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8.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9.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codeName="ThisWorkbook"/>
  <mc:AlternateContent xmlns:mc="http://schemas.openxmlformats.org/markup-compatibility/2006">
    <mc:Choice Requires="x15">
      <x15ac:absPath xmlns:x15ac="http://schemas.microsoft.com/office/spreadsheetml/2010/11/ac" url="C:\Users\Martin Cruickshank\Documents\Projects\MTLC-002\"/>
    </mc:Choice>
  </mc:AlternateContent>
  <xr:revisionPtr revIDLastSave="0" documentId="8_{5C0CCFCE-57A6-4DF0-891C-4E972FD342D8}" xr6:coauthVersionLast="47" xr6:coauthVersionMax="47" xr10:uidLastSave="{00000000-0000-0000-0000-000000000000}"/>
  <bookViews>
    <workbookView xWindow="5385" yWindow="-16320" windowWidth="29040" windowHeight="15720" tabRatio="898" activeTab="6" xr2:uid="{FA725C56-0F64-4FEF-B3C7-4B9C905B2510}"/>
  </bookViews>
  <sheets>
    <sheet name="USER GUIDE" sheetId="16" r:id="rId1"/>
    <sheet name="Investor table" sheetId="59" state="veryHidden" r:id="rId2"/>
    <sheet name="Twiggs Stores" sheetId="60" r:id="rId3"/>
    <sheet name="Site - TS" sheetId="61" state="veryHidden" r:id="rId4"/>
    <sheet name="Highfields Upper" sheetId="62" r:id="rId5"/>
    <sheet name="Site - HU" sheetId="63" state="veryHidden" r:id="rId6"/>
    <sheet name="New Site" sheetId="56" r:id="rId7"/>
    <sheet name="Site - NS" sheetId="55" state="veryHidden" r:id="rId8"/>
    <sheet name="Scenarios" sheetId="50" state="veryHidden" r:id="rId9"/>
    <sheet name="Summary" sheetId="14" state="veryHidden" r:id="rId10"/>
    <sheet name="Data val (Inputs &amp; Outputs) " sheetId="57" state="veryHidden" r:id="rId11"/>
    <sheet name="Projections - Arc leisure 1" sheetId="52" state="veryHidden" r:id="rId12"/>
    <sheet name="Projections - Arc leisure 2" sheetId="53" state="veryHidden" r:id="rId13"/>
    <sheet name="Projections - Arc leisure 3" sheetId="54" state="veryHidden" r:id="rId14"/>
    <sheet name="Projections - Twiggs steel" sheetId="58" state="veryHidden" r:id="rId15"/>
    <sheet name="Projections - Twiggs steel 1" sheetId="29" state="veryHidden" r:id="rId16"/>
    <sheet name="Projections - Twiggs steel 2" sheetId="37" state="veryHidden" r:id="rId17"/>
    <sheet name="Projections - Twiggs steel 3" sheetId="38" state="veryHidden" r:id="rId18"/>
    <sheet name="Projections - Twiggs office 1" sheetId="47" state="veryHidden" r:id="rId19"/>
    <sheet name="Projections - Twiggs office 2" sheetId="48" state="veryHidden" r:id="rId20"/>
    <sheet name="Projections - Twiggs office 3" sheetId="49" state="veryHidden" r:id="rId21"/>
    <sheet name="Projections - HU 1" sheetId="44" state="veryHidden" r:id="rId22"/>
    <sheet name="Projections - HU 2" sheetId="45" state="veryHidden" r:id="rId23"/>
    <sheet name="Projections - HU 3" sheetId="46" state="veryHidden" r:id="rId24"/>
    <sheet name="Projections - HL 1" sheetId="40" state="veryHidden" r:id="rId25"/>
    <sheet name="Projections - HL 2" sheetId="41" state="veryHidden" r:id="rId26"/>
    <sheet name="Projections - HL 3" sheetId="42" state="veryHidden" r:id="rId27"/>
    <sheet name="Lookups references" sheetId="12" state="veryHidden" r:id="rId28"/>
    <sheet name="BEIS carbon prices 2020" sheetId="26" state="veryHidden" r:id="rId29"/>
    <sheet name="Projections year aligned" sheetId="11" state="veryHidden" r:id="rId30"/>
    <sheet name="Price projections (BEIS)" sheetId="10" state="veryHidden" r:id="rId31"/>
    <sheet name="Carbon factors" sheetId="9" state="veryHidden" r:id="rId32"/>
    <sheet name="Cash flow" sheetId="5" state="veryHidden" r:id="rId33"/>
  </sheets>
  <externalReferences>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s>
  <definedNames>
    <definedName name="ad">'[1]Model Settings'!$C$4</definedName>
    <definedName name="AdditionalPolicyCost_Domestic">'[2]Policy billing'!$D$4</definedName>
    <definedName name="Area">#REF!</definedName>
    <definedName name="AutoGen_Capacity1">[2]Autogeneration!$C$12</definedName>
    <definedName name="AutoGen_Capacity2">[2]Autogeneration!$D$12</definedName>
    <definedName name="AutoGen_Capacity3">[2]Autogeneration!$E$12</definedName>
    <definedName name="AutoGen_Capacity4">[2]Autogeneration!$F$12</definedName>
    <definedName name="AutoGen_LoadFactor1">[3]Autogeneration!$C$8</definedName>
    <definedName name="AutoGen_LoadFactor2">[3]Autogeneration!$D$8</definedName>
    <definedName name="AutoGen_LoadFactor3">[4]Autogeneration!$E$8</definedName>
    <definedName name="AutoGen_LoadFactor4">[2]Autogeneration!$F$8</definedName>
    <definedName name="AvSiteCapacity">'[5]IRR Calc'!$F$19</definedName>
    <definedName name="B_Regs">'[6]Source Numbers for Master Lists'!$J$13:$J$17</definedName>
    <definedName name="C_T">'[6]Source Numbers for Master Lists'!$J$42:$J$43</definedName>
    <definedName name="CapPay1_AnnualMaxCapacity">'[2]Capacity Payment 1'!$C$11</definedName>
    <definedName name="CapPay1_ChargeBack">'[2]Capacity Payment 1'!$C$9</definedName>
    <definedName name="CapPay1_HurdleRateAdjustment">'[2]Capacity Payment 1'!$D$17</definedName>
    <definedName name="CapPay1_Index">'[2]Capacity Payment 1'!$C$17</definedName>
    <definedName name="CapPay1_Payment_Matrix">'[2]Capacity Payment 1'!$G$6</definedName>
    <definedName name="CapPay1_Switch_String">'[2]Capacity Payment 1'!$B$4</definedName>
    <definedName name="CapPay1_Tech">'[2]Capacity Payment 1'!$B$17</definedName>
    <definedName name="CarbonEmissions">#REF!</definedName>
    <definedName name="CarbonPrice_ChargeBack">#REF!</definedName>
    <definedName name="CBA_end">'[7]CBA control'!$C$19</definedName>
    <definedName name="CBA_start">'[7]CBA control'!$C$18</definedName>
    <definedName name="CBWorkbookPriority" hidden="1">-717821871</definedName>
    <definedName name="ccl">'[6]Source Numbers for Master Lists'!$J$21:$J$22</definedName>
    <definedName name="CfD1_AnnualMaxCapacity">'[2]CfD 1'!$C$15</definedName>
    <definedName name="CfD1_ChargeBack">'[2]CfD 1'!$C$13</definedName>
    <definedName name="CfD1_HurdleRateAdjustment">'[2]CfD 1'!$D$23</definedName>
    <definedName name="CfD1_Index">'[2]CfD 1'!$C$23</definedName>
    <definedName name="CfD1_Payment_Matrix">'[2]CfD 1'!$G$6</definedName>
    <definedName name="CfD1_PaymentType_String">'[2]CfD 1'!$C$9</definedName>
    <definedName name="CfD1_Switch_String">'[2]CfD 1'!$B$4</definedName>
    <definedName name="CfD1_Tech">'[2]CfD 1'!$B$23</definedName>
    <definedName name="CfD1_UpsideOption">'[2]CfD 1'!$C$11</definedName>
    <definedName name="CfD11_AllowForDistortion">#REF!</definedName>
    <definedName name="CfD11_AnnualMaxCapacity">#REF!</definedName>
    <definedName name="CfD11_ChargeBack">#REF!</definedName>
    <definedName name="CfD11_HurdleRateAdjustment">#REF!</definedName>
    <definedName name="CfD11_Index">#REF!</definedName>
    <definedName name="CfD11_Name_String">#REF!</definedName>
    <definedName name="CfD11_Payment_Matrix">#REF!</definedName>
    <definedName name="CfD11_PaymentType_String">#REF!</definedName>
    <definedName name="CfD11_ReferencePriceType">#REF!</definedName>
    <definedName name="CfD11_Switch_String">#REF!</definedName>
    <definedName name="CfD11_Tech">#REF!</definedName>
    <definedName name="CfD11_UpsideOption">#REF!</definedName>
    <definedName name="CfD19_AllowForDistortion">#REF!</definedName>
    <definedName name="CfD19_AnnualMaxCapacity">#REF!</definedName>
    <definedName name="CfD19_ChargeBack">#REF!</definedName>
    <definedName name="CfD19_HurdleRateAdjustment">#REF!</definedName>
    <definedName name="CfD19_Index">#REF!</definedName>
    <definedName name="CfD19_MerchantPPA_Matrix">#REF!</definedName>
    <definedName name="CfD19_Name_String">#REF!</definedName>
    <definedName name="CfD19_Payment_Matrix">#REF!</definedName>
    <definedName name="CfD19_PaymentType_String">#REF!</definedName>
    <definedName name="CfD19_ReferencePriceType">#REF!</definedName>
    <definedName name="CfD19_Switch_String">#REF!</definedName>
    <definedName name="CfD19_Tech">#REF!</definedName>
    <definedName name="CfD19_UpsideOption">#REF!</definedName>
    <definedName name="CfD19_VIUPPA_Matrix">#REF!</definedName>
    <definedName name="CfDcosts">#REF!</definedName>
    <definedName name="CHPSize">'[8]Heat Demand'!#REF!</definedName>
    <definedName name="CO2limit1_ChargeBack">'[2]CO2 limits 1'!$C$15</definedName>
    <definedName name="CO2limit1_Index">'[2]CO2 limits 1'!$C$21</definedName>
    <definedName name="CO2limit1_Payment_Matrix">'[2]CO2 limits 1'!$G$6</definedName>
    <definedName name="CO2limit1_Switch_String">'[2]CO2 limits 1'!$B$4</definedName>
    <definedName name="CO2limit1_Tech">'[2]CO2 limits 1'!$B$21</definedName>
    <definedName name="CO2limit1_Type_String">'[2]CO2 limits 1'!$C$10</definedName>
    <definedName name="Comm_Calibrate">'[6]Source Numbers for Master Lists'!$E$85:$E$88</definedName>
    <definedName name="ConstructionDelays_Matrix">'[2]Outage rates (new and existing)'!$N$5</definedName>
    <definedName name="Convert_km_to_miles">[9]Conversions!$F$52</definedName>
    <definedName name="D_Premia">'[6]Source Numbers for Master Lists'!$E$51:$E$54</definedName>
    <definedName name="DailyLoadCurve_Matrix">#REF!</definedName>
    <definedName name="DarkSpreadEfficiency">'[2]Spark and Dark Spreads'!$C$5</definedName>
    <definedName name="DataFileLocation">[2]SheetManager!$C$20</definedName>
    <definedName name="DataFileName">[2]SheetManager!$C$21</definedName>
    <definedName name="DECC_DATA">[3]DATA!$L$7:$AW$424</definedName>
    <definedName name="DECC_PARAMETERS">[3]DATA!$G$7:$G$424</definedName>
    <definedName name="DECC_TECHS">[3]DATA!$L$6:$AW$6</definedName>
    <definedName name="Demand_Domestic">'[2]Demand Projections'!$C$5</definedName>
    <definedName name="Demand_NonDomestic">'[2]Demand Projections'!$D$5</definedName>
    <definedName name="Demand_Total">'[2]Demand Projections'!$E$5</definedName>
    <definedName name="DeRating_Index1">'[2]Capacity Margin Derating'!$C$5</definedName>
    <definedName name="DeRating_Index2">'[2]Capacity Margin Derating'!$D$5</definedName>
    <definedName name="DeRating_Tech">'[2]Capacity Margin Derating'!$B$5</definedName>
    <definedName name="DME_LocalFile" hidden="1">"True"</definedName>
    <definedName name="EDF_Biofuel">'[2]EDF Pricing Assumptions'!$G$6</definedName>
    <definedName name="EDF_CarbonHigh">'[2]EDF Pricing Assumptions'!$J$6</definedName>
    <definedName name="EDF_CarbonLow">'[2]EDF Pricing Assumptions'!$H$6</definedName>
    <definedName name="EDF_CarbonMedium">'[2]EDF Pricing Assumptions'!$I$6</definedName>
    <definedName name="EDF_Coal">'[2]EDF Pricing Assumptions'!$C$6</definedName>
    <definedName name="EDF_Gas">'[2]EDF Pricing Assumptions'!$D$6</definedName>
    <definedName name="EDF_Oil">'[2]EDF Pricing Assumptions'!$E$6</definedName>
    <definedName name="EDF_SeasonAdj_Biofuel">'[2]EDF Pricing Assumptions'!$P$6</definedName>
    <definedName name="EDF_SeasonAdj_Carbon">'[2]EDF Pricing Assumptions'!$Q$6</definedName>
    <definedName name="EDF_SeasonAdj_Coal">'[2]EDF Pricing Assumptions'!$M$6</definedName>
    <definedName name="EDF_SeasonAdj_Gas">'[2]EDF Pricing Assumptions'!$N$6</definedName>
    <definedName name="EDF_SeasonAdj_Season">'[2]EDF Pricing Assumptions'!$L$6</definedName>
    <definedName name="EDF_SeasonAdj_Uranium">'[2]EDF Pricing Assumptions'!$O$6</definedName>
    <definedName name="EDF_Uranium">'[2]EDF Pricing Assumptions'!$F$6</definedName>
    <definedName name="EDF_Year">'[2]EDF Pricing Assumptions'!$B$6</definedName>
    <definedName name="EDF_Year1">'[10]Model Settings'!$C$4</definedName>
    <definedName name="elas">'[6]Source Numbers for Master Lists'!$A$16:$A$18</definedName>
    <definedName name="Ele_Dem_Ben">[8]Benchmark!#REF!</definedName>
    <definedName name="EndogenousBuild">#REF!</definedName>
    <definedName name="EndogenousRetirement_String">'[2]Model Settings'!$C$25</definedName>
    <definedName name="ExistingPlant_Name">'[2]Existing Plant'!$B$5</definedName>
    <definedName name="ExternalPolicyCost_Domestic">'[2]Policy billing'!$E$4</definedName>
    <definedName name="ExternalPolicyCost_NonDomestic">'[2]Policy billing'!$F$4</definedName>
    <definedName name="FF_Price_Scenario">'[11]Constants &amp; Parameters'!$C$16</definedName>
    <definedName name="finance_yn">'[12]CBA control'!$C$28</definedName>
    <definedName name="FIT_Number">'[2]Policy Overview'!$E$14</definedName>
    <definedName name="FIT1_AnnualMaxCapacity">'[2]Feed-in tariff 1'!$C$14</definedName>
    <definedName name="FIT1_ChargeBack">'[2]Feed-in tariff 1'!$C$15</definedName>
    <definedName name="FIT1_HurdleRateAdjustment">'[2]Feed-in tariff 1'!$D$20</definedName>
    <definedName name="FIT1_Index">'[2]Feed-in tariff 1'!$C$20</definedName>
    <definedName name="FIT1_Payment_Matrix">'[2]Feed-in tariff 1'!$G$6</definedName>
    <definedName name="FIT1_PaymentIndex_String">'[2]Feed-in tariff 1'!$C$11</definedName>
    <definedName name="FIT1_PaymentType_String">'[2]Feed-in tariff 1'!$C$10</definedName>
    <definedName name="FIT1_Switch_String">'[2]Feed-in tariff 1'!$B$4</definedName>
    <definedName name="FIT1_Tech">'[2]Feed-in tariff 1'!$B$20</definedName>
    <definedName name="FIT8_AnnualMaxCapacity">#REF!</definedName>
    <definedName name="FIT8_ChargeBack">#REF!</definedName>
    <definedName name="FIT8_HurdleRateAdjustment">#REF!</definedName>
    <definedName name="FIT8_Index">#REF!</definedName>
    <definedName name="FIT8_Name_String">#REF!</definedName>
    <definedName name="FIT8_Payment_Matrix">#REF!</definedName>
    <definedName name="FIT8_PaymentIndex_String">#REF!</definedName>
    <definedName name="FIT8_PaymentType_String">#REF!</definedName>
    <definedName name="FIT8_Switch_String">#REF!</definedName>
    <definedName name="FIT8_Tech">#REF!</definedName>
    <definedName name="Fossil_fuel">'[6]Source Numbers for Master Lists'!$A$6:$A$8</definedName>
    <definedName name="FuelAssumptions_CalorificValue">'[2]Fuel Assumptions'!$D$5</definedName>
    <definedName name="FuelAssumptions_CarbonRate">'[2]Fuel Assumptions'!$F$5</definedName>
    <definedName name="FuelAssumptions_Fuel">'[2]Fuel Assumptions'!$B$5</definedName>
    <definedName name="FuelAssumptions_NonFuelCost">'[2]Fuel Assumptions'!$E$5</definedName>
    <definedName name="FuelAssumptions_Units">'[2]Fuel Assumptions'!$C$5</definedName>
    <definedName name="FuelPriceWeights">OFFSET('[13]Fuel price weights'!$D4,0,0,1,'[13]Fuel price weights'!$C$5)</definedName>
    <definedName name="GD">'[6]Source Numbers for Master Lists'!$J$25:$J$26</definedName>
    <definedName name="Generation_Techs">[7]Generation!$A$3:$A$78</definedName>
    <definedName name="GenerationSummary">#REF!</definedName>
    <definedName name="Glazing">[14]References!$D$227:$D$240</definedName>
    <definedName name="HalfyearCfD">#REF!</definedName>
    <definedName name="HalfyearGeneration">#REF!</definedName>
    <definedName name="HalfyearRO">#REF!</definedName>
    <definedName name="Heat_Dem_Ben">[8]Benchmark!#REF!</definedName>
    <definedName name="HHReached">'[6]Source Numbers for Master Lists'!$A$34:$A$34</definedName>
    <definedName name="HR_adjust">'[7]CBA control'!$D$36</definedName>
    <definedName name="HR_Adjust_end">'[7]CBA control'!$F$36</definedName>
    <definedName name="HR_adjust_start">'[7]CBA control'!$E$36</definedName>
    <definedName name="Include_NI_yn">'[3]Model Settings'!$C$25</definedName>
    <definedName name="Include_predev">'[15]Model Settings'!$C$27</definedName>
    <definedName name="Ind_Calibrate">'[6]Source Numbers for Master Lists'!$E$91:$E$93</definedName>
    <definedName name="indelec">[6]Consumption!$P$8:$P$11</definedName>
    <definedName name="indgas">[6]Consumption!$W$8:$W$10</definedName>
    <definedName name="InstalledCapacityPivot">#REF!</definedName>
    <definedName name="InstalledCapacityPivot_OtherResBuild">#REF!</definedName>
    <definedName name="Interconnector_Capacity">[2]Interconnectors!$E$5</definedName>
    <definedName name="Interconnector_Included">[2]Interconnectors!$C$5</definedName>
    <definedName name="Interconnector_SRMC_Matrix">[2]Interconnectors!$G$5</definedName>
    <definedName name="Interconnector_StartDate">[2]Interconnectors!$D$5</definedName>
    <definedName name="InterconnectorFixedFlow2_Capacity">#REF!</definedName>
    <definedName name="InterconnectorFixedFlow2_IntraDayFlowRate_Matrix">#REF!</definedName>
    <definedName name="InterconnectorFixedFlow2_Name_String">#REF!</definedName>
    <definedName name="InterconnectorFixedFlow2_OnOff_String">#REF!</definedName>
    <definedName name="IntraDayCalculationRange">#REF!</definedName>
    <definedName name="IntraDayOutput">#REF!</definedName>
    <definedName name="IntraDayOutputHeadings">#REF!</definedName>
    <definedName name="IntraDaySeason">#REF!</definedName>
    <definedName name="IntraDaySeasonEnd">#REF!</definedName>
    <definedName name="IntraDaySeasonStart">#REF!</definedName>
    <definedName name="IntraDayType">#REF!</definedName>
    <definedName name="IntraDayTypeEnd">#REF!</definedName>
    <definedName name="IntraDayTypeStart">#REF!</definedName>
    <definedName name="IntraDayWindLevel">#REF!</definedName>
    <definedName name="IntraDayWindLevelEnd">#REF!</definedName>
    <definedName name="IntraDayWindLevelStart">#REF!</definedName>
    <definedName name="IntraDayYear">#REF!</definedName>
    <definedName name="IntraDayYearEnd">#REF!</definedName>
    <definedName name="IntraDayYearStart">#REF!</definedName>
    <definedName name="Jack">[8]Benchmark!#REF!</definedName>
    <definedName name="Jack2">[8]Benchmark!#REF!</definedName>
    <definedName name="Jack3">'[8]Heat Demand'!#REF!</definedName>
    <definedName name="Jack4">[8]Benchmark!#REF!</definedName>
    <definedName name="JM">[8]Benchmark!#REF!</definedName>
    <definedName name="listFuels">OFFSET([13]Lists!$C$2, 1, 0, COUNTA([13]Lists!$C$1:$C$65536)-1, 1)</definedName>
    <definedName name="listPolicyCategories">OFFSET([13]Lists!$E$2, 1, 0, COUNTA([13]Lists!$E$1:$E$65536)-1, 1)</definedName>
    <definedName name="Lists_DDMNames">[7]Lists!$B$11:$B$85</definedName>
    <definedName name="Lists_TechNames">[7]Lists!$C$11:$C$85</definedName>
    <definedName name="Lists_TechNames2">[7]Lists!$D$11:$D$85</definedName>
    <definedName name="listScenarioLevels">OFFSET([13]Lists!$D$2, 1, 0, COUNTA([13]Lists!$D$1:$D$65536)-1, 1)</definedName>
    <definedName name="listSectors">OFFSET([13]Lists!$B$2, 1, 0, COUNTA([13]Lists!$B$1:$B$65536)-1, 1)</definedName>
    <definedName name="listTechnologies">OFFSET([13]Lists!$A$2, 1, 0, COUNTA([13]Lists!$A$1:$A$65536)-1, 1)</definedName>
    <definedName name="LoadCurve_Winter_Matrix">'[2]Daily Load Curves'!$B$5</definedName>
    <definedName name="Losses_Distribution">[2]Losses!$C$6</definedName>
    <definedName name="Losses_Transmission">[2]Losses!$C$5</definedName>
    <definedName name="Merchant_ContractedPrice">'[16]Merchant Assumptions'!$C$9</definedName>
    <definedName name="Merchant_ContractedProportion">'[16]Merchant Assumptions'!$C$8</definedName>
    <definedName name="Merchant_CostDebt">'[16]Merchant Assumptions'!$C$5</definedName>
    <definedName name="Merchant_CostEquity">'[16]Merchant Assumptions'!$C$6</definedName>
    <definedName name="Merchant_Gearing">'[16]Merchant Assumptions'!$C$7</definedName>
    <definedName name="Merchant_HurdleRatePremium_NoPolicy">'[16]Merchant Assumptions'!$C$13</definedName>
    <definedName name="Merchant_HurdleRatePremium_Tech">'[16]Merchant Assumptions'!$B$13</definedName>
    <definedName name="ModelName">[17]QA_Index!$C$6</definedName>
    <definedName name="Month_List">'[8]Heat Demand Profile'!$B$21:$M$21</definedName>
    <definedName name="Mothballing_AnnualLimit">'[2]Model Settings'!$C$29</definedName>
    <definedName name="Mothballing_TestPeriod1">'[2]Model Settings'!$C$26</definedName>
    <definedName name="Mothballing_TestPeriod2">'[2]Model Settings'!$C$27</definedName>
    <definedName name="Mothballing_YearsPreRetirement">'[2]Model Settings'!$C$28</definedName>
    <definedName name="NDWS">'[6]Source Numbers for Master Lists'!$E$81:$E$82</definedName>
    <definedName name="Network_Capacity">'[8]Heat Demand'!$C$106</definedName>
    <definedName name="NetworkLosses">[7]Lists!$O$3</definedName>
    <definedName name="NewBuild_InflationIndex">'[2]Model Settings'!$D$15</definedName>
    <definedName name="NewBuild_PricingYear">'[2]Model Settings'!$D$7</definedName>
    <definedName name="NewBuild_UtilisationYear">'[2]Model Settings'!$C$7</definedName>
    <definedName name="NewBuildScenario">#REF!</definedName>
    <definedName name="NewBuildScenarion">#REF!</definedName>
    <definedName name="NewPlant_Capacity">'[2]New Plant'!$BX$7</definedName>
    <definedName name="NewPlant_ConstructionPeriod">'[2]New Plant'!$BU$7</definedName>
    <definedName name="NewPlant_Lifetime">'[2]New Plant'!$BV$7</definedName>
    <definedName name="NewPlant_MaxLifetime">'[2]New Plant'!$BW$7</definedName>
    <definedName name="NewPlant_Type">'[2]New Plant'!$BT$7</definedName>
    <definedName name="NewPlantAvailable_Merchant">'[2]Plant Available for New Build'!$D$6</definedName>
    <definedName name="NewPlantAvailable_Tech">'[2]Plant Available for New Build'!$B$6</definedName>
    <definedName name="NewPlantAvailable_VIU">'[2]Plant Available for New Build'!$C$6</definedName>
    <definedName name="NewPlantCAPEX_Matrix">'[2]New Plant'!$B$7</definedName>
    <definedName name="NewPlantInfrastructureCost">'[2]New Plant'!$BF$7</definedName>
    <definedName name="NewPlantInfrastructureCost_Matrix">'[2]New Plant'!$BG$7</definedName>
    <definedName name="NewPlantPaymentPhasing_Matrix">'[2]New Plant'!$AS$7</definedName>
    <definedName name="NumberSites">'[5]IRR Calc'!$F$2</definedName>
    <definedName name="OutageRates_PFMSheet">'[16]Outage rates (new and existing)'!#REF!</definedName>
    <definedName name="OutageRates_PlannedDuration">'[2]Outage rates (new and existing)'!$F$5</definedName>
    <definedName name="OutageRates_PlannedFrequency">'[2]Outage rates (new and existing)'!$E$5</definedName>
    <definedName name="OutageRates_Tech">'[2]Outage rates (new and existing)'!$B$5</definedName>
    <definedName name="OutageRates_UnplannedDuration">'[2]Outage rates (new and existing)'!$H$5</definedName>
    <definedName name="OutageRates_UnplannedFrequency">#REF!</definedName>
    <definedName name="P_T">'[6]Source Numbers for Master Lists'!$A$20:$A$24</definedName>
    <definedName name="PolicyDemandSavings_Domestic">'[2]Policy Demand Reduction'!$C$5</definedName>
    <definedName name="PolicyDemandSavings_NonDomestic">'[2]Policy Demand Reduction'!$D$5</definedName>
    <definedName name="RAB1_AnnualMaxCapacity">'[2]Regulated Asset Base 1'!$C$11</definedName>
    <definedName name="RAB1_ChargeBack">'[2]Regulated Asset Base 1'!$C$9</definedName>
    <definedName name="RAB1_HurdleRateAdjustment">'[2]Regulated Asset Base 1'!$D$14</definedName>
    <definedName name="RAB1_Index">'[2]Regulated Asset Base 1'!$C$14</definedName>
    <definedName name="RAB1_Switch_String">'[2]Regulated Asset Base 1'!$B$4</definedName>
    <definedName name="RAB1_Tech">'[2]Regulated Asset Base 1'!$B$14</definedName>
    <definedName name="ReserveAdj_LargePlant">[2]Reserve!$C$6</definedName>
    <definedName name="ReserveAdj_WindGeneration">[2]Reserve!$D$6</definedName>
    <definedName name="Retail_Price">'[6]Source Numbers for Master Lists'!$E$57:$E$60</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10000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ng.Emission.Generators_Parent">[18]Emission.Generators_data_C!$B:$B</definedName>
    <definedName name="rng.Emission.Generators_Property">[18]Emission.Generators_data_C!$F:$F</definedName>
    <definedName name="rng.Emission.Generators_Region">[18]Emission.Generators_data_C!$A:$A</definedName>
    <definedName name="rng.Generator_Category">[18]Generator_data_C!$E:$E</definedName>
    <definedName name="rng.Generator_Child">[18]Generator_data_C!$D:$D</definedName>
    <definedName name="rng.Generator_Property">[18]Generator_data_C!$F:$F</definedName>
    <definedName name="rng.Generator_Region">[18]Generator_data_C!$A:$A</definedName>
    <definedName name="rng.Generator_Units">[18]Generator_data_C!$H:$H</definedName>
    <definedName name="rng.GeneratorUC_Category">[18]Generator_data_UC!$E:$E</definedName>
    <definedName name="rng.GeneratorUC_Child">[18]Generator_data_UC!$D:$D</definedName>
    <definedName name="rng.GeneratorUC_Property">[18]Generator_data_UC!$F:$F</definedName>
    <definedName name="rng.GeneratorUC_Region">[18]Generator_data_UC!$A:$A</definedName>
    <definedName name="rng.LineUC_Child">[18]Line_data_UC!$D:$D</definedName>
    <definedName name="rng.LineUC_Property">[18]Line_data_UC!$F:$F</definedName>
    <definedName name="rng.LineUC_Units">[18]Line_data_UC!$H:$H</definedName>
    <definedName name="rng.Node_Child">[18]Node_data_C!$D:$D</definedName>
    <definedName name="rng.Node_Property">[18]Node_data_C!$F:$F</definedName>
    <definedName name="rng.Node_Units">[18]Node_data_C!$H:$H</definedName>
    <definedName name="rng.RegionUC_Child">[18]Region_data_UC!$D:$D</definedName>
    <definedName name="rng.RegionUC_Property">[18]Region_data_UC!$F:$F</definedName>
    <definedName name="rng.RegionUC_Units">[18]Region_data_UC!$H:$H</definedName>
    <definedName name="rng_CapitalCost">'[5]IRR Calc'!$B$48</definedName>
    <definedName name="rng_detinput">'[12]CBA control'!#REF!</definedName>
    <definedName name="rng_Efficiency">'[5]IRR Calc'!$B$47</definedName>
    <definedName name="rng_elec_offset">[5]CONTROL!$T$16</definedName>
    <definedName name="rng_Elec_Output">'[5]IRR Calc'!$F$8</definedName>
    <definedName name="rng_Fuel_Offset">[5]CONTROL!$S$31</definedName>
    <definedName name="rng_FuelType">[5]CONTROL!$B$15</definedName>
    <definedName name="rng_gas_offset">[5]CONTROL!$S$16</definedName>
    <definedName name="rng_Heat_Output">'[5]IRR Calc'!$F$9</definedName>
    <definedName name="rng_HeatOffset">[5]CONTROL!$V$16</definedName>
    <definedName name="rng_inputfile">'[12]CBA control'!#REF!</definedName>
    <definedName name="rng_MaintenanceCost">'[5]IRR Calc'!$B$49</definedName>
    <definedName name="rng_outdist_mw">'[5]IRR Calc'!$F$6</definedName>
    <definedName name="rng_Outputs_Clear">'[5]Capacity Summary'!$B$4:$J$11,'[5]Capacity Summary'!$C$17:$J$24</definedName>
    <definedName name="rng_Outputs_Clear2">'[5]Heat&amp;Elec Output'!$B$4:$J$11,'[5]Heat&amp;Elec Output'!$C$17:$J$24,'[5]Heat&amp;Elec Output'!$C$47:$J$54,'[5]Heat&amp;Elec Output'!$C$60:$J$67</definedName>
    <definedName name="rng_Outputs_Clear3">'[5]Fuel Use Output'!$B$4:$J$11,'[5]Fuel Use Output'!$C$17:$J$24,'[5]Fuel Use Output'!$C$47:$J$54,'[5]Fuel Use Output'!$C$60:$J$67</definedName>
    <definedName name="rng_Outputs_Clear4">[5]Probabilities!$B$6:$AY$42,[5]Probabilities!$D$49:$AY$85</definedName>
    <definedName name="rng_Outputs_Clear5">'[5]Capacity By Sector'!$B$6:$AY$42,'[5]Capacity By Sector'!$D$49:$AY$85</definedName>
    <definedName name="rng_Outputs_Clear6">'[5]Heat Output By Sector'!$B$6:$AY$42,'[5]Heat Output By Sector'!$D$49:$AY$85</definedName>
    <definedName name="rng_Outputs_Clear7">'[5]Power Output By Sector'!$B$6:$AY$42,'[5]Power Output By Sector'!$D$49:$AY$85</definedName>
    <definedName name="rng_Outputs_Clear8">'[5]Heat Fuel By Sector'!$B$6:$AY$42,'[5]Heat Fuel By Sector'!$D$49:$AY$85</definedName>
    <definedName name="rng_Outputs_Clear9">'[5]Power Fuel By Sector'!$B$6:$AY$42,'[5]Power Fuel By Sector'!$D$49:$AY$85</definedName>
    <definedName name="rng_sector">[5]CONTROL!$P$33</definedName>
    <definedName name="rng_Site_Type">[5]CONTROL!$B$13</definedName>
    <definedName name="rng_subsector">[5]CONTROL!$P$34</definedName>
    <definedName name="rng_year">[5]CONTROL!$B$11</definedName>
    <definedName name="rng_year_offset">[5]CONTROL!$S$25</definedName>
    <definedName name="ROCcosts">#REF!</definedName>
    <definedName name="Roof">[14]References!$D$255:$D$263</definedName>
    <definedName name="SA">'[6]Source Numbers for Master Lists'!$A$11:$A$13</definedName>
    <definedName name="sc2dom_CfD11_AllowForDistortion">#REF!</definedName>
    <definedName name="Scenario">#REF!</definedName>
    <definedName name="ScenarioList" localSheetId="4">OFFSET(FIRSTSCENARIO,0,0,COUNTA(OFFSET(FIRSTSCENARIO,0,0,6,1)),1)</definedName>
    <definedName name="ScenarioList" localSheetId="11">OFFSET(FIRSTSCENARIO,0,0,COUNTA(OFFSET(FIRSTSCENARIO,0,0,6,1)),1)</definedName>
    <definedName name="ScenarioList" localSheetId="12">OFFSET(FIRSTSCENARIO,0,0,COUNTA(OFFSET(FIRSTSCENARIO,0,0,6,1)),1)</definedName>
    <definedName name="ScenarioList" localSheetId="13">OFFSET(FIRSTSCENARIO,0,0,COUNTA(OFFSET(FIRSTSCENARIO,0,0,6,1)),1)</definedName>
    <definedName name="ScenarioList" localSheetId="24">OFFSET(FIRSTSCENARIO,0,0,COUNTA(OFFSET(FIRSTSCENARIO,0,0,6,1)),1)</definedName>
    <definedName name="ScenarioList" localSheetId="25">OFFSET(FIRSTSCENARIO,0,0,COUNTA(OFFSET(FIRSTSCENARIO,0,0,6,1)),1)</definedName>
    <definedName name="ScenarioList" localSheetId="26">OFFSET(FIRSTSCENARIO,0,0,COUNTA(OFFSET(FIRSTSCENARIO,0,0,6,1)),1)</definedName>
    <definedName name="ScenarioList" localSheetId="21">OFFSET(FIRSTSCENARIO,0,0,COUNTA(OFFSET(FIRSTSCENARIO,0,0,6,1)),1)</definedName>
    <definedName name="ScenarioList" localSheetId="22">OFFSET(FIRSTSCENARIO,0,0,COUNTA(OFFSET(FIRSTSCENARIO,0,0,6,1)),1)</definedName>
    <definedName name="ScenarioList" localSheetId="23">OFFSET(FIRSTSCENARIO,0,0,COUNTA(OFFSET(FIRSTSCENARIO,0,0,6,1)),1)</definedName>
    <definedName name="ScenarioList" localSheetId="18">OFFSET(FIRSTSCENARIO,0,0,COUNTA(OFFSET(FIRSTSCENARIO,0,0,6,1)),1)</definedName>
    <definedName name="ScenarioList" localSheetId="19">OFFSET(FIRSTSCENARIO,0,0,COUNTA(OFFSET(FIRSTSCENARIO,0,0,6,1)),1)</definedName>
    <definedName name="ScenarioList" localSheetId="20">OFFSET(FIRSTSCENARIO,0,0,COUNTA(OFFSET(FIRSTSCENARIO,0,0,6,1)),1)</definedName>
    <definedName name="ScenarioList" localSheetId="14">OFFSET(FIRSTSCENARIO,0,0,COUNTA(OFFSET(FIRSTSCENARIO,0,0,6,1)),1)</definedName>
    <definedName name="ScenarioList" localSheetId="15">OFFSET(FIRSTSCENARIO,0,0,COUNTA(OFFSET(FIRSTSCENARIO,0,0,6,1)),1)</definedName>
    <definedName name="ScenarioList" localSheetId="16">OFFSET(FIRSTSCENARIO,0,0,COUNTA(OFFSET(FIRSTSCENARIO,0,0,6,1)),1)</definedName>
    <definedName name="ScenarioList" localSheetId="17">OFFSET(FIRSTSCENARIO,0,0,COUNTA(OFFSET(FIRSTSCENARIO,0,0,6,1)),1)</definedName>
    <definedName name="ScenarioList" localSheetId="8">OFFSET(FIRSTSCENARIO,0,0,COUNTA(OFFSET(FIRSTSCENARIO,0,0,6,1)),1)</definedName>
    <definedName name="ScenarioList" localSheetId="5">OFFSET(FIRSTSCENARIO,0,0,COUNTA(OFFSET(FIRSTSCENARIO,0,0,6,1)),1)</definedName>
    <definedName name="ScenarioList" localSheetId="7">OFFSET(FIRSTSCENARIO,0,0,COUNTA(OFFSET(FIRSTSCENARIO,0,0,6,1)),1)</definedName>
    <definedName name="ScenarioList" localSheetId="3">OFFSET(FIRSTSCENARIO,0,0,COUNTA(OFFSET(FIRSTSCENARIO,0,0,6,1)),1)</definedName>
    <definedName name="ScenarioList" localSheetId="2">OFFSET(FIRSTSCENARIO,0,0,COUNTA(OFFSET(FIRSTSCENARIO,0,0,6,1)),1)</definedName>
    <definedName name="ScenarioList">OFFSET(FIRSTSCENARIO,0,0,COUNTA(OFFSET(FIRSTSCENARIO,0,0,6,1)),1)</definedName>
    <definedName name="scenarioParameters">OFFSET([19]Scenarios!$C$1, 0, 0, 1, COUNTA([19]Scenarios!$A$1:$IV$1)-1)</definedName>
    <definedName name="Season">#REF!</definedName>
    <definedName name="Sector">#REF!</definedName>
    <definedName name="size">[6]Consumption!$AQ$7:$AQ$9</definedName>
    <definedName name="Source_Type">[20]Lookups!$B$4:$B$6</definedName>
    <definedName name="sourcetype">[21]Lookups!$B$4:$B$6</definedName>
    <definedName name="SparkSpreadEfficiency">'[2]Spark and Dark Spreads'!$C$6</definedName>
    <definedName name="Status_Overall">[17]Lookups!$D$7:$D$18</definedName>
    <definedName name="StrategicReserve_Capacity">'[2]Strategic Reserve'!$C$9</definedName>
    <definedName name="StrategicReserve_Price">'[2]Strategic Reserve'!$D$9</definedName>
    <definedName name="StrategicReserve_Year">'[2]Strategic Reserve'!$B$9</definedName>
    <definedName name="SummaryAssumptions_EfWRes">[7]Lists!$O$5</definedName>
    <definedName name="Supplier_Margin">'[6]Source Numbers for Master Lists'!$E$26:$E$32</definedName>
    <definedName name="Supplier_Margin_Industrial">'[6]Source Numbers for Master Lists'!$E$35:$E$38</definedName>
    <definedName name="SupplyBarrierCost_T">'[13]Supply Barriers'!$B$9:$T$9</definedName>
    <definedName name="SupplyBarrierCost_TL">'[13]Supply Barriers'!$A$9</definedName>
    <definedName name="T_D_M">'[6]Source Numbers for Master Lists'!$E$41:$E$43</definedName>
    <definedName name="Targeting">'[6]Source Numbers for Master Lists'!$E$22:$E$23</definedName>
    <definedName name="Team">[17]Lookups!$B$7:$B$18</definedName>
    <definedName name="TechAssumptions_AuxPowerDeductions">'[2]Technology Assumptions'!$L$5</definedName>
    <definedName name="TechAssumptions_CarbonCaptured">'[2]Technology Assumptions'!$M$5</definedName>
    <definedName name="TechAssumptions_CO2transport">'[2]Technology Assumptions'!$R$5</definedName>
    <definedName name="TechAssumptions_EligibleForReservePayments">'[2]Technology Assumptions'!$N$5</definedName>
    <definedName name="TechAssumptions_Fuel1">'[2]Technology Assumptions'!$F$5</definedName>
    <definedName name="TechAssumptions_Fuel2">'[2]Technology Assumptions'!$G$5</definedName>
    <definedName name="TechAssumptions_GrossEfficiency">'[2]Technology Assumptions'!$J$5</definedName>
    <definedName name="TechAssumptions_GrossToNetEfficiency">'[2]Technology Assumptions'!$K$5</definedName>
    <definedName name="TechAssumptions_MaintenanceCost">'[2]Technology Assumptions'!$I$5</definedName>
    <definedName name="TechAssumptions_NonFuelCosts">'[2]Technology Assumptions'!$P$5</definedName>
    <definedName name="TechAssumptions_Opex">'[2]Technology Assumptions'!$Q$5</definedName>
    <definedName name="TechAssumptions_ProportionFuel1">'[2]Technology Assumptions'!$H$5</definedName>
    <definedName name="TechAssumptions_Tech">'[2]Technology Assumptions'!$B$5</definedName>
    <definedName name="UEM_ModelStartDate_String">'[3]UEM inputs'!$C$2</definedName>
    <definedName name="UpdateYear" localSheetId="8">[22]Introduction!$E$6</definedName>
    <definedName name="UpdateYear">[22]Introduction!$E$6</definedName>
    <definedName name="Var_WS_Elec">'[6]Source Numbers for Master Lists'!$A$27:$A$28</definedName>
    <definedName name="Variable_Fixed">'[6]Source Numbers for Master Lists'!$E$77:$E$78</definedName>
    <definedName name="VIU_ContractedPrice">'[16]VIU Assumptions'!$C$9</definedName>
    <definedName name="VIU_ContractedProportion">'[16]VIU Assumptions'!$C$8</definedName>
    <definedName name="VIU_CostDebt">'[16]VIU Assumptions'!$C$5</definedName>
    <definedName name="VIU_CostEquity">'[16]VIU Assumptions'!$C$6</definedName>
    <definedName name="VIU_Gearing">'[16]VIU Assumptions'!$C$7</definedName>
    <definedName name="VIU_HurdleRatePremium_NoPolicy">'[16]VIU Assumptions'!$C$13</definedName>
    <definedName name="VIU_HurdleRatePremium_Tech">'[16]VIU Assumptions'!$B$13</definedName>
    <definedName name="VIU_InvestmentLimit_Amount">'[2]VIU limit'!$C$5</definedName>
    <definedName name="Walls">[14]References!$D$241:$D$254</definedName>
    <definedName name="Water_Capacity">'[2]Hydro and Pumped Storage'!$F$5</definedName>
    <definedName name="Water_DecommissionDate">'[2]Hydro and Pumped Storage'!$E$5</definedName>
    <definedName name="Water_Efficiency">'[2]Hydro and Pumped Storage'!$G$5</definedName>
    <definedName name="Water_GeneratingHoursPerDay">'[2]Hydro and Pumped Storage'!$I$5</definedName>
    <definedName name="Water_Included">'[2]Hydro and Pumped Storage'!$C$5</definedName>
    <definedName name="Water_PumpToGenerateRatio">'[2]Hydro and Pumped Storage'!$H$5</definedName>
    <definedName name="Water_StartDate">'[2]Hydro and Pumped Storage'!$D$5</definedName>
    <definedName name="WBLIM">10000</definedName>
    <definedName name="WBREPOPEN">"ErrorOnly"</definedName>
    <definedName name="WBSTIMLIM">120</definedName>
    <definedName name="Wholesale">'[6]Source Numbers for Master Lists'!$E$46:$E$48</definedName>
    <definedName name="WholesaleMarkUp_Capacity_Index">'[2]Pricing Mark-up'!$B$9</definedName>
    <definedName name="WholesaleMarkUp_Capacity_Percentage">'[2]Pricing Mark-up'!$C$9</definedName>
    <definedName name="Wind_Offshore">[2]Wind!$C$7</definedName>
    <definedName name="Wind_Onshore">[2]Wind!$C$6</definedName>
    <definedName name="WTT_CFs">[23]Calc3_WTT_Fuels!$B$60:$M$92</definedName>
    <definedName name="WTT_Fuels_names">[23]Calc3_WTT_Fuels!$B$60:$B$92</definedName>
    <definedName name="WTT_labels">[23]Calc3_WTT_Fuels!$B$60:$M$60</definedName>
    <definedName name="Year">[7]Control!$C$4</definedName>
    <definedName name="YearAheadCfDenabled">#REF!</definedName>
    <definedName name="YearOptions">#REF!</definedName>
    <definedName name="Yes_No">'[6]Policy Master &amp; Summary Impacts'!$D$1:$D$2</definedName>
    <definedName name="YesNo">[17]Lookups!$C$7:$C$18</definedName>
    <definedName name="yesno_list">[8]Results!$E$50:$E$51</definedName>
    <definedName name="yn">'[24]CBA control'!#REF!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1" i="61" l="1"/>
  <c r="B71" i="63"/>
  <c r="I19" i="56"/>
  <c r="I18" i="56"/>
  <c r="C121" i="14"/>
  <c r="C120" i="14"/>
  <c r="F26" i="61"/>
  <c r="E26" i="61"/>
  <c r="F26" i="63"/>
  <c r="E26" i="63"/>
  <c r="E27" i="63"/>
  <c r="F27" i="63"/>
  <c r="N12" i="50"/>
  <c r="R12" i="50"/>
  <c r="R11" i="50"/>
  <c r="R10" i="62"/>
  <c r="D21" i="56"/>
  <c r="W20" i="50" s="1"/>
  <c r="H21" i="60"/>
  <c r="P27" i="60" s="1"/>
  <c r="P28" i="60" s="1"/>
  <c r="P29" i="60" s="1"/>
  <c r="P30" i="60" s="1"/>
  <c r="P31" i="60" s="1"/>
  <c r="P32" i="60" s="1"/>
  <c r="P33" i="60" s="1"/>
  <c r="P34" i="60" s="1"/>
  <c r="P35" i="60" s="1"/>
  <c r="P36" i="60" s="1"/>
  <c r="P37" i="60" s="1"/>
  <c r="P38" i="60" s="1"/>
  <c r="P39" i="60" s="1"/>
  <c r="P40" i="60" s="1"/>
  <c r="P41" i="60" s="1"/>
  <c r="P42" i="60" s="1"/>
  <c r="P43" i="60" s="1"/>
  <c r="P44" i="60" s="1"/>
  <c r="P45" i="60" s="1"/>
  <c r="E28" i="61"/>
  <c r="E28" i="63"/>
  <c r="F28" i="63"/>
  <c r="F28" i="61"/>
  <c r="Z27" i="60"/>
  <c r="AA27" i="60" s="1"/>
  <c r="R27" i="50"/>
  <c r="W25" i="50"/>
  <c r="C27" i="50"/>
  <c r="C25" i="50"/>
  <c r="N26" i="50"/>
  <c r="E78" i="63"/>
  <c r="E78" i="61"/>
  <c r="Z27" i="56"/>
  <c r="AA27" i="56" s="1"/>
  <c r="F76" i="55" s="1"/>
  <c r="G125" i="14"/>
  <c r="J125" i="14"/>
  <c r="M5" i="63"/>
  <c r="E51" i="63"/>
  <c r="E53" i="63"/>
  <c r="B73" i="63"/>
  <c r="B76" i="63"/>
  <c r="D21" i="60"/>
  <c r="N26" i="60" s="1"/>
  <c r="H21" i="62"/>
  <c r="P27" i="62" s="1"/>
  <c r="P28" i="62" s="1"/>
  <c r="P29" i="62" s="1"/>
  <c r="P30" i="62" s="1"/>
  <c r="P31" i="62" s="1"/>
  <c r="P32" i="62" s="1"/>
  <c r="P33" i="62" s="1"/>
  <c r="P34" i="62" s="1"/>
  <c r="P35" i="62" s="1"/>
  <c r="P36" i="62" s="1"/>
  <c r="P37" i="62" s="1"/>
  <c r="P38" i="62" s="1"/>
  <c r="P39" i="62" s="1"/>
  <c r="P40" i="62" s="1"/>
  <c r="P41" i="62" s="1"/>
  <c r="P42" i="62" s="1"/>
  <c r="P43" i="62" s="1"/>
  <c r="P44" i="62" s="1"/>
  <c r="P45" i="62" s="1"/>
  <c r="P46" i="62" s="1"/>
  <c r="E25" i="55"/>
  <c r="F25" i="55" s="1"/>
  <c r="F25" i="63"/>
  <c r="F25" i="61"/>
  <c r="C5" i="63"/>
  <c r="J21" i="63" s="1"/>
  <c r="F38" i="61"/>
  <c r="E26" i="55"/>
  <c r="W9" i="50"/>
  <c r="W11" i="50" s="1"/>
  <c r="N20" i="50" l="1"/>
  <c r="N26" i="56"/>
  <c r="Q26" i="56" s="1"/>
  <c r="F99" i="55"/>
  <c r="F103" i="61"/>
  <c r="AE21" i="63"/>
  <c r="G21" i="63"/>
  <c r="BM21" i="63"/>
  <c r="AU21" i="63"/>
  <c r="X21" i="63"/>
  <c r="AW21" i="63"/>
  <c r="AV21" i="63"/>
  <c r="BL21" i="63"/>
  <c r="AO21" i="63"/>
  <c r="W21" i="63"/>
  <c r="H21" i="63"/>
  <c r="BK21" i="63"/>
  <c r="AN21" i="63"/>
  <c r="Q21" i="63"/>
  <c r="Y21" i="63"/>
  <c r="BE21" i="63"/>
  <c r="AM21" i="63"/>
  <c r="P21" i="63"/>
  <c r="BD21" i="63"/>
  <c r="AG21" i="63"/>
  <c r="O21" i="63"/>
  <c r="BC21" i="63"/>
  <c r="AF21" i="63"/>
  <c r="I21" i="63"/>
  <c r="BJ21" i="63"/>
  <c r="BB21" i="63"/>
  <c r="AL21" i="63"/>
  <c r="AD21" i="63"/>
  <c r="N21" i="63"/>
  <c r="F21" i="63"/>
  <c r="BA21" i="63"/>
  <c r="AC21" i="63"/>
  <c r="E21" i="63"/>
  <c r="BH21" i="63"/>
  <c r="AZ21" i="63"/>
  <c r="AR21" i="63"/>
  <c r="AJ21" i="63"/>
  <c r="AB21" i="63"/>
  <c r="T21" i="63"/>
  <c r="L21" i="63"/>
  <c r="AT21" i="63"/>
  <c r="V21" i="63"/>
  <c r="AS21" i="63"/>
  <c r="U21" i="63"/>
  <c r="BG21" i="63"/>
  <c r="AY21" i="63"/>
  <c r="AQ21" i="63"/>
  <c r="AI21" i="63"/>
  <c r="AA21" i="63"/>
  <c r="S21" i="63"/>
  <c r="K21" i="63"/>
  <c r="BI21" i="63"/>
  <c r="AK21" i="63"/>
  <c r="M21" i="63"/>
  <c r="E22" i="63"/>
  <c r="E32" i="63" s="1"/>
  <c r="BF21" i="63"/>
  <c r="AX21" i="63"/>
  <c r="AP21" i="63"/>
  <c r="AH21" i="63"/>
  <c r="Z21" i="63"/>
  <c r="R21" i="63"/>
  <c r="P46" i="60"/>
  <c r="Z28" i="56"/>
  <c r="G25" i="63"/>
  <c r="H25" i="63" s="1"/>
  <c r="Z29" i="56" l="1"/>
  <c r="G99" i="55"/>
  <c r="E34" i="63"/>
  <c r="AA28" i="56"/>
  <c r="I25" i="63"/>
  <c r="Z30" i="56" l="1"/>
  <c r="H99" i="55"/>
  <c r="AA29" i="56"/>
  <c r="G76" i="55"/>
  <c r="J25" i="63"/>
  <c r="Z31" i="56" l="1"/>
  <c r="I99" i="55"/>
  <c r="AA30" i="56"/>
  <c r="H76" i="55"/>
  <c r="K25" i="63"/>
  <c r="Z32" i="56" l="1"/>
  <c r="J99" i="55"/>
  <c r="AA31" i="56"/>
  <c r="I76" i="55"/>
  <c r="L25" i="63"/>
  <c r="Z33" i="56" l="1"/>
  <c r="K99" i="55"/>
  <c r="AA32" i="56"/>
  <c r="J76" i="55"/>
  <c r="M25" i="63"/>
  <c r="Z34" i="56" l="1"/>
  <c r="L99" i="55"/>
  <c r="AA33" i="56"/>
  <c r="K76" i="55"/>
  <c r="N25" i="63"/>
  <c r="Z35" i="56" l="1"/>
  <c r="M99" i="55"/>
  <c r="AA34" i="56"/>
  <c r="L76" i="55"/>
  <c r="O25" i="63"/>
  <c r="Z36" i="56" l="1"/>
  <c r="N99" i="55"/>
  <c r="AA35" i="56"/>
  <c r="M76" i="55"/>
  <c r="P25" i="63"/>
  <c r="Z37" i="56" l="1"/>
  <c r="O99" i="55"/>
  <c r="AA36" i="56"/>
  <c r="N76" i="55"/>
  <c r="Q25" i="63"/>
  <c r="Z38" i="56" l="1"/>
  <c r="P99" i="55"/>
  <c r="AA37" i="56"/>
  <c r="O76" i="55"/>
  <c r="R25" i="63"/>
  <c r="Z39" i="56" l="1"/>
  <c r="Q99" i="55"/>
  <c r="AA38" i="56"/>
  <c r="P76" i="55"/>
  <c r="S25" i="63"/>
  <c r="Z40" i="56" l="1"/>
  <c r="R99" i="55"/>
  <c r="AA39" i="56"/>
  <c r="Q76" i="55"/>
  <c r="T25" i="63"/>
  <c r="Z41" i="56" l="1"/>
  <c r="S99" i="55"/>
  <c r="AA40" i="56"/>
  <c r="R76" i="55"/>
  <c r="U25" i="63"/>
  <c r="Z42" i="56" l="1"/>
  <c r="T99" i="55"/>
  <c r="AA41" i="56"/>
  <c r="S76" i="55"/>
  <c r="V25" i="63"/>
  <c r="Z43" i="56" l="1"/>
  <c r="U99" i="55"/>
  <c r="AA42" i="56"/>
  <c r="T76" i="55"/>
  <c r="W25" i="63"/>
  <c r="Z44" i="56" l="1"/>
  <c r="V99" i="55"/>
  <c r="AA43" i="56"/>
  <c r="U76" i="55"/>
  <c r="X25" i="63"/>
  <c r="Z45" i="56" l="1"/>
  <c r="W99" i="55"/>
  <c r="AA44" i="56"/>
  <c r="V76" i="55"/>
  <c r="Y25" i="63"/>
  <c r="Z46" i="56" l="1"/>
  <c r="X99" i="55"/>
  <c r="AA45" i="56"/>
  <c r="W76" i="55"/>
  <c r="Z25" i="63"/>
  <c r="Y99" i="55" l="1"/>
  <c r="Z48" i="56"/>
  <c r="AA46" i="56"/>
  <c r="Y76" i="55" s="1"/>
  <c r="X76" i="55"/>
  <c r="AA25" i="63"/>
  <c r="AB25" i="63" l="1"/>
  <c r="AC25" i="63" l="1"/>
  <c r="AD25" i="63" l="1"/>
  <c r="AE25" i="63" l="1"/>
  <c r="AF25" i="63" l="1"/>
  <c r="AG25" i="63" l="1"/>
  <c r="AH25" i="63" l="1"/>
  <c r="AI25" i="63" l="1"/>
  <c r="AJ25" i="63" l="1"/>
  <c r="AK25" i="63" l="1"/>
  <c r="AL25" i="63" l="1"/>
  <c r="AM25" i="63" l="1"/>
  <c r="AN25" i="63" l="1"/>
  <c r="AO25" i="63" l="1"/>
  <c r="AP25" i="63" l="1"/>
  <c r="AQ25" i="63" l="1"/>
  <c r="AR25" i="63" l="1"/>
  <c r="AS25" i="63" l="1"/>
  <c r="AT25" i="63" l="1"/>
  <c r="AU25" i="63" l="1"/>
  <c r="AV25" i="63" l="1"/>
  <c r="AW25" i="63" l="1"/>
  <c r="AX25" i="63" l="1"/>
  <c r="AY25" i="63" l="1"/>
  <c r="AZ25" i="63" l="1"/>
  <c r="BA25" i="63" l="1"/>
  <c r="BB25" i="63" l="1"/>
  <c r="BC25" i="63" l="1"/>
  <c r="BD25" i="63" l="1"/>
  <c r="BE25" i="63" l="1"/>
  <c r="BF25" i="63" l="1"/>
  <c r="BG25" i="63" l="1"/>
  <c r="BH25" i="63" l="1"/>
  <c r="BI25" i="63" l="1"/>
  <c r="BJ25" i="63" l="1"/>
  <c r="BK25" i="63" l="1"/>
  <c r="BL25" i="63" l="1"/>
  <c r="BM25" i="63" l="1"/>
  <c r="H21" i="56" l="1"/>
  <c r="P27" i="56" s="1"/>
  <c r="W23" i="50"/>
  <c r="E17" i="56"/>
  <c r="E18" i="56"/>
  <c r="E19" i="56"/>
  <c r="BM67" i="63"/>
  <c r="BL67" i="63"/>
  <c r="BK67" i="63"/>
  <c r="BJ67" i="63"/>
  <c r="BI67" i="63"/>
  <c r="BH67" i="63"/>
  <c r="BG67" i="63"/>
  <c r="BF67" i="63"/>
  <c r="BE67" i="63"/>
  <c r="BD67" i="63"/>
  <c r="BC67" i="63"/>
  <c r="BB67" i="63"/>
  <c r="BA67" i="63"/>
  <c r="AZ67" i="63"/>
  <c r="AY67" i="63"/>
  <c r="AX67" i="63"/>
  <c r="AW67" i="63"/>
  <c r="AV67" i="63"/>
  <c r="AU67" i="63"/>
  <c r="AT67" i="63"/>
  <c r="AS67" i="63"/>
  <c r="AR67" i="63"/>
  <c r="AQ67" i="63"/>
  <c r="AP67" i="63"/>
  <c r="AO67" i="63"/>
  <c r="AN67"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H67" i="63"/>
  <c r="G67" i="63"/>
  <c r="F67" i="63"/>
  <c r="E67" i="63"/>
  <c r="E68" i="63" s="1"/>
  <c r="AR66" i="63"/>
  <c r="AS66" i="63" s="1"/>
  <c r="AT66" i="63" s="1"/>
  <c r="AU66" i="63" s="1"/>
  <c r="AV66" i="63" s="1"/>
  <c r="AW66" i="63" s="1"/>
  <c r="AX66" i="63" s="1"/>
  <c r="AY66" i="63" s="1"/>
  <c r="AZ66" i="63" s="1"/>
  <c r="BA66" i="63" s="1"/>
  <c r="BB66" i="63" s="1"/>
  <c r="BC66" i="63" s="1"/>
  <c r="BD66" i="63" s="1"/>
  <c r="BE66" i="63" s="1"/>
  <c r="BF66" i="63" s="1"/>
  <c r="BG66" i="63" s="1"/>
  <c r="BH66" i="63" s="1"/>
  <c r="BI66" i="63" s="1"/>
  <c r="BJ66" i="63" s="1"/>
  <c r="BK66" i="63" s="1"/>
  <c r="BL66" i="63" s="1"/>
  <c r="BM66" i="63" s="1"/>
  <c r="E66" i="63"/>
  <c r="F66" i="63" s="1"/>
  <c r="G66" i="63" s="1"/>
  <c r="H66" i="63" s="1"/>
  <c r="I66" i="63" s="1"/>
  <c r="J66" i="63" s="1"/>
  <c r="K66" i="63" s="1"/>
  <c r="L66" i="63" s="1"/>
  <c r="M66" i="63" s="1"/>
  <c r="N66" i="63" s="1"/>
  <c r="O66" i="63" s="1"/>
  <c r="P66" i="63" s="1"/>
  <c r="Q66" i="63" s="1"/>
  <c r="R66" i="63" s="1"/>
  <c r="S66" i="63" s="1"/>
  <c r="T66" i="63" s="1"/>
  <c r="U66" i="63" s="1"/>
  <c r="V66" i="63" s="1"/>
  <c r="W66" i="63" s="1"/>
  <c r="X66" i="63" s="1"/>
  <c r="Y66" i="63" s="1"/>
  <c r="Z66" i="63" s="1"/>
  <c r="AA66" i="63" s="1"/>
  <c r="AB66" i="63" s="1"/>
  <c r="AC66" i="63" s="1"/>
  <c r="AD66" i="63" s="1"/>
  <c r="AE66" i="63" s="1"/>
  <c r="AF66" i="63" s="1"/>
  <c r="AG66" i="63" s="1"/>
  <c r="AH66" i="63" s="1"/>
  <c r="AI66" i="63" s="1"/>
  <c r="AJ66" i="63" s="1"/>
  <c r="AK66" i="63" s="1"/>
  <c r="AL66" i="63" s="1"/>
  <c r="AM66" i="63" s="1"/>
  <c r="AN66" i="63" s="1"/>
  <c r="AO66" i="63" s="1"/>
  <c r="AP66" i="63" s="1"/>
  <c r="AQ66" i="63" s="1"/>
  <c r="C65" i="63"/>
  <c r="C53" i="63"/>
  <c r="C51" i="63"/>
  <c r="BM46" i="63"/>
  <c r="BL46" i="63"/>
  <c r="BK46" i="63"/>
  <c r="BJ46" i="63"/>
  <c r="BI46" i="63"/>
  <c r="BH46" i="63"/>
  <c r="BG46" i="63"/>
  <c r="BF46" i="63"/>
  <c r="BE46" i="63"/>
  <c r="BD46" i="63"/>
  <c r="BC46" i="63"/>
  <c r="BB46" i="63"/>
  <c r="BA46" i="63"/>
  <c r="AZ46" i="63"/>
  <c r="AY46" i="63"/>
  <c r="AX46" i="63"/>
  <c r="AW46" i="63"/>
  <c r="AV46" i="63"/>
  <c r="AU46" i="63"/>
  <c r="AT46" i="63"/>
  <c r="AS46" i="63"/>
  <c r="AR46" i="63"/>
  <c r="AQ46" i="63"/>
  <c r="AP46" i="63"/>
  <c r="AO46" i="63"/>
  <c r="AN46" i="63"/>
  <c r="AM46" i="63"/>
  <c r="AL46" i="63"/>
  <c r="AK46" i="63"/>
  <c r="AJ46" i="63"/>
  <c r="AI46" i="63"/>
  <c r="AH46" i="63"/>
  <c r="AG46" i="63"/>
  <c r="AF46" i="63"/>
  <c r="AE46" i="63"/>
  <c r="AD46" i="63"/>
  <c r="AC46" i="63"/>
  <c r="AB46" i="63"/>
  <c r="AA46" i="63"/>
  <c r="Z46" i="63"/>
  <c r="Y46" i="63"/>
  <c r="X46" i="63"/>
  <c r="W46" i="63"/>
  <c r="V46" i="63"/>
  <c r="U46" i="63"/>
  <c r="T46" i="63"/>
  <c r="S46" i="63"/>
  <c r="R46" i="63"/>
  <c r="Q46" i="63"/>
  <c r="P46" i="63"/>
  <c r="O46" i="63"/>
  <c r="N46" i="63"/>
  <c r="M46" i="63"/>
  <c r="L46" i="63"/>
  <c r="K46" i="63"/>
  <c r="J46" i="63"/>
  <c r="I46" i="63"/>
  <c r="H46" i="63"/>
  <c r="G46" i="63"/>
  <c r="F46" i="63"/>
  <c r="E46" i="63"/>
  <c r="C46" i="63"/>
  <c r="E42" i="63"/>
  <c r="F39" i="63"/>
  <c r="BM38" i="63"/>
  <c r="BL38" i="63"/>
  <c r="BK38" i="63"/>
  <c r="BJ38" i="63"/>
  <c r="BI38" i="63"/>
  <c r="BH38" i="63"/>
  <c r="BG38" i="63"/>
  <c r="BF38" i="63"/>
  <c r="BE38" i="63"/>
  <c r="BD38" i="63"/>
  <c r="BC38" i="63"/>
  <c r="BB38" i="63"/>
  <c r="BA38" i="63"/>
  <c r="AZ38" i="63"/>
  <c r="AY38" i="63"/>
  <c r="AX38" i="63"/>
  <c r="AW38" i="63"/>
  <c r="AV38" i="63"/>
  <c r="AU38" i="63"/>
  <c r="AT38" i="63"/>
  <c r="AS38" i="63"/>
  <c r="AR38" i="63"/>
  <c r="AQ38" i="63"/>
  <c r="AP38" i="63"/>
  <c r="AO38" i="63"/>
  <c r="AN38" i="63"/>
  <c r="AM38" i="63"/>
  <c r="AL38" i="63"/>
  <c r="AK38" i="63"/>
  <c r="AJ38" i="63"/>
  <c r="AI38" i="63"/>
  <c r="AH38" i="63"/>
  <c r="AG38" i="63"/>
  <c r="AF38" i="63"/>
  <c r="AE38" i="63"/>
  <c r="AD38" i="63"/>
  <c r="AC38" i="63"/>
  <c r="AB38" i="63"/>
  <c r="AA38" i="63"/>
  <c r="Z38" i="63"/>
  <c r="Y38" i="63"/>
  <c r="X38" i="63"/>
  <c r="W38" i="63"/>
  <c r="V38" i="63"/>
  <c r="U38" i="63"/>
  <c r="T38" i="63"/>
  <c r="S38" i="63"/>
  <c r="R38" i="63"/>
  <c r="Q38" i="63"/>
  <c r="P38" i="63"/>
  <c r="O38" i="63"/>
  <c r="N38" i="63"/>
  <c r="M38" i="63"/>
  <c r="L38" i="63"/>
  <c r="K38" i="63"/>
  <c r="J38" i="63"/>
  <c r="I38" i="63"/>
  <c r="H38" i="63"/>
  <c r="G38" i="63"/>
  <c r="F38" i="63"/>
  <c r="E38" i="63" a="1"/>
  <c r="E38" i="63" s="1"/>
  <c r="G28" i="63"/>
  <c r="G27" i="63"/>
  <c r="H27" i="63" s="1"/>
  <c r="I27" i="63" s="1"/>
  <c r="J27" i="63" s="1"/>
  <c r="K27" i="63" s="1"/>
  <c r="L27" i="63" s="1"/>
  <c r="M27" i="63" s="1"/>
  <c r="N27" i="63" s="1"/>
  <c r="O27" i="63" s="1"/>
  <c r="P27" i="63" s="1"/>
  <c r="Q27" i="63" s="1"/>
  <c r="R27" i="63" s="1"/>
  <c r="S27" i="63" s="1"/>
  <c r="T27" i="63" s="1"/>
  <c r="U27" i="63" s="1"/>
  <c r="V27" i="63" s="1"/>
  <c r="W27" i="63" s="1"/>
  <c r="X27" i="63" s="1"/>
  <c r="Y27" i="63" s="1"/>
  <c r="Z27" i="63" s="1"/>
  <c r="AA27" i="63" s="1"/>
  <c r="AB27" i="63" s="1"/>
  <c r="AC27" i="63" s="1"/>
  <c r="AD27" i="63" s="1"/>
  <c r="AE27" i="63" s="1"/>
  <c r="AF27" i="63" s="1"/>
  <c r="AG27" i="63" s="1"/>
  <c r="AH27" i="63" s="1"/>
  <c r="AI27" i="63" s="1"/>
  <c r="AJ27" i="63" s="1"/>
  <c r="AK27" i="63" s="1"/>
  <c r="AL27" i="63" s="1"/>
  <c r="AM27" i="63" s="1"/>
  <c r="AN27" i="63" s="1"/>
  <c r="AO27" i="63" s="1"/>
  <c r="AP27" i="63" s="1"/>
  <c r="AQ27" i="63" s="1"/>
  <c r="AR27" i="63" s="1"/>
  <c r="AS27" i="63" s="1"/>
  <c r="AT27" i="63" s="1"/>
  <c r="AU27" i="63" s="1"/>
  <c r="AV27" i="63" s="1"/>
  <c r="AW27" i="63" s="1"/>
  <c r="AX27" i="63" s="1"/>
  <c r="AY27" i="63" s="1"/>
  <c r="AZ27" i="63" s="1"/>
  <c r="BA27" i="63" s="1"/>
  <c r="BB27" i="63" s="1"/>
  <c r="BC27" i="63" s="1"/>
  <c r="BD27" i="63" s="1"/>
  <c r="BE27" i="63" s="1"/>
  <c r="BF27" i="63" s="1"/>
  <c r="BG27" i="63" s="1"/>
  <c r="BH27" i="63" s="1"/>
  <c r="BI27" i="63" s="1"/>
  <c r="BJ27" i="63" s="1"/>
  <c r="BK27" i="63" s="1"/>
  <c r="BL27" i="63" s="1"/>
  <c r="BM27" i="63" s="1"/>
  <c r="G26" i="63"/>
  <c r="E17" i="63"/>
  <c r="E16" i="63"/>
  <c r="F8" i="63"/>
  <c r="G8" i="63" s="1"/>
  <c r="H8" i="63" s="1"/>
  <c r="I8" i="63" s="1"/>
  <c r="J8" i="63" s="1"/>
  <c r="K8" i="63" s="1"/>
  <c r="L8" i="63" s="1"/>
  <c r="M8" i="63" s="1"/>
  <c r="N8" i="63" s="1"/>
  <c r="O8" i="63" s="1"/>
  <c r="P8" i="63" s="1"/>
  <c r="Q8" i="63" s="1"/>
  <c r="R8" i="63" s="1"/>
  <c r="S8" i="63" s="1"/>
  <c r="T8" i="63" s="1"/>
  <c r="U8" i="63" s="1"/>
  <c r="V8" i="63" s="1"/>
  <c r="W8" i="63" s="1"/>
  <c r="X8" i="63" s="1"/>
  <c r="Y8" i="63" s="1"/>
  <c r="Z8" i="63" s="1"/>
  <c r="AA8" i="63" s="1"/>
  <c r="AB8" i="63" s="1"/>
  <c r="AC8" i="63" s="1"/>
  <c r="AD8" i="63" s="1"/>
  <c r="AE8" i="63" s="1"/>
  <c r="AF8" i="63" s="1"/>
  <c r="AG8" i="63" s="1"/>
  <c r="AH8" i="63" s="1"/>
  <c r="AI8" i="63" s="1"/>
  <c r="AJ8" i="63" s="1"/>
  <c r="AK8" i="63" s="1"/>
  <c r="AL8" i="63" s="1"/>
  <c r="AM8" i="63" s="1"/>
  <c r="AN8" i="63" s="1"/>
  <c r="AO8" i="63" s="1"/>
  <c r="AP8" i="63" s="1"/>
  <c r="AQ8" i="63" s="1"/>
  <c r="AR8" i="63" s="1"/>
  <c r="AS8" i="63" s="1"/>
  <c r="AT8" i="63" s="1"/>
  <c r="AU8" i="63" s="1"/>
  <c r="AV8" i="63" s="1"/>
  <c r="AW8" i="63" s="1"/>
  <c r="AX8" i="63" s="1"/>
  <c r="AY8" i="63" s="1"/>
  <c r="AZ8" i="63" s="1"/>
  <c r="BA8" i="63" s="1"/>
  <c r="BB8" i="63" s="1"/>
  <c r="BC8" i="63" s="1"/>
  <c r="BD8" i="63" s="1"/>
  <c r="BE8" i="63" s="1"/>
  <c r="BF8" i="63" s="1"/>
  <c r="BG8" i="63" s="1"/>
  <c r="BH8" i="63" s="1"/>
  <c r="BI8" i="63" s="1"/>
  <c r="BJ8" i="63" s="1"/>
  <c r="BK8" i="63" s="1"/>
  <c r="BL8" i="63" s="1"/>
  <c r="BM8" i="63" s="1"/>
  <c r="E8" i="63"/>
  <c r="H7" i="63"/>
  <c r="G7" i="63"/>
  <c r="F7" i="63"/>
  <c r="F68" i="63" s="1"/>
  <c r="Z27" i="62"/>
  <c r="O26" i="62"/>
  <c r="D21" i="62"/>
  <c r="N26" i="62" s="1"/>
  <c r="I13" i="62"/>
  <c r="I12" i="62"/>
  <c r="C26" i="50"/>
  <c r="N48" i="60"/>
  <c r="C5" i="61"/>
  <c r="E58" i="61" s="1"/>
  <c r="B76" i="61"/>
  <c r="G25" i="61" s="1"/>
  <c r="H25" i="61" s="1"/>
  <c r="I25" i="61" s="1"/>
  <c r="J25" i="61" s="1"/>
  <c r="K25" i="61" s="1"/>
  <c r="L25" i="61" s="1"/>
  <c r="M25" i="61" s="1"/>
  <c r="N25" i="61" s="1"/>
  <c r="O25" i="61" s="1"/>
  <c r="P25" i="61" s="1"/>
  <c r="Q25" i="61" s="1"/>
  <c r="R25" i="61" s="1"/>
  <c r="S25" i="61" s="1"/>
  <c r="T25" i="61" s="1"/>
  <c r="U25" i="61" s="1"/>
  <c r="V25" i="61" s="1"/>
  <c r="W25" i="61" s="1"/>
  <c r="X25" i="61" s="1"/>
  <c r="Y25" i="61" s="1"/>
  <c r="Z25" i="61" s="1"/>
  <c r="AA25" i="61" s="1"/>
  <c r="AB25" i="61" s="1"/>
  <c r="AC25" i="61" s="1"/>
  <c r="AD25" i="61" s="1"/>
  <c r="AE25" i="61" s="1"/>
  <c r="AF25" i="61" s="1"/>
  <c r="AG25" i="61" s="1"/>
  <c r="AH25" i="61" s="1"/>
  <c r="AI25" i="61" s="1"/>
  <c r="AJ25" i="61" s="1"/>
  <c r="AK25" i="61" s="1"/>
  <c r="AL25" i="61" s="1"/>
  <c r="AM25" i="61" s="1"/>
  <c r="AN25" i="61" s="1"/>
  <c r="AO25" i="61" s="1"/>
  <c r="AP25" i="61" s="1"/>
  <c r="AQ25" i="61" s="1"/>
  <c r="AR25" i="61" s="1"/>
  <c r="AS25" i="61" s="1"/>
  <c r="AT25" i="61" s="1"/>
  <c r="AU25" i="61" s="1"/>
  <c r="AV25" i="61" s="1"/>
  <c r="AW25" i="61" s="1"/>
  <c r="AX25" i="61" s="1"/>
  <c r="AY25" i="61" s="1"/>
  <c r="AZ25" i="61" s="1"/>
  <c r="BA25" i="61" s="1"/>
  <c r="BB25" i="61" s="1"/>
  <c r="BC25" i="61" s="1"/>
  <c r="BD25" i="61" s="1"/>
  <c r="BE25" i="61" s="1"/>
  <c r="BF25" i="61" s="1"/>
  <c r="BG25" i="61" s="1"/>
  <c r="BH25" i="61" s="1"/>
  <c r="BI25" i="61" s="1"/>
  <c r="BJ25" i="61" s="1"/>
  <c r="BK25" i="61" s="1"/>
  <c r="BL25" i="61" s="1"/>
  <c r="BM25" i="61" s="1"/>
  <c r="B73" i="61"/>
  <c r="BM67" i="61"/>
  <c r="BL67" i="61"/>
  <c r="BK67" i="61"/>
  <c r="BJ67" i="61"/>
  <c r="BI67" i="61"/>
  <c r="BH67" i="61"/>
  <c r="BG67" i="61"/>
  <c r="BF67" i="61"/>
  <c r="BE67" i="61"/>
  <c r="BD67" i="61"/>
  <c r="BC67" i="61"/>
  <c r="BB67" i="61"/>
  <c r="BA67" i="61"/>
  <c r="AZ67" i="61"/>
  <c r="AY67" i="61"/>
  <c r="AX67" i="61"/>
  <c r="AW67" i="61"/>
  <c r="AV67" i="61"/>
  <c r="AU67" i="61"/>
  <c r="AT67" i="61"/>
  <c r="AS67" i="61"/>
  <c r="AR67" i="61"/>
  <c r="AQ67" i="61"/>
  <c r="AP67" i="61"/>
  <c r="AO67" i="61"/>
  <c r="AN67" i="61"/>
  <c r="AM67" i="61"/>
  <c r="AL67" i="61"/>
  <c r="AK67" i="61"/>
  <c r="AJ67" i="61"/>
  <c r="AI67" i="61"/>
  <c r="AH67" i="61"/>
  <c r="AG67" i="61"/>
  <c r="AF67" i="61"/>
  <c r="AE67" i="61"/>
  <c r="AD67" i="61"/>
  <c r="AC67" i="61"/>
  <c r="AB67" i="61"/>
  <c r="AA67" i="61"/>
  <c r="Z67" i="61"/>
  <c r="Y67" i="61"/>
  <c r="X67" i="61"/>
  <c r="W67" i="61"/>
  <c r="V67" i="61"/>
  <c r="U67" i="61"/>
  <c r="T67" i="61"/>
  <c r="S67" i="61"/>
  <c r="R67" i="61"/>
  <c r="Q67" i="61"/>
  <c r="P67" i="61"/>
  <c r="O67" i="61"/>
  <c r="N67" i="61"/>
  <c r="M67" i="61"/>
  <c r="L67" i="61"/>
  <c r="K67" i="61"/>
  <c r="J67" i="61"/>
  <c r="I67" i="61"/>
  <c r="H67" i="61"/>
  <c r="G67" i="61"/>
  <c r="F67" i="61"/>
  <c r="E67" i="61"/>
  <c r="E68" i="61" s="1"/>
  <c r="F66" i="61"/>
  <c r="G66" i="61" s="1"/>
  <c r="H66" i="61" s="1"/>
  <c r="I66" i="61" s="1"/>
  <c r="J66" i="61" s="1"/>
  <c r="K66" i="61" s="1"/>
  <c r="L66" i="61" s="1"/>
  <c r="M66" i="61" s="1"/>
  <c r="N66" i="61" s="1"/>
  <c r="O66" i="61" s="1"/>
  <c r="P66" i="61" s="1"/>
  <c r="Q66" i="61" s="1"/>
  <c r="R66" i="61" s="1"/>
  <c r="S66" i="61" s="1"/>
  <c r="T66" i="61" s="1"/>
  <c r="U66" i="61" s="1"/>
  <c r="V66" i="61" s="1"/>
  <c r="W66" i="61" s="1"/>
  <c r="X66" i="61" s="1"/>
  <c r="Y66" i="61" s="1"/>
  <c r="Z66" i="61" s="1"/>
  <c r="AA66" i="61" s="1"/>
  <c r="AB66" i="61" s="1"/>
  <c r="AC66" i="61" s="1"/>
  <c r="AD66" i="61" s="1"/>
  <c r="AE66" i="61" s="1"/>
  <c r="AF66" i="61" s="1"/>
  <c r="AG66" i="61" s="1"/>
  <c r="AH66" i="61" s="1"/>
  <c r="AI66" i="61" s="1"/>
  <c r="AJ66" i="61" s="1"/>
  <c r="AK66" i="61" s="1"/>
  <c r="AL66" i="61" s="1"/>
  <c r="AM66" i="61" s="1"/>
  <c r="AN66" i="61" s="1"/>
  <c r="AO66" i="61" s="1"/>
  <c r="AP66" i="61" s="1"/>
  <c r="AQ66" i="61" s="1"/>
  <c r="AR66" i="61" s="1"/>
  <c r="AS66" i="61" s="1"/>
  <c r="AT66" i="61" s="1"/>
  <c r="AU66" i="61" s="1"/>
  <c r="AV66" i="61" s="1"/>
  <c r="AW66" i="61" s="1"/>
  <c r="AX66" i="61" s="1"/>
  <c r="AY66" i="61" s="1"/>
  <c r="AZ66" i="61" s="1"/>
  <c r="BA66" i="61" s="1"/>
  <c r="BB66" i="61" s="1"/>
  <c r="BC66" i="61" s="1"/>
  <c r="BD66" i="61" s="1"/>
  <c r="BE66" i="61" s="1"/>
  <c r="BF66" i="61" s="1"/>
  <c r="BG66" i="61" s="1"/>
  <c r="BH66" i="61" s="1"/>
  <c r="BI66" i="61" s="1"/>
  <c r="BJ66" i="61" s="1"/>
  <c r="BK66" i="61" s="1"/>
  <c r="BL66" i="61" s="1"/>
  <c r="BM66" i="61" s="1"/>
  <c r="E66" i="61"/>
  <c r="C65" i="61"/>
  <c r="E53" i="61"/>
  <c r="C53" i="61" s="1"/>
  <c r="E51" i="61"/>
  <c r="C51" i="61" s="1"/>
  <c r="BM46" i="61"/>
  <c r="BL46" i="61"/>
  <c r="BK46" i="61"/>
  <c r="BJ46" i="61"/>
  <c r="BI46" i="61"/>
  <c r="BH46" i="61"/>
  <c r="BG46" i="61"/>
  <c r="BF46" i="61"/>
  <c r="BE46" i="61"/>
  <c r="BD46" i="61"/>
  <c r="BC46" i="61"/>
  <c r="BB46" i="61"/>
  <c r="BA46" i="61"/>
  <c r="AZ46" i="61"/>
  <c r="AY46" i="61"/>
  <c r="AX46" i="61"/>
  <c r="AW46" i="61"/>
  <c r="AV46" i="61"/>
  <c r="AU46" i="61"/>
  <c r="AT46" i="61"/>
  <c r="AS46" i="61"/>
  <c r="AR46" i="61"/>
  <c r="AQ46" i="61"/>
  <c r="AP46" i="61"/>
  <c r="AO46" i="61"/>
  <c r="AN46" i="61"/>
  <c r="AM46" i="61"/>
  <c r="AL46" i="61"/>
  <c r="AK46" i="61"/>
  <c r="AJ46" i="61"/>
  <c r="AI46" i="61"/>
  <c r="AH46" i="61"/>
  <c r="AG46" i="61"/>
  <c r="AF46" i="61"/>
  <c r="AE46" i="61"/>
  <c r="AD46" i="61"/>
  <c r="AC46" i="61"/>
  <c r="AB46" i="61"/>
  <c r="AA46" i="61"/>
  <c r="Z46" i="61"/>
  <c r="Y46" i="61"/>
  <c r="X46" i="61"/>
  <c r="W46" i="61"/>
  <c r="V46" i="61"/>
  <c r="U46" i="61"/>
  <c r="T46" i="61"/>
  <c r="S46" i="61"/>
  <c r="R46" i="61"/>
  <c r="Q46" i="61"/>
  <c r="P46" i="61"/>
  <c r="O46" i="61"/>
  <c r="N46" i="61"/>
  <c r="M46" i="61"/>
  <c r="L46" i="61"/>
  <c r="K46" i="61"/>
  <c r="J46" i="61"/>
  <c r="I46" i="61"/>
  <c r="H46" i="61"/>
  <c r="G46" i="61"/>
  <c r="F46" i="61"/>
  <c r="E46" i="61"/>
  <c r="E42" i="61"/>
  <c r="F39" i="61"/>
  <c r="BM38" i="61"/>
  <c r="BL38" i="61"/>
  <c r="BK38" i="61"/>
  <c r="BJ38" i="61"/>
  <c r="BI38" i="61"/>
  <c r="BH38" i="61"/>
  <c r="BG38" i="61"/>
  <c r="BF38" i="61"/>
  <c r="BE38" i="61"/>
  <c r="BD38" i="61"/>
  <c r="BC38" i="61"/>
  <c r="BB38" i="61"/>
  <c r="BA38" i="61"/>
  <c r="AZ38" i="61"/>
  <c r="AY38" i="61"/>
  <c r="AX38" i="61"/>
  <c r="AW38" i="61"/>
  <c r="AV38" i="61"/>
  <c r="AU38" i="61"/>
  <c r="AT38" i="61"/>
  <c r="AS38" i="61"/>
  <c r="AR38" i="61"/>
  <c r="AQ38" i="61"/>
  <c r="AP38" i="61"/>
  <c r="AO38" i="61"/>
  <c r="AN38" i="61"/>
  <c r="AM38" i="61"/>
  <c r="AL38" i="61"/>
  <c r="AK38" i="61"/>
  <c r="AJ38" i="61"/>
  <c r="AI38" i="61"/>
  <c r="AH38" i="61"/>
  <c r="AG38" i="61"/>
  <c r="AF38" i="61"/>
  <c r="AE38" i="61"/>
  <c r="AD38" i="61"/>
  <c r="AC38" i="61"/>
  <c r="AB38" i="61"/>
  <c r="AA38" i="61"/>
  <c r="Z38" i="61"/>
  <c r="Y38" i="61"/>
  <c r="X38" i="61"/>
  <c r="W38" i="61"/>
  <c r="V38" i="61"/>
  <c r="U38" i="61"/>
  <c r="T38" i="61"/>
  <c r="S38" i="61"/>
  <c r="R38" i="61"/>
  <c r="Q38" i="61"/>
  <c r="P38" i="61"/>
  <c r="O38" i="61"/>
  <c r="N38" i="61"/>
  <c r="M38" i="61"/>
  <c r="L38" i="61"/>
  <c r="K38" i="61"/>
  <c r="J38" i="61"/>
  <c r="I38" i="61"/>
  <c r="H38" i="61"/>
  <c r="G38" i="61"/>
  <c r="E38" i="61" a="1"/>
  <c r="E38" i="61" s="1"/>
  <c r="G28" i="61"/>
  <c r="H28" i="61" s="1"/>
  <c r="I28" i="61" s="1"/>
  <c r="J28" i="61" s="1"/>
  <c r="K28" i="61" s="1"/>
  <c r="L28" i="61" s="1"/>
  <c r="M28" i="61" s="1"/>
  <c r="N28" i="61" s="1"/>
  <c r="O28" i="61" s="1"/>
  <c r="P28" i="61" s="1"/>
  <c r="Q28" i="61" s="1"/>
  <c r="R28" i="61" s="1"/>
  <c r="S28" i="61" s="1"/>
  <c r="T28" i="61" s="1"/>
  <c r="U28" i="61" s="1"/>
  <c r="V28" i="61" s="1"/>
  <c r="W28" i="61" s="1"/>
  <c r="X28" i="61" s="1"/>
  <c r="Y28" i="61" s="1"/>
  <c r="Z28" i="61" s="1"/>
  <c r="AA28" i="61" s="1"/>
  <c r="AB28" i="61" s="1"/>
  <c r="AC28" i="61" s="1"/>
  <c r="AD28" i="61" s="1"/>
  <c r="AE28" i="61" s="1"/>
  <c r="AF28" i="61" s="1"/>
  <c r="AG28" i="61" s="1"/>
  <c r="AH28" i="61" s="1"/>
  <c r="AI28" i="61" s="1"/>
  <c r="AJ28" i="61" s="1"/>
  <c r="AK28" i="61" s="1"/>
  <c r="AL28" i="61" s="1"/>
  <c r="AM28" i="61" s="1"/>
  <c r="AN28" i="61" s="1"/>
  <c r="AO28" i="61" s="1"/>
  <c r="AP28" i="61" s="1"/>
  <c r="AQ28" i="61" s="1"/>
  <c r="AR28" i="61" s="1"/>
  <c r="AS28" i="61" s="1"/>
  <c r="AT28" i="61" s="1"/>
  <c r="AU28" i="61" s="1"/>
  <c r="AV28" i="61" s="1"/>
  <c r="AW28" i="61" s="1"/>
  <c r="AX28" i="61" s="1"/>
  <c r="AY28" i="61" s="1"/>
  <c r="AZ28" i="61" s="1"/>
  <c r="BA28" i="61" s="1"/>
  <c r="BB28" i="61" s="1"/>
  <c r="BC28" i="61" s="1"/>
  <c r="BD28" i="61" s="1"/>
  <c r="BE28" i="61" s="1"/>
  <c r="BF28" i="61" s="1"/>
  <c r="BG28" i="61" s="1"/>
  <c r="BH28" i="61" s="1"/>
  <c r="BI28" i="61" s="1"/>
  <c r="BJ28" i="61" s="1"/>
  <c r="BK28" i="61" s="1"/>
  <c r="BL28" i="61" s="1"/>
  <c r="BM28" i="61" s="1"/>
  <c r="F27" i="61"/>
  <c r="E27" i="61"/>
  <c r="E17" i="61"/>
  <c r="E16" i="61"/>
  <c r="F8" i="61"/>
  <c r="G8" i="61" s="1"/>
  <c r="H8" i="61" s="1"/>
  <c r="I8" i="61" s="1"/>
  <c r="J8" i="61" s="1"/>
  <c r="K8" i="61" s="1"/>
  <c r="L8" i="61" s="1"/>
  <c r="M8" i="61" s="1"/>
  <c r="N8" i="61" s="1"/>
  <c r="O8" i="61" s="1"/>
  <c r="P8" i="61" s="1"/>
  <c r="Q8" i="61" s="1"/>
  <c r="R8" i="61" s="1"/>
  <c r="S8" i="61" s="1"/>
  <c r="T8" i="61" s="1"/>
  <c r="U8" i="61" s="1"/>
  <c r="V8" i="61" s="1"/>
  <c r="W8" i="61" s="1"/>
  <c r="X8" i="61" s="1"/>
  <c r="Y8" i="61" s="1"/>
  <c r="Z8" i="61" s="1"/>
  <c r="AA8" i="61" s="1"/>
  <c r="AB8" i="61" s="1"/>
  <c r="AC8" i="61" s="1"/>
  <c r="AD8" i="61" s="1"/>
  <c r="AE8" i="61" s="1"/>
  <c r="AF8" i="61" s="1"/>
  <c r="AG8" i="61" s="1"/>
  <c r="AH8" i="61" s="1"/>
  <c r="AI8" i="61" s="1"/>
  <c r="AJ8" i="61" s="1"/>
  <c r="AK8" i="61" s="1"/>
  <c r="AL8" i="61" s="1"/>
  <c r="AM8" i="61" s="1"/>
  <c r="AN8" i="61" s="1"/>
  <c r="AO8" i="61" s="1"/>
  <c r="AP8" i="61" s="1"/>
  <c r="AQ8" i="61" s="1"/>
  <c r="AR8" i="61" s="1"/>
  <c r="AS8" i="61" s="1"/>
  <c r="AT8" i="61" s="1"/>
  <c r="AU8" i="61" s="1"/>
  <c r="AV8" i="61" s="1"/>
  <c r="AW8" i="61" s="1"/>
  <c r="AX8" i="61" s="1"/>
  <c r="AY8" i="61" s="1"/>
  <c r="AZ8" i="61" s="1"/>
  <c r="BA8" i="61" s="1"/>
  <c r="BB8" i="61" s="1"/>
  <c r="BC8" i="61" s="1"/>
  <c r="BD8" i="61" s="1"/>
  <c r="BE8" i="61" s="1"/>
  <c r="BF8" i="61" s="1"/>
  <c r="BG8" i="61" s="1"/>
  <c r="BH8" i="61" s="1"/>
  <c r="BI8" i="61" s="1"/>
  <c r="BJ8" i="61" s="1"/>
  <c r="BK8" i="61" s="1"/>
  <c r="BL8" i="61" s="1"/>
  <c r="BM8" i="61" s="1"/>
  <c r="E8" i="61"/>
  <c r="F7" i="61"/>
  <c r="F68" i="61" s="1"/>
  <c r="M5" i="61"/>
  <c r="F100" i="61"/>
  <c r="I13" i="60"/>
  <c r="I12" i="60"/>
  <c r="I30" i="56"/>
  <c r="E25" i="63" s="1"/>
  <c r="I12" i="56"/>
  <c r="N10" i="50"/>
  <c r="V46" i="62" l="1"/>
  <c r="R20" i="50"/>
  <c r="E58" i="63" s="1"/>
  <c r="C58" i="63" s="1"/>
  <c r="N48" i="62"/>
  <c r="AA27" i="62"/>
  <c r="F100" i="63" s="1"/>
  <c r="F103" i="63"/>
  <c r="J60" i="63"/>
  <c r="U60" i="61"/>
  <c r="Y60" i="61"/>
  <c r="G26" i="61"/>
  <c r="H26" i="61" s="1"/>
  <c r="I26" i="61" s="1"/>
  <c r="J26" i="61" s="1"/>
  <c r="K26" i="61" s="1"/>
  <c r="L26" i="61" s="1"/>
  <c r="M26" i="61" s="1"/>
  <c r="N26" i="61" s="1"/>
  <c r="O26" i="61" s="1"/>
  <c r="P26" i="61" s="1"/>
  <c r="Q26" i="61" s="1"/>
  <c r="R26" i="61" s="1"/>
  <c r="S26" i="61" s="1"/>
  <c r="T26" i="61" s="1"/>
  <c r="U26" i="61" s="1"/>
  <c r="V26" i="61" s="1"/>
  <c r="W26" i="61" s="1"/>
  <c r="X26" i="61" s="1"/>
  <c r="Y26" i="61" s="1"/>
  <c r="Z26" i="61" s="1"/>
  <c r="AA26" i="61" s="1"/>
  <c r="AB26" i="61" s="1"/>
  <c r="AC26" i="61" s="1"/>
  <c r="AD26" i="61" s="1"/>
  <c r="AE26" i="61" s="1"/>
  <c r="AF26" i="61" s="1"/>
  <c r="AG26" i="61" s="1"/>
  <c r="AH26" i="61" s="1"/>
  <c r="AI26" i="61" s="1"/>
  <c r="AJ26" i="61" s="1"/>
  <c r="AK26" i="61" s="1"/>
  <c r="AL26" i="61" s="1"/>
  <c r="AM26" i="61" s="1"/>
  <c r="AN26" i="61" s="1"/>
  <c r="AO26" i="61" s="1"/>
  <c r="AP26" i="61" s="1"/>
  <c r="AQ26" i="61" s="1"/>
  <c r="AR26" i="61" s="1"/>
  <c r="AS26" i="61" s="1"/>
  <c r="AT26" i="61" s="1"/>
  <c r="AU26" i="61" s="1"/>
  <c r="AV26" i="61" s="1"/>
  <c r="AW26" i="61" s="1"/>
  <c r="AX26" i="61" s="1"/>
  <c r="AY26" i="61" s="1"/>
  <c r="AZ26" i="61" s="1"/>
  <c r="BA26" i="61" s="1"/>
  <c r="BB26" i="61" s="1"/>
  <c r="BC26" i="61" s="1"/>
  <c r="BD26" i="61" s="1"/>
  <c r="BE26" i="61" s="1"/>
  <c r="BF26" i="61" s="1"/>
  <c r="BG26" i="61" s="1"/>
  <c r="BH26" i="61" s="1"/>
  <c r="BI26" i="61" s="1"/>
  <c r="BJ26" i="61" s="1"/>
  <c r="BK26" i="61" s="1"/>
  <c r="BL26" i="61" s="1"/>
  <c r="BM26" i="61" s="1"/>
  <c r="P28" i="56"/>
  <c r="P29" i="56" s="1"/>
  <c r="P30" i="56" s="1"/>
  <c r="P31" i="56" s="1"/>
  <c r="P32" i="56" s="1"/>
  <c r="P33" i="56" s="1"/>
  <c r="P34" i="56" s="1"/>
  <c r="P35" i="56" s="1"/>
  <c r="P36" i="56" s="1"/>
  <c r="P37" i="56" s="1"/>
  <c r="P38" i="56" s="1"/>
  <c r="P39" i="56" s="1"/>
  <c r="P40" i="56" s="1"/>
  <c r="P41" i="56" s="1"/>
  <c r="P42" i="56" s="1"/>
  <c r="P43" i="56" s="1"/>
  <c r="P44" i="56" s="1"/>
  <c r="P45" i="56" s="1"/>
  <c r="P46" i="56" s="1"/>
  <c r="G27" i="61"/>
  <c r="H27" i="61" s="1"/>
  <c r="I27" i="61" s="1"/>
  <c r="J27" i="61" s="1"/>
  <c r="K27" i="61" s="1"/>
  <c r="L27" i="61" s="1"/>
  <c r="M27" i="61" s="1"/>
  <c r="N27" i="61" s="1"/>
  <c r="O27" i="61" s="1"/>
  <c r="P27" i="61" s="1"/>
  <c r="Q27" i="61" s="1"/>
  <c r="R27" i="61" s="1"/>
  <c r="S27" i="61" s="1"/>
  <c r="T27" i="61" s="1"/>
  <c r="U27" i="61" s="1"/>
  <c r="V27" i="61" s="1"/>
  <c r="W27" i="61" s="1"/>
  <c r="X27" i="61" s="1"/>
  <c r="Y27" i="61" s="1"/>
  <c r="Z27" i="61" s="1"/>
  <c r="AA27" i="61" s="1"/>
  <c r="AB27" i="61" s="1"/>
  <c r="AC27" i="61" s="1"/>
  <c r="AD27" i="61" s="1"/>
  <c r="AE27" i="61" s="1"/>
  <c r="AF27" i="61" s="1"/>
  <c r="AG27" i="61" s="1"/>
  <c r="AH27" i="61" s="1"/>
  <c r="AI27" i="61" s="1"/>
  <c r="AJ27" i="61" s="1"/>
  <c r="AK27" i="61" s="1"/>
  <c r="AL27" i="61" s="1"/>
  <c r="AM27" i="61" s="1"/>
  <c r="AN27" i="61" s="1"/>
  <c r="AO27" i="61" s="1"/>
  <c r="AP27" i="61" s="1"/>
  <c r="AQ27" i="61" s="1"/>
  <c r="AR27" i="61" s="1"/>
  <c r="AS27" i="61" s="1"/>
  <c r="AT27" i="61" s="1"/>
  <c r="AU27" i="61" s="1"/>
  <c r="AV27" i="61" s="1"/>
  <c r="AW27" i="61" s="1"/>
  <c r="AX27" i="61" s="1"/>
  <c r="AY27" i="61" s="1"/>
  <c r="AZ27" i="61" s="1"/>
  <c r="BA27" i="61" s="1"/>
  <c r="BB27" i="61" s="1"/>
  <c r="BC27" i="61" s="1"/>
  <c r="BD27" i="61" s="1"/>
  <c r="BE27" i="61" s="1"/>
  <c r="BF27" i="61" s="1"/>
  <c r="BG27" i="61" s="1"/>
  <c r="BH27" i="61" s="1"/>
  <c r="BI27" i="61" s="1"/>
  <c r="BJ27" i="61" s="1"/>
  <c r="BK27" i="61" s="1"/>
  <c r="BL27" i="61" s="1"/>
  <c r="BM27" i="61" s="1"/>
  <c r="V38" i="56"/>
  <c r="V27" i="56"/>
  <c r="H26" i="63"/>
  <c r="H28" i="63"/>
  <c r="Z28" i="62"/>
  <c r="H68" i="63"/>
  <c r="H39" i="63"/>
  <c r="I7" i="63"/>
  <c r="G60" i="63"/>
  <c r="F60" i="63"/>
  <c r="E60" i="63"/>
  <c r="I60" i="63"/>
  <c r="E57" i="63"/>
  <c r="H60" i="63"/>
  <c r="G68" i="63"/>
  <c r="G39" i="63"/>
  <c r="Q26" i="62"/>
  <c r="V29" i="62"/>
  <c r="V33" i="62"/>
  <c r="V37" i="62"/>
  <c r="V41" i="62"/>
  <c r="V45" i="62"/>
  <c r="W26" i="62"/>
  <c r="V28" i="62"/>
  <c r="V32" i="62"/>
  <c r="V36" i="62"/>
  <c r="V40" i="62"/>
  <c r="V44" i="62"/>
  <c r="V27" i="62"/>
  <c r="V31" i="62"/>
  <c r="V35" i="62"/>
  <c r="V39" i="62"/>
  <c r="V43" i="62"/>
  <c r="V30" i="62"/>
  <c r="V34" i="62"/>
  <c r="V38" i="62"/>
  <c r="V42" i="62"/>
  <c r="E60" i="61"/>
  <c r="I60" i="61"/>
  <c r="O30" i="60" s="1"/>
  <c r="E21" i="61"/>
  <c r="O26" i="60"/>
  <c r="V39" i="60"/>
  <c r="AC21" i="61"/>
  <c r="AJ21" i="61"/>
  <c r="F60" i="61"/>
  <c r="C58" i="61"/>
  <c r="E57" i="61"/>
  <c r="BK21" i="61"/>
  <c r="BC21" i="61"/>
  <c r="AU21" i="61"/>
  <c r="AM21" i="61"/>
  <c r="AE21" i="61"/>
  <c r="BG21" i="61"/>
  <c r="AY21" i="61"/>
  <c r="BJ21" i="61"/>
  <c r="AZ21" i="61"/>
  <c r="AP21" i="61"/>
  <c r="AG21" i="61"/>
  <c r="X21" i="61"/>
  <c r="P21" i="61"/>
  <c r="H21" i="61"/>
  <c r="BI21" i="61"/>
  <c r="AX21" i="61"/>
  <c r="AO21" i="61"/>
  <c r="AF21" i="61"/>
  <c r="W21" i="61"/>
  <c r="O21" i="61"/>
  <c r="G21" i="61"/>
  <c r="BH21" i="61"/>
  <c r="AW21" i="61"/>
  <c r="AN21" i="61"/>
  <c r="AD21" i="61"/>
  <c r="V21" i="61"/>
  <c r="N21" i="61"/>
  <c r="F21" i="61"/>
  <c r="BF21" i="61"/>
  <c r="BE21" i="61"/>
  <c r="AT21" i="61"/>
  <c r="AK21" i="61"/>
  <c r="AB21" i="61"/>
  <c r="T21" i="61"/>
  <c r="L21" i="61"/>
  <c r="BM21" i="61"/>
  <c r="BB21" i="61"/>
  <c r="AR21" i="61"/>
  <c r="AI21" i="61"/>
  <c r="Z21" i="61"/>
  <c r="R21" i="61"/>
  <c r="J21" i="61"/>
  <c r="E25" i="61"/>
  <c r="BL21" i="61"/>
  <c r="BA21" i="61"/>
  <c r="AQ21" i="61"/>
  <c r="AH21" i="61"/>
  <c r="Y21" i="61"/>
  <c r="Q21" i="61"/>
  <c r="I21" i="61"/>
  <c r="AL21" i="61"/>
  <c r="K21" i="61"/>
  <c r="AS21" i="61"/>
  <c r="M21" i="61"/>
  <c r="AV21" i="61"/>
  <c r="G7" i="61"/>
  <c r="S21" i="61"/>
  <c r="BD21" i="61"/>
  <c r="U21" i="61"/>
  <c r="AA21" i="61"/>
  <c r="C46" i="61"/>
  <c r="Z28" i="60"/>
  <c r="W19" i="50"/>
  <c r="I17" i="56"/>
  <c r="I13" i="56"/>
  <c r="Z29" i="60" l="1"/>
  <c r="G103" i="61"/>
  <c r="Z29" i="62"/>
  <c r="G103" i="63"/>
  <c r="E62" i="61"/>
  <c r="E10" i="61" s="1"/>
  <c r="AA28" i="62"/>
  <c r="I28" i="63"/>
  <c r="I26" i="63"/>
  <c r="F62" i="61"/>
  <c r="O27" i="60"/>
  <c r="G62" i="63"/>
  <c r="O28" i="62"/>
  <c r="H62" i="63"/>
  <c r="O29" i="62"/>
  <c r="I62" i="63"/>
  <c r="O30" i="62"/>
  <c r="F62" i="63"/>
  <c r="O27" i="62"/>
  <c r="W27" i="62"/>
  <c r="W28" i="62" s="1"/>
  <c r="W29" i="62" s="1"/>
  <c r="W30" i="62" s="1"/>
  <c r="W31" i="62" s="1"/>
  <c r="W32" i="62" s="1"/>
  <c r="W33" i="62" s="1"/>
  <c r="W34" i="62" s="1"/>
  <c r="W35" i="62" s="1"/>
  <c r="W36" i="62" s="1"/>
  <c r="W37" i="62" s="1"/>
  <c r="W38" i="62" s="1"/>
  <c r="W39" i="62" s="1"/>
  <c r="W40" i="62" s="1"/>
  <c r="W41" i="62" s="1"/>
  <c r="W42" i="62" s="1"/>
  <c r="W43" i="62" s="1"/>
  <c r="W44" i="62" s="1"/>
  <c r="W45" i="62" s="1"/>
  <c r="W46" i="62" s="1"/>
  <c r="C21" i="63"/>
  <c r="E33" i="63"/>
  <c r="F22" i="63"/>
  <c r="F34" i="63" s="1"/>
  <c r="I39" i="63"/>
  <c r="I68" i="63"/>
  <c r="J7" i="63"/>
  <c r="E62" i="63"/>
  <c r="C57" i="63"/>
  <c r="V48" i="62"/>
  <c r="Y26" i="62"/>
  <c r="E84" i="63" s="1"/>
  <c r="U26" i="62"/>
  <c r="Q26" i="60"/>
  <c r="Y26" i="60" s="1"/>
  <c r="E84" i="61" s="1"/>
  <c r="V37" i="60"/>
  <c r="V41" i="60"/>
  <c r="V36" i="60"/>
  <c r="V40" i="60"/>
  <c r="V43" i="60"/>
  <c r="V45" i="60"/>
  <c r="V44" i="60"/>
  <c r="V30" i="60"/>
  <c r="V34" i="60"/>
  <c r="V42" i="60"/>
  <c r="V31" i="60"/>
  <c r="V29" i="60"/>
  <c r="V28" i="60"/>
  <c r="V35" i="60"/>
  <c r="V38" i="60"/>
  <c r="V46" i="60"/>
  <c r="V27" i="60"/>
  <c r="W26" i="60"/>
  <c r="V33" i="60"/>
  <c r="V32" i="60"/>
  <c r="C57" i="61"/>
  <c r="C21" i="61"/>
  <c r="G68" i="61"/>
  <c r="G39" i="61"/>
  <c r="H7" i="61"/>
  <c r="G60" i="61"/>
  <c r="AA28" i="60"/>
  <c r="B75" i="55"/>
  <c r="G25" i="55" s="1"/>
  <c r="H25" i="55" s="1"/>
  <c r="I25" i="55" s="1"/>
  <c r="J25" i="55" s="1"/>
  <c r="K25" i="55" s="1"/>
  <c r="L25" i="55" s="1"/>
  <c r="M25" i="55" s="1"/>
  <c r="N25" i="55" s="1"/>
  <c r="O25" i="55" s="1"/>
  <c r="P25" i="55" s="1"/>
  <c r="Q25" i="55" s="1"/>
  <c r="R25" i="55" s="1"/>
  <c r="S25" i="55" s="1"/>
  <c r="T25" i="55" s="1"/>
  <c r="U25" i="55" s="1"/>
  <c r="V25" i="55" s="1"/>
  <c r="W25" i="55" s="1"/>
  <c r="X25" i="55" s="1"/>
  <c r="Y25" i="55" s="1"/>
  <c r="Z25" i="55" s="1"/>
  <c r="AA25" i="55" s="1"/>
  <c r="AB25" i="55" s="1"/>
  <c r="AC25" i="55" s="1"/>
  <c r="AD25" i="55" s="1"/>
  <c r="AE25" i="55" s="1"/>
  <c r="AF25" i="55" s="1"/>
  <c r="AG25" i="55" s="1"/>
  <c r="AH25" i="55" s="1"/>
  <c r="AI25" i="55" s="1"/>
  <c r="AJ25" i="55" s="1"/>
  <c r="AK25" i="55" s="1"/>
  <c r="AL25" i="55" s="1"/>
  <c r="AM25" i="55" s="1"/>
  <c r="AN25" i="55" s="1"/>
  <c r="AO25" i="55" s="1"/>
  <c r="AP25" i="55" s="1"/>
  <c r="AQ25" i="55" s="1"/>
  <c r="AR25" i="55" s="1"/>
  <c r="AS25" i="55" s="1"/>
  <c r="AT25" i="55" s="1"/>
  <c r="AU25" i="55" s="1"/>
  <c r="AV25" i="55" s="1"/>
  <c r="AW25" i="55" s="1"/>
  <c r="AX25" i="55" s="1"/>
  <c r="AY25" i="55" s="1"/>
  <c r="AZ25" i="55" s="1"/>
  <c r="BA25" i="55" s="1"/>
  <c r="BB25" i="55" s="1"/>
  <c r="BC25" i="55" s="1"/>
  <c r="BD25" i="55" s="1"/>
  <c r="BE25" i="55" s="1"/>
  <c r="BF25" i="55" s="1"/>
  <c r="BG25" i="55" s="1"/>
  <c r="BH25" i="55" s="1"/>
  <c r="BI25" i="55" s="1"/>
  <c r="BJ25" i="55" s="1"/>
  <c r="BK25" i="55" s="1"/>
  <c r="BL25" i="55" s="1"/>
  <c r="BM25" i="55" s="1"/>
  <c r="E25" i="56"/>
  <c r="I11" i="56"/>
  <c r="R10" i="50"/>
  <c r="N11" i="50"/>
  <c r="N9" i="50"/>
  <c r="U20" i="50"/>
  <c r="T20" i="50"/>
  <c r="S20" i="50"/>
  <c r="Q20" i="50"/>
  <c r="P20" i="50"/>
  <c r="O20" i="50"/>
  <c r="M20" i="50"/>
  <c r="L20" i="50"/>
  <c r="K20" i="50"/>
  <c r="J20" i="50"/>
  <c r="I20" i="50"/>
  <c r="H20" i="50"/>
  <c r="G20" i="50"/>
  <c r="V11" i="50"/>
  <c r="W10" i="50"/>
  <c r="V9" i="50"/>
  <c r="V20" i="50" s="1"/>
  <c r="J9" i="50"/>
  <c r="J11" i="50"/>
  <c r="E78" i="55"/>
  <c r="H87" i="14"/>
  <c r="C119" i="14"/>
  <c r="R31" i="50"/>
  <c r="F31" i="63" l="1"/>
  <c r="R10" i="60"/>
  <c r="E22" i="61"/>
  <c r="F22" i="61" s="1"/>
  <c r="Z30" i="60"/>
  <c r="H103" i="61"/>
  <c r="Z30" i="62"/>
  <c r="H103" i="63"/>
  <c r="AA29" i="60"/>
  <c r="G100" i="61"/>
  <c r="AA29" i="62"/>
  <c r="G100" i="63"/>
  <c r="F32" i="63"/>
  <c r="R27" i="62" s="1"/>
  <c r="J26" i="63"/>
  <c r="J28" i="63"/>
  <c r="G62" i="61"/>
  <c r="O28" i="60"/>
  <c r="J68" i="63"/>
  <c r="J39" i="63"/>
  <c r="K7" i="63"/>
  <c r="O31" i="62"/>
  <c r="E10" i="63"/>
  <c r="F37" i="63"/>
  <c r="F33" i="63"/>
  <c r="G22" i="63"/>
  <c r="U26" i="60"/>
  <c r="V48" i="60"/>
  <c r="W27" i="60"/>
  <c r="W28" i="60" s="1"/>
  <c r="W29" i="60" s="1"/>
  <c r="W30" i="60" s="1"/>
  <c r="W31" i="60" s="1"/>
  <c r="W32" i="60" s="1"/>
  <c r="W33" i="60" s="1"/>
  <c r="W34" i="60" s="1"/>
  <c r="W35" i="60" s="1"/>
  <c r="W36" i="60" s="1"/>
  <c r="W37" i="60" s="1"/>
  <c r="W38" i="60" s="1"/>
  <c r="W39" i="60" s="1"/>
  <c r="W40" i="60" s="1"/>
  <c r="W41" i="60" s="1"/>
  <c r="W42" i="60" s="1"/>
  <c r="W43" i="60" s="1"/>
  <c r="W44" i="60" s="1"/>
  <c r="W45" i="60" s="1"/>
  <c r="W46" i="60" s="1"/>
  <c r="H68" i="61"/>
  <c r="H39" i="61"/>
  <c r="I7" i="61"/>
  <c r="H60" i="61"/>
  <c r="R10" i="56"/>
  <c r="E16" i="29"/>
  <c r="E8" i="59"/>
  <c r="W16" i="50"/>
  <c r="W15" i="50"/>
  <c r="W17" i="50"/>
  <c r="W14" i="50"/>
  <c r="V14" i="50"/>
  <c r="B73" i="55"/>
  <c r="B71" i="55"/>
  <c r="D128" i="14" s="1"/>
  <c r="N13" i="56" s="1"/>
  <c r="E16" i="55"/>
  <c r="E17" i="55"/>
  <c r="C117" i="14"/>
  <c r="C116" i="14"/>
  <c r="F46" i="55"/>
  <c r="R23" i="50"/>
  <c r="E45" i="63" s="1"/>
  <c r="F45" i="63" s="1"/>
  <c r="F48" i="63" s="1"/>
  <c r="M5" i="55"/>
  <c r="V17" i="50"/>
  <c r="V16" i="50"/>
  <c r="V15" i="50"/>
  <c r="J17" i="50"/>
  <c r="J16" i="50"/>
  <c r="J15" i="50"/>
  <c r="R17" i="50"/>
  <c r="R16" i="50"/>
  <c r="R15" i="50"/>
  <c r="N15" i="50"/>
  <c r="N16" i="50"/>
  <c r="N17" i="50"/>
  <c r="C115" i="14"/>
  <c r="F28" i="55"/>
  <c r="G28" i="55" s="1"/>
  <c r="H28" i="55" s="1"/>
  <c r="I28" i="55" s="1"/>
  <c r="J28" i="55" s="1"/>
  <c r="K28" i="55" s="1"/>
  <c r="L28" i="55" s="1"/>
  <c r="M28" i="55" s="1"/>
  <c r="N28" i="55" s="1"/>
  <c r="O28" i="55" s="1"/>
  <c r="P28" i="55" s="1"/>
  <c r="Q28" i="55" s="1"/>
  <c r="R28" i="55" s="1"/>
  <c r="S28" i="55" s="1"/>
  <c r="T28" i="55" s="1"/>
  <c r="U28" i="55" s="1"/>
  <c r="V28" i="55" s="1"/>
  <c r="W28" i="55" s="1"/>
  <c r="X28" i="55" s="1"/>
  <c r="Y28" i="55" s="1"/>
  <c r="Z28" i="55" s="1"/>
  <c r="AA28" i="55" s="1"/>
  <c r="AB28" i="55" s="1"/>
  <c r="AC28" i="55" s="1"/>
  <c r="AD28" i="55" s="1"/>
  <c r="AE28" i="55" s="1"/>
  <c r="AF28" i="55" s="1"/>
  <c r="AG28" i="55" s="1"/>
  <c r="AH28" i="55" s="1"/>
  <c r="AI28" i="55" s="1"/>
  <c r="AJ28" i="55" s="1"/>
  <c r="AK28" i="55" s="1"/>
  <c r="AL28" i="55" s="1"/>
  <c r="AM28" i="55" s="1"/>
  <c r="AN28" i="55" s="1"/>
  <c r="AO28" i="55" s="1"/>
  <c r="AP28" i="55" s="1"/>
  <c r="AQ28" i="55" s="1"/>
  <c r="AR28" i="55" s="1"/>
  <c r="AS28" i="55" s="1"/>
  <c r="AT28" i="55" s="1"/>
  <c r="AU28" i="55" s="1"/>
  <c r="AV28" i="55" s="1"/>
  <c r="AW28" i="55" s="1"/>
  <c r="AX28" i="55" s="1"/>
  <c r="AY28" i="55" s="1"/>
  <c r="AZ28" i="55" s="1"/>
  <c r="BA28" i="55" s="1"/>
  <c r="BB28" i="55" s="1"/>
  <c r="BC28" i="55" s="1"/>
  <c r="BD28" i="55" s="1"/>
  <c r="BE28" i="55" s="1"/>
  <c r="BF28" i="55" s="1"/>
  <c r="BG28" i="55" s="1"/>
  <c r="BH28" i="55" s="1"/>
  <c r="BI28" i="55" s="1"/>
  <c r="BJ28" i="55" s="1"/>
  <c r="BK28" i="55" s="1"/>
  <c r="BL28" i="55" s="1"/>
  <c r="BM28" i="55" s="1"/>
  <c r="E28" i="55"/>
  <c r="F27" i="55"/>
  <c r="G27" i="55" s="1"/>
  <c r="H27" i="55" s="1"/>
  <c r="I27" i="55" s="1"/>
  <c r="J27" i="55" s="1"/>
  <c r="K27" i="55" s="1"/>
  <c r="L27" i="55" s="1"/>
  <c r="M27" i="55" s="1"/>
  <c r="N27" i="55" s="1"/>
  <c r="O27" i="55" s="1"/>
  <c r="P27" i="55" s="1"/>
  <c r="Q27" i="55" s="1"/>
  <c r="R27" i="55" s="1"/>
  <c r="S27" i="55" s="1"/>
  <c r="T27" i="55" s="1"/>
  <c r="U27" i="55" s="1"/>
  <c r="V27" i="55" s="1"/>
  <c r="W27" i="55" s="1"/>
  <c r="X27" i="55" s="1"/>
  <c r="Y27" i="55" s="1"/>
  <c r="Z27" i="55" s="1"/>
  <c r="AA27" i="55" s="1"/>
  <c r="AB27" i="55" s="1"/>
  <c r="AC27" i="55" s="1"/>
  <c r="AD27" i="55" s="1"/>
  <c r="AE27" i="55" s="1"/>
  <c r="AF27" i="55" s="1"/>
  <c r="AG27" i="55" s="1"/>
  <c r="AH27" i="55" s="1"/>
  <c r="AI27" i="55" s="1"/>
  <c r="AJ27" i="55" s="1"/>
  <c r="AK27" i="55" s="1"/>
  <c r="AL27" i="55" s="1"/>
  <c r="AM27" i="55" s="1"/>
  <c r="AN27" i="55" s="1"/>
  <c r="AO27" i="55" s="1"/>
  <c r="AP27" i="55" s="1"/>
  <c r="AQ27" i="55" s="1"/>
  <c r="AR27" i="55" s="1"/>
  <c r="AS27" i="55" s="1"/>
  <c r="AT27" i="55" s="1"/>
  <c r="AU27" i="55" s="1"/>
  <c r="AV27" i="55" s="1"/>
  <c r="AW27" i="55" s="1"/>
  <c r="AX27" i="55" s="1"/>
  <c r="AY27" i="55" s="1"/>
  <c r="AZ27" i="55" s="1"/>
  <c r="BA27" i="55" s="1"/>
  <c r="BB27" i="55" s="1"/>
  <c r="BC27" i="55" s="1"/>
  <c r="BD27" i="55" s="1"/>
  <c r="BE27" i="55" s="1"/>
  <c r="BF27" i="55" s="1"/>
  <c r="BG27" i="55" s="1"/>
  <c r="BH27" i="55" s="1"/>
  <c r="BI27" i="55" s="1"/>
  <c r="BJ27" i="55" s="1"/>
  <c r="BK27" i="55" s="1"/>
  <c r="BL27" i="55" s="1"/>
  <c r="BM27" i="55" s="1"/>
  <c r="E27" i="55"/>
  <c r="F26" i="55"/>
  <c r="G26" i="55" s="1"/>
  <c r="H26" i="55" s="1"/>
  <c r="I26" i="55" s="1"/>
  <c r="J26" i="55" s="1"/>
  <c r="K26" i="55" s="1"/>
  <c r="L26" i="55" s="1"/>
  <c r="M26" i="55" s="1"/>
  <c r="N26" i="55" s="1"/>
  <c r="O26" i="55" s="1"/>
  <c r="P26" i="55" s="1"/>
  <c r="Q26" i="55" s="1"/>
  <c r="R26" i="55" s="1"/>
  <c r="S26" i="55" s="1"/>
  <c r="T26" i="55" s="1"/>
  <c r="U26" i="55" s="1"/>
  <c r="V26" i="55" s="1"/>
  <c r="W26" i="55" s="1"/>
  <c r="X26" i="55" s="1"/>
  <c r="Y26" i="55" s="1"/>
  <c r="Z26" i="55" s="1"/>
  <c r="AA26" i="55" s="1"/>
  <c r="AB26" i="55" s="1"/>
  <c r="AC26" i="55" s="1"/>
  <c r="AD26" i="55" s="1"/>
  <c r="AE26" i="55" s="1"/>
  <c r="AF26" i="55" s="1"/>
  <c r="AG26" i="55" s="1"/>
  <c r="AH26" i="55" s="1"/>
  <c r="AI26" i="55" s="1"/>
  <c r="AJ26" i="55" s="1"/>
  <c r="AK26" i="55" s="1"/>
  <c r="AL26" i="55" s="1"/>
  <c r="AM26" i="55" s="1"/>
  <c r="AN26" i="55" s="1"/>
  <c r="AO26" i="55" s="1"/>
  <c r="AP26" i="55" s="1"/>
  <c r="AQ26" i="55" s="1"/>
  <c r="AR26" i="55" s="1"/>
  <c r="AS26" i="55" s="1"/>
  <c r="AT26" i="55" s="1"/>
  <c r="AU26" i="55" s="1"/>
  <c r="AV26" i="55" s="1"/>
  <c r="AW26" i="55" s="1"/>
  <c r="AX26" i="55" s="1"/>
  <c r="AY26" i="55" s="1"/>
  <c r="AZ26" i="55" s="1"/>
  <c r="BA26" i="55" s="1"/>
  <c r="BB26" i="55" s="1"/>
  <c r="BC26" i="55" s="1"/>
  <c r="BD26" i="55" s="1"/>
  <c r="BE26" i="55" s="1"/>
  <c r="BF26" i="55" s="1"/>
  <c r="BG26" i="55" s="1"/>
  <c r="BH26" i="55" s="1"/>
  <c r="BI26" i="55" s="1"/>
  <c r="BJ26" i="55" s="1"/>
  <c r="BK26" i="55" s="1"/>
  <c r="BL26" i="55" s="1"/>
  <c r="BM26" i="55" s="1"/>
  <c r="R14" i="50"/>
  <c r="F41" i="63" l="1"/>
  <c r="F42" i="63" s="1"/>
  <c r="E34" i="61"/>
  <c r="E32" i="61"/>
  <c r="E33" i="61"/>
  <c r="Z31" i="60"/>
  <c r="I103" i="61"/>
  <c r="Z31" i="62"/>
  <c r="I103" i="63"/>
  <c r="AA30" i="60"/>
  <c r="H100" i="61"/>
  <c r="AA30" i="62"/>
  <c r="H100" i="63"/>
  <c r="G45" i="63"/>
  <c r="G48" i="63" s="1"/>
  <c r="F80" i="63"/>
  <c r="G32" i="63"/>
  <c r="R28" i="62" s="1"/>
  <c r="G34" i="63"/>
  <c r="S28" i="62" s="1"/>
  <c r="G31" i="63"/>
  <c r="K26" i="63"/>
  <c r="K28" i="63"/>
  <c r="H62" i="61"/>
  <c r="O29" i="60"/>
  <c r="S27" i="62"/>
  <c r="T27" i="62" s="1"/>
  <c r="F82" i="63" s="1"/>
  <c r="E11" i="63"/>
  <c r="G37" i="63"/>
  <c r="G33" i="63"/>
  <c r="H22" i="63"/>
  <c r="I22" i="63" s="1"/>
  <c r="J62" i="63"/>
  <c r="K68" i="63"/>
  <c r="K39" i="63"/>
  <c r="L7" i="63"/>
  <c r="K60" i="63"/>
  <c r="I68" i="61"/>
  <c r="I39" i="61"/>
  <c r="J7" i="61"/>
  <c r="I62" i="61"/>
  <c r="E11" i="61"/>
  <c r="V23" i="50"/>
  <c r="C5" i="55"/>
  <c r="D83" i="14"/>
  <c r="BM57" i="58"/>
  <c r="BL57" i="58"/>
  <c r="BK57" i="58"/>
  <c r="BJ57" i="58"/>
  <c r="BI57" i="58"/>
  <c r="BH57" i="58"/>
  <c r="BG57" i="58"/>
  <c r="BF57" i="58"/>
  <c r="BE57" i="58"/>
  <c r="BD57" i="58"/>
  <c r="BC57" i="58"/>
  <c r="BB57" i="58"/>
  <c r="BA57" i="58"/>
  <c r="AZ57" i="58"/>
  <c r="AY57" i="58"/>
  <c r="AX57" i="58"/>
  <c r="AW57" i="58"/>
  <c r="AV57" i="58"/>
  <c r="AU57" i="58"/>
  <c r="AT57" i="58"/>
  <c r="AS57" i="58"/>
  <c r="AR57" i="58"/>
  <c r="AQ57" i="58"/>
  <c r="AP57" i="58"/>
  <c r="AO57" i="58"/>
  <c r="AN57" i="58"/>
  <c r="AM57" i="58"/>
  <c r="AL57" i="58"/>
  <c r="AK57" i="58"/>
  <c r="AJ57" i="58"/>
  <c r="AI57" i="58"/>
  <c r="AH57" i="58"/>
  <c r="AG57" i="58"/>
  <c r="AF57" i="58"/>
  <c r="AE57" i="58"/>
  <c r="AD57" i="58"/>
  <c r="AC57" i="58"/>
  <c r="AB57" i="58"/>
  <c r="AA57" i="58"/>
  <c r="Z57" i="58"/>
  <c r="Y57" i="58"/>
  <c r="X57" i="58"/>
  <c r="W57" i="58"/>
  <c r="V57" i="58"/>
  <c r="U57" i="58"/>
  <c r="T57" i="58"/>
  <c r="S57" i="58"/>
  <c r="R57" i="58"/>
  <c r="Q57" i="58"/>
  <c r="P57" i="58"/>
  <c r="O57" i="58"/>
  <c r="N57" i="58"/>
  <c r="M57" i="58"/>
  <c r="L57" i="58"/>
  <c r="K57" i="58"/>
  <c r="J57" i="58"/>
  <c r="I57" i="58"/>
  <c r="H57" i="58"/>
  <c r="G57" i="58"/>
  <c r="F57" i="58"/>
  <c r="E57" i="58"/>
  <c r="E58" i="58" s="1"/>
  <c r="E56" i="58"/>
  <c r="F56" i="58" s="1"/>
  <c r="G56" i="58" s="1"/>
  <c r="H56" i="58" s="1"/>
  <c r="I56" i="58" s="1"/>
  <c r="J56" i="58" s="1"/>
  <c r="K56" i="58" s="1"/>
  <c r="L56" i="58" s="1"/>
  <c r="M56" i="58" s="1"/>
  <c r="N56" i="58" s="1"/>
  <c r="O56" i="58" s="1"/>
  <c r="P56" i="58" s="1"/>
  <c r="Q56" i="58" s="1"/>
  <c r="R56" i="58" s="1"/>
  <c r="S56" i="58" s="1"/>
  <c r="T56" i="58" s="1"/>
  <c r="U56" i="58" s="1"/>
  <c r="V56" i="58" s="1"/>
  <c r="W56" i="58" s="1"/>
  <c r="X56" i="58" s="1"/>
  <c r="Y56" i="58" s="1"/>
  <c r="Z56" i="58" s="1"/>
  <c r="AA56" i="58" s="1"/>
  <c r="AB56" i="58" s="1"/>
  <c r="AC56" i="58" s="1"/>
  <c r="AD56" i="58" s="1"/>
  <c r="AE56" i="58" s="1"/>
  <c r="AF56" i="58" s="1"/>
  <c r="AG56" i="58" s="1"/>
  <c r="AH56" i="58" s="1"/>
  <c r="AI56" i="58" s="1"/>
  <c r="AJ56" i="58" s="1"/>
  <c r="AK56" i="58" s="1"/>
  <c r="AL56" i="58" s="1"/>
  <c r="AM56" i="58" s="1"/>
  <c r="AN56" i="58" s="1"/>
  <c r="AO56" i="58" s="1"/>
  <c r="AP56" i="58" s="1"/>
  <c r="AQ56" i="58" s="1"/>
  <c r="AR56" i="58" s="1"/>
  <c r="AS56" i="58" s="1"/>
  <c r="AT56" i="58" s="1"/>
  <c r="AU56" i="58" s="1"/>
  <c r="AV56" i="58" s="1"/>
  <c r="AW56" i="58" s="1"/>
  <c r="AX56" i="58" s="1"/>
  <c r="AY56" i="58" s="1"/>
  <c r="AZ56" i="58" s="1"/>
  <c r="BA56" i="58" s="1"/>
  <c r="BB56" i="58" s="1"/>
  <c r="BC56" i="58" s="1"/>
  <c r="BD56" i="58" s="1"/>
  <c r="BE56" i="58" s="1"/>
  <c r="BF56" i="58" s="1"/>
  <c r="BG56" i="58" s="1"/>
  <c r="BH56" i="58" s="1"/>
  <c r="BI56" i="58" s="1"/>
  <c r="BJ56" i="58" s="1"/>
  <c r="BK56" i="58" s="1"/>
  <c r="BL56" i="58" s="1"/>
  <c r="BM56" i="58" s="1"/>
  <c r="C55" i="58"/>
  <c r="E50" i="58"/>
  <c r="E47" i="58"/>
  <c r="BM42" i="58"/>
  <c r="BL42" i="58"/>
  <c r="BK42" i="58"/>
  <c r="BJ42" i="58"/>
  <c r="BI42" i="58"/>
  <c r="BH42" i="58"/>
  <c r="BG42" i="58"/>
  <c r="BF42" i="58"/>
  <c r="BE42" i="58"/>
  <c r="BD42" i="58"/>
  <c r="BC42" i="58"/>
  <c r="BB42" i="58"/>
  <c r="BA42" i="58"/>
  <c r="AZ42" i="58"/>
  <c r="AY42" i="58"/>
  <c r="AX42" i="58"/>
  <c r="AW42" i="58"/>
  <c r="AV42" i="58"/>
  <c r="AU42" i="58"/>
  <c r="AT42" i="58"/>
  <c r="AS42" i="58"/>
  <c r="AR42" i="58"/>
  <c r="AQ42" i="58"/>
  <c r="AP42" i="58"/>
  <c r="AO42" i="58"/>
  <c r="AN42" i="58"/>
  <c r="AM42" i="58"/>
  <c r="AL42" i="58"/>
  <c r="AK42" i="58"/>
  <c r="AJ42" i="58"/>
  <c r="AI42" i="58"/>
  <c r="AH42" i="58"/>
  <c r="AG42" i="58"/>
  <c r="AF42" i="58"/>
  <c r="AE42" i="58"/>
  <c r="AD42" i="58"/>
  <c r="AC42" i="58"/>
  <c r="AB42" i="58"/>
  <c r="AA42" i="58"/>
  <c r="Z42" i="58"/>
  <c r="Y42" i="58"/>
  <c r="X42" i="58"/>
  <c r="W42" i="58"/>
  <c r="V42" i="58"/>
  <c r="U42" i="58"/>
  <c r="T42" i="58"/>
  <c r="S42" i="58"/>
  <c r="R42" i="58"/>
  <c r="Q42" i="58"/>
  <c r="P42" i="58"/>
  <c r="O42" i="58"/>
  <c r="N42" i="58"/>
  <c r="M42" i="58"/>
  <c r="L42" i="58"/>
  <c r="K42" i="58"/>
  <c r="J42" i="58"/>
  <c r="I42" i="58"/>
  <c r="H42" i="58"/>
  <c r="G42" i="58"/>
  <c r="F42" i="58"/>
  <c r="E42" i="58"/>
  <c r="F35" i="58"/>
  <c r="BM34" i="58"/>
  <c r="BL34" i="58"/>
  <c r="BK34" i="58"/>
  <c r="BJ34" i="58"/>
  <c r="BI34" i="58"/>
  <c r="BH34" i="58"/>
  <c r="BG34" i="58"/>
  <c r="BF34" i="58"/>
  <c r="BE34" i="58"/>
  <c r="BD34" i="58"/>
  <c r="BC34" i="58"/>
  <c r="BB34" i="58"/>
  <c r="BA34" i="58"/>
  <c r="AZ34" i="58"/>
  <c r="AY34" i="58"/>
  <c r="AX34" i="58"/>
  <c r="AW34" i="58"/>
  <c r="AV34" i="58"/>
  <c r="AU34" i="58"/>
  <c r="AT34" i="58"/>
  <c r="AS34" i="58"/>
  <c r="AR34" i="58"/>
  <c r="AQ34" i="58"/>
  <c r="AP34" i="58"/>
  <c r="AO34" i="58"/>
  <c r="AN34" i="58"/>
  <c r="AM34" i="58"/>
  <c r="AL34" i="58"/>
  <c r="AK34" i="58"/>
  <c r="AJ34" i="58"/>
  <c r="AI34" i="58"/>
  <c r="AH34" i="58"/>
  <c r="AG34" i="58"/>
  <c r="AF34" i="58"/>
  <c r="AE34" i="58"/>
  <c r="AD34" i="58"/>
  <c r="AC34" i="58"/>
  <c r="AB34" i="58"/>
  <c r="AA34" i="58"/>
  <c r="Z34" i="58"/>
  <c r="Y34" i="58"/>
  <c r="X34" i="58"/>
  <c r="W34" i="58"/>
  <c r="V34" i="58"/>
  <c r="U34" i="58"/>
  <c r="T34" i="58"/>
  <c r="S34" i="58"/>
  <c r="R34" i="58"/>
  <c r="Q34" i="58"/>
  <c r="P34" i="58"/>
  <c r="O34" i="58"/>
  <c r="N34" i="58"/>
  <c r="M34" i="58"/>
  <c r="L34" i="58"/>
  <c r="K34" i="58"/>
  <c r="J34" i="58"/>
  <c r="I34" i="58"/>
  <c r="H34" i="58"/>
  <c r="G34" i="58"/>
  <c r="F34" i="58"/>
  <c r="E34" i="58" a="1"/>
  <c r="E34" i="58" s="1"/>
  <c r="BM16" i="58"/>
  <c r="BL16" i="58"/>
  <c r="BF16" i="58"/>
  <c r="BE16" i="58"/>
  <c r="BD16" i="58"/>
  <c r="BB16" i="58"/>
  <c r="BA16" i="58"/>
  <c r="AZ16" i="58"/>
  <c r="AY16" i="58"/>
  <c r="AX16" i="58"/>
  <c r="AW16" i="58"/>
  <c r="AV16" i="58"/>
  <c r="AT16" i="58"/>
  <c r="AS16" i="58"/>
  <c r="AR16" i="58"/>
  <c r="AQ16" i="58"/>
  <c r="AP16" i="58"/>
  <c r="AO16" i="58"/>
  <c r="AN16" i="58"/>
  <c r="AL16" i="58"/>
  <c r="AK16" i="58"/>
  <c r="AJ16" i="58"/>
  <c r="AI16" i="58"/>
  <c r="AH16" i="58"/>
  <c r="AG16" i="58"/>
  <c r="AF16" i="58"/>
  <c r="AD16" i="58"/>
  <c r="AC16" i="58"/>
  <c r="AB16" i="58"/>
  <c r="AA16" i="58"/>
  <c r="Z16" i="58"/>
  <c r="Y16" i="58"/>
  <c r="X16" i="58"/>
  <c r="V16" i="58"/>
  <c r="U16" i="58"/>
  <c r="T16" i="58"/>
  <c r="S16" i="58"/>
  <c r="R16" i="58"/>
  <c r="Q16" i="58"/>
  <c r="P16" i="58"/>
  <c r="N16" i="58"/>
  <c r="M16" i="58"/>
  <c r="L16" i="58"/>
  <c r="K16" i="58"/>
  <c r="J16" i="58"/>
  <c r="I16" i="58"/>
  <c r="H16" i="58"/>
  <c r="F16" i="58"/>
  <c r="E16" i="58"/>
  <c r="E8" i="58"/>
  <c r="F8" i="58" s="1"/>
  <c r="G8" i="58" s="1"/>
  <c r="H8" i="58" s="1"/>
  <c r="I8" i="58" s="1"/>
  <c r="J8" i="58" s="1"/>
  <c r="K8" i="58" s="1"/>
  <c r="L8" i="58" s="1"/>
  <c r="M8" i="58" s="1"/>
  <c r="N8" i="58" s="1"/>
  <c r="O8" i="58" s="1"/>
  <c r="P8" i="58" s="1"/>
  <c r="Q8" i="58" s="1"/>
  <c r="R8" i="58" s="1"/>
  <c r="S8" i="58" s="1"/>
  <c r="T8" i="58" s="1"/>
  <c r="U8" i="58" s="1"/>
  <c r="V8" i="58" s="1"/>
  <c r="W8" i="58" s="1"/>
  <c r="X8" i="58" s="1"/>
  <c r="Y8" i="58" s="1"/>
  <c r="Z8" i="58" s="1"/>
  <c r="AA8" i="58" s="1"/>
  <c r="AB8" i="58" s="1"/>
  <c r="AC8" i="58" s="1"/>
  <c r="AD8" i="58" s="1"/>
  <c r="AE8" i="58" s="1"/>
  <c r="AF8" i="58" s="1"/>
  <c r="AG8" i="58" s="1"/>
  <c r="AH8" i="58" s="1"/>
  <c r="AI8" i="58" s="1"/>
  <c r="AJ8" i="58" s="1"/>
  <c r="AK8" i="58" s="1"/>
  <c r="AL8" i="58" s="1"/>
  <c r="AM8" i="58" s="1"/>
  <c r="AN8" i="58" s="1"/>
  <c r="AO8" i="58" s="1"/>
  <c r="AP8" i="58" s="1"/>
  <c r="AQ8" i="58" s="1"/>
  <c r="AR8" i="58" s="1"/>
  <c r="AS8" i="58" s="1"/>
  <c r="AT8" i="58" s="1"/>
  <c r="AU8" i="58" s="1"/>
  <c r="AV8" i="58" s="1"/>
  <c r="AW8" i="58" s="1"/>
  <c r="AX8" i="58" s="1"/>
  <c r="AY8" i="58" s="1"/>
  <c r="AZ8" i="58" s="1"/>
  <c r="BA8" i="58" s="1"/>
  <c r="BB8" i="58" s="1"/>
  <c r="BC8" i="58" s="1"/>
  <c r="BD8" i="58" s="1"/>
  <c r="BE8" i="58" s="1"/>
  <c r="BF8" i="58" s="1"/>
  <c r="BG8" i="58" s="1"/>
  <c r="BH8" i="58" s="1"/>
  <c r="BI8" i="58" s="1"/>
  <c r="BJ8" i="58" s="1"/>
  <c r="BK8" i="58" s="1"/>
  <c r="BL8" i="58" s="1"/>
  <c r="BM8" i="58" s="1"/>
  <c r="F7" i="58"/>
  <c r="G86" i="14"/>
  <c r="D106" i="14"/>
  <c r="D107" i="14"/>
  <c r="D108" i="14"/>
  <c r="V31" i="50"/>
  <c r="N31" i="50"/>
  <c r="J31" i="50"/>
  <c r="V10" i="50"/>
  <c r="J10" i="50"/>
  <c r="BK16" i="58" s="1"/>
  <c r="N14" i="50"/>
  <c r="E22" i="58"/>
  <c r="F22" i="58" s="1"/>
  <c r="G22" i="58" s="1"/>
  <c r="H22" i="58" s="1"/>
  <c r="I22" i="58" s="1"/>
  <c r="J22" i="58" s="1"/>
  <c r="K22" i="58" s="1"/>
  <c r="L22" i="58" s="1"/>
  <c r="M22" i="58" s="1"/>
  <c r="N22" i="58" s="1"/>
  <c r="O22" i="58" s="1"/>
  <c r="P22" i="58" s="1"/>
  <c r="Q22" i="58" s="1"/>
  <c r="R22" i="58" s="1"/>
  <c r="S22" i="58" s="1"/>
  <c r="T22" i="58" s="1"/>
  <c r="U22" i="58" s="1"/>
  <c r="V22" i="58" s="1"/>
  <c r="W22" i="58" s="1"/>
  <c r="X22" i="58" s="1"/>
  <c r="Y22" i="58" s="1"/>
  <c r="Z22" i="58" s="1"/>
  <c r="AA22" i="58" s="1"/>
  <c r="AB22" i="58" s="1"/>
  <c r="AC22" i="58" s="1"/>
  <c r="AD22" i="58" s="1"/>
  <c r="AE22" i="58" s="1"/>
  <c r="AF22" i="58" s="1"/>
  <c r="AG22" i="58" s="1"/>
  <c r="AH22" i="58" s="1"/>
  <c r="AI22" i="58" s="1"/>
  <c r="AJ22" i="58" s="1"/>
  <c r="AK22" i="58" s="1"/>
  <c r="AL22" i="58" s="1"/>
  <c r="AM22" i="58" s="1"/>
  <c r="AN22" i="58" s="1"/>
  <c r="AO22" i="58" s="1"/>
  <c r="AP22" i="58" s="1"/>
  <c r="AQ22" i="58" s="1"/>
  <c r="AR22" i="58" s="1"/>
  <c r="AS22" i="58" s="1"/>
  <c r="AT22" i="58" s="1"/>
  <c r="AU22" i="58" s="1"/>
  <c r="AV22" i="58" s="1"/>
  <c r="AW22" i="58" s="1"/>
  <c r="AX22" i="58" s="1"/>
  <c r="AY22" i="58" s="1"/>
  <c r="AZ22" i="58" s="1"/>
  <c r="BA22" i="58" s="1"/>
  <c r="BB22" i="58" s="1"/>
  <c r="BC22" i="58" s="1"/>
  <c r="BD22" i="58" s="1"/>
  <c r="BE22" i="58" s="1"/>
  <c r="BF22" i="58" s="1"/>
  <c r="BG22" i="58" s="1"/>
  <c r="BH22" i="58" s="1"/>
  <c r="BI22" i="58" s="1"/>
  <c r="BJ22" i="58" s="1"/>
  <c r="BK22" i="58" s="1"/>
  <c r="BL22" i="58" s="1"/>
  <c r="BM22" i="58" s="1"/>
  <c r="BJ23" i="58"/>
  <c r="AJ24" i="58"/>
  <c r="J14" i="50"/>
  <c r="E21" i="58" s="1"/>
  <c r="F21" i="58" s="1"/>
  <c r="G21" i="58" s="1"/>
  <c r="H21" i="58" s="1"/>
  <c r="I21" i="58" s="1"/>
  <c r="J21" i="58" s="1"/>
  <c r="K21" i="58" s="1"/>
  <c r="L21" i="58" s="1"/>
  <c r="M21" i="58" s="1"/>
  <c r="N21" i="58" s="1"/>
  <c r="O21" i="58" s="1"/>
  <c r="P21" i="58" s="1"/>
  <c r="Q21" i="58" s="1"/>
  <c r="R21" i="58" s="1"/>
  <c r="S21" i="58" s="1"/>
  <c r="T21" i="58" s="1"/>
  <c r="U21" i="58" s="1"/>
  <c r="V21" i="58" s="1"/>
  <c r="W21" i="58" s="1"/>
  <c r="X21" i="58" s="1"/>
  <c r="Y21" i="58" s="1"/>
  <c r="Z21" i="58" s="1"/>
  <c r="AA21" i="58" s="1"/>
  <c r="AB21" i="58" s="1"/>
  <c r="AC21" i="58" s="1"/>
  <c r="AD21" i="58" s="1"/>
  <c r="AE21" i="58" s="1"/>
  <c r="AF21" i="58" s="1"/>
  <c r="AG21" i="58" s="1"/>
  <c r="AH21" i="58" s="1"/>
  <c r="AI21" i="58" s="1"/>
  <c r="AJ21" i="58" s="1"/>
  <c r="AK21" i="58" s="1"/>
  <c r="AL21" i="58" s="1"/>
  <c r="AM21" i="58" s="1"/>
  <c r="AN21" i="58" s="1"/>
  <c r="AO21" i="58" s="1"/>
  <c r="AP21" i="58" s="1"/>
  <c r="AQ21" i="58" s="1"/>
  <c r="AR21" i="58" s="1"/>
  <c r="V12" i="50"/>
  <c r="O12" i="50"/>
  <c r="O26" i="50"/>
  <c r="O23" i="50"/>
  <c r="F31" i="61" l="1"/>
  <c r="F32" i="61"/>
  <c r="F33" i="61"/>
  <c r="F37" i="61"/>
  <c r="F34" i="61"/>
  <c r="S27" i="60" s="1"/>
  <c r="G22" i="61"/>
  <c r="E58" i="55"/>
  <c r="V60" i="55"/>
  <c r="M60" i="55"/>
  <c r="Y60" i="55"/>
  <c r="Z32" i="60"/>
  <c r="J103" i="61"/>
  <c r="Z32" i="62"/>
  <c r="J103" i="63"/>
  <c r="AA31" i="60"/>
  <c r="I100" i="61"/>
  <c r="AA31" i="62"/>
  <c r="I100" i="63"/>
  <c r="H45" i="63"/>
  <c r="H48" i="63" s="1"/>
  <c r="G80" i="63"/>
  <c r="E22" i="55"/>
  <c r="E45" i="55"/>
  <c r="F45" i="55" s="1"/>
  <c r="F48" i="55" s="1"/>
  <c r="H34" i="63"/>
  <c r="S29" i="62" s="1"/>
  <c r="H32" i="63"/>
  <c r="R29" i="62" s="1"/>
  <c r="F53" i="63"/>
  <c r="F54" i="63" s="1"/>
  <c r="F51" i="63"/>
  <c r="H31" i="63"/>
  <c r="L28" i="63"/>
  <c r="L26" i="63"/>
  <c r="K62" i="63"/>
  <c r="O32" i="62"/>
  <c r="F88" i="63"/>
  <c r="F10" i="63"/>
  <c r="L68" i="63"/>
  <c r="L39" i="63"/>
  <c r="M7" i="63"/>
  <c r="L60" i="63"/>
  <c r="G41" i="63"/>
  <c r="H33" i="63"/>
  <c r="H37" i="63"/>
  <c r="J39" i="61"/>
  <c r="J68" i="61"/>
  <c r="K7" i="61"/>
  <c r="J60" i="61"/>
  <c r="O31" i="60" s="1"/>
  <c r="F21" i="55"/>
  <c r="E57" i="55"/>
  <c r="E60" i="55"/>
  <c r="J12" i="50"/>
  <c r="E21" i="55"/>
  <c r="H21" i="55"/>
  <c r="P21" i="55"/>
  <c r="X21" i="55"/>
  <c r="AF21" i="55"/>
  <c r="AN21" i="55"/>
  <c r="AV21" i="55"/>
  <c r="BD21" i="55"/>
  <c r="BL21" i="55"/>
  <c r="J21" i="55"/>
  <c r="Z21" i="55"/>
  <c r="AP21" i="55"/>
  <c r="BF21" i="55"/>
  <c r="S21" i="55"/>
  <c r="AI21" i="55"/>
  <c r="AY21" i="55"/>
  <c r="AJ21" i="55"/>
  <c r="M21" i="55"/>
  <c r="AC21" i="55"/>
  <c r="AS21" i="55"/>
  <c r="BI21" i="55"/>
  <c r="N21" i="55"/>
  <c r="V21" i="55"/>
  <c r="AD21" i="55"/>
  <c r="AT21" i="55"/>
  <c r="BJ21" i="55"/>
  <c r="G21" i="55"/>
  <c r="AE21" i="55"/>
  <c r="AM21" i="55"/>
  <c r="BC21" i="55"/>
  <c r="I21" i="55"/>
  <c r="Q21" i="55"/>
  <c r="Y21" i="55"/>
  <c r="AG21" i="55"/>
  <c r="AO21" i="55"/>
  <c r="AW21" i="55"/>
  <c r="BE21" i="55"/>
  <c r="BM21" i="55"/>
  <c r="R21" i="55"/>
  <c r="AH21" i="55"/>
  <c r="AX21" i="55"/>
  <c r="K21" i="55"/>
  <c r="AA21" i="55"/>
  <c r="AQ21" i="55"/>
  <c r="BG21" i="55"/>
  <c r="L21" i="55"/>
  <c r="T21" i="55"/>
  <c r="AB21" i="55"/>
  <c r="AR21" i="55"/>
  <c r="AZ21" i="55"/>
  <c r="BH21" i="55"/>
  <c r="U21" i="55"/>
  <c r="AK21" i="55"/>
  <c r="BA21" i="55"/>
  <c r="AL21" i="55"/>
  <c r="BB21" i="55"/>
  <c r="O21" i="55"/>
  <c r="W21" i="55"/>
  <c r="AU21" i="55"/>
  <c r="BK21" i="55"/>
  <c r="BG16" i="58"/>
  <c r="BH16" i="58"/>
  <c r="BI16" i="58"/>
  <c r="BJ16" i="58"/>
  <c r="G16" i="58"/>
  <c r="O16" i="58"/>
  <c r="W16" i="58"/>
  <c r="AE16" i="58"/>
  <c r="AM16" i="58"/>
  <c r="AU16" i="58"/>
  <c r="BC16" i="58"/>
  <c r="D87" i="14"/>
  <c r="D86" i="14"/>
  <c r="K24" i="58"/>
  <c r="AQ24" i="58"/>
  <c r="J17" i="58"/>
  <c r="J30" i="58" s="1"/>
  <c r="L24" i="58"/>
  <c r="P23" i="58"/>
  <c r="AV23" i="58"/>
  <c r="S24" i="58"/>
  <c r="AY24" i="58"/>
  <c r="I23" i="58"/>
  <c r="Q23" i="58"/>
  <c r="AW23" i="58"/>
  <c r="T24" i="58"/>
  <c r="AZ24" i="58"/>
  <c r="AN23" i="58"/>
  <c r="AR24" i="58"/>
  <c r="X23" i="58"/>
  <c r="BD23" i="58"/>
  <c r="AA24" i="58"/>
  <c r="BG24" i="58"/>
  <c r="AO23" i="58"/>
  <c r="Y23" i="58"/>
  <c r="BE23" i="58"/>
  <c r="AB24" i="58"/>
  <c r="BH24" i="58"/>
  <c r="H23" i="58"/>
  <c r="AF23" i="58"/>
  <c r="BL23" i="58"/>
  <c r="AI24" i="58"/>
  <c r="AG23" i="58"/>
  <c r="BM23" i="58"/>
  <c r="G23" i="58"/>
  <c r="O23" i="58"/>
  <c r="W23" i="58"/>
  <c r="AE23" i="58"/>
  <c r="AM23" i="58"/>
  <c r="AU23" i="58"/>
  <c r="BC23" i="58"/>
  <c r="BK23" i="58"/>
  <c r="J24" i="58"/>
  <c r="R24" i="58"/>
  <c r="Z24" i="58"/>
  <c r="AH24" i="58"/>
  <c r="AP24" i="58"/>
  <c r="AX24" i="58"/>
  <c r="BF24" i="58"/>
  <c r="J23" i="58"/>
  <c r="R23" i="58"/>
  <c r="Z23" i="58"/>
  <c r="AH23" i="58"/>
  <c r="AP23" i="58"/>
  <c r="AX23" i="58"/>
  <c r="BF23" i="58"/>
  <c r="E24" i="58"/>
  <c r="M24" i="58"/>
  <c r="U24" i="58"/>
  <c r="AC24" i="58"/>
  <c r="AK24" i="58"/>
  <c r="AS24" i="58"/>
  <c r="BA24" i="58"/>
  <c r="BI24" i="58"/>
  <c r="K23" i="58"/>
  <c r="S23" i="58"/>
  <c r="AA23" i="58"/>
  <c r="AI23" i="58"/>
  <c r="AQ23" i="58"/>
  <c r="AY23" i="58"/>
  <c r="BG23" i="58"/>
  <c r="F24" i="58"/>
  <c r="N24" i="58"/>
  <c r="V24" i="58"/>
  <c r="AD24" i="58"/>
  <c r="AL24" i="58"/>
  <c r="AT24" i="58"/>
  <c r="BB24" i="58"/>
  <c r="BJ24" i="58"/>
  <c r="L23" i="58"/>
  <c r="T23" i="58"/>
  <c r="AB23" i="58"/>
  <c r="AJ23" i="58"/>
  <c r="AR23" i="58"/>
  <c r="AZ23" i="58"/>
  <c r="BH23" i="58"/>
  <c r="G24" i="58"/>
  <c r="O24" i="58"/>
  <c r="W24" i="58"/>
  <c r="AE24" i="58"/>
  <c r="AM24" i="58"/>
  <c r="AU24" i="58"/>
  <c r="BC24" i="58"/>
  <c r="BK24" i="58"/>
  <c r="E23" i="58"/>
  <c r="M23" i="58"/>
  <c r="U23" i="58"/>
  <c r="AC23" i="58"/>
  <c r="AK23" i="58"/>
  <c r="AS23" i="58"/>
  <c r="BA23" i="58"/>
  <c r="BI23" i="58"/>
  <c r="H24" i="58"/>
  <c r="P24" i="58"/>
  <c r="X24" i="58"/>
  <c r="AF24" i="58"/>
  <c r="AN24" i="58"/>
  <c r="AV24" i="58"/>
  <c r="BD24" i="58"/>
  <c r="BL24" i="58"/>
  <c r="F23" i="58"/>
  <c r="N23" i="58"/>
  <c r="V23" i="58"/>
  <c r="AD23" i="58"/>
  <c r="AL23" i="58"/>
  <c r="AT23" i="58"/>
  <c r="BB23" i="58"/>
  <c r="I24" i="58"/>
  <c r="Q24" i="58"/>
  <c r="Y24" i="58"/>
  <c r="AG24" i="58"/>
  <c r="AO24" i="58"/>
  <c r="AW24" i="58"/>
  <c r="BE24" i="58"/>
  <c r="BM24" i="58"/>
  <c r="AS21" i="58"/>
  <c r="AT21" i="58" s="1"/>
  <c r="AU21" i="58" s="1"/>
  <c r="AV21" i="58" s="1"/>
  <c r="AW21" i="58" s="1"/>
  <c r="AX21" i="58" s="1"/>
  <c r="AY21" i="58" s="1"/>
  <c r="AZ21" i="58" s="1"/>
  <c r="BA21" i="58" s="1"/>
  <c r="BB21" i="58" s="1"/>
  <c r="BC21" i="58" s="1"/>
  <c r="BD21" i="58" s="1"/>
  <c r="BE21" i="58" s="1"/>
  <c r="BF21" i="58" s="1"/>
  <c r="BG21" i="58" s="1"/>
  <c r="BH21" i="58" s="1"/>
  <c r="BI21" i="58" s="1"/>
  <c r="BJ21" i="58" s="1"/>
  <c r="BK21" i="58" s="1"/>
  <c r="BL21" i="58" s="1"/>
  <c r="BM21" i="58" s="1"/>
  <c r="F50" i="58"/>
  <c r="F52" i="58" s="1"/>
  <c r="F58" i="58"/>
  <c r="G7" i="58"/>
  <c r="C47" i="58"/>
  <c r="C42" i="58"/>
  <c r="J23" i="50"/>
  <c r="E41" i="58" s="1"/>
  <c r="F41" i="58" s="1"/>
  <c r="F44" i="58" s="1"/>
  <c r="N23" i="50"/>
  <c r="E45" i="61" s="1"/>
  <c r="F45" i="61" s="1"/>
  <c r="F48" i="61" s="1"/>
  <c r="Q23" i="50"/>
  <c r="BM67" i="55"/>
  <c r="BL67" i="55"/>
  <c r="BK67" i="55"/>
  <c r="BJ67" i="55"/>
  <c r="BI67" i="55"/>
  <c r="BH67" i="55"/>
  <c r="BG67" i="55"/>
  <c r="BF67" i="55"/>
  <c r="BE67" i="55"/>
  <c r="BD67" i="55"/>
  <c r="BC67" i="55"/>
  <c r="BB67" i="55"/>
  <c r="BA67" i="55"/>
  <c r="AZ67" i="55"/>
  <c r="AY67" i="55"/>
  <c r="AX67" i="55"/>
  <c r="AW67" i="55"/>
  <c r="AV67" i="55"/>
  <c r="AU67" i="55"/>
  <c r="AT67" i="55"/>
  <c r="AS67" i="55"/>
  <c r="AR67" i="55"/>
  <c r="AQ67" i="55"/>
  <c r="AP67" i="55"/>
  <c r="AO67" i="55"/>
  <c r="AN67" i="55"/>
  <c r="AM67" i="55"/>
  <c r="AL67" i="55"/>
  <c r="AK67" i="55"/>
  <c r="AJ67" i="55"/>
  <c r="AI67" i="55"/>
  <c r="AH67" i="55"/>
  <c r="AG67" i="55"/>
  <c r="AF67" i="55"/>
  <c r="AE67" i="55"/>
  <c r="AD67" i="55"/>
  <c r="AC67" i="55"/>
  <c r="AB67" i="55"/>
  <c r="AA67" i="55"/>
  <c r="Z67" i="55"/>
  <c r="Y67" i="55"/>
  <c r="X67" i="55"/>
  <c r="W67" i="55"/>
  <c r="V67" i="55"/>
  <c r="U67" i="55"/>
  <c r="T67" i="55"/>
  <c r="S67" i="55"/>
  <c r="R67" i="55"/>
  <c r="Q67" i="55"/>
  <c r="P67" i="55"/>
  <c r="O67" i="55"/>
  <c r="N67" i="55"/>
  <c r="M67" i="55"/>
  <c r="L67" i="55"/>
  <c r="K67" i="55"/>
  <c r="J67" i="55"/>
  <c r="I67" i="55"/>
  <c r="H67" i="55"/>
  <c r="G67" i="55"/>
  <c r="F67" i="55"/>
  <c r="E67" i="55"/>
  <c r="E68" i="55" s="1"/>
  <c r="E66" i="55"/>
  <c r="F66" i="55" s="1"/>
  <c r="G66" i="55" s="1"/>
  <c r="H66" i="55" s="1"/>
  <c r="I66" i="55" s="1"/>
  <c r="J66" i="55" s="1"/>
  <c r="K66" i="55" s="1"/>
  <c r="L66" i="55" s="1"/>
  <c r="M66" i="55" s="1"/>
  <c r="N66" i="55" s="1"/>
  <c r="O66" i="55" s="1"/>
  <c r="P66" i="55" s="1"/>
  <c r="Q66" i="55" s="1"/>
  <c r="R66" i="55" s="1"/>
  <c r="S66" i="55" s="1"/>
  <c r="T66" i="55" s="1"/>
  <c r="U66" i="55" s="1"/>
  <c r="V66" i="55" s="1"/>
  <c r="W66" i="55" s="1"/>
  <c r="X66" i="55" s="1"/>
  <c r="Y66" i="55" s="1"/>
  <c r="Z66" i="55" s="1"/>
  <c r="AA66" i="55" s="1"/>
  <c r="AB66" i="55" s="1"/>
  <c r="AC66" i="55" s="1"/>
  <c r="AD66" i="55" s="1"/>
  <c r="AE66" i="55" s="1"/>
  <c r="AF66" i="55" s="1"/>
  <c r="AG66" i="55" s="1"/>
  <c r="AH66" i="55" s="1"/>
  <c r="AI66" i="55" s="1"/>
  <c r="AJ66" i="55" s="1"/>
  <c r="AK66" i="55" s="1"/>
  <c r="AL66" i="55" s="1"/>
  <c r="AM66" i="55" s="1"/>
  <c r="AN66" i="55" s="1"/>
  <c r="AO66" i="55" s="1"/>
  <c r="AP66" i="55" s="1"/>
  <c r="AQ66" i="55" s="1"/>
  <c r="AR66" i="55" s="1"/>
  <c r="AS66" i="55" s="1"/>
  <c r="AT66" i="55" s="1"/>
  <c r="AU66" i="55" s="1"/>
  <c r="AV66" i="55" s="1"/>
  <c r="AW66" i="55" s="1"/>
  <c r="AX66" i="55" s="1"/>
  <c r="AY66" i="55" s="1"/>
  <c r="AZ66" i="55" s="1"/>
  <c r="BA66" i="55" s="1"/>
  <c r="BB66" i="55" s="1"/>
  <c r="BC66" i="55" s="1"/>
  <c r="BD66" i="55" s="1"/>
  <c r="BE66" i="55" s="1"/>
  <c r="BF66" i="55" s="1"/>
  <c r="BG66" i="55" s="1"/>
  <c r="BH66" i="55" s="1"/>
  <c r="BI66" i="55" s="1"/>
  <c r="BJ66" i="55" s="1"/>
  <c r="BK66" i="55" s="1"/>
  <c r="BL66" i="55" s="1"/>
  <c r="BM66" i="55" s="1"/>
  <c r="C65" i="55"/>
  <c r="BM46" i="55"/>
  <c r="BL46" i="55"/>
  <c r="BK46" i="55"/>
  <c r="BJ46" i="55"/>
  <c r="BI46" i="55"/>
  <c r="BH46" i="55"/>
  <c r="BG46" i="55"/>
  <c r="BF46" i="55"/>
  <c r="BE46" i="55"/>
  <c r="BD46" i="55"/>
  <c r="BC46" i="55"/>
  <c r="BB46" i="55"/>
  <c r="BA46" i="55"/>
  <c r="AZ46" i="55"/>
  <c r="AY46" i="55"/>
  <c r="AX46" i="55"/>
  <c r="AW46" i="55"/>
  <c r="AV46" i="55"/>
  <c r="AU46" i="55"/>
  <c r="AT46" i="55"/>
  <c r="AS46" i="55"/>
  <c r="AR46" i="55"/>
  <c r="AQ46" i="55"/>
  <c r="AP46" i="55"/>
  <c r="AO46" i="55"/>
  <c r="AN46" i="55"/>
  <c r="AM46" i="55"/>
  <c r="AL46" i="55"/>
  <c r="AK46" i="55"/>
  <c r="AJ46" i="55"/>
  <c r="AI46" i="55"/>
  <c r="AH46" i="55"/>
  <c r="AG46" i="55"/>
  <c r="AF46" i="55"/>
  <c r="AE46" i="55"/>
  <c r="AD46" i="55"/>
  <c r="AC46" i="55"/>
  <c r="AB46" i="55"/>
  <c r="AA46" i="55"/>
  <c r="Z46" i="55"/>
  <c r="Y46" i="55"/>
  <c r="X46" i="55"/>
  <c r="W46" i="55"/>
  <c r="V46" i="55"/>
  <c r="U46" i="55"/>
  <c r="T46" i="55"/>
  <c r="S46" i="55"/>
  <c r="R46" i="55"/>
  <c r="Q46" i="55"/>
  <c r="P46" i="55"/>
  <c r="O46" i="55"/>
  <c r="N46" i="55"/>
  <c r="M46" i="55"/>
  <c r="L46" i="55"/>
  <c r="K46" i="55"/>
  <c r="J46" i="55"/>
  <c r="I46" i="55"/>
  <c r="H46" i="55"/>
  <c r="G46" i="55"/>
  <c r="E46" i="55"/>
  <c r="F39" i="55"/>
  <c r="BM38" i="55"/>
  <c r="BL38" i="55"/>
  <c r="BK38" i="55"/>
  <c r="BJ38" i="55"/>
  <c r="BI38" i="55"/>
  <c r="BH38" i="55"/>
  <c r="BG38" i="55"/>
  <c r="BF38" i="55"/>
  <c r="BE38" i="55"/>
  <c r="BD38" i="55"/>
  <c r="BC38" i="55"/>
  <c r="BB38" i="55"/>
  <c r="BA38" i="55"/>
  <c r="AZ38" i="55"/>
  <c r="AY38" i="55"/>
  <c r="AX38" i="55"/>
  <c r="AW38" i="55"/>
  <c r="AV38" i="55"/>
  <c r="AU38" i="55"/>
  <c r="AT38" i="55"/>
  <c r="AS38" i="55"/>
  <c r="AR38" i="55"/>
  <c r="AQ38" i="55"/>
  <c r="AP38" i="55"/>
  <c r="AO38" i="55"/>
  <c r="AN38" i="55"/>
  <c r="AM38" i="55"/>
  <c r="AL38" i="55"/>
  <c r="AK38" i="55"/>
  <c r="AJ38" i="55"/>
  <c r="AI38" i="55"/>
  <c r="AH38" i="55"/>
  <c r="AG38" i="55"/>
  <c r="AF38" i="55"/>
  <c r="AE38" i="55"/>
  <c r="AD38" i="55"/>
  <c r="AC38" i="55"/>
  <c r="AB38" i="55"/>
  <c r="AA38" i="55"/>
  <c r="Z38" i="55"/>
  <c r="Y38" i="55"/>
  <c r="X38" i="55"/>
  <c r="W38" i="55"/>
  <c r="V38" i="55"/>
  <c r="U38" i="55"/>
  <c r="T38" i="55"/>
  <c r="S38" i="55"/>
  <c r="R38" i="55"/>
  <c r="Q38" i="55"/>
  <c r="P38" i="55"/>
  <c r="O38" i="55"/>
  <c r="N38" i="55"/>
  <c r="M38" i="55"/>
  <c r="L38" i="55"/>
  <c r="K38" i="55"/>
  <c r="J38" i="55"/>
  <c r="I38" i="55"/>
  <c r="H38" i="55"/>
  <c r="G38" i="55"/>
  <c r="F38" i="55"/>
  <c r="E38" i="55" a="1"/>
  <c r="E38" i="55" s="1"/>
  <c r="E8" i="55"/>
  <c r="F8" i="55" s="1"/>
  <c r="G8" i="55" s="1"/>
  <c r="H8" i="55" s="1"/>
  <c r="I8" i="55" s="1"/>
  <c r="J8" i="55" s="1"/>
  <c r="K8" i="55" s="1"/>
  <c r="L8" i="55" s="1"/>
  <c r="M8" i="55" s="1"/>
  <c r="N8" i="55" s="1"/>
  <c r="O8" i="55" s="1"/>
  <c r="P8" i="55" s="1"/>
  <c r="Q8" i="55" s="1"/>
  <c r="R8" i="55" s="1"/>
  <c r="S8" i="55" s="1"/>
  <c r="T8" i="55" s="1"/>
  <c r="U8" i="55" s="1"/>
  <c r="V8" i="55" s="1"/>
  <c r="W8" i="55" s="1"/>
  <c r="X8" i="55" s="1"/>
  <c r="Y8" i="55" s="1"/>
  <c r="Z8" i="55" s="1"/>
  <c r="AA8" i="55" s="1"/>
  <c r="AB8" i="55" s="1"/>
  <c r="AC8" i="55" s="1"/>
  <c r="AD8" i="55" s="1"/>
  <c r="AE8" i="55" s="1"/>
  <c r="AF8" i="55" s="1"/>
  <c r="AG8" i="55" s="1"/>
  <c r="AH8" i="55" s="1"/>
  <c r="AI8" i="55" s="1"/>
  <c r="AJ8" i="55" s="1"/>
  <c r="AK8" i="55" s="1"/>
  <c r="AL8" i="55" s="1"/>
  <c r="AM8" i="55" s="1"/>
  <c r="AN8" i="55" s="1"/>
  <c r="AO8" i="55" s="1"/>
  <c r="AP8" i="55" s="1"/>
  <c r="AQ8" i="55" s="1"/>
  <c r="AR8" i="55" s="1"/>
  <c r="AS8" i="55" s="1"/>
  <c r="AT8" i="55" s="1"/>
  <c r="AU8" i="55" s="1"/>
  <c r="AV8" i="55" s="1"/>
  <c r="AW8" i="55" s="1"/>
  <c r="AX8" i="55" s="1"/>
  <c r="AY8" i="55" s="1"/>
  <c r="AZ8" i="55" s="1"/>
  <c r="BA8" i="55" s="1"/>
  <c r="BB8" i="55" s="1"/>
  <c r="BC8" i="55" s="1"/>
  <c r="BD8" i="55" s="1"/>
  <c r="BE8" i="55" s="1"/>
  <c r="BF8" i="55" s="1"/>
  <c r="BG8" i="55" s="1"/>
  <c r="BH8" i="55" s="1"/>
  <c r="BI8" i="55" s="1"/>
  <c r="BJ8" i="55" s="1"/>
  <c r="BK8" i="55" s="1"/>
  <c r="BL8" i="55" s="1"/>
  <c r="BM8" i="55" s="1"/>
  <c r="F7" i="55"/>
  <c r="G7" i="55" s="1"/>
  <c r="G60" i="55" s="1"/>
  <c r="D23" i="50"/>
  <c r="E20" i="50"/>
  <c r="F20" i="50"/>
  <c r="D20" i="50"/>
  <c r="K12" i="50"/>
  <c r="F12" i="50"/>
  <c r="G12" i="50"/>
  <c r="F13" i="63" l="1"/>
  <c r="G31" i="61"/>
  <c r="G33" i="61"/>
  <c r="H22" i="61"/>
  <c r="G32" i="61"/>
  <c r="G37" i="61"/>
  <c r="G34" i="61"/>
  <c r="S28" i="60" s="1"/>
  <c r="F41" i="61"/>
  <c r="R27" i="60"/>
  <c r="E34" i="55"/>
  <c r="E31" i="55"/>
  <c r="Z33" i="60"/>
  <c r="K103" i="61"/>
  <c r="Z33" i="62"/>
  <c r="K103" i="63"/>
  <c r="I45" i="63"/>
  <c r="H80" i="63"/>
  <c r="AA32" i="60"/>
  <c r="J100" i="61"/>
  <c r="AA32" i="62"/>
  <c r="J100" i="63"/>
  <c r="G45" i="61"/>
  <c r="G48" i="61" s="1"/>
  <c r="F80" i="61"/>
  <c r="G53" i="63"/>
  <c r="G54" i="63" s="1"/>
  <c r="G51" i="63"/>
  <c r="I34" i="63"/>
  <c r="S30" i="62" s="1"/>
  <c r="I32" i="63"/>
  <c r="R30" i="62" s="1"/>
  <c r="M26" i="63"/>
  <c r="M28" i="63"/>
  <c r="I31" i="63"/>
  <c r="L62" i="63"/>
  <c r="O33" i="62"/>
  <c r="E32" i="55"/>
  <c r="E62" i="55"/>
  <c r="E10" i="55" s="1"/>
  <c r="I33" i="63"/>
  <c r="J22" i="63"/>
  <c r="I37" i="63"/>
  <c r="M68" i="63"/>
  <c r="M39" i="63"/>
  <c r="N7" i="63"/>
  <c r="M60" i="63"/>
  <c r="F11" i="63"/>
  <c r="F14" i="63"/>
  <c r="F12" i="63"/>
  <c r="F90" i="63"/>
  <c r="H41" i="63"/>
  <c r="G42" i="63"/>
  <c r="G88" i="63" s="1"/>
  <c r="G10" i="63"/>
  <c r="F56" i="63"/>
  <c r="F52" i="63"/>
  <c r="J62" i="61"/>
  <c r="K68" i="61"/>
  <c r="K39" i="61"/>
  <c r="L7" i="61"/>
  <c r="K60" i="61"/>
  <c r="F60" i="55"/>
  <c r="O28" i="56"/>
  <c r="F17" i="58"/>
  <c r="F29" i="58" s="1"/>
  <c r="BI17" i="58"/>
  <c r="BI33" i="58" s="1"/>
  <c r="BA17" i="58"/>
  <c r="BA30" i="58" s="1"/>
  <c r="AJ17" i="58"/>
  <c r="AJ28" i="58" s="1"/>
  <c r="O17" i="58"/>
  <c r="O33" i="58" s="1"/>
  <c r="G17" i="58"/>
  <c r="G28" i="58" s="1"/>
  <c r="BK17" i="58"/>
  <c r="BK29" i="58" s="1"/>
  <c r="BJ17" i="58"/>
  <c r="BJ28" i="58" s="1"/>
  <c r="BC17" i="58"/>
  <c r="BC33" i="58" s="1"/>
  <c r="AS17" i="58"/>
  <c r="AS33" i="58" s="1"/>
  <c r="AR17" i="58"/>
  <c r="AR33" i="58" s="1"/>
  <c r="BB17" i="58"/>
  <c r="BB33" i="58" s="1"/>
  <c r="N17" i="58"/>
  <c r="N29" i="58" s="1"/>
  <c r="L17" i="58"/>
  <c r="L27" i="58" s="1"/>
  <c r="AY17" i="58"/>
  <c r="AY33" i="58" s="1"/>
  <c r="T17" i="58"/>
  <c r="T30" i="58" s="1"/>
  <c r="AU17" i="58"/>
  <c r="AU33" i="58" s="1"/>
  <c r="AT17" i="58"/>
  <c r="AT33" i="58" s="1"/>
  <c r="AC17" i="58"/>
  <c r="AC30" i="58" s="1"/>
  <c r="AQ17" i="58"/>
  <c r="AQ33" i="58" s="1"/>
  <c r="AM17" i="58"/>
  <c r="AM27" i="58" s="1"/>
  <c r="AL17" i="58"/>
  <c r="AL30" i="58" s="1"/>
  <c r="U17" i="58"/>
  <c r="U33" i="58" s="1"/>
  <c r="AA17" i="58"/>
  <c r="AA29" i="58" s="1"/>
  <c r="AE17" i="58"/>
  <c r="AE29" i="58" s="1"/>
  <c r="AD17" i="58"/>
  <c r="AD33" i="58" s="1"/>
  <c r="M17" i="58"/>
  <c r="M30" i="58" s="1"/>
  <c r="K17" i="58"/>
  <c r="K30" i="58" s="1"/>
  <c r="BL17" i="58"/>
  <c r="BL33" i="58" s="1"/>
  <c r="W17" i="58"/>
  <c r="W33" i="58" s="1"/>
  <c r="V17" i="58"/>
  <c r="V29" i="58" s="1"/>
  <c r="E17" i="58"/>
  <c r="E33" i="58" s="1"/>
  <c r="AZ17" i="58"/>
  <c r="AZ28" i="58" s="1"/>
  <c r="AP17" i="58"/>
  <c r="AP30" i="58" s="1"/>
  <c r="BH17" i="58"/>
  <c r="BH30" i="58" s="1"/>
  <c r="AI17" i="58"/>
  <c r="AI30" i="58" s="1"/>
  <c r="BD17" i="58"/>
  <c r="BD33" i="58" s="1"/>
  <c r="AK17" i="58"/>
  <c r="AK30" i="58" s="1"/>
  <c r="AB17" i="58"/>
  <c r="AB28" i="58" s="1"/>
  <c r="AF17" i="58"/>
  <c r="AF33" i="58" s="1"/>
  <c r="AO17" i="58"/>
  <c r="AO33" i="58" s="1"/>
  <c r="I17" i="58"/>
  <c r="I33" i="58" s="1"/>
  <c r="X17" i="58"/>
  <c r="X33" i="58" s="1"/>
  <c r="BF17" i="58"/>
  <c r="BF33" i="58" s="1"/>
  <c r="BE17" i="58"/>
  <c r="BE33" i="58" s="1"/>
  <c r="P17" i="58"/>
  <c r="P33" i="58" s="1"/>
  <c r="BM17" i="58"/>
  <c r="BM29" i="58" s="1"/>
  <c r="Z17" i="58"/>
  <c r="Z30" i="58" s="1"/>
  <c r="Y17" i="58"/>
  <c r="Y30" i="58" s="1"/>
  <c r="AX17" i="58"/>
  <c r="AX33" i="58" s="1"/>
  <c r="AW17" i="58"/>
  <c r="AW29" i="58" s="1"/>
  <c r="S17" i="58"/>
  <c r="S33" i="58" s="1"/>
  <c r="H17" i="58"/>
  <c r="H33" i="58" s="1"/>
  <c r="AG17" i="58"/>
  <c r="AG33" i="58" s="1"/>
  <c r="R17" i="58"/>
  <c r="R33" i="58" s="1"/>
  <c r="Q17" i="58"/>
  <c r="Q33" i="58" s="1"/>
  <c r="BG17" i="58"/>
  <c r="BG33" i="58" s="1"/>
  <c r="AV17" i="58"/>
  <c r="AV33" i="58" s="1"/>
  <c r="AH17" i="58"/>
  <c r="AH29" i="58" s="1"/>
  <c r="AN17" i="58"/>
  <c r="AN33" i="58" s="1"/>
  <c r="C16" i="58"/>
  <c r="J28" i="58"/>
  <c r="J33" i="58"/>
  <c r="J29" i="58"/>
  <c r="J27" i="58"/>
  <c r="G41" i="58"/>
  <c r="H41" i="58" s="1"/>
  <c r="E48" i="58"/>
  <c r="E44" i="58"/>
  <c r="G50" i="58"/>
  <c r="G58" i="58"/>
  <c r="G35" i="58"/>
  <c r="H7" i="58"/>
  <c r="G39" i="55"/>
  <c r="G62" i="55"/>
  <c r="G68" i="55"/>
  <c r="H7" i="55"/>
  <c r="H60" i="55" s="1"/>
  <c r="F68" i="55"/>
  <c r="C57" i="55"/>
  <c r="C46" i="55"/>
  <c r="U23" i="50"/>
  <c r="T23" i="50"/>
  <c r="S23" i="50"/>
  <c r="P23" i="50"/>
  <c r="M23" i="50"/>
  <c r="L23" i="50"/>
  <c r="K23" i="50"/>
  <c r="I23" i="50"/>
  <c r="H23" i="50"/>
  <c r="E40" i="37" s="1"/>
  <c r="G23" i="50"/>
  <c r="F23" i="50"/>
  <c r="E23" i="50"/>
  <c r="G13" i="63" l="1"/>
  <c r="F53" i="61"/>
  <c r="F54" i="61" s="1"/>
  <c r="F51" i="61"/>
  <c r="F52" i="61" s="1"/>
  <c r="F42" i="61"/>
  <c r="F88" i="61" s="1"/>
  <c r="F10" i="61"/>
  <c r="R28" i="60"/>
  <c r="G41" i="61"/>
  <c r="G10" i="61" s="1"/>
  <c r="H31" i="61"/>
  <c r="H37" i="61"/>
  <c r="H33" i="61"/>
  <c r="I22" i="61"/>
  <c r="H32" i="61"/>
  <c r="H34" i="61"/>
  <c r="S29" i="60" s="1"/>
  <c r="I80" i="63"/>
  <c r="I48" i="63"/>
  <c r="Z34" i="60"/>
  <c r="L103" i="61"/>
  <c r="Z34" i="62"/>
  <c r="L103" i="63"/>
  <c r="J45" i="63"/>
  <c r="AA33" i="60"/>
  <c r="K100" i="61"/>
  <c r="AA33" i="62"/>
  <c r="K100" i="63"/>
  <c r="H45" i="61"/>
  <c r="G80" i="61"/>
  <c r="H53" i="63"/>
  <c r="H54" i="63" s="1"/>
  <c r="H51" i="63"/>
  <c r="J32" i="63"/>
  <c r="R31" i="62" s="1"/>
  <c r="J34" i="63"/>
  <c r="S31" i="62" s="1"/>
  <c r="J31" i="63"/>
  <c r="N26" i="63"/>
  <c r="N28" i="63"/>
  <c r="K62" i="61"/>
  <c r="O32" i="60"/>
  <c r="M62" i="63"/>
  <c r="O34" i="62"/>
  <c r="Q27" i="62"/>
  <c r="U27" i="62" s="1"/>
  <c r="X27" i="62" s="1"/>
  <c r="G52" i="63"/>
  <c r="G14" i="63"/>
  <c r="G11" i="63"/>
  <c r="G12" i="63"/>
  <c r="H42" i="63"/>
  <c r="H88" i="63" s="1"/>
  <c r="H10" i="63"/>
  <c r="N68" i="63"/>
  <c r="N39" i="63"/>
  <c r="O7" i="63"/>
  <c r="N60" i="63"/>
  <c r="J33" i="63"/>
  <c r="K22" i="63"/>
  <c r="J37" i="63"/>
  <c r="I41" i="63"/>
  <c r="O27" i="56"/>
  <c r="Q27" i="56" s="1"/>
  <c r="O29" i="56"/>
  <c r="L68" i="61"/>
  <c r="L39" i="61"/>
  <c r="M7" i="61"/>
  <c r="L60" i="61"/>
  <c r="F62" i="55"/>
  <c r="W26" i="56"/>
  <c r="W27" i="56" s="1"/>
  <c r="G45" i="55"/>
  <c r="F80" i="55"/>
  <c r="F14" i="59"/>
  <c r="F22" i="59"/>
  <c r="F23" i="59"/>
  <c r="F13" i="59"/>
  <c r="F21" i="59"/>
  <c r="F15" i="59"/>
  <c r="F16" i="59"/>
  <c r="F24" i="59"/>
  <c r="F17" i="59"/>
  <c r="F11" i="59"/>
  <c r="F18" i="59"/>
  <c r="F19" i="59"/>
  <c r="F12" i="59"/>
  <c r="F20" i="59"/>
  <c r="V43" i="56"/>
  <c r="BI27" i="58"/>
  <c r="BI28" i="58"/>
  <c r="F22" i="55"/>
  <c r="BI29" i="58"/>
  <c r="BI30" i="58"/>
  <c r="AT29" i="58"/>
  <c r="F27" i="58"/>
  <c r="F33" i="58"/>
  <c r="BB27" i="58"/>
  <c r="AJ27" i="58"/>
  <c r="BA27" i="58"/>
  <c r="F30" i="58"/>
  <c r="BA33" i="58"/>
  <c r="F28" i="58"/>
  <c r="BB29" i="58"/>
  <c r="AY28" i="58"/>
  <c r="O28" i="58"/>
  <c r="L33" i="58"/>
  <c r="G30" i="58"/>
  <c r="BA28" i="58"/>
  <c r="BA29" i="58"/>
  <c r="AJ30" i="58"/>
  <c r="O29" i="58"/>
  <c r="AJ33" i="58"/>
  <c r="G33" i="58"/>
  <c r="G27" i="58"/>
  <c r="L30" i="58"/>
  <c r="G29" i="58"/>
  <c r="BK30" i="58"/>
  <c r="L29" i="58"/>
  <c r="AJ29" i="58"/>
  <c r="BB28" i="58"/>
  <c r="BK27" i="58"/>
  <c r="O30" i="58"/>
  <c r="BB30" i="58"/>
  <c r="O27" i="58"/>
  <c r="BJ29" i="58"/>
  <c r="BJ30" i="58"/>
  <c r="BJ27" i="58"/>
  <c r="BJ33" i="58"/>
  <c r="BK33" i="58"/>
  <c r="BK28" i="58"/>
  <c r="T27" i="58"/>
  <c r="N27" i="58"/>
  <c r="N28" i="58"/>
  <c r="AR28" i="58"/>
  <c r="AR29" i="58"/>
  <c r="AR30" i="58"/>
  <c r="BC28" i="58"/>
  <c r="AR27" i="58"/>
  <c r="AU28" i="58"/>
  <c r="N30" i="58"/>
  <c r="AZ27" i="58"/>
  <c r="N33" i="58"/>
  <c r="AM30" i="58"/>
  <c r="BC27" i="58"/>
  <c r="BC30" i="58"/>
  <c r="AS29" i="58"/>
  <c r="V28" i="58"/>
  <c r="AS27" i="58"/>
  <c r="AS28" i="58"/>
  <c r="K27" i="58"/>
  <c r="V27" i="58"/>
  <c r="L28" i="58"/>
  <c r="BC29" i="58"/>
  <c r="AE33" i="58"/>
  <c r="W27" i="58"/>
  <c r="AS30" i="58"/>
  <c r="AQ28" i="58"/>
  <c r="V30" i="58"/>
  <c r="AY29" i="58"/>
  <c r="AY27" i="58"/>
  <c r="V33" i="58"/>
  <c r="U28" i="58"/>
  <c r="U30" i="58"/>
  <c r="AB33" i="58"/>
  <c r="AY30" i="58"/>
  <c r="AZ29" i="58"/>
  <c r="AT30" i="58"/>
  <c r="AF29" i="58"/>
  <c r="AZ30" i="58"/>
  <c r="AP33" i="58"/>
  <c r="AD27" i="58"/>
  <c r="U29" i="58"/>
  <c r="U27" i="58"/>
  <c r="AQ27" i="58"/>
  <c r="W28" i="58"/>
  <c r="AK27" i="58"/>
  <c r="E27" i="58"/>
  <c r="T29" i="58"/>
  <c r="AA33" i="58"/>
  <c r="AP27" i="58"/>
  <c r="W30" i="58"/>
  <c r="W29" i="58"/>
  <c r="AT27" i="58"/>
  <c r="AC29" i="58"/>
  <c r="AD28" i="58"/>
  <c r="AC28" i="58"/>
  <c r="AF30" i="58"/>
  <c r="BH27" i="58"/>
  <c r="M28" i="58"/>
  <c r="M29" i="58"/>
  <c r="AA30" i="58"/>
  <c r="AF27" i="58"/>
  <c r="M33" i="58"/>
  <c r="AA28" i="58"/>
  <c r="AC27" i="58"/>
  <c r="AM29" i="58"/>
  <c r="AC33" i="58"/>
  <c r="M27" i="58"/>
  <c r="AE27" i="58"/>
  <c r="AZ33" i="58"/>
  <c r="T28" i="58"/>
  <c r="AE30" i="58"/>
  <c r="AE28" i="58"/>
  <c r="AQ30" i="58"/>
  <c r="AD30" i="58"/>
  <c r="E29" i="58"/>
  <c r="AU29" i="58"/>
  <c r="AP28" i="58"/>
  <c r="I29" i="58"/>
  <c r="AO27" i="58"/>
  <c r="AO30" i="58"/>
  <c r="AO28" i="58"/>
  <c r="E30" i="58"/>
  <c r="AQ29" i="58"/>
  <c r="AT28" i="58"/>
  <c r="AU27" i="58"/>
  <c r="AI28" i="58"/>
  <c r="AU30" i="58"/>
  <c r="E28" i="58"/>
  <c r="AP29" i="58"/>
  <c r="AF28" i="58"/>
  <c r="T33" i="58"/>
  <c r="AA27" i="58"/>
  <c r="AD29" i="58"/>
  <c r="AO29" i="58"/>
  <c r="AI29" i="58"/>
  <c r="BL28" i="58"/>
  <c r="AL28" i="58"/>
  <c r="AI33" i="58"/>
  <c r="AL29" i="58"/>
  <c r="AL33" i="58"/>
  <c r="AI27" i="58"/>
  <c r="K28" i="58"/>
  <c r="K29" i="58"/>
  <c r="BL27" i="58"/>
  <c r="AM33" i="58"/>
  <c r="K33" i="58"/>
  <c r="BL30" i="58"/>
  <c r="AL27" i="58"/>
  <c r="AM28" i="58"/>
  <c r="BL29" i="58"/>
  <c r="BH28" i="58"/>
  <c r="AK29" i="58"/>
  <c r="BD28" i="58"/>
  <c r="BD30" i="58"/>
  <c r="BE27" i="58"/>
  <c r="AB27" i="58"/>
  <c r="BH33" i="58"/>
  <c r="BD29" i="58"/>
  <c r="BH29" i="58"/>
  <c r="AB29" i="58"/>
  <c r="AK28" i="58"/>
  <c r="AK33" i="58"/>
  <c r="BD27" i="58"/>
  <c r="AB30" i="58"/>
  <c r="D88" i="14"/>
  <c r="Y27" i="58"/>
  <c r="BG29" i="58"/>
  <c r="Z28" i="58"/>
  <c r="Q27" i="58"/>
  <c r="Q30" i="58"/>
  <c r="Z33" i="58"/>
  <c r="Z27" i="58"/>
  <c r="BM30" i="58"/>
  <c r="S27" i="58"/>
  <c r="I27" i="58"/>
  <c r="BE29" i="58"/>
  <c r="I30" i="58"/>
  <c r="H29" i="58"/>
  <c r="I28" i="58"/>
  <c r="BM27" i="58"/>
  <c r="X27" i="58"/>
  <c r="Y33" i="58"/>
  <c r="BM28" i="58"/>
  <c r="AH28" i="58"/>
  <c r="S29" i="58"/>
  <c r="Y29" i="58"/>
  <c r="AN30" i="58"/>
  <c r="H27" i="58"/>
  <c r="Z29" i="58"/>
  <c r="AN28" i="58"/>
  <c r="BE28" i="58"/>
  <c r="H28" i="58"/>
  <c r="AN29" i="58"/>
  <c r="S28" i="58"/>
  <c r="H30" i="58"/>
  <c r="Q28" i="58"/>
  <c r="Q29" i="58"/>
  <c r="BF30" i="58"/>
  <c r="AN27" i="58"/>
  <c r="BF29" i="58"/>
  <c r="BE30" i="58"/>
  <c r="BF27" i="58"/>
  <c r="S30" i="58"/>
  <c r="BF28" i="58"/>
  <c r="AG28" i="58"/>
  <c r="AV27" i="58"/>
  <c r="AV30" i="58"/>
  <c r="P27" i="58"/>
  <c r="AG27" i="58"/>
  <c r="R27" i="58"/>
  <c r="BM33" i="58"/>
  <c r="P29" i="58"/>
  <c r="AH30" i="58"/>
  <c r="AH33" i="58"/>
  <c r="AV29" i="58"/>
  <c r="X30" i="58"/>
  <c r="Y28" i="58"/>
  <c r="R28" i="58"/>
  <c r="R30" i="58"/>
  <c r="BG30" i="58"/>
  <c r="P30" i="58"/>
  <c r="AW33" i="58"/>
  <c r="AG29" i="58"/>
  <c r="AH27" i="58"/>
  <c r="AW27" i="58"/>
  <c r="X28" i="58"/>
  <c r="AX30" i="58"/>
  <c r="AW30" i="58"/>
  <c r="BG28" i="58"/>
  <c r="AX29" i="58"/>
  <c r="BG27" i="58"/>
  <c r="AX27" i="58"/>
  <c r="C17" i="58"/>
  <c r="AV28" i="58"/>
  <c r="X29" i="58"/>
  <c r="P28" i="58"/>
  <c r="R29" i="58"/>
  <c r="AX28" i="58"/>
  <c r="AG30" i="58"/>
  <c r="AW28" i="58"/>
  <c r="C58" i="55"/>
  <c r="W12" i="50"/>
  <c r="G44" i="58"/>
  <c r="C48" i="58"/>
  <c r="E52" i="58"/>
  <c r="G52" i="58"/>
  <c r="H58" i="58"/>
  <c r="H50" i="58"/>
  <c r="H52" i="58" s="1"/>
  <c r="I7" i="58"/>
  <c r="H35" i="58"/>
  <c r="H44" i="58"/>
  <c r="I41" i="58"/>
  <c r="H68" i="55"/>
  <c r="H39" i="55"/>
  <c r="I7" i="55"/>
  <c r="I60" i="55" s="1"/>
  <c r="H13" i="63" l="1"/>
  <c r="F90" i="61"/>
  <c r="G13" i="61"/>
  <c r="F13" i="61"/>
  <c r="F11" i="61"/>
  <c r="G11" i="61" s="1"/>
  <c r="G12" i="61"/>
  <c r="F12" i="61"/>
  <c r="F56" i="61"/>
  <c r="G51" i="61"/>
  <c r="G52" i="61" s="1"/>
  <c r="G53" i="61"/>
  <c r="G54" i="61" s="1"/>
  <c r="G42" i="61"/>
  <c r="G88" i="61" s="1"/>
  <c r="F14" i="61"/>
  <c r="R29" i="60"/>
  <c r="H41" i="61"/>
  <c r="I31" i="61"/>
  <c r="I37" i="61"/>
  <c r="I33" i="61"/>
  <c r="J22" i="61"/>
  <c r="I32" i="61"/>
  <c r="I34" i="61"/>
  <c r="S30" i="60" s="1"/>
  <c r="F31" i="55"/>
  <c r="F34" i="55"/>
  <c r="S27" i="56" s="1"/>
  <c r="F32" i="55"/>
  <c r="Q28" i="62"/>
  <c r="G48" i="55"/>
  <c r="H48" i="61"/>
  <c r="J80" i="63"/>
  <c r="J48" i="63"/>
  <c r="Z35" i="60"/>
  <c r="M103" i="61"/>
  <c r="Z35" i="62"/>
  <c r="M103" i="63"/>
  <c r="K45" i="63"/>
  <c r="AA34" i="60"/>
  <c r="L100" i="61"/>
  <c r="AA34" i="62"/>
  <c r="L100" i="63"/>
  <c r="G14" i="61"/>
  <c r="H80" i="61"/>
  <c r="I45" i="61"/>
  <c r="I48" i="61" s="1"/>
  <c r="I51" i="63"/>
  <c r="I53" i="63"/>
  <c r="I54" i="63" s="1"/>
  <c r="K32" i="63"/>
  <c r="R32" i="62" s="1"/>
  <c r="K34" i="63"/>
  <c r="S32" i="62" s="1"/>
  <c r="O28" i="63"/>
  <c r="K31" i="63"/>
  <c r="O26" i="63"/>
  <c r="L62" i="61"/>
  <c r="O33" i="60"/>
  <c r="N62" i="63"/>
  <c r="O35" i="62"/>
  <c r="F37" i="55"/>
  <c r="H52" i="63"/>
  <c r="H14" i="63"/>
  <c r="H11" i="63"/>
  <c r="I42" i="63"/>
  <c r="I88" i="63" s="1"/>
  <c r="I10" i="63"/>
  <c r="K33" i="63"/>
  <c r="K37" i="63"/>
  <c r="L22" i="63"/>
  <c r="O68" i="63"/>
  <c r="P7" i="63"/>
  <c r="O39" i="63"/>
  <c r="O60" i="63"/>
  <c r="J41" i="63"/>
  <c r="H12" i="63"/>
  <c r="O30" i="56"/>
  <c r="H45" i="55"/>
  <c r="Q28" i="60"/>
  <c r="Q27" i="60"/>
  <c r="M68" i="61"/>
  <c r="M39" i="61"/>
  <c r="N7" i="61"/>
  <c r="M60" i="61"/>
  <c r="E11" i="55"/>
  <c r="G80" i="55"/>
  <c r="Y26" i="56"/>
  <c r="V39" i="56"/>
  <c r="V28" i="56"/>
  <c r="V40" i="56"/>
  <c r="V30" i="56"/>
  <c r="V33" i="56"/>
  <c r="V42" i="56"/>
  <c r="V31" i="56"/>
  <c r="V35" i="56"/>
  <c r="V37" i="56"/>
  <c r="V36" i="56"/>
  <c r="V34" i="56"/>
  <c r="V45" i="56"/>
  <c r="V32" i="56"/>
  <c r="V29" i="56"/>
  <c r="V46" i="56"/>
  <c r="V44" i="56"/>
  <c r="V41" i="56"/>
  <c r="N48" i="56"/>
  <c r="G22" i="55"/>
  <c r="G31" i="55" s="1"/>
  <c r="F37" i="58"/>
  <c r="F10" i="58" s="1"/>
  <c r="G37" i="58"/>
  <c r="G10" i="58" s="1"/>
  <c r="E37" i="58"/>
  <c r="E38" i="58" s="1"/>
  <c r="C27" i="58"/>
  <c r="C30" i="58"/>
  <c r="C33" i="58"/>
  <c r="C28" i="58"/>
  <c r="C29" i="58"/>
  <c r="H37" i="58"/>
  <c r="H10" i="58" s="1"/>
  <c r="E53" i="55"/>
  <c r="E51" i="55"/>
  <c r="D112" i="14"/>
  <c r="I44" i="58"/>
  <c r="J41" i="58"/>
  <c r="I35" i="58"/>
  <c r="I58" i="58"/>
  <c r="I37" i="58" s="1"/>
  <c r="I50" i="58"/>
  <c r="I52" i="58" s="1"/>
  <c r="J7" i="58"/>
  <c r="H62" i="55"/>
  <c r="E42" i="55"/>
  <c r="I68" i="55"/>
  <c r="I62" i="55"/>
  <c r="J7" i="55"/>
  <c r="J60" i="55" s="1"/>
  <c r="I39" i="55"/>
  <c r="U26" i="50"/>
  <c r="T26" i="50"/>
  <c r="Q26" i="50"/>
  <c r="M26" i="50"/>
  <c r="L26" i="50"/>
  <c r="F26" i="50"/>
  <c r="E26" i="50"/>
  <c r="I13" i="63" l="1"/>
  <c r="H53" i="61"/>
  <c r="H54" i="61" s="1"/>
  <c r="H42" i="61"/>
  <c r="H88" i="61" s="1"/>
  <c r="H51" i="61"/>
  <c r="H52" i="61" s="1"/>
  <c r="H10" i="61"/>
  <c r="R30" i="60"/>
  <c r="I41" i="61"/>
  <c r="J31" i="61"/>
  <c r="K22" i="61"/>
  <c r="J32" i="61"/>
  <c r="J34" i="61"/>
  <c r="S31" i="60" s="1"/>
  <c r="J37" i="61"/>
  <c r="J33" i="61"/>
  <c r="R27" i="56"/>
  <c r="T27" i="56" s="1"/>
  <c r="U27" i="56" s="1"/>
  <c r="P10" i="56" s="1"/>
  <c r="F41" i="55"/>
  <c r="F10" i="55" s="1"/>
  <c r="G34" i="55"/>
  <c r="S28" i="56" s="1"/>
  <c r="G32" i="55"/>
  <c r="Q29" i="62"/>
  <c r="H48" i="55"/>
  <c r="K80" i="63"/>
  <c r="K48" i="63"/>
  <c r="Z36" i="60"/>
  <c r="N103" i="61"/>
  <c r="Z36" i="62"/>
  <c r="N103" i="63"/>
  <c r="L45" i="63"/>
  <c r="AA35" i="60"/>
  <c r="M100" i="61"/>
  <c r="AA35" i="62"/>
  <c r="M100" i="63"/>
  <c r="J45" i="61"/>
  <c r="J48" i="61" s="1"/>
  <c r="I80" i="61"/>
  <c r="L32" i="63"/>
  <c r="R33" i="62" s="1"/>
  <c r="L34" i="63"/>
  <c r="S33" i="62" s="1"/>
  <c r="J51" i="63"/>
  <c r="J53" i="63"/>
  <c r="J54" i="63" s="1"/>
  <c r="P28" i="63"/>
  <c r="L31" i="63"/>
  <c r="P26" i="63"/>
  <c r="M62" i="61"/>
  <c r="O34" i="60"/>
  <c r="O62" i="63"/>
  <c r="O36" i="62"/>
  <c r="I52" i="63"/>
  <c r="P68" i="63"/>
  <c r="Q7" i="63"/>
  <c r="P39" i="63"/>
  <c r="P60" i="63"/>
  <c r="J42" i="63"/>
  <c r="J88" i="63" s="1"/>
  <c r="J10" i="63"/>
  <c r="J13" i="63" s="1"/>
  <c r="K41" i="63"/>
  <c r="L37" i="63"/>
  <c r="L33" i="63"/>
  <c r="M22" i="63"/>
  <c r="I11" i="63"/>
  <c r="I14" i="63"/>
  <c r="I12" i="63"/>
  <c r="T27" i="60"/>
  <c r="I45" i="55"/>
  <c r="I48" i="55" s="1"/>
  <c r="Q29" i="60"/>
  <c r="O31" i="56"/>
  <c r="H80" i="55"/>
  <c r="N68" i="61"/>
  <c r="N39" i="61"/>
  <c r="O7" i="61"/>
  <c r="N60" i="61"/>
  <c r="E84" i="55"/>
  <c r="G37" i="55"/>
  <c r="U26" i="56"/>
  <c r="E93" i="63" s="1"/>
  <c r="W28" i="56"/>
  <c r="V48" i="56"/>
  <c r="H22" i="55"/>
  <c r="H31" i="55" s="1"/>
  <c r="E10" i="58"/>
  <c r="E11" i="58" s="1"/>
  <c r="F11" i="58" s="1"/>
  <c r="G11" i="58" s="1"/>
  <c r="H11" i="58" s="1"/>
  <c r="F38" i="58"/>
  <c r="G38" i="58" s="1"/>
  <c r="H38" i="58" s="1"/>
  <c r="I38" i="58" s="1"/>
  <c r="J35" i="58"/>
  <c r="J50" i="58"/>
  <c r="J52" i="58" s="1"/>
  <c r="J58" i="58"/>
  <c r="J37" i="58" s="1"/>
  <c r="K7" i="58"/>
  <c r="I10" i="58"/>
  <c r="J44" i="58"/>
  <c r="K41" i="58"/>
  <c r="J39" i="55"/>
  <c r="J68" i="55"/>
  <c r="K7" i="55"/>
  <c r="K60" i="55" s="1"/>
  <c r="I26" i="50"/>
  <c r="H26" i="50"/>
  <c r="P26" i="50"/>
  <c r="E49" i="45" s="1"/>
  <c r="F13" i="55" l="1"/>
  <c r="H13" i="61"/>
  <c r="H11" i="61"/>
  <c r="H14" i="61"/>
  <c r="H12" i="61"/>
  <c r="I42" i="61"/>
  <c r="I88" i="61" s="1"/>
  <c r="I53" i="61"/>
  <c r="I54" i="61" s="1"/>
  <c r="I51" i="61"/>
  <c r="I52" i="61" s="1"/>
  <c r="K31" i="61"/>
  <c r="K33" i="61"/>
  <c r="K34" i="61"/>
  <c r="S32" i="60" s="1"/>
  <c r="L22" i="61"/>
  <c r="K37" i="61"/>
  <c r="K32" i="61"/>
  <c r="I10" i="61"/>
  <c r="I12" i="61" s="1"/>
  <c r="R31" i="60"/>
  <c r="J41" i="61"/>
  <c r="X27" i="56"/>
  <c r="H34" i="55"/>
  <c r="S29" i="56" s="1"/>
  <c r="H32" i="55"/>
  <c r="M45" i="63"/>
  <c r="M48" i="63" s="1"/>
  <c r="L48" i="63"/>
  <c r="Z37" i="60"/>
  <c r="O103" i="61"/>
  <c r="Z37" i="62"/>
  <c r="O103" i="63"/>
  <c r="F14" i="55"/>
  <c r="F12" i="55"/>
  <c r="L80" i="63"/>
  <c r="AA36" i="60"/>
  <c r="N100" i="61"/>
  <c r="AA36" i="62"/>
  <c r="N100" i="63"/>
  <c r="J80" i="61"/>
  <c r="K45" i="61"/>
  <c r="K48" i="61" s="1"/>
  <c r="Y27" i="56"/>
  <c r="F84" i="55" s="1"/>
  <c r="F93" i="63"/>
  <c r="U27" i="60"/>
  <c r="X27" i="60" s="1"/>
  <c r="AB27" i="60" s="1"/>
  <c r="F82" i="61"/>
  <c r="G41" i="55"/>
  <c r="F42" i="55"/>
  <c r="F88" i="55" s="1"/>
  <c r="M34" i="63"/>
  <c r="S34" i="62" s="1"/>
  <c r="M32" i="63"/>
  <c r="R34" i="62" s="1"/>
  <c r="K51" i="63"/>
  <c r="K53" i="63"/>
  <c r="K54" i="63" s="1"/>
  <c r="M31" i="63"/>
  <c r="Q26" i="63"/>
  <c r="Q28" i="63"/>
  <c r="N62" i="61"/>
  <c r="O35" i="60"/>
  <c r="P62" i="63"/>
  <c r="J52" i="63"/>
  <c r="Q30" i="60"/>
  <c r="P10" i="62"/>
  <c r="M33" i="63"/>
  <c r="M37" i="63"/>
  <c r="N22" i="63"/>
  <c r="J14" i="63"/>
  <c r="J11" i="63"/>
  <c r="J12" i="63"/>
  <c r="Q39" i="63"/>
  <c r="Q68" i="63"/>
  <c r="R7" i="63"/>
  <c r="Q60" i="63"/>
  <c r="L41" i="63"/>
  <c r="K42" i="63"/>
  <c r="K88" i="63" s="1"/>
  <c r="K10" i="63"/>
  <c r="J45" i="55"/>
  <c r="J48" i="55" s="1"/>
  <c r="I80" i="55"/>
  <c r="O32" i="56"/>
  <c r="E93" i="55"/>
  <c r="E93" i="61"/>
  <c r="O68" i="61"/>
  <c r="O39" i="61"/>
  <c r="P7" i="61"/>
  <c r="O60" i="61"/>
  <c r="R28" i="56"/>
  <c r="Q28" i="56"/>
  <c r="F82" i="55"/>
  <c r="F51" i="55"/>
  <c r="F56" i="55" s="1"/>
  <c r="W29" i="56"/>
  <c r="F53" i="55"/>
  <c r="I22" i="55"/>
  <c r="I31" i="55" s="1"/>
  <c r="H37" i="55"/>
  <c r="I12" i="58"/>
  <c r="G12" i="58"/>
  <c r="H13" i="58"/>
  <c r="F13" i="58"/>
  <c r="H12" i="58"/>
  <c r="F12" i="58"/>
  <c r="G13" i="58"/>
  <c r="I11" i="58"/>
  <c r="L41" i="58"/>
  <c r="K44" i="58"/>
  <c r="I13" i="58"/>
  <c r="K35" i="58"/>
  <c r="K50" i="58"/>
  <c r="K52" i="58" s="1"/>
  <c r="K58" i="58"/>
  <c r="K37" i="58" s="1"/>
  <c r="L7" i="58"/>
  <c r="J38" i="58"/>
  <c r="J10" i="58"/>
  <c r="K39" i="55"/>
  <c r="K62" i="55"/>
  <c r="K68" i="55"/>
  <c r="L7" i="55"/>
  <c r="L60" i="55" s="1"/>
  <c r="J62" i="55"/>
  <c r="S26" i="50"/>
  <c r="K13" i="63" l="1"/>
  <c r="I13" i="61"/>
  <c r="I11" i="61"/>
  <c r="I14" i="61"/>
  <c r="L31" i="61"/>
  <c r="L34" i="61"/>
  <c r="S33" i="60" s="1"/>
  <c r="L33" i="61"/>
  <c r="L32" i="61"/>
  <c r="L37" i="61"/>
  <c r="M22" i="61"/>
  <c r="J51" i="61"/>
  <c r="J52" i="61" s="1"/>
  <c r="J53" i="61"/>
  <c r="J54" i="61" s="1"/>
  <c r="J42" i="61"/>
  <c r="J88" i="61" s="1"/>
  <c r="J10" i="61"/>
  <c r="R32" i="60"/>
  <c r="K41" i="61"/>
  <c r="I32" i="55"/>
  <c r="I34" i="55"/>
  <c r="S30" i="56" s="1"/>
  <c r="N45" i="63"/>
  <c r="N48" i="63" s="1"/>
  <c r="M80" i="63"/>
  <c r="Z38" i="60"/>
  <c r="P103" i="61"/>
  <c r="Z38" i="62"/>
  <c r="P103" i="63"/>
  <c r="G53" i="55"/>
  <c r="G10" i="55"/>
  <c r="F78" i="61"/>
  <c r="AA37" i="60"/>
  <c r="O100" i="61"/>
  <c r="Y27" i="60"/>
  <c r="F84" i="61" s="1"/>
  <c r="AA37" i="62"/>
  <c r="O100" i="63"/>
  <c r="H41" i="55"/>
  <c r="P10" i="60"/>
  <c r="K80" i="61"/>
  <c r="L45" i="61"/>
  <c r="L48" i="61" s="1"/>
  <c r="N34" i="63"/>
  <c r="S35" i="62" s="1"/>
  <c r="N32" i="63"/>
  <c r="R35" i="62" s="1"/>
  <c r="L53" i="63"/>
  <c r="L54" i="63" s="1"/>
  <c r="L51" i="63"/>
  <c r="K12" i="63"/>
  <c r="N31" i="63"/>
  <c r="R26" i="63"/>
  <c r="R28" i="63"/>
  <c r="O62" i="61"/>
  <c r="O36" i="60"/>
  <c r="Q62" i="63"/>
  <c r="O38" i="62"/>
  <c r="K52" i="63"/>
  <c r="T28" i="60"/>
  <c r="T28" i="62"/>
  <c r="G82" i="63" s="1"/>
  <c r="T29" i="62"/>
  <c r="H82" i="63" s="1"/>
  <c r="Y27" i="62"/>
  <c r="F84" i="63" s="1"/>
  <c r="Q30" i="62"/>
  <c r="Q31" i="60"/>
  <c r="Q31" i="62"/>
  <c r="N37" i="63"/>
  <c r="N33" i="63"/>
  <c r="O22" i="63"/>
  <c r="K11" i="63"/>
  <c r="K14" i="63"/>
  <c r="L42" i="63"/>
  <c r="L88" i="63" s="1"/>
  <c r="L10" i="63"/>
  <c r="L13" i="63" s="1"/>
  <c r="M41" i="63"/>
  <c r="R68" i="63"/>
  <c r="R39" i="63"/>
  <c r="S7" i="63"/>
  <c r="R60" i="63"/>
  <c r="K45" i="55"/>
  <c r="K48" i="55" s="1"/>
  <c r="J80" i="55"/>
  <c r="O33" i="56"/>
  <c r="P68" i="61"/>
  <c r="P39" i="61"/>
  <c r="Q7" i="61"/>
  <c r="P60" i="61"/>
  <c r="G11" i="59"/>
  <c r="G14" i="59"/>
  <c r="J14" i="59" s="1"/>
  <c r="T28" i="56"/>
  <c r="U28" i="56" s="1"/>
  <c r="X28" i="56" s="1"/>
  <c r="R29" i="56"/>
  <c r="F52" i="55"/>
  <c r="W30" i="56"/>
  <c r="F90" i="55"/>
  <c r="F54" i="55"/>
  <c r="D114" i="14"/>
  <c r="F11" i="55"/>
  <c r="G42" i="55"/>
  <c r="G88" i="55" s="1"/>
  <c r="G51" i="55"/>
  <c r="J22" i="55"/>
  <c r="J31" i="55" s="1"/>
  <c r="I37" i="55"/>
  <c r="G13" i="59"/>
  <c r="J13" i="59" s="1"/>
  <c r="G16" i="59"/>
  <c r="J16" i="59" s="1"/>
  <c r="G22" i="59"/>
  <c r="I22" i="59" s="1"/>
  <c r="G23" i="59"/>
  <c r="H23" i="59" s="1"/>
  <c r="G21" i="59"/>
  <c r="H21" i="59" s="1"/>
  <c r="G15" i="59"/>
  <c r="I15" i="59" s="1"/>
  <c r="G18" i="59"/>
  <c r="H18" i="59" s="1"/>
  <c r="G19" i="59"/>
  <c r="J19" i="59" s="1"/>
  <c r="G12" i="59"/>
  <c r="I12" i="59" s="1"/>
  <c r="G24" i="59"/>
  <c r="G10" i="59"/>
  <c r="I10" i="59" s="1"/>
  <c r="G17" i="59"/>
  <c r="I17" i="59" s="1"/>
  <c r="G20" i="59"/>
  <c r="H20" i="59" s="1"/>
  <c r="F8" i="59"/>
  <c r="J11" i="58"/>
  <c r="K38" i="58"/>
  <c r="K10" i="58"/>
  <c r="K12" i="58" s="1"/>
  <c r="J12" i="58"/>
  <c r="M41" i="58"/>
  <c r="L44" i="58"/>
  <c r="L50" i="58"/>
  <c r="L52" i="58" s="1"/>
  <c r="L58" i="58"/>
  <c r="L37" i="58" s="1"/>
  <c r="L35" i="58"/>
  <c r="M7" i="58"/>
  <c r="J13" i="58"/>
  <c r="L68" i="55"/>
  <c r="L39" i="55"/>
  <c r="M7" i="55"/>
  <c r="K26" i="50"/>
  <c r="J13" i="61" l="1"/>
  <c r="J12" i="61"/>
  <c r="J14" i="61"/>
  <c r="J11" i="61"/>
  <c r="N80" i="63"/>
  <c r="M31" i="61"/>
  <c r="M32" i="61"/>
  <c r="M33" i="61"/>
  <c r="M37" i="61"/>
  <c r="N22" i="61"/>
  <c r="M34" i="61"/>
  <c r="S34" i="60" s="1"/>
  <c r="K51" i="61"/>
  <c r="K52" i="61" s="1"/>
  <c r="K42" i="61"/>
  <c r="K88" i="61" s="1"/>
  <c r="K53" i="61"/>
  <c r="K54" i="61" s="1"/>
  <c r="R33" i="60"/>
  <c r="L41" i="61"/>
  <c r="L10" i="61" s="1"/>
  <c r="K10" i="61"/>
  <c r="J32" i="55"/>
  <c r="J34" i="55"/>
  <c r="S31" i="56" s="1"/>
  <c r="O45" i="63"/>
  <c r="O48" i="63" s="1"/>
  <c r="Z39" i="60"/>
  <c r="Q103" i="61"/>
  <c r="Z39" i="62"/>
  <c r="Q103" i="63"/>
  <c r="AA38" i="60"/>
  <c r="P100" i="61"/>
  <c r="P100" i="63"/>
  <c r="AA38" i="62"/>
  <c r="L80" i="61"/>
  <c r="M45" i="61"/>
  <c r="M48" i="61" s="1"/>
  <c r="U28" i="60"/>
  <c r="G82" i="61"/>
  <c r="M53" i="63"/>
  <c r="M54" i="63" s="1"/>
  <c r="M51" i="63"/>
  <c r="O34" i="63"/>
  <c r="S36" i="62" s="1"/>
  <c r="O32" i="63"/>
  <c r="R36" i="62" s="1"/>
  <c r="S28" i="63"/>
  <c r="S26" i="63"/>
  <c r="O31" i="63"/>
  <c r="U29" i="62"/>
  <c r="X29" i="62" s="1"/>
  <c r="P62" i="61"/>
  <c r="I41" i="55"/>
  <c r="R62" i="63"/>
  <c r="L52" i="63"/>
  <c r="T30" i="62"/>
  <c r="I82" i="63" s="1"/>
  <c r="T29" i="60"/>
  <c r="AB27" i="62"/>
  <c r="F78" i="63" s="1"/>
  <c r="BL16" i="63"/>
  <c r="AV16" i="63"/>
  <c r="P16" i="63"/>
  <c r="H16" i="63"/>
  <c r="BK16" i="63"/>
  <c r="BC16" i="63"/>
  <c r="AU16" i="63"/>
  <c r="AM16" i="63"/>
  <c r="AE16" i="63"/>
  <c r="W16" i="63"/>
  <c r="O16" i="63"/>
  <c r="G16" i="63"/>
  <c r="BH16" i="63"/>
  <c r="AZ16" i="63"/>
  <c r="AR16" i="63"/>
  <c r="AB16" i="63"/>
  <c r="L16" i="63"/>
  <c r="AN16" i="63"/>
  <c r="BJ16" i="63"/>
  <c r="BB16" i="63"/>
  <c r="AT16" i="63"/>
  <c r="AL16" i="63"/>
  <c r="AD16" i="63"/>
  <c r="V16" i="63"/>
  <c r="N16" i="63"/>
  <c r="F16" i="63"/>
  <c r="F17" i="63" s="1"/>
  <c r="AJ16" i="63"/>
  <c r="BD16" i="63"/>
  <c r="BI16" i="63"/>
  <c r="BA16" i="63"/>
  <c r="AS16" i="63"/>
  <c r="AK16" i="63"/>
  <c r="AC16" i="63"/>
  <c r="U16" i="63"/>
  <c r="M16" i="63"/>
  <c r="T16" i="63"/>
  <c r="BG16" i="63"/>
  <c r="AY16" i="63"/>
  <c r="AQ16" i="63"/>
  <c r="AI16" i="63"/>
  <c r="AA16" i="63"/>
  <c r="S16" i="63"/>
  <c r="K16" i="63"/>
  <c r="BM16" i="63"/>
  <c r="BE16" i="63"/>
  <c r="AW16" i="63"/>
  <c r="AO16" i="63"/>
  <c r="Y16" i="63"/>
  <c r="Q16" i="63"/>
  <c r="X16" i="63"/>
  <c r="BF16" i="63"/>
  <c r="AX16" i="63"/>
  <c r="AP16" i="63"/>
  <c r="AH16" i="63"/>
  <c r="Z16" i="63"/>
  <c r="R16" i="63"/>
  <c r="J16" i="63"/>
  <c r="AG16" i="63"/>
  <c r="I16" i="63"/>
  <c r="AF16" i="63"/>
  <c r="Q32" i="60"/>
  <c r="Q32" i="62"/>
  <c r="F93" i="61"/>
  <c r="F95" i="61" s="1"/>
  <c r="U28" i="62"/>
  <c r="X28" i="62" s="1"/>
  <c r="L14" i="63"/>
  <c r="L11" i="63"/>
  <c r="L12" i="63"/>
  <c r="N41" i="63"/>
  <c r="O37" i="63"/>
  <c r="O33" i="63"/>
  <c r="P22" i="63"/>
  <c r="S68" i="63"/>
  <c r="S39" i="63"/>
  <c r="T7" i="63"/>
  <c r="S60" i="63"/>
  <c r="M42" i="63"/>
  <c r="M88" i="63" s="1"/>
  <c r="M10" i="63"/>
  <c r="M13" i="63" s="1"/>
  <c r="L45" i="55"/>
  <c r="L48" i="55" s="1"/>
  <c r="K80" i="55"/>
  <c r="G82" i="55"/>
  <c r="J11" i="59"/>
  <c r="AU16" i="61"/>
  <c r="G16" i="61"/>
  <c r="BK16" i="61"/>
  <c r="BI16" i="61"/>
  <c r="BA16" i="61"/>
  <c r="AS16" i="61"/>
  <c r="AK16" i="61"/>
  <c r="AC16" i="61"/>
  <c r="U16" i="61"/>
  <c r="M16" i="61"/>
  <c r="BH16" i="61"/>
  <c r="AZ16" i="61"/>
  <c r="AR16" i="61"/>
  <c r="AJ16" i="61"/>
  <c r="AB16" i="61"/>
  <c r="T16" i="61"/>
  <c r="L16" i="61"/>
  <c r="BF16" i="61"/>
  <c r="AX16" i="61"/>
  <c r="AP16" i="61"/>
  <c r="Z16" i="61"/>
  <c r="R16" i="61"/>
  <c r="BE16" i="61"/>
  <c r="AW16" i="61"/>
  <c r="Y16" i="61"/>
  <c r="AH16" i="61"/>
  <c r="AG16" i="61"/>
  <c r="BL16" i="61"/>
  <c r="BD16" i="61"/>
  <c r="AV16" i="61"/>
  <c r="AN16" i="61"/>
  <c r="AF16" i="61"/>
  <c r="P16" i="61"/>
  <c r="H16" i="61"/>
  <c r="BC16" i="61"/>
  <c r="AM16" i="61"/>
  <c r="AE16" i="61"/>
  <c r="W16" i="61"/>
  <c r="O16" i="61"/>
  <c r="BG16" i="61"/>
  <c r="AY16" i="61"/>
  <c r="AQ16" i="61"/>
  <c r="AI16" i="61"/>
  <c r="AA16" i="61"/>
  <c r="S16" i="61"/>
  <c r="K16" i="61"/>
  <c r="J16" i="61"/>
  <c r="BM16" i="61"/>
  <c r="AO16" i="61"/>
  <c r="Q16" i="61"/>
  <c r="I16" i="61"/>
  <c r="X16" i="61"/>
  <c r="BB16" i="61"/>
  <c r="AT16" i="61"/>
  <c r="AL16" i="61"/>
  <c r="AD16" i="61"/>
  <c r="N16" i="61"/>
  <c r="F16" i="61"/>
  <c r="F17" i="61" s="1"/>
  <c r="V16" i="61"/>
  <c r="BJ16" i="61"/>
  <c r="R30" i="56"/>
  <c r="O34" i="56"/>
  <c r="Q68" i="61"/>
  <c r="Q39" i="61"/>
  <c r="R7" i="61"/>
  <c r="Q60" i="61"/>
  <c r="AB27" i="56"/>
  <c r="G13" i="55"/>
  <c r="G14" i="55"/>
  <c r="F93" i="55"/>
  <c r="H24" i="59"/>
  <c r="J24" i="59"/>
  <c r="G12" i="55"/>
  <c r="T29" i="56"/>
  <c r="BI16" i="55"/>
  <c r="S16" i="55"/>
  <c r="H16" i="55"/>
  <c r="AH16" i="55"/>
  <c r="AL16" i="55"/>
  <c r="AD16" i="55"/>
  <c r="R16" i="55"/>
  <c r="BM16" i="55"/>
  <c r="V16" i="55"/>
  <c r="O16" i="55"/>
  <c r="H11" i="59"/>
  <c r="AZ16" i="55"/>
  <c r="Q16" i="55"/>
  <c r="I11" i="59"/>
  <c r="AJ16" i="55"/>
  <c r="BD16" i="55"/>
  <c r="W31" i="56"/>
  <c r="AK16" i="55"/>
  <c r="J16" i="55"/>
  <c r="AR16" i="55"/>
  <c r="U16" i="55"/>
  <c r="K16" i="55"/>
  <c r="Z16" i="55"/>
  <c r="BL16" i="55"/>
  <c r="AB16" i="55"/>
  <c r="AV16" i="55"/>
  <c r="N16" i="55"/>
  <c r="W16" i="55"/>
  <c r="F16" i="55"/>
  <c r="F17" i="55" s="1"/>
  <c r="BK16" i="55"/>
  <c r="AC16" i="55"/>
  <c r="T16" i="55"/>
  <c r="AY16" i="55"/>
  <c r="G16" i="55"/>
  <c r="AW16" i="55"/>
  <c r="AN16" i="55"/>
  <c r="AS16" i="55"/>
  <c r="BG16" i="55"/>
  <c r="BE16" i="55"/>
  <c r="BJ16" i="55"/>
  <c r="BC16" i="55"/>
  <c r="M16" i="55"/>
  <c r="L16" i="55"/>
  <c r="AQ16" i="55"/>
  <c r="BF16" i="55"/>
  <c r="AO16" i="55"/>
  <c r="AF16" i="55"/>
  <c r="BB16" i="55"/>
  <c r="AU16" i="55"/>
  <c r="I16" i="55"/>
  <c r="AE16" i="55"/>
  <c r="AI16" i="55"/>
  <c r="AX16" i="55"/>
  <c r="AG16" i="55"/>
  <c r="X16" i="55"/>
  <c r="AT16" i="55"/>
  <c r="AM16" i="55"/>
  <c r="BH16" i="55"/>
  <c r="BA16" i="55"/>
  <c r="AA16" i="55"/>
  <c r="AP16" i="55"/>
  <c r="Y16" i="55"/>
  <c r="P16" i="55"/>
  <c r="G54" i="55"/>
  <c r="G11" i="55"/>
  <c r="H42" i="55"/>
  <c r="H88" i="55" s="1"/>
  <c r="H53" i="55"/>
  <c r="H51" i="55"/>
  <c r="Q29" i="56"/>
  <c r="Q30" i="56"/>
  <c r="G52" i="55"/>
  <c r="H10" i="55"/>
  <c r="H14" i="55" s="1"/>
  <c r="K22" i="55"/>
  <c r="K31" i="55" s="1"/>
  <c r="J37" i="55"/>
  <c r="H13" i="59"/>
  <c r="H14" i="59"/>
  <c r="I13" i="59"/>
  <c r="H22" i="59"/>
  <c r="I18" i="59"/>
  <c r="J15" i="59"/>
  <c r="I23" i="59"/>
  <c r="I14" i="59"/>
  <c r="I21" i="59"/>
  <c r="J23" i="59"/>
  <c r="J22" i="59"/>
  <c r="I16" i="59"/>
  <c r="J12" i="59"/>
  <c r="J18" i="59"/>
  <c r="H16" i="59"/>
  <c r="H15" i="59"/>
  <c r="H12" i="59"/>
  <c r="J21" i="59"/>
  <c r="I19" i="59"/>
  <c r="H19" i="59"/>
  <c r="H17" i="59"/>
  <c r="I24" i="59"/>
  <c r="H10" i="59"/>
  <c r="J17" i="59"/>
  <c r="I20" i="59"/>
  <c r="J20" i="59"/>
  <c r="G8" i="59"/>
  <c r="J8" i="59" s="1"/>
  <c r="Q31" i="56"/>
  <c r="K13" i="58"/>
  <c r="M44" i="58"/>
  <c r="N41" i="58"/>
  <c r="M35" i="58"/>
  <c r="M58" i="58"/>
  <c r="M37" i="58" s="1"/>
  <c r="M50" i="58"/>
  <c r="M52" i="58" s="1"/>
  <c r="N7" i="58"/>
  <c r="L38" i="58"/>
  <c r="L10" i="58"/>
  <c r="K11" i="58"/>
  <c r="M39" i="55"/>
  <c r="M62" i="55"/>
  <c r="M68" i="55"/>
  <c r="N7" i="55"/>
  <c r="N60" i="55" s="1"/>
  <c r="L62" i="55"/>
  <c r="D26" i="50"/>
  <c r="G26" i="50"/>
  <c r="K12" i="61" l="1"/>
  <c r="L13" i="61"/>
  <c r="K13" i="61"/>
  <c r="K14" i="61"/>
  <c r="N31" i="61"/>
  <c r="N34" i="61"/>
  <c r="S35" i="60" s="1"/>
  <c r="N33" i="61"/>
  <c r="N37" i="61"/>
  <c r="N32" i="61"/>
  <c r="O22" i="61"/>
  <c r="L53" i="61"/>
  <c r="L54" i="61" s="1"/>
  <c r="L51" i="61"/>
  <c r="L52" i="61" s="1"/>
  <c r="L42" i="61"/>
  <c r="L88" i="61" s="1"/>
  <c r="K11" i="61"/>
  <c r="L11" i="61" s="1"/>
  <c r="R34" i="60"/>
  <c r="M41" i="61"/>
  <c r="M10" i="61" s="1"/>
  <c r="M12" i="61" s="1"/>
  <c r="K32" i="55"/>
  <c r="K34" i="55"/>
  <c r="S32" i="56" s="1"/>
  <c r="P45" i="63"/>
  <c r="P48" i="63" s="1"/>
  <c r="O80" i="63"/>
  <c r="Z40" i="60"/>
  <c r="R103" i="61"/>
  <c r="Z40" i="62"/>
  <c r="R103" i="63"/>
  <c r="H12" i="55"/>
  <c r="AA39" i="60"/>
  <c r="Q100" i="61"/>
  <c r="Y28" i="60"/>
  <c r="G84" i="61" s="1"/>
  <c r="X28" i="60"/>
  <c r="AB28" i="60" s="1"/>
  <c r="G78" i="61" s="1"/>
  <c r="AA39" i="62"/>
  <c r="Q100" i="63"/>
  <c r="F78" i="55"/>
  <c r="L14" i="61"/>
  <c r="U29" i="56"/>
  <c r="X29" i="56" s="1"/>
  <c r="L12" i="61"/>
  <c r="G93" i="63"/>
  <c r="G96" i="63" s="1"/>
  <c r="N45" i="61"/>
  <c r="N48" i="61" s="1"/>
  <c r="M80" i="61"/>
  <c r="U29" i="60"/>
  <c r="X29" i="60" s="1"/>
  <c r="H82" i="61"/>
  <c r="P32" i="63"/>
  <c r="R37" i="62" s="1"/>
  <c r="P34" i="63"/>
  <c r="S37" i="62" s="1"/>
  <c r="N53" i="63"/>
  <c r="N54" i="63" s="1"/>
  <c r="N51" i="63"/>
  <c r="P31" i="63"/>
  <c r="T26" i="63"/>
  <c r="Y28" i="62"/>
  <c r="G84" i="63" s="1"/>
  <c r="U30" i="62"/>
  <c r="X30" i="62" s="1"/>
  <c r="T28" i="63"/>
  <c r="J41" i="55"/>
  <c r="M52" i="63"/>
  <c r="Q62" i="61"/>
  <c r="O38" i="60"/>
  <c r="S62" i="63"/>
  <c r="O40" i="62"/>
  <c r="G17" i="63"/>
  <c r="H17" i="63" s="1"/>
  <c r="I17" i="63" s="1"/>
  <c r="J17" i="63" s="1"/>
  <c r="K17" i="63" s="1"/>
  <c r="L17" i="63" s="1"/>
  <c r="M17" i="63" s="1"/>
  <c r="N17" i="63" s="1"/>
  <c r="O17" i="63" s="1"/>
  <c r="P17" i="63" s="1"/>
  <c r="Q17" i="63" s="1"/>
  <c r="R17" i="63" s="1"/>
  <c r="S17" i="63" s="1"/>
  <c r="T17" i="63" s="1"/>
  <c r="U17" i="63" s="1"/>
  <c r="V17" i="63" s="1"/>
  <c r="W17" i="63" s="1"/>
  <c r="X17" i="63" s="1"/>
  <c r="Y17" i="63" s="1"/>
  <c r="Z17" i="63" s="1"/>
  <c r="AA17" i="63" s="1"/>
  <c r="AB17" i="63" s="1"/>
  <c r="AC17" i="63" s="1"/>
  <c r="AD17" i="63" s="1"/>
  <c r="AE17" i="63" s="1"/>
  <c r="AF17" i="63" s="1"/>
  <c r="AG17" i="63" s="1"/>
  <c r="AH17" i="63" s="1"/>
  <c r="AI17" i="63" s="1"/>
  <c r="AJ17" i="63" s="1"/>
  <c r="AK17" i="63" s="1"/>
  <c r="AL17" i="63" s="1"/>
  <c r="AM17" i="63" s="1"/>
  <c r="AN17" i="63" s="1"/>
  <c r="AO17" i="63" s="1"/>
  <c r="AP17" i="63" s="1"/>
  <c r="AQ17" i="63" s="1"/>
  <c r="AR17" i="63" s="1"/>
  <c r="AS17" i="63" s="1"/>
  <c r="AT17" i="63" s="1"/>
  <c r="AU17" i="63" s="1"/>
  <c r="AV17" i="63" s="1"/>
  <c r="AW17" i="63" s="1"/>
  <c r="AX17" i="63" s="1"/>
  <c r="AY17" i="63" s="1"/>
  <c r="AZ17" i="63" s="1"/>
  <c r="BA17" i="63" s="1"/>
  <c r="BB17" i="63" s="1"/>
  <c r="BC17" i="63" s="1"/>
  <c r="BD17" i="63" s="1"/>
  <c r="BE17" i="63" s="1"/>
  <c r="BF17" i="63" s="1"/>
  <c r="BG17" i="63" s="1"/>
  <c r="BH17" i="63" s="1"/>
  <c r="BI17" i="63" s="1"/>
  <c r="BJ17" i="63" s="1"/>
  <c r="BK17" i="63" s="1"/>
  <c r="BL17" i="63" s="1"/>
  <c r="BM17" i="63" s="1"/>
  <c r="F96" i="61"/>
  <c r="F95" i="63"/>
  <c r="F96" i="63"/>
  <c r="Q33" i="60"/>
  <c r="Q33" i="62"/>
  <c r="AB28" i="62"/>
  <c r="G78" i="63" s="1"/>
  <c r="N42" i="63"/>
  <c r="N88" i="63" s="1"/>
  <c r="N10" i="63"/>
  <c r="N13" i="63" s="1"/>
  <c r="T68" i="63"/>
  <c r="T39" i="63"/>
  <c r="U7" i="63"/>
  <c r="T60" i="63"/>
  <c r="M11" i="63"/>
  <c r="M14" i="63"/>
  <c r="M12" i="63"/>
  <c r="O41" i="63"/>
  <c r="P33" i="63"/>
  <c r="P37" i="63"/>
  <c r="Q22" i="63"/>
  <c r="L80" i="55"/>
  <c r="M45" i="55"/>
  <c r="T30" i="60"/>
  <c r="O35" i="56"/>
  <c r="G17" i="61"/>
  <c r="H17" i="61" s="1"/>
  <c r="I17" i="61" s="1"/>
  <c r="J17" i="61" s="1"/>
  <c r="K17" i="61" s="1"/>
  <c r="L17" i="61" s="1"/>
  <c r="M17" i="61" s="1"/>
  <c r="N17" i="61" s="1"/>
  <c r="O17" i="61" s="1"/>
  <c r="P17" i="61" s="1"/>
  <c r="Q17" i="61" s="1"/>
  <c r="R17" i="61" s="1"/>
  <c r="S17" i="61" s="1"/>
  <c r="T17" i="61" s="1"/>
  <c r="U17" i="61" s="1"/>
  <c r="V17" i="61" s="1"/>
  <c r="W17" i="61" s="1"/>
  <c r="X17" i="61" s="1"/>
  <c r="Y17" i="61" s="1"/>
  <c r="Z17" i="61" s="1"/>
  <c r="AA17" i="61" s="1"/>
  <c r="AB17" i="61" s="1"/>
  <c r="AC17" i="61" s="1"/>
  <c r="AD17" i="61" s="1"/>
  <c r="AE17" i="61" s="1"/>
  <c r="AF17" i="61" s="1"/>
  <c r="AG17" i="61" s="1"/>
  <c r="AH17" i="61" s="1"/>
  <c r="AI17" i="61" s="1"/>
  <c r="AJ17" i="61" s="1"/>
  <c r="AK17" i="61" s="1"/>
  <c r="AL17" i="61" s="1"/>
  <c r="AM17" i="61" s="1"/>
  <c r="AN17" i="61" s="1"/>
  <c r="AO17" i="61" s="1"/>
  <c r="AP17" i="61" s="1"/>
  <c r="AQ17" i="61" s="1"/>
  <c r="AR17" i="61" s="1"/>
  <c r="AS17" i="61" s="1"/>
  <c r="AT17" i="61" s="1"/>
  <c r="AU17" i="61" s="1"/>
  <c r="AV17" i="61" s="1"/>
  <c r="AW17" i="61" s="1"/>
  <c r="AX17" i="61" s="1"/>
  <c r="AY17" i="61" s="1"/>
  <c r="AZ17" i="61" s="1"/>
  <c r="BA17" i="61" s="1"/>
  <c r="BB17" i="61" s="1"/>
  <c r="BC17" i="61" s="1"/>
  <c r="BD17" i="61" s="1"/>
  <c r="BE17" i="61" s="1"/>
  <c r="BF17" i="61" s="1"/>
  <c r="BG17" i="61" s="1"/>
  <c r="BH17" i="61" s="1"/>
  <c r="BI17" i="61" s="1"/>
  <c r="BJ17" i="61" s="1"/>
  <c r="BK17" i="61" s="1"/>
  <c r="BL17" i="61" s="1"/>
  <c r="BM17" i="61" s="1"/>
  <c r="H82" i="55"/>
  <c r="G93" i="61"/>
  <c r="R68" i="61"/>
  <c r="R39" i="61"/>
  <c r="S7" i="61"/>
  <c r="R60" i="61"/>
  <c r="Y28" i="56"/>
  <c r="H13" i="55"/>
  <c r="G93" i="55"/>
  <c r="G96" i="55" s="1"/>
  <c r="F96" i="55"/>
  <c r="F95" i="55"/>
  <c r="H8" i="59"/>
  <c r="R31" i="56"/>
  <c r="G17" i="55"/>
  <c r="H17" i="55" s="1"/>
  <c r="I17" i="55" s="1"/>
  <c r="J17" i="55" s="1"/>
  <c r="K17" i="55" s="1"/>
  <c r="L17" i="55" s="1"/>
  <c r="M17" i="55" s="1"/>
  <c r="N17" i="55" s="1"/>
  <c r="O17" i="55" s="1"/>
  <c r="P17" i="55" s="1"/>
  <c r="Q17" i="55" s="1"/>
  <c r="R17" i="55" s="1"/>
  <c r="S17" i="55" s="1"/>
  <c r="T17" i="55" s="1"/>
  <c r="U17" i="55" s="1"/>
  <c r="V17" i="55" s="1"/>
  <c r="W17" i="55" s="1"/>
  <c r="X17" i="55" s="1"/>
  <c r="Y17" i="55" s="1"/>
  <c r="Z17" i="55" s="1"/>
  <c r="AA17" i="55" s="1"/>
  <c r="AB17" i="55" s="1"/>
  <c r="AC17" i="55" s="1"/>
  <c r="AD17" i="55" s="1"/>
  <c r="AE17" i="55" s="1"/>
  <c r="AF17" i="55" s="1"/>
  <c r="AG17" i="55" s="1"/>
  <c r="AH17" i="55" s="1"/>
  <c r="AI17" i="55" s="1"/>
  <c r="AJ17" i="55" s="1"/>
  <c r="AK17" i="55" s="1"/>
  <c r="AL17" i="55" s="1"/>
  <c r="AM17" i="55" s="1"/>
  <c r="AN17" i="55" s="1"/>
  <c r="AO17" i="55" s="1"/>
  <c r="AP17" i="55" s="1"/>
  <c r="AQ17" i="55" s="1"/>
  <c r="AR17" i="55" s="1"/>
  <c r="AS17" i="55" s="1"/>
  <c r="AT17" i="55" s="1"/>
  <c r="AU17" i="55" s="1"/>
  <c r="AV17" i="55" s="1"/>
  <c r="AW17" i="55" s="1"/>
  <c r="AX17" i="55" s="1"/>
  <c r="AY17" i="55" s="1"/>
  <c r="AZ17" i="55" s="1"/>
  <c r="BA17" i="55" s="1"/>
  <c r="BB17" i="55" s="1"/>
  <c r="BC17" i="55" s="1"/>
  <c r="BD17" i="55" s="1"/>
  <c r="BE17" i="55" s="1"/>
  <c r="BF17" i="55" s="1"/>
  <c r="BG17" i="55" s="1"/>
  <c r="BH17" i="55" s="1"/>
  <c r="BI17" i="55" s="1"/>
  <c r="BJ17" i="55" s="1"/>
  <c r="BK17" i="55" s="1"/>
  <c r="BL17" i="55" s="1"/>
  <c r="BM17" i="55" s="1"/>
  <c r="W32" i="56"/>
  <c r="H54" i="55"/>
  <c r="I42" i="55"/>
  <c r="I88" i="55" s="1"/>
  <c r="I53" i="55"/>
  <c r="I51" i="55"/>
  <c r="T30" i="56"/>
  <c r="H52" i="55"/>
  <c r="I10" i="55"/>
  <c r="I14" i="55" s="1"/>
  <c r="L22" i="55"/>
  <c r="L31" i="55" s="1"/>
  <c r="K37" i="55"/>
  <c r="I8" i="59"/>
  <c r="N35" i="58"/>
  <c r="N50" i="58"/>
  <c r="N52" i="58" s="1"/>
  <c r="N58" i="58"/>
  <c r="N37" i="58" s="1"/>
  <c r="O7" i="58"/>
  <c r="L11" i="58"/>
  <c r="L13" i="58"/>
  <c r="L12" i="58"/>
  <c r="N44" i="58"/>
  <c r="O41" i="58"/>
  <c r="M10" i="58"/>
  <c r="M38" i="58"/>
  <c r="N39" i="55"/>
  <c r="N62" i="55"/>
  <c r="N68" i="55"/>
  <c r="O7" i="55"/>
  <c r="O60" i="55" s="1"/>
  <c r="F49" i="38"/>
  <c r="G49" i="38"/>
  <c r="H49" i="38"/>
  <c r="I49" i="38"/>
  <c r="J49" i="38"/>
  <c r="K49" i="38"/>
  <c r="L49" i="38"/>
  <c r="M49" i="38"/>
  <c r="N49" i="38"/>
  <c r="O49" i="38"/>
  <c r="P49" i="38"/>
  <c r="Q49" i="38"/>
  <c r="R49" i="38"/>
  <c r="S49" i="38"/>
  <c r="T49" i="38"/>
  <c r="U49" i="38"/>
  <c r="V49" i="38"/>
  <c r="W49" i="38"/>
  <c r="X49" i="38"/>
  <c r="Y49" i="38"/>
  <c r="Z49" i="38"/>
  <c r="AA49" i="38"/>
  <c r="AB49" i="38"/>
  <c r="AC49" i="38"/>
  <c r="AD49" i="38"/>
  <c r="AE49" i="38"/>
  <c r="AF49" i="38"/>
  <c r="AG49" i="38"/>
  <c r="AH49" i="38"/>
  <c r="AI49" i="38"/>
  <c r="AJ49" i="38"/>
  <c r="AK49" i="38"/>
  <c r="AL49" i="38"/>
  <c r="AM49" i="38"/>
  <c r="AN49" i="38"/>
  <c r="AO49" i="38"/>
  <c r="AP49" i="38"/>
  <c r="AQ49" i="38"/>
  <c r="AR49" i="38"/>
  <c r="AS49" i="38"/>
  <c r="AT49" i="38"/>
  <c r="AU49" i="38"/>
  <c r="AV49" i="38"/>
  <c r="AW49" i="38"/>
  <c r="AX49" i="38"/>
  <c r="AY49" i="38"/>
  <c r="AZ49" i="38"/>
  <c r="BA49" i="38"/>
  <c r="BB49" i="38"/>
  <c r="BC49" i="38"/>
  <c r="BD49" i="38"/>
  <c r="BE49" i="38"/>
  <c r="BF49" i="38"/>
  <c r="BG49" i="38"/>
  <c r="BH49" i="38"/>
  <c r="BI49" i="38"/>
  <c r="BJ49" i="38"/>
  <c r="BK49" i="38"/>
  <c r="BL49" i="38"/>
  <c r="BM49" i="38"/>
  <c r="E49" i="38"/>
  <c r="F49" i="37"/>
  <c r="G49" i="37"/>
  <c r="H49" i="37"/>
  <c r="I49" i="37"/>
  <c r="J49" i="37"/>
  <c r="K49" i="37"/>
  <c r="L49" i="37"/>
  <c r="M49" i="37"/>
  <c r="N49" i="37"/>
  <c r="O49" i="37"/>
  <c r="P49" i="37"/>
  <c r="Q49" i="37"/>
  <c r="R49" i="37"/>
  <c r="S49" i="37"/>
  <c r="T49" i="37"/>
  <c r="U49" i="37"/>
  <c r="V49" i="37"/>
  <c r="W49" i="37"/>
  <c r="X49" i="37"/>
  <c r="Y49" i="37"/>
  <c r="Z49" i="37"/>
  <c r="AA49" i="37"/>
  <c r="AB49" i="37"/>
  <c r="AC49" i="37"/>
  <c r="AD49" i="37"/>
  <c r="AE49" i="37"/>
  <c r="AF49" i="37"/>
  <c r="AG49" i="37"/>
  <c r="AH49" i="37"/>
  <c r="AI49" i="37"/>
  <c r="AJ49" i="37"/>
  <c r="AK49" i="37"/>
  <c r="AL49" i="37"/>
  <c r="AM49" i="37"/>
  <c r="AN49" i="37"/>
  <c r="AO49" i="37"/>
  <c r="AP49" i="37"/>
  <c r="AQ49" i="37"/>
  <c r="AR49" i="37"/>
  <c r="AS49" i="37"/>
  <c r="AT49" i="37"/>
  <c r="AU49" i="37"/>
  <c r="AV49" i="37"/>
  <c r="AW49" i="37"/>
  <c r="AX49" i="37"/>
  <c r="AY49" i="37"/>
  <c r="AZ49" i="37"/>
  <c r="BA49" i="37"/>
  <c r="BB49" i="37"/>
  <c r="BC49" i="37"/>
  <c r="BD49" i="37"/>
  <c r="BE49" i="37"/>
  <c r="BF49" i="37"/>
  <c r="BG49" i="37"/>
  <c r="BH49" i="37"/>
  <c r="BI49" i="37"/>
  <c r="BJ49" i="37"/>
  <c r="BK49" i="37"/>
  <c r="BL49" i="37"/>
  <c r="BM49" i="37"/>
  <c r="E49" i="37"/>
  <c r="E50" i="29"/>
  <c r="F49" i="42"/>
  <c r="G49" i="42"/>
  <c r="H49" i="42"/>
  <c r="I49" i="42"/>
  <c r="J49" i="42"/>
  <c r="K49" i="42"/>
  <c r="L49" i="42"/>
  <c r="M49" i="42"/>
  <c r="N49" i="42"/>
  <c r="O49" i="42"/>
  <c r="P49" i="42"/>
  <c r="Q49" i="42"/>
  <c r="R49" i="42"/>
  <c r="S49" i="42"/>
  <c r="T49" i="42"/>
  <c r="U49" i="42"/>
  <c r="V49" i="42"/>
  <c r="W49" i="42"/>
  <c r="X49" i="42"/>
  <c r="Y49" i="42"/>
  <c r="Z49" i="42"/>
  <c r="AA49" i="42"/>
  <c r="AB49" i="42"/>
  <c r="AC49" i="42"/>
  <c r="AD49" i="42"/>
  <c r="AE49" i="42"/>
  <c r="AF49" i="42"/>
  <c r="AG49" i="42"/>
  <c r="AH49" i="42"/>
  <c r="AI49" i="42"/>
  <c r="AJ49" i="42"/>
  <c r="AK49" i="42"/>
  <c r="AL49" i="42"/>
  <c r="AM49" i="42"/>
  <c r="AN49" i="42"/>
  <c r="AO49" i="42"/>
  <c r="AP49" i="42"/>
  <c r="AQ49" i="42"/>
  <c r="AR49" i="42"/>
  <c r="AS49" i="42"/>
  <c r="AT49" i="42"/>
  <c r="AU49" i="42"/>
  <c r="AV49" i="42"/>
  <c r="AW49" i="42"/>
  <c r="AX49" i="42"/>
  <c r="AY49" i="42"/>
  <c r="AZ49" i="42"/>
  <c r="BA49" i="42"/>
  <c r="BB49" i="42"/>
  <c r="BC49" i="42"/>
  <c r="BD49" i="42"/>
  <c r="BE49" i="42"/>
  <c r="BF49" i="42"/>
  <c r="BG49" i="42"/>
  <c r="BH49" i="42"/>
  <c r="BI49" i="42"/>
  <c r="BJ49" i="42"/>
  <c r="BK49" i="42"/>
  <c r="BL49" i="42"/>
  <c r="BM49" i="42"/>
  <c r="E49" i="42"/>
  <c r="F49" i="41"/>
  <c r="G49" i="41"/>
  <c r="H49" i="41"/>
  <c r="I49" i="41"/>
  <c r="J49" i="41"/>
  <c r="K49" i="41"/>
  <c r="L49" i="41"/>
  <c r="M49" i="41"/>
  <c r="N49" i="41"/>
  <c r="O49" i="41"/>
  <c r="P49" i="41"/>
  <c r="Q49" i="41"/>
  <c r="R49" i="41"/>
  <c r="S49" i="41"/>
  <c r="T49" i="41"/>
  <c r="U49" i="41"/>
  <c r="V49" i="41"/>
  <c r="W49" i="41"/>
  <c r="X49" i="41"/>
  <c r="Y49" i="41"/>
  <c r="Z49" i="41"/>
  <c r="AA49" i="41"/>
  <c r="AB49" i="41"/>
  <c r="AC49" i="41"/>
  <c r="AD49" i="41"/>
  <c r="AE49" i="41"/>
  <c r="AF49" i="41"/>
  <c r="AG49" i="41"/>
  <c r="AH49" i="41"/>
  <c r="AI49" i="41"/>
  <c r="AJ49" i="41"/>
  <c r="AK49" i="41"/>
  <c r="AL49" i="41"/>
  <c r="AM49" i="41"/>
  <c r="AN49" i="41"/>
  <c r="AO49" i="41"/>
  <c r="AP49" i="41"/>
  <c r="AQ49" i="41"/>
  <c r="AR49" i="41"/>
  <c r="AS49" i="41"/>
  <c r="AT49" i="41"/>
  <c r="AU49" i="41"/>
  <c r="AV49" i="41"/>
  <c r="AW49" i="41"/>
  <c r="AX49" i="41"/>
  <c r="AY49" i="41"/>
  <c r="AZ49" i="41"/>
  <c r="BA49" i="41"/>
  <c r="BB49" i="41"/>
  <c r="BC49" i="41"/>
  <c r="BD49" i="41"/>
  <c r="BE49" i="41"/>
  <c r="BF49" i="41"/>
  <c r="BG49" i="41"/>
  <c r="BH49" i="41"/>
  <c r="BI49" i="41"/>
  <c r="BJ49" i="41"/>
  <c r="BK49" i="41"/>
  <c r="BL49" i="41"/>
  <c r="BM49" i="41"/>
  <c r="E49" i="41"/>
  <c r="F49" i="40"/>
  <c r="G49" i="40"/>
  <c r="H49" i="40"/>
  <c r="I49" i="40"/>
  <c r="J49" i="40"/>
  <c r="K49" i="40"/>
  <c r="L49" i="40"/>
  <c r="M49" i="40"/>
  <c r="N49" i="40"/>
  <c r="O49" i="40"/>
  <c r="P49" i="40"/>
  <c r="Q49" i="40"/>
  <c r="R49" i="40"/>
  <c r="S49" i="40"/>
  <c r="T49" i="40"/>
  <c r="U49" i="40"/>
  <c r="V49" i="40"/>
  <c r="W49" i="40"/>
  <c r="X49" i="40"/>
  <c r="Y49" i="40"/>
  <c r="Z49" i="40"/>
  <c r="AA49" i="40"/>
  <c r="AB49" i="40"/>
  <c r="AC49" i="40"/>
  <c r="AD49" i="40"/>
  <c r="AE49" i="40"/>
  <c r="AF49" i="40"/>
  <c r="AG49" i="40"/>
  <c r="AH49" i="40"/>
  <c r="AI49" i="40"/>
  <c r="AJ49" i="40"/>
  <c r="AK49" i="40"/>
  <c r="AL49" i="40"/>
  <c r="AM49" i="40"/>
  <c r="AN49" i="40"/>
  <c r="AO49" i="40"/>
  <c r="AP49" i="40"/>
  <c r="AQ49" i="40"/>
  <c r="AR49" i="40"/>
  <c r="AS49" i="40"/>
  <c r="AT49" i="40"/>
  <c r="AU49" i="40"/>
  <c r="AV49" i="40"/>
  <c r="AW49" i="40"/>
  <c r="AX49" i="40"/>
  <c r="AY49" i="40"/>
  <c r="AZ49" i="40"/>
  <c r="BA49" i="40"/>
  <c r="BB49" i="40"/>
  <c r="BC49" i="40"/>
  <c r="BD49" i="40"/>
  <c r="BE49" i="40"/>
  <c r="BF49" i="40"/>
  <c r="BG49" i="40"/>
  <c r="BH49" i="40"/>
  <c r="BI49" i="40"/>
  <c r="BJ49" i="40"/>
  <c r="BK49" i="40"/>
  <c r="BL49" i="40"/>
  <c r="BM49" i="40"/>
  <c r="E49" i="40"/>
  <c r="F49" i="46"/>
  <c r="G49" i="46"/>
  <c r="H49" i="46"/>
  <c r="I49" i="46"/>
  <c r="J49" i="46"/>
  <c r="K49" i="46"/>
  <c r="L49" i="46"/>
  <c r="M49" i="46"/>
  <c r="N49" i="46"/>
  <c r="O49" i="46"/>
  <c r="P49" i="46"/>
  <c r="Q49" i="46"/>
  <c r="R49" i="46"/>
  <c r="S49" i="46"/>
  <c r="T49" i="46"/>
  <c r="U49" i="46"/>
  <c r="V49" i="46"/>
  <c r="W49" i="46"/>
  <c r="X49" i="46"/>
  <c r="Y49" i="46"/>
  <c r="Z49" i="46"/>
  <c r="AA49" i="46"/>
  <c r="AB49" i="46"/>
  <c r="AC49" i="46"/>
  <c r="AD49" i="46"/>
  <c r="AE49" i="46"/>
  <c r="AF49" i="46"/>
  <c r="AG49" i="46"/>
  <c r="AH49" i="46"/>
  <c r="AI49" i="46"/>
  <c r="AJ49" i="46"/>
  <c r="AK49" i="46"/>
  <c r="AL49" i="46"/>
  <c r="AM49" i="46"/>
  <c r="AN49" i="46"/>
  <c r="AO49" i="46"/>
  <c r="AP49" i="46"/>
  <c r="AQ49" i="46"/>
  <c r="AR49" i="46"/>
  <c r="AS49" i="46"/>
  <c r="AT49" i="46"/>
  <c r="AU49" i="46"/>
  <c r="AV49" i="46"/>
  <c r="AW49" i="46"/>
  <c r="AX49" i="46"/>
  <c r="AY49" i="46"/>
  <c r="AZ49" i="46"/>
  <c r="BA49" i="46"/>
  <c r="BB49" i="46"/>
  <c r="BC49" i="46"/>
  <c r="BD49" i="46"/>
  <c r="BE49" i="46"/>
  <c r="BF49" i="46"/>
  <c r="BG49" i="46"/>
  <c r="BH49" i="46"/>
  <c r="BI49" i="46"/>
  <c r="BJ49" i="46"/>
  <c r="BK49" i="46"/>
  <c r="BL49" i="46"/>
  <c r="BM49" i="46"/>
  <c r="E49" i="46"/>
  <c r="F49" i="45"/>
  <c r="G49" i="45"/>
  <c r="H49" i="45"/>
  <c r="I49" i="45"/>
  <c r="J49" i="45"/>
  <c r="K49" i="45"/>
  <c r="L49" i="45"/>
  <c r="M49" i="45"/>
  <c r="N49" i="45"/>
  <c r="O49" i="45"/>
  <c r="P49" i="45"/>
  <c r="Q49" i="45"/>
  <c r="R49" i="45"/>
  <c r="S49" i="45"/>
  <c r="T49" i="45"/>
  <c r="U49" i="45"/>
  <c r="V49" i="45"/>
  <c r="W49" i="45"/>
  <c r="X49" i="45"/>
  <c r="Y49" i="45"/>
  <c r="Z49" i="45"/>
  <c r="AA49" i="45"/>
  <c r="AB49" i="45"/>
  <c r="AC49" i="45"/>
  <c r="AD49" i="45"/>
  <c r="AE49" i="45"/>
  <c r="AF49" i="45"/>
  <c r="AG49" i="45"/>
  <c r="AH49" i="45"/>
  <c r="AI49" i="45"/>
  <c r="AJ49" i="45"/>
  <c r="AK49" i="45"/>
  <c r="AL49" i="45"/>
  <c r="AM49" i="45"/>
  <c r="AN49" i="45"/>
  <c r="AO49" i="45"/>
  <c r="AP49" i="45"/>
  <c r="AQ49" i="45"/>
  <c r="AR49" i="45"/>
  <c r="AS49" i="45"/>
  <c r="AT49" i="45"/>
  <c r="AU49" i="45"/>
  <c r="AV49" i="45"/>
  <c r="AW49" i="45"/>
  <c r="AX49" i="45"/>
  <c r="AY49" i="45"/>
  <c r="AZ49" i="45"/>
  <c r="BA49" i="45"/>
  <c r="BB49" i="45"/>
  <c r="BC49" i="45"/>
  <c r="BD49" i="45"/>
  <c r="BE49" i="45"/>
  <c r="BF49" i="45"/>
  <c r="BG49" i="45"/>
  <c r="BH49" i="45"/>
  <c r="BI49" i="45"/>
  <c r="BJ49" i="45"/>
  <c r="BK49" i="45"/>
  <c r="BL49" i="45"/>
  <c r="BM49" i="45"/>
  <c r="F49" i="44"/>
  <c r="G49" i="44"/>
  <c r="H49" i="44"/>
  <c r="I49" i="44"/>
  <c r="J49" i="44"/>
  <c r="K49" i="44"/>
  <c r="L49" i="44"/>
  <c r="M49" i="44"/>
  <c r="N49" i="44"/>
  <c r="O49" i="44"/>
  <c r="P49" i="44"/>
  <c r="Q49" i="44"/>
  <c r="R49" i="44"/>
  <c r="S49" i="44"/>
  <c r="T49" i="44"/>
  <c r="U49" i="44"/>
  <c r="V49" i="44"/>
  <c r="W49" i="44"/>
  <c r="X49" i="44"/>
  <c r="Z49" i="44"/>
  <c r="AA49" i="44"/>
  <c r="AB49" i="44"/>
  <c r="AC49" i="44"/>
  <c r="AD49" i="44"/>
  <c r="AE49" i="44"/>
  <c r="AF49" i="44"/>
  <c r="AG49" i="44"/>
  <c r="AH49" i="44"/>
  <c r="AI49" i="44"/>
  <c r="AJ49" i="44"/>
  <c r="AK49" i="44"/>
  <c r="AL49" i="44"/>
  <c r="AM49" i="44"/>
  <c r="AN49" i="44"/>
  <c r="AO49" i="44"/>
  <c r="AP49" i="44"/>
  <c r="AQ49" i="44"/>
  <c r="AR49" i="44"/>
  <c r="AS49" i="44"/>
  <c r="AT49" i="44"/>
  <c r="AU49" i="44"/>
  <c r="AV49" i="44"/>
  <c r="AW49" i="44"/>
  <c r="AX49" i="44"/>
  <c r="AY49" i="44"/>
  <c r="AZ49" i="44"/>
  <c r="BA49" i="44"/>
  <c r="BB49" i="44"/>
  <c r="BC49" i="44"/>
  <c r="BD49" i="44"/>
  <c r="BE49" i="44"/>
  <c r="BF49" i="44"/>
  <c r="BG49" i="44"/>
  <c r="BH49" i="44"/>
  <c r="BI49" i="44"/>
  <c r="BJ49" i="44"/>
  <c r="BK49" i="44"/>
  <c r="BL49" i="44"/>
  <c r="BM49" i="44"/>
  <c r="Y49" i="44"/>
  <c r="E47" i="52"/>
  <c r="C47" i="52" s="1"/>
  <c r="BM56" i="54"/>
  <c r="BL56" i="54"/>
  <c r="BK56" i="54"/>
  <c r="BJ56" i="54"/>
  <c r="BI56" i="54"/>
  <c r="BH56" i="54"/>
  <c r="BG56" i="54"/>
  <c r="BF56" i="54"/>
  <c r="BE56" i="54"/>
  <c r="BD56" i="54"/>
  <c r="BC56" i="54"/>
  <c r="BB56" i="54"/>
  <c r="BA56" i="54"/>
  <c r="AZ56" i="54"/>
  <c r="AY56" i="54"/>
  <c r="AX56" i="54"/>
  <c r="AW56" i="54"/>
  <c r="AV56" i="54"/>
  <c r="AU56" i="54"/>
  <c r="AT56" i="54"/>
  <c r="AS56" i="54"/>
  <c r="AR56" i="54"/>
  <c r="AQ56" i="54"/>
  <c r="AP56" i="54"/>
  <c r="AO56" i="54"/>
  <c r="AN56" i="54"/>
  <c r="AM56" i="54"/>
  <c r="AL56" i="54"/>
  <c r="AK56" i="54"/>
  <c r="AJ56" i="54"/>
  <c r="AI56" i="54"/>
  <c r="AH56" i="54"/>
  <c r="AG56" i="54"/>
  <c r="AF56" i="54"/>
  <c r="AE56" i="54"/>
  <c r="AD56" i="54"/>
  <c r="AC56" i="54"/>
  <c r="AB56" i="54"/>
  <c r="AA56" i="54"/>
  <c r="Z56" i="54"/>
  <c r="Y56" i="54"/>
  <c r="X56" i="54"/>
  <c r="W56" i="54"/>
  <c r="V56" i="54"/>
  <c r="U56" i="54"/>
  <c r="T56" i="54"/>
  <c r="S56" i="54"/>
  <c r="R56" i="54"/>
  <c r="Q56" i="54"/>
  <c r="P56" i="54"/>
  <c r="O56" i="54"/>
  <c r="N56" i="54"/>
  <c r="M56" i="54"/>
  <c r="L56" i="54"/>
  <c r="K56" i="54"/>
  <c r="J56" i="54"/>
  <c r="I56" i="54"/>
  <c r="H56" i="54"/>
  <c r="G56" i="54"/>
  <c r="F56" i="54"/>
  <c r="E56" i="54"/>
  <c r="E57" i="54" s="1"/>
  <c r="F55" i="54"/>
  <c r="G55" i="54" s="1"/>
  <c r="H55" i="54" s="1"/>
  <c r="I55" i="54" s="1"/>
  <c r="J55" i="54" s="1"/>
  <c r="K55" i="54" s="1"/>
  <c r="L55" i="54" s="1"/>
  <c r="M55" i="54" s="1"/>
  <c r="N55" i="54" s="1"/>
  <c r="O55" i="54" s="1"/>
  <c r="P55" i="54" s="1"/>
  <c r="Q55" i="54" s="1"/>
  <c r="R55" i="54" s="1"/>
  <c r="S55" i="54" s="1"/>
  <c r="T55" i="54" s="1"/>
  <c r="U55" i="54" s="1"/>
  <c r="V55" i="54" s="1"/>
  <c r="W55" i="54" s="1"/>
  <c r="X55" i="54" s="1"/>
  <c r="Y55" i="54" s="1"/>
  <c r="Z55" i="54" s="1"/>
  <c r="AA55" i="54" s="1"/>
  <c r="AB55" i="54" s="1"/>
  <c r="AC55" i="54" s="1"/>
  <c r="AD55" i="54" s="1"/>
  <c r="AE55" i="54" s="1"/>
  <c r="AF55" i="54" s="1"/>
  <c r="AG55" i="54" s="1"/>
  <c r="AH55" i="54" s="1"/>
  <c r="AI55" i="54" s="1"/>
  <c r="AJ55" i="54" s="1"/>
  <c r="AK55" i="54" s="1"/>
  <c r="AL55" i="54" s="1"/>
  <c r="AM55" i="54" s="1"/>
  <c r="AN55" i="54" s="1"/>
  <c r="AO55" i="54" s="1"/>
  <c r="AP55" i="54" s="1"/>
  <c r="AQ55" i="54" s="1"/>
  <c r="AR55" i="54" s="1"/>
  <c r="AS55" i="54" s="1"/>
  <c r="AT55" i="54" s="1"/>
  <c r="AU55" i="54" s="1"/>
  <c r="AV55" i="54" s="1"/>
  <c r="AW55" i="54" s="1"/>
  <c r="AX55" i="54" s="1"/>
  <c r="AY55" i="54" s="1"/>
  <c r="AZ55" i="54" s="1"/>
  <c r="BA55" i="54" s="1"/>
  <c r="BB55" i="54" s="1"/>
  <c r="BC55" i="54" s="1"/>
  <c r="BD55" i="54" s="1"/>
  <c r="BE55" i="54" s="1"/>
  <c r="BF55" i="54" s="1"/>
  <c r="BG55" i="54" s="1"/>
  <c r="BH55" i="54" s="1"/>
  <c r="BI55" i="54" s="1"/>
  <c r="BJ55" i="54" s="1"/>
  <c r="BK55" i="54" s="1"/>
  <c r="BL55" i="54" s="1"/>
  <c r="BM55" i="54" s="1"/>
  <c r="E55" i="54"/>
  <c r="C54" i="54"/>
  <c r="E49" i="54"/>
  <c r="E47" i="54"/>
  <c r="C47" i="54" s="1"/>
  <c r="E46" i="54"/>
  <c r="C46" i="54" s="1"/>
  <c r="E40" i="54"/>
  <c r="F40" i="54" s="1"/>
  <c r="F34" i="54"/>
  <c r="BM33" i="54"/>
  <c r="BL33" i="54"/>
  <c r="BK33" i="54"/>
  <c r="BJ33" i="54"/>
  <c r="BI33" i="54"/>
  <c r="BH33" i="54"/>
  <c r="BG33" i="54"/>
  <c r="BF33" i="54"/>
  <c r="BE33" i="54"/>
  <c r="BD33" i="54"/>
  <c r="BC33" i="54"/>
  <c r="BB33" i="54"/>
  <c r="BA33" i="54"/>
  <c r="AZ33" i="54"/>
  <c r="AY33" i="54"/>
  <c r="AX33" i="54"/>
  <c r="AW33" i="54"/>
  <c r="AV33" i="54"/>
  <c r="AU33" i="54"/>
  <c r="AT33" i="54"/>
  <c r="AS33" i="54"/>
  <c r="AR33" i="54"/>
  <c r="AQ33" i="54"/>
  <c r="AP33" i="54"/>
  <c r="AO33" i="54"/>
  <c r="AN33" i="54"/>
  <c r="AM33" i="54"/>
  <c r="AL33" i="54"/>
  <c r="AK33" i="54"/>
  <c r="AJ33" i="54"/>
  <c r="AI33" i="54"/>
  <c r="AH33" i="54"/>
  <c r="AG33" i="54"/>
  <c r="AF33" i="54"/>
  <c r="AE33" i="54"/>
  <c r="AD33" i="54"/>
  <c r="AC33" i="54"/>
  <c r="AB33" i="54"/>
  <c r="AA33" i="54"/>
  <c r="Z33" i="54"/>
  <c r="Y33" i="54"/>
  <c r="X33" i="54"/>
  <c r="W33" i="54"/>
  <c r="V33" i="54"/>
  <c r="U33" i="54"/>
  <c r="T33" i="54"/>
  <c r="S33" i="54"/>
  <c r="R33" i="54"/>
  <c r="Q33" i="54"/>
  <c r="P33" i="54"/>
  <c r="O33" i="54"/>
  <c r="N33" i="54"/>
  <c r="M33" i="54"/>
  <c r="L33" i="54"/>
  <c r="K33" i="54"/>
  <c r="J33" i="54"/>
  <c r="I33" i="54"/>
  <c r="H33" i="54"/>
  <c r="G33" i="54"/>
  <c r="F33" i="54"/>
  <c r="E33" i="54" a="1"/>
  <c r="E33" i="54" s="1"/>
  <c r="BM23" i="54"/>
  <c r="BL23" i="54"/>
  <c r="BK23" i="54"/>
  <c r="BJ23" i="54"/>
  <c r="BI23" i="54"/>
  <c r="BH23" i="54"/>
  <c r="BG23" i="54"/>
  <c r="BF23" i="54"/>
  <c r="BE23" i="54"/>
  <c r="BD23" i="54"/>
  <c r="BC23" i="54"/>
  <c r="BB23" i="54"/>
  <c r="BA23" i="54"/>
  <c r="AZ23" i="54"/>
  <c r="AY23" i="54"/>
  <c r="AX23" i="54"/>
  <c r="AW23" i="54"/>
  <c r="AV23" i="54"/>
  <c r="AU23" i="54"/>
  <c r="AT23" i="54"/>
  <c r="AS23" i="54"/>
  <c r="AR23" i="54"/>
  <c r="AQ23" i="54"/>
  <c r="AP23" i="54"/>
  <c r="AO23" i="54"/>
  <c r="AN23" i="54"/>
  <c r="AM23" i="54"/>
  <c r="AL23" i="54"/>
  <c r="AK23" i="54"/>
  <c r="AJ23" i="54"/>
  <c r="AI23" i="54"/>
  <c r="AH23" i="54"/>
  <c r="AG23" i="54"/>
  <c r="AF23" i="54"/>
  <c r="AE23" i="54"/>
  <c r="AD23" i="54"/>
  <c r="AC23" i="54"/>
  <c r="AB23" i="54"/>
  <c r="AA23" i="54"/>
  <c r="Z23" i="54"/>
  <c r="Y23" i="54"/>
  <c r="X23" i="54"/>
  <c r="W23" i="54"/>
  <c r="V23" i="54"/>
  <c r="U23" i="54"/>
  <c r="T23" i="54"/>
  <c r="S23" i="54"/>
  <c r="R23" i="54"/>
  <c r="Q23" i="54"/>
  <c r="P23" i="54"/>
  <c r="O23" i="54"/>
  <c r="N23" i="54"/>
  <c r="M23" i="54"/>
  <c r="L23" i="54"/>
  <c r="K23" i="54"/>
  <c r="J23" i="54"/>
  <c r="I23" i="54"/>
  <c r="H23" i="54"/>
  <c r="G23" i="54"/>
  <c r="F23" i="54"/>
  <c r="E23" i="54"/>
  <c r="BM22" i="54"/>
  <c r="BL22" i="54"/>
  <c r="BK22" i="54"/>
  <c r="BJ22" i="54"/>
  <c r="BI22" i="54"/>
  <c r="BH22" i="54"/>
  <c r="BG22" i="54"/>
  <c r="BF22" i="54"/>
  <c r="BE22" i="54"/>
  <c r="BD22" i="54"/>
  <c r="BC22" i="54"/>
  <c r="BB22" i="54"/>
  <c r="BA22" i="54"/>
  <c r="AZ22" i="54"/>
  <c r="AY22" i="54"/>
  <c r="AX22" i="54"/>
  <c r="AW22" i="54"/>
  <c r="AV22" i="54"/>
  <c r="AU22" i="54"/>
  <c r="AT22" i="54"/>
  <c r="AS22" i="54"/>
  <c r="AR22" i="54"/>
  <c r="AQ22" i="54"/>
  <c r="AP22" i="54"/>
  <c r="AO22" i="54"/>
  <c r="AN22" i="54"/>
  <c r="AM22" i="54"/>
  <c r="AL22" i="54"/>
  <c r="AK22" i="54"/>
  <c r="AJ22" i="54"/>
  <c r="AI22" i="54"/>
  <c r="AH22" i="54"/>
  <c r="AG22" i="54"/>
  <c r="AF22" i="54"/>
  <c r="AE22" i="54"/>
  <c r="AD22" i="54"/>
  <c r="AC22" i="54"/>
  <c r="AB22" i="54"/>
  <c r="AA22" i="54"/>
  <c r="Z22" i="54"/>
  <c r="Y22" i="54"/>
  <c r="X22" i="54"/>
  <c r="W22" i="54"/>
  <c r="V22" i="54"/>
  <c r="U22" i="54"/>
  <c r="T22" i="54"/>
  <c r="S22" i="54"/>
  <c r="R22" i="54"/>
  <c r="Q22" i="54"/>
  <c r="P22" i="54"/>
  <c r="O22" i="54"/>
  <c r="N22" i="54"/>
  <c r="M22" i="54"/>
  <c r="L22" i="54"/>
  <c r="K22" i="54"/>
  <c r="J22" i="54"/>
  <c r="I22" i="54"/>
  <c r="H22" i="54"/>
  <c r="G22" i="54"/>
  <c r="F22" i="54"/>
  <c r="E22" i="54"/>
  <c r="E21" i="54"/>
  <c r="F21" i="54" s="1"/>
  <c r="G21" i="54" s="1"/>
  <c r="H21" i="54" s="1"/>
  <c r="I21" i="54" s="1"/>
  <c r="J21" i="54" s="1"/>
  <c r="K21" i="54" s="1"/>
  <c r="L21" i="54" s="1"/>
  <c r="M21" i="54" s="1"/>
  <c r="N21" i="54" s="1"/>
  <c r="O21" i="54" s="1"/>
  <c r="P21" i="54" s="1"/>
  <c r="Q21" i="54" s="1"/>
  <c r="R21" i="54" s="1"/>
  <c r="S21" i="54" s="1"/>
  <c r="T21" i="54" s="1"/>
  <c r="U21" i="54" s="1"/>
  <c r="V21" i="54" s="1"/>
  <c r="W21" i="54" s="1"/>
  <c r="X21" i="54" s="1"/>
  <c r="Y21" i="54" s="1"/>
  <c r="Z21" i="54" s="1"/>
  <c r="AA21" i="54" s="1"/>
  <c r="AB21" i="54" s="1"/>
  <c r="AC21" i="54" s="1"/>
  <c r="AD21" i="54" s="1"/>
  <c r="AE21" i="54" s="1"/>
  <c r="AF21" i="54" s="1"/>
  <c r="AG21" i="54" s="1"/>
  <c r="AH21" i="54" s="1"/>
  <c r="AI21" i="54" s="1"/>
  <c r="AJ21" i="54" s="1"/>
  <c r="AK21" i="54" s="1"/>
  <c r="AL21" i="54" s="1"/>
  <c r="AM21" i="54" s="1"/>
  <c r="AN21" i="54" s="1"/>
  <c r="AO21" i="54" s="1"/>
  <c r="AP21" i="54" s="1"/>
  <c r="AQ21" i="54" s="1"/>
  <c r="AR21" i="54" s="1"/>
  <c r="AS21" i="54" s="1"/>
  <c r="AT21" i="54" s="1"/>
  <c r="AU21" i="54" s="1"/>
  <c r="AV21" i="54" s="1"/>
  <c r="AW21" i="54" s="1"/>
  <c r="AX21" i="54" s="1"/>
  <c r="AY21" i="54" s="1"/>
  <c r="AZ21" i="54" s="1"/>
  <c r="BA21" i="54" s="1"/>
  <c r="BB21" i="54" s="1"/>
  <c r="BC21" i="54" s="1"/>
  <c r="BD21" i="54" s="1"/>
  <c r="BE21" i="54" s="1"/>
  <c r="BF21" i="54" s="1"/>
  <c r="BG21" i="54" s="1"/>
  <c r="BH21" i="54" s="1"/>
  <c r="BI21" i="54" s="1"/>
  <c r="BJ21" i="54" s="1"/>
  <c r="BK21" i="54" s="1"/>
  <c r="BL21" i="54" s="1"/>
  <c r="BM21" i="54" s="1"/>
  <c r="E20" i="54"/>
  <c r="F20" i="54" s="1"/>
  <c r="G20" i="54" s="1"/>
  <c r="H20" i="54" s="1"/>
  <c r="I20" i="54" s="1"/>
  <c r="J20" i="54" s="1"/>
  <c r="K20" i="54" s="1"/>
  <c r="L20" i="54" s="1"/>
  <c r="M20" i="54" s="1"/>
  <c r="N20" i="54" s="1"/>
  <c r="O20" i="54" s="1"/>
  <c r="P20" i="54" s="1"/>
  <c r="Q20" i="54" s="1"/>
  <c r="R20" i="54" s="1"/>
  <c r="S20" i="54" s="1"/>
  <c r="T20" i="54" s="1"/>
  <c r="U20" i="54" s="1"/>
  <c r="V20" i="54" s="1"/>
  <c r="W20" i="54" s="1"/>
  <c r="X20" i="54" s="1"/>
  <c r="Y20" i="54" s="1"/>
  <c r="Z20" i="54" s="1"/>
  <c r="AA20" i="54" s="1"/>
  <c r="AB20" i="54" s="1"/>
  <c r="AC20" i="54" s="1"/>
  <c r="AD20" i="54" s="1"/>
  <c r="AE20" i="54" s="1"/>
  <c r="AF20" i="54" s="1"/>
  <c r="AG20" i="54" s="1"/>
  <c r="AH20" i="54" s="1"/>
  <c r="AI20" i="54" s="1"/>
  <c r="AJ20" i="54" s="1"/>
  <c r="AK20" i="54" s="1"/>
  <c r="AL20" i="54" s="1"/>
  <c r="AM20" i="54" s="1"/>
  <c r="AN20" i="54" s="1"/>
  <c r="AO20" i="54" s="1"/>
  <c r="AP20" i="54" s="1"/>
  <c r="AQ20" i="54" s="1"/>
  <c r="AR20" i="54" s="1"/>
  <c r="AS20" i="54" s="1"/>
  <c r="AT20" i="54" s="1"/>
  <c r="AU20" i="54" s="1"/>
  <c r="AV20" i="54" s="1"/>
  <c r="AW20" i="54" s="1"/>
  <c r="AX20" i="54" s="1"/>
  <c r="AY20" i="54" s="1"/>
  <c r="AZ20" i="54" s="1"/>
  <c r="BA20" i="54" s="1"/>
  <c r="BB20" i="54" s="1"/>
  <c r="BC20" i="54" s="1"/>
  <c r="BD20" i="54" s="1"/>
  <c r="BE20" i="54" s="1"/>
  <c r="BF20" i="54" s="1"/>
  <c r="BG20" i="54" s="1"/>
  <c r="BH20" i="54" s="1"/>
  <c r="BI20" i="54" s="1"/>
  <c r="BJ20" i="54" s="1"/>
  <c r="BK20" i="54" s="1"/>
  <c r="BL20" i="54" s="1"/>
  <c r="BM20" i="54" s="1"/>
  <c r="BM17" i="54"/>
  <c r="BL17" i="54"/>
  <c r="BL32" i="54" s="1"/>
  <c r="BK17" i="54"/>
  <c r="BK32" i="54" s="1"/>
  <c r="BJ17" i="54"/>
  <c r="BJ32" i="54" s="1"/>
  <c r="BI17" i="54"/>
  <c r="BH17" i="54"/>
  <c r="BH32" i="54" s="1"/>
  <c r="BG17" i="54"/>
  <c r="BF17" i="54"/>
  <c r="BE17" i="54"/>
  <c r="BD17" i="54"/>
  <c r="BD32" i="54" s="1"/>
  <c r="BC17" i="54"/>
  <c r="BC32" i="54" s="1"/>
  <c r="BB17" i="54"/>
  <c r="BB32" i="54" s="1"/>
  <c r="BA17" i="54"/>
  <c r="AZ17" i="54"/>
  <c r="AZ32" i="54" s="1"/>
  <c r="AY17" i="54"/>
  <c r="AX17" i="54"/>
  <c r="AW17" i="54"/>
  <c r="AV17" i="54"/>
  <c r="AV32" i="54" s="1"/>
  <c r="AU17" i="54"/>
  <c r="AU32" i="54" s="1"/>
  <c r="AT17" i="54"/>
  <c r="AS17" i="54"/>
  <c r="AR17" i="54"/>
  <c r="AQ17" i="54"/>
  <c r="AQ32" i="54" s="1"/>
  <c r="AP17" i="54"/>
  <c r="AO17" i="54"/>
  <c r="AO32" i="54" s="1"/>
  <c r="AN17" i="54"/>
  <c r="AN32" i="54" s="1"/>
  <c r="AM17" i="54"/>
  <c r="AL17" i="54"/>
  <c r="AL32" i="54" s="1"/>
  <c r="AK17" i="54"/>
  <c r="AJ17" i="54"/>
  <c r="AJ32" i="54" s="1"/>
  <c r="AI17" i="54"/>
  <c r="AH17" i="54"/>
  <c r="AG17" i="54"/>
  <c r="AF17" i="54"/>
  <c r="AF32" i="54" s="1"/>
  <c r="AE17" i="54"/>
  <c r="AD17" i="54"/>
  <c r="AC17" i="54"/>
  <c r="AB17" i="54"/>
  <c r="AB32" i="54" s="1"/>
  <c r="AA17" i="54"/>
  <c r="Z17" i="54"/>
  <c r="Y17" i="54"/>
  <c r="X17" i="54"/>
  <c r="X32" i="54" s="1"/>
  <c r="W17" i="54"/>
  <c r="V17" i="54"/>
  <c r="U17" i="54"/>
  <c r="T17" i="54"/>
  <c r="S17" i="54"/>
  <c r="S32" i="54" s="1"/>
  <c r="R17" i="54"/>
  <c r="Q17" i="54"/>
  <c r="Q32" i="54" s="1"/>
  <c r="P17" i="54"/>
  <c r="P32" i="54" s="1"/>
  <c r="O17" i="54"/>
  <c r="N17" i="54"/>
  <c r="M17" i="54"/>
  <c r="L17" i="54"/>
  <c r="K17" i="54"/>
  <c r="J17" i="54"/>
  <c r="I17" i="54"/>
  <c r="H17" i="54"/>
  <c r="G17" i="54"/>
  <c r="F17" i="54"/>
  <c r="E17" i="54"/>
  <c r="BM16" i="54"/>
  <c r="BL16" i="54"/>
  <c r="BK16" i="54"/>
  <c r="BJ16" i="54"/>
  <c r="BI16" i="54"/>
  <c r="BH16" i="54"/>
  <c r="BG16" i="54"/>
  <c r="BF16" i="54"/>
  <c r="BE16" i="54"/>
  <c r="BD16" i="54"/>
  <c r="BC16" i="54"/>
  <c r="BB16" i="54"/>
  <c r="BA16" i="54"/>
  <c r="AZ16" i="54"/>
  <c r="AY16" i="54"/>
  <c r="AX16" i="54"/>
  <c r="AW16" i="54"/>
  <c r="AV16" i="54"/>
  <c r="AU16" i="54"/>
  <c r="AT16" i="54"/>
  <c r="AS16" i="54"/>
  <c r="AR16" i="54"/>
  <c r="AQ16" i="54"/>
  <c r="AP16" i="54"/>
  <c r="AO16" i="54"/>
  <c r="AN16" i="54"/>
  <c r="AM16" i="54"/>
  <c r="AL16" i="54"/>
  <c r="AK16" i="54"/>
  <c r="AJ16" i="54"/>
  <c r="AI16" i="54"/>
  <c r="AH16" i="54"/>
  <c r="AG16" i="54"/>
  <c r="AF16" i="54"/>
  <c r="AE16" i="54"/>
  <c r="AD16" i="54"/>
  <c r="AC16" i="54"/>
  <c r="AB16" i="54"/>
  <c r="AA16" i="54"/>
  <c r="Z16" i="54"/>
  <c r="Y16" i="54"/>
  <c r="X16" i="54"/>
  <c r="W16" i="54"/>
  <c r="V16" i="54"/>
  <c r="U16" i="54"/>
  <c r="T16" i="54"/>
  <c r="S16" i="54"/>
  <c r="R16" i="54"/>
  <c r="Q16" i="54"/>
  <c r="P16" i="54"/>
  <c r="O16" i="54"/>
  <c r="N16" i="54"/>
  <c r="M16" i="54"/>
  <c r="L16" i="54"/>
  <c r="K16" i="54"/>
  <c r="J16" i="54"/>
  <c r="I16" i="54"/>
  <c r="H16" i="54"/>
  <c r="G16" i="54"/>
  <c r="F16" i="54"/>
  <c r="E16" i="54"/>
  <c r="E8" i="54"/>
  <c r="F8" i="54" s="1"/>
  <c r="G8" i="54" s="1"/>
  <c r="H8" i="54" s="1"/>
  <c r="I8" i="54" s="1"/>
  <c r="J8" i="54" s="1"/>
  <c r="K8" i="54" s="1"/>
  <c r="L8" i="54" s="1"/>
  <c r="M8" i="54" s="1"/>
  <c r="N8" i="54" s="1"/>
  <c r="O8" i="54" s="1"/>
  <c r="P8" i="54" s="1"/>
  <c r="Q8" i="54" s="1"/>
  <c r="R8" i="54" s="1"/>
  <c r="S8" i="54" s="1"/>
  <c r="T8" i="54" s="1"/>
  <c r="U8" i="54" s="1"/>
  <c r="V8" i="54" s="1"/>
  <c r="W8" i="54" s="1"/>
  <c r="X8" i="54" s="1"/>
  <c r="Y8" i="54" s="1"/>
  <c r="Z8" i="54" s="1"/>
  <c r="AA8" i="54" s="1"/>
  <c r="AB8" i="54" s="1"/>
  <c r="AC8" i="54" s="1"/>
  <c r="AD8" i="54" s="1"/>
  <c r="AE8" i="54" s="1"/>
  <c r="AF8" i="54" s="1"/>
  <c r="AG8" i="54" s="1"/>
  <c r="AH8" i="54" s="1"/>
  <c r="AI8" i="54" s="1"/>
  <c r="AJ8" i="54" s="1"/>
  <c r="AK8" i="54" s="1"/>
  <c r="AL8" i="54" s="1"/>
  <c r="AM8" i="54" s="1"/>
  <c r="AN8" i="54" s="1"/>
  <c r="AO8" i="54" s="1"/>
  <c r="AP8" i="54" s="1"/>
  <c r="AQ8" i="54" s="1"/>
  <c r="AR8" i="54" s="1"/>
  <c r="AS8" i="54" s="1"/>
  <c r="AT8" i="54" s="1"/>
  <c r="AU8" i="54" s="1"/>
  <c r="AV8" i="54" s="1"/>
  <c r="AW8" i="54" s="1"/>
  <c r="AX8" i="54" s="1"/>
  <c r="AY8" i="54" s="1"/>
  <c r="AZ8" i="54" s="1"/>
  <c r="BA8" i="54" s="1"/>
  <c r="BB8" i="54" s="1"/>
  <c r="BC8" i="54" s="1"/>
  <c r="BD8" i="54" s="1"/>
  <c r="BE8" i="54" s="1"/>
  <c r="BF8" i="54" s="1"/>
  <c r="BG8" i="54" s="1"/>
  <c r="BH8" i="54" s="1"/>
  <c r="BI8" i="54" s="1"/>
  <c r="BJ8" i="54" s="1"/>
  <c r="BK8" i="54" s="1"/>
  <c r="BL8" i="54" s="1"/>
  <c r="BM8" i="54" s="1"/>
  <c r="H7" i="54"/>
  <c r="G7" i="54"/>
  <c r="F7" i="54"/>
  <c r="BM56" i="53"/>
  <c r="BL56" i="53"/>
  <c r="BK56" i="53"/>
  <c r="BJ56" i="53"/>
  <c r="BI56" i="53"/>
  <c r="BH56" i="53"/>
  <c r="BG56" i="53"/>
  <c r="BF56" i="53"/>
  <c r="BE56" i="53"/>
  <c r="BD56" i="53"/>
  <c r="BC56" i="53"/>
  <c r="BB56" i="53"/>
  <c r="BA56" i="53"/>
  <c r="AZ56" i="53"/>
  <c r="AY56" i="53"/>
  <c r="AX56" i="53"/>
  <c r="AW56" i="53"/>
  <c r="AV56" i="53"/>
  <c r="AU56" i="53"/>
  <c r="AT56" i="53"/>
  <c r="AS56" i="53"/>
  <c r="AR56" i="53"/>
  <c r="AQ56" i="53"/>
  <c r="AP56" i="53"/>
  <c r="AO56" i="53"/>
  <c r="AN56" i="53"/>
  <c r="AM56" i="53"/>
  <c r="AL56" i="53"/>
  <c r="AK56" i="53"/>
  <c r="AJ56" i="53"/>
  <c r="AI56" i="53"/>
  <c r="AH56" i="53"/>
  <c r="AG56" i="53"/>
  <c r="AF56" i="53"/>
  <c r="AE56" i="53"/>
  <c r="AD56" i="53"/>
  <c r="AC56" i="53"/>
  <c r="AB56" i="53"/>
  <c r="AA56" i="53"/>
  <c r="Z56" i="53"/>
  <c r="Y56" i="53"/>
  <c r="X56" i="53"/>
  <c r="W56" i="53"/>
  <c r="V56" i="53"/>
  <c r="U56" i="53"/>
  <c r="T56" i="53"/>
  <c r="S56" i="53"/>
  <c r="R56" i="53"/>
  <c r="Q56" i="53"/>
  <c r="P56" i="53"/>
  <c r="O56" i="53"/>
  <c r="N56" i="53"/>
  <c r="M56" i="53"/>
  <c r="L56" i="53"/>
  <c r="K56" i="53"/>
  <c r="J56" i="53"/>
  <c r="I56" i="53"/>
  <c r="H56" i="53"/>
  <c r="G56" i="53"/>
  <c r="F56" i="53"/>
  <c r="E56" i="53"/>
  <c r="E57" i="53" s="1"/>
  <c r="E55" i="53"/>
  <c r="F55" i="53" s="1"/>
  <c r="G55" i="53" s="1"/>
  <c r="H55" i="53" s="1"/>
  <c r="I55" i="53" s="1"/>
  <c r="J55" i="53" s="1"/>
  <c r="K55" i="53" s="1"/>
  <c r="L55" i="53" s="1"/>
  <c r="M55" i="53" s="1"/>
  <c r="N55" i="53" s="1"/>
  <c r="O55" i="53" s="1"/>
  <c r="P55" i="53" s="1"/>
  <c r="Q55" i="53" s="1"/>
  <c r="R55" i="53" s="1"/>
  <c r="S55" i="53" s="1"/>
  <c r="T55" i="53" s="1"/>
  <c r="U55" i="53" s="1"/>
  <c r="V55" i="53" s="1"/>
  <c r="W55" i="53" s="1"/>
  <c r="X55" i="53" s="1"/>
  <c r="Y55" i="53" s="1"/>
  <c r="Z55" i="53" s="1"/>
  <c r="AA55" i="53" s="1"/>
  <c r="AB55" i="53" s="1"/>
  <c r="AC55" i="53" s="1"/>
  <c r="AD55" i="53" s="1"/>
  <c r="AE55" i="53" s="1"/>
  <c r="AF55" i="53" s="1"/>
  <c r="AG55" i="53" s="1"/>
  <c r="AH55" i="53" s="1"/>
  <c r="AI55" i="53" s="1"/>
  <c r="AJ55" i="53" s="1"/>
  <c r="AK55" i="53" s="1"/>
  <c r="AL55" i="53" s="1"/>
  <c r="AM55" i="53" s="1"/>
  <c r="AN55" i="53" s="1"/>
  <c r="AO55" i="53" s="1"/>
  <c r="AP55" i="53" s="1"/>
  <c r="AQ55" i="53" s="1"/>
  <c r="AR55" i="53" s="1"/>
  <c r="AS55" i="53" s="1"/>
  <c r="AT55" i="53" s="1"/>
  <c r="AU55" i="53" s="1"/>
  <c r="AV55" i="53" s="1"/>
  <c r="AW55" i="53" s="1"/>
  <c r="AX55" i="53" s="1"/>
  <c r="AY55" i="53" s="1"/>
  <c r="AZ55" i="53" s="1"/>
  <c r="BA55" i="53" s="1"/>
  <c r="BB55" i="53" s="1"/>
  <c r="BC55" i="53" s="1"/>
  <c r="BD55" i="53" s="1"/>
  <c r="BE55" i="53" s="1"/>
  <c r="BF55" i="53" s="1"/>
  <c r="BG55" i="53" s="1"/>
  <c r="BH55" i="53" s="1"/>
  <c r="BI55" i="53" s="1"/>
  <c r="BJ55" i="53" s="1"/>
  <c r="BK55" i="53" s="1"/>
  <c r="BL55" i="53" s="1"/>
  <c r="BM55" i="53" s="1"/>
  <c r="C54" i="53"/>
  <c r="E49" i="53"/>
  <c r="E47" i="53"/>
  <c r="C47" i="53" s="1"/>
  <c r="E46" i="53"/>
  <c r="E40" i="53"/>
  <c r="F40" i="53" s="1"/>
  <c r="F34" i="53"/>
  <c r="BM33" i="53"/>
  <c r="BL33" i="53"/>
  <c r="BK33" i="53"/>
  <c r="BJ33" i="53"/>
  <c r="BI33" i="53"/>
  <c r="BH33" i="53"/>
  <c r="BG33" i="53"/>
  <c r="BF33" i="53"/>
  <c r="BE33" i="53"/>
  <c r="BD33" i="53"/>
  <c r="BC33" i="53"/>
  <c r="BB33" i="53"/>
  <c r="BA33" i="53"/>
  <c r="AZ33" i="53"/>
  <c r="AY33" i="53"/>
  <c r="AX33" i="53"/>
  <c r="AW33" i="53"/>
  <c r="AV33" i="53"/>
  <c r="AU33" i="53"/>
  <c r="AT33" i="53"/>
  <c r="AS33" i="53"/>
  <c r="AR33" i="53"/>
  <c r="AQ33" i="53"/>
  <c r="AP33" i="53"/>
  <c r="AO33" i="53"/>
  <c r="AN33" i="53"/>
  <c r="AM33" i="53"/>
  <c r="AL33" i="53"/>
  <c r="AK33" i="53"/>
  <c r="AJ33" i="53"/>
  <c r="AI33" i="53"/>
  <c r="AH33" i="53"/>
  <c r="AG33" i="53"/>
  <c r="AF33" i="53"/>
  <c r="AE33" i="53"/>
  <c r="AD33" i="53"/>
  <c r="AC33" i="53"/>
  <c r="AB33" i="53"/>
  <c r="AA33" i="53"/>
  <c r="Z33" i="53"/>
  <c r="Y33" i="53"/>
  <c r="X33" i="53"/>
  <c r="W33" i="53"/>
  <c r="V33" i="53"/>
  <c r="U33" i="53"/>
  <c r="T33" i="53"/>
  <c r="S33" i="53"/>
  <c r="R33" i="53"/>
  <c r="Q33" i="53"/>
  <c r="P33" i="53"/>
  <c r="O33" i="53"/>
  <c r="N33" i="53"/>
  <c r="M33" i="53"/>
  <c r="L33" i="53"/>
  <c r="K33" i="53"/>
  <c r="J33" i="53"/>
  <c r="I33" i="53"/>
  <c r="H33" i="53"/>
  <c r="G33" i="53"/>
  <c r="F33" i="53"/>
  <c r="E33" i="53" a="1"/>
  <c r="E33" i="53" s="1"/>
  <c r="BM23" i="53"/>
  <c r="BL23" i="53"/>
  <c r="BK23" i="53"/>
  <c r="BJ23" i="53"/>
  <c r="BI23" i="53"/>
  <c r="BH23" i="53"/>
  <c r="BG23" i="53"/>
  <c r="BF23" i="53"/>
  <c r="BE23" i="53"/>
  <c r="BD23" i="53"/>
  <c r="BC23" i="53"/>
  <c r="BB23" i="53"/>
  <c r="BA23" i="53"/>
  <c r="AZ23" i="53"/>
  <c r="AY23" i="53"/>
  <c r="AX23" i="53"/>
  <c r="AW23" i="53"/>
  <c r="AV23" i="53"/>
  <c r="AU23" i="53"/>
  <c r="AT23" i="53"/>
  <c r="AS23" i="53"/>
  <c r="AR23" i="53"/>
  <c r="AQ23" i="53"/>
  <c r="AP23" i="53"/>
  <c r="AO23" i="53"/>
  <c r="AN23" i="53"/>
  <c r="AM23" i="53"/>
  <c r="AL23" i="53"/>
  <c r="AK23" i="53"/>
  <c r="AJ23" i="53"/>
  <c r="AI23" i="53"/>
  <c r="AH23" i="53"/>
  <c r="AG23" i="53"/>
  <c r="AF23" i="53"/>
  <c r="AE23" i="53"/>
  <c r="AD23" i="53"/>
  <c r="AC23" i="53"/>
  <c r="AB23" i="53"/>
  <c r="AA23" i="53"/>
  <c r="Z23" i="53"/>
  <c r="Y23" i="53"/>
  <c r="X23" i="53"/>
  <c r="W23" i="53"/>
  <c r="V23" i="53"/>
  <c r="U23" i="53"/>
  <c r="T23" i="53"/>
  <c r="S23" i="53"/>
  <c r="R23" i="53"/>
  <c r="Q23" i="53"/>
  <c r="P23" i="53"/>
  <c r="O23" i="53"/>
  <c r="N23" i="53"/>
  <c r="M23" i="53"/>
  <c r="L23" i="53"/>
  <c r="K23" i="53"/>
  <c r="J23" i="53"/>
  <c r="I23" i="53"/>
  <c r="H23" i="53"/>
  <c r="G23" i="53"/>
  <c r="F23" i="53"/>
  <c r="E23" i="53"/>
  <c r="BM22" i="53"/>
  <c r="BL22" i="53"/>
  <c r="BK22" i="53"/>
  <c r="BJ22" i="53"/>
  <c r="BI22" i="53"/>
  <c r="BH22" i="53"/>
  <c r="BG22" i="53"/>
  <c r="BF22" i="53"/>
  <c r="BE22" i="53"/>
  <c r="BD22" i="53"/>
  <c r="BC22" i="53"/>
  <c r="BB22" i="53"/>
  <c r="BA22" i="53"/>
  <c r="AZ22" i="53"/>
  <c r="AY22" i="53"/>
  <c r="AX22" i="53"/>
  <c r="AW22" i="53"/>
  <c r="AV22" i="53"/>
  <c r="AU22" i="53"/>
  <c r="AT22" i="53"/>
  <c r="AS22" i="53"/>
  <c r="AR22" i="53"/>
  <c r="AQ22" i="53"/>
  <c r="AP22" i="53"/>
  <c r="AO22" i="53"/>
  <c r="AN22" i="53"/>
  <c r="AM22" i="53"/>
  <c r="AL22" i="53"/>
  <c r="AK22" i="53"/>
  <c r="AJ22" i="53"/>
  <c r="AI22" i="53"/>
  <c r="AH22" i="53"/>
  <c r="AG22" i="53"/>
  <c r="AF22" i="53"/>
  <c r="AE22" i="53"/>
  <c r="AD22" i="53"/>
  <c r="AC22" i="53"/>
  <c r="AB22" i="53"/>
  <c r="AA22" i="53"/>
  <c r="Z22" i="53"/>
  <c r="Y22" i="53"/>
  <c r="X22" i="53"/>
  <c r="W22" i="53"/>
  <c r="V22" i="53"/>
  <c r="U22" i="53"/>
  <c r="T22" i="53"/>
  <c r="S22" i="53"/>
  <c r="R22" i="53"/>
  <c r="Q22" i="53"/>
  <c r="P22" i="53"/>
  <c r="O22" i="53"/>
  <c r="N22" i="53"/>
  <c r="M22" i="53"/>
  <c r="L22" i="53"/>
  <c r="K22" i="53"/>
  <c r="J22" i="53"/>
  <c r="I22" i="53"/>
  <c r="H22" i="53"/>
  <c r="G22" i="53"/>
  <c r="F22" i="53"/>
  <c r="E22" i="53"/>
  <c r="E21" i="53"/>
  <c r="F21" i="53" s="1"/>
  <c r="G21" i="53" s="1"/>
  <c r="H21" i="53" s="1"/>
  <c r="I21" i="53" s="1"/>
  <c r="J21" i="53" s="1"/>
  <c r="K21" i="53" s="1"/>
  <c r="L21" i="53" s="1"/>
  <c r="M21" i="53" s="1"/>
  <c r="N21" i="53" s="1"/>
  <c r="O21" i="53" s="1"/>
  <c r="P21" i="53" s="1"/>
  <c r="Q21" i="53" s="1"/>
  <c r="R21" i="53" s="1"/>
  <c r="S21" i="53" s="1"/>
  <c r="T21" i="53" s="1"/>
  <c r="U21" i="53" s="1"/>
  <c r="V21" i="53" s="1"/>
  <c r="W21" i="53" s="1"/>
  <c r="X21" i="53" s="1"/>
  <c r="Y21" i="53" s="1"/>
  <c r="Z21" i="53" s="1"/>
  <c r="AA21" i="53" s="1"/>
  <c r="AB21" i="53" s="1"/>
  <c r="AC21" i="53" s="1"/>
  <c r="AD21" i="53" s="1"/>
  <c r="AE21" i="53" s="1"/>
  <c r="AF21" i="53" s="1"/>
  <c r="AG21" i="53" s="1"/>
  <c r="AH21" i="53" s="1"/>
  <c r="AI21" i="53" s="1"/>
  <c r="AJ21" i="53" s="1"/>
  <c r="AK21" i="53" s="1"/>
  <c r="AL21" i="53" s="1"/>
  <c r="AM21" i="53" s="1"/>
  <c r="AN21" i="53" s="1"/>
  <c r="AO21" i="53" s="1"/>
  <c r="AP21" i="53" s="1"/>
  <c r="AQ21" i="53" s="1"/>
  <c r="AR21" i="53" s="1"/>
  <c r="AS21" i="53" s="1"/>
  <c r="AT21" i="53" s="1"/>
  <c r="AU21" i="53" s="1"/>
  <c r="AV21" i="53" s="1"/>
  <c r="AW21" i="53" s="1"/>
  <c r="AX21" i="53" s="1"/>
  <c r="AY21" i="53" s="1"/>
  <c r="AZ21" i="53" s="1"/>
  <c r="BA21" i="53" s="1"/>
  <c r="BB21" i="53" s="1"/>
  <c r="BC21" i="53" s="1"/>
  <c r="BD21" i="53" s="1"/>
  <c r="BE21" i="53" s="1"/>
  <c r="BF21" i="53" s="1"/>
  <c r="BG21" i="53" s="1"/>
  <c r="BH21" i="53" s="1"/>
  <c r="BI21" i="53" s="1"/>
  <c r="BJ21" i="53" s="1"/>
  <c r="BK21" i="53" s="1"/>
  <c r="BL21" i="53" s="1"/>
  <c r="BM21" i="53" s="1"/>
  <c r="E20" i="53"/>
  <c r="F20" i="53" s="1"/>
  <c r="G20" i="53" s="1"/>
  <c r="H20" i="53" s="1"/>
  <c r="I20" i="53" s="1"/>
  <c r="J20" i="53" s="1"/>
  <c r="K20" i="53" s="1"/>
  <c r="L20" i="53" s="1"/>
  <c r="BM17" i="53"/>
  <c r="BL17" i="53"/>
  <c r="BK17" i="53"/>
  <c r="BJ17" i="53"/>
  <c r="BI17" i="53"/>
  <c r="BH17" i="53"/>
  <c r="BG17" i="53"/>
  <c r="BG32" i="53" s="1"/>
  <c r="BF17" i="53"/>
  <c r="BE17" i="53"/>
  <c r="BD17" i="53"/>
  <c r="BD32" i="53" s="1"/>
  <c r="BC17" i="53"/>
  <c r="BB17" i="53"/>
  <c r="BB32" i="53" s="1"/>
  <c r="BA17" i="53"/>
  <c r="BA32" i="53" s="1"/>
  <c r="AZ17" i="53"/>
  <c r="AZ32" i="53" s="1"/>
  <c r="AY17" i="53"/>
  <c r="AX17" i="53"/>
  <c r="AW17" i="53"/>
  <c r="AV17" i="53"/>
  <c r="AU17" i="53"/>
  <c r="AT17" i="53"/>
  <c r="AS17" i="53"/>
  <c r="AS32" i="53" s="1"/>
  <c r="AR17" i="53"/>
  <c r="AR32" i="53" s="1"/>
  <c r="AQ17" i="53"/>
  <c r="AP17" i="53"/>
  <c r="AP32" i="53" s="1"/>
  <c r="AO17" i="53"/>
  <c r="AN17" i="53"/>
  <c r="AM17" i="53"/>
  <c r="AL17" i="53"/>
  <c r="AK17" i="53"/>
  <c r="AK32" i="53" s="1"/>
  <c r="AJ17" i="53"/>
  <c r="AJ32" i="53" s="1"/>
  <c r="AI17" i="53"/>
  <c r="AI32" i="53" s="1"/>
  <c r="AH17" i="53"/>
  <c r="AH32" i="53" s="1"/>
  <c r="AG17" i="53"/>
  <c r="AF17" i="53"/>
  <c r="AE17" i="53"/>
  <c r="AD17" i="53"/>
  <c r="AD32" i="53" s="1"/>
  <c r="AC17" i="53"/>
  <c r="AC32" i="53" s="1"/>
  <c r="AB17" i="53"/>
  <c r="AB32" i="53" s="1"/>
  <c r="AA17" i="53"/>
  <c r="Z17" i="53"/>
  <c r="Z32" i="53" s="1"/>
  <c r="Y17" i="53"/>
  <c r="X17" i="53"/>
  <c r="X32" i="53" s="1"/>
  <c r="W17" i="53"/>
  <c r="V17" i="53"/>
  <c r="U17" i="53"/>
  <c r="U32" i="53" s="1"/>
  <c r="T17" i="53"/>
  <c r="S17" i="53"/>
  <c r="S32" i="53" s="1"/>
  <c r="R17" i="53"/>
  <c r="Q17" i="53"/>
  <c r="P17" i="53"/>
  <c r="O17" i="53"/>
  <c r="N17" i="53"/>
  <c r="M17" i="53"/>
  <c r="M32" i="53" s="1"/>
  <c r="L17" i="53"/>
  <c r="L32" i="53" s="1"/>
  <c r="K17" i="53"/>
  <c r="K32" i="53" s="1"/>
  <c r="J17" i="53"/>
  <c r="I17" i="53"/>
  <c r="H17" i="53"/>
  <c r="G17" i="53"/>
  <c r="F17" i="53"/>
  <c r="E17" i="53"/>
  <c r="E32" i="53" s="1"/>
  <c r="BM16" i="53"/>
  <c r="BL16" i="53"/>
  <c r="BK16" i="53"/>
  <c r="BJ16" i="53"/>
  <c r="BI16" i="53"/>
  <c r="BH16" i="53"/>
  <c r="BG16" i="53"/>
  <c r="BF16" i="53"/>
  <c r="BE16" i="53"/>
  <c r="BD16" i="53"/>
  <c r="BC16" i="53"/>
  <c r="BB16" i="53"/>
  <c r="BA16" i="53"/>
  <c r="AZ16" i="53"/>
  <c r="AY16" i="53"/>
  <c r="AX16" i="53"/>
  <c r="AW16" i="53"/>
  <c r="AV16" i="53"/>
  <c r="AU16" i="53"/>
  <c r="AT16" i="53"/>
  <c r="AS16" i="53"/>
  <c r="AR16" i="53"/>
  <c r="AQ16" i="53"/>
  <c r="AP16" i="53"/>
  <c r="AO16" i="53"/>
  <c r="AN16" i="53"/>
  <c r="AM16" i="53"/>
  <c r="AL16" i="53"/>
  <c r="AK16" i="53"/>
  <c r="AJ16" i="53"/>
  <c r="AI16" i="53"/>
  <c r="AH16" i="53"/>
  <c r="AG16" i="53"/>
  <c r="AF16" i="53"/>
  <c r="AE16" i="53"/>
  <c r="AD16" i="53"/>
  <c r="AC16" i="53"/>
  <c r="AB16" i="53"/>
  <c r="AA16" i="53"/>
  <c r="Z16" i="53"/>
  <c r="Y16" i="53"/>
  <c r="X16" i="53"/>
  <c r="W16" i="53"/>
  <c r="V16" i="53"/>
  <c r="U16" i="53"/>
  <c r="T16" i="53"/>
  <c r="S16" i="53"/>
  <c r="R16" i="53"/>
  <c r="Q16" i="53"/>
  <c r="P16" i="53"/>
  <c r="O16" i="53"/>
  <c r="N16" i="53"/>
  <c r="M16" i="53"/>
  <c r="L16" i="53"/>
  <c r="K16" i="53"/>
  <c r="J16" i="53"/>
  <c r="I16" i="53"/>
  <c r="H16" i="53"/>
  <c r="G16" i="53"/>
  <c r="F16" i="53"/>
  <c r="E16" i="53"/>
  <c r="E8" i="53"/>
  <c r="F8" i="53" s="1"/>
  <c r="G8" i="53" s="1"/>
  <c r="H8" i="53" s="1"/>
  <c r="I8" i="53" s="1"/>
  <c r="J8" i="53" s="1"/>
  <c r="K8" i="53" s="1"/>
  <c r="L8" i="53" s="1"/>
  <c r="M8" i="53" s="1"/>
  <c r="N8" i="53" s="1"/>
  <c r="O8" i="53" s="1"/>
  <c r="P8" i="53" s="1"/>
  <c r="Q8" i="53" s="1"/>
  <c r="R8" i="53" s="1"/>
  <c r="S8" i="53" s="1"/>
  <c r="T8" i="53" s="1"/>
  <c r="U8" i="53" s="1"/>
  <c r="V8" i="53" s="1"/>
  <c r="W8" i="53" s="1"/>
  <c r="X8" i="53" s="1"/>
  <c r="Y8" i="53" s="1"/>
  <c r="Z8" i="53" s="1"/>
  <c r="AA8" i="53" s="1"/>
  <c r="AB8" i="53" s="1"/>
  <c r="AC8" i="53" s="1"/>
  <c r="AD8" i="53" s="1"/>
  <c r="AE8" i="53" s="1"/>
  <c r="AF8" i="53" s="1"/>
  <c r="AG8" i="53" s="1"/>
  <c r="AH8" i="53" s="1"/>
  <c r="AI8" i="53" s="1"/>
  <c r="AJ8" i="53" s="1"/>
  <c r="AK8" i="53" s="1"/>
  <c r="AL8" i="53" s="1"/>
  <c r="AM8" i="53" s="1"/>
  <c r="AN8" i="53" s="1"/>
  <c r="AO8" i="53" s="1"/>
  <c r="AP8" i="53" s="1"/>
  <c r="AQ8" i="53" s="1"/>
  <c r="AR8" i="53" s="1"/>
  <c r="AS8" i="53" s="1"/>
  <c r="AT8" i="53" s="1"/>
  <c r="AU8" i="53" s="1"/>
  <c r="AV8" i="53" s="1"/>
  <c r="AW8" i="53" s="1"/>
  <c r="AX8" i="53" s="1"/>
  <c r="AY8" i="53" s="1"/>
  <c r="AZ8" i="53" s="1"/>
  <c r="BA8" i="53" s="1"/>
  <c r="BB8" i="53" s="1"/>
  <c r="BC8" i="53" s="1"/>
  <c r="BD8" i="53" s="1"/>
  <c r="BE8" i="53" s="1"/>
  <c r="BF8" i="53" s="1"/>
  <c r="BG8" i="53" s="1"/>
  <c r="BH8" i="53" s="1"/>
  <c r="BI8" i="53" s="1"/>
  <c r="BJ8" i="53" s="1"/>
  <c r="BK8" i="53" s="1"/>
  <c r="BL8" i="53" s="1"/>
  <c r="BM8" i="53" s="1"/>
  <c r="G7" i="53"/>
  <c r="F7" i="53"/>
  <c r="E40" i="52"/>
  <c r="F40" i="52" s="1"/>
  <c r="F23" i="52"/>
  <c r="G23" i="52"/>
  <c r="H23" i="52"/>
  <c r="I23" i="52"/>
  <c r="J23" i="52"/>
  <c r="K23" i="52"/>
  <c r="L23" i="52"/>
  <c r="M23" i="52"/>
  <c r="N23" i="52"/>
  <c r="O23" i="52"/>
  <c r="P23" i="52"/>
  <c r="Q23" i="52"/>
  <c r="R23" i="52"/>
  <c r="S23" i="52"/>
  <c r="T23" i="52"/>
  <c r="U23" i="52"/>
  <c r="V23" i="52"/>
  <c r="W23" i="52"/>
  <c r="X23" i="52"/>
  <c r="Y23" i="52"/>
  <c r="Z23" i="52"/>
  <c r="AA23" i="52"/>
  <c r="AB23" i="52"/>
  <c r="AC23" i="52"/>
  <c r="AD23" i="52"/>
  <c r="AE23" i="52"/>
  <c r="AF23" i="52"/>
  <c r="AG23" i="52"/>
  <c r="AH23" i="52"/>
  <c r="AI23" i="52"/>
  <c r="AJ23" i="52"/>
  <c r="AK23" i="52"/>
  <c r="AL23" i="52"/>
  <c r="AM23" i="52"/>
  <c r="AN23" i="52"/>
  <c r="AO23" i="52"/>
  <c r="AP23" i="52"/>
  <c r="AQ23" i="52"/>
  <c r="AR23" i="52"/>
  <c r="AS23" i="52"/>
  <c r="AT23" i="52"/>
  <c r="AU23" i="52"/>
  <c r="AV23" i="52"/>
  <c r="AW23" i="52"/>
  <c r="AX23" i="52"/>
  <c r="AY23" i="52"/>
  <c r="AZ23" i="52"/>
  <c r="BA23" i="52"/>
  <c r="BB23" i="52"/>
  <c r="BC23" i="52"/>
  <c r="BD23" i="52"/>
  <c r="BE23" i="52"/>
  <c r="BF23" i="52"/>
  <c r="BG23" i="52"/>
  <c r="BH23" i="52"/>
  <c r="BI23" i="52"/>
  <c r="BJ23" i="52"/>
  <c r="BK23" i="52"/>
  <c r="BL23" i="52"/>
  <c r="BM23" i="52"/>
  <c r="F22" i="52"/>
  <c r="G22" i="52"/>
  <c r="H22" i="52"/>
  <c r="I22" i="52"/>
  <c r="J22" i="52"/>
  <c r="K22" i="52"/>
  <c r="L22" i="52"/>
  <c r="M22" i="52"/>
  <c r="N22" i="52"/>
  <c r="O22" i="52"/>
  <c r="P22" i="52"/>
  <c r="Q22" i="52"/>
  <c r="R22" i="52"/>
  <c r="S22" i="52"/>
  <c r="T22" i="52"/>
  <c r="U22" i="52"/>
  <c r="V22" i="52"/>
  <c r="W22" i="52"/>
  <c r="X22" i="52"/>
  <c r="Y22" i="52"/>
  <c r="Z22" i="52"/>
  <c r="AA22" i="52"/>
  <c r="AB22" i="52"/>
  <c r="AC22" i="52"/>
  <c r="AD22" i="52"/>
  <c r="AE22" i="52"/>
  <c r="AF22" i="52"/>
  <c r="AG22" i="52"/>
  <c r="AH22" i="52"/>
  <c r="AI22" i="52"/>
  <c r="AJ22" i="52"/>
  <c r="AK22" i="52"/>
  <c r="AL22" i="52"/>
  <c r="AM22" i="52"/>
  <c r="AN22" i="52"/>
  <c r="AO22" i="52"/>
  <c r="AP22" i="52"/>
  <c r="AQ22" i="52"/>
  <c r="AR22" i="52"/>
  <c r="AS22" i="52"/>
  <c r="AT22" i="52"/>
  <c r="AU22" i="52"/>
  <c r="AV22" i="52"/>
  <c r="AW22" i="52"/>
  <c r="AX22" i="52"/>
  <c r="AY22" i="52"/>
  <c r="AZ22" i="52"/>
  <c r="BA22" i="52"/>
  <c r="BB22" i="52"/>
  <c r="BC22" i="52"/>
  <c r="BD22" i="52"/>
  <c r="BE22" i="52"/>
  <c r="BF22" i="52"/>
  <c r="BG22" i="52"/>
  <c r="BH22" i="52"/>
  <c r="BI22" i="52"/>
  <c r="BJ22" i="52"/>
  <c r="BK22" i="52"/>
  <c r="BL22" i="52"/>
  <c r="BM22" i="52"/>
  <c r="E23" i="52"/>
  <c r="E22" i="52"/>
  <c r="E21" i="52"/>
  <c r="F21" i="52" s="1"/>
  <c r="G21" i="52" s="1"/>
  <c r="H21" i="52" s="1"/>
  <c r="I21" i="52" s="1"/>
  <c r="J21" i="52" s="1"/>
  <c r="K21" i="52" s="1"/>
  <c r="L21" i="52" s="1"/>
  <c r="M21" i="52" s="1"/>
  <c r="N21" i="52" s="1"/>
  <c r="O21" i="52" s="1"/>
  <c r="P21" i="52" s="1"/>
  <c r="Q21" i="52" s="1"/>
  <c r="R21" i="52" s="1"/>
  <c r="S21" i="52" s="1"/>
  <c r="T21" i="52" s="1"/>
  <c r="U21" i="52" s="1"/>
  <c r="V21" i="52" s="1"/>
  <c r="W21" i="52" s="1"/>
  <c r="X21" i="52" s="1"/>
  <c r="Y21" i="52" s="1"/>
  <c r="Z21" i="52" s="1"/>
  <c r="AA21" i="52" s="1"/>
  <c r="AB21" i="52" s="1"/>
  <c r="AC21" i="52" s="1"/>
  <c r="AD21" i="52" s="1"/>
  <c r="AE21" i="52" s="1"/>
  <c r="AF21" i="52" s="1"/>
  <c r="AG21" i="52" s="1"/>
  <c r="AH21" i="52" s="1"/>
  <c r="AI21" i="52" s="1"/>
  <c r="AJ21" i="52" s="1"/>
  <c r="AK21" i="52" s="1"/>
  <c r="AL21" i="52" s="1"/>
  <c r="AM21" i="52" s="1"/>
  <c r="AN21" i="52" s="1"/>
  <c r="AO21" i="52" s="1"/>
  <c r="AP21" i="52" s="1"/>
  <c r="AQ21" i="52" s="1"/>
  <c r="AR21" i="52" s="1"/>
  <c r="AS21" i="52" s="1"/>
  <c r="AT21" i="52" s="1"/>
  <c r="AU21" i="52" s="1"/>
  <c r="AV21" i="52" s="1"/>
  <c r="AW21" i="52" s="1"/>
  <c r="AX21" i="52" s="1"/>
  <c r="AY21" i="52" s="1"/>
  <c r="AZ21" i="52" s="1"/>
  <c r="BA21" i="52" s="1"/>
  <c r="BB21" i="52" s="1"/>
  <c r="BC21" i="52" s="1"/>
  <c r="BD21" i="52" s="1"/>
  <c r="BE21" i="52" s="1"/>
  <c r="BF21" i="52" s="1"/>
  <c r="BG21" i="52" s="1"/>
  <c r="BH21" i="52" s="1"/>
  <c r="BI21" i="52" s="1"/>
  <c r="BJ21" i="52" s="1"/>
  <c r="BK21" i="52" s="1"/>
  <c r="BL21" i="52" s="1"/>
  <c r="BM21" i="52" s="1"/>
  <c r="E20" i="52"/>
  <c r="F20" i="52" s="1"/>
  <c r="G20" i="52" s="1"/>
  <c r="H20" i="52" s="1"/>
  <c r="I20" i="52" s="1"/>
  <c r="J20" i="52" s="1"/>
  <c r="K20" i="52" s="1"/>
  <c r="L20" i="52" s="1"/>
  <c r="M20" i="52" s="1"/>
  <c r="N20" i="52" s="1"/>
  <c r="O20" i="52" s="1"/>
  <c r="P20" i="52" s="1"/>
  <c r="Q20" i="52" s="1"/>
  <c r="F17" i="52"/>
  <c r="G17" i="52"/>
  <c r="H17" i="52"/>
  <c r="I17" i="52"/>
  <c r="I32" i="52" s="1"/>
  <c r="J17" i="52"/>
  <c r="J32" i="52" s="1"/>
  <c r="K17" i="52"/>
  <c r="L17" i="52"/>
  <c r="M17" i="52"/>
  <c r="N17" i="52"/>
  <c r="N32" i="52" s="1"/>
  <c r="O17" i="52"/>
  <c r="P17" i="52"/>
  <c r="P32" i="52" s="1"/>
  <c r="Q17" i="52"/>
  <c r="R17" i="52"/>
  <c r="R32" i="52" s="1"/>
  <c r="S17" i="52"/>
  <c r="T17" i="52"/>
  <c r="U17" i="52"/>
  <c r="V17" i="52"/>
  <c r="W17" i="52"/>
  <c r="X17" i="52"/>
  <c r="Y17" i="52"/>
  <c r="Y32" i="52" s="1"/>
  <c r="Z17" i="52"/>
  <c r="AA17" i="52"/>
  <c r="AB17" i="52"/>
  <c r="AC17" i="52"/>
  <c r="AD17" i="52"/>
  <c r="AD32" i="52" s="1"/>
  <c r="AE17" i="52"/>
  <c r="AF17" i="52"/>
  <c r="AG17" i="52"/>
  <c r="AG32" i="52" s="1"/>
  <c r="AH17" i="52"/>
  <c r="AH32" i="52" s="1"/>
  <c r="AI17" i="52"/>
  <c r="AJ17" i="52"/>
  <c r="AK17" i="52"/>
  <c r="AL17" i="52"/>
  <c r="AM17" i="52"/>
  <c r="AN17" i="52"/>
  <c r="AO17" i="52"/>
  <c r="AO32" i="52" s="1"/>
  <c r="AP17" i="52"/>
  <c r="AP32" i="52" s="1"/>
  <c r="AQ17" i="52"/>
  <c r="AR17" i="52"/>
  <c r="AS17" i="52"/>
  <c r="AT17" i="52"/>
  <c r="AT32" i="52" s="1"/>
  <c r="AU17" i="52"/>
  <c r="AV17" i="52"/>
  <c r="AW17" i="52"/>
  <c r="AW32" i="52" s="1"/>
  <c r="AX17" i="52"/>
  <c r="AY17" i="52"/>
  <c r="AZ17" i="52"/>
  <c r="BA17" i="52"/>
  <c r="BB17" i="52"/>
  <c r="BC17" i="52"/>
  <c r="BD17" i="52"/>
  <c r="BD32" i="52" s="1"/>
  <c r="BE17" i="52"/>
  <c r="BE32" i="52" s="1"/>
  <c r="BF17" i="52"/>
  <c r="BG17" i="52"/>
  <c r="BG32" i="52" s="1"/>
  <c r="BH17" i="52"/>
  <c r="BH32" i="52" s="1"/>
  <c r="BI17" i="52"/>
  <c r="BJ17" i="52"/>
  <c r="BK17" i="52"/>
  <c r="BL17" i="52"/>
  <c r="BM17" i="52"/>
  <c r="BM32" i="52" s="1"/>
  <c r="E17" i="52"/>
  <c r="F16" i="52"/>
  <c r="G16" i="52"/>
  <c r="H16" i="52"/>
  <c r="I16" i="52"/>
  <c r="J16" i="52"/>
  <c r="K16" i="52"/>
  <c r="L16" i="52"/>
  <c r="M16" i="52"/>
  <c r="N16" i="52"/>
  <c r="O16" i="52"/>
  <c r="P16" i="52"/>
  <c r="Q16" i="52"/>
  <c r="R16" i="52"/>
  <c r="S16" i="52"/>
  <c r="T16" i="52"/>
  <c r="U16" i="52"/>
  <c r="V16" i="52"/>
  <c r="W16" i="52"/>
  <c r="X16" i="52"/>
  <c r="Y16" i="52"/>
  <c r="Z16" i="52"/>
  <c r="AA16" i="52"/>
  <c r="AB16" i="52"/>
  <c r="AC16" i="52"/>
  <c r="AD16" i="52"/>
  <c r="AE16" i="52"/>
  <c r="AF16" i="52"/>
  <c r="AG16" i="52"/>
  <c r="AH16" i="52"/>
  <c r="AI16" i="52"/>
  <c r="AJ16" i="52"/>
  <c r="AK16" i="52"/>
  <c r="AL16" i="52"/>
  <c r="AM16" i="52"/>
  <c r="AN16" i="52"/>
  <c r="AO16" i="52"/>
  <c r="AP16" i="52"/>
  <c r="AQ16" i="52"/>
  <c r="AR16" i="52"/>
  <c r="AS16" i="52"/>
  <c r="AT16" i="52"/>
  <c r="AU16" i="52"/>
  <c r="AV16" i="52"/>
  <c r="AW16" i="52"/>
  <c r="AX16" i="52"/>
  <c r="AY16" i="52"/>
  <c r="AZ16" i="52"/>
  <c r="BA16" i="52"/>
  <c r="BB16" i="52"/>
  <c r="BC16" i="52"/>
  <c r="BD16" i="52"/>
  <c r="BE16" i="52"/>
  <c r="BF16" i="52"/>
  <c r="BG16" i="52"/>
  <c r="BH16" i="52"/>
  <c r="BI16" i="52"/>
  <c r="BJ16" i="52"/>
  <c r="BK16" i="52"/>
  <c r="BL16" i="52"/>
  <c r="BM16" i="52"/>
  <c r="E16" i="52"/>
  <c r="BM56" i="52"/>
  <c r="BL56" i="52"/>
  <c r="BK56" i="52"/>
  <c r="BJ56" i="52"/>
  <c r="BI56" i="52"/>
  <c r="BH56" i="52"/>
  <c r="BG56" i="52"/>
  <c r="BF56" i="52"/>
  <c r="BE56" i="52"/>
  <c r="BD56" i="52"/>
  <c r="BC56" i="52"/>
  <c r="BB56" i="52"/>
  <c r="BA56" i="52"/>
  <c r="AZ56" i="52"/>
  <c r="AY56" i="52"/>
  <c r="AX56" i="52"/>
  <c r="AW56" i="52"/>
  <c r="AV56" i="52"/>
  <c r="AU56" i="52"/>
  <c r="AT56" i="52"/>
  <c r="AS56" i="52"/>
  <c r="AR56" i="52"/>
  <c r="AQ56" i="52"/>
  <c r="AP56" i="52"/>
  <c r="AO56" i="52"/>
  <c r="AN56" i="52"/>
  <c r="AM56" i="52"/>
  <c r="AL56" i="52"/>
  <c r="AK56" i="52"/>
  <c r="AJ56" i="52"/>
  <c r="AI56" i="52"/>
  <c r="AH56" i="52"/>
  <c r="AG56" i="52"/>
  <c r="AF56" i="52"/>
  <c r="AE56" i="52"/>
  <c r="AD56" i="52"/>
  <c r="AC56" i="52"/>
  <c r="AB56" i="52"/>
  <c r="AA56" i="52"/>
  <c r="Z56" i="52"/>
  <c r="Y56" i="52"/>
  <c r="X56" i="52"/>
  <c r="W56" i="52"/>
  <c r="V56" i="52"/>
  <c r="U56" i="52"/>
  <c r="T56" i="52"/>
  <c r="S56" i="52"/>
  <c r="R56" i="52"/>
  <c r="Q56" i="52"/>
  <c r="P56" i="52"/>
  <c r="O56" i="52"/>
  <c r="N56" i="52"/>
  <c r="M56" i="52"/>
  <c r="L56" i="52"/>
  <c r="K56" i="52"/>
  <c r="J56" i="52"/>
  <c r="I56" i="52"/>
  <c r="H56" i="52"/>
  <c r="G56" i="52"/>
  <c r="F56" i="52"/>
  <c r="E56" i="52"/>
  <c r="E57" i="52" s="1"/>
  <c r="F55" i="52"/>
  <c r="G55" i="52" s="1"/>
  <c r="H55" i="52" s="1"/>
  <c r="I55" i="52" s="1"/>
  <c r="J55" i="52" s="1"/>
  <c r="K55" i="52" s="1"/>
  <c r="L55" i="52" s="1"/>
  <c r="M55" i="52" s="1"/>
  <c r="N55" i="52" s="1"/>
  <c r="O55" i="52" s="1"/>
  <c r="P55" i="52" s="1"/>
  <c r="Q55" i="52" s="1"/>
  <c r="R55" i="52" s="1"/>
  <c r="S55" i="52" s="1"/>
  <c r="T55" i="52" s="1"/>
  <c r="U55" i="52" s="1"/>
  <c r="V55" i="52" s="1"/>
  <c r="W55" i="52" s="1"/>
  <c r="X55" i="52" s="1"/>
  <c r="Y55" i="52" s="1"/>
  <c r="Z55" i="52" s="1"/>
  <c r="AA55" i="52" s="1"/>
  <c r="AB55" i="52" s="1"/>
  <c r="AC55" i="52" s="1"/>
  <c r="AD55" i="52" s="1"/>
  <c r="AE55" i="52" s="1"/>
  <c r="AF55" i="52" s="1"/>
  <c r="AG55" i="52" s="1"/>
  <c r="AH55" i="52" s="1"/>
  <c r="AI55" i="52" s="1"/>
  <c r="AJ55" i="52" s="1"/>
  <c r="AK55" i="52" s="1"/>
  <c r="AL55" i="52" s="1"/>
  <c r="AM55" i="52" s="1"/>
  <c r="AN55" i="52" s="1"/>
  <c r="AO55" i="52" s="1"/>
  <c r="AP55" i="52" s="1"/>
  <c r="AQ55" i="52" s="1"/>
  <c r="AR55" i="52" s="1"/>
  <c r="AS55" i="52" s="1"/>
  <c r="AT55" i="52" s="1"/>
  <c r="AU55" i="52" s="1"/>
  <c r="AV55" i="52" s="1"/>
  <c r="AW55" i="52" s="1"/>
  <c r="AX55" i="52" s="1"/>
  <c r="AY55" i="52" s="1"/>
  <c r="AZ55" i="52" s="1"/>
  <c r="BA55" i="52" s="1"/>
  <c r="BB55" i="52" s="1"/>
  <c r="BC55" i="52" s="1"/>
  <c r="BD55" i="52" s="1"/>
  <c r="BE55" i="52" s="1"/>
  <c r="BF55" i="52" s="1"/>
  <c r="BG55" i="52" s="1"/>
  <c r="BH55" i="52" s="1"/>
  <c r="BI55" i="52" s="1"/>
  <c r="BJ55" i="52" s="1"/>
  <c r="BK55" i="52" s="1"/>
  <c r="BL55" i="52" s="1"/>
  <c r="BM55" i="52" s="1"/>
  <c r="E55" i="52"/>
  <c r="C54" i="52"/>
  <c r="E49" i="52"/>
  <c r="E46" i="52"/>
  <c r="C46" i="52" s="1"/>
  <c r="F34" i="52"/>
  <c r="BM33" i="52"/>
  <c r="BL33" i="52"/>
  <c r="BK33" i="52"/>
  <c r="BJ33" i="52"/>
  <c r="BI33" i="52"/>
  <c r="BH33" i="52"/>
  <c r="BG33" i="52"/>
  <c r="BF33" i="52"/>
  <c r="BE33" i="52"/>
  <c r="BD33" i="52"/>
  <c r="BC33" i="52"/>
  <c r="BB33" i="52"/>
  <c r="BA33" i="52"/>
  <c r="AZ33" i="52"/>
  <c r="AY33" i="52"/>
  <c r="AX33" i="52"/>
  <c r="AW33" i="52"/>
  <c r="AV33" i="52"/>
  <c r="AU33" i="52"/>
  <c r="AT33" i="52"/>
  <c r="AS33" i="52"/>
  <c r="AR33" i="52"/>
  <c r="AQ33" i="52"/>
  <c r="AP33" i="52"/>
  <c r="AO33" i="52"/>
  <c r="AN33" i="52"/>
  <c r="AM33" i="52"/>
  <c r="AL33" i="52"/>
  <c r="AK33" i="52"/>
  <c r="AJ33" i="52"/>
  <c r="AI33" i="52"/>
  <c r="AH33" i="52"/>
  <c r="AG33" i="52"/>
  <c r="AF33" i="52"/>
  <c r="AE33" i="52"/>
  <c r="AD33" i="52"/>
  <c r="AC33" i="52"/>
  <c r="AB33" i="52"/>
  <c r="AA33" i="52"/>
  <c r="Z33" i="52"/>
  <c r="Y33" i="52"/>
  <c r="X33" i="52"/>
  <c r="W33" i="52"/>
  <c r="V33" i="52"/>
  <c r="U33" i="52"/>
  <c r="T33" i="52"/>
  <c r="S33" i="52"/>
  <c r="R33" i="52"/>
  <c r="Q33" i="52"/>
  <c r="P33" i="52"/>
  <c r="O33" i="52"/>
  <c r="N33" i="52"/>
  <c r="M33" i="52"/>
  <c r="L33" i="52"/>
  <c r="K33" i="52"/>
  <c r="J33" i="52"/>
  <c r="I33" i="52"/>
  <c r="H33" i="52"/>
  <c r="G33" i="52"/>
  <c r="F33" i="52"/>
  <c r="E33" i="52" a="1"/>
  <c r="E33" i="52" s="1"/>
  <c r="E8" i="52"/>
  <c r="F8" i="52" s="1"/>
  <c r="G8" i="52" s="1"/>
  <c r="H8" i="52" s="1"/>
  <c r="I8" i="52" s="1"/>
  <c r="J8" i="52" s="1"/>
  <c r="K8" i="52" s="1"/>
  <c r="L8" i="52" s="1"/>
  <c r="M8" i="52" s="1"/>
  <c r="N8" i="52" s="1"/>
  <c r="O8" i="52" s="1"/>
  <c r="P8" i="52" s="1"/>
  <c r="Q8" i="52" s="1"/>
  <c r="R8" i="52" s="1"/>
  <c r="S8" i="52" s="1"/>
  <c r="T8" i="52" s="1"/>
  <c r="U8" i="52" s="1"/>
  <c r="V8" i="52" s="1"/>
  <c r="W8" i="52" s="1"/>
  <c r="X8" i="52" s="1"/>
  <c r="Y8" i="52" s="1"/>
  <c r="Z8" i="52" s="1"/>
  <c r="AA8" i="52" s="1"/>
  <c r="AB8" i="52" s="1"/>
  <c r="AC8" i="52" s="1"/>
  <c r="AD8" i="52" s="1"/>
  <c r="AE8" i="52" s="1"/>
  <c r="AF8" i="52" s="1"/>
  <c r="AG8" i="52" s="1"/>
  <c r="AH8" i="52" s="1"/>
  <c r="AI8" i="52" s="1"/>
  <c r="AJ8" i="52" s="1"/>
  <c r="AK8" i="52" s="1"/>
  <c r="AL8" i="52" s="1"/>
  <c r="AM8" i="52" s="1"/>
  <c r="AN8" i="52" s="1"/>
  <c r="AO8" i="52" s="1"/>
  <c r="AP8" i="52" s="1"/>
  <c r="AQ8" i="52" s="1"/>
  <c r="AR8" i="52" s="1"/>
  <c r="AS8" i="52" s="1"/>
  <c r="AT8" i="52" s="1"/>
  <c r="AU8" i="52" s="1"/>
  <c r="AV8" i="52" s="1"/>
  <c r="AW8" i="52" s="1"/>
  <c r="AX8" i="52" s="1"/>
  <c r="AY8" i="52" s="1"/>
  <c r="AZ8" i="52" s="1"/>
  <c r="BA8" i="52" s="1"/>
  <c r="BB8" i="52" s="1"/>
  <c r="BC8" i="52" s="1"/>
  <c r="BD8" i="52" s="1"/>
  <c r="BE8" i="52" s="1"/>
  <c r="BF8" i="52" s="1"/>
  <c r="BG8" i="52" s="1"/>
  <c r="BH8" i="52" s="1"/>
  <c r="BI8" i="52" s="1"/>
  <c r="BJ8" i="52" s="1"/>
  <c r="BK8" i="52" s="1"/>
  <c r="BL8" i="52" s="1"/>
  <c r="BM8" i="52" s="1"/>
  <c r="G7" i="52"/>
  <c r="F7" i="52"/>
  <c r="E41" i="29"/>
  <c r="E86" i="14"/>
  <c r="E46" i="45"/>
  <c r="E47" i="45"/>
  <c r="E46" i="44"/>
  <c r="E47" i="44"/>
  <c r="J22" i="44"/>
  <c r="K22" i="44"/>
  <c r="L22" i="44"/>
  <c r="M22" i="44"/>
  <c r="N22" i="44"/>
  <c r="O22" i="44"/>
  <c r="J23" i="44"/>
  <c r="K23" i="44"/>
  <c r="L23" i="44"/>
  <c r="M23" i="44"/>
  <c r="I23" i="44"/>
  <c r="I22" i="44"/>
  <c r="G23" i="42"/>
  <c r="H23" i="42"/>
  <c r="I23" i="42"/>
  <c r="J23" i="42"/>
  <c r="K23" i="42"/>
  <c r="L23" i="42"/>
  <c r="M23" i="42"/>
  <c r="N23" i="42"/>
  <c r="O23" i="42"/>
  <c r="P23" i="42"/>
  <c r="Q23" i="42"/>
  <c r="G22" i="42"/>
  <c r="H22" i="42"/>
  <c r="I22" i="42"/>
  <c r="J22" i="42"/>
  <c r="K22" i="42"/>
  <c r="L22" i="42"/>
  <c r="F23" i="42"/>
  <c r="F22" i="42"/>
  <c r="E47" i="42"/>
  <c r="E46" i="42"/>
  <c r="F23" i="41"/>
  <c r="G23" i="41"/>
  <c r="H23" i="41"/>
  <c r="I23" i="41"/>
  <c r="J23" i="41"/>
  <c r="K23" i="41"/>
  <c r="L23" i="41"/>
  <c r="M23" i="41"/>
  <c r="N23" i="41"/>
  <c r="O23" i="41"/>
  <c r="F22" i="41"/>
  <c r="G22" i="41"/>
  <c r="H22" i="41"/>
  <c r="I22" i="41"/>
  <c r="J22" i="41"/>
  <c r="K22" i="41"/>
  <c r="L22" i="41"/>
  <c r="M22" i="41"/>
  <c r="N22" i="41"/>
  <c r="E23" i="41"/>
  <c r="E22" i="41"/>
  <c r="E46" i="41"/>
  <c r="E47" i="41"/>
  <c r="G23" i="40"/>
  <c r="H23" i="40"/>
  <c r="I23" i="40"/>
  <c r="J23" i="40"/>
  <c r="K23" i="40"/>
  <c r="L23" i="40"/>
  <c r="M23" i="40"/>
  <c r="N23" i="40"/>
  <c r="O23" i="40"/>
  <c r="P23" i="40"/>
  <c r="G22" i="40"/>
  <c r="H22" i="40"/>
  <c r="I22" i="40"/>
  <c r="J22" i="40"/>
  <c r="K22" i="40"/>
  <c r="L22" i="40"/>
  <c r="F23" i="40"/>
  <c r="F22" i="40"/>
  <c r="E47" i="40"/>
  <c r="E46" i="40"/>
  <c r="H41" i="48"/>
  <c r="H41" i="49"/>
  <c r="K42" i="29"/>
  <c r="I41" i="37"/>
  <c r="F41" i="38"/>
  <c r="L41" i="40"/>
  <c r="I41" i="41"/>
  <c r="F41" i="42"/>
  <c r="J41" i="45"/>
  <c r="G41" i="46"/>
  <c r="D12" i="50"/>
  <c r="E12" i="50"/>
  <c r="M12" i="50"/>
  <c r="H12" i="50"/>
  <c r="I12" i="50"/>
  <c r="S12" i="50"/>
  <c r="T12" i="50"/>
  <c r="U12" i="50"/>
  <c r="P12" i="50"/>
  <c r="Q12" i="50"/>
  <c r="L12" i="50"/>
  <c r="E49" i="44"/>
  <c r="M13" i="61" l="1"/>
  <c r="P80" i="63"/>
  <c r="O31" i="61"/>
  <c r="O34" i="61"/>
  <c r="S36" i="60" s="1"/>
  <c r="O37" i="61"/>
  <c r="O33" i="61"/>
  <c r="P22" i="61"/>
  <c r="O32" i="61"/>
  <c r="R35" i="60"/>
  <c r="N41" i="61"/>
  <c r="M51" i="61"/>
  <c r="M52" i="61" s="1"/>
  <c r="M42" i="61"/>
  <c r="M88" i="61" s="1"/>
  <c r="M53" i="61"/>
  <c r="M54" i="61" s="1"/>
  <c r="L34" i="55"/>
  <c r="S33" i="56" s="1"/>
  <c r="L32" i="55"/>
  <c r="Q45" i="63"/>
  <c r="Q48" i="63" s="1"/>
  <c r="N45" i="55"/>
  <c r="N48" i="55" s="1"/>
  <c r="M48" i="55"/>
  <c r="Z41" i="60"/>
  <c r="S103" i="61"/>
  <c r="Z41" i="62"/>
  <c r="S103" i="63"/>
  <c r="AA40" i="60"/>
  <c r="R100" i="61"/>
  <c r="AA40" i="62"/>
  <c r="R100" i="63"/>
  <c r="H93" i="63"/>
  <c r="N52" i="63"/>
  <c r="G95" i="63"/>
  <c r="M14" i="61"/>
  <c r="M11" i="61"/>
  <c r="AB29" i="60"/>
  <c r="H78" i="61" s="1"/>
  <c r="Y29" i="60"/>
  <c r="H84" i="61" s="1"/>
  <c r="Q35" i="60"/>
  <c r="N80" i="61"/>
  <c r="O45" i="61"/>
  <c r="O48" i="61" s="1"/>
  <c r="U30" i="60"/>
  <c r="X30" i="60" s="1"/>
  <c r="I82" i="61"/>
  <c r="Q34" i="63"/>
  <c r="S38" i="62" s="1"/>
  <c r="Q32" i="63"/>
  <c r="R38" i="62" s="1"/>
  <c r="O51" i="63"/>
  <c r="O53" i="63"/>
  <c r="O54" i="63" s="1"/>
  <c r="U28" i="63"/>
  <c r="Y29" i="62"/>
  <c r="H84" i="63" s="1"/>
  <c r="U26" i="63"/>
  <c r="Q31" i="63"/>
  <c r="AB29" i="62"/>
  <c r="H78" i="63" s="1"/>
  <c r="K41" i="55"/>
  <c r="R62" i="61"/>
  <c r="O39" i="60"/>
  <c r="T62" i="63"/>
  <c r="O41" i="62"/>
  <c r="M80" i="55"/>
  <c r="T31" i="60"/>
  <c r="P41" i="63"/>
  <c r="P10" i="63" s="1"/>
  <c r="Q35" i="62"/>
  <c r="Q34" i="60"/>
  <c r="Q34" i="62"/>
  <c r="T31" i="62"/>
  <c r="J82" i="63" s="1"/>
  <c r="H93" i="61"/>
  <c r="H95" i="61" s="1"/>
  <c r="Q37" i="63"/>
  <c r="R22" i="63"/>
  <c r="Q33" i="63"/>
  <c r="N11" i="63"/>
  <c r="N14" i="63"/>
  <c r="N12" i="63"/>
  <c r="U68" i="63"/>
  <c r="U39" i="63"/>
  <c r="V7" i="63"/>
  <c r="U60" i="63"/>
  <c r="O42" i="63"/>
  <c r="O88" i="63" s="1"/>
  <c r="O10" i="63"/>
  <c r="O13" i="63" s="1"/>
  <c r="O36" i="56"/>
  <c r="G95" i="61"/>
  <c r="G96" i="61"/>
  <c r="S39" i="61"/>
  <c r="S68" i="61"/>
  <c r="T7" i="61"/>
  <c r="S60" i="61"/>
  <c r="H93" i="55"/>
  <c r="H95" i="55" s="1"/>
  <c r="G95" i="55"/>
  <c r="AB28" i="56"/>
  <c r="I13" i="55"/>
  <c r="Y29" i="56"/>
  <c r="G84" i="55"/>
  <c r="R32" i="56"/>
  <c r="T31" i="56"/>
  <c r="W33" i="56"/>
  <c r="I82" i="55"/>
  <c r="I54" i="55"/>
  <c r="J53" i="55"/>
  <c r="J51" i="55"/>
  <c r="U30" i="56"/>
  <c r="X30" i="56" s="1"/>
  <c r="I52" i="55"/>
  <c r="M22" i="55"/>
  <c r="M31" i="55" s="1"/>
  <c r="L37" i="55"/>
  <c r="J42" i="55"/>
  <c r="J88" i="55" s="1"/>
  <c r="J10" i="55"/>
  <c r="J13" i="55" s="1"/>
  <c r="M11" i="58"/>
  <c r="P41" i="58"/>
  <c r="O44" i="58"/>
  <c r="O50" i="58"/>
  <c r="O52" i="58" s="1"/>
  <c r="O58" i="58"/>
  <c r="O37" i="58" s="1"/>
  <c r="O35" i="58"/>
  <c r="P7" i="58"/>
  <c r="N38" i="58"/>
  <c r="N10" i="58"/>
  <c r="N13" i="58" s="1"/>
  <c r="M13" i="58"/>
  <c r="M12" i="58"/>
  <c r="O39" i="55"/>
  <c r="O62" i="55"/>
  <c r="O68" i="55"/>
  <c r="P7" i="55"/>
  <c r="P60" i="55" s="1"/>
  <c r="L41" i="47"/>
  <c r="R41" i="47"/>
  <c r="BM41" i="54"/>
  <c r="BL41" i="54"/>
  <c r="BK41" i="54"/>
  <c r="BJ41" i="54"/>
  <c r="BI41" i="54"/>
  <c r="BH41" i="54"/>
  <c r="BG41" i="54"/>
  <c r="BF41" i="54"/>
  <c r="BE41" i="54"/>
  <c r="BD41" i="54"/>
  <c r="BC41" i="54"/>
  <c r="BB41" i="54"/>
  <c r="BA41" i="54"/>
  <c r="AZ41" i="54"/>
  <c r="AY41" i="54"/>
  <c r="AX41" i="54"/>
  <c r="AW41" i="54"/>
  <c r="AV41" i="54"/>
  <c r="AU41" i="54"/>
  <c r="AT41" i="54"/>
  <c r="AS41" i="54"/>
  <c r="AR41" i="54"/>
  <c r="AQ41" i="54"/>
  <c r="AP41" i="54"/>
  <c r="AO41" i="54"/>
  <c r="AN41" i="54"/>
  <c r="AM41" i="54"/>
  <c r="AL41" i="54"/>
  <c r="AK41" i="54"/>
  <c r="AJ41" i="54"/>
  <c r="AI41" i="54"/>
  <c r="AH41" i="54"/>
  <c r="AG41" i="54"/>
  <c r="AF41" i="54"/>
  <c r="AE41" i="54"/>
  <c r="AD41" i="54"/>
  <c r="AC41" i="54"/>
  <c r="AB41" i="54"/>
  <c r="AA41" i="54"/>
  <c r="Z41" i="54"/>
  <c r="Y41" i="54"/>
  <c r="X41" i="54"/>
  <c r="W41" i="54"/>
  <c r="V41" i="54"/>
  <c r="U41" i="54"/>
  <c r="T41" i="54"/>
  <c r="S41" i="54"/>
  <c r="R41" i="54"/>
  <c r="Q41" i="54"/>
  <c r="P41" i="54"/>
  <c r="O41" i="54"/>
  <c r="N41" i="54"/>
  <c r="M41" i="54"/>
  <c r="L41" i="54"/>
  <c r="K41" i="54"/>
  <c r="J41" i="54"/>
  <c r="I41" i="54"/>
  <c r="H41" i="54"/>
  <c r="G41" i="54"/>
  <c r="F41" i="54"/>
  <c r="F43" i="54" s="1"/>
  <c r="E41" i="54"/>
  <c r="E43" i="54" s="1"/>
  <c r="F41" i="53"/>
  <c r="F43" i="53" s="1"/>
  <c r="G41" i="53"/>
  <c r="H41" i="53"/>
  <c r="I41" i="53"/>
  <c r="J41" i="53"/>
  <c r="K41" i="53"/>
  <c r="L41" i="53"/>
  <c r="M41" i="53"/>
  <c r="N41" i="53"/>
  <c r="O41" i="53"/>
  <c r="P41" i="53"/>
  <c r="Q41" i="53"/>
  <c r="R41" i="53"/>
  <c r="S41" i="53"/>
  <c r="T41" i="53"/>
  <c r="U41" i="53"/>
  <c r="V41" i="53"/>
  <c r="W41" i="53"/>
  <c r="X41" i="53"/>
  <c r="Y41" i="53"/>
  <c r="Z41" i="53"/>
  <c r="AA41" i="53"/>
  <c r="AB41" i="53"/>
  <c r="AC41" i="53"/>
  <c r="AD41" i="53"/>
  <c r="AE41" i="53"/>
  <c r="AF41" i="53"/>
  <c r="AG41" i="53"/>
  <c r="AH41" i="53"/>
  <c r="AI41" i="53"/>
  <c r="AJ41" i="53"/>
  <c r="AK41" i="53"/>
  <c r="AL41" i="53"/>
  <c r="AM41" i="53"/>
  <c r="AN41" i="53"/>
  <c r="AO41" i="53"/>
  <c r="AP41" i="53"/>
  <c r="AQ41" i="53"/>
  <c r="AR41" i="53"/>
  <c r="AS41" i="53"/>
  <c r="AT41" i="53"/>
  <c r="AU41" i="53"/>
  <c r="AV41" i="53"/>
  <c r="AW41" i="53"/>
  <c r="AX41" i="53"/>
  <c r="AY41" i="53"/>
  <c r="AZ41" i="53"/>
  <c r="BA41" i="53"/>
  <c r="BB41" i="53"/>
  <c r="BC41" i="53"/>
  <c r="BD41" i="53"/>
  <c r="BE41" i="53"/>
  <c r="BF41" i="53"/>
  <c r="BG41" i="53"/>
  <c r="BH41" i="53"/>
  <c r="BI41" i="53"/>
  <c r="BJ41" i="53"/>
  <c r="BK41" i="53"/>
  <c r="BL41" i="53"/>
  <c r="BM41" i="53"/>
  <c r="E41" i="53"/>
  <c r="E43" i="53" s="1"/>
  <c r="F41" i="52"/>
  <c r="F43" i="52" s="1"/>
  <c r="G41" i="52"/>
  <c r="H41" i="52"/>
  <c r="I41" i="52"/>
  <c r="J41" i="52"/>
  <c r="K41" i="52"/>
  <c r="L41" i="52"/>
  <c r="M41" i="52"/>
  <c r="N41" i="52"/>
  <c r="O41" i="52"/>
  <c r="P41" i="52"/>
  <c r="Q41" i="52"/>
  <c r="R41" i="52"/>
  <c r="S41" i="52"/>
  <c r="T41" i="52"/>
  <c r="U41" i="52"/>
  <c r="V41" i="52"/>
  <c r="W41" i="52"/>
  <c r="X41" i="52"/>
  <c r="Y41" i="52"/>
  <c r="Z41" i="52"/>
  <c r="AA41" i="52"/>
  <c r="AB41" i="52"/>
  <c r="AC41" i="52"/>
  <c r="AD41" i="52"/>
  <c r="AE41" i="52"/>
  <c r="AF41" i="52"/>
  <c r="AG41" i="52"/>
  <c r="AH41" i="52"/>
  <c r="AI41" i="52"/>
  <c r="AJ41" i="52"/>
  <c r="AK41" i="52"/>
  <c r="AL41" i="52"/>
  <c r="AM41" i="52"/>
  <c r="AN41" i="52"/>
  <c r="AO41" i="52"/>
  <c r="AP41" i="52"/>
  <c r="AQ41" i="52"/>
  <c r="AR41" i="52"/>
  <c r="AS41" i="52"/>
  <c r="AT41" i="52"/>
  <c r="AU41" i="52"/>
  <c r="AV41" i="52"/>
  <c r="AW41" i="52"/>
  <c r="AX41" i="52"/>
  <c r="AY41" i="52"/>
  <c r="AZ41" i="52"/>
  <c r="BA41" i="52"/>
  <c r="BB41" i="52"/>
  <c r="BC41" i="52"/>
  <c r="BD41" i="52"/>
  <c r="BE41" i="52"/>
  <c r="BF41" i="52"/>
  <c r="BG41" i="52"/>
  <c r="BH41" i="52"/>
  <c r="BI41" i="52"/>
  <c r="BJ41" i="52"/>
  <c r="BK41" i="52"/>
  <c r="BL41" i="52"/>
  <c r="BM41" i="52"/>
  <c r="E41" i="52"/>
  <c r="E43" i="52" s="1"/>
  <c r="E26" i="52"/>
  <c r="AX41" i="49"/>
  <c r="AX41" i="47"/>
  <c r="E41" i="47"/>
  <c r="AQ41" i="47"/>
  <c r="AK41" i="49"/>
  <c r="AH41" i="47"/>
  <c r="AA41" i="47"/>
  <c r="K41" i="47"/>
  <c r="BG41" i="47"/>
  <c r="AW41" i="49"/>
  <c r="BF41" i="42"/>
  <c r="AP41" i="42"/>
  <c r="Z41" i="42"/>
  <c r="K41" i="42"/>
  <c r="W41" i="42"/>
  <c r="BA41" i="42"/>
  <c r="AK41" i="42"/>
  <c r="S41" i="42"/>
  <c r="AQ41" i="42"/>
  <c r="AZ41" i="42"/>
  <c r="AJ41" i="42"/>
  <c r="R41" i="42"/>
  <c r="AM41" i="42"/>
  <c r="AY41" i="42"/>
  <c r="AE41" i="42"/>
  <c r="O41" i="42"/>
  <c r="BI41" i="42"/>
  <c r="BC41" i="42"/>
  <c r="E41" i="42"/>
  <c r="AX41" i="42"/>
  <c r="AC41" i="42"/>
  <c r="M41" i="42"/>
  <c r="AA41" i="42"/>
  <c r="BK41" i="42"/>
  <c r="AR41" i="42"/>
  <c r="AB41" i="42"/>
  <c r="L41" i="42"/>
  <c r="X41" i="41"/>
  <c r="P41" i="41"/>
  <c r="H41" i="41"/>
  <c r="AS41" i="46"/>
  <c r="M41" i="46"/>
  <c r="BK41" i="44"/>
  <c r="BB41" i="44"/>
  <c r="BD41" i="44"/>
  <c r="AE41" i="44"/>
  <c r="V41" i="44"/>
  <c r="X41" i="44"/>
  <c r="AU41" i="44"/>
  <c r="O41" i="44"/>
  <c r="AT41" i="44"/>
  <c r="N41" i="44"/>
  <c r="AN41" i="44"/>
  <c r="H41" i="44"/>
  <c r="AL41" i="44"/>
  <c r="F41" i="44"/>
  <c r="BJ41" i="44"/>
  <c r="AD41" i="44"/>
  <c r="AL41" i="49"/>
  <c r="Z41" i="49"/>
  <c r="Y41" i="49"/>
  <c r="BJ41" i="49"/>
  <c r="L41" i="49"/>
  <c r="BI41" i="49"/>
  <c r="M41" i="49"/>
  <c r="BG41" i="49"/>
  <c r="AU41" i="49"/>
  <c r="AI41" i="49"/>
  <c r="V41" i="49"/>
  <c r="K41" i="49"/>
  <c r="BF41" i="49"/>
  <c r="AT41" i="49"/>
  <c r="AH41" i="49"/>
  <c r="U41" i="49"/>
  <c r="J41" i="49"/>
  <c r="BE41" i="49"/>
  <c r="AR41" i="49"/>
  <c r="AE41" i="49"/>
  <c r="T41" i="49"/>
  <c r="G41" i="49"/>
  <c r="BC41" i="49"/>
  <c r="AQ41" i="49"/>
  <c r="AD41" i="49"/>
  <c r="S41" i="49"/>
  <c r="F41" i="49"/>
  <c r="E41" i="49"/>
  <c r="BA41" i="49"/>
  <c r="AO41" i="49"/>
  <c r="AC41" i="49"/>
  <c r="Q41" i="49"/>
  <c r="BM41" i="49"/>
  <c r="AZ41" i="49"/>
  <c r="AM41" i="49"/>
  <c r="AB41" i="49"/>
  <c r="O41" i="49"/>
  <c r="BI41" i="38"/>
  <c r="AK41" i="38"/>
  <c r="AC41" i="38"/>
  <c r="BE41" i="44"/>
  <c r="AO41" i="44"/>
  <c r="Y41" i="44"/>
  <c r="I41" i="44"/>
  <c r="BC41" i="44"/>
  <c r="AM41" i="44"/>
  <c r="W41" i="44"/>
  <c r="G41" i="44"/>
  <c r="BM41" i="44"/>
  <c r="AW41" i="44"/>
  <c r="AG41" i="44"/>
  <c r="Q41" i="44"/>
  <c r="BL41" i="44"/>
  <c r="AV41" i="44"/>
  <c r="AF41" i="44"/>
  <c r="P41" i="44"/>
  <c r="J42" i="29"/>
  <c r="BJ42" i="29"/>
  <c r="BC42" i="29"/>
  <c r="AX42" i="29"/>
  <c r="R42" i="29"/>
  <c r="AQ42" i="29"/>
  <c r="AK42" i="29"/>
  <c r="AD42" i="29"/>
  <c r="W42" i="29"/>
  <c r="BH41" i="42"/>
  <c r="AU41" i="42"/>
  <c r="AI41" i="42"/>
  <c r="U41" i="42"/>
  <c r="J41" i="42"/>
  <c r="BG41" i="42"/>
  <c r="AS41" i="42"/>
  <c r="AH41" i="42"/>
  <c r="T41" i="42"/>
  <c r="G41" i="42"/>
  <c r="BM41" i="42"/>
  <c r="BE41" i="42"/>
  <c r="AW41" i="42"/>
  <c r="AO41" i="42"/>
  <c r="AG41" i="42"/>
  <c r="Y41" i="42"/>
  <c r="Q41" i="42"/>
  <c r="I41" i="42"/>
  <c r="BL41" i="42"/>
  <c r="BD41" i="42"/>
  <c r="AV41" i="42"/>
  <c r="AN41" i="42"/>
  <c r="AF41" i="42"/>
  <c r="X41" i="42"/>
  <c r="P41" i="42"/>
  <c r="H41" i="42"/>
  <c r="BJ41" i="42"/>
  <c r="BB41" i="42"/>
  <c r="AT41" i="42"/>
  <c r="AL41" i="42"/>
  <c r="AD41" i="42"/>
  <c r="V41" i="42"/>
  <c r="N41" i="42"/>
  <c r="BL41" i="41"/>
  <c r="BD41" i="41"/>
  <c r="AV41" i="41"/>
  <c r="AN41" i="41"/>
  <c r="AF41" i="41"/>
  <c r="BK41" i="41"/>
  <c r="BC41" i="41"/>
  <c r="AU41" i="41"/>
  <c r="AM41" i="41"/>
  <c r="AE41" i="41"/>
  <c r="W41" i="41"/>
  <c r="O41" i="41"/>
  <c r="G41" i="41"/>
  <c r="BJ41" i="41"/>
  <c r="BB41" i="41"/>
  <c r="AT41" i="41"/>
  <c r="AL41" i="41"/>
  <c r="AD41" i="41"/>
  <c r="V41" i="41"/>
  <c r="N41" i="41"/>
  <c r="F41" i="41"/>
  <c r="U41" i="41"/>
  <c r="BI41" i="41"/>
  <c r="BA41" i="41"/>
  <c r="AS41" i="41"/>
  <c r="AK41" i="41"/>
  <c r="AC41" i="41"/>
  <c r="M41" i="41"/>
  <c r="BH41" i="41"/>
  <c r="AZ41" i="41"/>
  <c r="AR41" i="41"/>
  <c r="AJ41" i="41"/>
  <c r="AB41" i="41"/>
  <c r="T41" i="41"/>
  <c r="L41" i="41"/>
  <c r="BG41" i="41"/>
  <c r="AY41" i="41"/>
  <c r="AQ41" i="41"/>
  <c r="AI41" i="41"/>
  <c r="AA41" i="41"/>
  <c r="S41" i="41"/>
  <c r="K41" i="41"/>
  <c r="AH41" i="41"/>
  <c r="E41" i="41"/>
  <c r="BF41" i="41"/>
  <c r="AX41" i="41"/>
  <c r="AP41" i="41"/>
  <c r="Z41" i="41"/>
  <c r="R41" i="41"/>
  <c r="J41" i="41"/>
  <c r="BM41" i="41"/>
  <c r="BE41" i="41"/>
  <c r="AW41" i="41"/>
  <c r="AO41" i="41"/>
  <c r="AG41" i="41"/>
  <c r="Y41" i="41"/>
  <c r="Q41" i="41"/>
  <c r="BG41" i="40"/>
  <c r="AY41" i="40"/>
  <c r="AQ41" i="40"/>
  <c r="AI41" i="40"/>
  <c r="AA41" i="40"/>
  <c r="S41" i="40"/>
  <c r="K41" i="40"/>
  <c r="BM41" i="40"/>
  <c r="AO41" i="40"/>
  <c r="E41" i="40"/>
  <c r="BF41" i="40"/>
  <c r="AX41" i="40"/>
  <c r="AP41" i="40"/>
  <c r="AH41" i="40"/>
  <c r="Z41" i="40"/>
  <c r="R41" i="40"/>
  <c r="J41" i="40"/>
  <c r="BL41" i="40"/>
  <c r="BD41" i="40"/>
  <c r="AV41" i="40"/>
  <c r="AN41" i="40"/>
  <c r="AF41" i="40"/>
  <c r="X41" i="40"/>
  <c r="P41" i="40"/>
  <c r="H41" i="40"/>
  <c r="AW41" i="40"/>
  <c r="AG41" i="40"/>
  <c r="Y41" i="40"/>
  <c r="I41" i="40"/>
  <c r="BK41" i="40"/>
  <c r="BC41" i="40"/>
  <c r="AU41" i="40"/>
  <c r="AM41" i="40"/>
  <c r="AE41" i="40"/>
  <c r="W41" i="40"/>
  <c r="O41" i="40"/>
  <c r="G41" i="40"/>
  <c r="BE41" i="40"/>
  <c r="Q41" i="40"/>
  <c r="BB41" i="40"/>
  <c r="U41" i="40"/>
  <c r="BJ41" i="40"/>
  <c r="AT41" i="40"/>
  <c r="AL41" i="40"/>
  <c r="AD41" i="40"/>
  <c r="V41" i="40"/>
  <c r="N41" i="40"/>
  <c r="F41" i="40"/>
  <c r="BI41" i="40"/>
  <c r="BA41" i="40"/>
  <c r="AS41" i="40"/>
  <c r="AK41" i="40"/>
  <c r="AC41" i="40"/>
  <c r="M41" i="40"/>
  <c r="BH41" i="40"/>
  <c r="AZ41" i="40"/>
  <c r="AR41" i="40"/>
  <c r="AJ41" i="40"/>
  <c r="AB41" i="40"/>
  <c r="T41" i="40"/>
  <c r="AL41" i="46"/>
  <c r="F41" i="46"/>
  <c r="AK41" i="46"/>
  <c r="BJ41" i="46"/>
  <c r="BI41" i="46"/>
  <c r="BB41" i="46"/>
  <c r="V41" i="46"/>
  <c r="AD41" i="46"/>
  <c r="AC41" i="46"/>
  <c r="BA41" i="46"/>
  <c r="U41" i="46"/>
  <c r="AT41" i="46"/>
  <c r="N41" i="46"/>
  <c r="BH41" i="46"/>
  <c r="L41" i="46"/>
  <c r="AZ41" i="46"/>
  <c r="S41" i="46"/>
  <c r="BG41" i="46"/>
  <c r="AY41" i="46"/>
  <c r="AQ41" i="46"/>
  <c r="AI41" i="46"/>
  <c r="AA41" i="46"/>
  <c r="K41" i="46"/>
  <c r="E41" i="46"/>
  <c r="BF41" i="46"/>
  <c r="AX41" i="46"/>
  <c r="AP41" i="46"/>
  <c r="AH41" i="46"/>
  <c r="Z41" i="46"/>
  <c r="R41" i="46"/>
  <c r="J41" i="46"/>
  <c r="AR41" i="46"/>
  <c r="AB41" i="46"/>
  <c r="BM41" i="46"/>
  <c r="BE41" i="46"/>
  <c r="AW41" i="46"/>
  <c r="AO41" i="46"/>
  <c r="AG41" i="46"/>
  <c r="Y41" i="46"/>
  <c r="Q41" i="46"/>
  <c r="I41" i="46"/>
  <c r="AJ41" i="46"/>
  <c r="T41" i="46"/>
  <c r="BL41" i="46"/>
  <c r="BD41" i="46"/>
  <c r="AV41" i="46"/>
  <c r="AN41" i="46"/>
  <c r="AF41" i="46"/>
  <c r="X41" i="46"/>
  <c r="P41" i="46"/>
  <c r="H41" i="46"/>
  <c r="BK41" i="46"/>
  <c r="BC41" i="46"/>
  <c r="AU41" i="46"/>
  <c r="AM41" i="46"/>
  <c r="AE41" i="46"/>
  <c r="W41" i="46"/>
  <c r="O41" i="46"/>
  <c r="S41" i="45"/>
  <c r="BM41" i="45"/>
  <c r="Y41" i="45"/>
  <c r="BL41" i="45"/>
  <c r="BD41" i="45"/>
  <c r="AV41" i="45"/>
  <c r="AN41" i="45"/>
  <c r="AF41" i="45"/>
  <c r="X41" i="45"/>
  <c r="P41" i="45"/>
  <c r="H41" i="45"/>
  <c r="AA41" i="45"/>
  <c r="BE41" i="45"/>
  <c r="AO41" i="45"/>
  <c r="I41" i="45"/>
  <c r="BK41" i="45"/>
  <c r="BC41" i="45"/>
  <c r="AU41" i="45"/>
  <c r="AM41" i="45"/>
  <c r="AE41" i="45"/>
  <c r="W41" i="45"/>
  <c r="O41" i="45"/>
  <c r="G41" i="45"/>
  <c r="AG41" i="45"/>
  <c r="BJ41" i="45"/>
  <c r="BB41" i="45"/>
  <c r="AT41" i="45"/>
  <c r="AL41" i="45"/>
  <c r="AD41" i="45"/>
  <c r="V41" i="45"/>
  <c r="N41" i="45"/>
  <c r="F41" i="45"/>
  <c r="AQ41" i="45"/>
  <c r="AW41" i="45"/>
  <c r="Q41" i="45"/>
  <c r="BI41" i="45"/>
  <c r="BA41" i="45"/>
  <c r="AS41" i="45"/>
  <c r="AK41" i="45"/>
  <c r="AC41" i="45"/>
  <c r="U41" i="45"/>
  <c r="M41" i="45"/>
  <c r="AY41" i="45"/>
  <c r="BH41" i="45"/>
  <c r="AZ41" i="45"/>
  <c r="AR41" i="45"/>
  <c r="AJ41" i="45"/>
  <c r="AB41" i="45"/>
  <c r="T41" i="45"/>
  <c r="L41" i="45"/>
  <c r="BG41" i="45"/>
  <c r="AI41" i="45"/>
  <c r="K41" i="45"/>
  <c r="E41" i="45"/>
  <c r="BF41" i="45"/>
  <c r="AX41" i="45"/>
  <c r="AP41" i="45"/>
  <c r="AH41" i="45"/>
  <c r="Z41" i="45"/>
  <c r="R41" i="45"/>
  <c r="AS41" i="44"/>
  <c r="BA41" i="44"/>
  <c r="AK41" i="44"/>
  <c r="U41" i="44"/>
  <c r="M41" i="44"/>
  <c r="BH41" i="44"/>
  <c r="AJ41" i="44"/>
  <c r="L41" i="44"/>
  <c r="BI41" i="44"/>
  <c r="AC41" i="44"/>
  <c r="AZ41" i="44"/>
  <c r="AR41" i="44"/>
  <c r="AB41" i="44"/>
  <c r="T41" i="44"/>
  <c r="BG41" i="44"/>
  <c r="AY41" i="44"/>
  <c r="AQ41" i="44"/>
  <c r="AI41" i="44"/>
  <c r="AA41" i="44"/>
  <c r="S41" i="44"/>
  <c r="K41" i="44"/>
  <c r="E41" i="44"/>
  <c r="BF41" i="44"/>
  <c r="AX41" i="44"/>
  <c r="AP41" i="44"/>
  <c r="AH41" i="44"/>
  <c r="Z41" i="44"/>
  <c r="R41" i="44"/>
  <c r="J41" i="44"/>
  <c r="BK41" i="49"/>
  <c r="BB41" i="49"/>
  <c r="AS41" i="49"/>
  <c r="AJ41" i="49"/>
  <c r="AA41" i="49"/>
  <c r="R41" i="49"/>
  <c r="I41" i="49"/>
  <c r="BH41" i="49"/>
  <c r="AY41" i="49"/>
  <c r="AP41" i="49"/>
  <c r="AG41" i="49"/>
  <c r="W41" i="49"/>
  <c r="N41" i="49"/>
  <c r="BL41" i="49"/>
  <c r="BD41" i="49"/>
  <c r="AV41" i="49"/>
  <c r="AN41" i="49"/>
  <c r="AF41" i="49"/>
  <c r="X41" i="49"/>
  <c r="P41" i="49"/>
  <c r="BK41" i="48"/>
  <c r="AM41" i="48"/>
  <c r="G41" i="48"/>
  <c r="AD41" i="48"/>
  <c r="BI41" i="48"/>
  <c r="BA41" i="48"/>
  <c r="AS41" i="48"/>
  <c r="AK41" i="48"/>
  <c r="AC41" i="48"/>
  <c r="U41" i="48"/>
  <c r="M41" i="48"/>
  <c r="AU41" i="48"/>
  <c r="V41" i="48"/>
  <c r="BH41" i="48"/>
  <c r="AZ41" i="48"/>
  <c r="AR41" i="48"/>
  <c r="AJ41" i="48"/>
  <c r="AB41" i="48"/>
  <c r="T41" i="48"/>
  <c r="L41" i="48"/>
  <c r="W41" i="48"/>
  <c r="BB41" i="48"/>
  <c r="F41" i="48"/>
  <c r="S41" i="48"/>
  <c r="AE41" i="48"/>
  <c r="BJ41" i="48"/>
  <c r="N41" i="48"/>
  <c r="AI41" i="48"/>
  <c r="Z41" i="48"/>
  <c r="BC41" i="48"/>
  <c r="O41" i="48"/>
  <c r="AT41" i="48"/>
  <c r="E41" i="48"/>
  <c r="BF41" i="48"/>
  <c r="AX41" i="48"/>
  <c r="AP41" i="48"/>
  <c r="AH41" i="48"/>
  <c r="J41" i="48"/>
  <c r="Q41" i="48"/>
  <c r="AL41" i="48"/>
  <c r="BG41" i="48"/>
  <c r="AY41" i="48"/>
  <c r="AQ41" i="48"/>
  <c r="AA41" i="48"/>
  <c r="K41" i="48"/>
  <c r="R41" i="48"/>
  <c r="BM41" i="48"/>
  <c r="BE41" i="48"/>
  <c r="AW41" i="48"/>
  <c r="AO41" i="48"/>
  <c r="AG41" i="48"/>
  <c r="Y41" i="48"/>
  <c r="I41" i="48"/>
  <c r="BL41" i="48"/>
  <c r="BD41" i="48"/>
  <c r="AV41" i="48"/>
  <c r="AN41" i="48"/>
  <c r="AF41" i="48"/>
  <c r="X41" i="48"/>
  <c r="P41" i="48"/>
  <c r="BL41" i="47"/>
  <c r="AV41" i="47"/>
  <c r="AF41" i="47"/>
  <c r="P41" i="47"/>
  <c r="BF41" i="47"/>
  <c r="AP41" i="47"/>
  <c r="J41" i="47"/>
  <c r="BE41" i="47"/>
  <c r="AO41" i="47"/>
  <c r="Y41" i="47"/>
  <c r="I41" i="47"/>
  <c r="Z41" i="47"/>
  <c r="BD41" i="47"/>
  <c r="AN41" i="47"/>
  <c r="X41" i="47"/>
  <c r="H41" i="47"/>
  <c r="AY41" i="47"/>
  <c r="AI41" i="47"/>
  <c r="S41" i="47"/>
  <c r="BM41" i="47"/>
  <c r="AW41" i="47"/>
  <c r="AG41" i="47"/>
  <c r="Q41" i="47"/>
  <c r="W41" i="47"/>
  <c r="BK41" i="47"/>
  <c r="BC41" i="47"/>
  <c r="AU41" i="47"/>
  <c r="AM41" i="47"/>
  <c r="AE41" i="47"/>
  <c r="O41" i="47"/>
  <c r="G41" i="47"/>
  <c r="BJ41" i="47"/>
  <c r="BB41" i="47"/>
  <c r="AT41" i="47"/>
  <c r="AL41" i="47"/>
  <c r="AD41" i="47"/>
  <c r="V41" i="47"/>
  <c r="N41" i="47"/>
  <c r="F41" i="47"/>
  <c r="AC41" i="47"/>
  <c r="BI41" i="47"/>
  <c r="BA41" i="47"/>
  <c r="AS41" i="47"/>
  <c r="AK41" i="47"/>
  <c r="U41" i="47"/>
  <c r="M41" i="47"/>
  <c r="BH41" i="47"/>
  <c r="AZ41" i="47"/>
  <c r="AR41" i="47"/>
  <c r="AJ41" i="47"/>
  <c r="AB41" i="47"/>
  <c r="T41" i="47"/>
  <c r="AJ41" i="38"/>
  <c r="BH41" i="38"/>
  <c r="AB41" i="38"/>
  <c r="BA41" i="38"/>
  <c r="U41" i="38"/>
  <c r="AZ41" i="38"/>
  <c r="T41" i="38"/>
  <c r="AS41" i="38"/>
  <c r="M41" i="38"/>
  <c r="AR41" i="38"/>
  <c r="L41" i="38"/>
  <c r="AA41" i="38"/>
  <c r="E41" i="38"/>
  <c r="BF41" i="38"/>
  <c r="AX41" i="38"/>
  <c r="AP41" i="38"/>
  <c r="AH41" i="38"/>
  <c r="Z41" i="38"/>
  <c r="R41" i="38"/>
  <c r="J41" i="38"/>
  <c r="AI41" i="38"/>
  <c r="K41" i="38"/>
  <c r="BM41" i="38"/>
  <c r="BE41" i="38"/>
  <c r="AW41" i="38"/>
  <c r="AO41" i="38"/>
  <c r="AG41" i="38"/>
  <c r="Y41" i="38"/>
  <c r="Q41" i="38"/>
  <c r="I41" i="38"/>
  <c r="AY41" i="38"/>
  <c r="S41" i="38"/>
  <c r="BL41" i="38"/>
  <c r="BD41" i="38"/>
  <c r="AV41" i="38"/>
  <c r="AN41" i="38"/>
  <c r="AF41" i="38"/>
  <c r="X41" i="38"/>
  <c r="P41" i="38"/>
  <c r="H41" i="38"/>
  <c r="AQ41" i="38"/>
  <c r="O41" i="38"/>
  <c r="BG41" i="38"/>
  <c r="BK41" i="38"/>
  <c r="BC41" i="38"/>
  <c r="AU41" i="38"/>
  <c r="AM41" i="38"/>
  <c r="AE41" i="38"/>
  <c r="W41" i="38"/>
  <c r="G41" i="38"/>
  <c r="BJ41" i="38"/>
  <c r="BB41" i="38"/>
  <c r="AT41" i="38"/>
  <c r="AL41" i="38"/>
  <c r="AD41" i="38"/>
  <c r="V41" i="38"/>
  <c r="N41" i="38"/>
  <c r="AE41" i="37"/>
  <c r="BC41" i="37"/>
  <c r="AV41" i="37"/>
  <c r="P41" i="37"/>
  <c r="AU41" i="37"/>
  <c r="O41" i="37"/>
  <c r="BD41" i="37"/>
  <c r="AN41" i="37"/>
  <c r="BK41" i="37"/>
  <c r="H41" i="37"/>
  <c r="AM41" i="37"/>
  <c r="G41" i="37"/>
  <c r="AF41" i="37"/>
  <c r="BL41" i="37"/>
  <c r="X41" i="37"/>
  <c r="W41" i="37"/>
  <c r="BJ41" i="37"/>
  <c r="BB41" i="37"/>
  <c r="AT41" i="37"/>
  <c r="AL41" i="37"/>
  <c r="AD41" i="37"/>
  <c r="V41" i="37"/>
  <c r="N41" i="37"/>
  <c r="F41" i="37"/>
  <c r="BI41" i="37"/>
  <c r="BA41" i="37"/>
  <c r="AS41" i="37"/>
  <c r="AK41" i="37"/>
  <c r="AC41" i="37"/>
  <c r="U41" i="37"/>
  <c r="M41" i="37"/>
  <c r="BH41" i="37"/>
  <c r="AZ41" i="37"/>
  <c r="AR41" i="37"/>
  <c r="AJ41" i="37"/>
  <c r="AB41" i="37"/>
  <c r="T41" i="37"/>
  <c r="L41" i="37"/>
  <c r="BG41" i="37"/>
  <c r="AY41" i="37"/>
  <c r="AQ41" i="37"/>
  <c r="AI41" i="37"/>
  <c r="AA41" i="37"/>
  <c r="S41" i="37"/>
  <c r="K41" i="37"/>
  <c r="E41" i="37"/>
  <c r="BF41" i="37"/>
  <c r="AX41" i="37"/>
  <c r="AP41" i="37"/>
  <c r="AH41" i="37"/>
  <c r="Z41" i="37"/>
  <c r="R41" i="37"/>
  <c r="J41" i="37"/>
  <c r="BM41" i="37"/>
  <c r="BE41" i="37"/>
  <c r="AW41" i="37"/>
  <c r="AO41" i="37"/>
  <c r="AG41" i="37"/>
  <c r="Y41" i="37"/>
  <c r="Q41" i="37"/>
  <c r="BB42" i="29"/>
  <c r="O42" i="29"/>
  <c r="AC42" i="29"/>
  <c r="AP42" i="29"/>
  <c r="BA42" i="29"/>
  <c r="AM42" i="29"/>
  <c r="AA42" i="29"/>
  <c r="N42" i="29"/>
  <c r="BK42" i="29"/>
  <c r="AY42" i="29"/>
  <c r="AL42" i="29"/>
  <c r="Z42" i="29"/>
  <c r="H42" i="29"/>
  <c r="P42" i="29"/>
  <c r="X42" i="29"/>
  <c r="AF42" i="29"/>
  <c r="AN42" i="29"/>
  <c r="AV42" i="29"/>
  <c r="BD42" i="29"/>
  <c r="BL42" i="29"/>
  <c r="I42" i="29"/>
  <c r="Y42" i="29"/>
  <c r="AG42" i="29"/>
  <c r="AW42" i="29"/>
  <c r="Q42" i="29"/>
  <c r="AO42" i="29"/>
  <c r="BE42" i="29"/>
  <c r="BM42" i="29"/>
  <c r="L42" i="29"/>
  <c r="T42" i="29"/>
  <c r="AB42" i="29"/>
  <c r="AJ42" i="29"/>
  <c r="AR42" i="29"/>
  <c r="AZ42" i="29"/>
  <c r="BH42" i="29"/>
  <c r="E42" i="29"/>
  <c r="M42" i="29"/>
  <c r="AU42" i="29"/>
  <c r="AI42" i="29"/>
  <c r="V42" i="29"/>
  <c r="G42" i="29"/>
  <c r="BG42" i="29"/>
  <c r="AT42" i="29"/>
  <c r="AH42" i="29"/>
  <c r="U42" i="29"/>
  <c r="F42" i="29"/>
  <c r="BI42" i="29"/>
  <c r="BF42" i="29"/>
  <c r="AS42" i="29"/>
  <c r="AE42" i="29"/>
  <c r="S42" i="29"/>
  <c r="BJ27" i="52"/>
  <c r="BB27" i="52"/>
  <c r="AL27" i="52"/>
  <c r="V27" i="52"/>
  <c r="N27" i="52"/>
  <c r="M26" i="52"/>
  <c r="BL27" i="52"/>
  <c r="BD27" i="52"/>
  <c r="AV27" i="52"/>
  <c r="AN27" i="52"/>
  <c r="AF27" i="52"/>
  <c r="X27" i="52"/>
  <c r="P27" i="52"/>
  <c r="H27" i="52"/>
  <c r="P27" i="53"/>
  <c r="AF27" i="53"/>
  <c r="AN27" i="53"/>
  <c r="AV27" i="53"/>
  <c r="BL27" i="53"/>
  <c r="F26" i="54"/>
  <c r="N26" i="54"/>
  <c r="V26" i="54"/>
  <c r="AD26" i="54"/>
  <c r="AT26" i="54"/>
  <c r="AH26" i="54"/>
  <c r="AX26" i="54"/>
  <c r="BF26" i="54"/>
  <c r="L26" i="52"/>
  <c r="R26" i="54"/>
  <c r="F27" i="52"/>
  <c r="K26" i="52"/>
  <c r="G27" i="54"/>
  <c r="O27" i="54"/>
  <c r="W27" i="54"/>
  <c r="AE27" i="54"/>
  <c r="AM27" i="54"/>
  <c r="G26" i="53"/>
  <c r="J27" i="53"/>
  <c r="R27" i="53"/>
  <c r="AX27" i="53"/>
  <c r="BF27" i="53"/>
  <c r="U27" i="54"/>
  <c r="AK27" i="54"/>
  <c r="BA27" i="54"/>
  <c r="BI27" i="54"/>
  <c r="H27" i="54"/>
  <c r="Q27" i="52"/>
  <c r="AA27" i="53"/>
  <c r="AQ27" i="53"/>
  <c r="AY27" i="53"/>
  <c r="H26" i="52"/>
  <c r="J26" i="54"/>
  <c r="Z26" i="54"/>
  <c r="AP26" i="54"/>
  <c r="BK27" i="52"/>
  <c r="BC27" i="52"/>
  <c r="AU27" i="52"/>
  <c r="AM27" i="52"/>
  <c r="AE27" i="52"/>
  <c r="W27" i="52"/>
  <c r="O27" i="52"/>
  <c r="G27" i="52"/>
  <c r="BI27" i="53"/>
  <c r="K27" i="54"/>
  <c r="AA27" i="54"/>
  <c r="AI27" i="54"/>
  <c r="AY27" i="54"/>
  <c r="BG27" i="54"/>
  <c r="BI27" i="52"/>
  <c r="BA27" i="52"/>
  <c r="AS27" i="52"/>
  <c r="AK27" i="52"/>
  <c r="AC27" i="52"/>
  <c r="U27" i="52"/>
  <c r="M27" i="52"/>
  <c r="Q26" i="52"/>
  <c r="I26" i="52"/>
  <c r="F27" i="53"/>
  <c r="N27" i="53"/>
  <c r="V27" i="53"/>
  <c r="AL27" i="53"/>
  <c r="AT27" i="53"/>
  <c r="BJ27" i="53"/>
  <c r="L26" i="54"/>
  <c r="T26" i="54"/>
  <c r="AR26" i="54"/>
  <c r="BH27" i="52"/>
  <c r="AZ27" i="52"/>
  <c r="AR27" i="52"/>
  <c r="AJ27" i="52"/>
  <c r="AB27" i="52"/>
  <c r="T27" i="52"/>
  <c r="L27" i="52"/>
  <c r="BD27" i="53"/>
  <c r="P26" i="52"/>
  <c r="E27" i="52"/>
  <c r="Q32" i="52"/>
  <c r="G27" i="53"/>
  <c r="O27" i="53"/>
  <c r="W27" i="53"/>
  <c r="AE27" i="53"/>
  <c r="AM27" i="53"/>
  <c r="AU27" i="53"/>
  <c r="BC27" i="53"/>
  <c r="BK27" i="53"/>
  <c r="E27" i="54"/>
  <c r="M26" i="54"/>
  <c r="U26" i="54"/>
  <c r="AC26" i="54"/>
  <c r="AK26" i="54"/>
  <c r="AS26" i="54"/>
  <c r="BA26" i="54"/>
  <c r="BI26" i="54"/>
  <c r="BG27" i="52"/>
  <c r="AY27" i="52"/>
  <c r="AQ27" i="52"/>
  <c r="AI27" i="52"/>
  <c r="AA27" i="52"/>
  <c r="S27" i="52"/>
  <c r="K27" i="52"/>
  <c r="AS27" i="54"/>
  <c r="O26" i="52"/>
  <c r="G26" i="52"/>
  <c r="H26" i="53"/>
  <c r="BF27" i="52"/>
  <c r="AX27" i="52"/>
  <c r="AP27" i="52"/>
  <c r="AH27" i="52"/>
  <c r="Z27" i="52"/>
  <c r="R27" i="52"/>
  <c r="J27" i="52"/>
  <c r="N26" i="52"/>
  <c r="F26" i="52"/>
  <c r="I26" i="53"/>
  <c r="BM27" i="52"/>
  <c r="BE27" i="52"/>
  <c r="AW27" i="52"/>
  <c r="AO27" i="52"/>
  <c r="AG27" i="52"/>
  <c r="Y27" i="52"/>
  <c r="I27" i="52"/>
  <c r="AC27" i="54"/>
  <c r="X27" i="53"/>
  <c r="I27" i="54"/>
  <c r="Y27" i="54"/>
  <c r="AG27" i="54"/>
  <c r="AW27" i="54"/>
  <c r="BE27" i="54"/>
  <c r="BM27" i="54"/>
  <c r="M27" i="54"/>
  <c r="T27" i="53"/>
  <c r="BH27" i="53"/>
  <c r="J27" i="54"/>
  <c r="R27" i="54"/>
  <c r="Z27" i="54"/>
  <c r="AH27" i="54"/>
  <c r="AP27" i="54"/>
  <c r="AX27" i="54"/>
  <c r="BF27" i="54"/>
  <c r="AT27" i="52"/>
  <c r="AD27" i="52"/>
  <c r="H27" i="53"/>
  <c r="E26" i="54"/>
  <c r="J26" i="52"/>
  <c r="BJ27" i="54"/>
  <c r="BB27" i="54"/>
  <c r="AT27" i="54"/>
  <c r="AL27" i="54"/>
  <c r="AD27" i="54"/>
  <c r="V27" i="54"/>
  <c r="N27" i="54"/>
  <c r="F27" i="54"/>
  <c r="BG26" i="54"/>
  <c r="AY26" i="54"/>
  <c r="AQ26" i="54"/>
  <c r="AI26" i="54"/>
  <c r="AA26" i="54"/>
  <c r="S26" i="54"/>
  <c r="K26" i="54"/>
  <c r="BH27" i="54"/>
  <c r="AZ27" i="54"/>
  <c r="AR27" i="54"/>
  <c r="AJ27" i="54"/>
  <c r="AB27" i="54"/>
  <c r="T27" i="54"/>
  <c r="L27" i="54"/>
  <c r="BM26" i="54"/>
  <c r="BE26" i="54"/>
  <c r="AW26" i="54"/>
  <c r="AO26" i="54"/>
  <c r="AG26" i="54"/>
  <c r="Y26" i="54"/>
  <c r="Q26" i="54"/>
  <c r="I26" i="54"/>
  <c r="AQ27" i="54"/>
  <c r="S27" i="54"/>
  <c r="BL26" i="54"/>
  <c r="BD26" i="54"/>
  <c r="AV26" i="54"/>
  <c r="AN26" i="54"/>
  <c r="AF26" i="54"/>
  <c r="X26" i="54"/>
  <c r="P26" i="54"/>
  <c r="H26" i="54"/>
  <c r="BK26" i="54"/>
  <c r="BC26" i="54"/>
  <c r="AU26" i="54"/>
  <c r="AM26" i="54"/>
  <c r="AE26" i="54"/>
  <c r="W26" i="54"/>
  <c r="O26" i="54"/>
  <c r="G26" i="54"/>
  <c r="AO27" i="54"/>
  <c r="Q27" i="54"/>
  <c r="BJ26" i="54"/>
  <c r="BB26" i="54"/>
  <c r="AL26" i="54"/>
  <c r="BL27" i="54"/>
  <c r="BD27" i="54"/>
  <c r="AV27" i="54"/>
  <c r="AN27" i="54"/>
  <c r="AF27" i="54"/>
  <c r="X27" i="54"/>
  <c r="P27" i="54"/>
  <c r="BK27" i="54"/>
  <c r="BC27" i="54"/>
  <c r="AU27" i="54"/>
  <c r="BH26" i="54"/>
  <c r="AZ26" i="54"/>
  <c r="AJ26" i="54"/>
  <c r="AB26" i="54"/>
  <c r="BM27" i="53"/>
  <c r="BE27" i="53"/>
  <c r="AW27" i="53"/>
  <c r="AO27" i="53"/>
  <c r="AG27" i="53"/>
  <c r="Y27" i="53"/>
  <c r="Q27" i="53"/>
  <c r="I27" i="53"/>
  <c r="F26" i="53"/>
  <c r="BB27" i="53"/>
  <c r="AD27" i="53"/>
  <c r="BA27" i="53"/>
  <c r="AS27" i="53"/>
  <c r="AK27" i="53"/>
  <c r="AC27" i="53"/>
  <c r="U27" i="53"/>
  <c r="M27" i="53"/>
  <c r="L26" i="53"/>
  <c r="AZ27" i="53"/>
  <c r="AR27" i="53"/>
  <c r="AJ27" i="53"/>
  <c r="AB27" i="53"/>
  <c r="L27" i="53"/>
  <c r="K26" i="53"/>
  <c r="BG27" i="53"/>
  <c r="AI27" i="53"/>
  <c r="S27" i="53"/>
  <c r="K27" i="53"/>
  <c r="E26" i="53"/>
  <c r="J26" i="53"/>
  <c r="E27" i="53"/>
  <c r="AP27" i="53"/>
  <c r="AH27" i="53"/>
  <c r="Z27" i="53"/>
  <c r="AN28" i="53"/>
  <c r="BL28" i="53"/>
  <c r="BA28" i="52"/>
  <c r="U29" i="53"/>
  <c r="P29" i="53"/>
  <c r="AF28" i="53"/>
  <c r="K29" i="54"/>
  <c r="AA28" i="54"/>
  <c r="AI28" i="54"/>
  <c r="AY28" i="54"/>
  <c r="BG28" i="54"/>
  <c r="Z28" i="53"/>
  <c r="AH29" i="53"/>
  <c r="AP29" i="53"/>
  <c r="AX28" i="53"/>
  <c r="BI28" i="53"/>
  <c r="X29" i="53"/>
  <c r="U28" i="52"/>
  <c r="I32" i="53"/>
  <c r="I28" i="53"/>
  <c r="Q32" i="53"/>
  <c r="Q28" i="53"/>
  <c r="Y32" i="53"/>
  <c r="Y28" i="53"/>
  <c r="AG32" i="53"/>
  <c r="AG28" i="53"/>
  <c r="AG29" i="53"/>
  <c r="AO32" i="53"/>
  <c r="AO28" i="53"/>
  <c r="AW32" i="53"/>
  <c r="AW28" i="53"/>
  <c r="BE32" i="53"/>
  <c r="BE28" i="53"/>
  <c r="BM32" i="53"/>
  <c r="BM28" i="53"/>
  <c r="BM29" i="53"/>
  <c r="BD28" i="53"/>
  <c r="AH28" i="53"/>
  <c r="K29" i="53"/>
  <c r="J29" i="53"/>
  <c r="R29" i="53"/>
  <c r="AX29" i="53"/>
  <c r="BF29" i="53"/>
  <c r="L29" i="54"/>
  <c r="T29" i="54"/>
  <c r="AR29" i="54"/>
  <c r="E51" i="54"/>
  <c r="S28" i="53"/>
  <c r="AA28" i="53"/>
  <c r="AQ28" i="53"/>
  <c r="AY28" i="53"/>
  <c r="P28" i="53"/>
  <c r="AQ32" i="53"/>
  <c r="AS29" i="53"/>
  <c r="F28" i="54"/>
  <c r="N29" i="54"/>
  <c r="V29" i="54"/>
  <c r="AD29" i="54"/>
  <c r="AT29" i="54"/>
  <c r="R28" i="53"/>
  <c r="BF28" i="53"/>
  <c r="BA29" i="53"/>
  <c r="V29" i="53"/>
  <c r="BB28" i="53"/>
  <c r="H28" i="54"/>
  <c r="R32" i="53"/>
  <c r="BF32" i="53"/>
  <c r="I28" i="54"/>
  <c r="Y28" i="54"/>
  <c r="AG29" i="54"/>
  <c r="AW28" i="54"/>
  <c r="BE28" i="54"/>
  <c r="BM29" i="54"/>
  <c r="F49" i="54"/>
  <c r="F51" i="54" s="1"/>
  <c r="F57" i="54"/>
  <c r="J28" i="54"/>
  <c r="J29" i="54"/>
  <c r="J32" i="54"/>
  <c r="R28" i="54"/>
  <c r="R29" i="54"/>
  <c r="R32" i="54"/>
  <c r="Z28" i="54"/>
  <c r="Z32" i="54"/>
  <c r="Z29" i="54"/>
  <c r="AH29" i="54"/>
  <c r="AH28" i="54"/>
  <c r="AH32" i="54"/>
  <c r="AP32" i="54"/>
  <c r="AP28" i="54"/>
  <c r="AP29" i="54"/>
  <c r="AX28" i="54"/>
  <c r="AX32" i="54"/>
  <c r="AX29" i="54"/>
  <c r="BF28" i="54"/>
  <c r="BF32" i="54"/>
  <c r="BF29" i="54"/>
  <c r="G49" i="54"/>
  <c r="G51" i="54" s="1"/>
  <c r="G57" i="54"/>
  <c r="G34" i="54"/>
  <c r="H57" i="54"/>
  <c r="H34" i="54"/>
  <c r="H49" i="54"/>
  <c r="H51" i="54" s="1"/>
  <c r="I7" i="54"/>
  <c r="E28" i="54"/>
  <c r="M28" i="54"/>
  <c r="U28" i="54"/>
  <c r="AC28" i="54"/>
  <c r="AK28" i="54"/>
  <c r="AS28" i="54"/>
  <c r="BA28" i="54"/>
  <c r="BI28" i="54"/>
  <c r="G32" i="54"/>
  <c r="G28" i="54"/>
  <c r="C17" i="54"/>
  <c r="G29" i="54"/>
  <c r="O32" i="54"/>
  <c r="O28" i="54"/>
  <c r="O29" i="54"/>
  <c r="W32" i="54"/>
  <c r="W29" i="54"/>
  <c r="W28" i="54"/>
  <c r="AE32" i="54"/>
  <c r="AE29" i="54"/>
  <c r="AE28" i="54"/>
  <c r="AM32" i="54"/>
  <c r="AM28" i="54"/>
  <c r="AM29" i="54"/>
  <c r="C16" i="54"/>
  <c r="K28" i="54"/>
  <c r="S28" i="54"/>
  <c r="AQ28" i="54"/>
  <c r="F29" i="54"/>
  <c r="Y29" i="54"/>
  <c r="AJ29" i="54"/>
  <c r="AU29" i="54"/>
  <c r="BE29" i="54"/>
  <c r="F32" i="54"/>
  <c r="AD32" i="54"/>
  <c r="BE32" i="54"/>
  <c r="L28" i="54"/>
  <c r="T28" i="54"/>
  <c r="AB28" i="54"/>
  <c r="AJ28" i="54"/>
  <c r="AR28" i="54"/>
  <c r="AZ28" i="54"/>
  <c r="BH28" i="54"/>
  <c r="P29" i="54"/>
  <c r="AL29" i="54"/>
  <c r="AV29" i="54"/>
  <c r="H32" i="54"/>
  <c r="AG32" i="54"/>
  <c r="AR32" i="54"/>
  <c r="S29" i="54"/>
  <c r="AA29" i="54"/>
  <c r="AI29" i="54"/>
  <c r="AQ29" i="54"/>
  <c r="AY29" i="54"/>
  <c r="BG29" i="54"/>
  <c r="H29" i="54"/>
  <c r="Q29" i="54"/>
  <c r="AB29" i="54"/>
  <c r="AW29" i="54"/>
  <c r="BH29" i="54"/>
  <c r="I32" i="54"/>
  <c r="T32" i="54"/>
  <c r="AT32" i="54"/>
  <c r="BG32" i="54"/>
  <c r="N28" i="54"/>
  <c r="V28" i="54"/>
  <c r="AD28" i="54"/>
  <c r="AL28" i="54"/>
  <c r="AT28" i="54"/>
  <c r="BB28" i="54"/>
  <c r="BJ28" i="54"/>
  <c r="I29" i="54"/>
  <c r="AN29" i="54"/>
  <c r="BJ29" i="54"/>
  <c r="V32" i="54"/>
  <c r="AI32" i="54"/>
  <c r="AW32" i="54"/>
  <c r="E29" i="54"/>
  <c r="E32" i="54"/>
  <c r="M29" i="54"/>
  <c r="M32" i="54"/>
  <c r="U29" i="54"/>
  <c r="U32" i="54"/>
  <c r="AC29" i="54"/>
  <c r="AC32" i="54"/>
  <c r="AK29" i="54"/>
  <c r="AK32" i="54"/>
  <c r="AS29" i="54"/>
  <c r="AS32" i="54"/>
  <c r="BA29" i="54"/>
  <c r="BA32" i="54"/>
  <c r="BI29" i="54"/>
  <c r="BI32" i="54"/>
  <c r="AU28" i="54"/>
  <c r="BC28" i="54"/>
  <c r="BK28" i="54"/>
  <c r="AO29" i="54"/>
  <c r="AZ29" i="54"/>
  <c r="BK29" i="54"/>
  <c r="K32" i="54"/>
  <c r="Y32" i="54"/>
  <c r="G40" i="54"/>
  <c r="P28" i="54"/>
  <c r="X28" i="54"/>
  <c r="AF28" i="54"/>
  <c r="AN28" i="54"/>
  <c r="AV28" i="54"/>
  <c r="BD28" i="54"/>
  <c r="BL28" i="54"/>
  <c r="AF29" i="54"/>
  <c r="BB29" i="54"/>
  <c r="BL29" i="54"/>
  <c r="L32" i="54"/>
  <c r="AY32" i="54"/>
  <c r="BM32" i="54"/>
  <c r="Q28" i="54"/>
  <c r="AG28" i="54"/>
  <c r="AO28" i="54"/>
  <c r="BM28" i="54"/>
  <c r="BC29" i="54"/>
  <c r="N32" i="54"/>
  <c r="AA32" i="54"/>
  <c r="X29" i="54"/>
  <c r="BD29" i="54"/>
  <c r="M20" i="53"/>
  <c r="M26" i="53" s="1"/>
  <c r="N32" i="53"/>
  <c r="N28" i="53"/>
  <c r="N29" i="53"/>
  <c r="AL32" i="53"/>
  <c r="AL28" i="53"/>
  <c r="AL29" i="53"/>
  <c r="BJ29" i="53"/>
  <c r="BJ28" i="53"/>
  <c r="BJ32" i="53"/>
  <c r="G29" i="53"/>
  <c r="G32" i="53"/>
  <c r="G28" i="53"/>
  <c r="O29" i="53"/>
  <c r="O32" i="53"/>
  <c r="O28" i="53"/>
  <c r="W29" i="53"/>
  <c r="W32" i="53"/>
  <c r="W28" i="53"/>
  <c r="AE29" i="53"/>
  <c r="AE32" i="53"/>
  <c r="AE28" i="53"/>
  <c r="AM29" i="53"/>
  <c r="AM32" i="53"/>
  <c r="AM28" i="53"/>
  <c r="AU29" i="53"/>
  <c r="AU32" i="53"/>
  <c r="AU28" i="53"/>
  <c r="BC29" i="53"/>
  <c r="BC32" i="53"/>
  <c r="BC28" i="53"/>
  <c r="BK29" i="53"/>
  <c r="BK32" i="53"/>
  <c r="BK28" i="53"/>
  <c r="BB29" i="53"/>
  <c r="AT28" i="53"/>
  <c r="AT32" i="53"/>
  <c r="AT29" i="53"/>
  <c r="H29" i="53"/>
  <c r="H32" i="53"/>
  <c r="AN32" i="53"/>
  <c r="AN29" i="53"/>
  <c r="AV32" i="53"/>
  <c r="AV29" i="53"/>
  <c r="BL29" i="53"/>
  <c r="BL32" i="53"/>
  <c r="X28" i="53"/>
  <c r="AP28" i="53"/>
  <c r="AF29" i="53"/>
  <c r="BD29" i="53"/>
  <c r="F28" i="53"/>
  <c r="F29" i="53"/>
  <c r="F49" i="53"/>
  <c r="F51" i="53" s="1"/>
  <c r="F57" i="53"/>
  <c r="AV28" i="53"/>
  <c r="AF32" i="53"/>
  <c r="C16" i="53"/>
  <c r="V28" i="53"/>
  <c r="V32" i="53"/>
  <c r="G34" i="53"/>
  <c r="G49" i="53"/>
  <c r="G51" i="53" s="1"/>
  <c r="G57" i="53"/>
  <c r="H28" i="53"/>
  <c r="H7" i="53"/>
  <c r="L29" i="53"/>
  <c r="F32" i="53"/>
  <c r="AD29" i="53"/>
  <c r="AD28" i="53"/>
  <c r="C17" i="53"/>
  <c r="T29" i="53"/>
  <c r="AB29" i="53"/>
  <c r="AR28" i="53"/>
  <c r="BH29" i="53"/>
  <c r="J28" i="53"/>
  <c r="M29" i="53"/>
  <c r="AR29" i="53"/>
  <c r="P32" i="53"/>
  <c r="C46" i="53"/>
  <c r="E51" i="53"/>
  <c r="K28" i="53"/>
  <c r="AI28" i="53"/>
  <c r="BG28" i="53"/>
  <c r="E29" i="53"/>
  <c r="Y29" i="53"/>
  <c r="AJ29" i="53"/>
  <c r="BE29" i="53"/>
  <c r="T32" i="53"/>
  <c r="L28" i="53"/>
  <c r="T28" i="53"/>
  <c r="AB28" i="53"/>
  <c r="AJ28" i="53"/>
  <c r="AZ28" i="53"/>
  <c r="BH28" i="53"/>
  <c r="Z29" i="53"/>
  <c r="AK29" i="53"/>
  <c r="J32" i="53"/>
  <c r="BH32" i="53"/>
  <c r="S29" i="53"/>
  <c r="AA29" i="53"/>
  <c r="AI29" i="53"/>
  <c r="AQ29" i="53"/>
  <c r="AY29" i="53"/>
  <c r="BG29" i="53"/>
  <c r="E28" i="53"/>
  <c r="M28" i="53"/>
  <c r="U28" i="53"/>
  <c r="AC28" i="53"/>
  <c r="AK28" i="53"/>
  <c r="AS28" i="53"/>
  <c r="BA28" i="53"/>
  <c r="Q29" i="53"/>
  <c r="AW29" i="53"/>
  <c r="AX32" i="53"/>
  <c r="G40" i="53"/>
  <c r="I29" i="53"/>
  <c r="AC29" i="53"/>
  <c r="AY32" i="53"/>
  <c r="BI29" i="53"/>
  <c r="BI32" i="53"/>
  <c r="AO29" i="53"/>
  <c r="AZ29" i="53"/>
  <c r="AA32" i="53"/>
  <c r="C17" i="52"/>
  <c r="T28" i="52"/>
  <c r="AR29" i="52"/>
  <c r="F29" i="52"/>
  <c r="V29" i="52"/>
  <c r="AL29" i="52"/>
  <c r="AT28" i="52"/>
  <c r="BB29" i="52"/>
  <c r="BJ29" i="52"/>
  <c r="G28" i="52"/>
  <c r="O28" i="52"/>
  <c r="W28" i="52"/>
  <c r="AE28" i="52"/>
  <c r="AM28" i="52"/>
  <c r="AU28" i="52"/>
  <c r="BC28" i="52"/>
  <c r="BK28" i="52"/>
  <c r="AD28" i="52"/>
  <c r="AT29" i="52"/>
  <c r="M28" i="52"/>
  <c r="AC28" i="52"/>
  <c r="AS28" i="52"/>
  <c r="H28" i="52"/>
  <c r="X29" i="52"/>
  <c r="AF28" i="52"/>
  <c r="AN29" i="52"/>
  <c r="AV28" i="52"/>
  <c r="BL29" i="52"/>
  <c r="F28" i="52"/>
  <c r="BB28" i="52"/>
  <c r="V32" i="52"/>
  <c r="E28" i="52"/>
  <c r="AK28" i="52"/>
  <c r="BI28" i="52"/>
  <c r="T32" i="52"/>
  <c r="N28" i="52"/>
  <c r="BJ28" i="52"/>
  <c r="T29" i="52"/>
  <c r="S29" i="52"/>
  <c r="V28" i="52"/>
  <c r="AF29" i="52"/>
  <c r="AV32" i="52"/>
  <c r="AL28" i="52"/>
  <c r="H32" i="52"/>
  <c r="G34" i="52"/>
  <c r="G49" i="52"/>
  <c r="G51" i="52" s="1"/>
  <c r="G57" i="52"/>
  <c r="H7" i="52"/>
  <c r="R20" i="52"/>
  <c r="S20" i="52" s="1"/>
  <c r="T20" i="52" s="1"/>
  <c r="U20" i="52" s="1"/>
  <c r="V20" i="52" s="1"/>
  <c r="W20" i="52" s="1"/>
  <c r="X20" i="52" s="1"/>
  <c r="Y20" i="52" s="1"/>
  <c r="Z20" i="52" s="1"/>
  <c r="AA20" i="52" s="1"/>
  <c r="AB20" i="52" s="1"/>
  <c r="AC20" i="52" s="1"/>
  <c r="AD20" i="52" s="1"/>
  <c r="AE20" i="52" s="1"/>
  <c r="AF20" i="52" s="1"/>
  <c r="AG20" i="52" s="1"/>
  <c r="AH20" i="52" s="1"/>
  <c r="AI20" i="52" s="1"/>
  <c r="AJ20" i="52" s="1"/>
  <c r="AK20" i="52" s="1"/>
  <c r="AL20" i="52" s="1"/>
  <c r="AM20" i="52" s="1"/>
  <c r="AN20" i="52" s="1"/>
  <c r="AO20" i="52" s="1"/>
  <c r="AP20" i="52" s="1"/>
  <c r="AP26" i="52" s="1"/>
  <c r="F49" i="52"/>
  <c r="F51" i="52" s="1"/>
  <c r="F57" i="52"/>
  <c r="AG29" i="52"/>
  <c r="G40" i="52"/>
  <c r="J28" i="52"/>
  <c r="Z29" i="52"/>
  <c r="AH28" i="52"/>
  <c r="AX28" i="52"/>
  <c r="BF28" i="52"/>
  <c r="K28" i="52"/>
  <c r="K32" i="52"/>
  <c r="K29" i="52"/>
  <c r="S28" i="52"/>
  <c r="S32" i="52"/>
  <c r="AA29" i="52"/>
  <c r="AA28" i="52"/>
  <c r="AA32" i="52"/>
  <c r="AI29" i="52"/>
  <c r="AI28" i="52"/>
  <c r="AQ29" i="52"/>
  <c r="AQ32" i="52"/>
  <c r="AQ28" i="52"/>
  <c r="AY29" i="52"/>
  <c r="AY28" i="52"/>
  <c r="AY32" i="52"/>
  <c r="BG29" i="52"/>
  <c r="BG28" i="52"/>
  <c r="AI32" i="52"/>
  <c r="L32" i="52"/>
  <c r="L29" i="52"/>
  <c r="L28" i="52"/>
  <c r="AB29" i="52"/>
  <c r="AB32" i="52"/>
  <c r="AB28" i="52"/>
  <c r="AJ29" i="52"/>
  <c r="AJ32" i="52"/>
  <c r="AJ28" i="52"/>
  <c r="AR32" i="52"/>
  <c r="AR28" i="52"/>
  <c r="AZ29" i="52"/>
  <c r="AZ32" i="52"/>
  <c r="AZ28" i="52"/>
  <c r="BH29" i="52"/>
  <c r="BH28" i="52"/>
  <c r="I29" i="52"/>
  <c r="BE29" i="52"/>
  <c r="J29" i="52"/>
  <c r="BF29" i="52"/>
  <c r="H29" i="52"/>
  <c r="R29" i="52"/>
  <c r="AD29" i="52"/>
  <c r="AP29" i="52"/>
  <c r="BD29" i="52"/>
  <c r="F32" i="52"/>
  <c r="AF32" i="52"/>
  <c r="BF32" i="52"/>
  <c r="E29" i="52"/>
  <c r="E32" i="52"/>
  <c r="M29" i="52"/>
  <c r="M32" i="52"/>
  <c r="U29" i="52"/>
  <c r="U32" i="52"/>
  <c r="AC29" i="52"/>
  <c r="AC32" i="52"/>
  <c r="AK29" i="52"/>
  <c r="AK32" i="52"/>
  <c r="AS29" i="52"/>
  <c r="AS32" i="52"/>
  <c r="BA29" i="52"/>
  <c r="BA32" i="52"/>
  <c r="BI29" i="52"/>
  <c r="BI32" i="52"/>
  <c r="AH29" i="52"/>
  <c r="AV29" i="52"/>
  <c r="X32" i="52"/>
  <c r="AX32" i="52"/>
  <c r="BJ32" i="52"/>
  <c r="C16" i="52"/>
  <c r="P28" i="52"/>
  <c r="X28" i="52"/>
  <c r="AN28" i="52"/>
  <c r="BD28" i="52"/>
  <c r="BL28" i="52"/>
  <c r="AW29" i="52"/>
  <c r="Z32" i="52"/>
  <c r="AL32" i="52"/>
  <c r="BL32" i="52"/>
  <c r="G29" i="52"/>
  <c r="G32" i="52"/>
  <c r="O29" i="52"/>
  <c r="O32" i="52"/>
  <c r="W29" i="52"/>
  <c r="W32" i="52"/>
  <c r="AE29" i="52"/>
  <c r="AE32" i="52"/>
  <c r="AM29" i="52"/>
  <c r="AM32" i="52"/>
  <c r="AU29" i="52"/>
  <c r="AU32" i="52"/>
  <c r="BC29" i="52"/>
  <c r="BC32" i="52"/>
  <c r="BK29" i="52"/>
  <c r="BK32" i="52"/>
  <c r="I28" i="52"/>
  <c r="Q28" i="52"/>
  <c r="Y28" i="52"/>
  <c r="AG28" i="52"/>
  <c r="AO28" i="52"/>
  <c r="AW28" i="52"/>
  <c r="BE28" i="52"/>
  <c r="BM28" i="52"/>
  <c r="N29" i="52"/>
  <c r="Y29" i="52"/>
  <c r="AX29" i="52"/>
  <c r="AN32" i="52"/>
  <c r="R28" i="52"/>
  <c r="Z28" i="52"/>
  <c r="AP28" i="52"/>
  <c r="P29" i="52"/>
  <c r="BM29" i="52"/>
  <c r="BB32" i="52"/>
  <c r="Q29" i="52"/>
  <c r="AO29" i="52"/>
  <c r="E51" i="52"/>
  <c r="P13" i="63" l="1"/>
  <c r="N53" i="61"/>
  <c r="N54" i="61" s="1"/>
  <c r="N51" i="61"/>
  <c r="N52" i="61" s="1"/>
  <c r="N42" i="61"/>
  <c r="N88" i="61" s="1"/>
  <c r="R36" i="60"/>
  <c r="O41" i="61"/>
  <c r="P31" i="61"/>
  <c r="P37" i="61"/>
  <c r="P33" i="61"/>
  <c r="Q22" i="61"/>
  <c r="P34" i="61"/>
  <c r="S37" i="60" s="1"/>
  <c r="P32" i="61"/>
  <c r="N10" i="61"/>
  <c r="N13" i="61" s="1"/>
  <c r="R45" i="63"/>
  <c r="R48" i="63" s="1"/>
  <c r="M34" i="55"/>
  <c r="S34" i="56" s="1"/>
  <c r="M32" i="55"/>
  <c r="Q80" i="63"/>
  <c r="N80" i="55"/>
  <c r="O45" i="55"/>
  <c r="O48" i="55" s="1"/>
  <c r="Z42" i="60"/>
  <c r="T103" i="61"/>
  <c r="Z42" i="62"/>
  <c r="T103" i="63"/>
  <c r="O52" i="63"/>
  <c r="AA41" i="60"/>
  <c r="S100" i="61"/>
  <c r="AA41" i="62"/>
  <c r="S100" i="63"/>
  <c r="AB30" i="60"/>
  <c r="I78" i="61" s="1"/>
  <c r="L41" i="55"/>
  <c r="Y30" i="60"/>
  <c r="I84" i="61" s="1"/>
  <c r="I93" i="63"/>
  <c r="P45" i="61"/>
  <c r="P48" i="61" s="1"/>
  <c r="O80" i="61"/>
  <c r="U31" i="60"/>
  <c r="X31" i="60" s="1"/>
  <c r="J82" i="61"/>
  <c r="R34" i="63"/>
  <c r="S39" i="62" s="1"/>
  <c r="R32" i="63"/>
  <c r="R39" i="62" s="1"/>
  <c r="P53" i="63"/>
  <c r="P54" i="63" s="1"/>
  <c r="P51" i="63"/>
  <c r="R31" i="63"/>
  <c r="V26" i="63"/>
  <c r="AB30" i="62"/>
  <c r="I78" i="63" s="1"/>
  <c r="Y30" i="62"/>
  <c r="I84" i="63" s="1"/>
  <c r="V28" i="63"/>
  <c r="S62" i="61"/>
  <c r="O40" i="60"/>
  <c r="U62" i="63"/>
  <c r="O42" i="62"/>
  <c r="T32" i="60"/>
  <c r="Q41" i="63"/>
  <c r="H96" i="61"/>
  <c r="I93" i="61"/>
  <c r="I96" i="61" s="1"/>
  <c r="I96" i="63"/>
  <c r="U31" i="62"/>
  <c r="X31" i="62" s="1"/>
  <c r="H95" i="63"/>
  <c r="H96" i="63"/>
  <c r="T32" i="62"/>
  <c r="K82" i="63" s="1"/>
  <c r="Q36" i="60"/>
  <c r="Q36" i="62"/>
  <c r="O14" i="63"/>
  <c r="O11" i="63"/>
  <c r="O12" i="63"/>
  <c r="V68" i="63"/>
  <c r="V39" i="63"/>
  <c r="W7" i="63"/>
  <c r="V60" i="63"/>
  <c r="R33" i="63"/>
  <c r="S22" i="63"/>
  <c r="R37" i="63"/>
  <c r="P42" i="63"/>
  <c r="P88" i="63" s="1"/>
  <c r="O37" i="56"/>
  <c r="J82" i="55"/>
  <c r="G78" i="55"/>
  <c r="T68" i="61"/>
  <c r="T39" i="61"/>
  <c r="U7" i="61"/>
  <c r="T60" i="61"/>
  <c r="H96" i="55"/>
  <c r="I93" i="55"/>
  <c r="I96" i="55" s="1"/>
  <c r="J14" i="55"/>
  <c r="AB29" i="56"/>
  <c r="Y30" i="56"/>
  <c r="H84" i="55"/>
  <c r="U31" i="56"/>
  <c r="X31" i="56" s="1"/>
  <c r="R33" i="56"/>
  <c r="W34" i="56"/>
  <c r="J54" i="55"/>
  <c r="K51" i="55"/>
  <c r="K53" i="55"/>
  <c r="Q32" i="56"/>
  <c r="T32" i="56"/>
  <c r="J52" i="55"/>
  <c r="K10" i="55"/>
  <c r="K14" i="55" s="1"/>
  <c r="Q33" i="56"/>
  <c r="N22" i="55"/>
  <c r="N31" i="55" s="1"/>
  <c r="M37" i="55"/>
  <c r="K42" i="55"/>
  <c r="K88" i="55" s="1"/>
  <c r="P44" i="58"/>
  <c r="Q41" i="58"/>
  <c r="N11" i="58"/>
  <c r="N12" i="58"/>
  <c r="P58" i="58"/>
  <c r="P37" i="58" s="1"/>
  <c r="P35" i="58"/>
  <c r="P50" i="58"/>
  <c r="P52" i="58" s="1"/>
  <c r="Q7" i="58"/>
  <c r="O38" i="58"/>
  <c r="O10" i="58"/>
  <c r="P62" i="55"/>
  <c r="P68" i="55"/>
  <c r="P39" i="55"/>
  <c r="Q7" i="55"/>
  <c r="Q60" i="55" s="1"/>
  <c r="C41" i="53"/>
  <c r="C41" i="54"/>
  <c r="C41" i="52"/>
  <c r="AF26" i="52"/>
  <c r="R26" i="52"/>
  <c r="S26" i="52"/>
  <c r="AH26" i="52"/>
  <c r="AJ26" i="52"/>
  <c r="V26" i="52"/>
  <c r="W26" i="52"/>
  <c r="AD26" i="52"/>
  <c r="AE26" i="52"/>
  <c r="AK26" i="52"/>
  <c r="AL26" i="52"/>
  <c r="AM26" i="52"/>
  <c r="AC26" i="52"/>
  <c r="T26" i="52"/>
  <c r="X26" i="52"/>
  <c r="AB26" i="52"/>
  <c r="Y26" i="52"/>
  <c r="AN26" i="52"/>
  <c r="AA26" i="52"/>
  <c r="AG26" i="52"/>
  <c r="AI26" i="52"/>
  <c r="AO26" i="52"/>
  <c r="Z26" i="52"/>
  <c r="U26" i="52"/>
  <c r="E36" i="53"/>
  <c r="E37" i="53" s="1"/>
  <c r="G36" i="53"/>
  <c r="G36" i="54"/>
  <c r="E36" i="52"/>
  <c r="G43" i="54"/>
  <c r="H40" i="54"/>
  <c r="C32" i="54"/>
  <c r="C29" i="54"/>
  <c r="E36" i="54"/>
  <c r="C27" i="54"/>
  <c r="C28" i="54"/>
  <c r="I49" i="54"/>
  <c r="I51" i="54" s="1"/>
  <c r="I34" i="54"/>
  <c r="I57" i="54"/>
  <c r="I36" i="54" s="1"/>
  <c r="J7" i="54"/>
  <c r="F36" i="54"/>
  <c r="C26" i="54"/>
  <c r="H36" i="54"/>
  <c r="G43" i="53"/>
  <c r="H40" i="53"/>
  <c r="C28" i="53"/>
  <c r="H49" i="53"/>
  <c r="H57" i="53"/>
  <c r="H34" i="53"/>
  <c r="I7" i="53"/>
  <c r="C29" i="53"/>
  <c r="F36" i="53"/>
  <c r="C27" i="53"/>
  <c r="C32" i="53"/>
  <c r="N20" i="53"/>
  <c r="N26" i="53" s="1"/>
  <c r="F36" i="52"/>
  <c r="F10" i="52" s="1"/>
  <c r="C28" i="52"/>
  <c r="G36" i="52"/>
  <c r="C27" i="52"/>
  <c r="C29" i="52"/>
  <c r="AQ20" i="52"/>
  <c r="AQ26" i="52" s="1"/>
  <c r="H49" i="52"/>
  <c r="H57" i="52"/>
  <c r="H36" i="52" s="1"/>
  <c r="H34" i="52"/>
  <c r="I7" i="52"/>
  <c r="G43" i="52"/>
  <c r="H40" i="52"/>
  <c r="C32" i="52"/>
  <c r="N14" i="61" l="1"/>
  <c r="N11" i="61"/>
  <c r="N12" i="61"/>
  <c r="O51" i="61"/>
  <c r="O52" i="61" s="1"/>
  <c r="O53" i="61"/>
  <c r="O54" i="61" s="1"/>
  <c r="O42" i="61"/>
  <c r="O88" i="61" s="1"/>
  <c r="O10" i="61"/>
  <c r="R37" i="60"/>
  <c r="P41" i="61"/>
  <c r="P10" i="61" s="1"/>
  <c r="Q31" i="61"/>
  <c r="Q37" i="61"/>
  <c r="Q33" i="61"/>
  <c r="R22" i="61"/>
  <c r="Q32" i="61"/>
  <c r="Q34" i="61"/>
  <c r="S38" i="60" s="1"/>
  <c r="R80" i="63"/>
  <c r="S45" i="63"/>
  <c r="S48" i="63" s="1"/>
  <c r="N34" i="55"/>
  <c r="S35" i="56" s="1"/>
  <c r="N32" i="55"/>
  <c r="P45" i="55"/>
  <c r="P48" i="55" s="1"/>
  <c r="O80" i="55"/>
  <c r="Z43" i="60"/>
  <c r="U103" i="61"/>
  <c r="Z43" i="62"/>
  <c r="U103" i="63"/>
  <c r="P52" i="63"/>
  <c r="P11" i="63"/>
  <c r="AA42" i="60"/>
  <c r="T100" i="61"/>
  <c r="AA42" i="62"/>
  <c r="T100" i="63"/>
  <c r="Y31" i="60"/>
  <c r="J84" i="61" s="1"/>
  <c r="J93" i="63"/>
  <c r="P80" i="61"/>
  <c r="Q45" i="61"/>
  <c r="Q48" i="61" s="1"/>
  <c r="P12" i="63"/>
  <c r="U32" i="60"/>
  <c r="X32" i="60" s="1"/>
  <c r="K82" i="61"/>
  <c r="Q51" i="63"/>
  <c r="Q53" i="63"/>
  <c r="Q54" i="63" s="1"/>
  <c r="S34" i="63"/>
  <c r="S40" i="62" s="1"/>
  <c r="S32" i="63"/>
  <c r="R40" i="62" s="1"/>
  <c r="U32" i="62"/>
  <c r="X32" i="62" s="1"/>
  <c r="W26" i="63"/>
  <c r="W28" i="63"/>
  <c r="S31" i="63"/>
  <c r="P14" i="63"/>
  <c r="M41" i="55"/>
  <c r="T62" i="61"/>
  <c r="O41" i="60"/>
  <c r="V62" i="63"/>
  <c r="O43" i="62"/>
  <c r="Q10" i="63"/>
  <c r="Q13" i="63" s="1"/>
  <c r="I95" i="61"/>
  <c r="T33" i="62"/>
  <c r="L82" i="63" s="1"/>
  <c r="I95" i="63"/>
  <c r="T33" i="60"/>
  <c r="J93" i="61"/>
  <c r="J96" i="61" s="1"/>
  <c r="Y31" i="62"/>
  <c r="J84" i="63" s="1"/>
  <c r="Q37" i="60"/>
  <c r="Q37" i="62"/>
  <c r="R41" i="63"/>
  <c r="S33" i="63"/>
  <c r="S37" i="63"/>
  <c r="T22" i="63"/>
  <c r="W68" i="63"/>
  <c r="W39" i="63"/>
  <c r="X7" i="63"/>
  <c r="W60" i="63"/>
  <c r="Q42" i="63"/>
  <c r="Q88" i="63" s="1"/>
  <c r="H78" i="55"/>
  <c r="AB31" i="60"/>
  <c r="J78" i="61" s="1"/>
  <c r="O38" i="56"/>
  <c r="U68" i="61"/>
  <c r="U39" i="61"/>
  <c r="V7" i="61"/>
  <c r="I95" i="55"/>
  <c r="J93" i="55"/>
  <c r="J96" i="55" s="1"/>
  <c r="K13" i="55"/>
  <c r="AB30" i="56"/>
  <c r="Y31" i="56"/>
  <c r="I84" i="55"/>
  <c r="R34" i="56"/>
  <c r="T33" i="56"/>
  <c r="W35" i="56"/>
  <c r="K82" i="55"/>
  <c r="K54" i="55"/>
  <c r="L10" i="55"/>
  <c r="U32" i="56"/>
  <c r="X32" i="56" s="1"/>
  <c r="L51" i="55"/>
  <c r="L53" i="55"/>
  <c r="K52" i="55"/>
  <c r="L42" i="55"/>
  <c r="L88" i="55" s="1"/>
  <c r="Q34" i="56"/>
  <c r="O22" i="55"/>
  <c r="O31" i="55" s="1"/>
  <c r="N37" i="55"/>
  <c r="P38" i="58"/>
  <c r="P10" i="58"/>
  <c r="Q35" i="58"/>
  <c r="Q58" i="58"/>
  <c r="Q37" i="58" s="1"/>
  <c r="Q50" i="58"/>
  <c r="Q52" i="58" s="1"/>
  <c r="R7" i="58"/>
  <c r="O11" i="58"/>
  <c r="O12" i="58"/>
  <c r="O13" i="58"/>
  <c r="Q44" i="58"/>
  <c r="R41" i="58"/>
  <c r="Q68" i="55"/>
  <c r="Q39" i="55"/>
  <c r="Q62" i="55"/>
  <c r="R7" i="55"/>
  <c r="R60" i="55" s="1"/>
  <c r="E10" i="53"/>
  <c r="E11" i="53" s="1"/>
  <c r="G10" i="53"/>
  <c r="G10" i="54"/>
  <c r="J34" i="54"/>
  <c r="J57" i="54"/>
  <c r="J36" i="54" s="1"/>
  <c r="J49" i="54"/>
  <c r="J51" i="54" s="1"/>
  <c r="K7" i="54"/>
  <c r="F10" i="54"/>
  <c r="H43" i="54"/>
  <c r="I40" i="54"/>
  <c r="E37" i="54"/>
  <c r="F37" i="54" s="1"/>
  <c r="G37" i="54" s="1"/>
  <c r="H37" i="54" s="1"/>
  <c r="I37" i="54" s="1"/>
  <c r="E10" i="54"/>
  <c r="I57" i="53"/>
  <c r="I36" i="53" s="1"/>
  <c r="I34" i="53"/>
  <c r="I49" i="53"/>
  <c r="I51" i="53" s="1"/>
  <c r="J7" i="53"/>
  <c r="H43" i="53"/>
  <c r="I40" i="53"/>
  <c r="H51" i="53"/>
  <c r="H36" i="53"/>
  <c r="F37" i="53"/>
  <c r="G37" i="53" s="1"/>
  <c r="F10" i="53"/>
  <c r="O20" i="53"/>
  <c r="O26" i="53" s="1"/>
  <c r="H43" i="52"/>
  <c r="I40" i="52"/>
  <c r="I57" i="52"/>
  <c r="I36" i="52" s="1"/>
  <c r="I49" i="52"/>
  <c r="I51" i="52" s="1"/>
  <c r="I34" i="52"/>
  <c r="J7" i="52"/>
  <c r="H51" i="52"/>
  <c r="E37" i="52"/>
  <c r="F37" i="52" s="1"/>
  <c r="G37" i="52" s="1"/>
  <c r="H37" i="52" s="1"/>
  <c r="E10" i="52"/>
  <c r="AR20" i="52"/>
  <c r="AR26" i="52" s="1"/>
  <c r="G10" i="52"/>
  <c r="O14" i="61" l="1"/>
  <c r="O13" i="61"/>
  <c r="P14" i="61"/>
  <c r="P13" i="61"/>
  <c r="O11" i="61"/>
  <c r="P11" i="61" s="1"/>
  <c r="O12" i="61"/>
  <c r="T45" i="63"/>
  <c r="T48" i="63" s="1"/>
  <c r="S80" i="63"/>
  <c r="P51" i="61"/>
  <c r="P52" i="61" s="1"/>
  <c r="P53" i="61"/>
  <c r="P54" i="61" s="1"/>
  <c r="P42" i="61"/>
  <c r="P88" i="61" s="1"/>
  <c r="R38" i="60"/>
  <c r="Q41" i="61"/>
  <c r="Q10" i="61" s="1"/>
  <c r="R31" i="61"/>
  <c r="R37" i="61"/>
  <c r="R33" i="61"/>
  <c r="S22" i="61"/>
  <c r="R32" i="61"/>
  <c r="R34" i="61"/>
  <c r="S39" i="60" s="1"/>
  <c r="P80" i="55"/>
  <c r="Q45" i="55"/>
  <c r="Q48" i="55" s="1"/>
  <c r="O34" i="55"/>
  <c r="S36" i="56" s="1"/>
  <c r="O32" i="55"/>
  <c r="Z44" i="60"/>
  <c r="V103" i="61"/>
  <c r="Z44" i="62"/>
  <c r="V103" i="63"/>
  <c r="Q52" i="63"/>
  <c r="AA43" i="60"/>
  <c r="U100" i="61"/>
  <c r="AA43" i="62"/>
  <c r="U100" i="63"/>
  <c r="Y32" i="60"/>
  <c r="K84" i="61" s="1"/>
  <c r="N41" i="55"/>
  <c r="K93" i="63"/>
  <c r="K96" i="63" s="1"/>
  <c r="P12" i="61"/>
  <c r="AB32" i="60"/>
  <c r="K78" i="61" s="1"/>
  <c r="Q80" i="61"/>
  <c r="R45" i="61"/>
  <c r="R48" i="61" s="1"/>
  <c r="U33" i="60"/>
  <c r="X33" i="60" s="1"/>
  <c r="L82" i="61"/>
  <c r="R51" i="63"/>
  <c r="R53" i="63"/>
  <c r="R54" i="63" s="1"/>
  <c r="T34" i="63"/>
  <c r="S41" i="62" s="1"/>
  <c r="T32" i="63"/>
  <c r="R41" i="62" s="1"/>
  <c r="U33" i="62"/>
  <c r="X33" i="62" s="1"/>
  <c r="X28" i="63"/>
  <c r="Y32" i="62"/>
  <c r="K84" i="63" s="1"/>
  <c r="T31" i="63"/>
  <c r="X26" i="63"/>
  <c r="Q11" i="63"/>
  <c r="Q12" i="63"/>
  <c r="Q14" i="63"/>
  <c r="U62" i="61"/>
  <c r="O42" i="60"/>
  <c r="W62" i="63"/>
  <c r="O44" i="62"/>
  <c r="J95" i="61"/>
  <c r="T34" i="62"/>
  <c r="M82" i="63" s="1"/>
  <c r="T34" i="60"/>
  <c r="S41" i="63"/>
  <c r="J95" i="63"/>
  <c r="J96" i="63"/>
  <c r="K93" i="61"/>
  <c r="K96" i="61" s="1"/>
  <c r="AB31" i="62"/>
  <c r="J78" i="63" s="1"/>
  <c r="Q38" i="60"/>
  <c r="Q38" i="62"/>
  <c r="R42" i="63"/>
  <c r="R88" i="63" s="1"/>
  <c r="R10" i="63"/>
  <c r="R13" i="63" s="1"/>
  <c r="X68" i="63"/>
  <c r="X39" i="63"/>
  <c r="Y7" i="63"/>
  <c r="X60" i="63"/>
  <c r="T37" i="63"/>
  <c r="T33" i="63"/>
  <c r="U22" i="63"/>
  <c r="L82" i="55"/>
  <c r="O39" i="56"/>
  <c r="I78" i="55"/>
  <c r="V68" i="61"/>
  <c r="V39" i="61"/>
  <c r="W7" i="61"/>
  <c r="V60" i="61"/>
  <c r="J95" i="55"/>
  <c r="K93" i="55"/>
  <c r="K96" i="55" s="1"/>
  <c r="J84" i="55"/>
  <c r="Y32" i="56"/>
  <c r="L13" i="55"/>
  <c r="L14" i="55"/>
  <c r="AB31" i="56"/>
  <c r="T34" i="56"/>
  <c r="U33" i="56"/>
  <c r="X33" i="56" s="1"/>
  <c r="R35" i="56"/>
  <c r="W36" i="56"/>
  <c r="L54" i="55"/>
  <c r="M51" i="55"/>
  <c r="M53" i="55"/>
  <c r="L52" i="55"/>
  <c r="M10" i="55"/>
  <c r="Q35" i="56"/>
  <c r="M42" i="55"/>
  <c r="M88" i="55" s="1"/>
  <c r="P22" i="55"/>
  <c r="P31" i="55" s="1"/>
  <c r="O37" i="55"/>
  <c r="R35" i="58"/>
  <c r="R50" i="58"/>
  <c r="R52" i="58" s="1"/>
  <c r="R58" i="58"/>
  <c r="R37" i="58" s="1"/>
  <c r="S7" i="58"/>
  <c r="Q38" i="58"/>
  <c r="Q10" i="58"/>
  <c r="S41" i="58"/>
  <c r="R44" i="58"/>
  <c r="P11" i="58"/>
  <c r="P12" i="58"/>
  <c r="P13" i="58"/>
  <c r="R39" i="55"/>
  <c r="R68" i="55"/>
  <c r="R62" i="55"/>
  <c r="S7" i="55"/>
  <c r="S60" i="55" s="1"/>
  <c r="F11" i="53"/>
  <c r="G11" i="53" s="1"/>
  <c r="K34" i="54"/>
  <c r="K49" i="54"/>
  <c r="K57" i="54"/>
  <c r="L7" i="54"/>
  <c r="H10" i="54"/>
  <c r="J37" i="54"/>
  <c r="I43" i="54"/>
  <c r="I10" i="54" s="1"/>
  <c r="J40" i="54"/>
  <c r="G12" i="54"/>
  <c r="F12" i="54"/>
  <c r="F13" i="54"/>
  <c r="G13" i="54"/>
  <c r="E11" i="54"/>
  <c r="F11" i="54" s="1"/>
  <c r="G11" i="54" s="1"/>
  <c r="I43" i="53"/>
  <c r="I10" i="53" s="1"/>
  <c r="J40" i="53"/>
  <c r="J34" i="53"/>
  <c r="J49" i="53"/>
  <c r="J51" i="53" s="1"/>
  <c r="J57" i="53"/>
  <c r="J36" i="53" s="1"/>
  <c r="K7" i="53"/>
  <c r="F12" i="53"/>
  <c r="P20" i="53"/>
  <c r="P26" i="53" s="1"/>
  <c r="G12" i="53"/>
  <c r="H37" i="53"/>
  <c r="I37" i="53" s="1"/>
  <c r="H10" i="53"/>
  <c r="H13" i="53" s="1"/>
  <c r="F13" i="53"/>
  <c r="G13" i="53"/>
  <c r="I43" i="52"/>
  <c r="I10" i="52" s="1"/>
  <c r="J40" i="52"/>
  <c r="H10" i="52"/>
  <c r="H12" i="52" s="1"/>
  <c r="AS20" i="52"/>
  <c r="AS26" i="52" s="1"/>
  <c r="J34" i="52"/>
  <c r="J57" i="52"/>
  <c r="J36" i="52" s="1"/>
  <c r="J49" i="52"/>
  <c r="J51" i="52" s="1"/>
  <c r="K7" i="52"/>
  <c r="I37" i="52"/>
  <c r="G12" i="52"/>
  <c r="F13" i="52"/>
  <c r="E11" i="52"/>
  <c r="F11" i="52" s="1"/>
  <c r="G11" i="52" s="1"/>
  <c r="G13" i="52"/>
  <c r="F12" i="52"/>
  <c r="Q14" i="61" l="1"/>
  <c r="Q13" i="61"/>
  <c r="R45" i="55"/>
  <c r="R48" i="55" s="1"/>
  <c r="U45" i="63"/>
  <c r="U48" i="63" s="1"/>
  <c r="Q80" i="55"/>
  <c r="T80" i="63"/>
  <c r="Q53" i="61"/>
  <c r="Q54" i="61" s="1"/>
  <c r="Q42" i="61"/>
  <c r="Q88" i="61" s="1"/>
  <c r="Q51" i="61"/>
  <c r="Q52" i="61" s="1"/>
  <c r="R39" i="60"/>
  <c r="R41" i="61"/>
  <c r="S31" i="61"/>
  <c r="S34" i="61"/>
  <c r="S40" i="60" s="1"/>
  <c r="S37" i="61"/>
  <c r="S33" i="61"/>
  <c r="T22" i="61"/>
  <c r="S32" i="61"/>
  <c r="P34" i="55"/>
  <c r="S37" i="56" s="1"/>
  <c r="P32" i="55"/>
  <c r="Z45" i="60"/>
  <c r="W103" i="61"/>
  <c r="Z45" i="62"/>
  <c r="W103" i="63"/>
  <c r="R52" i="63"/>
  <c r="Q11" i="61"/>
  <c r="AA44" i="60"/>
  <c r="V100" i="61"/>
  <c r="AA44" i="62"/>
  <c r="V100" i="63"/>
  <c r="Y33" i="62"/>
  <c r="L84" i="63" s="1"/>
  <c r="O41" i="55"/>
  <c r="Q12" i="61"/>
  <c r="L93" i="63"/>
  <c r="AB33" i="60"/>
  <c r="L78" i="61" s="1"/>
  <c r="Q39" i="60"/>
  <c r="S45" i="61"/>
  <c r="S48" i="61" s="1"/>
  <c r="R80" i="61"/>
  <c r="Y33" i="60"/>
  <c r="L84" i="61" s="1"/>
  <c r="U34" i="60"/>
  <c r="X34" i="60" s="1"/>
  <c r="M82" i="61"/>
  <c r="U32" i="63"/>
  <c r="R42" i="62" s="1"/>
  <c r="U34" i="63"/>
  <c r="S42" i="62" s="1"/>
  <c r="S51" i="63"/>
  <c r="S53" i="63"/>
  <c r="S54" i="63" s="1"/>
  <c r="Y26" i="63"/>
  <c r="U31" i="63"/>
  <c r="AB32" i="62"/>
  <c r="K78" i="63" s="1"/>
  <c r="Y28" i="63"/>
  <c r="U34" i="62"/>
  <c r="X34" i="62" s="1"/>
  <c r="V62" i="61"/>
  <c r="O43" i="60"/>
  <c r="X62" i="63"/>
  <c r="O45" i="62"/>
  <c r="T35" i="60"/>
  <c r="K95" i="63"/>
  <c r="T41" i="63"/>
  <c r="S10" i="63"/>
  <c r="S13" i="63" s="1"/>
  <c r="K95" i="61"/>
  <c r="T35" i="62"/>
  <c r="N82" i="63" s="1"/>
  <c r="L93" i="61"/>
  <c r="L95" i="61" s="1"/>
  <c r="L96" i="63"/>
  <c r="Q39" i="62"/>
  <c r="R11" i="63"/>
  <c r="R14" i="63"/>
  <c r="R12" i="63"/>
  <c r="U33" i="63"/>
  <c r="V22" i="63"/>
  <c r="U37" i="63"/>
  <c r="Y39" i="63"/>
  <c r="Y68" i="63"/>
  <c r="Z7" i="63"/>
  <c r="Y60" i="63"/>
  <c r="S42" i="63"/>
  <c r="S88" i="63" s="1"/>
  <c r="K95" i="55"/>
  <c r="O40" i="56"/>
  <c r="J78" i="55"/>
  <c r="M82" i="55"/>
  <c r="W68" i="61"/>
  <c r="W39" i="61"/>
  <c r="X7" i="61"/>
  <c r="W60" i="61"/>
  <c r="L93" i="55"/>
  <c r="L95" i="55" s="1"/>
  <c r="M13" i="55"/>
  <c r="M14" i="55"/>
  <c r="AB32" i="56"/>
  <c r="U34" i="56"/>
  <c r="X34" i="56" s="1"/>
  <c r="Y33" i="56"/>
  <c r="K84" i="55"/>
  <c r="R36" i="56"/>
  <c r="T35" i="56"/>
  <c r="W37" i="56"/>
  <c r="M54" i="55"/>
  <c r="N51" i="55"/>
  <c r="N53" i="55"/>
  <c r="M52" i="55"/>
  <c r="N10" i="55"/>
  <c r="Q36" i="56"/>
  <c r="N42" i="55"/>
  <c r="N88" i="55" s="1"/>
  <c r="Q22" i="55"/>
  <c r="Q31" i="55" s="1"/>
  <c r="P37" i="55"/>
  <c r="Q11" i="58"/>
  <c r="Q12" i="58"/>
  <c r="Q13" i="58"/>
  <c r="R38" i="58"/>
  <c r="R10" i="58"/>
  <c r="T41" i="58"/>
  <c r="S44" i="58"/>
  <c r="S35" i="58"/>
  <c r="S50" i="58"/>
  <c r="S52" i="58" s="1"/>
  <c r="S58" i="58"/>
  <c r="S37" i="58" s="1"/>
  <c r="T7" i="58"/>
  <c r="S39" i="55"/>
  <c r="S62" i="55"/>
  <c r="S68" i="55"/>
  <c r="T7" i="55"/>
  <c r="T60" i="55" s="1"/>
  <c r="H12" i="53"/>
  <c r="H11" i="54"/>
  <c r="I11" i="54" s="1"/>
  <c r="L34" i="54"/>
  <c r="L49" i="54"/>
  <c r="L51" i="54" s="1"/>
  <c r="L57" i="54"/>
  <c r="L36" i="54" s="1"/>
  <c r="M7" i="54"/>
  <c r="K36" i="54"/>
  <c r="K40" i="54"/>
  <c r="J43" i="54"/>
  <c r="J10" i="54" s="1"/>
  <c r="J13" i="54" s="1"/>
  <c r="K51" i="54"/>
  <c r="I12" i="54"/>
  <c r="H13" i="54"/>
  <c r="I13" i="54"/>
  <c r="H12" i="54"/>
  <c r="Q20" i="53"/>
  <c r="Q26" i="53" s="1"/>
  <c r="J43" i="53"/>
  <c r="J10" i="53" s="1"/>
  <c r="K40" i="53"/>
  <c r="H11" i="53"/>
  <c r="I11" i="53" s="1"/>
  <c r="I12" i="53"/>
  <c r="I13" i="53"/>
  <c r="K34" i="53"/>
  <c r="K49" i="53"/>
  <c r="K57" i="53"/>
  <c r="L7" i="53"/>
  <c r="J37" i="53"/>
  <c r="H13" i="52"/>
  <c r="I13" i="52"/>
  <c r="I12" i="52"/>
  <c r="J43" i="52"/>
  <c r="J10" i="52" s="1"/>
  <c r="K40" i="52"/>
  <c r="K34" i="52"/>
  <c r="K49" i="52"/>
  <c r="K57" i="52"/>
  <c r="K36" i="52" s="1"/>
  <c r="L7" i="52"/>
  <c r="J37" i="52"/>
  <c r="AT20" i="52"/>
  <c r="AT26" i="52" s="1"/>
  <c r="H11" i="52"/>
  <c r="I11" i="52" s="1"/>
  <c r="R80" i="55" l="1"/>
  <c r="U80" i="63"/>
  <c r="S45" i="55"/>
  <c r="S48" i="55" s="1"/>
  <c r="V45" i="63"/>
  <c r="V48" i="63" s="1"/>
  <c r="R53" i="61"/>
  <c r="R54" i="61" s="1"/>
  <c r="R51" i="61"/>
  <c r="R52" i="61" s="1"/>
  <c r="R42" i="61"/>
  <c r="R88" i="61" s="1"/>
  <c r="R40" i="60"/>
  <c r="S41" i="61"/>
  <c r="S10" i="61" s="1"/>
  <c r="T31" i="61"/>
  <c r="T32" i="61"/>
  <c r="T33" i="61"/>
  <c r="T34" i="61"/>
  <c r="S41" i="60" s="1"/>
  <c r="T37" i="61"/>
  <c r="U22" i="61"/>
  <c r="R10" i="61"/>
  <c r="R13" i="61" s="1"/>
  <c r="Q32" i="55"/>
  <c r="Q34" i="55"/>
  <c r="S38" i="56" s="1"/>
  <c r="Z46" i="60"/>
  <c r="X103" i="61"/>
  <c r="Z46" i="62"/>
  <c r="X103" i="63"/>
  <c r="S52" i="63"/>
  <c r="AA45" i="60"/>
  <c r="W100" i="61"/>
  <c r="AA45" i="62"/>
  <c r="W100" i="63"/>
  <c r="Y34" i="62"/>
  <c r="M84" i="63" s="1"/>
  <c r="AB34" i="60"/>
  <c r="M78" i="61" s="1"/>
  <c r="M93" i="63"/>
  <c r="M96" i="63" s="1"/>
  <c r="Q40" i="60"/>
  <c r="T45" i="61"/>
  <c r="T48" i="61" s="1"/>
  <c r="S80" i="61"/>
  <c r="U35" i="60"/>
  <c r="X35" i="60" s="1"/>
  <c r="N82" i="61"/>
  <c r="Y34" i="60"/>
  <c r="M84" i="61" s="1"/>
  <c r="V32" i="63"/>
  <c r="R43" i="62" s="1"/>
  <c r="V34" i="63"/>
  <c r="S43" i="62" s="1"/>
  <c r="T53" i="63"/>
  <c r="T54" i="63" s="1"/>
  <c r="T51" i="63"/>
  <c r="AB33" i="62"/>
  <c r="L78" i="63" s="1"/>
  <c r="U35" i="62"/>
  <c r="X35" i="62" s="1"/>
  <c r="V31" i="63"/>
  <c r="S14" i="63"/>
  <c r="Z26" i="63"/>
  <c r="Z28" i="63"/>
  <c r="W62" i="61"/>
  <c r="O44" i="60"/>
  <c r="P41" i="55"/>
  <c r="Y62" i="63"/>
  <c r="O46" i="62"/>
  <c r="L96" i="55"/>
  <c r="S11" i="63"/>
  <c r="T10" i="63"/>
  <c r="T13" i="63" s="1"/>
  <c r="S12" i="63"/>
  <c r="L96" i="61"/>
  <c r="M93" i="61"/>
  <c r="M95" i="61" s="1"/>
  <c r="Q40" i="62"/>
  <c r="L95" i="63"/>
  <c r="V80" i="63"/>
  <c r="V37" i="63"/>
  <c r="W22" i="63"/>
  <c r="V33" i="63"/>
  <c r="Z68" i="63"/>
  <c r="Z39" i="63"/>
  <c r="AA7" i="63"/>
  <c r="Z60" i="63"/>
  <c r="Z62" i="63" s="1"/>
  <c r="T42" i="63"/>
  <c r="T88" i="63" s="1"/>
  <c r="U41" i="63"/>
  <c r="N82" i="55"/>
  <c r="O41" i="56"/>
  <c r="K78" i="55"/>
  <c r="X68" i="61"/>
  <c r="X39" i="61"/>
  <c r="Y7" i="61"/>
  <c r="X60" i="61"/>
  <c r="M93" i="55"/>
  <c r="M95" i="55" s="1"/>
  <c r="N13" i="55"/>
  <c r="N14" i="55"/>
  <c r="AB33" i="56"/>
  <c r="N12" i="55"/>
  <c r="Y34" i="56"/>
  <c r="L84" i="55"/>
  <c r="U35" i="56"/>
  <c r="X35" i="56" s="1"/>
  <c r="W38" i="56"/>
  <c r="N54" i="55"/>
  <c r="N52" i="55"/>
  <c r="Q37" i="56"/>
  <c r="R22" i="55"/>
  <c r="R31" i="55" s="1"/>
  <c r="Q37" i="55"/>
  <c r="U41" i="58"/>
  <c r="T44" i="58"/>
  <c r="T50" i="58"/>
  <c r="T52" i="58" s="1"/>
  <c r="T58" i="58"/>
  <c r="T37" i="58" s="1"/>
  <c r="T35" i="58"/>
  <c r="U7" i="58"/>
  <c r="R11" i="58"/>
  <c r="R12" i="58"/>
  <c r="R13" i="58"/>
  <c r="S38" i="58"/>
  <c r="S10" i="58"/>
  <c r="T62" i="55"/>
  <c r="T68" i="55"/>
  <c r="T39" i="55"/>
  <c r="U7" i="55"/>
  <c r="U60" i="55" s="1"/>
  <c r="J11" i="54"/>
  <c r="J12" i="54"/>
  <c r="L40" i="54"/>
  <c r="K43" i="54"/>
  <c r="K10" i="54" s="1"/>
  <c r="K37" i="54"/>
  <c r="L37" i="54" s="1"/>
  <c r="M34" i="54"/>
  <c r="M49" i="54"/>
  <c r="M51" i="54" s="1"/>
  <c r="M57" i="54"/>
  <c r="M36" i="54" s="1"/>
  <c r="N7" i="54"/>
  <c r="J11" i="53"/>
  <c r="J12" i="53"/>
  <c r="J13" i="53"/>
  <c r="L40" i="53"/>
  <c r="K43" i="53"/>
  <c r="L34" i="53"/>
  <c r="L49" i="53"/>
  <c r="L51" i="53" s="1"/>
  <c r="L57" i="53"/>
  <c r="L36" i="53" s="1"/>
  <c r="M7" i="53"/>
  <c r="K36" i="53"/>
  <c r="K51" i="53"/>
  <c r="R20" i="53"/>
  <c r="R26" i="53" s="1"/>
  <c r="J13" i="52"/>
  <c r="J12" i="52"/>
  <c r="AU20" i="52"/>
  <c r="AU26" i="52" s="1"/>
  <c r="J11" i="52"/>
  <c r="K51" i="52"/>
  <c r="L49" i="52"/>
  <c r="L51" i="52" s="1"/>
  <c r="L57" i="52"/>
  <c r="L36" i="52" s="1"/>
  <c r="L34" i="52"/>
  <c r="M7" i="52"/>
  <c r="L40" i="52"/>
  <c r="K43" i="52"/>
  <c r="K37" i="52"/>
  <c r="S13" i="61" l="1"/>
  <c r="S80" i="55"/>
  <c r="T45" i="55"/>
  <c r="T48" i="55" s="1"/>
  <c r="W45" i="63"/>
  <c r="W48" i="63" s="1"/>
  <c r="R14" i="61"/>
  <c r="S12" i="61"/>
  <c r="R12" i="61"/>
  <c r="R41" i="60"/>
  <c r="T41" i="61"/>
  <c r="T10" i="61" s="1"/>
  <c r="S51" i="61"/>
  <c r="S52" i="61" s="1"/>
  <c r="S53" i="61"/>
  <c r="S54" i="61" s="1"/>
  <c r="S42" i="61"/>
  <c r="S88" i="61" s="1"/>
  <c r="R11" i="61"/>
  <c r="S11" i="61" s="1"/>
  <c r="U31" i="61"/>
  <c r="U33" i="61"/>
  <c r="U37" i="61"/>
  <c r="V22" i="61"/>
  <c r="U34" i="61"/>
  <c r="S42" i="60" s="1"/>
  <c r="U32" i="61"/>
  <c r="R32" i="55"/>
  <c r="R34" i="55"/>
  <c r="S39" i="56" s="1"/>
  <c r="Y103" i="61"/>
  <c r="Z48" i="60"/>
  <c r="Y103" i="63"/>
  <c r="Z48" i="62"/>
  <c r="T52" i="63"/>
  <c r="AA46" i="60"/>
  <c r="Y100" i="61" s="1"/>
  <c r="G128" i="14" s="1"/>
  <c r="X100" i="61"/>
  <c r="AA46" i="62"/>
  <c r="Y100" i="63" s="1"/>
  <c r="X100" i="63"/>
  <c r="Y35" i="62"/>
  <c r="N84" i="63" s="1"/>
  <c r="AB35" i="60"/>
  <c r="N78" i="61" s="1"/>
  <c r="S14" i="61"/>
  <c r="N93" i="63"/>
  <c r="Q41" i="60"/>
  <c r="T80" i="61"/>
  <c r="U45" i="61"/>
  <c r="U48" i="61" s="1"/>
  <c r="Y35" i="60"/>
  <c r="N84" i="61" s="1"/>
  <c r="W34" i="63"/>
  <c r="S44" i="62" s="1"/>
  <c r="W32" i="63"/>
  <c r="R44" i="62" s="1"/>
  <c r="U53" i="63"/>
  <c r="U54" i="63" s="1"/>
  <c r="U51" i="63"/>
  <c r="AA28" i="63"/>
  <c r="T14" i="63"/>
  <c r="AA26" i="63"/>
  <c r="W31" i="63"/>
  <c r="AB34" i="62"/>
  <c r="M78" i="63" s="1"/>
  <c r="Q41" i="55"/>
  <c r="X62" i="61"/>
  <c r="O45" i="60"/>
  <c r="M96" i="55"/>
  <c r="T37" i="60"/>
  <c r="T12" i="63"/>
  <c r="T11" i="63"/>
  <c r="M96" i="61"/>
  <c r="M95" i="63"/>
  <c r="Q41" i="62"/>
  <c r="N93" i="61"/>
  <c r="N95" i="61" s="1"/>
  <c r="T37" i="62"/>
  <c r="P82" i="63" s="1"/>
  <c r="W37" i="63"/>
  <c r="W33" i="63"/>
  <c r="X22" i="63"/>
  <c r="U10" i="63"/>
  <c r="U13" i="63" s="1"/>
  <c r="U42" i="63"/>
  <c r="U88" i="63" s="1"/>
  <c r="V41" i="63"/>
  <c r="AA68" i="63"/>
  <c r="AA39" i="63"/>
  <c r="AB7" i="63"/>
  <c r="AA60" i="63"/>
  <c r="AA62" i="63" s="1"/>
  <c r="L78" i="55"/>
  <c r="O42" i="56"/>
  <c r="Y39" i="61"/>
  <c r="Y68" i="61"/>
  <c r="Z7" i="61"/>
  <c r="N93" i="55"/>
  <c r="N95" i="55" s="1"/>
  <c r="AB34" i="56"/>
  <c r="Y35" i="56"/>
  <c r="M84" i="55"/>
  <c r="R38" i="56"/>
  <c r="W39" i="56"/>
  <c r="Q38" i="56"/>
  <c r="S22" i="55"/>
  <c r="S31" i="55" s="1"/>
  <c r="R37" i="55"/>
  <c r="U35" i="58"/>
  <c r="U58" i="58"/>
  <c r="U37" i="58" s="1"/>
  <c r="U50" i="58"/>
  <c r="U52" i="58" s="1"/>
  <c r="V7" i="58"/>
  <c r="S11" i="58"/>
  <c r="S13" i="58"/>
  <c r="S12" i="58"/>
  <c r="T38" i="58"/>
  <c r="T10" i="58"/>
  <c r="U44" i="58"/>
  <c r="V41" i="58"/>
  <c r="U39" i="55"/>
  <c r="U62" i="55"/>
  <c r="U68" i="55"/>
  <c r="V7" i="55"/>
  <c r="K11" i="54"/>
  <c r="K13" i="54"/>
  <c r="K12" i="54"/>
  <c r="N34" i="54"/>
  <c r="N49" i="54"/>
  <c r="N51" i="54" s="1"/>
  <c r="N57" i="54"/>
  <c r="N36" i="54" s="1"/>
  <c r="O7" i="54"/>
  <c r="M37" i="54"/>
  <c r="M40" i="54"/>
  <c r="M43" i="54" s="1"/>
  <c r="M10" i="54" s="1"/>
  <c r="L43" i="54"/>
  <c r="L10" i="54" s="1"/>
  <c r="M34" i="53"/>
  <c r="M49" i="53"/>
  <c r="M51" i="53" s="1"/>
  <c r="M57" i="53"/>
  <c r="M36" i="53" s="1"/>
  <c r="N7" i="53"/>
  <c r="S20" i="53"/>
  <c r="S26" i="53" s="1"/>
  <c r="M40" i="53"/>
  <c r="L43" i="53"/>
  <c r="L10" i="53" s="1"/>
  <c r="K37" i="53"/>
  <c r="L37" i="53" s="1"/>
  <c r="K10" i="53"/>
  <c r="K10" i="52"/>
  <c r="K11" i="52" s="1"/>
  <c r="M40" i="52"/>
  <c r="L43" i="52"/>
  <c r="L10" i="52" s="1"/>
  <c r="M34" i="52"/>
  <c r="M49" i="52"/>
  <c r="M51" i="52" s="1"/>
  <c r="M57" i="52"/>
  <c r="M36" i="52" s="1"/>
  <c r="N7" i="52"/>
  <c r="L37" i="52"/>
  <c r="AV20" i="52"/>
  <c r="AV26" i="52" s="1"/>
  <c r="T14" i="61" l="1"/>
  <c r="T13" i="61"/>
  <c r="N13" i="60"/>
  <c r="J128" i="14"/>
  <c r="N13" i="62" s="1"/>
  <c r="X45" i="63"/>
  <c r="X48" i="63" s="1"/>
  <c r="W80" i="63"/>
  <c r="T80" i="55"/>
  <c r="U45" i="55"/>
  <c r="U48" i="55" s="1"/>
  <c r="R42" i="60"/>
  <c r="U41" i="61"/>
  <c r="U10" i="61" s="1"/>
  <c r="V31" i="61"/>
  <c r="V34" i="61"/>
  <c r="S43" i="60" s="1"/>
  <c r="V37" i="61"/>
  <c r="V33" i="61"/>
  <c r="V32" i="61"/>
  <c r="W22" i="61"/>
  <c r="T53" i="61"/>
  <c r="T54" i="61" s="1"/>
  <c r="T51" i="61"/>
  <c r="T52" i="61" s="1"/>
  <c r="T42" i="61"/>
  <c r="T88" i="61" s="1"/>
  <c r="S32" i="55"/>
  <c r="S34" i="55"/>
  <c r="S40" i="56" s="1"/>
  <c r="U52" i="63"/>
  <c r="T11" i="61"/>
  <c r="T12" i="61"/>
  <c r="V45" i="61"/>
  <c r="V48" i="61" s="1"/>
  <c r="U80" i="61"/>
  <c r="U37" i="60"/>
  <c r="X37" i="60" s="1"/>
  <c r="P82" i="61"/>
  <c r="X32" i="63"/>
  <c r="R45" i="62" s="1"/>
  <c r="X34" i="63"/>
  <c r="V53" i="63"/>
  <c r="V54" i="63" s="1"/>
  <c r="V51" i="63"/>
  <c r="AB35" i="62"/>
  <c r="N78" i="63" s="1"/>
  <c r="AB26" i="63"/>
  <c r="X31" i="63"/>
  <c r="U37" i="62"/>
  <c r="X37" i="62" s="1"/>
  <c r="AB28" i="63"/>
  <c r="R41" i="55"/>
  <c r="Y62" i="61"/>
  <c r="O46" i="60"/>
  <c r="T44" i="62"/>
  <c r="W82" i="63" s="1"/>
  <c r="N96" i="55"/>
  <c r="N96" i="61"/>
  <c r="T39" i="62"/>
  <c r="R82" i="63" s="1"/>
  <c r="N95" i="63"/>
  <c r="N96" i="63"/>
  <c r="Q42" i="60"/>
  <c r="Q42" i="62"/>
  <c r="X33" i="63"/>
  <c r="X37" i="63"/>
  <c r="Y22" i="63"/>
  <c r="V42" i="63"/>
  <c r="V88" i="63" s="1"/>
  <c r="V10" i="63"/>
  <c r="V13" i="63" s="1"/>
  <c r="W41" i="63"/>
  <c r="U11" i="63"/>
  <c r="U14" i="63"/>
  <c r="U12" i="63"/>
  <c r="AB68" i="63"/>
  <c r="AB39" i="63"/>
  <c r="AC7" i="63"/>
  <c r="AB60" i="63"/>
  <c r="AB62" i="63" s="1"/>
  <c r="R39" i="56"/>
  <c r="M78" i="55"/>
  <c r="O43" i="56"/>
  <c r="Z68" i="61"/>
  <c r="Z39" i="61"/>
  <c r="AA7" i="61"/>
  <c r="Z60" i="61"/>
  <c r="Z62" i="61" s="1"/>
  <c r="AB35" i="56"/>
  <c r="N84" i="55"/>
  <c r="W40" i="56"/>
  <c r="Q39" i="56"/>
  <c r="T22" i="55"/>
  <c r="T31" i="55" s="1"/>
  <c r="S37" i="55"/>
  <c r="V44" i="58"/>
  <c r="W41" i="58"/>
  <c r="V35" i="58"/>
  <c r="V50" i="58"/>
  <c r="V52" i="58" s="1"/>
  <c r="V58" i="58"/>
  <c r="V37" i="58" s="1"/>
  <c r="W7" i="58"/>
  <c r="U38" i="58"/>
  <c r="U10" i="58"/>
  <c r="T11" i="58"/>
  <c r="T12" i="58"/>
  <c r="T13" i="58"/>
  <c r="V39" i="55"/>
  <c r="V62" i="55"/>
  <c r="V68" i="55"/>
  <c r="W7" i="55"/>
  <c r="W60" i="55" s="1"/>
  <c r="L11" i="54"/>
  <c r="O49" i="54"/>
  <c r="O51" i="54" s="1"/>
  <c r="O57" i="54"/>
  <c r="O36" i="54" s="1"/>
  <c r="O34" i="54"/>
  <c r="P7" i="54"/>
  <c r="L13" i="54"/>
  <c r="M12" i="54"/>
  <c r="N40" i="54"/>
  <c r="N37" i="54"/>
  <c r="L12" i="54"/>
  <c r="T20" i="53"/>
  <c r="T26" i="53" s="1"/>
  <c r="K11" i="53"/>
  <c r="L11" i="53" s="1"/>
  <c r="K13" i="53"/>
  <c r="L13" i="53"/>
  <c r="K12" i="53"/>
  <c r="L12" i="53"/>
  <c r="N34" i="53"/>
  <c r="N49" i="53"/>
  <c r="N51" i="53" s="1"/>
  <c r="N57" i="53"/>
  <c r="N36" i="53" s="1"/>
  <c r="O7" i="53"/>
  <c r="M37" i="53"/>
  <c r="N40" i="53"/>
  <c r="M43" i="53"/>
  <c r="M10" i="53" s="1"/>
  <c r="K12" i="52"/>
  <c r="L12" i="52"/>
  <c r="K13" i="52"/>
  <c r="N49" i="52"/>
  <c r="N51" i="52" s="1"/>
  <c r="N57" i="52"/>
  <c r="N36" i="52" s="1"/>
  <c r="N34" i="52"/>
  <c r="O7" i="52"/>
  <c r="M37" i="52"/>
  <c r="AW20" i="52"/>
  <c r="AW26" i="52" s="1"/>
  <c r="L11" i="52"/>
  <c r="L13" i="52"/>
  <c r="N40" i="52"/>
  <c r="M43" i="52"/>
  <c r="M10" i="52" s="1"/>
  <c r="U14" i="61" l="1"/>
  <c r="U13" i="61"/>
  <c r="Y45" i="63"/>
  <c r="Y48" i="63" s="1"/>
  <c r="X80" i="63"/>
  <c r="V45" i="55"/>
  <c r="V48" i="55" s="1"/>
  <c r="U80" i="55"/>
  <c r="R43" i="60"/>
  <c r="V41" i="61"/>
  <c r="V10" i="61" s="1"/>
  <c r="V13" i="61" s="1"/>
  <c r="U53" i="61"/>
  <c r="U54" i="61" s="1"/>
  <c r="U51" i="61"/>
  <c r="U52" i="61" s="1"/>
  <c r="U42" i="61"/>
  <c r="U88" i="61" s="1"/>
  <c r="W31" i="61"/>
  <c r="W34" i="61"/>
  <c r="S44" i="60" s="1"/>
  <c r="W37" i="61"/>
  <c r="X22" i="61"/>
  <c r="W33" i="61"/>
  <c r="W32" i="61"/>
  <c r="T32" i="55"/>
  <c r="T34" i="55"/>
  <c r="S41" i="56" s="1"/>
  <c r="V52" i="63"/>
  <c r="U11" i="61"/>
  <c r="U12" i="61"/>
  <c r="V80" i="61"/>
  <c r="W45" i="61"/>
  <c r="W48" i="61" s="1"/>
  <c r="W53" i="63"/>
  <c r="W54" i="63" s="1"/>
  <c r="W51" i="63"/>
  <c r="Y32" i="63"/>
  <c r="R46" i="62" s="1"/>
  <c r="Y34" i="63"/>
  <c r="S46" i="62" s="1"/>
  <c r="Y31" i="63"/>
  <c r="C31" i="63" s="1"/>
  <c r="U39" i="62"/>
  <c r="X39" i="62" s="1"/>
  <c r="AC28" i="63"/>
  <c r="AC26" i="63"/>
  <c r="S41" i="55"/>
  <c r="S45" i="62"/>
  <c r="Q43" i="60"/>
  <c r="Q43" i="62"/>
  <c r="X41" i="63"/>
  <c r="W42" i="63"/>
  <c r="W88" i="63" s="1"/>
  <c r="W10" i="63"/>
  <c r="W13" i="63" s="1"/>
  <c r="AC68" i="63"/>
  <c r="AC39" i="63"/>
  <c r="AD7" i="63"/>
  <c r="AC60" i="63"/>
  <c r="AC62" i="63" s="1"/>
  <c r="V11" i="63"/>
  <c r="V14" i="63"/>
  <c r="V12" i="63"/>
  <c r="Y33" i="63"/>
  <c r="Z22" i="63"/>
  <c r="Y37" i="63"/>
  <c r="T39" i="60"/>
  <c r="T39" i="56"/>
  <c r="N78" i="55"/>
  <c r="O44" i="56"/>
  <c r="AA68" i="61"/>
  <c r="AA39" i="61"/>
  <c r="AB7" i="61"/>
  <c r="AA60" i="61"/>
  <c r="AA62" i="61" s="1"/>
  <c r="R40" i="56"/>
  <c r="W41" i="56"/>
  <c r="R53" i="55"/>
  <c r="R51" i="55"/>
  <c r="R10" i="55"/>
  <c r="R14" i="55" s="1"/>
  <c r="Q40" i="56"/>
  <c r="U22" i="55"/>
  <c r="U31" i="55" s="1"/>
  <c r="T37" i="55"/>
  <c r="U11" i="58"/>
  <c r="U13" i="58"/>
  <c r="U12" i="58"/>
  <c r="V38" i="58"/>
  <c r="V10" i="58"/>
  <c r="W50" i="58"/>
  <c r="W52" i="58" s="1"/>
  <c r="W58" i="58"/>
  <c r="W37" i="58" s="1"/>
  <c r="W35" i="58"/>
  <c r="X7" i="58"/>
  <c r="X41" i="58"/>
  <c r="W44" i="58"/>
  <c r="W39" i="55"/>
  <c r="W62" i="55"/>
  <c r="W68" i="55"/>
  <c r="X7" i="55"/>
  <c r="X60" i="55" s="1"/>
  <c r="N43" i="54"/>
  <c r="N10" i="54" s="1"/>
  <c r="N12" i="54" s="1"/>
  <c r="O40" i="54"/>
  <c r="M11" i="54"/>
  <c r="M13" i="54"/>
  <c r="O37" i="54"/>
  <c r="P57" i="54"/>
  <c r="P36" i="54" s="1"/>
  <c r="P34" i="54"/>
  <c r="P49" i="54"/>
  <c r="P51" i="54" s="1"/>
  <c r="Q7" i="54"/>
  <c r="M13" i="53"/>
  <c r="M12" i="53"/>
  <c r="N43" i="53"/>
  <c r="N10" i="53" s="1"/>
  <c r="O40" i="53"/>
  <c r="M11" i="53"/>
  <c r="O34" i="53"/>
  <c r="O49" i="53"/>
  <c r="O51" i="53" s="1"/>
  <c r="O57" i="53"/>
  <c r="O36" i="53" s="1"/>
  <c r="P7" i="53"/>
  <c r="N37" i="53"/>
  <c r="U20" i="53"/>
  <c r="U26" i="53" s="1"/>
  <c r="M11" i="52"/>
  <c r="M12" i="52"/>
  <c r="M13" i="52"/>
  <c r="AX20" i="52"/>
  <c r="AX26" i="52" s="1"/>
  <c r="N43" i="52"/>
  <c r="N10" i="52" s="1"/>
  <c r="O40" i="52"/>
  <c r="O34" i="52"/>
  <c r="O49" i="52"/>
  <c r="O51" i="52" s="1"/>
  <c r="O57" i="52"/>
  <c r="O36" i="52" s="1"/>
  <c r="P7" i="52"/>
  <c r="N37" i="52"/>
  <c r="Z45" i="63" l="1"/>
  <c r="Z48" i="63" s="1"/>
  <c r="Y80" i="63"/>
  <c r="W45" i="55"/>
  <c r="W48" i="55" s="1"/>
  <c r="V80" i="55"/>
  <c r="W52" i="63"/>
  <c r="R44" i="60"/>
  <c r="W41" i="61"/>
  <c r="W10" i="61" s="1"/>
  <c r="V53" i="61"/>
  <c r="V54" i="61" s="1"/>
  <c r="V51" i="61"/>
  <c r="V52" i="61" s="1"/>
  <c r="V42" i="61"/>
  <c r="V88" i="61" s="1"/>
  <c r="X31" i="61"/>
  <c r="X32" i="61"/>
  <c r="X37" i="61"/>
  <c r="X34" i="61"/>
  <c r="S45" i="60" s="1"/>
  <c r="X33" i="61"/>
  <c r="Y22" i="61"/>
  <c r="U32" i="55"/>
  <c r="U34" i="55"/>
  <c r="S42" i="56" s="1"/>
  <c r="V11" i="61"/>
  <c r="V12" i="61"/>
  <c r="V14" i="61"/>
  <c r="Q44" i="60"/>
  <c r="W80" i="61"/>
  <c r="X45" i="61"/>
  <c r="X48" i="61" s="1"/>
  <c r="T41" i="55"/>
  <c r="U39" i="60"/>
  <c r="X39" i="60" s="1"/>
  <c r="R82" i="61"/>
  <c r="Z32" i="63"/>
  <c r="Z34" i="63"/>
  <c r="X53" i="63"/>
  <c r="X54" i="63" s="1"/>
  <c r="X51" i="63"/>
  <c r="Z31" i="63"/>
  <c r="X10" i="63"/>
  <c r="X13" i="63" s="1"/>
  <c r="AD26" i="63"/>
  <c r="AD28" i="63"/>
  <c r="S48" i="62"/>
  <c r="C37" i="63"/>
  <c r="R12" i="62" s="1"/>
  <c r="T40" i="60"/>
  <c r="T40" i="62"/>
  <c r="S82" i="63" s="1"/>
  <c r="X42" i="63"/>
  <c r="X88" i="63" s="1"/>
  <c r="Q44" i="62"/>
  <c r="Y41" i="63"/>
  <c r="Z33" i="63"/>
  <c r="AA22" i="63"/>
  <c r="Z37" i="63"/>
  <c r="W14" i="63"/>
  <c r="W11" i="63"/>
  <c r="W12" i="63"/>
  <c r="AD68" i="63"/>
  <c r="AD39" i="63"/>
  <c r="AE7" i="63"/>
  <c r="AD60" i="63"/>
  <c r="AD62" i="63" s="1"/>
  <c r="U39" i="56"/>
  <c r="X39" i="56" s="1"/>
  <c r="R82" i="55"/>
  <c r="O45" i="56"/>
  <c r="AB68" i="61"/>
  <c r="AB39" i="61"/>
  <c r="AC7" i="61"/>
  <c r="AB60" i="61"/>
  <c r="AB62" i="61" s="1"/>
  <c r="T40" i="56"/>
  <c r="R41" i="56"/>
  <c r="W42" i="56"/>
  <c r="S51" i="55"/>
  <c r="S53" i="55"/>
  <c r="S10" i="55"/>
  <c r="S14" i="55" s="1"/>
  <c r="Q41" i="56"/>
  <c r="V22" i="55"/>
  <c r="V31" i="55" s="1"/>
  <c r="U37" i="55"/>
  <c r="W38" i="58"/>
  <c r="W10" i="58"/>
  <c r="V11" i="58"/>
  <c r="V12" i="58"/>
  <c r="V13" i="58"/>
  <c r="X44" i="58"/>
  <c r="Y41" i="58"/>
  <c r="X58" i="58"/>
  <c r="X37" i="58" s="1"/>
  <c r="X50" i="58"/>
  <c r="X52" i="58" s="1"/>
  <c r="X35" i="58"/>
  <c r="Y7" i="58"/>
  <c r="X62" i="55"/>
  <c r="X68" i="55"/>
  <c r="X39" i="55"/>
  <c r="Y7" i="55"/>
  <c r="O48" i="62" s="1"/>
  <c r="P37" i="54"/>
  <c r="Q49" i="54"/>
  <c r="Q51" i="54" s="1"/>
  <c r="Q57" i="54"/>
  <c r="Q36" i="54" s="1"/>
  <c r="Q34" i="54"/>
  <c r="R7" i="54"/>
  <c r="O43" i="54"/>
  <c r="O10" i="54" s="1"/>
  <c r="P40" i="54"/>
  <c r="N11" i="54"/>
  <c r="N13" i="54"/>
  <c r="N11" i="53"/>
  <c r="N13" i="53"/>
  <c r="N12" i="53"/>
  <c r="P49" i="53"/>
  <c r="P51" i="53" s="1"/>
  <c r="P57" i="53"/>
  <c r="P36" i="53" s="1"/>
  <c r="Q7" i="53"/>
  <c r="P34" i="53"/>
  <c r="O37" i="53"/>
  <c r="O43" i="53"/>
  <c r="O10" i="53" s="1"/>
  <c r="P40" i="53"/>
  <c r="V20" i="53"/>
  <c r="V26" i="53" s="1"/>
  <c r="N11" i="52"/>
  <c r="N13" i="52"/>
  <c r="N12" i="52"/>
  <c r="O43" i="52"/>
  <c r="O10" i="52" s="1"/>
  <c r="P40" i="52"/>
  <c r="AY20" i="52"/>
  <c r="AY26" i="52" s="1"/>
  <c r="P49" i="52"/>
  <c r="P51" i="52" s="1"/>
  <c r="P57" i="52"/>
  <c r="P36" i="52" s="1"/>
  <c r="P34" i="52"/>
  <c r="Q7" i="52"/>
  <c r="O37" i="52"/>
  <c r="W14" i="61" l="1"/>
  <c r="W13" i="61"/>
  <c r="J121" i="14"/>
  <c r="N15" i="62" s="1"/>
  <c r="W80" i="55"/>
  <c r="AA45" i="63"/>
  <c r="AA48" i="63" s="1"/>
  <c r="X45" i="55"/>
  <c r="X48" i="55" s="1"/>
  <c r="Y42" i="63"/>
  <c r="J123" i="14" s="1"/>
  <c r="X52" i="63"/>
  <c r="R45" i="60"/>
  <c r="X41" i="61"/>
  <c r="X10" i="61" s="1"/>
  <c r="Y31" i="61"/>
  <c r="C31" i="61" s="1"/>
  <c r="R11" i="60" s="1"/>
  <c r="Z22" i="61"/>
  <c r="Y32" i="61"/>
  <c r="Y34" i="61"/>
  <c r="S46" i="60" s="1"/>
  <c r="Y37" i="61"/>
  <c r="C37" i="61" s="1"/>
  <c r="R12" i="60" s="1"/>
  <c r="Y33" i="61"/>
  <c r="W51" i="61"/>
  <c r="W52" i="61" s="1"/>
  <c r="W53" i="61"/>
  <c r="W54" i="61" s="1"/>
  <c r="W42" i="61"/>
  <c r="W88" i="61" s="1"/>
  <c r="V34" i="55"/>
  <c r="S43" i="56" s="1"/>
  <c r="V32" i="55"/>
  <c r="W11" i="61"/>
  <c r="W12" i="61"/>
  <c r="Q45" i="60"/>
  <c r="X80" i="61"/>
  <c r="Y45" i="61"/>
  <c r="Y48" i="61" s="1"/>
  <c r="U40" i="60"/>
  <c r="X40" i="60" s="1"/>
  <c r="S82" i="61"/>
  <c r="R93" i="55"/>
  <c r="R93" i="63"/>
  <c r="Y51" i="63"/>
  <c r="Y53" i="63"/>
  <c r="Y54" i="63" s="1"/>
  <c r="AA32" i="63"/>
  <c r="AA34" i="63"/>
  <c r="X12" i="63"/>
  <c r="X14" i="63"/>
  <c r="X11" i="63"/>
  <c r="U40" i="62"/>
  <c r="X40" i="62" s="1"/>
  <c r="Y10" i="63"/>
  <c r="Y13" i="63" s="1"/>
  <c r="AE26" i="63"/>
  <c r="AA31" i="63"/>
  <c r="AE28" i="63"/>
  <c r="U41" i="55"/>
  <c r="T41" i="62"/>
  <c r="T82" i="63" s="1"/>
  <c r="Z41" i="63"/>
  <c r="T41" i="60"/>
  <c r="R93" i="61"/>
  <c r="Q45" i="62"/>
  <c r="AE68" i="63"/>
  <c r="AE39" i="63"/>
  <c r="AF7" i="63"/>
  <c r="AE60" i="63"/>
  <c r="AE62" i="63" s="1"/>
  <c r="AA33" i="63"/>
  <c r="AA37" i="63"/>
  <c r="AB22" i="63"/>
  <c r="O46" i="56"/>
  <c r="O48" i="56" s="1"/>
  <c r="O48" i="60"/>
  <c r="S82" i="55"/>
  <c r="AC68" i="61"/>
  <c r="AC39" i="61"/>
  <c r="AD7" i="61"/>
  <c r="AC60" i="61"/>
  <c r="AC62" i="61" s="1"/>
  <c r="T41" i="56"/>
  <c r="U40" i="56"/>
  <c r="X40" i="56" s="1"/>
  <c r="R42" i="56"/>
  <c r="W43" i="56"/>
  <c r="T51" i="55"/>
  <c r="T53" i="55"/>
  <c r="Q42" i="56"/>
  <c r="T10" i="55"/>
  <c r="T14" i="55" s="1"/>
  <c r="W22" i="55"/>
  <c r="W31" i="55" s="1"/>
  <c r="V37" i="55"/>
  <c r="Y44" i="58"/>
  <c r="Z41" i="58"/>
  <c r="Y35" i="58"/>
  <c r="Y50" i="58"/>
  <c r="Y52" i="58" s="1"/>
  <c r="Y58" i="58"/>
  <c r="Y37" i="58" s="1"/>
  <c r="Z7" i="58"/>
  <c r="W11" i="58"/>
  <c r="W13" i="58"/>
  <c r="W12" i="58"/>
  <c r="X38" i="58"/>
  <c r="X10" i="58"/>
  <c r="Y68" i="55"/>
  <c r="Y39" i="55"/>
  <c r="Y62" i="55"/>
  <c r="Z7" i="55"/>
  <c r="Z60" i="55" s="1"/>
  <c r="P43" i="54"/>
  <c r="P10" i="54" s="1"/>
  <c r="Q40" i="54"/>
  <c r="Q37" i="54"/>
  <c r="O11" i="54"/>
  <c r="O12" i="54"/>
  <c r="O13" i="54"/>
  <c r="R34" i="54"/>
  <c r="R57" i="54"/>
  <c r="R36" i="54" s="1"/>
  <c r="R49" i="54"/>
  <c r="R51" i="54" s="1"/>
  <c r="S7" i="54"/>
  <c r="O11" i="53"/>
  <c r="O12" i="53"/>
  <c r="O13" i="53"/>
  <c r="Q57" i="53"/>
  <c r="Q36" i="53" s="1"/>
  <c r="Q49" i="53"/>
  <c r="Q51" i="53" s="1"/>
  <c r="Q34" i="53"/>
  <c r="R7" i="53"/>
  <c r="P37" i="53"/>
  <c r="W20" i="53"/>
  <c r="W26" i="53" s="1"/>
  <c r="P43" i="53"/>
  <c r="P10" i="53" s="1"/>
  <c r="Q40" i="53"/>
  <c r="O11" i="52"/>
  <c r="O13" i="52"/>
  <c r="O12" i="52"/>
  <c r="P43" i="52"/>
  <c r="P10" i="52" s="1"/>
  <c r="Q40" i="52"/>
  <c r="P37" i="52"/>
  <c r="AZ20" i="52"/>
  <c r="AZ26" i="52" s="1"/>
  <c r="Q57" i="52"/>
  <c r="Q36" i="52" s="1"/>
  <c r="Q49" i="52"/>
  <c r="Q51" i="52" s="1"/>
  <c r="Q34" i="52"/>
  <c r="R7" i="52"/>
  <c r="Y52" i="63" l="1"/>
  <c r="X14" i="61"/>
  <c r="X13" i="61"/>
  <c r="Y12" i="63"/>
  <c r="P11" i="62" s="1"/>
  <c r="J119" i="14"/>
  <c r="X80" i="55"/>
  <c r="AB45" i="63"/>
  <c r="AB48" i="63" s="1"/>
  <c r="Y45" i="55"/>
  <c r="Y48" i="55" s="1"/>
  <c r="R46" i="60"/>
  <c r="Y41" i="61"/>
  <c r="Y10" i="61" s="1"/>
  <c r="Z31" i="61"/>
  <c r="Z37" i="61"/>
  <c r="AA22" i="61"/>
  <c r="Z33" i="61"/>
  <c r="Z32" i="61"/>
  <c r="Z34" i="61"/>
  <c r="X53" i="61"/>
  <c r="X54" i="61" s="1"/>
  <c r="X51" i="61"/>
  <c r="X52" i="61" s="1"/>
  <c r="X42" i="61"/>
  <c r="X88" i="61" s="1"/>
  <c r="W32" i="55"/>
  <c r="W34" i="55"/>
  <c r="S44" i="56" s="1"/>
  <c r="X11" i="61"/>
  <c r="Y11" i="63"/>
  <c r="X12" i="61"/>
  <c r="S93" i="63"/>
  <c r="Q46" i="60"/>
  <c r="Q48" i="60" s="1"/>
  <c r="Z45" i="61"/>
  <c r="Z48" i="61" s="1"/>
  <c r="Y80" i="61"/>
  <c r="U41" i="60"/>
  <c r="X41" i="60" s="1"/>
  <c r="T82" i="61"/>
  <c r="P12" i="62"/>
  <c r="Y88" i="63"/>
  <c r="N11" i="62"/>
  <c r="AB32" i="63"/>
  <c r="AB34" i="63"/>
  <c r="Z51" i="63"/>
  <c r="Z52" i="63" s="1"/>
  <c r="Z53" i="63"/>
  <c r="Z54" i="63" s="1"/>
  <c r="Y14" i="63"/>
  <c r="C14" i="63" s="1"/>
  <c r="P13" i="62" s="1"/>
  <c r="AF26" i="63"/>
  <c r="AF28" i="63"/>
  <c r="AB31" i="63"/>
  <c r="Y43" i="63"/>
  <c r="U41" i="62"/>
  <c r="X41" i="62" s="1"/>
  <c r="V41" i="55"/>
  <c r="T42" i="62"/>
  <c r="U82" i="63" s="1"/>
  <c r="T42" i="60"/>
  <c r="Z42" i="63"/>
  <c r="S93" i="61"/>
  <c r="Z10" i="63"/>
  <c r="Z13" i="63" s="1"/>
  <c r="AB37" i="63"/>
  <c r="AB33" i="63"/>
  <c r="AC22" i="63"/>
  <c r="AA41" i="63"/>
  <c r="AF68" i="63"/>
  <c r="AF39" i="63"/>
  <c r="AG7" i="63"/>
  <c r="AF60" i="63"/>
  <c r="AF62" i="63" s="1"/>
  <c r="T82" i="55"/>
  <c r="AD68" i="61"/>
  <c r="AD39" i="61"/>
  <c r="AE7" i="61"/>
  <c r="AD60" i="61"/>
  <c r="AD62" i="61" s="1"/>
  <c r="S93" i="55"/>
  <c r="T42" i="56"/>
  <c r="U41" i="56"/>
  <c r="X41" i="56" s="1"/>
  <c r="R43" i="56"/>
  <c r="W44" i="56"/>
  <c r="U51" i="55"/>
  <c r="U53" i="55"/>
  <c r="Q43" i="56"/>
  <c r="U10" i="55"/>
  <c r="U14" i="55" s="1"/>
  <c r="X22" i="55"/>
  <c r="X31" i="55" s="1"/>
  <c r="W37" i="55"/>
  <c r="Z35" i="58"/>
  <c r="Z50" i="58"/>
  <c r="Z52" i="58" s="1"/>
  <c r="Z58" i="58"/>
  <c r="Z37" i="58" s="1"/>
  <c r="AA7" i="58"/>
  <c r="Y38" i="58"/>
  <c r="Y10" i="58"/>
  <c r="X11" i="58"/>
  <c r="X12" i="58"/>
  <c r="X13" i="58"/>
  <c r="Z44" i="58"/>
  <c r="AA41" i="58"/>
  <c r="Z39" i="55"/>
  <c r="Z68" i="55"/>
  <c r="Z62" i="55"/>
  <c r="AA7" i="55"/>
  <c r="AA60" i="55" s="1"/>
  <c r="S34" i="54"/>
  <c r="S49" i="54"/>
  <c r="S51" i="54" s="1"/>
  <c r="S57" i="54"/>
  <c r="S36" i="54" s="1"/>
  <c r="T7" i="54"/>
  <c r="Q43" i="54"/>
  <c r="Q10" i="54" s="1"/>
  <c r="R40" i="54"/>
  <c r="P11" i="54"/>
  <c r="P13" i="54"/>
  <c r="P12" i="54"/>
  <c r="R37" i="54"/>
  <c r="R34" i="53"/>
  <c r="R57" i="53"/>
  <c r="R36" i="53" s="1"/>
  <c r="R49" i="53"/>
  <c r="R51" i="53" s="1"/>
  <c r="S7" i="53"/>
  <c r="Q43" i="53"/>
  <c r="Q10" i="53" s="1"/>
  <c r="R40" i="53"/>
  <c r="Q37" i="53"/>
  <c r="X20" i="53"/>
  <c r="X26" i="53" s="1"/>
  <c r="P11" i="53"/>
  <c r="P12" i="53"/>
  <c r="P13" i="53"/>
  <c r="P11" i="52"/>
  <c r="P12" i="52"/>
  <c r="P13" i="52"/>
  <c r="BA20" i="52"/>
  <c r="BA26" i="52" s="1"/>
  <c r="R34" i="52"/>
  <c r="R57" i="52"/>
  <c r="R36" i="52" s="1"/>
  <c r="R49" i="52"/>
  <c r="R51" i="52" s="1"/>
  <c r="S7" i="52"/>
  <c r="Q43" i="52"/>
  <c r="Q10" i="52" s="1"/>
  <c r="R40" i="52"/>
  <c r="Q37" i="52"/>
  <c r="G119" i="14" l="1"/>
  <c r="Y13" i="61"/>
  <c r="P12" i="60" s="1"/>
  <c r="G121" i="14"/>
  <c r="N15" i="60" s="1"/>
  <c r="Y80" i="55"/>
  <c r="D121" i="14" s="1"/>
  <c r="N15" i="56" s="1"/>
  <c r="Z45" i="55"/>
  <c r="Z48" i="55" s="1"/>
  <c r="AC45" i="63"/>
  <c r="AC48" i="63" s="1"/>
  <c r="Z41" i="61"/>
  <c r="Z10" i="61" s="1"/>
  <c r="AA31" i="61"/>
  <c r="AB22" i="61"/>
  <c r="AA33" i="61"/>
  <c r="AA32" i="61"/>
  <c r="AA34" i="61"/>
  <c r="AA37" i="61"/>
  <c r="Y42" i="61"/>
  <c r="G123" i="14" s="1"/>
  <c r="Y51" i="61"/>
  <c r="Y52" i="61" s="1"/>
  <c r="Y53" i="61"/>
  <c r="Y54" i="61" s="1"/>
  <c r="X34" i="55"/>
  <c r="S45" i="56" s="1"/>
  <c r="X32" i="55"/>
  <c r="Y12" i="61"/>
  <c r="P11" i="60" s="1"/>
  <c r="T93" i="63"/>
  <c r="Y11" i="61"/>
  <c r="Y14" i="61"/>
  <c r="C14" i="61" s="1"/>
  <c r="P13" i="60" s="1"/>
  <c r="AA45" i="61"/>
  <c r="AA48" i="61" s="1"/>
  <c r="U42" i="60"/>
  <c r="X42" i="60" s="1"/>
  <c r="U82" i="61"/>
  <c r="AA51" i="63"/>
  <c r="AA52" i="63" s="1"/>
  <c r="AA53" i="63"/>
  <c r="AA54" i="63" s="1"/>
  <c r="AC34" i="63"/>
  <c r="AC32" i="63"/>
  <c r="AC31" i="63"/>
  <c r="AG28" i="63"/>
  <c r="U42" i="62"/>
  <c r="X42" i="62" s="1"/>
  <c r="AG26" i="63"/>
  <c r="W41" i="55"/>
  <c r="Z12" i="63"/>
  <c r="Z11" i="63"/>
  <c r="T43" i="62"/>
  <c r="V82" i="63" s="1"/>
  <c r="AB41" i="63"/>
  <c r="T43" i="60"/>
  <c r="T93" i="61"/>
  <c r="U44" i="62"/>
  <c r="X44" i="62" s="1"/>
  <c r="P48" i="60"/>
  <c r="Q46" i="62"/>
  <c r="Q48" i="62" s="1"/>
  <c r="P48" i="62"/>
  <c r="AA42" i="63"/>
  <c r="AA10" i="63"/>
  <c r="AA13" i="63" s="1"/>
  <c r="AC33" i="63"/>
  <c r="AC37" i="63"/>
  <c r="AD22" i="63"/>
  <c r="AG68" i="63"/>
  <c r="AG39" i="63"/>
  <c r="AH7" i="63"/>
  <c r="AG60" i="63"/>
  <c r="AG62" i="63" s="1"/>
  <c r="U82" i="55"/>
  <c r="AE68" i="61"/>
  <c r="AE39" i="61"/>
  <c r="AF7" i="61"/>
  <c r="AE60" i="61"/>
  <c r="AE62" i="61" s="1"/>
  <c r="T93" i="55"/>
  <c r="U42" i="56"/>
  <c r="X42" i="56" s="1"/>
  <c r="T43" i="56"/>
  <c r="R44" i="56"/>
  <c r="W45" i="56"/>
  <c r="V51" i="55"/>
  <c r="V53" i="55"/>
  <c r="V10" i="55"/>
  <c r="V14" i="55" s="1"/>
  <c r="Y22" i="55"/>
  <c r="Y31" i="55" s="1"/>
  <c r="X37" i="55"/>
  <c r="AB41" i="58"/>
  <c r="AA44" i="58"/>
  <c r="Y11" i="58"/>
  <c r="Y12" i="58"/>
  <c r="Y13" i="58"/>
  <c r="AA35" i="58"/>
  <c r="AA50" i="58"/>
  <c r="AA52" i="58" s="1"/>
  <c r="AA58" i="58"/>
  <c r="AA37" i="58" s="1"/>
  <c r="AB7" i="58"/>
  <c r="Z38" i="58"/>
  <c r="Z10" i="58"/>
  <c r="AA39" i="55"/>
  <c r="AA62" i="55"/>
  <c r="AA68" i="55"/>
  <c r="AB7" i="55"/>
  <c r="AB60" i="55" s="1"/>
  <c r="S40" i="54"/>
  <c r="R43" i="54"/>
  <c r="R10" i="54" s="1"/>
  <c r="Q11" i="54"/>
  <c r="Q13" i="54"/>
  <c r="Q12" i="54"/>
  <c r="T34" i="54"/>
  <c r="T49" i="54"/>
  <c r="T51" i="54" s="1"/>
  <c r="T57" i="54"/>
  <c r="T36" i="54" s="1"/>
  <c r="U7" i="54"/>
  <c r="S37" i="54"/>
  <c r="Q11" i="53"/>
  <c r="Q13" i="53"/>
  <c r="Q12" i="53"/>
  <c r="R43" i="53"/>
  <c r="R10" i="53" s="1"/>
  <c r="S40" i="53"/>
  <c r="S34" i="53"/>
  <c r="S49" i="53"/>
  <c r="S51" i="53" s="1"/>
  <c r="S57" i="53"/>
  <c r="S36" i="53" s="1"/>
  <c r="T7" i="53"/>
  <c r="R37" i="53"/>
  <c r="Y20" i="53"/>
  <c r="Y26" i="53" s="1"/>
  <c r="R37" i="52"/>
  <c r="Q11" i="52"/>
  <c r="Q12" i="52"/>
  <c r="Q13" i="52"/>
  <c r="BB20" i="52"/>
  <c r="BB26" i="52" s="1"/>
  <c r="R43" i="52"/>
  <c r="R10" i="52" s="1"/>
  <c r="S40" i="52"/>
  <c r="S34" i="52"/>
  <c r="S49" i="52"/>
  <c r="S51" i="52" s="1"/>
  <c r="S57" i="52"/>
  <c r="S36" i="52" s="1"/>
  <c r="T7" i="52"/>
  <c r="Z12" i="61" l="1"/>
  <c r="Z13" i="61"/>
  <c r="AA45" i="55"/>
  <c r="AA48" i="55" s="1"/>
  <c r="AD45" i="63"/>
  <c r="AD48" i="63" s="1"/>
  <c r="AA41" i="61"/>
  <c r="AA53" i="61" s="1"/>
  <c r="Z51" i="61"/>
  <c r="Z52" i="61" s="1"/>
  <c r="Z53" i="61"/>
  <c r="Z54" i="61" s="1"/>
  <c r="AB31" i="61"/>
  <c r="AC22" i="61"/>
  <c r="AB32" i="61"/>
  <c r="AB34" i="61"/>
  <c r="AB33" i="61"/>
  <c r="AB37" i="61"/>
  <c r="N11" i="60"/>
  <c r="Y88" i="61"/>
  <c r="Y43" i="61"/>
  <c r="Z42" i="61"/>
  <c r="Y32" i="55"/>
  <c r="Y34" i="55"/>
  <c r="S46" i="56" s="1"/>
  <c r="Z11" i="61"/>
  <c r="U93" i="63"/>
  <c r="AB45" i="61"/>
  <c r="AB48" i="61" s="1"/>
  <c r="U43" i="60"/>
  <c r="X43" i="60" s="1"/>
  <c r="V82" i="61"/>
  <c r="AD34" i="63"/>
  <c r="AD32" i="63"/>
  <c r="AB53" i="63"/>
  <c r="AB54" i="63" s="1"/>
  <c r="AB51" i="63"/>
  <c r="AB52" i="63" s="1"/>
  <c r="AH26" i="63"/>
  <c r="AH28" i="63"/>
  <c r="AD31" i="63"/>
  <c r="U43" i="62"/>
  <c r="X43" i="62" s="1"/>
  <c r="X41" i="55"/>
  <c r="AB42" i="63"/>
  <c r="AB10" i="63"/>
  <c r="AB13" i="63" s="1"/>
  <c r="T44" i="60"/>
  <c r="U93" i="61"/>
  <c r="AA11" i="63"/>
  <c r="AA12" i="63"/>
  <c r="AH68" i="63"/>
  <c r="AH39" i="63"/>
  <c r="AI7" i="63"/>
  <c r="AH60" i="63"/>
  <c r="AH62" i="63" s="1"/>
  <c r="AC41" i="63"/>
  <c r="AD37" i="63"/>
  <c r="AE22" i="63"/>
  <c r="AD33" i="63"/>
  <c r="V82" i="55"/>
  <c r="AF68" i="61"/>
  <c r="AF39" i="61"/>
  <c r="AG7" i="61"/>
  <c r="AF60" i="61"/>
  <c r="AF62" i="61" s="1"/>
  <c r="U93" i="55"/>
  <c r="T44" i="56"/>
  <c r="U43" i="56"/>
  <c r="X43" i="56" s="1"/>
  <c r="R45" i="56"/>
  <c r="Q44" i="56"/>
  <c r="W46" i="56"/>
  <c r="W10" i="55"/>
  <c r="W14" i="55" s="1"/>
  <c r="W53" i="55"/>
  <c r="W51" i="55"/>
  <c r="Q45" i="56"/>
  <c r="Z22" i="55"/>
  <c r="Z31" i="55" s="1"/>
  <c r="C31" i="55"/>
  <c r="R11" i="56" s="1"/>
  <c r="Y37" i="55"/>
  <c r="C37" i="55" s="1"/>
  <c r="R12" i="56" s="1"/>
  <c r="AA38" i="58"/>
  <c r="AA10" i="58"/>
  <c r="Z11" i="58"/>
  <c r="Z13" i="58"/>
  <c r="Z12" i="58"/>
  <c r="AB50" i="58"/>
  <c r="AB52" i="58" s="1"/>
  <c r="AB58" i="58"/>
  <c r="AB37" i="58" s="1"/>
  <c r="AB35" i="58"/>
  <c r="AC7" i="58"/>
  <c r="AC41" i="58"/>
  <c r="AB44" i="58"/>
  <c r="AB62" i="55"/>
  <c r="AB68" i="55"/>
  <c r="AB39" i="55"/>
  <c r="AC7" i="55"/>
  <c r="AC60" i="55" s="1"/>
  <c r="T37" i="54"/>
  <c r="R11" i="54"/>
  <c r="R13" i="54"/>
  <c r="R12" i="54"/>
  <c r="U34" i="54"/>
  <c r="U49" i="54"/>
  <c r="U51" i="54" s="1"/>
  <c r="U57" i="54"/>
  <c r="U36" i="54" s="1"/>
  <c r="V7" i="54"/>
  <c r="T40" i="54"/>
  <c r="S43" i="54"/>
  <c r="S10" i="54" s="1"/>
  <c r="R11" i="53"/>
  <c r="R12" i="53"/>
  <c r="R13" i="53"/>
  <c r="S37" i="53"/>
  <c r="T40" i="53"/>
  <c r="S43" i="53"/>
  <c r="S10" i="53" s="1"/>
  <c r="Z20" i="53"/>
  <c r="Z26" i="53" s="1"/>
  <c r="T34" i="53"/>
  <c r="T49" i="53"/>
  <c r="T51" i="53" s="1"/>
  <c r="T57" i="53"/>
  <c r="T36" i="53" s="1"/>
  <c r="U7" i="53"/>
  <c r="R11" i="52"/>
  <c r="R12" i="52"/>
  <c r="R13" i="52"/>
  <c r="S37" i="52"/>
  <c r="BC20" i="52"/>
  <c r="BC26" i="52" s="1"/>
  <c r="T49" i="52"/>
  <c r="T51" i="52" s="1"/>
  <c r="T57" i="52"/>
  <c r="T36" i="52" s="1"/>
  <c r="T34" i="52"/>
  <c r="U7" i="52"/>
  <c r="T40" i="52"/>
  <c r="S43" i="52"/>
  <c r="S10" i="52" s="1"/>
  <c r="AB45" i="55" l="1"/>
  <c r="AC45" i="55" s="1"/>
  <c r="AE45" i="63"/>
  <c r="AE48" i="63" s="1"/>
  <c r="AA10" i="61"/>
  <c r="AA42" i="61"/>
  <c r="AA51" i="61"/>
  <c r="AA52" i="61" s="1"/>
  <c r="AA54" i="61"/>
  <c r="AB41" i="61"/>
  <c r="AB10" i="61" s="1"/>
  <c r="AC31" i="61"/>
  <c r="AC33" i="61"/>
  <c r="AC37" i="61"/>
  <c r="AD22" i="61"/>
  <c r="AC34" i="61"/>
  <c r="AC32" i="61"/>
  <c r="Z32" i="55"/>
  <c r="Z34" i="55"/>
  <c r="V93" i="63"/>
  <c r="AC45" i="61"/>
  <c r="AC48" i="61" s="1"/>
  <c r="U44" i="60"/>
  <c r="X44" i="60" s="1"/>
  <c r="W82" i="61"/>
  <c r="AC53" i="63"/>
  <c r="AC54" i="63" s="1"/>
  <c r="AC51" i="63"/>
  <c r="AC52" i="63" s="1"/>
  <c r="AE32" i="63"/>
  <c r="AE34" i="63"/>
  <c r="AB12" i="63"/>
  <c r="AI26" i="63"/>
  <c r="AE31" i="63"/>
  <c r="AI28" i="63"/>
  <c r="Y41" i="55"/>
  <c r="AB11" i="63"/>
  <c r="T45" i="60"/>
  <c r="T45" i="62"/>
  <c r="X82" i="63" s="1"/>
  <c r="V93" i="61"/>
  <c r="AD41" i="63"/>
  <c r="R48" i="60"/>
  <c r="AE37" i="63"/>
  <c r="AE33" i="63"/>
  <c r="AF22" i="63"/>
  <c r="AC42" i="63"/>
  <c r="AC10" i="63"/>
  <c r="AC13" i="63" s="1"/>
  <c r="AI68" i="63"/>
  <c r="AI39" i="63"/>
  <c r="AJ7" i="63"/>
  <c r="AI60" i="63"/>
  <c r="AI62" i="63" s="1"/>
  <c r="W82" i="55"/>
  <c r="AG39" i="61"/>
  <c r="AG68" i="61"/>
  <c r="AH7" i="61"/>
  <c r="AG60" i="61"/>
  <c r="AG62" i="61" s="1"/>
  <c r="V93" i="55"/>
  <c r="U44" i="56"/>
  <c r="X44" i="56" s="1"/>
  <c r="T45" i="56"/>
  <c r="R46" i="56"/>
  <c r="T46" i="56" s="1"/>
  <c r="X10" i="55"/>
  <c r="X14" i="55" s="1"/>
  <c r="X53" i="55"/>
  <c r="X51" i="55"/>
  <c r="AA22" i="55"/>
  <c r="AA31" i="55" s="1"/>
  <c r="Z37" i="55"/>
  <c r="AB38" i="58"/>
  <c r="AB10" i="58"/>
  <c r="AA11" i="58"/>
  <c r="AA12" i="58"/>
  <c r="AA13" i="58"/>
  <c r="AC44" i="58"/>
  <c r="AD41" i="58"/>
  <c r="AC35" i="58"/>
  <c r="AC58" i="58"/>
  <c r="AC37" i="58" s="1"/>
  <c r="AC50" i="58"/>
  <c r="AC52" i="58" s="1"/>
  <c r="AD7" i="58"/>
  <c r="AC39" i="55"/>
  <c r="AC62" i="55"/>
  <c r="AC68" i="55"/>
  <c r="AD7" i="55"/>
  <c r="AD60" i="55" s="1"/>
  <c r="U40" i="54"/>
  <c r="T43" i="54"/>
  <c r="T10" i="54" s="1"/>
  <c r="U37" i="54"/>
  <c r="S11" i="54"/>
  <c r="S12" i="54"/>
  <c r="S13" i="54"/>
  <c r="V34" i="54"/>
  <c r="V49" i="54"/>
  <c r="V51" i="54" s="1"/>
  <c r="V57" i="54"/>
  <c r="V36" i="54" s="1"/>
  <c r="W7" i="54"/>
  <c r="S11" i="53"/>
  <c r="S12" i="53"/>
  <c r="S13" i="53"/>
  <c r="AA20" i="53"/>
  <c r="AA26" i="53" s="1"/>
  <c r="U34" i="53"/>
  <c r="U49" i="53"/>
  <c r="U51" i="53" s="1"/>
  <c r="U57" i="53"/>
  <c r="U36" i="53" s="1"/>
  <c r="V7" i="53"/>
  <c r="T37" i="53"/>
  <c r="U40" i="53"/>
  <c r="T43" i="53"/>
  <c r="T10" i="53" s="1"/>
  <c r="S11" i="52"/>
  <c r="S13" i="52"/>
  <c r="S12" i="52"/>
  <c r="BD20" i="52"/>
  <c r="BD26" i="52" s="1"/>
  <c r="U34" i="52"/>
  <c r="U49" i="52"/>
  <c r="U51" i="52" s="1"/>
  <c r="U57" i="52"/>
  <c r="U36" i="52" s="1"/>
  <c r="V7" i="52"/>
  <c r="U40" i="52"/>
  <c r="T43" i="52"/>
  <c r="T10" i="52" s="1"/>
  <c r="T37" i="52"/>
  <c r="AB13" i="61" l="1"/>
  <c r="AA12" i="61"/>
  <c r="AA13" i="61"/>
  <c r="AB48" i="55"/>
  <c r="AF45" i="63"/>
  <c r="AF48" i="63" s="1"/>
  <c r="AA11" i="61"/>
  <c r="AB11" i="61" s="1"/>
  <c r="AC41" i="61"/>
  <c r="AC10" i="61" s="1"/>
  <c r="AC13" i="61" s="1"/>
  <c r="AD31" i="61"/>
  <c r="AE22" i="61"/>
  <c r="AD33" i="61"/>
  <c r="AD37" i="61"/>
  <c r="AD34" i="61"/>
  <c r="AD32" i="61"/>
  <c r="AB53" i="61"/>
  <c r="AB54" i="61" s="1"/>
  <c r="AB51" i="61"/>
  <c r="AB52" i="61" s="1"/>
  <c r="AB42" i="61"/>
  <c r="AA32" i="55"/>
  <c r="AA34" i="55"/>
  <c r="AD45" i="55"/>
  <c r="AC48" i="55"/>
  <c r="W93" i="63"/>
  <c r="AB12" i="61"/>
  <c r="AD45" i="61"/>
  <c r="AD48" i="61" s="1"/>
  <c r="U45" i="60"/>
  <c r="X45" i="60" s="1"/>
  <c r="X82" i="61"/>
  <c r="AF34" i="63"/>
  <c r="AF32" i="63"/>
  <c r="AD53" i="63"/>
  <c r="AD54" i="63" s="1"/>
  <c r="AD51" i="63"/>
  <c r="AD52" i="63" s="1"/>
  <c r="AF31" i="63"/>
  <c r="AJ28" i="63"/>
  <c r="AJ26" i="63"/>
  <c r="U45" i="62"/>
  <c r="X45" i="62" s="1"/>
  <c r="Z41" i="55"/>
  <c r="AE41" i="63"/>
  <c r="AD10" i="63"/>
  <c r="AD13" i="63" s="1"/>
  <c r="AD42" i="63"/>
  <c r="W93" i="61"/>
  <c r="T46" i="62"/>
  <c r="Y82" i="63" s="1"/>
  <c r="R48" i="62"/>
  <c r="AJ68" i="63"/>
  <c r="AJ39" i="63"/>
  <c r="AK7" i="63"/>
  <c r="AJ60" i="63"/>
  <c r="AJ62" i="63" s="1"/>
  <c r="AF33" i="63"/>
  <c r="AF37" i="63"/>
  <c r="AG22" i="63"/>
  <c r="AC11" i="63"/>
  <c r="AC12" i="63"/>
  <c r="T46" i="60"/>
  <c r="X82" i="55"/>
  <c r="AH68" i="61"/>
  <c r="AH39" i="61"/>
  <c r="AI7" i="61"/>
  <c r="AH60" i="61"/>
  <c r="AH62" i="61" s="1"/>
  <c r="W93" i="55"/>
  <c r="U45" i="56"/>
  <c r="X45" i="56" s="1"/>
  <c r="Y10" i="55"/>
  <c r="Y53" i="55"/>
  <c r="Y51" i="55"/>
  <c r="Q46" i="56"/>
  <c r="Q48" i="56" s="1"/>
  <c r="P48" i="56"/>
  <c r="AB22" i="55"/>
  <c r="AB31" i="55" s="1"/>
  <c r="AA37" i="55"/>
  <c r="AD44" i="58"/>
  <c r="AE41" i="58"/>
  <c r="AD35" i="58"/>
  <c r="AD50" i="58"/>
  <c r="AD52" i="58" s="1"/>
  <c r="AD58" i="58"/>
  <c r="AD37" i="58" s="1"/>
  <c r="AE7" i="58"/>
  <c r="AB11" i="58"/>
  <c r="AB12" i="58"/>
  <c r="AB13" i="58"/>
  <c r="AC38" i="58"/>
  <c r="AC10" i="58"/>
  <c r="AD39" i="55"/>
  <c r="AD62" i="55"/>
  <c r="AD68" i="55"/>
  <c r="AE7" i="55"/>
  <c r="AE60" i="55" s="1"/>
  <c r="W49" i="54"/>
  <c r="W51" i="54" s="1"/>
  <c r="W57" i="54"/>
  <c r="W36" i="54" s="1"/>
  <c r="W34" i="54"/>
  <c r="X7" i="54"/>
  <c r="V37" i="54"/>
  <c r="T11" i="54"/>
  <c r="T13" i="54"/>
  <c r="T12" i="54"/>
  <c r="U43" i="54"/>
  <c r="U10" i="54" s="1"/>
  <c r="V40" i="54"/>
  <c r="T11" i="53"/>
  <c r="T12" i="53"/>
  <c r="T13" i="53"/>
  <c r="V40" i="53"/>
  <c r="U43" i="53"/>
  <c r="U10" i="53" s="1"/>
  <c r="AB20" i="53"/>
  <c r="AB26" i="53" s="1"/>
  <c r="U37" i="53"/>
  <c r="V34" i="53"/>
  <c r="V49" i="53"/>
  <c r="V51" i="53" s="1"/>
  <c r="V57" i="53"/>
  <c r="V36" i="53" s="1"/>
  <c r="W7" i="53"/>
  <c r="T11" i="52"/>
  <c r="T12" i="52"/>
  <c r="T13" i="52"/>
  <c r="BE20" i="52"/>
  <c r="BE26" i="52" s="1"/>
  <c r="U37" i="52"/>
  <c r="V40" i="52"/>
  <c r="U43" i="52"/>
  <c r="U10" i="52" s="1"/>
  <c r="V49" i="52"/>
  <c r="V51" i="52" s="1"/>
  <c r="V57" i="52"/>
  <c r="V36" i="52" s="1"/>
  <c r="V34" i="52"/>
  <c r="W7" i="52"/>
  <c r="J122" i="14" l="1"/>
  <c r="N16" i="62" s="1"/>
  <c r="AG45" i="63"/>
  <c r="AG48" i="63" s="1"/>
  <c r="AC42" i="61"/>
  <c r="AC53" i="61"/>
  <c r="AC54" i="61" s="1"/>
  <c r="AC51" i="61"/>
  <c r="AC52" i="61" s="1"/>
  <c r="AE31" i="61"/>
  <c r="AE37" i="61"/>
  <c r="AE33" i="61"/>
  <c r="AF22" i="61"/>
  <c r="AE32" i="61"/>
  <c r="AE34" i="61"/>
  <c r="AD41" i="61"/>
  <c r="AB34" i="55"/>
  <c r="AB32" i="55"/>
  <c r="AE45" i="55"/>
  <c r="AD48" i="55"/>
  <c r="AC11" i="61"/>
  <c r="X93" i="63"/>
  <c r="AC12" i="61"/>
  <c r="AE45" i="61"/>
  <c r="AE48" i="61" s="1"/>
  <c r="Y14" i="55"/>
  <c r="D119" i="14"/>
  <c r="U46" i="60"/>
  <c r="X46" i="60" s="1"/>
  <c r="Y82" i="61"/>
  <c r="AE53" i="63"/>
  <c r="AE54" i="63" s="1"/>
  <c r="AE51" i="63"/>
  <c r="AE52" i="63" s="1"/>
  <c r="AG34" i="63"/>
  <c r="AG32" i="63"/>
  <c r="AK26" i="63"/>
  <c r="AG31" i="63"/>
  <c r="AK28" i="63"/>
  <c r="AA41" i="55"/>
  <c r="AE10" i="63"/>
  <c r="AE13" i="63" s="1"/>
  <c r="AE42" i="63"/>
  <c r="AF41" i="63"/>
  <c r="AD11" i="63"/>
  <c r="AD12" i="63"/>
  <c r="U46" i="62"/>
  <c r="X46" i="62" s="1"/>
  <c r="X93" i="61"/>
  <c r="AK68" i="63"/>
  <c r="AK39" i="63"/>
  <c r="AL7" i="63"/>
  <c r="AK60" i="63"/>
  <c r="AK62" i="63" s="1"/>
  <c r="AG37" i="63"/>
  <c r="AH22" i="63"/>
  <c r="AG33" i="63"/>
  <c r="Y82" i="55"/>
  <c r="D122" i="14" s="1"/>
  <c r="AI68" i="61"/>
  <c r="AI39" i="61"/>
  <c r="AJ7" i="61"/>
  <c r="AI60" i="61"/>
  <c r="AI62" i="61" s="1"/>
  <c r="X93" i="55"/>
  <c r="U46" i="56"/>
  <c r="X46" i="56" s="1"/>
  <c r="Z10" i="55"/>
  <c r="Z53" i="55"/>
  <c r="Z51" i="55"/>
  <c r="AC22" i="55"/>
  <c r="AC31" i="55" s="1"/>
  <c r="AB37" i="55"/>
  <c r="AF41" i="58"/>
  <c r="AE44" i="58"/>
  <c r="AE50" i="58"/>
  <c r="AE52" i="58" s="1"/>
  <c r="AE58" i="58"/>
  <c r="AE37" i="58" s="1"/>
  <c r="AF7" i="58"/>
  <c r="AE35" i="58"/>
  <c r="AD38" i="58"/>
  <c r="AD10" i="58"/>
  <c r="AC11" i="58"/>
  <c r="AC13" i="58"/>
  <c r="AC12" i="58"/>
  <c r="AE39" i="55"/>
  <c r="AE62" i="55"/>
  <c r="AE68" i="55"/>
  <c r="AF7" i="55"/>
  <c r="AF60" i="55" s="1"/>
  <c r="X57" i="54"/>
  <c r="X36" i="54" s="1"/>
  <c r="X34" i="54"/>
  <c r="X49" i="54"/>
  <c r="X51" i="54" s="1"/>
  <c r="Y7" i="54"/>
  <c r="V43" i="54"/>
  <c r="V10" i="54" s="1"/>
  <c r="W40" i="54"/>
  <c r="U11" i="54"/>
  <c r="U12" i="54"/>
  <c r="U13" i="54"/>
  <c r="W37" i="54"/>
  <c r="U11" i="53"/>
  <c r="U13" i="53"/>
  <c r="U12" i="53"/>
  <c r="V37" i="53"/>
  <c r="AC20" i="53"/>
  <c r="AC26" i="53" s="1"/>
  <c r="W34" i="53"/>
  <c r="W49" i="53"/>
  <c r="W51" i="53" s="1"/>
  <c r="W57" i="53"/>
  <c r="W36" i="53" s="1"/>
  <c r="X7" i="53"/>
  <c r="V43" i="53"/>
  <c r="V10" i="53" s="1"/>
  <c r="W40" i="53"/>
  <c r="BF20" i="52"/>
  <c r="BF26" i="52" s="1"/>
  <c r="V43" i="52"/>
  <c r="V10" i="52" s="1"/>
  <c r="W40" i="52"/>
  <c r="U11" i="52"/>
  <c r="U12" i="52"/>
  <c r="U13" i="52"/>
  <c r="W34" i="52"/>
  <c r="W49" i="52"/>
  <c r="W51" i="52" s="1"/>
  <c r="W57" i="52"/>
  <c r="W36" i="52" s="1"/>
  <c r="X7" i="52"/>
  <c r="V37" i="52"/>
  <c r="G122" i="14" l="1"/>
  <c r="N16" i="60" s="1"/>
  <c r="AH45" i="63"/>
  <c r="AH48" i="63" s="1"/>
  <c r="AD53" i="61"/>
  <c r="AD54" i="61" s="1"/>
  <c r="AD51" i="61"/>
  <c r="AD52" i="61" s="1"/>
  <c r="AD42" i="61"/>
  <c r="AE41" i="61"/>
  <c r="AE10" i="61" s="1"/>
  <c r="AF31" i="61"/>
  <c r="AF37" i="61"/>
  <c r="AF33" i="61"/>
  <c r="AF32" i="61"/>
  <c r="AG22" i="61"/>
  <c r="AF34" i="61"/>
  <c r="AD10" i="61"/>
  <c r="AC34" i="55"/>
  <c r="AC32" i="55"/>
  <c r="AF45" i="55"/>
  <c r="AE48" i="55"/>
  <c r="Y93" i="63"/>
  <c r="AF45" i="61"/>
  <c r="AF48" i="61" s="1"/>
  <c r="AH34" i="63"/>
  <c r="AH32" i="63"/>
  <c r="AF53" i="63"/>
  <c r="AF54" i="63" s="1"/>
  <c r="AF51" i="63"/>
  <c r="AF52" i="63" s="1"/>
  <c r="AL28" i="63"/>
  <c r="AE12" i="63"/>
  <c r="AH31" i="63"/>
  <c r="AL26" i="63"/>
  <c r="AB41" i="55"/>
  <c r="AE11" i="63"/>
  <c r="AF10" i="63"/>
  <c r="AF13" i="63" s="1"/>
  <c r="AF42" i="63"/>
  <c r="AG41" i="63"/>
  <c r="Y93" i="61"/>
  <c r="AI45" i="63"/>
  <c r="AI48" i="63" s="1"/>
  <c r="AL68" i="63"/>
  <c r="AL39" i="63"/>
  <c r="AM7" i="63"/>
  <c r="AL60" i="63"/>
  <c r="AL62" i="63" s="1"/>
  <c r="AH33" i="63"/>
  <c r="AI22" i="63"/>
  <c r="AH37" i="63"/>
  <c r="N16" i="56"/>
  <c r="AJ68" i="61"/>
  <c r="AJ39" i="61"/>
  <c r="AK7" i="61"/>
  <c r="AJ60" i="61"/>
  <c r="AJ62" i="61" s="1"/>
  <c r="Y93" i="55"/>
  <c r="AA10" i="55"/>
  <c r="AA51" i="55"/>
  <c r="AA53" i="55"/>
  <c r="AD22" i="55"/>
  <c r="AD31" i="55" s="1"/>
  <c r="AC37" i="55"/>
  <c r="AD11" i="58"/>
  <c r="AD13" i="58"/>
  <c r="AD12" i="58"/>
  <c r="AF58" i="58"/>
  <c r="AF37" i="58" s="1"/>
  <c r="AF35" i="58"/>
  <c r="AF50" i="58"/>
  <c r="AF52" i="58" s="1"/>
  <c r="AG7" i="58"/>
  <c r="AE38" i="58"/>
  <c r="AE10" i="58"/>
  <c r="AF44" i="58"/>
  <c r="AG41" i="58"/>
  <c r="AF62" i="55"/>
  <c r="AF68" i="55"/>
  <c r="AG7" i="55"/>
  <c r="AG60" i="55" s="1"/>
  <c r="AF39" i="55"/>
  <c r="V11" i="54"/>
  <c r="V13" i="54"/>
  <c r="V12" i="54"/>
  <c r="W43" i="54"/>
  <c r="W10" i="54" s="1"/>
  <c r="X40" i="54"/>
  <c r="Y49" i="54"/>
  <c r="Y51" i="54" s="1"/>
  <c r="Y57" i="54"/>
  <c r="Y36" i="54" s="1"/>
  <c r="Y34" i="54"/>
  <c r="Z7" i="54"/>
  <c r="X37" i="54"/>
  <c r="AD20" i="53"/>
  <c r="AD26" i="53" s="1"/>
  <c r="W43" i="53"/>
  <c r="W10" i="53" s="1"/>
  <c r="X40" i="53"/>
  <c r="X49" i="53"/>
  <c r="X51" i="53" s="1"/>
  <c r="X57" i="53"/>
  <c r="X36" i="53" s="1"/>
  <c r="Y7" i="53"/>
  <c r="X34" i="53"/>
  <c r="W37" i="53"/>
  <c r="V11" i="53"/>
  <c r="V12" i="53"/>
  <c r="V13" i="53"/>
  <c r="X49" i="52"/>
  <c r="X51" i="52" s="1"/>
  <c r="X57" i="52"/>
  <c r="X36" i="52" s="1"/>
  <c r="X34" i="52"/>
  <c r="Y7" i="52"/>
  <c r="W43" i="52"/>
  <c r="W10" i="52" s="1"/>
  <c r="X40" i="52"/>
  <c r="W37" i="52"/>
  <c r="V11" i="52"/>
  <c r="V13" i="52"/>
  <c r="V12" i="52"/>
  <c r="BG20" i="52"/>
  <c r="BG26" i="52" s="1"/>
  <c r="AE13" i="61" l="1"/>
  <c r="AD12" i="61"/>
  <c r="AD13" i="61"/>
  <c r="AF41" i="61"/>
  <c r="AF10" i="61" s="1"/>
  <c r="AE53" i="61"/>
  <c r="AE54" i="61" s="1"/>
  <c r="AE51" i="61"/>
  <c r="AE52" i="61" s="1"/>
  <c r="AE42" i="61"/>
  <c r="AD11" i="61"/>
  <c r="AE11" i="61" s="1"/>
  <c r="AG31" i="61"/>
  <c r="AG34" i="61"/>
  <c r="AG32" i="61"/>
  <c r="AG37" i="61"/>
  <c r="AG33" i="61"/>
  <c r="AH22" i="61"/>
  <c r="AD34" i="55"/>
  <c r="AD32" i="55"/>
  <c r="AG45" i="55"/>
  <c r="AF48" i="55"/>
  <c r="AE12" i="61"/>
  <c r="AG45" i="61"/>
  <c r="AG48" i="61" s="1"/>
  <c r="AI34" i="63"/>
  <c r="AI32" i="63"/>
  <c r="AG51" i="63"/>
  <c r="AG52" i="63" s="1"/>
  <c r="AG53" i="63"/>
  <c r="AG54" i="63" s="1"/>
  <c r="AI31" i="63"/>
  <c r="AM28" i="63"/>
  <c r="AG10" i="63"/>
  <c r="AG13" i="63" s="1"/>
  <c r="AM26" i="63"/>
  <c r="AF11" i="63"/>
  <c r="AC41" i="55"/>
  <c r="AF12" i="63"/>
  <c r="AG42" i="63"/>
  <c r="AM68" i="63"/>
  <c r="AM39" i="63"/>
  <c r="AN7" i="63"/>
  <c r="AM60" i="63"/>
  <c r="AM62" i="63" s="1"/>
  <c r="AH41" i="63"/>
  <c r="AJ45" i="63"/>
  <c r="AJ48" i="63" s="1"/>
  <c r="AI33" i="63"/>
  <c r="AI37" i="63"/>
  <c r="AJ22" i="63"/>
  <c r="AK68" i="61"/>
  <c r="AK39" i="61"/>
  <c r="AL7" i="61"/>
  <c r="AK60" i="61"/>
  <c r="AK62" i="61" s="1"/>
  <c r="AB53" i="55"/>
  <c r="AB51" i="55"/>
  <c r="AE22" i="55"/>
  <c r="AE31" i="55" s="1"/>
  <c r="AD37" i="55"/>
  <c r="AB10" i="55"/>
  <c r="AG35" i="58"/>
  <c r="AG58" i="58"/>
  <c r="AG37" i="58" s="1"/>
  <c r="AG50" i="58"/>
  <c r="AG52" i="58" s="1"/>
  <c r="AH7" i="58"/>
  <c r="AF38" i="58"/>
  <c r="AF10" i="58"/>
  <c r="AG44" i="58"/>
  <c r="AH41" i="58"/>
  <c r="AE11" i="58"/>
  <c r="AE12" i="58"/>
  <c r="AE13" i="58"/>
  <c r="AG68" i="55"/>
  <c r="AG62" i="55"/>
  <c r="AG39" i="55"/>
  <c r="AH7" i="55"/>
  <c r="AH60" i="55" s="1"/>
  <c r="Y37" i="54"/>
  <c r="X43" i="54"/>
  <c r="X10" i="54" s="1"/>
  <c r="Y40" i="54"/>
  <c r="W11" i="54"/>
  <c r="W12" i="54"/>
  <c r="W13" i="54"/>
  <c r="Z34" i="54"/>
  <c r="Z57" i="54"/>
  <c r="Z36" i="54" s="1"/>
  <c r="Z49" i="54"/>
  <c r="Z51" i="54" s="1"/>
  <c r="AA7" i="54"/>
  <c r="W11" i="53"/>
  <c r="W12" i="53"/>
  <c r="W13" i="53"/>
  <c r="X37" i="53"/>
  <c r="Y57" i="53"/>
  <c r="Y36" i="53" s="1"/>
  <c r="Y34" i="53"/>
  <c r="Y49" i="53"/>
  <c r="Y51" i="53" s="1"/>
  <c r="Z7" i="53"/>
  <c r="X43" i="53"/>
  <c r="X10" i="53" s="1"/>
  <c r="Y40" i="53"/>
  <c r="AE20" i="53"/>
  <c r="AE26" i="53" s="1"/>
  <c r="W11" i="52"/>
  <c r="W12" i="52"/>
  <c r="W13" i="52"/>
  <c r="X43" i="52"/>
  <c r="X10" i="52" s="1"/>
  <c r="Y40" i="52"/>
  <c r="BH20" i="52"/>
  <c r="BH26" i="52" s="1"/>
  <c r="Y57" i="52"/>
  <c r="Y36" i="52" s="1"/>
  <c r="Y49" i="52"/>
  <c r="Y51" i="52" s="1"/>
  <c r="Y34" i="52"/>
  <c r="Z7" i="52"/>
  <c r="X37" i="52"/>
  <c r="AF12" i="61" l="1"/>
  <c r="AF13" i="61"/>
  <c r="AH31" i="61"/>
  <c r="AH33" i="61"/>
  <c r="AH37" i="61"/>
  <c r="AH32" i="61"/>
  <c r="AI22" i="61"/>
  <c r="AH34" i="61"/>
  <c r="AG41" i="61"/>
  <c r="AF51" i="61"/>
  <c r="AF52" i="61" s="1"/>
  <c r="AF53" i="61"/>
  <c r="AF54" i="61" s="1"/>
  <c r="AF42" i="61"/>
  <c r="AE34" i="55"/>
  <c r="AE32" i="55"/>
  <c r="AH45" i="55"/>
  <c r="AG48" i="55"/>
  <c r="AF11" i="61"/>
  <c r="AG12" i="63"/>
  <c r="AH45" i="61"/>
  <c r="AH48" i="61" s="1"/>
  <c r="AH51" i="63"/>
  <c r="AH52" i="63" s="1"/>
  <c r="AH53" i="63"/>
  <c r="AH54" i="63" s="1"/>
  <c r="AJ32" i="63"/>
  <c r="AJ34" i="63"/>
  <c r="AN28" i="63"/>
  <c r="AG11" i="63"/>
  <c r="AJ31" i="63"/>
  <c r="AN26" i="63"/>
  <c r="AD41" i="55"/>
  <c r="AJ37" i="63"/>
  <c r="AK22" i="63"/>
  <c r="AJ33" i="63"/>
  <c r="AH42" i="63"/>
  <c r="AH10" i="63"/>
  <c r="AH13" i="63" s="1"/>
  <c r="AN68" i="63"/>
  <c r="AN39" i="63"/>
  <c r="AO7" i="63"/>
  <c r="AN60" i="63"/>
  <c r="AN62" i="63" s="1"/>
  <c r="AI41" i="63"/>
  <c r="AK45" i="63"/>
  <c r="AK48" i="63" s="1"/>
  <c r="AL68" i="61"/>
  <c r="AL39" i="61"/>
  <c r="AM7" i="61"/>
  <c r="AL60" i="61"/>
  <c r="AL62" i="61" s="1"/>
  <c r="AC51" i="55"/>
  <c r="AC53" i="55"/>
  <c r="AF22" i="55"/>
  <c r="AF31" i="55" s="1"/>
  <c r="AE37" i="55"/>
  <c r="AC10" i="55"/>
  <c r="AH35" i="58"/>
  <c r="AH50" i="58"/>
  <c r="AH52" i="58" s="1"/>
  <c r="AH58" i="58"/>
  <c r="AH37" i="58" s="1"/>
  <c r="AI7" i="58"/>
  <c r="AH44" i="58"/>
  <c r="AI41" i="58"/>
  <c r="AF11" i="58"/>
  <c r="AF12" i="58"/>
  <c r="AF13" i="58"/>
  <c r="AG38" i="58"/>
  <c r="AG10" i="58"/>
  <c r="AH39" i="55"/>
  <c r="AH62" i="55"/>
  <c r="AH68" i="55"/>
  <c r="AI7" i="55"/>
  <c r="AI60" i="55" s="1"/>
  <c r="Y43" i="54"/>
  <c r="Y10" i="54" s="1"/>
  <c r="Z40" i="54"/>
  <c r="AA34" i="54"/>
  <c r="AA49" i="54"/>
  <c r="AA51" i="54" s="1"/>
  <c r="AA57" i="54"/>
  <c r="AA36" i="54" s="1"/>
  <c r="AB7" i="54"/>
  <c r="X11" i="54"/>
  <c r="X12" i="54"/>
  <c r="X13" i="54"/>
  <c r="Z37" i="54"/>
  <c r="X11" i="53"/>
  <c r="X12" i="53"/>
  <c r="X13" i="53"/>
  <c r="AF20" i="53"/>
  <c r="AF26" i="53" s="1"/>
  <c r="Y43" i="53"/>
  <c r="Y10" i="53" s="1"/>
  <c r="Z40" i="53"/>
  <c r="Y37" i="53"/>
  <c r="Z34" i="53"/>
  <c r="Z57" i="53"/>
  <c r="Z36" i="53" s="1"/>
  <c r="Z49" i="53"/>
  <c r="Z51" i="53" s="1"/>
  <c r="AA7" i="53"/>
  <c r="X11" i="52"/>
  <c r="X12" i="52"/>
  <c r="X13" i="52"/>
  <c r="Y37" i="52"/>
  <c r="BI20" i="52"/>
  <c r="BI26" i="52" s="1"/>
  <c r="Y43" i="52"/>
  <c r="Y10" i="52" s="1"/>
  <c r="Z40" i="52"/>
  <c r="Z34" i="52"/>
  <c r="Z57" i="52"/>
  <c r="Z36" i="52" s="1"/>
  <c r="Z49" i="52"/>
  <c r="Z51" i="52" s="1"/>
  <c r="AA7" i="52"/>
  <c r="AG53" i="61" l="1"/>
  <c r="AG54" i="61" s="1"/>
  <c r="AG42" i="61"/>
  <c r="AG51" i="61"/>
  <c r="AG52" i="61" s="1"/>
  <c r="AI31" i="61"/>
  <c r="AI34" i="61"/>
  <c r="AJ22" i="61"/>
  <c r="AI33" i="61"/>
  <c r="AI37" i="61"/>
  <c r="AI32" i="61"/>
  <c r="AH41" i="61"/>
  <c r="AH10" i="61" s="1"/>
  <c r="AG10" i="61"/>
  <c r="AG13" i="61" s="1"/>
  <c r="AF34" i="55"/>
  <c r="AF32" i="55"/>
  <c r="AI45" i="55"/>
  <c r="AH48" i="55"/>
  <c r="AI45" i="61"/>
  <c r="AI48" i="61" s="1"/>
  <c r="AK34" i="63"/>
  <c r="AK32" i="63"/>
  <c r="AI51" i="63"/>
  <c r="AI52" i="63" s="1"/>
  <c r="AI53" i="63"/>
  <c r="AI54" i="63" s="1"/>
  <c r="AK31" i="63"/>
  <c r="AO26" i="63"/>
  <c r="AO28" i="63"/>
  <c r="AE41" i="55"/>
  <c r="AK33" i="63"/>
  <c r="AL22" i="63"/>
  <c r="AK37" i="63"/>
  <c r="AI42" i="63"/>
  <c r="AI10" i="63"/>
  <c r="AI13" i="63" s="1"/>
  <c r="AJ41" i="63"/>
  <c r="AH11" i="63"/>
  <c r="AH12" i="63"/>
  <c r="AO68" i="63"/>
  <c r="AO39" i="63"/>
  <c r="AP7" i="63"/>
  <c r="AO60" i="63"/>
  <c r="AO62" i="63" s="1"/>
  <c r="AL45" i="63"/>
  <c r="AL48" i="63" s="1"/>
  <c r="AM68" i="61"/>
  <c r="AM39" i="61"/>
  <c r="AN7" i="61"/>
  <c r="AM60" i="61"/>
  <c r="AM62" i="61" s="1"/>
  <c r="AD51" i="55"/>
  <c r="AD53" i="55"/>
  <c r="AD10" i="55"/>
  <c r="AG22" i="55"/>
  <c r="AG31" i="55" s="1"/>
  <c r="AF37" i="55"/>
  <c r="AG11" i="58"/>
  <c r="AG12" i="58"/>
  <c r="AG13" i="58"/>
  <c r="AJ41" i="58"/>
  <c r="AI44" i="58"/>
  <c r="AI35" i="58"/>
  <c r="AI50" i="58"/>
  <c r="AI52" i="58" s="1"/>
  <c r="AI58" i="58"/>
  <c r="AI37" i="58" s="1"/>
  <c r="AJ7" i="58"/>
  <c r="AH38" i="58"/>
  <c r="AH10" i="58"/>
  <c r="AI39" i="55"/>
  <c r="AI62" i="55"/>
  <c r="AI68" i="55"/>
  <c r="AJ7" i="55"/>
  <c r="AJ60" i="55" s="1"/>
  <c r="AB34" i="54"/>
  <c r="AB49" i="54"/>
  <c r="AB51" i="54" s="1"/>
  <c r="AB57" i="54"/>
  <c r="AB36" i="54" s="1"/>
  <c r="AC7" i="54"/>
  <c r="AA40" i="54"/>
  <c r="Z43" i="54"/>
  <c r="Z10" i="54" s="1"/>
  <c r="AA37" i="54"/>
  <c r="Y11" i="54"/>
  <c r="Y12" i="54"/>
  <c r="Y13" i="54"/>
  <c r="Y11" i="53"/>
  <c r="Y13" i="53"/>
  <c r="Y12" i="53"/>
  <c r="AA34" i="53"/>
  <c r="AA49" i="53"/>
  <c r="AA51" i="53" s="1"/>
  <c r="AA57" i="53"/>
  <c r="AA36" i="53" s="1"/>
  <c r="AB7" i="53"/>
  <c r="Z43" i="53"/>
  <c r="Z10" i="53" s="1"/>
  <c r="AA40" i="53"/>
  <c r="Z37" i="53"/>
  <c r="AG20" i="53"/>
  <c r="AG26" i="53" s="1"/>
  <c r="Y11" i="52"/>
  <c r="Y12" i="52"/>
  <c r="Y13" i="52"/>
  <c r="BJ20" i="52"/>
  <c r="BJ26" i="52" s="1"/>
  <c r="AA34" i="52"/>
  <c r="AA49" i="52"/>
  <c r="AA51" i="52" s="1"/>
  <c r="AA57" i="52"/>
  <c r="AA36" i="52" s="1"/>
  <c r="AB7" i="52"/>
  <c r="Z37" i="52"/>
  <c r="Z43" i="52"/>
  <c r="Z10" i="52" s="1"/>
  <c r="AA40" i="52"/>
  <c r="AH13" i="61" l="1"/>
  <c r="AJ31" i="61"/>
  <c r="AJ33" i="61"/>
  <c r="AJ37" i="61"/>
  <c r="AK22" i="61"/>
  <c r="AJ32" i="61"/>
  <c r="AJ34" i="61"/>
  <c r="AG12" i="61"/>
  <c r="AH53" i="61"/>
  <c r="AH54" i="61" s="1"/>
  <c r="AH51" i="61"/>
  <c r="AH52" i="61" s="1"/>
  <c r="AH42" i="61"/>
  <c r="AG11" i="61"/>
  <c r="AH11" i="61" s="1"/>
  <c r="AI41" i="61"/>
  <c r="AI10" i="61" s="1"/>
  <c r="AG32" i="55"/>
  <c r="AG34" i="55"/>
  <c r="AJ45" i="55"/>
  <c r="AI48" i="55"/>
  <c r="AH12" i="61"/>
  <c r="AJ45" i="61"/>
  <c r="AJ48" i="61" s="1"/>
  <c r="AL34" i="63"/>
  <c r="AL32" i="63"/>
  <c r="AJ53" i="63"/>
  <c r="AJ54" i="63" s="1"/>
  <c r="AJ51" i="63"/>
  <c r="AJ52" i="63" s="1"/>
  <c r="AP28" i="63"/>
  <c r="AP26" i="63"/>
  <c r="AL31" i="63"/>
  <c r="AF41" i="55"/>
  <c r="AL37" i="63"/>
  <c r="AL33" i="63"/>
  <c r="AM22" i="63"/>
  <c r="AM45" i="63"/>
  <c r="AM48" i="63" s="1"/>
  <c r="AK41" i="63"/>
  <c r="AP68" i="63"/>
  <c r="AP39" i="63"/>
  <c r="AQ7" i="63"/>
  <c r="AP60" i="63"/>
  <c r="AP62" i="63" s="1"/>
  <c r="AI11" i="63"/>
  <c r="AI12" i="63"/>
  <c r="AJ42" i="63"/>
  <c r="AJ10" i="63"/>
  <c r="AJ13" i="63" s="1"/>
  <c r="AN68" i="61"/>
  <c r="AN39" i="61"/>
  <c r="AO7" i="61"/>
  <c r="AN60" i="61"/>
  <c r="AN62" i="61" s="1"/>
  <c r="AE53" i="55"/>
  <c r="AE51" i="55"/>
  <c r="AE10" i="55"/>
  <c r="AH22" i="55"/>
  <c r="AH31" i="55" s="1"/>
  <c r="AG37" i="55"/>
  <c r="AI38" i="58"/>
  <c r="AI10" i="58"/>
  <c r="AH11" i="58"/>
  <c r="AH13" i="58"/>
  <c r="AH12" i="58"/>
  <c r="AK41" i="58"/>
  <c r="AJ44" i="58"/>
  <c r="AJ50" i="58"/>
  <c r="AJ52" i="58" s="1"/>
  <c r="AJ58" i="58"/>
  <c r="AJ37" i="58" s="1"/>
  <c r="AJ35" i="58"/>
  <c r="AK7" i="58"/>
  <c r="AJ62" i="55"/>
  <c r="AJ68" i="55"/>
  <c r="AJ39" i="55"/>
  <c r="AK7" i="55"/>
  <c r="AK60" i="55" s="1"/>
  <c r="AB40" i="54"/>
  <c r="AA43" i="54"/>
  <c r="AA10" i="54" s="1"/>
  <c r="AC34" i="54"/>
  <c r="AC49" i="54"/>
  <c r="AC51" i="54" s="1"/>
  <c r="AC57" i="54"/>
  <c r="AC36" i="54" s="1"/>
  <c r="AD7" i="54"/>
  <c r="AB37" i="54"/>
  <c r="Z11" i="54"/>
  <c r="Z12" i="54"/>
  <c r="Z13" i="54"/>
  <c r="Z11" i="53"/>
  <c r="Z13" i="53"/>
  <c r="Z12" i="53"/>
  <c r="AA37" i="53"/>
  <c r="AH20" i="53"/>
  <c r="AH26" i="53" s="1"/>
  <c r="AB34" i="53"/>
  <c r="AB49" i="53"/>
  <c r="AB51" i="53" s="1"/>
  <c r="AB57" i="53"/>
  <c r="AB36" i="53" s="1"/>
  <c r="AC7" i="53"/>
  <c r="AB40" i="53"/>
  <c r="AA43" i="53"/>
  <c r="AA10" i="53" s="1"/>
  <c r="Z11" i="52"/>
  <c r="Z13" i="52"/>
  <c r="Z12" i="52"/>
  <c r="AA37" i="52"/>
  <c r="AB40" i="52"/>
  <c r="AA43" i="52"/>
  <c r="AA10" i="52" s="1"/>
  <c r="BK20" i="52"/>
  <c r="BK26" i="52" s="1"/>
  <c r="AB49" i="52"/>
  <c r="AB51" i="52" s="1"/>
  <c r="AB57" i="52"/>
  <c r="AB36" i="52" s="1"/>
  <c r="AB34" i="52"/>
  <c r="AC7" i="52"/>
  <c r="AI12" i="61" l="1"/>
  <c r="AI13" i="61"/>
  <c r="AJ41" i="61"/>
  <c r="AJ10" i="61" s="1"/>
  <c r="AJ13" i="61" s="1"/>
  <c r="AI53" i="61"/>
  <c r="AI54" i="61" s="1"/>
  <c r="AI51" i="61"/>
  <c r="AI52" i="61" s="1"/>
  <c r="AI42" i="61"/>
  <c r="AK31" i="61"/>
  <c r="AL22" i="61"/>
  <c r="AK32" i="61"/>
  <c r="AK34" i="61"/>
  <c r="AK33" i="61"/>
  <c r="AK37" i="61"/>
  <c r="AH32" i="55"/>
  <c r="AH34" i="55"/>
  <c r="AK45" i="55"/>
  <c r="AJ48" i="55"/>
  <c r="AI11" i="61"/>
  <c r="AK45" i="61"/>
  <c r="AK48" i="61" s="1"/>
  <c r="AG41" i="55"/>
  <c r="AM32" i="63"/>
  <c r="AM34" i="63"/>
  <c r="AK53" i="63"/>
  <c r="AK54" i="63" s="1"/>
  <c r="AK51" i="63"/>
  <c r="AK52" i="63" s="1"/>
  <c r="AM31" i="63"/>
  <c r="AQ26" i="63"/>
  <c r="AQ28" i="63"/>
  <c r="AL41" i="63"/>
  <c r="AM37" i="63"/>
  <c r="AM33" i="63"/>
  <c r="AN22" i="63"/>
  <c r="AQ68" i="63"/>
  <c r="AQ39" i="63"/>
  <c r="AR7" i="63"/>
  <c r="AQ60" i="63"/>
  <c r="AQ62" i="63" s="1"/>
  <c r="AK42" i="63"/>
  <c r="AK10" i="63"/>
  <c r="AK13" i="63" s="1"/>
  <c r="AN45" i="63"/>
  <c r="AN48" i="63" s="1"/>
  <c r="AJ11" i="63"/>
  <c r="AJ12" i="63"/>
  <c r="AO68" i="61"/>
  <c r="AO39" i="61"/>
  <c r="AP7" i="61"/>
  <c r="AO60" i="61"/>
  <c r="AO62" i="61" s="1"/>
  <c r="AF53" i="55"/>
  <c r="AF51" i="55"/>
  <c r="AI22" i="55"/>
  <c r="AI31" i="55" s="1"/>
  <c r="AH37" i="55"/>
  <c r="AF10" i="55"/>
  <c r="AK44" i="58"/>
  <c r="AL41" i="58"/>
  <c r="AI11" i="58"/>
  <c r="AI12" i="58"/>
  <c r="AI13" i="58"/>
  <c r="AK35" i="58"/>
  <c r="AK58" i="58"/>
  <c r="AK37" i="58" s="1"/>
  <c r="AK50" i="58"/>
  <c r="AK52" i="58" s="1"/>
  <c r="AL7" i="58"/>
  <c r="AJ10" i="58"/>
  <c r="AJ38" i="58"/>
  <c r="AK39" i="55"/>
  <c r="AK62" i="55"/>
  <c r="AK68" i="55"/>
  <c r="AL7" i="55"/>
  <c r="AL60" i="55" s="1"/>
  <c r="AA11" i="54"/>
  <c r="AA12" i="54"/>
  <c r="AA13" i="54"/>
  <c r="AD34" i="54"/>
  <c r="AD49" i="54"/>
  <c r="AD51" i="54" s="1"/>
  <c r="AD57" i="54"/>
  <c r="AD36" i="54" s="1"/>
  <c r="AE7" i="54"/>
  <c r="AC37" i="54"/>
  <c r="AC40" i="54"/>
  <c r="AB43" i="54"/>
  <c r="AB10" i="54" s="1"/>
  <c r="AA11" i="53"/>
  <c r="AA12" i="53"/>
  <c r="AA13" i="53"/>
  <c r="AI20" i="53"/>
  <c r="AI26" i="53" s="1"/>
  <c r="AC40" i="53"/>
  <c r="AB43" i="53"/>
  <c r="AB10" i="53" s="1"/>
  <c r="AC34" i="53"/>
  <c r="AC49" i="53"/>
  <c r="AC51" i="53" s="1"/>
  <c r="AC57" i="53"/>
  <c r="AC36" i="53" s="1"/>
  <c r="AD7" i="53"/>
  <c r="AB37" i="53"/>
  <c r="AA11" i="52"/>
  <c r="AA12" i="52"/>
  <c r="AA13" i="52"/>
  <c r="AC34" i="52"/>
  <c r="AC49" i="52"/>
  <c r="AC51" i="52" s="1"/>
  <c r="AC57" i="52"/>
  <c r="AC36" i="52" s="1"/>
  <c r="AD7" i="52"/>
  <c r="BL20" i="52"/>
  <c r="BL26" i="52" s="1"/>
  <c r="AB37" i="52"/>
  <c r="AC40" i="52"/>
  <c r="AB43" i="52"/>
  <c r="AB10" i="52" s="1"/>
  <c r="AK41" i="61" l="1"/>
  <c r="AK53" i="61" s="1"/>
  <c r="AL31" i="61"/>
  <c r="AL34" i="61"/>
  <c r="AL32" i="61"/>
  <c r="AM22" i="61"/>
  <c r="AL33" i="61"/>
  <c r="AL37" i="61"/>
  <c r="AJ53" i="61"/>
  <c r="AJ54" i="61" s="1"/>
  <c r="AJ42" i="61"/>
  <c r="AJ51" i="61"/>
  <c r="AJ52" i="61" s="1"/>
  <c r="AI32" i="55"/>
  <c r="AI34" i="55"/>
  <c r="AL45" i="55"/>
  <c r="AK48" i="55"/>
  <c r="AJ12" i="61"/>
  <c r="AJ11" i="61"/>
  <c r="AL45" i="61"/>
  <c r="AL48" i="61" s="1"/>
  <c r="AL53" i="63"/>
  <c r="AL54" i="63" s="1"/>
  <c r="AL51" i="63"/>
  <c r="AL52" i="63" s="1"/>
  <c r="AN34" i="63"/>
  <c r="AN32" i="63"/>
  <c r="AN31" i="63"/>
  <c r="AR26" i="63"/>
  <c r="AR28" i="63"/>
  <c r="AH41" i="55"/>
  <c r="AH10" i="55" s="1"/>
  <c r="AL42" i="63"/>
  <c r="AM41" i="63"/>
  <c r="AL10" i="63"/>
  <c r="AL13" i="63" s="1"/>
  <c r="AK11" i="63"/>
  <c r="AK12" i="63"/>
  <c r="AR68" i="63"/>
  <c r="AR39" i="63"/>
  <c r="AS7" i="63"/>
  <c r="AR60" i="63"/>
  <c r="AR62" i="63" s="1"/>
  <c r="AO45" i="63"/>
  <c r="AO48" i="63" s="1"/>
  <c r="AN33" i="63"/>
  <c r="AN37" i="63"/>
  <c r="AO22" i="63"/>
  <c r="AP39" i="61"/>
  <c r="AP68" i="61"/>
  <c r="AQ7" i="61"/>
  <c r="AP60" i="61"/>
  <c r="AP62" i="61" s="1"/>
  <c r="AG10" i="55"/>
  <c r="AG53" i="55"/>
  <c r="AG51" i="55"/>
  <c r="AJ22" i="55"/>
  <c r="AJ31" i="55" s="1"/>
  <c r="AI37" i="55"/>
  <c r="C21" i="55"/>
  <c r="AK38" i="58"/>
  <c r="AK10" i="58"/>
  <c r="AJ11" i="58"/>
  <c r="AJ12" i="58"/>
  <c r="AJ13" i="58"/>
  <c r="AL44" i="58"/>
  <c r="AM41" i="58"/>
  <c r="AL35" i="58"/>
  <c r="AL50" i="58"/>
  <c r="AL52" i="58" s="1"/>
  <c r="AL58" i="58"/>
  <c r="AL37" i="58" s="1"/>
  <c r="AM7" i="58"/>
  <c r="AL39" i="55"/>
  <c r="AL62" i="55"/>
  <c r="AL68" i="55"/>
  <c r="AM7" i="55"/>
  <c r="AM60" i="55" s="1"/>
  <c r="AE49" i="54"/>
  <c r="AE51" i="54" s="1"/>
  <c r="AE57" i="54"/>
  <c r="AE36" i="54" s="1"/>
  <c r="AE34" i="54"/>
  <c r="AF7" i="54"/>
  <c r="AB11" i="54"/>
  <c r="AB12" i="54"/>
  <c r="AB13" i="54"/>
  <c r="AD37" i="54"/>
  <c r="AC43" i="54"/>
  <c r="AC10" i="54" s="1"/>
  <c r="AD40" i="54"/>
  <c r="AD40" i="53"/>
  <c r="AC43" i="53"/>
  <c r="AC10" i="53" s="1"/>
  <c r="AB11" i="53"/>
  <c r="AB12" i="53"/>
  <c r="AB13" i="53"/>
  <c r="AJ20" i="53"/>
  <c r="AJ26" i="53" s="1"/>
  <c r="AD34" i="53"/>
  <c r="AD49" i="53"/>
  <c r="AD51" i="53" s="1"/>
  <c r="AD57" i="53"/>
  <c r="AD36" i="53" s="1"/>
  <c r="AE7" i="53"/>
  <c r="AC37" i="53"/>
  <c r="AB11" i="52"/>
  <c r="AB13" i="52"/>
  <c r="AB12" i="52"/>
  <c r="AD49" i="52"/>
  <c r="AD51" i="52" s="1"/>
  <c r="AD57" i="52"/>
  <c r="AD36" i="52" s="1"/>
  <c r="AD34" i="52"/>
  <c r="AE7" i="52"/>
  <c r="BM20" i="52"/>
  <c r="BM26" i="52" s="1"/>
  <c r="AC37" i="52"/>
  <c r="AD40" i="52"/>
  <c r="AC43" i="52"/>
  <c r="AC10" i="52" s="1"/>
  <c r="AK54" i="61" l="1"/>
  <c r="AK10" i="61"/>
  <c r="AK51" i="61"/>
  <c r="AK52" i="61" s="1"/>
  <c r="AK42" i="61"/>
  <c r="AM31" i="61"/>
  <c r="AM34" i="61"/>
  <c r="AM33" i="61"/>
  <c r="AM37" i="61"/>
  <c r="AN22" i="61"/>
  <c r="AM32" i="61"/>
  <c r="AL41" i="61"/>
  <c r="AL10" i="61" s="1"/>
  <c r="AJ34" i="55"/>
  <c r="AJ32" i="55"/>
  <c r="AM45" i="55"/>
  <c r="AL48" i="55"/>
  <c r="AM45" i="61"/>
  <c r="AM48" i="61" s="1"/>
  <c r="AM53" i="63"/>
  <c r="AM54" i="63" s="1"/>
  <c r="AM51" i="63"/>
  <c r="AM52" i="63" s="1"/>
  <c r="AO32" i="63"/>
  <c r="AO34" i="63"/>
  <c r="AS28" i="63"/>
  <c r="AS26" i="63"/>
  <c r="AM10" i="63"/>
  <c r="AM13" i="63" s="1"/>
  <c r="AO31" i="63"/>
  <c r="AI41" i="55"/>
  <c r="AL11" i="63"/>
  <c r="AL12" i="63"/>
  <c r="AM42" i="63"/>
  <c r="AN41" i="63"/>
  <c r="AO33" i="63"/>
  <c r="AP22" i="63"/>
  <c r="AO37" i="63"/>
  <c r="AP45" i="63"/>
  <c r="AP48" i="63" s="1"/>
  <c r="AS68" i="63"/>
  <c r="AS39" i="63"/>
  <c r="AT7" i="63"/>
  <c r="AS60" i="63"/>
  <c r="AS62" i="63" s="1"/>
  <c r="AQ39" i="61"/>
  <c r="AQ68" i="61"/>
  <c r="AR7" i="61"/>
  <c r="AQ60" i="61"/>
  <c r="AQ62" i="61" s="1"/>
  <c r="R37" i="56"/>
  <c r="R48" i="56" s="1"/>
  <c r="AH53" i="55"/>
  <c r="AH51" i="55"/>
  <c r="AK22" i="55"/>
  <c r="AK31" i="55" s="1"/>
  <c r="AJ37" i="55"/>
  <c r="AM50" i="58"/>
  <c r="AM52" i="58" s="1"/>
  <c r="AM58" i="58"/>
  <c r="AM37" i="58" s="1"/>
  <c r="AM35" i="58"/>
  <c r="AN7" i="58"/>
  <c r="AL38" i="58"/>
  <c r="AL10" i="58"/>
  <c r="AK11" i="58"/>
  <c r="AK13" i="58"/>
  <c r="AK12" i="58"/>
  <c r="AN41" i="58"/>
  <c r="AM44" i="58"/>
  <c r="AM39" i="55"/>
  <c r="AM62" i="55"/>
  <c r="AM68" i="55"/>
  <c r="AN7" i="55"/>
  <c r="AN60" i="55" s="1"/>
  <c r="C26" i="52"/>
  <c r="AF57" i="54"/>
  <c r="AF36" i="54" s="1"/>
  <c r="AF34" i="54"/>
  <c r="AF49" i="54"/>
  <c r="AF51" i="54" s="1"/>
  <c r="AG7" i="54"/>
  <c r="AC11" i="54"/>
  <c r="AC13" i="54"/>
  <c r="AC12" i="54"/>
  <c r="AE37" i="54"/>
  <c r="AD43" i="54"/>
  <c r="AD10" i="54" s="1"/>
  <c r="AE40" i="54"/>
  <c r="AE34" i="53"/>
  <c r="AE49" i="53"/>
  <c r="AE51" i="53" s="1"/>
  <c r="AE57" i="53"/>
  <c r="AE36" i="53" s="1"/>
  <c r="AF7" i="53"/>
  <c r="AD37" i="53"/>
  <c r="AK20" i="53"/>
  <c r="AK26" i="53" s="1"/>
  <c r="AC11" i="53"/>
  <c r="AC13" i="53"/>
  <c r="AC12" i="53"/>
  <c r="AD43" i="53"/>
  <c r="AD10" i="53" s="1"/>
  <c r="AE40" i="53"/>
  <c r="AC11" i="52"/>
  <c r="AC13" i="52"/>
  <c r="AC12" i="52"/>
  <c r="AD43" i="52"/>
  <c r="AD10" i="52" s="1"/>
  <c r="AE40" i="52"/>
  <c r="AE34" i="52"/>
  <c r="AE49" i="52"/>
  <c r="AE51" i="52" s="1"/>
  <c r="AE57" i="52"/>
  <c r="AE36" i="52" s="1"/>
  <c r="AF7" i="52"/>
  <c r="AD37" i="52"/>
  <c r="AL13" i="61" l="1"/>
  <c r="AK12" i="61"/>
  <c r="AK13" i="61"/>
  <c r="AK11" i="61"/>
  <c r="AL11" i="61" s="1"/>
  <c r="AM41" i="61"/>
  <c r="AM10" i="61" s="1"/>
  <c r="AM13" i="61" s="1"/>
  <c r="AL53" i="61"/>
  <c r="AL54" i="61" s="1"/>
  <c r="AL42" i="61"/>
  <c r="AL51" i="61"/>
  <c r="AL52" i="61" s="1"/>
  <c r="AN31" i="61"/>
  <c r="AN37" i="61"/>
  <c r="AN33" i="61"/>
  <c r="AO22" i="61"/>
  <c r="AN34" i="61"/>
  <c r="AN32" i="61"/>
  <c r="AK32" i="55"/>
  <c r="AK34" i="55"/>
  <c r="AN45" i="55"/>
  <c r="AM48" i="55"/>
  <c r="AM11" i="63"/>
  <c r="AL12" i="61"/>
  <c r="AM12" i="63"/>
  <c r="AN45" i="61"/>
  <c r="AN48" i="61" s="1"/>
  <c r="AP34" i="63"/>
  <c r="AP32" i="63"/>
  <c r="AN53" i="63"/>
  <c r="AN54" i="63" s="1"/>
  <c r="AN51" i="63"/>
  <c r="AN52" i="63" s="1"/>
  <c r="AT26" i="63"/>
  <c r="AP31" i="63"/>
  <c r="AT28" i="63"/>
  <c r="AJ41" i="55"/>
  <c r="AO41" i="63"/>
  <c r="AP33" i="63"/>
  <c r="AQ22" i="63"/>
  <c r="AP37" i="63"/>
  <c r="AN42" i="63"/>
  <c r="AN10" i="63"/>
  <c r="AN13" i="63" s="1"/>
  <c r="AT68" i="63"/>
  <c r="AT39" i="63"/>
  <c r="AU7" i="63"/>
  <c r="AT60" i="63"/>
  <c r="AT62" i="63" s="1"/>
  <c r="AQ45" i="63"/>
  <c r="AQ48" i="63" s="1"/>
  <c r="AR68" i="61"/>
  <c r="AR39" i="61"/>
  <c r="AS7" i="61"/>
  <c r="AR60" i="61"/>
  <c r="AR62" i="61" s="1"/>
  <c r="T37" i="56"/>
  <c r="P51" i="55"/>
  <c r="P53" i="55"/>
  <c r="AI51" i="55"/>
  <c r="AI53" i="55"/>
  <c r="AL22" i="55"/>
  <c r="AL31" i="55" s="1"/>
  <c r="AK37" i="55"/>
  <c r="AI10" i="55"/>
  <c r="P10" i="55"/>
  <c r="P14" i="55" s="1"/>
  <c r="AL11" i="58"/>
  <c r="AL12" i="58"/>
  <c r="AL13" i="58"/>
  <c r="AN58" i="58"/>
  <c r="AN37" i="58" s="1"/>
  <c r="AN35" i="58"/>
  <c r="AN50" i="58"/>
  <c r="AN52" i="58" s="1"/>
  <c r="AO7" i="58"/>
  <c r="AN44" i="58"/>
  <c r="AO41" i="58"/>
  <c r="AM38" i="58"/>
  <c r="AM10" i="58"/>
  <c r="AN62" i="55"/>
  <c r="AN68" i="55"/>
  <c r="AN39" i="55"/>
  <c r="AO7" i="55"/>
  <c r="AO60" i="55" s="1"/>
  <c r="AG49" i="54"/>
  <c r="AG51" i="54" s="1"/>
  <c r="AG57" i="54"/>
  <c r="AG36" i="54" s="1"/>
  <c r="AG34" i="54"/>
  <c r="AH7" i="54"/>
  <c r="AD11" i="54"/>
  <c r="AD13" i="54"/>
  <c r="AD12" i="54"/>
  <c r="AE43" i="54"/>
  <c r="AE10" i="54" s="1"/>
  <c r="AF40" i="54"/>
  <c r="AF37" i="54"/>
  <c r="AE43" i="53"/>
  <c r="AE10" i="53" s="1"/>
  <c r="AF40" i="53"/>
  <c r="AD11" i="53"/>
  <c r="AD13" i="53"/>
  <c r="AD12" i="53"/>
  <c r="AF49" i="53"/>
  <c r="AF51" i="53" s="1"/>
  <c r="AF57" i="53"/>
  <c r="AF36" i="53" s="1"/>
  <c r="AF34" i="53"/>
  <c r="AG7" i="53"/>
  <c r="AL20" i="53"/>
  <c r="AL26" i="53" s="1"/>
  <c r="AE37" i="53"/>
  <c r="AD11" i="52"/>
  <c r="AD13" i="52"/>
  <c r="AD12" i="52"/>
  <c r="AE37" i="52"/>
  <c r="AE43" i="52"/>
  <c r="AE10" i="52" s="1"/>
  <c r="AF40" i="52"/>
  <c r="AF49" i="52"/>
  <c r="AF51" i="52" s="1"/>
  <c r="AF57" i="52"/>
  <c r="AF36" i="52" s="1"/>
  <c r="AF34" i="52"/>
  <c r="AG7" i="52"/>
  <c r="AM42" i="61" l="1"/>
  <c r="AM53" i="61"/>
  <c r="AM54" i="61" s="1"/>
  <c r="AM51" i="61"/>
  <c r="AM52" i="61" s="1"/>
  <c r="AN41" i="61"/>
  <c r="AN10" i="61" s="1"/>
  <c r="AN13" i="61" s="1"/>
  <c r="AO31" i="61"/>
  <c r="AO32" i="61"/>
  <c r="AO34" i="61"/>
  <c r="AO37" i="61"/>
  <c r="AO33" i="61"/>
  <c r="AP22" i="61"/>
  <c r="AL34" i="55"/>
  <c r="AL32" i="55"/>
  <c r="AO45" i="55"/>
  <c r="AN48" i="55"/>
  <c r="AM11" i="61"/>
  <c r="AM12" i="61"/>
  <c r="AO45" i="61"/>
  <c r="AO48" i="61" s="1"/>
  <c r="AQ34" i="63"/>
  <c r="AQ32" i="63"/>
  <c r="AO51" i="63"/>
  <c r="AO52" i="63" s="1"/>
  <c r="AO53" i="63"/>
  <c r="AO54" i="63" s="1"/>
  <c r="AU28" i="63"/>
  <c r="AQ31" i="63"/>
  <c r="AU26" i="63"/>
  <c r="AK41" i="55"/>
  <c r="AO10" i="63"/>
  <c r="AO13" i="63" s="1"/>
  <c r="AO42" i="63"/>
  <c r="AN11" i="63"/>
  <c r="AN12" i="63"/>
  <c r="AR45" i="63"/>
  <c r="AR48" i="63" s="1"/>
  <c r="AQ33" i="63"/>
  <c r="AQ37" i="63"/>
  <c r="AR22" i="63"/>
  <c r="AU68" i="63"/>
  <c r="AU39" i="63"/>
  <c r="AV7" i="63"/>
  <c r="AU60" i="63"/>
  <c r="AU62" i="63" s="1"/>
  <c r="AP41" i="63"/>
  <c r="U37" i="56"/>
  <c r="X37" i="56" s="1"/>
  <c r="AS68" i="61"/>
  <c r="AS39" i="61"/>
  <c r="AT7" i="61"/>
  <c r="AS60" i="61"/>
  <c r="AS62" i="61" s="1"/>
  <c r="P82" i="55"/>
  <c r="AJ51" i="55"/>
  <c r="AJ53" i="55"/>
  <c r="AM22" i="55"/>
  <c r="AM31" i="55" s="1"/>
  <c r="AL37" i="55"/>
  <c r="AJ10" i="55"/>
  <c r="AO35" i="58"/>
  <c r="AO58" i="58"/>
  <c r="AO37" i="58" s="1"/>
  <c r="AO50" i="58"/>
  <c r="AO52" i="58" s="1"/>
  <c r="AP7" i="58"/>
  <c r="AN38" i="58"/>
  <c r="AN10" i="58"/>
  <c r="AM11" i="58"/>
  <c r="AM13" i="58"/>
  <c r="AM12" i="58"/>
  <c r="AO44" i="58"/>
  <c r="AP41" i="58"/>
  <c r="AO68" i="55"/>
  <c r="AO62" i="55"/>
  <c r="AO39" i="55"/>
  <c r="AP7" i="55"/>
  <c r="AP60" i="55" s="1"/>
  <c r="AH34" i="54"/>
  <c r="AH57" i="54"/>
  <c r="AH36" i="54" s="1"/>
  <c r="AH49" i="54"/>
  <c r="AH51" i="54" s="1"/>
  <c r="AI7" i="54"/>
  <c r="AG37" i="54"/>
  <c r="AE11" i="54"/>
  <c r="AE13" i="54"/>
  <c r="AE12" i="54"/>
  <c r="AF43" i="54"/>
  <c r="AF10" i="54" s="1"/>
  <c r="AG40" i="54"/>
  <c r="AE11" i="53"/>
  <c r="AE12" i="53"/>
  <c r="AE13" i="53"/>
  <c r="AF37" i="53"/>
  <c r="AM20" i="53"/>
  <c r="AM26" i="53" s="1"/>
  <c r="AF43" i="53"/>
  <c r="AF10" i="53" s="1"/>
  <c r="AG40" i="53"/>
  <c r="AG57" i="53"/>
  <c r="AG36" i="53" s="1"/>
  <c r="AG34" i="53"/>
  <c r="AG49" i="53"/>
  <c r="AG51" i="53" s="1"/>
  <c r="AH7" i="53"/>
  <c r="AE11" i="52"/>
  <c r="AE12" i="52"/>
  <c r="AE13" i="52"/>
  <c r="AF43" i="52"/>
  <c r="AF10" i="52" s="1"/>
  <c r="AG40" i="52"/>
  <c r="AG57" i="52"/>
  <c r="AG36" i="52" s="1"/>
  <c r="AG49" i="52"/>
  <c r="AG51" i="52" s="1"/>
  <c r="AG34" i="52"/>
  <c r="AH7" i="52"/>
  <c r="AF37" i="52"/>
  <c r="AP31" i="61" l="1"/>
  <c r="AP33" i="61"/>
  <c r="AP37" i="61"/>
  <c r="AQ22" i="61"/>
  <c r="AP32" i="61"/>
  <c r="AP34" i="61"/>
  <c r="AO41" i="61"/>
  <c r="AN51" i="61"/>
  <c r="AN52" i="61" s="1"/>
  <c r="AN53" i="61"/>
  <c r="AN54" i="61" s="1"/>
  <c r="AN42" i="61"/>
  <c r="AM34" i="55"/>
  <c r="AM32" i="55"/>
  <c r="AP45" i="55"/>
  <c r="AO48" i="55"/>
  <c r="AN11" i="61"/>
  <c r="AN12" i="61"/>
  <c r="AO12" i="63"/>
  <c r="AP45" i="61"/>
  <c r="AP48" i="61" s="1"/>
  <c r="P93" i="55"/>
  <c r="P93" i="63"/>
  <c r="AR34" i="63"/>
  <c r="AR32" i="63"/>
  <c r="AP53" i="63"/>
  <c r="AP54" i="63" s="1"/>
  <c r="AP51" i="63"/>
  <c r="AP52" i="63" s="1"/>
  <c r="AV26" i="63"/>
  <c r="AR31" i="63"/>
  <c r="AV28" i="63"/>
  <c r="AL41" i="55"/>
  <c r="AO11" i="63"/>
  <c r="P93" i="61"/>
  <c r="AQ41" i="63"/>
  <c r="AS45" i="63"/>
  <c r="AS48" i="63" s="1"/>
  <c r="AP42" i="63"/>
  <c r="AP10" i="63"/>
  <c r="AP13" i="63" s="1"/>
  <c r="AR37" i="63"/>
  <c r="AR33" i="63"/>
  <c r="AS22" i="63"/>
  <c r="AV68" i="63"/>
  <c r="AV39" i="63"/>
  <c r="AW7" i="63"/>
  <c r="AV60" i="63"/>
  <c r="AV62" i="63" s="1"/>
  <c r="AT68" i="61"/>
  <c r="AT39" i="61"/>
  <c r="AU7" i="61"/>
  <c r="AT60" i="61"/>
  <c r="AT62" i="61" s="1"/>
  <c r="AK51" i="55"/>
  <c r="AK53" i="55"/>
  <c r="AN22" i="55"/>
  <c r="AN31" i="55" s="1"/>
  <c r="AM37" i="55"/>
  <c r="AK10" i="55"/>
  <c r="AN11" i="58"/>
  <c r="AN12" i="58"/>
  <c r="AN13" i="58"/>
  <c r="AP35" i="58"/>
  <c r="AP50" i="58"/>
  <c r="AP52" i="58" s="1"/>
  <c r="AP58" i="58"/>
  <c r="AP37" i="58" s="1"/>
  <c r="AQ7" i="58"/>
  <c r="AQ41" i="58"/>
  <c r="AP44" i="58"/>
  <c r="AO38" i="58"/>
  <c r="AO10" i="58"/>
  <c r="AP39" i="55"/>
  <c r="AP62" i="55"/>
  <c r="AP68" i="55"/>
  <c r="AQ7" i="55"/>
  <c r="AQ60" i="55" s="1"/>
  <c r="AI34" i="54"/>
  <c r="AI49" i="54"/>
  <c r="AI51" i="54" s="1"/>
  <c r="AI57" i="54"/>
  <c r="AI36" i="54" s="1"/>
  <c r="AJ7" i="54"/>
  <c r="AG43" i="54"/>
  <c r="AG10" i="54" s="1"/>
  <c r="AH40" i="54"/>
  <c r="AF11" i="54"/>
  <c r="AF13" i="54"/>
  <c r="AF12" i="54"/>
  <c r="AH37" i="54"/>
  <c r="AN20" i="53"/>
  <c r="AN26" i="53" s="1"/>
  <c r="AH34" i="53"/>
  <c r="AH49" i="53"/>
  <c r="AH51" i="53" s="1"/>
  <c r="AH57" i="53"/>
  <c r="AH36" i="53" s="1"/>
  <c r="AI7" i="53"/>
  <c r="AF11" i="53"/>
  <c r="AF13" i="53"/>
  <c r="AF12" i="53"/>
  <c r="AG37" i="53"/>
  <c r="AG43" i="53"/>
  <c r="AG10" i="53" s="1"/>
  <c r="AH40" i="53"/>
  <c r="AG37" i="52"/>
  <c r="AG43" i="52"/>
  <c r="AG10" i="52" s="1"/>
  <c r="AH40" i="52"/>
  <c r="AF11" i="52"/>
  <c r="AF13" i="52"/>
  <c r="AF12" i="52"/>
  <c r="AH34" i="52"/>
  <c r="AH57" i="52"/>
  <c r="AH36" i="52" s="1"/>
  <c r="AH49" i="52"/>
  <c r="AH51" i="52" s="1"/>
  <c r="AI7" i="52"/>
  <c r="AO53" i="61" l="1"/>
  <c r="AO54" i="61" s="1"/>
  <c r="AO51" i="61"/>
  <c r="AO52" i="61" s="1"/>
  <c r="AO42" i="61"/>
  <c r="AP41" i="61"/>
  <c r="AO10" i="61"/>
  <c r="AQ31" i="61"/>
  <c r="AQ33" i="61"/>
  <c r="AQ37" i="61"/>
  <c r="AR22" i="61"/>
  <c r="AQ32" i="61"/>
  <c r="AQ34" i="61"/>
  <c r="AN34" i="55"/>
  <c r="AN32" i="55"/>
  <c r="AQ45" i="55"/>
  <c r="AP48" i="55"/>
  <c r="AQ45" i="61"/>
  <c r="AQ48" i="61" s="1"/>
  <c r="AQ51" i="63"/>
  <c r="AQ52" i="63" s="1"/>
  <c r="AQ53" i="63"/>
  <c r="AQ54" i="63" s="1"/>
  <c r="AS34" i="63"/>
  <c r="AS32" i="63"/>
  <c r="AW28" i="63"/>
  <c r="AS31" i="63"/>
  <c r="AW26" i="63"/>
  <c r="AM41" i="55"/>
  <c r="AW68" i="63"/>
  <c r="AW39" i="63"/>
  <c r="AX7" i="63"/>
  <c r="AW60" i="63"/>
  <c r="AW62" i="63" s="1"/>
  <c r="AP11" i="63"/>
  <c r="AP12" i="63"/>
  <c r="AS33" i="63"/>
  <c r="AS37" i="63"/>
  <c r="AT22" i="63"/>
  <c r="AT45" i="63"/>
  <c r="AT48" i="63" s="1"/>
  <c r="AR41" i="63"/>
  <c r="AQ42" i="63"/>
  <c r="AQ10" i="63"/>
  <c r="AQ13" i="63" s="1"/>
  <c r="AU68" i="61"/>
  <c r="AU39" i="61"/>
  <c r="AV7" i="61"/>
  <c r="AU60" i="61"/>
  <c r="AU62" i="61" s="1"/>
  <c r="AL10" i="55"/>
  <c r="AL53" i="55"/>
  <c r="AL51" i="55"/>
  <c r="AO22" i="55"/>
  <c r="AO31" i="55" s="1"/>
  <c r="AN37" i="55"/>
  <c r="AR41" i="58"/>
  <c r="AQ44" i="58"/>
  <c r="AQ35" i="58"/>
  <c r="AQ50" i="58"/>
  <c r="AQ52" i="58" s="1"/>
  <c r="AQ58" i="58"/>
  <c r="AQ37" i="58" s="1"/>
  <c r="AR7" i="58"/>
  <c r="AO11" i="58"/>
  <c r="AO12" i="58"/>
  <c r="AO13" i="58"/>
  <c r="AP38" i="58"/>
  <c r="AP10" i="58"/>
  <c r="AQ39" i="55"/>
  <c r="AQ62" i="55"/>
  <c r="AQ68" i="55"/>
  <c r="AR7" i="55"/>
  <c r="AR60" i="55" s="1"/>
  <c r="AI40" i="54"/>
  <c r="AH43" i="54"/>
  <c r="AH10" i="54" s="1"/>
  <c r="AG11" i="54"/>
  <c r="AG13" i="54"/>
  <c r="AG12" i="54"/>
  <c r="AJ34" i="54"/>
  <c r="AJ49" i="54"/>
  <c r="AJ51" i="54" s="1"/>
  <c r="AJ57" i="54"/>
  <c r="AJ36" i="54" s="1"/>
  <c r="AK7" i="54"/>
  <c r="AI37" i="54"/>
  <c r="AG11" i="53"/>
  <c r="AG13" i="53"/>
  <c r="AG12" i="53"/>
  <c r="AI34" i="53"/>
  <c r="AI49" i="53"/>
  <c r="AI51" i="53" s="1"/>
  <c r="AI57" i="53"/>
  <c r="AI36" i="53" s="1"/>
  <c r="AJ7" i="53"/>
  <c r="AH43" i="53"/>
  <c r="AH10" i="53" s="1"/>
  <c r="AI40" i="53"/>
  <c r="AH37" i="53"/>
  <c r="AO20" i="53"/>
  <c r="AO26" i="53" s="1"/>
  <c r="AG11" i="52"/>
  <c r="AG12" i="52"/>
  <c r="AG13" i="52"/>
  <c r="AH43" i="52"/>
  <c r="AH10" i="52" s="1"/>
  <c r="AI40" i="52"/>
  <c r="AI34" i="52"/>
  <c r="AI49" i="52"/>
  <c r="AI51" i="52" s="1"/>
  <c r="AI57" i="52"/>
  <c r="AI36" i="52" s="1"/>
  <c r="AJ7" i="52"/>
  <c r="AH37" i="52"/>
  <c r="AO12" i="61" l="1"/>
  <c r="AO13" i="61"/>
  <c r="AO11" i="61"/>
  <c r="AP53" i="61"/>
  <c r="AP54" i="61" s="1"/>
  <c r="AP42" i="61"/>
  <c r="AP51" i="61"/>
  <c r="AP52" i="61" s="1"/>
  <c r="AP10" i="61"/>
  <c r="AQ41" i="61"/>
  <c r="AR31" i="61"/>
  <c r="AR33" i="61"/>
  <c r="AR37" i="61"/>
  <c r="AS22" i="61"/>
  <c r="AR34" i="61"/>
  <c r="AR32" i="61"/>
  <c r="AO32" i="55"/>
  <c r="AO34" i="55"/>
  <c r="AR45" i="55"/>
  <c r="AQ48" i="55"/>
  <c r="AR45" i="61"/>
  <c r="AR48" i="61" s="1"/>
  <c r="AT34" i="63"/>
  <c r="AT32" i="63"/>
  <c r="AR53" i="63"/>
  <c r="AR54" i="63" s="1"/>
  <c r="AR51" i="63"/>
  <c r="AR52" i="63" s="1"/>
  <c r="AX26" i="63"/>
  <c r="AT31" i="63"/>
  <c r="AX28" i="63"/>
  <c r="AN41" i="55"/>
  <c r="AS41" i="63"/>
  <c r="AU45" i="63"/>
  <c r="AU48" i="63" s="1"/>
  <c r="AX68" i="63"/>
  <c r="AX39" i="63"/>
  <c r="AY7" i="63"/>
  <c r="AX60" i="63"/>
  <c r="AX62" i="63" s="1"/>
  <c r="AR42" i="63"/>
  <c r="AR10" i="63"/>
  <c r="AR13" i="63" s="1"/>
  <c r="AQ11" i="63"/>
  <c r="AQ12" i="63"/>
  <c r="AT37" i="63"/>
  <c r="AT33" i="63"/>
  <c r="AU22" i="63"/>
  <c r="AV68" i="61"/>
  <c r="AV39" i="61"/>
  <c r="AW7" i="61"/>
  <c r="AV60" i="61"/>
  <c r="AV62" i="61" s="1"/>
  <c r="AM10" i="55"/>
  <c r="AM53" i="55"/>
  <c r="AM51" i="55"/>
  <c r="AP22" i="55"/>
  <c r="AP31" i="55" s="1"/>
  <c r="AO37" i="55"/>
  <c r="AR50" i="58"/>
  <c r="AR52" i="58" s="1"/>
  <c r="AR58" i="58"/>
  <c r="AR37" i="58" s="1"/>
  <c r="AR35" i="58"/>
  <c r="AS7" i="58"/>
  <c r="AP11" i="58"/>
  <c r="AP12" i="58"/>
  <c r="AP13" i="58"/>
  <c r="AQ38" i="58"/>
  <c r="AQ10" i="58"/>
  <c r="AS41" i="58"/>
  <c r="AR44" i="58"/>
  <c r="AR62" i="55"/>
  <c r="AR68" i="55"/>
  <c r="AR39" i="55"/>
  <c r="AS7" i="55"/>
  <c r="AS60" i="55" s="1"/>
  <c r="AJ37" i="54"/>
  <c r="AH11" i="54"/>
  <c r="AH13" i="54"/>
  <c r="AH12" i="54"/>
  <c r="AK34" i="54"/>
  <c r="AK49" i="54"/>
  <c r="AK51" i="54" s="1"/>
  <c r="AK57" i="54"/>
  <c r="AK36" i="54" s="1"/>
  <c r="AL7" i="54"/>
  <c r="AJ40" i="54"/>
  <c r="AI43" i="54"/>
  <c r="AI10" i="54" s="1"/>
  <c r="AH11" i="53"/>
  <c r="AH13" i="53"/>
  <c r="AH12" i="53"/>
  <c r="AJ34" i="53"/>
  <c r="AJ49" i="53"/>
  <c r="AJ51" i="53" s="1"/>
  <c r="AJ57" i="53"/>
  <c r="AJ36" i="53" s="1"/>
  <c r="AK7" i="53"/>
  <c r="AI37" i="53"/>
  <c r="AP20" i="53"/>
  <c r="AP26" i="53" s="1"/>
  <c r="AJ40" i="53"/>
  <c r="AI43" i="53"/>
  <c r="AI10" i="53" s="1"/>
  <c r="AH11" i="52"/>
  <c r="AH12" i="52"/>
  <c r="AH13" i="52"/>
  <c r="AI37" i="52"/>
  <c r="AJ40" i="52"/>
  <c r="AI43" i="52"/>
  <c r="AI10" i="52" s="1"/>
  <c r="AJ49" i="52"/>
  <c r="AJ51" i="52" s="1"/>
  <c r="AJ57" i="52"/>
  <c r="AJ36" i="52" s="1"/>
  <c r="AJ34" i="52"/>
  <c r="AK7" i="52"/>
  <c r="AP12" i="61" l="1"/>
  <c r="AP13" i="61"/>
  <c r="AR41" i="61"/>
  <c r="AR53" i="61" s="1"/>
  <c r="AQ53" i="61"/>
  <c r="AQ54" i="61" s="1"/>
  <c r="AQ42" i="61"/>
  <c r="AQ51" i="61"/>
  <c r="AQ52" i="61" s="1"/>
  <c r="AQ10" i="61"/>
  <c r="AQ13" i="61" s="1"/>
  <c r="AS31" i="61"/>
  <c r="AS33" i="61"/>
  <c r="AS37" i="61"/>
  <c r="AT22" i="61"/>
  <c r="AS34" i="61"/>
  <c r="AS32" i="61"/>
  <c r="AP11" i="61"/>
  <c r="AP32" i="55"/>
  <c r="AP34" i="55"/>
  <c r="AS45" i="55"/>
  <c r="AR48" i="55"/>
  <c r="AS45" i="61"/>
  <c r="AS48" i="61" s="1"/>
  <c r="AS53" i="63"/>
  <c r="AS54" i="63" s="1"/>
  <c r="AS51" i="63"/>
  <c r="AS52" i="63" s="1"/>
  <c r="AU32" i="63"/>
  <c r="AU34" i="63"/>
  <c r="AY28" i="63"/>
  <c r="AU31" i="63"/>
  <c r="AY26" i="63"/>
  <c r="AO41" i="55"/>
  <c r="AS10" i="63"/>
  <c r="AS13" i="63" s="1"/>
  <c r="AS42" i="63"/>
  <c r="AR11" i="63"/>
  <c r="AR12" i="63"/>
  <c r="AY68" i="63"/>
  <c r="AY39" i="63"/>
  <c r="AZ7" i="63"/>
  <c r="AY60" i="63"/>
  <c r="AY62" i="63" s="1"/>
  <c r="AV45" i="63"/>
  <c r="AV48" i="63" s="1"/>
  <c r="AU37" i="63"/>
  <c r="AU33" i="63"/>
  <c r="AV22" i="63"/>
  <c r="AT41" i="63"/>
  <c r="AW68" i="61"/>
  <c r="AW39" i="61"/>
  <c r="AX7" i="61"/>
  <c r="AW60" i="61"/>
  <c r="AW62" i="61" s="1"/>
  <c r="AN53" i="55"/>
  <c r="AN51" i="55"/>
  <c r="AN10" i="55"/>
  <c r="AQ22" i="55"/>
  <c r="AQ31" i="55" s="1"/>
  <c r="AP37" i="55"/>
  <c r="AS35" i="58"/>
  <c r="AS58" i="58"/>
  <c r="AS37" i="58" s="1"/>
  <c r="AS50" i="58"/>
  <c r="AS52" i="58" s="1"/>
  <c r="AT7" i="58"/>
  <c r="AS44" i="58"/>
  <c r="AT41" i="58"/>
  <c r="AR38" i="58"/>
  <c r="AR10" i="58"/>
  <c r="AQ11" i="58"/>
  <c r="AQ13" i="58"/>
  <c r="AQ12" i="58"/>
  <c r="AS39" i="55"/>
  <c r="AS62" i="55"/>
  <c r="AS68" i="55"/>
  <c r="AT7" i="55"/>
  <c r="AT60" i="55" s="1"/>
  <c r="AK37" i="54"/>
  <c r="AI11" i="54"/>
  <c r="AI13" i="54"/>
  <c r="AI12" i="54"/>
  <c r="AK40" i="54"/>
  <c r="AJ43" i="54"/>
  <c r="AJ10" i="54" s="1"/>
  <c r="AL34" i="54"/>
  <c r="AL49" i="54"/>
  <c r="AL51" i="54" s="1"/>
  <c r="AL57" i="54"/>
  <c r="AL36" i="54" s="1"/>
  <c r="AM7" i="54"/>
  <c r="AI11" i="53"/>
  <c r="AI12" i="53"/>
  <c r="AI13" i="53"/>
  <c r="AK34" i="53"/>
  <c r="AK49" i="53"/>
  <c r="AK51" i="53" s="1"/>
  <c r="AK57" i="53"/>
  <c r="AK36" i="53" s="1"/>
  <c r="AL7" i="53"/>
  <c r="AJ37" i="53"/>
  <c r="AK40" i="53"/>
  <c r="AJ43" i="53"/>
  <c r="AJ10" i="53" s="1"/>
  <c r="AQ20" i="53"/>
  <c r="AQ26" i="53" s="1"/>
  <c r="AI11" i="52"/>
  <c r="AI12" i="52"/>
  <c r="AI13" i="52"/>
  <c r="AK34" i="52"/>
  <c r="AK49" i="52"/>
  <c r="AK51" i="52" s="1"/>
  <c r="AK57" i="52"/>
  <c r="AK36" i="52" s="1"/>
  <c r="AL7" i="52"/>
  <c r="AK40" i="52"/>
  <c r="AJ43" i="52"/>
  <c r="AJ10" i="52" s="1"/>
  <c r="AJ37" i="52"/>
  <c r="AR42" i="61" l="1"/>
  <c r="AR10" i="61"/>
  <c r="AR54" i="61"/>
  <c r="AR51" i="61"/>
  <c r="AR52" i="61" s="1"/>
  <c r="AS41" i="61"/>
  <c r="AS10" i="61" s="1"/>
  <c r="AQ12" i="61"/>
  <c r="AQ11" i="61"/>
  <c r="AT31" i="61"/>
  <c r="AT34" i="61"/>
  <c r="AT32" i="61"/>
  <c r="AT33" i="61"/>
  <c r="AT37" i="61"/>
  <c r="AU22" i="61"/>
  <c r="AQ32" i="55"/>
  <c r="AQ34" i="55"/>
  <c r="AT45" i="55"/>
  <c r="AS48" i="55"/>
  <c r="AT45" i="61"/>
  <c r="AT48" i="61" s="1"/>
  <c r="AT53" i="63"/>
  <c r="AT54" i="63" s="1"/>
  <c r="AT51" i="63"/>
  <c r="AT52" i="63" s="1"/>
  <c r="AV34" i="63"/>
  <c r="AV32" i="63"/>
  <c r="AZ26" i="63"/>
  <c r="AV31" i="63"/>
  <c r="AZ28" i="63"/>
  <c r="AP41" i="55"/>
  <c r="AP10" i="55" s="1"/>
  <c r="AS12" i="63"/>
  <c r="AS11" i="63"/>
  <c r="AU41" i="63"/>
  <c r="AT42" i="63"/>
  <c r="AT10" i="63"/>
  <c r="AT13" i="63" s="1"/>
  <c r="AW45" i="63"/>
  <c r="AW48" i="63" s="1"/>
  <c r="AZ68" i="63"/>
  <c r="AZ39" i="63"/>
  <c r="BA7" i="63"/>
  <c r="AZ60" i="63"/>
  <c r="AZ62" i="63" s="1"/>
  <c r="AV33" i="63"/>
  <c r="AV37" i="63"/>
  <c r="AW22" i="63"/>
  <c r="AX68" i="61"/>
  <c r="AX39" i="61"/>
  <c r="AY7" i="61"/>
  <c r="AX60" i="61"/>
  <c r="AX62" i="61" s="1"/>
  <c r="AO10" i="55"/>
  <c r="AO53" i="55"/>
  <c r="AO51" i="55"/>
  <c r="AR22" i="55"/>
  <c r="AR31" i="55" s="1"/>
  <c r="AQ37" i="55"/>
  <c r="AT44" i="58"/>
  <c r="AU41" i="58"/>
  <c r="AT35" i="58"/>
  <c r="AT50" i="58"/>
  <c r="AT52" i="58" s="1"/>
  <c r="AT58" i="58"/>
  <c r="AT37" i="58" s="1"/>
  <c r="AU7" i="58"/>
  <c r="AR11" i="58"/>
  <c r="AR12" i="58"/>
  <c r="AR13" i="58"/>
  <c r="AS38" i="58"/>
  <c r="AS10" i="58"/>
  <c r="AT39" i="55"/>
  <c r="AT62" i="55"/>
  <c r="AT68" i="55"/>
  <c r="AU7" i="55"/>
  <c r="AU60" i="55" s="1"/>
  <c r="AJ11" i="54"/>
  <c r="AJ13" i="54"/>
  <c r="AJ12" i="54"/>
  <c r="AM49" i="54"/>
  <c r="AM51" i="54" s="1"/>
  <c r="AM57" i="54"/>
  <c r="AM36" i="54" s="1"/>
  <c r="AM34" i="54"/>
  <c r="AN7" i="54"/>
  <c r="AK43" i="54"/>
  <c r="AK10" i="54" s="1"/>
  <c r="AL40" i="54"/>
  <c r="AL37" i="54"/>
  <c r="AJ11" i="53"/>
  <c r="AJ12" i="53"/>
  <c r="AJ13" i="53"/>
  <c r="AL34" i="53"/>
  <c r="AL49" i="53"/>
  <c r="AL51" i="53" s="1"/>
  <c r="AL57" i="53"/>
  <c r="AL36" i="53" s="1"/>
  <c r="AM7" i="53"/>
  <c r="AK37" i="53"/>
  <c r="AR20" i="53"/>
  <c r="AR26" i="53" s="1"/>
  <c r="AL40" i="53"/>
  <c r="AK43" i="53"/>
  <c r="AK10" i="53" s="1"/>
  <c r="AL40" i="52"/>
  <c r="AK43" i="52"/>
  <c r="AK10" i="52" s="1"/>
  <c r="AL49" i="52"/>
  <c r="AL51" i="52" s="1"/>
  <c r="AL57" i="52"/>
  <c r="AL36" i="52" s="1"/>
  <c r="AL34" i="52"/>
  <c r="AM7" i="52"/>
  <c r="AK37" i="52"/>
  <c r="AJ11" i="52"/>
  <c r="AJ12" i="52"/>
  <c r="AJ13" i="52"/>
  <c r="AS13" i="61" l="1"/>
  <c r="AR12" i="61"/>
  <c r="AR13" i="61"/>
  <c r="AR11" i="61"/>
  <c r="AS11" i="61" s="1"/>
  <c r="AS53" i="61"/>
  <c r="AS54" i="61" s="1"/>
  <c r="AS51" i="61"/>
  <c r="AS52" i="61" s="1"/>
  <c r="AS42" i="61"/>
  <c r="AU31" i="61"/>
  <c r="AU37" i="61"/>
  <c r="AU33" i="61"/>
  <c r="AV22" i="61"/>
  <c r="AU34" i="61"/>
  <c r="AU32" i="61"/>
  <c r="AT41" i="61"/>
  <c r="AR32" i="55"/>
  <c r="AR34" i="55"/>
  <c r="AU45" i="55"/>
  <c r="AT48" i="55"/>
  <c r="AS12" i="61"/>
  <c r="AU45" i="61"/>
  <c r="AU48" i="61" s="1"/>
  <c r="AU53" i="63"/>
  <c r="AU54" i="63" s="1"/>
  <c r="AU51" i="63"/>
  <c r="AU52" i="63" s="1"/>
  <c r="AW32" i="63"/>
  <c r="AW34" i="63"/>
  <c r="BA28" i="63"/>
  <c r="BA26" i="63"/>
  <c r="AW31" i="63"/>
  <c r="AQ41" i="55"/>
  <c r="AU42" i="63"/>
  <c r="AU10" i="63"/>
  <c r="AU13" i="63" s="1"/>
  <c r="AT11" i="63"/>
  <c r="AT12" i="63"/>
  <c r="AX45" i="63"/>
  <c r="AX48" i="63" s="1"/>
  <c r="BA68" i="63"/>
  <c r="BA39" i="63"/>
  <c r="BB7" i="63"/>
  <c r="BA60" i="63"/>
  <c r="BA62" i="63" s="1"/>
  <c r="AV41" i="63"/>
  <c r="AW37" i="63"/>
  <c r="AX22" i="63"/>
  <c r="AW33" i="63"/>
  <c r="AY39" i="61"/>
  <c r="AY68" i="61"/>
  <c r="AZ7" i="61"/>
  <c r="AY60" i="61"/>
  <c r="AY62" i="61" s="1"/>
  <c r="AP53" i="55"/>
  <c r="AP51" i="55"/>
  <c r="AS22" i="55"/>
  <c r="AS31" i="55" s="1"/>
  <c r="AR37" i="55"/>
  <c r="AV41" i="58"/>
  <c r="AU44" i="58"/>
  <c r="AU50" i="58"/>
  <c r="AU52" i="58" s="1"/>
  <c r="AU58" i="58"/>
  <c r="AU37" i="58" s="1"/>
  <c r="AU35" i="58"/>
  <c r="AV7" i="58"/>
  <c r="AT38" i="58"/>
  <c r="AT10" i="58"/>
  <c r="AS11" i="58"/>
  <c r="AS13" i="58"/>
  <c r="AS12" i="58"/>
  <c r="AU39" i="55"/>
  <c r="AU62" i="55"/>
  <c r="AU68" i="55"/>
  <c r="AV7" i="55"/>
  <c r="AV60" i="55" s="1"/>
  <c r="AN57" i="54"/>
  <c r="AN36" i="54" s="1"/>
  <c r="AN34" i="54"/>
  <c r="AN49" i="54"/>
  <c r="AN51" i="54" s="1"/>
  <c r="AO7" i="54"/>
  <c r="AM37" i="54"/>
  <c r="AK11" i="54"/>
  <c r="AK13" i="54"/>
  <c r="AK12" i="54"/>
  <c r="AL43" i="54"/>
  <c r="AL10" i="54" s="1"/>
  <c r="AM40" i="54"/>
  <c r="AK11" i="53"/>
  <c r="AK13" i="53"/>
  <c r="AK12" i="53"/>
  <c r="AM34" i="53"/>
  <c r="AM49" i="53"/>
  <c r="AM51" i="53" s="1"/>
  <c r="AM57" i="53"/>
  <c r="AM36" i="53" s="1"/>
  <c r="AN7" i="53"/>
  <c r="AL37" i="53"/>
  <c r="AL43" i="53"/>
  <c r="AL10" i="53" s="1"/>
  <c r="AM40" i="53"/>
  <c r="AS20" i="53"/>
  <c r="AS26" i="53" s="1"/>
  <c r="AL37" i="52"/>
  <c r="AK11" i="52"/>
  <c r="AK13" i="52"/>
  <c r="AK12" i="52"/>
  <c r="AM34" i="52"/>
  <c r="AM49" i="52"/>
  <c r="AM51" i="52" s="1"/>
  <c r="AM57" i="52"/>
  <c r="AM36" i="52" s="1"/>
  <c r="AN7" i="52"/>
  <c r="AL43" i="52"/>
  <c r="AL10" i="52" s="1"/>
  <c r="AM40" i="52"/>
  <c r="AU41" i="61" l="1"/>
  <c r="AU51" i="61" s="1"/>
  <c r="AT51" i="61"/>
  <c r="AT52" i="61" s="1"/>
  <c r="AT42" i="61"/>
  <c r="AT53" i="61"/>
  <c r="AT54" i="61" s="1"/>
  <c r="AT10" i="61"/>
  <c r="AV31" i="61"/>
  <c r="AV37" i="61"/>
  <c r="AV34" i="61"/>
  <c r="AV33" i="61"/>
  <c r="AW22" i="61"/>
  <c r="AV32" i="61"/>
  <c r="AS34" i="55"/>
  <c r="AS32" i="55"/>
  <c r="AV45" i="55"/>
  <c r="AU48" i="55"/>
  <c r="AR41" i="55"/>
  <c r="AV45" i="61"/>
  <c r="AV48" i="61" s="1"/>
  <c r="AV53" i="63"/>
  <c r="AV54" i="63" s="1"/>
  <c r="AV51" i="63"/>
  <c r="AV52" i="63" s="1"/>
  <c r="AX34" i="63"/>
  <c r="AX32" i="63"/>
  <c r="BB26" i="63"/>
  <c r="AX31" i="63"/>
  <c r="BB28" i="63"/>
  <c r="AU11" i="63"/>
  <c r="AU12" i="63"/>
  <c r="AV42" i="63"/>
  <c r="AV10" i="63"/>
  <c r="AV13" i="63" s="1"/>
  <c r="AY45" i="63"/>
  <c r="AY48" i="63" s="1"/>
  <c r="BB68" i="63"/>
  <c r="BB39" i="63"/>
  <c r="BC7" i="63"/>
  <c r="BB60" i="63"/>
  <c r="BB62" i="63" s="1"/>
  <c r="AW41" i="63"/>
  <c r="AX33" i="63"/>
  <c r="AY22" i="63"/>
  <c r="AX37" i="63"/>
  <c r="AZ68" i="61"/>
  <c r="AZ39" i="61"/>
  <c r="BA7" i="61"/>
  <c r="AZ60" i="61"/>
  <c r="AZ62" i="61" s="1"/>
  <c r="AQ10" i="55"/>
  <c r="AQ51" i="55"/>
  <c r="AQ53" i="55"/>
  <c r="AT22" i="55"/>
  <c r="AT31" i="55" s="1"/>
  <c r="AS37" i="55"/>
  <c r="AT11" i="58"/>
  <c r="AT12" i="58"/>
  <c r="AT13" i="58"/>
  <c r="AV58" i="58"/>
  <c r="AV37" i="58" s="1"/>
  <c r="AV50" i="58"/>
  <c r="AV52" i="58" s="1"/>
  <c r="AV35" i="58"/>
  <c r="AW7" i="58"/>
  <c r="AU38" i="58"/>
  <c r="AU10" i="58"/>
  <c r="AV44" i="58"/>
  <c r="AW41" i="58"/>
  <c r="AV62" i="55"/>
  <c r="AV68" i="55"/>
  <c r="AV39" i="55"/>
  <c r="AW7" i="55"/>
  <c r="AW60" i="55" s="1"/>
  <c r="AO49" i="54"/>
  <c r="AO51" i="54" s="1"/>
  <c r="AO34" i="54"/>
  <c r="AO57" i="54"/>
  <c r="AO36" i="54" s="1"/>
  <c r="AP7" i="54"/>
  <c r="AM43" i="54"/>
  <c r="AM10" i="54" s="1"/>
  <c r="AN40" i="54"/>
  <c r="AL11" i="54"/>
  <c r="AL12" i="54"/>
  <c r="AL13" i="54"/>
  <c r="AN37" i="54"/>
  <c r="AL11" i="53"/>
  <c r="AL13" i="53"/>
  <c r="AL12" i="53"/>
  <c r="AM37" i="53"/>
  <c r="AT20" i="53"/>
  <c r="AT26" i="53" s="1"/>
  <c r="AM43" i="53"/>
  <c r="AM10" i="53" s="1"/>
  <c r="AN40" i="53"/>
  <c r="AN49" i="53"/>
  <c r="AN51" i="53" s="1"/>
  <c r="AN57" i="53"/>
  <c r="AN36" i="53" s="1"/>
  <c r="AN34" i="53"/>
  <c r="AO7" i="53"/>
  <c r="AL11" i="52"/>
  <c r="AL12" i="52"/>
  <c r="AL13" i="52"/>
  <c r="AM37" i="52"/>
  <c r="AM43" i="52"/>
  <c r="AM10" i="52" s="1"/>
  <c r="AN40" i="52"/>
  <c r="AN49" i="52"/>
  <c r="AN51" i="52" s="1"/>
  <c r="AN57" i="52"/>
  <c r="AN36" i="52" s="1"/>
  <c r="AN34" i="52"/>
  <c r="AO7" i="52"/>
  <c r="AT11" i="61" l="1"/>
  <c r="AT13" i="61"/>
  <c r="AU53" i="61"/>
  <c r="AU54" i="61" s="1"/>
  <c r="AU42" i="61"/>
  <c r="AV41" i="61"/>
  <c r="AV10" i="61" s="1"/>
  <c r="AU10" i="61"/>
  <c r="AU52" i="61"/>
  <c r="AT12" i="61"/>
  <c r="AW31" i="61"/>
  <c r="AW34" i="61"/>
  <c r="AW37" i="61"/>
  <c r="AW33" i="61"/>
  <c r="AX22" i="61"/>
  <c r="AW32" i="61"/>
  <c r="AT34" i="55"/>
  <c r="AT32" i="55"/>
  <c r="AW45" i="55"/>
  <c r="AV48" i="55"/>
  <c r="AS41" i="55"/>
  <c r="AW45" i="61"/>
  <c r="AW48" i="61" s="1"/>
  <c r="AY32" i="63"/>
  <c r="AY34" i="63"/>
  <c r="AW51" i="63"/>
  <c r="AW52" i="63" s="1"/>
  <c r="AW53" i="63"/>
  <c r="AW54" i="63" s="1"/>
  <c r="AY31" i="63"/>
  <c r="BC28" i="63"/>
  <c r="BC26" i="63"/>
  <c r="AZ45" i="63"/>
  <c r="AZ48" i="63" s="1"/>
  <c r="AV11" i="63"/>
  <c r="AV12" i="63"/>
  <c r="AY33" i="63"/>
  <c r="AY37" i="63"/>
  <c r="AZ22" i="63"/>
  <c r="AW42" i="63"/>
  <c r="AW10" i="63"/>
  <c r="AW13" i="63" s="1"/>
  <c r="AX41" i="63"/>
  <c r="BC68" i="63"/>
  <c r="BC39" i="63"/>
  <c r="BD7" i="63"/>
  <c r="BC60" i="63"/>
  <c r="BC62" i="63" s="1"/>
  <c r="BA68" i="61"/>
  <c r="BA39" i="61"/>
  <c r="BB7" i="61"/>
  <c r="BA60" i="61"/>
  <c r="BA62" i="61" s="1"/>
  <c r="AR10" i="55"/>
  <c r="AR51" i="55"/>
  <c r="AR53" i="55"/>
  <c r="AU22" i="55"/>
  <c r="AU31" i="55" s="1"/>
  <c r="AT37" i="55"/>
  <c r="AW35" i="58"/>
  <c r="AW50" i="58"/>
  <c r="AW52" i="58" s="1"/>
  <c r="AW58" i="58"/>
  <c r="AW37" i="58" s="1"/>
  <c r="AX7" i="58"/>
  <c r="AV38" i="58"/>
  <c r="AV10" i="58"/>
  <c r="AW44" i="58"/>
  <c r="AX41" i="58"/>
  <c r="AU11" i="58"/>
  <c r="AU12" i="58"/>
  <c r="AU13" i="58"/>
  <c r="AW68" i="55"/>
  <c r="AW39" i="55"/>
  <c r="AW62" i="55"/>
  <c r="AX7" i="55"/>
  <c r="AX60" i="55" s="1"/>
  <c r="AM11" i="54"/>
  <c r="AM12" i="54"/>
  <c r="AM13" i="54"/>
  <c r="AN43" i="54"/>
  <c r="AN10" i="54" s="1"/>
  <c r="AO40" i="54"/>
  <c r="AP34" i="54"/>
  <c r="AP57" i="54"/>
  <c r="AP36" i="54" s="1"/>
  <c r="AP49" i="54"/>
  <c r="AP51" i="54" s="1"/>
  <c r="AQ7" i="54"/>
  <c r="AO37" i="54"/>
  <c r="AM11" i="53"/>
  <c r="AM13" i="53"/>
  <c r="AM12" i="53"/>
  <c r="AU20" i="53"/>
  <c r="AU26" i="53" s="1"/>
  <c r="AO57" i="53"/>
  <c r="AO36" i="53" s="1"/>
  <c r="AO34" i="53"/>
  <c r="AO49" i="53"/>
  <c r="AO51" i="53" s="1"/>
  <c r="AP7" i="53"/>
  <c r="AN37" i="53"/>
  <c r="AN43" i="53"/>
  <c r="AN10" i="53" s="1"/>
  <c r="AO40" i="53"/>
  <c r="AM11" i="52"/>
  <c r="AM13" i="52"/>
  <c r="AM12" i="52"/>
  <c r="AN43" i="52"/>
  <c r="AN10" i="52" s="1"/>
  <c r="AO40" i="52"/>
  <c r="AO57" i="52"/>
  <c r="AO36" i="52" s="1"/>
  <c r="AO49" i="52"/>
  <c r="AO51" i="52" s="1"/>
  <c r="AO34" i="52"/>
  <c r="AP7" i="52"/>
  <c r="AN37" i="52"/>
  <c r="AV13" i="61" l="1"/>
  <c r="AU11" i="61"/>
  <c r="AV11" i="61" s="1"/>
  <c r="AU13" i="61"/>
  <c r="AU12" i="61"/>
  <c r="AV51" i="61"/>
  <c r="AV52" i="61" s="1"/>
  <c r="AV42" i="61"/>
  <c r="AV53" i="61"/>
  <c r="AV54" i="61" s="1"/>
  <c r="AW41" i="61"/>
  <c r="AW10" i="61" s="1"/>
  <c r="AW13" i="61" s="1"/>
  <c r="AX31" i="61"/>
  <c r="AX37" i="61"/>
  <c r="AY22" i="61"/>
  <c r="AX33" i="61"/>
  <c r="AX34" i="61"/>
  <c r="AX32" i="61"/>
  <c r="AU32" i="55"/>
  <c r="AU34" i="55"/>
  <c r="AX45" i="55"/>
  <c r="AW48" i="55"/>
  <c r="AV12" i="61"/>
  <c r="AX45" i="61"/>
  <c r="AX48" i="61" s="1"/>
  <c r="AX51" i="63"/>
  <c r="AX52" i="63" s="1"/>
  <c r="AX53" i="63"/>
  <c r="AX54" i="63" s="1"/>
  <c r="AZ34" i="63"/>
  <c r="AZ32" i="63"/>
  <c r="AZ31" i="63"/>
  <c r="BD26" i="63"/>
  <c r="BD28" i="63"/>
  <c r="AT41" i="55"/>
  <c r="BD68" i="63"/>
  <c r="BE7" i="63"/>
  <c r="BD39" i="63"/>
  <c r="BD60" i="63"/>
  <c r="BD62" i="63" s="1"/>
  <c r="AY41" i="63"/>
  <c r="AX42" i="63"/>
  <c r="AX10" i="63"/>
  <c r="AX13" i="63" s="1"/>
  <c r="AZ37" i="63"/>
  <c r="AZ33" i="63"/>
  <c r="BA22" i="63"/>
  <c r="BA45" i="63"/>
  <c r="BA48" i="63" s="1"/>
  <c r="AW11" i="63"/>
  <c r="AW12" i="63"/>
  <c r="BB68" i="61"/>
  <c r="BB39" i="61"/>
  <c r="BC7" i="61"/>
  <c r="BB60" i="61"/>
  <c r="BB62" i="61" s="1"/>
  <c r="AS10" i="55"/>
  <c r="AS51" i="55"/>
  <c r="AS53" i="55"/>
  <c r="AV22" i="55"/>
  <c r="AV31" i="55" s="1"/>
  <c r="AU37" i="55"/>
  <c r="AX44" i="58"/>
  <c r="AY41" i="58"/>
  <c r="AX35" i="58"/>
  <c r="AX50" i="58"/>
  <c r="AX52" i="58" s="1"/>
  <c r="AX58" i="58"/>
  <c r="AX37" i="58" s="1"/>
  <c r="AY7" i="58"/>
  <c r="AV11" i="58"/>
  <c r="AV12" i="58"/>
  <c r="AV13" i="58"/>
  <c r="AW38" i="58"/>
  <c r="AW10" i="58"/>
  <c r="AX39" i="55"/>
  <c r="AX68" i="55"/>
  <c r="AX62" i="55"/>
  <c r="AY7" i="55"/>
  <c r="AY60" i="55" s="1"/>
  <c r="AP37" i="54"/>
  <c r="AN11" i="54"/>
  <c r="AN13" i="54"/>
  <c r="AN12" i="54"/>
  <c r="AO43" i="54"/>
  <c r="AO10" i="54" s="1"/>
  <c r="AP40" i="54"/>
  <c r="AQ34" i="54"/>
  <c r="AQ49" i="54"/>
  <c r="AQ51" i="54" s="1"/>
  <c r="AQ57" i="54"/>
  <c r="AQ36" i="54" s="1"/>
  <c r="AR7" i="54"/>
  <c r="AN11" i="53"/>
  <c r="AN12" i="53"/>
  <c r="AN13" i="53"/>
  <c r="AO37" i="53"/>
  <c r="AV20" i="53"/>
  <c r="AV26" i="53" s="1"/>
  <c r="AO43" i="53"/>
  <c r="AO10" i="53" s="1"/>
  <c r="AP40" i="53"/>
  <c r="AP34" i="53"/>
  <c r="AP49" i="53"/>
  <c r="AP51" i="53" s="1"/>
  <c r="AP57" i="53"/>
  <c r="AP36" i="53" s="1"/>
  <c r="AQ7" i="53"/>
  <c r="AN11" i="52"/>
  <c r="AN13" i="52"/>
  <c r="AN12" i="52"/>
  <c r="AO37" i="52"/>
  <c r="AO43" i="52"/>
  <c r="AO10" i="52" s="1"/>
  <c r="AP40" i="52"/>
  <c r="AP34" i="52"/>
  <c r="AP57" i="52"/>
  <c r="AP36" i="52" s="1"/>
  <c r="AP49" i="52"/>
  <c r="AP51" i="52" s="1"/>
  <c r="AQ7" i="52"/>
  <c r="AX41" i="61" l="1"/>
  <c r="AX51" i="61" s="1"/>
  <c r="AW53" i="61"/>
  <c r="AW54" i="61" s="1"/>
  <c r="AW42" i="61"/>
  <c r="AW51" i="61"/>
  <c r="AW52" i="61" s="1"/>
  <c r="AY31" i="61"/>
  <c r="AY37" i="61"/>
  <c r="AY32" i="61"/>
  <c r="AY34" i="61"/>
  <c r="AY33" i="61"/>
  <c r="AZ22" i="61"/>
  <c r="AV34" i="55"/>
  <c r="AV32" i="55"/>
  <c r="AY45" i="55"/>
  <c r="AX48" i="55"/>
  <c r="AW11" i="61"/>
  <c r="AW12" i="61"/>
  <c r="AY45" i="61"/>
  <c r="AY48" i="61" s="1"/>
  <c r="BA32" i="63"/>
  <c r="BA34" i="63"/>
  <c r="AY51" i="63"/>
  <c r="AY52" i="63" s="1"/>
  <c r="AY53" i="63"/>
  <c r="AY54" i="63" s="1"/>
  <c r="BE28" i="63"/>
  <c r="BE26" i="63"/>
  <c r="BA31" i="63"/>
  <c r="AU41" i="55"/>
  <c r="AZ41" i="63"/>
  <c r="BA33" i="63"/>
  <c r="BB22" i="63"/>
  <c r="BA37" i="63"/>
  <c r="BE68" i="63"/>
  <c r="BE39" i="63"/>
  <c r="BF7" i="63"/>
  <c r="BE60" i="63"/>
  <c r="BE62" i="63" s="1"/>
  <c r="BB45" i="63"/>
  <c r="BB48" i="63" s="1"/>
  <c r="AY42" i="63"/>
  <c r="AY10" i="63"/>
  <c r="AY13" i="63" s="1"/>
  <c r="AX11" i="63"/>
  <c r="AX12" i="63"/>
  <c r="BC68" i="61"/>
  <c r="BC39" i="61"/>
  <c r="BD7" i="61"/>
  <c r="BC60" i="61"/>
  <c r="BC62" i="61" s="1"/>
  <c r="AT53" i="55"/>
  <c r="AT51" i="55"/>
  <c r="AW22" i="55"/>
  <c r="AW31" i="55" s="1"/>
  <c r="AV37" i="55"/>
  <c r="AT10" i="55"/>
  <c r="AY35" i="58"/>
  <c r="AY50" i="58"/>
  <c r="AY52" i="58" s="1"/>
  <c r="AY58" i="58"/>
  <c r="AY37" i="58" s="1"/>
  <c r="AZ7" i="58"/>
  <c r="AZ41" i="58"/>
  <c r="AY44" i="58"/>
  <c r="AX38" i="58"/>
  <c r="AX10" i="58"/>
  <c r="AW11" i="58"/>
  <c r="AW13" i="58"/>
  <c r="AW12" i="58"/>
  <c r="AY39" i="55"/>
  <c r="AY62" i="55"/>
  <c r="AY68" i="55"/>
  <c r="AZ7" i="55"/>
  <c r="AZ60" i="55" s="1"/>
  <c r="AQ40" i="54"/>
  <c r="AP43" i="54"/>
  <c r="AP10" i="54" s="1"/>
  <c r="AO11" i="54"/>
  <c r="AO13" i="54"/>
  <c r="AO12" i="54"/>
  <c r="AR34" i="54"/>
  <c r="AR49" i="54"/>
  <c r="AR51" i="54" s="1"/>
  <c r="AR57" i="54"/>
  <c r="AR36" i="54" s="1"/>
  <c r="AS7" i="54"/>
  <c r="AQ37" i="54"/>
  <c r="AO11" i="53"/>
  <c r="AO13" i="53"/>
  <c r="AO12" i="53"/>
  <c r="AP37" i="53"/>
  <c r="AW20" i="53"/>
  <c r="AW26" i="53" s="1"/>
  <c r="AQ34" i="53"/>
  <c r="AQ49" i="53"/>
  <c r="AQ51" i="53" s="1"/>
  <c r="AQ57" i="53"/>
  <c r="AQ36" i="53" s="1"/>
  <c r="AR7" i="53"/>
  <c r="AP43" i="53"/>
  <c r="AP10" i="53" s="1"/>
  <c r="AQ40" i="53"/>
  <c r="AO11" i="52"/>
  <c r="AO12" i="52"/>
  <c r="AO13" i="52"/>
  <c r="AP43" i="52"/>
  <c r="AP10" i="52" s="1"/>
  <c r="AQ40" i="52"/>
  <c r="AQ34" i="52"/>
  <c r="AQ49" i="52"/>
  <c r="AQ51" i="52" s="1"/>
  <c r="AQ57" i="52"/>
  <c r="AQ36" i="52" s="1"/>
  <c r="AR7" i="52"/>
  <c r="AP37" i="52"/>
  <c r="AX42" i="61" l="1"/>
  <c r="AX10" i="61"/>
  <c r="AX53" i="61"/>
  <c r="AX54" i="61" s="1"/>
  <c r="AX52" i="61"/>
  <c r="AZ31" i="61"/>
  <c r="AZ33" i="61"/>
  <c r="BA22" i="61"/>
  <c r="AZ32" i="61"/>
  <c r="AZ37" i="61"/>
  <c r="AZ34" i="61"/>
  <c r="AY41" i="61"/>
  <c r="AW32" i="55"/>
  <c r="AW34" i="55"/>
  <c r="AZ45" i="55"/>
  <c r="AY48" i="55"/>
  <c r="AZ45" i="61"/>
  <c r="AZ48" i="61" s="1"/>
  <c r="AZ53" i="63"/>
  <c r="AZ54" i="63" s="1"/>
  <c r="AZ51" i="63"/>
  <c r="AZ52" i="63" s="1"/>
  <c r="BB34" i="63"/>
  <c r="BB32" i="63"/>
  <c r="BB31" i="63"/>
  <c r="BF26" i="63"/>
  <c r="BF28" i="63"/>
  <c r="AV41" i="55"/>
  <c r="BA41" i="63"/>
  <c r="AZ42" i="63"/>
  <c r="AZ10" i="63"/>
  <c r="AZ13" i="63" s="1"/>
  <c r="BB37" i="63"/>
  <c r="BC22" i="63"/>
  <c r="BB33" i="63"/>
  <c r="AY11" i="63"/>
  <c r="AY12" i="63"/>
  <c r="BF68" i="63"/>
  <c r="BF39" i="63"/>
  <c r="BG7" i="63"/>
  <c r="BF60" i="63"/>
  <c r="BF62" i="63" s="1"/>
  <c r="BC45" i="63"/>
  <c r="BC48" i="63" s="1"/>
  <c r="BD68" i="61"/>
  <c r="BD39" i="61"/>
  <c r="BE7" i="61"/>
  <c r="BD60" i="61"/>
  <c r="BD62" i="61" s="1"/>
  <c r="AU53" i="55"/>
  <c r="AU51" i="55"/>
  <c r="AU10" i="55"/>
  <c r="AX22" i="55"/>
  <c r="AX31" i="55" s="1"/>
  <c r="AW37" i="55"/>
  <c r="AX11" i="58"/>
  <c r="AX13" i="58"/>
  <c r="AX12" i="58"/>
  <c r="BA41" i="58"/>
  <c r="AZ44" i="58"/>
  <c r="AZ50" i="58"/>
  <c r="AZ52" i="58" s="1"/>
  <c r="AZ58" i="58"/>
  <c r="AZ37" i="58" s="1"/>
  <c r="AZ35" i="58"/>
  <c r="BA7" i="58"/>
  <c r="AY38" i="58"/>
  <c r="AY10" i="58"/>
  <c r="AZ62" i="55"/>
  <c r="AZ68" i="55"/>
  <c r="BA7" i="55"/>
  <c r="BA60" i="55" s="1"/>
  <c r="AZ39" i="55"/>
  <c r="AR37" i="54"/>
  <c r="AP11" i="54"/>
  <c r="AP13" i="54"/>
  <c r="AP12" i="54"/>
  <c r="AS34" i="54"/>
  <c r="AS49" i="54"/>
  <c r="AS51" i="54" s="1"/>
  <c r="AS57" i="54"/>
  <c r="AS36" i="54" s="1"/>
  <c r="AT7" i="54"/>
  <c r="AR40" i="54"/>
  <c r="AQ43" i="54"/>
  <c r="AQ10" i="54" s="1"/>
  <c r="AX20" i="53"/>
  <c r="AX26" i="53" s="1"/>
  <c r="AR40" i="53"/>
  <c r="AQ43" i="53"/>
  <c r="AQ10" i="53" s="1"/>
  <c r="AP11" i="53"/>
  <c r="AP13" i="53"/>
  <c r="AP12" i="53"/>
  <c r="AR34" i="53"/>
  <c r="AR49" i="53"/>
  <c r="AR51" i="53" s="1"/>
  <c r="AR57" i="53"/>
  <c r="AR36" i="53" s="1"/>
  <c r="AS7" i="53"/>
  <c r="AQ37" i="53"/>
  <c r="AP11" i="52"/>
  <c r="AP13" i="52"/>
  <c r="AP12" i="52"/>
  <c r="AQ37" i="52"/>
  <c r="AR40" i="52"/>
  <c r="AQ43" i="52"/>
  <c r="AQ10" i="52" s="1"/>
  <c r="AR49" i="52"/>
  <c r="AR51" i="52" s="1"/>
  <c r="AR57" i="52"/>
  <c r="AR36" i="52" s="1"/>
  <c r="AS7" i="52"/>
  <c r="AR34" i="52"/>
  <c r="AX12" i="61" l="1"/>
  <c r="AX13" i="61"/>
  <c r="AX11" i="61"/>
  <c r="AY51" i="61"/>
  <c r="AY52" i="61" s="1"/>
  <c r="AY53" i="61"/>
  <c r="AY54" i="61" s="1"/>
  <c r="AY42" i="61"/>
  <c r="AY10" i="61"/>
  <c r="AY13" i="61" s="1"/>
  <c r="AZ41" i="61"/>
  <c r="BA31" i="61"/>
  <c r="BA32" i="61"/>
  <c r="BA33" i="61"/>
  <c r="BA37" i="61"/>
  <c r="BB22" i="61"/>
  <c r="BA34" i="61"/>
  <c r="AX32" i="55"/>
  <c r="AX34" i="55"/>
  <c r="BA45" i="55"/>
  <c r="AZ48" i="55"/>
  <c r="BA45" i="61"/>
  <c r="BA48" i="61" s="1"/>
  <c r="BA53" i="63"/>
  <c r="BA54" i="63" s="1"/>
  <c r="BA51" i="63"/>
  <c r="BA52" i="63" s="1"/>
  <c r="BC32" i="63"/>
  <c r="BC34" i="63"/>
  <c r="BG28" i="63"/>
  <c r="BG26" i="63"/>
  <c r="BC31" i="63"/>
  <c r="AW41" i="55"/>
  <c r="AZ11" i="63"/>
  <c r="BA10" i="63"/>
  <c r="BA13" i="63" s="1"/>
  <c r="BA42" i="63"/>
  <c r="AZ12" i="63"/>
  <c r="BB41" i="63"/>
  <c r="BG68" i="63"/>
  <c r="BG39" i="63"/>
  <c r="BH7" i="63"/>
  <c r="BG60" i="63"/>
  <c r="BG62" i="63" s="1"/>
  <c r="BD45" i="63"/>
  <c r="BD48" i="63" s="1"/>
  <c r="BC37" i="63"/>
  <c r="BC33" i="63"/>
  <c r="BD22" i="63"/>
  <c r="BE68" i="61"/>
  <c r="BE39" i="61"/>
  <c r="BF7" i="61"/>
  <c r="BE60" i="61"/>
  <c r="BE62" i="61" s="1"/>
  <c r="AV51" i="55"/>
  <c r="AV53" i="55"/>
  <c r="AY22" i="55"/>
  <c r="AY31" i="55" s="1"/>
  <c r="AX37" i="55"/>
  <c r="AV10" i="55"/>
  <c r="BA44" i="58"/>
  <c r="BB41" i="58"/>
  <c r="AZ38" i="58"/>
  <c r="AZ10" i="58"/>
  <c r="AY11" i="58"/>
  <c r="AY13" i="58"/>
  <c r="AY12" i="58"/>
  <c r="BA35" i="58"/>
  <c r="BA58" i="58"/>
  <c r="BA37" i="58" s="1"/>
  <c r="BA50" i="58"/>
  <c r="BA52" i="58" s="1"/>
  <c r="BB7" i="58"/>
  <c r="BA39" i="55"/>
  <c r="BA62" i="55"/>
  <c r="BA68" i="55"/>
  <c r="BB7" i="55"/>
  <c r="BB60" i="55" s="1"/>
  <c r="AS37" i="54"/>
  <c r="AQ11" i="54"/>
  <c r="AQ13" i="54"/>
  <c r="AQ12" i="54"/>
  <c r="AS40" i="54"/>
  <c r="AR43" i="54"/>
  <c r="AR10" i="54" s="1"/>
  <c r="AT34" i="54"/>
  <c r="AT49" i="54"/>
  <c r="AT51" i="54" s="1"/>
  <c r="AT57" i="54"/>
  <c r="AT36" i="54" s="1"/>
  <c r="AU7" i="54"/>
  <c r="AR37" i="53"/>
  <c r="AQ11" i="53"/>
  <c r="AQ12" i="53"/>
  <c r="AQ13" i="53"/>
  <c r="AS34" i="53"/>
  <c r="AS49" i="53"/>
  <c r="AS51" i="53" s="1"/>
  <c r="AS57" i="53"/>
  <c r="AS36" i="53" s="1"/>
  <c r="AT7" i="53"/>
  <c r="AS40" i="53"/>
  <c r="AR43" i="53"/>
  <c r="AR10" i="53" s="1"/>
  <c r="AY20" i="53"/>
  <c r="AY26" i="53" s="1"/>
  <c r="AQ11" i="52"/>
  <c r="AQ13" i="52"/>
  <c r="AQ12" i="52"/>
  <c r="AS34" i="52"/>
  <c r="AS49" i="52"/>
  <c r="AS51" i="52" s="1"/>
  <c r="AS57" i="52"/>
  <c r="AS36" i="52" s="1"/>
  <c r="AT7" i="52"/>
  <c r="AS40" i="52"/>
  <c r="AR43" i="52"/>
  <c r="AR10" i="52" s="1"/>
  <c r="AR37" i="52"/>
  <c r="AY11" i="61" l="1"/>
  <c r="BA41" i="61"/>
  <c r="BA53" i="61" s="1"/>
  <c r="AZ51" i="61"/>
  <c r="AZ52" i="61" s="1"/>
  <c r="AZ42" i="61"/>
  <c r="AZ53" i="61"/>
  <c r="AZ54" i="61" s="1"/>
  <c r="AZ10" i="61"/>
  <c r="AZ13" i="61" s="1"/>
  <c r="BB31" i="61"/>
  <c r="BB33" i="61"/>
  <c r="BB37" i="61"/>
  <c r="BC22" i="61"/>
  <c r="BB32" i="61"/>
  <c r="BB34" i="61"/>
  <c r="AY12" i="61"/>
  <c r="AY32" i="55"/>
  <c r="AY34" i="55"/>
  <c r="BB45" i="55"/>
  <c r="BA48" i="55"/>
  <c r="BB45" i="61"/>
  <c r="BB48" i="61" s="1"/>
  <c r="BD34" i="63"/>
  <c r="BD32" i="63"/>
  <c r="BB53" i="63"/>
  <c r="BB54" i="63" s="1"/>
  <c r="BB51" i="63"/>
  <c r="BB52" i="63" s="1"/>
  <c r="BA12" i="63"/>
  <c r="BH26" i="63"/>
  <c r="BD31" i="63"/>
  <c r="BH28" i="63"/>
  <c r="BA11" i="63"/>
  <c r="AX41" i="55"/>
  <c r="BB10" i="63"/>
  <c r="BB13" i="63" s="1"/>
  <c r="BB42" i="63"/>
  <c r="BC41" i="63"/>
  <c r="BE45" i="63"/>
  <c r="BE48" i="63" s="1"/>
  <c r="BD33" i="63"/>
  <c r="BD37" i="63"/>
  <c r="BE22" i="63"/>
  <c r="BH68" i="63"/>
  <c r="BH39" i="63"/>
  <c r="BI7" i="63"/>
  <c r="BH60" i="63"/>
  <c r="BH62" i="63" s="1"/>
  <c r="BF68" i="61"/>
  <c r="BF39" i="61"/>
  <c r="BG7" i="61"/>
  <c r="BF60" i="61"/>
  <c r="BF62" i="61" s="1"/>
  <c r="AW53" i="55"/>
  <c r="AW51" i="55"/>
  <c r="AZ22" i="55"/>
  <c r="AZ31" i="55" s="1"/>
  <c r="AY37" i="55"/>
  <c r="AW10" i="55"/>
  <c r="AZ11" i="58"/>
  <c r="AZ13" i="58"/>
  <c r="AZ12" i="58"/>
  <c r="BB35" i="58"/>
  <c r="BB50" i="58"/>
  <c r="BB52" i="58" s="1"/>
  <c r="BB58" i="58"/>
  <c r="BB37" i="58" s="1"/>
  <c r="BC7" i="58"/>
  <c r="BB44" i="58"/>
  <c r="BC41" i="58"/>
  <c r="BA38" i="58"/>
  <c r="BA10" i="58"/>
  <c r="BB39" i="55"/>
  <c r="BB62" i="55"/>
  <c r="BB68" i="55"/>
  <c r="BC7" i="55"/>
  <c r="BC60" i="55" s="1"/>
  <c r="AS43" i="54"/>
  <c r="AS10" i="54" s="1"/>
  <c r="AT40" i="54"/>
  <c r="AU49" i="54"/>
  <c r="AU51" i="54" s="1"/>
  <c r="AU57" i="54"/>
  <c r="AU36" i="54" s="1"/>
  <c r="AU34" i="54"/>
  <c r="AV7" i="54"/>
  <c r="AT37" i="54"/>
  <c r="AR11" i="54"/>
  <c r="AR13" i="54"/>
  <c r="AR12" i="54"/>
  <c r="AR11" i="53"/>
  <c r="AR12" i="53"/>
  <c r="AR13" i="53"/>
  <c r="AS37" i="53"/>
  <c r="AZ20" i="53"/>
  <c r="AZ26" i="53" s="1"/>
  <c r="AT40" i="53"/>
  <c r="AS43" i="53"/>
  <c r="AS10" i="53" s="1"/>
  <c r="AT34" i="53"/>
  <c r="AT49" i="53"/>
  <c r="AT51" i="53" s="1"/>
  <c r="AT57" i="53"/>
  <c r="AT36" i="53" s="1"/>
  <c r="AU7" i="53"/>
  <c r="AT40" i="52"/>
  <c r="AS43" i="52"/>
  <c r="AS10" i="52" s="1"/>
  <c r="AS37" i="52"/>
  <c r="AT49" i="52"/>
  <c r="AT51" i="52" s="1"/>
  <c r="AT57" i="52"/>
  <c r="AT36" i="52" s="1"/>
  <c r="AT34" i="52"/>
  <c r="AU7" i="52"/>
  <c r="AR11" i="52"/>
  <c r="AR13" i="52"/>
  <c r="AR12" i="52"/>
  <c r="BA10" i="61" l="1"/>
  <c r="BA13" i="61" s="1"/>
  <c r="BA51" i="61"/>
  <c r="BA52" i="61" s="1"/>
  <c r="BA42" i="61"/>
  <c r="BA54" i="61"/>
  <c r="AZ11" i="61"/>
  <c r="BB41" i="61"/>
  <c r="AZ12" i="61"/>
  <c r="BC31" i="61"/>
  <c r="BC37" i="61"/>
  <c r="BC33" i="61"/>
  <c r="BD22" i="61"/>
  <c r="BC34" i="61"/>
  <c r="BC32" i="61"/>
  <c r="AZ34" i="55"/>
  <c r="AZ32" i="55"/>
  <c r="BC45" i="55"/>
  <c r="BB48" i="55"/>
  <c r="BC45" i="61"/>
  <c r="BC48" i="61" s="1"/>
  <c r="BE32" i="63"/>
  <c r="BE34" i="63"/>
  <c r="BC51" i="63"/>
  <c r="BC52" i="63" s="1"/>
  <c r="BC53" i="63"/>
  <c r="BC54" i="63" s="1"/>
  <c r="BE31" i="63"/>
  <c r="BI26" i="63"/>
  <c r="BI28" i="63"/>
  <c r="BB11" i="63"/>
  <c r="AY41" i="55"/>
  <c r="BB12" i="63"/>
  <c r="BC10" i="63"/>
  <c r="BC13" i="63" s="1"/>
  <c r="BC42" i="63"/>
  <c r="BD41" i="63"/>
  <c r="BE33" i="63"/>
  <c r="BF22" i="63"/>
  <c r="BE37" i="63"/>
  <c r="BF45" i="63"/>
  <c r="BF48" i="63" s="1"/>
  <c r="BI68" i="63"/>
  <c r="BI39" i="63"/>
  <c r="BJ7" i="63"/>
  <c r="BI60" i="63"/>
  <c r="BI62" i="63" s="1"/>
  <c r="BG68" i="61"/>
  <c r="BG39" i="61"/>
  <c r="BH7" i="61"/>
  <c r="BG60" i="61"/>
  <c r="BG62" i="61" s="1"/>
  <c r="AX53" i="55"/>
  <c r="AX51" i="55"/>
  <c r="BA22" i="55"/>
  <c r="BA31" i="55" s="1"/>
  <c r="AZ37" i="55"/>
  <c r="AX10" i="55"/>
  <c r="BC50" i="58"/>
  <c r="BC52" i="58" s="1"/>
  <c r="BC58" i="58"/>
  <c r="BC37" i="58" s="1"/>
  <c r="BC35" i="58"/>
  <c r="BD7" i="58"/>
  <c r="BB38" i="58"/>
  <c r="BB10" i="58"/>
  <c r="BA11" i="58"/>
  <c r="BA12" i="58"/>
  <c r="BA13" i="58"/>
  <c r="BD41" i="58"/>
  <c r="BC44" i="58"/>
  <c r="BC39" i="55"/>
  <c r="BC62" i="55"/>
  <c r="BC68" i="55"/>
  <c r="BD7" i="55"/>
  <c r="BD60" i="55" s="1"/>
  <c r="AU37" i="54"/>
  <c r="AT43" i="54"/>
  <c r="AT10" i="54" s="1"/>
  <c r="AU40" i="54"/>
  <c r="AV57" i="54"/>
  <c r="AV36" i="54" s="1"/>
  <c r="AV34" i="54"/>
  <c r="AV49" i="54"/>
  <c r="AV51" i="54" s="1"/>
  <c r="AW7" i="54"/>
  <c r="AS11" i="54"/>
  <c r="AS12" i="54"/>
  <c r="AS13" i="54"/>
  <c r="BA20" i="53"/>
  <c r="BA26" i="53" s="1"/>
  <c r="AT43" i="53"/>
  <c r="AT10" i="53" s="1"/>
  <c r="AU40" i="53"/>
  <c r="AU34" i="53"/>
  <c r="AU49" i="53"/>
  <c r="AU51" i="53" s="1"/>
  <c r="AU57" i="53"/>
  <c r="AU36" i="53" s="1"/>
  <c r="AV7" i="53"/>
  <c r="AS11" i="53"/>
  <c r="AS12" i="53"/>
  <c r="AS13" i="53"/>
  <c r="AT37" i="53"/>
  <c r="AU34" i="52"/>
  <c r="AU49" i="52"/>
  <c r="AU51" i="52" s="1"/>
  <c r="AU57" i="52"/>
  <c r="AU36" i="52" s="1"/>
  <c r="AV7" i="52"/>
  <c r="AT37" i="52"/>
  <c r="AS11" i="52"/>
  <c r="AS12" i="52"/>
  <c r="AS13" i="52"/>
  <c r="AT43" i="52"/>
  <c r="AT10" i="52" s="1"/>
  <c r="AU40" i="52"/>
  <c r="BA12" i="61" l="1"/>
  <c r="BA11" i="61"/>
  <c r="BD31" i="61"/>
  <c r="BD33" i="61"/>
  <c r="BE22" i="61"/>
  <c r="BD32" i="61"/>
  <c r="BD34" i="61"/>
  <c r="BD37" i="61"/>
  <c r="BB51" i="61"/>
  <c r="BB52" i="61" s="1"/>
  <c r="BB42" i="61"/>
  <c r="BB53" i="61"/>
  <c r="BB54" i="61" s="1"/>
  <c r="BC41" i="61"/>
  <c r="BC10" i="61" s="1"/>
  <c r="BB10" i="61"/>
  <c r="BB13" i="61" s="1"/>
  <c r="BA32" i="55"/>
  <c r="BA34" i="55"/>
  <c r="BD45" i="55"/>
  <c r="BC48" i="55"/>
  <c r="BD45" i="61"/>
  <c r="BD48" i="61" s="1"/>
  <c r="BF34" i="63"/>
  <c r="BF32" i="63"/>
  <c r="BD53" i="63"/>
  <c r="BD54" i="63" s="1"/>
  <c r="BD51" i="63"/>
  <c r="BD52" i="63" s="1"/>
  <c r="BJ28" i="63"/>
  <c r="BF31" i="63"/>
  <c r="BJ26" i="63"/>
  <c r="BC11" i="63"/>
  <c r="AZ41" i="55"/>
  <c r="BC12" i="63"/>
  <c r="BD10" i="63"/>
  <c r="BD13" i="63" s="1"/>
  <c r="BD42" i="63"/>
  <c r="BE41" i="63"/>
  <c r="BJ68" i="63"/>
  <c r="BJ39" i="63"/>
  <c r="BK7" i="63"/>
  <c r="BJ60" i="63"/>
  <c r="BJ62" i="63" s="1"/>
  <c r="BF33" i="63"/>
  <c r="BG22" i="63"/>
  <c r="BF37" i="63"/>
  <c r="BG45" i="63"/>
  <c r="BG48" i="63" s="1"/>
  <c r="BH68" i="61"/>
  <c r="BH39" i="61"/>
  <c r="BI7" i="61"/>
  <c r="BH60" i="61"/>
  <c r="BH62" i="61" s="1"/>
  <c r="AY51" i="55"/>
  <c r="AY53" i="55"/>
  <c r="AY10" i="55"/>
  <c r="BB22" i="55"/>
  <c r="BB31" i="55" s="1"/>
  <c r="BA37" i="55"/>
  <c r="BB11" i="58"/>
  <c r="BB13" i="58"/>
  <c r="BB12" i="58"/>
  <c r="BD58" i="58"/>
  <c r="BD37" i="58" s="1"/>
  <c r="BD35" i="58"/>
  <c r="BD50" i="58"/>
  <c r="BD52" i="58" s="1"/>
  <c r="BE7" i="58"/>
  <c r="BD44" i="58"/>
  <c r="BE41" i="58"/>
  <c r="BC38" i="58"/>
  <c r="BC10" i="58"/>
  <c r="BD62" i="55"/>
  <c r="BD68" i="55"/>
  <c r="BD39" i="55"/>
  <c r="BE7" i="55"/>
  <c r="BE60" i="55" s="1"/>
  <c r="AV37" i="54"/>
  <c r="AW49" i="54"/>
  <c r="AW51" i="54" s="1"/>
  <c r="AW57" i="54"/>
  <c r="AW36" i="54" s="1"/>
  <c r="AW34" i="54"/>
  <c r="AX7" i="54"/>
  <c r="AU43" i="54"/>
  <c r="AU10" i="54" s="1"/>
  <c r="AV40" i="54"/>
  <c r="AT11" i="54"/>
  <c r="AT13" i="54"/>
  <c r="AT12" i="54"/>
  <c r="AV49" i="53"/>
  <c r="AV51" i="53" s="1"/>
  <c r="AV57" i="53"/>
  <c r="AV36" i="53" s="1"/>
  <c r="AW7" i="53"/>
  <c r="AV34" i="53"/>
  <c r="AU37" i="53"/>
  <c r="AT11" i="53"/>
  <c r="AT13" i="53"/>
  <c r="AT12" i="53"/>
  <c r="AU43" i="53"/>
  <c r="AU10" i="53" s="1"/>
  <c r="AV40" i="53"/>
  <c r="BB20" i="53"/>
  <c r="BB26" i="53" s="1"/>
  <c r="AT11" i="52"/>
  <c r="AT12" i="52"/>
  <c r="AT13" i="52"/>
  <c r="AV49" i="52"/>
  <c r="AV51" i="52" s="1"/>
  <c r="AV57" i="52"/>
  <c r="AV36" i="52" s="1"/>
  <c r="AV34" i="52"/>
  <c r="AW7" i="52"/>
  <c r="AU43" i="52"/>
  <c r="AU10" i="52" s="1"/>
  <c r="AV40" i="52"/>
  <c r="AU37" i="52"/>
  <c r="BC13" i="61" l="1"/>
  <c r="BB11" i="61"/>
  <c r="BC11" i="61" s="1"/>
  <c r="BC12" i="61"/>
  <c r="BD41" i="61"/>
  <c r="BD10" i="61" s="1"/>
  <c r="BD13" i="61" s="1"/>
  <c r="BE31" i="61"/>
  <c r="BF22" i="61"/>
  <c r="BE32" i="61"/>
  <c r="BE34" i="61"/>
  <c r="BE37" i="61"/>
  <c r="BE33" i="61"/>
  <c r="BC53" i="61"/>
  <c r="BC54" i="61" s="1"/>
  <c r="BC42" i="61"/>
  <c r="BC51" i="61"/>
  <c r="BC52" i="61" s="1"/>
  <c r="BB12" i="61"/>
  <c r="BB34" i="55"/>
  <c r="BB32" i="55"/>
  <c r="BE45" i="55"/>
  <c r="BD48" i="55"/>
  <c r="BA41" i="55"/>
  <c r="BE45" i="61"/>
  <c r="BE48" i="61" s="1"/>
  <c r="BG34" i="63"/>
  <c r="BG32" i="63"/>
  <c r="BE51" i="63"/>
  <c r="BE52" i="63" s="1"/>
  <c r="BE53" i="63"/>
  <c r="BE54" i="63" s="1"/>
  <c r="BK26" i="63"/>
  <c r="BE10" i="63"/>
  <c r="BE13" i="63" s="1"/>
  <c r="BG31" i="63"/>
  <c r="BD12" i="63"/>
  <c r="BK28" i="63"/>
  <c r="BD11" i="63"/>
  <c r="BE42" i="63"/>
  <c r="BF41" i="63"/>
  <c r="BK68" i="63"/>
  <c r="BK39" i="63"/>
  <c r="BL7" i="63"/>
  <c r="BK60" i="63"/>
  <c r="BK62" i="63" s="1"/>
  <c r="BH45" i="63"/>
  <c r="BH48" i="63" s="1"/>
  <c r="BG33" i="63"/>
  <c r="BG37" i="63"/>
  <c r="BH22" i="63"/>
  <c r="BI68" i="61"/>
  <c r="BI39" i="61"/>
  <c r="BJ7" i="61"/>
  <c r="BI60" i="61"/>
  <c r="BI62" i="61" s="1"/>
  <c r="AZ10" i="55"/>
  <c r="AZ53" i="55"/>
  <c r="AZ51" i="55"/>
  <c r="BC22" i="55"/>
  <c r="BC31" i="55" s="1"/>
  <c r="BB37" i="55"/>
  <c r="BD38" i="58"/>
  <c r="BD10" i="58"/>
  <c r="BE35" i="58"/>
  <c r="BE58" i="58"/>
  <c r="BE37" i="58" s="1"/>
  <c r="BE50" i="58"/>
  <c r="BE52" i="58" s="1"/>
  <c r="BF7" i="58"/>
  <c r="BC11" i="58"/>
  <c r="BC12" i="58"/>
  <c r="BC13" i="58"/>
  <c r="BE44" i="58"/>
  <c r="BF41" i="58"/>
  <c r="BE68" i="55"/>
  <c r="BE62" i="55"/>
  <c r="BE39" i="55"/>
  <c r="BF7" i="55"/>
  <c r="BF60" i="55" s="1"/>
  <c r="AV43" i="54"/>
  <c r="AV10" i="54" s="1"/>
  <c r="AW40" i="54"/>
  <c r="AX34" i="54"/>
  <c r="AX57" i="54"/>
  <c r="AX36" i="54" s="1"/>
  <c r="AX49" i="54"/>
  <c r="AX51" i="54" s="1"/>
  <c r="AY7" i="54"/>
  <c r="AW37" i="54"/>
  <c r="AU11" i="54"/>
  <c r="AU12" i="54"/>
  <c r="AU13" i="54"/>
  <c r="AW57" i="53"/>
  <c r="AW36" i="53" s="1"/>
  <c r="AW49" i="53"/>
  <c r="AW51" i="53" s="1"/>
  <c r="AW34" i="53"/>
  <c r="AX7" i="53"/>
  <c r="AU11" i="53"/>
  <c r="AU12" i="53"/>
  <c r="AU13" i="53"/>
  <c r="BC20" i="53"/>
  <c r="BC26" i="53" s="1"/>
  <c r="AV43" i="53"/>
  <c r="AV10" i="53" s="1"/>
  <c r="AW40" i="53"/>
  <c r="AV37" i="53"/>
  <c r="AU11" i="52"/>
  <c r="AU12" i="52"/>
  <c r="AU13" i="52"/>
  <c r="AW57" i="52"/>
  <c r="AW36" i="52" s="1"/>
  <c r="AW49" i="52"/>
  <c r="AW51" i="52" s="1"/>
  <c r="AW34" i="52"/>
  <c r="AX7" i="52"/>
  <c r="AV37" i="52"/>
  <c r="AV43" i="52"/>
  <c r="AV10" i="52" s="1"/>
  <c r="AW40" i="52"/>
  <c r="BE41" i="61" l="1"/>
  <c r="BE10" i="61" s="1"/>
  <c r="BF31" i="61"/>
  <c r="BF33" i="61"/>
  <c r="BF32" i="61"/>
  <c r="BF37" i="61"/>
  <c r="BG22" i="61"/>
  <c r="BF34" i="61"/>
  <c r="BD51" i="61"/>
  <c r="BD52" i="61" s="1"/>
  <c r="BD42" i="61"/>
  <c r="BD53" i="61"/>
  <c r="BD54" i="61" s="1"/>
  <c r="BC34" i="55"/>
  <c r="BC32" i="55"/>
  <c r="BF45" i="55"/>
  <c r="BE48" i="55"/>
  <c r="BD11" i="61"/>
  <c r="BD12" i="61"/>
  <c r="BE12" i="63"/>
  <c r="BF45" i="61"/>
  <c r="BF48" i="61" s="1"/>
  <c r="BF51" i="63"/>
  <c r="BF52" i="63" s="1"/>
  <c r="BF53" i="63"/>
  <c r="BF54" i="63" s="1"/>
  <c r="BE11" i="63"/>
  <c r="BH34" i="63"/>
  <c r="BH32" i="63"/>
  <c r="BH31" i="63"/>
  <c r="BL28" i="63"/>
  <c r="BL26" i="63"/>
  <c r="BB41" i="55"/>
  <c r="BF10" i="63"/>
  <c r="BF13" i="63" s="1"/>
  <c r="BF42" i="63"/>
  <c r="BI45" i="63"/>
  <c r="BI48" i="63" s="1"/>
  <c r="BG41" i="63"/>
  <c r="BL68" i="63"/>
  <c r="BL39" i="63"/>
  <c r="BM7" i="63"/>
  <c r="BL60" i="63"/>
  <c r="BL62" i="63" s="1"/>
  <c r="BH37" i="63"/>
  <c r="BH33" i="63"/>
  <c r="BI22" i="63"/>
  <c r="BJ68" i="61"/>
  <c r="BJ39" i="61"/>
  <c r="BK7" i="61"/>
  <c r="BJ60" i="61"/>
  <c r="BJ62" i="61" s="1"/>
  <c r="BA10" i="55"/>
  <c r="BA51" i="55"/>
  <c r="BA53" i="55"/>
  <c r="BD22" i="55"/>
  <c r="BD31" i="55" s="1"/>
  <c r="BC37" i="55"/>
  <c r="BF35" i="58"/>
  <c r="BF50" i="58"/>
  <c r="BF52" i="58" s="1"/>
  <c r="BF58" i="58"/>
  <c r="BF37" i="58" s="1"/>
  <c r="BG7" i="58"/>
  <c r="BE38" i="58"/>
  <c r="BE10" i="58"/>
  <c r="BD11" i="58"/>
  <c r="BD13" i="58"/>
  <c r="BD12" i="58"/>
  <c r="BF44" i="58"/>
  <c r="BG41" i="58"/>
  <c r="BF39" i="55"/>
  <c r="BF68" i="55"/>
  <c r="BF62" i="55"/>
  <c r="BG7" i="55"/>
  <c r="BG60" i="55" s="1"/>
  <c r="AX37" i="54"/>
  <c r="AY34" i="54"/>
  <c r="AY49" i="54"/>
  <c r="AY51" i="54" s="1"/>
  <c r="AY57" i="54"/>
  <c r="AY36" i="54" s="1"/>
  <c r="AZ7" i="54"/>
  <c r="AW43" i="54"/>
  <c r="AW10" i="54" s="1"/>
  <c r="AX40" i="54"/>
  <c r="AV11" i="54"/>
  <c r="AV12" i="54"/>
  <c r="AV13" i="54"/>
  <c r="BD20" i="53"/>
  <c r="BD26" i="53" s="1"/>
  <c r="AV11" i="53"/>
  <c r="AV12" i="53"/>
  <c r="AV13" i="53"/>
  <c r="AX34" i="53"/>
  <c r="AX57" i="53"/>
  <c r="AX36" i="53" s="1"/>
  <c r="AX49" i="53"/>
  <c r="AX51" i="53" s="1"/>
  <c r="AY7" i="53"/>
  <c r="AW43" i="53"/>
  <c r="AW10" i="53" s="1"/>
  <c r="AX40" i="53"/>
  <c r="AW37" i="53"/>
  <c r="AV11" i="52"/>
  <c r="AV12" i="52"/>
  <c r="AV13" i="52"/>
  <c r="AX34" i="52"/>
  <c r="AX57" i="52"/>
  <c r="AX36" i="52" s="1"/>
  <c r="AX49" i="52"/>
  <c r="AX51" i="52" s="1"/>
  <c r="AY7" i="52"/>
  <c r="AW37" i="52"/>
  <c r="AW43" i="52"/>
  <c r="AW10" i="52" s="1"/>
  <c r="AX40" i="52"/>
  <c r="BE12" i="61" l="1"/>
  <c r="BE13" i="61"/>
  <c r="BG31" i="61"/>
  <c r="BG33" i="61"/>
  <c r="BH22" i="61"/>
  <c r="BG37" i="61"/>
  <c r="BG34" i="61"/>
  <c r="BG32" i="61"/>
  <c r="BF41" i="61"/>
  <c r="BE53" i="61"/>
  <c r="BE54" i="61" s="1"/>
  <c r="BE42" i="61"/>
  <c r="BE51" i="61"/>
  <c r="BE52" i="61" s="1"/>
  <c r="BD32" i="55"/>
  <c r="BD34" i="55"/>
  <c r="BG45" i="55"/>
  <c r="BF48" i="55"/>
  <c r="BE11" i="61"/>
  <c r="BG45" i="61"/>
  <c r="BG48" i="61" s="1"/>
  <c r="BG51" i="63"/>
  <c r="BG52" i="63" s="1"/>
  <c r="BG53" i="63"/>
  <c r="BG54" i="63" s="1"/>
  <c r="BI34" i="63"/>
  <c r="BI32" i="63"/>
  <c r="BM26" i="63"/>
  <c r="BM28" i="63"/>
  <c r="BI31" i="63"/>
  <c r="BF11" i="63"/>
  <c r="BC41" i="55"/>
  <c r="BF12" i="63"/>
  <c r="BI33" i="63"/>
  <c r="BI37" i="63"/>
  <c r="BJ22" i="63"/>
  <c r="BG42" i="63"/>
  <c r="BG10" i="63"/>
  <c r="BG13" i="63" s="1"/>
  <c r="BJ45" i="63"/>
  <c r="BJ48" i="63" s="1"/>
  <c r="BM68" i="63"/>
  <c r="C68" i="63" s="1"/>
  <c r="BM39" i="63"/>
  <c r="BM60" i="63"/>
  <c r="BH41" i="63"/>
  <c r="BK68" i="61"/>
  <c r="BK39" i="61"/>
  <c r="BL7" i="61"/>
  <c r="BK60" i="61"/>
  <c r="BK62" i="61" s="1"/>
  <c r="BB10" i="55"/>
  <c r="BB53" i="55"/>
  <c r="BB51" i="55"/>
  <c r="BE22" i="55"/>
  <c r="BE31" i="55" s="1"/>
  <c r="BD37" i="55"/>
  <c r="BE11" i="58"/>
  <c r="BE12" i="58"/>
  <c r="BE13" i="58"/>
  <c r="BG35" i="58"/>
  <c r="BG50" i="58"/>
  <c r="BG52" i="58" s="1"/>
  <c r="BG58" i="58"/>
  <c r="BG37" i="58" s="1"/>
  <c r="BH7" i="58"/>
  <c r="BH41" i="58"/>
  <c r="BG44" i="58"/>
  <c r="BF38" i="58"/>
  <c r="BF10" i="58"/>
  <c r="BG39" i="55"/>
  <c r="BG62" i="55"/>
  <c r="BG68" i="55"/>
  <c r="BH7" i="55"/>
  <c r="BH60" i="55" s="1"/>
  <c r="AY40" i="54"/>
  <c r="AX43" i="54"/>
  <c r="AX10" i="54" s="1"/>
  <c r="AZ34" i="54"/>
  <c r="AZ49" i="54"/>
  <c r="AZ51" i="54" s="1"/>
  <c r="AZ57" i="54"/>
  <c r="AZ36" i="54" s="1"/>
  <c r="BA7" i="54"/>
  <c r="AW11" i="54"/>
  <c r="AW12" i="54"/>
  <c r="AW13" i="54"/>
  <c r="AY37" i="54"/>
  <c r="AX37" i="53"/>
  <c r="AW11" i="53"/>
  <c r="AW13" i="53"/>
  <c r="AW12" i="53"/>
  <c r="AX43" i="53"/>
  <c r="AX10" i="53" s="1"/>
  <c r="AY40" i="53"/>
  <c r="AY34" i="53"/>
  <c r="AY49" i="53"/>
  <c r="AY51" i="53" s="1"/>
  <c r="AY57" i="53"/>
  <c r="AY36" i="53" s="1"/>
  <c r="AZ7" i="53"/>
  <c r="BE20" i="53"/>
  <c r="BE26" i="53" s="1"/>
  <c r="AW11" i="52"/>
  <c r="AW13" i="52"/>
  <c r="AW12" i="52"/>
  <c r="AY34" i="52"/>
  <c r="AY49" i="52"/>
  <c r="AY51" i="52" s="1"/>
  <c r="AY57" i="52"/>
  <c r="AY36" i="52" s="1"/>
  <c r="AZ7" i="52"/>
  <c r="AX37" i="52"/>
  <c r="AX43" i="52"/>
  <c r="AX10" i="52" s="1"/>
  <c r="AY40" i="52"/>
  <c r="BG41" i="61" l="1"/>
  <c r="BG53" i="61" s="1"/>
  <c r="BF53" i="61"/>
  <c r="BF54" i="61" s="1"/>
  <c r="BF42" i="61"/>
  <c r="BF51" i="61"/>
  <c r="BF52" i="61" s="1"/>
  <c r="BH31" i="61"/>
  <c r="BH33" i="61"/>
  <c r="BH34" i="61"/>
  <c r="BH37" i="61"/>
  <c r="BI22" i="61"/>
  <c r="BH32" i="61"/>
  <c r="BF10" i="61"/>
  <c r="BE32" i="55"/>
  <c r="BE34" i="55"/>
  <c r="BH45" i="55"/>
  <c r="BG48" i="55"/>
  <c r="BH45" i="61"/>
  <c r="BH48" i="61" s="1"/>
  <c r="BJ34" i="63"/>
  <c r="BJ32" i="63"/>
  <c r="BH53" i="63"/>
  <c r="BH54" i="63" s="1"/>
  <c r="BH51" i="63"/>
  <c r="BH52" i="63" s="1"/>
  <c r="BJ31" i="63"/>
  <c r="BD41" i="55"/>
  <c r="BI41" i="63"/>
  <c r="BH42" i="63"/>
  <c r="BH10" i="63"/>
  <c r="BH13" i="63" s="1"/>
  <c r="BM62" i="63"/>
  <c r="C62" i="63" s="1"/>
  <c r="C60" i="63"/>
  <c r="BG11" i="63"/>
  <c r="BG12" i="63"/>
  <c r="BK45" i="63"/>
  <c r="BK48" i="63" s="1"/>
  <c r="BJ37" i="63"/>
  <c r="BK22" i="63"/>
  <c r="BJ33" i="63"/>
  <c r="BL68" i="61"/>
  <c r="BL39" i="61"/>
  <c r="BM7" i="61"/>
  <c r="BL60" i="61"/>
  <c r="BL62" i="61" s="1"/>
  <c r="BC53" i="55"/>
  <c r="BC51" i="55"/>
  <c r="BF22" i="55"/>
  <c r="BF31" i="55" s="1"/>
  <c r="BE37" i="55"/>
  <c r="BC10" i="55"/>
  <c r="BH50" i="58"/>
  <c r="BH52" i="58" s="1"/>
  <c r="BH58" i="58"/>
  <c r="BH37" i="58" s="1"/>
  <c r="BH35" i="58"/>
  <c r="BI7" i="58"/>
  <c r="BI41" i="58"/>
  <c r="BH44" i="58"/>
  <c r="BG38" i="58"/>
  <c r="BG10" i="58"/>
  <c r="BF11" i="58"/>
  <c r="BF13" i="58"/>
  <c r="BF12" i="58"/>
  <c r="BH62" i="55"/>
  <c r="BH68" i="55"/>
  <c r="BH39" i="55"/>
  <c r="BI7" i="55"/>
  <c r="BI60" i="55" s="1"/>
  <c r="AX11" i="54"/>
  <c r="AX13" i="54"/>
  <c r="AX12" i="54"/>
  <c r="BA34" i="54"/>
  <c r="BA49" i="54"/>
  <c r="BA51" i="54" s="1"/>
  <c r="BA57" i="54"/>
  <c r="BA36" i="54" s="1"/>
  <c r="BB7" i="54"/>
  <c r="AZ37" i="54"/>
  <c r="AZ40" i="54"/>
  <c r="AY43" i="54"/>
  <c r="AY10" i="54" s="1"/>
  <c r="AX11" i="53"/>
  <c r="AX12" i="53"/>
  <c r="AX13" i="53"/>
  <c r="AZ40" i="53"/>
  <c r="AY43" i="53"/>
  <c r="AY10" i="53" s="1"/>
  <c r="BF20" i="53"/>
  <c r="BF26" i="53" s="1"/>
  <c r="AZ34" i="53"/>
  <c r="AZ49" i="53"/>
  <c r="AZ51" i="53" s="1"/>
  <c r="AZ57" i="53"/>
  <c r="AZ36" i="53" s="1"/>
  <c r="BA7" i="53"/>
  <c r="AY37" i="53"/>
  <c r="AX11" i="52"/>
  <c r="AX13" i="52"/>
  <c r="AX12" i="52"/>
  <c r="AY37" i="52"/>
  <c r="AZ49" i="52"/>
  <c r="AZ51" i="52" s="1"/>
  <c r="AZ57" i="52"/>
  <c r="AZ36" i="52" s="1"/>
  <c r="AZ34" i="52"/>
  <c r="BA7" i="52"/>
  <c r="AZ40" i="52"/>
  <c r="AY43" i="52"/>
  <c r="AY10" i="52" s="1"/>
  <c r="BF11" i="61" l="1"/>
  <c r="BF13" i="61"/>
  <c r="BG54" i="61"/>
  <c r="BG42" i="61"/>
  <c r="BG10" i="61"/>
  <c r="BG51" i="61"/>
  <c r="BG52" i="61" s="1"/>
  <c r="BH41" i="61"/>
  <c r="BH10" i="61" s="1"/>
  <c r="BF12" i="61"/>
  <c r="BI31" i="61"/>
  <c r="BI33" i="61"/>
  <c r="BI34" i="61"/>
  <c r="BI37" i="61"/>
  <c r="BJ22" i="61"/>
  <c r="BI32" i="61"/>
  <c r="BF32" i="55"/>
  <c r="BF34" i="55"/>
  <c r="BI45" i="55"/>
  <c r="BH48" i="55"/>
  <c r="BI45" i="61"/>
  <c r="BI48" i="61" s="1"/>
  <c r="BE41" i="55"/>
  <c r="BK34" i="63"/>
  <c r="BK32" i="63"/>
  <c r="BI53" i="63"/>
  <c r="BI54" i="63" s="1"/>
  <c r="BI51" i="63"/>
  <c r="BI52" i="63" s="1"/>
  <c r="BK31" i="63"/>
  <c r="BI42" i="63"/>
  <c r="BI10" i="63"/>
  <c r="BI13" i="63" s="1"/>
  <c r="BJ41" i="63"/>
  <c r="BH11" i="63"/>
  <c r="BH12" i="63"/>
  <c r="BK37" i="63"/>
  <c r="BK33" i="63"/>
  <c r="BL22" i="63"/>
  <c r="BL45" i="63"/>
  <c r="BL48" i="63" s="1"/>
  <c r="BM68" i="61"/>
  <c r="C68" i="61" s="1"/>
  <c r="BM39" i="61"/>
  <c r="BM60" i="61"/>
  <c r="BD10" i="55"/>
  <c r="BD53" i="55"/>
  <c r="BD51" i="55"/>
  <c r="BG22" i="55"/>
  <c r="BG31" i="55" s="1"/>
  <c r="BF37" i="55"/>
  <c r="BG11" i="58"/>
  <c r="BG12" i="58"/>
  <c r="BG13" i="58"/>
  <c r="BI35" i="58"/>
  <c r="BI58" i="58"/>
  <c r="BI37" i="58" s="1"/>
  <c r="BI50" i="58"/>
  <c r="BI52" i="58" s="1"/>
  <c r="BJ7" i="58"/>
  <c r="BH38" i="58"/>
  <c r="BH10" i="58"/>
  <c r="BI44" i="58"/>
  <c r="BJ41" i="58"/>
  <c r="BI39" i="55"/>
  <c r="BI62" i="55"/>
  <c r="BI68" i="55"/>
  <c r="BJ7" i="55"/>
  <c r="BJ60" i="55" s="1"/>
  <c r="BB34" i="54"/>
  <c r="BB49" i="54"/>
  <c r="BB51" i="54" s="1"/>
  <c r="BB57" i="54"/>
  <c r="BB36" i="54" s="1"/>
  <c r="BC7" i="54"/>
  <c r="BA37" i="54"/>
  <c r="AY11" i="54"/>
  <c r="AY12" i="54"/>
  <c r="AY13" i="54"/>
  <c r="BA40" i="54"/>
  <c r="AZ43" i="54"/>
  <c r="AZ10" i="54" s="1"/>
  <c r="BG20" i="53"/>
  <c r="BG26" i="53" s="1"/>
  <c r="AY11" i="53"/>
  <c r="AY12" i="53"/>
  <c r="AY13" i="53"/>
  <c r="BA40" i="53"/>
  <c r="AZ43" i="53"/>
  <c r="AZ10" i="53" s="1"/>
  <c r="BA34" i="53"/>
  <c r="BA49" i="53"/>
  <c r="BA51" i="53" s="1"/>
  <c r="BA57" i="53"/>
  <c r="BA36" i="53" s="1"/>
  <c r="BB7" i="53"/>
  <c r="AZ37" i="53"/>
  <c r="AZ37" i="52"/>
  <c r="AY11" i="52"/>
  <c r="AY12" i="52"/>
  <c r="AY13" i="52"/>
  <c r="BA40" i="52"/>
  <c r="AZ43" i="52"/>
  <c r="AZ10" i="52" s="1"/>
  <c r="BA34" i="52"/>
  <c r="BA49" i="52"/>
  <c r="BA51" i="52" s="1"/>
  <c r="BA57" i="52"/>
  <c r="BA36" i="52" s="1"/>
  <c r="BB7" i="52"/>
  <c r="BH13" i="61" l="1"/>
  <c r="BG11" i="61"/>
  <c r="BH11" i="61" s="1"/>
  <c r="BG13" i="61"/>
  <c r="BG12" i="61"/>
  <c r="BI41" i="61"/>
  <c r="BI53" i="61" s="1"/>
  <c r="BJ31" i="61"/>
  <c r="BJ33" i="61"/>
  <c r="BJ32" i="61"/>
  <c r="BJ34" i="61"/>
  <c r="BK22" i="61"/>
  <c r="BJ37" i="61"/>
  <c r="BH53" i="61"/>
  <c r="BH54" i="61" s="1"/>
  <c r="BH51" i="61"/>
  <c r="BH52" i="61" s="1"/>
  <c r="BH42" i="61"/>
  <c r="BG32" i="55"/>
  <c r="BG34" i="55"/>
  <c r="BJ45" i="55"/>
  <c r="BI48" i="55"/>
  <c r="BF41" i="55"/>
  <c r="BH12" i="61"/>
  <c r="BJ45" i="61"/>
  <c r="BJ48" i="61" s="1"/>
  <c r="BL34" i="63"/>
  <c r="BL32" i="63"/>
  <c r="BJ53" i="63"/>
  <c r="BJ54" i="63" s="1"/>
  <c r="BJ51" i="63"/>
  <c r="BJ52" i="63" s="1"/>
  <c r="BL31" i="63"/>
  <c r="BI12" i="63"/>
  <c r="BI11" i="63"/>
  <c r="BK41" i="63"/>
  <c r="BM45" i="63"/>
  <c r="BM48" i="63" s="1"/>
  <c r="BL33" i="63"/>
  <c r="BL37" i="63"/>
  <c r="BM22" i="63"/>
  <c r="BJ10" i="63"/>
  <c r="BJ13" i="63" s="1"/>
  <c r="BJ42" i="63"/>
  <c r="BM62" i="61"/>
  <c r="C62" i="61" s="1"/>
  <c r="C60" i="61"/>
  <c r="BE10" i="55"/>
  <c r="BE53" i="55"/>
  <c r="BE51" i="55"/>
  <c r="BH22" i="55"/>
  <c r="BH31" i="55" s="1"/>
  <c r="BG37" i="55"/>
  <c r="BJ35" i="58"/>
  <c r="BJ50" i="58"/>
  <c r="BJ52" i="58" s="1"/>
  <c r="BJ58" i="58"/>
  <c r="BJ37" i="58" s="1"/>
  <c r="BK7" i="58"/>
  <c r="BI38" i="58"/>
  <c r="BI10" i="58"/>
  <c r="BJ44" i="58"/>
  <c r="BK41" i="58"/>
  <c r="BH11" i="58"/>
  <c r="BH13" i="58"/>
  <c r="BH12" i="58"/>
  <c r="BJ39" i="55"/>
  <c r="BJ62" i="55"/>
  <c r="BJ68" i="55"/>
  <c r="BK7" i="55"/>
  <c r="BK60" i="55" s="1"/>
  <c r="BB37" i="54"/>
  <c r="BC49" i="54"/>
  <c r="BC51" i="54" s="1"/>
  <c r="BC57" i="54"/>
  <c r="BC36" i="54" s="1"/>
  <c r="BC34" i="54"/>
  <c r="BD7" i="54"/>
  <c r="AZ11" i="54"/>
  <c r="AZ12" i="54"/>
  <c r="AZ13" i="54"/>
  <c r="BA43" i="54"/>
  <c r="BA10" i="54" s="1"/>
  <c r="BB40" i="54"/>
  <c r="AZ11" i="53"/>
  <c r="AZ13" i="53"/>
  <c r="AZ12" i="53"/>
  <c r="BB40" i="53"/>
  <c r="BA43" i="53"/>
  <c r="BA10" i="53" s="1"/>
  <c r="BA37" i="53"/>
  <c r="BB34" i="53"/>
  <c r="BB49" i="53"/>
  <c r="BB51" i="53" s="1"/>
  <c r="BB57" i="53"/>
  <c r="BB36" i="53" s="1"/>
  <c r="BC7" i="53"/>
  <c r="BH20" i="53"/>
  <c r="BH26" i="53" s="1"/>
  <c r="AZ11" i="52"/>
  <c r="AZ13" i="52"/>
  <c r="AZ12" i="52"/>
  <c r="BB49" i="52"/>
  <c r="BB51" i="52" s="1"/>
  <c r="BB57" i="52"/>
  <c r="BB36" i="52" s="1"/>
  <c r="BB34" i="52"/>
  <c r="BC7" i="52"/>
  <c r="BA37" i="52"/>
  <c r="BB40" i="52"/>
  <c r="BA43" i="52"/>
  <c r="BA10" i="52" s="1"/>
  <c r="BI54" i="61" l="1"/>
  <c r="BI51" i="61"/>
  <c r="BI52" i="61" s="1"/>
  <c r="BI10" i="61"/>
  <c r="BI13" i="61" s="1"/>
  <c r="BI42" i="61"/>
  <c r="BJ41" i="61"/>
  <c r="BJ10" i="61" s="1"/>
  <c r="BK31" i="61"/>
  <c r="BK34" i="61"/>
  <c r="BK37" i="61"/>
  <c r="BK33" i="61"/>
  <c r="BK32" i="61"/>
  <c r="BL22" i="61"/>
  <c r="BH34" i="55"/>
  <c r="BH32" i="55"/>
  <c r="BK45" i="55"/>
  <c r="BJ48" i="55"/>
  <c r="BK45" i="61"/>
  <c r="BK48" i="61" s="1"/>
  <c r="BM32" i="63"/>
  <c r="BM34" i="63"/>
  <c r="C34" i="63" s="1"/>
  <c r="BK51" i="63"/>
  <c r="BK52" i="63" s="1"/>
  <c r="BK53" i="63"/>
  <c r="BK54" i="63" s="1"/>
  <c r="BM31" i="63"/>
  <c r="BG41" i="55"/>
  <c r="BL41" i="63"/>
  <c r="BJ11" i="63"/>
  <c r="BJ12" i="63"/>
  <c r="C48" i="63"/>
  <c r="C45" i="63"/>
  <c r="BM37" i="63"/>
  <c r="R11" i="62"/>
  <c r="BM33" i="63"/>
  <c r="C33" i="63" s="1"/>
  <c r="C22" i="63"/>
  <c r="BK42" i="63"/>
  <c r="BK10" i="63"/>
  <c r="BK13" i="63" s="1"/>
  <c r="BF53" i="55"/>
  <c r="BF51" i="55"/>
  <c r="BI22" i="55"/>
  <c r="BI31" i="55" s="1"/>
  <c r="BH37" i="55"/>
  <c r="BF10" i="55"/>
  <c r="BL41" i="58"/>
  <c r="BK44" i="58"/>
  <c r="BK50" i="58"/>
  <c r="BK52" i="58" s="1"/>
  <c r="BK58" i="58"/>
  <c r="BK37" i="58" s="1"/>
  <c r="BK35" i="58"/>
  <c r="BL7" i="58"/>
  <c r="BI11" i="58"/>
  <c r="BI13" i="58"/>
  <c r="BI12" i="58"/>
  <c r="BJ38" i="58"/>
  <c r="BJ10" i="58"/>
  <c r="BK39" i="55"/>
  <c r="BK62" i="55"/>
  <c r="BK68" i="55"/>
  <c r="BL7" i="55"/>
  <c r="BL60" i="55" s="1"/>
  <c r="BB43" i="54"/>
  <c r="BB10" i="54" s="1"/>
  <c r="BC40" i="54"/>
  <c r="BA11" i="54"/>
  <c r="BA12" i="54"/>
  <c r="BA13" i="54"/>
  <c r="BD57" i="54"/>
  <c r="BD36" i="54" s="1"/>
  <c r="BD34" i="54"/>
  <c r="BD49" i="54"/>
  <c r="BD51" i="54" s="1"/>
  <c r="BE7" i="54"/>
  <c r="BC37" i="54"/>
  <c r="BB43" i="53"/>
  <c r="BB10" i="53" s="1"/>
  <c r="BC40" i="53"/>
  <c r="BA11" i="53"/>
  <c r="BA12" i="53"/>
  <c r="BA13" i="53"/>
  <c r="BI20" i="53"/>
  <c r="BI26" i="53" s="1"/>
  <c r="BB37" i="53"/>
  <c r="BC34" i="53"/>
  <c r="BC49" i="53"/>
  <c r="BC51" i="53" s="1"/>
  <c r="BC57" i="53"/>
  <c r="BC36" i="53" s="1"/>
  <c r="BD7" i="53"/>
  <c r="BA11" i="52"/>
  <c r="BA12" i="52"/>
  <c r="BA13" i="52"/>
  <c r="BB37" i="52"/>
  <c r="BC34" i="52"/>
  <c r="BC49" i="52"/>
  <c r="BC51" i="52" s="1"/>
  <c r="BC57" i="52"/>
  <c r="BC36" i="52" s="1"/>
  <c r="BD7" i="52"/>
  <c r="BB43" i="52"/>
  <c r="BB10" i="52" s="1"/>
  <c r="BC40" i="52"/>
  <c r="BJ13" i="61" l="1"/>
  <c r="BI12" i="61"/>
  <c r="BJ42" i="61"/>
  <c r="BJ12" i="61"/>
  <c r="BI11" i="61"/>
  <c r="BJ11" i="61" s="1"/>
  <c r="BK41" i="61"/>
  <c r="BJ51" i="61"/>
  <c r="BJ52" i="61" s="1"/>
  <c r="BJ53" i="61"/>
  <c r="BJ54" i="61" s="1"/>
  <c r="BL31" i="61"/>
  <c r="BL33" i="61"/>
  <c r="BM22" i="61"/>
  <c r="BL37" i="61"/>
  <c r="BL34" i="61"/>
  <c r="BL32" i="61"/>
  <c r="BI34" i="55"/>
  <c r="BI32" i="55"/>
  <c r="BL45" i="55"/>
  <c r="BK48" i="55"/>
  <c r="BL45" i="61"/>
  <c r="BL48" i="61" s="1"/>
  <c r="BL53" i="63"/>
  <c r="BL54" i="63" s="1"/>
  <c r="BL51" i="63"/>
  <c r="BL52" i="63" s="1"/>
  <c r="BH41" i="55"/>
  <c r="BL42" i="63"/>
  <c r="BL10" i="63"/>
  <c r="BL13" i="63" s="1"/>
  <c r="BM41" i="63"/>
  <c r="C32" i="63"/>
  <c r="BK11" i="63"/>
  <c r="BK12" i="63"/>
  <c r="BG51" i="55"/>
  <c r="BG53" i="55"/>
  <c r="BJ22" i="55"/>
  <c r="BJ31" i="55" s="1"/>
  <c r="BI37" i="55"/>
  <c r="BG10" i="55"/>
  <c r="BK38" i="58"/>
  <c r="BK10" i="58"/>
  <c r="BL58" i="58"/>
  <c r="BL37" i="58" s="1"/>
  <c r="BL50" i="58"/>
  <c r="BL52" i="58" s="1"/>
  <c r="BL35" i="58"/>
  <c r="BM7" i="58"/>
  <c r="BJ11" i="58"/>
  <c r="BJ13" i="58"/>
  <c r="BJ12" i="58"/>
  <c r="BL44" i="58"/>
  <c r="BM41" i="58"/>
  <c r="BL62" i="55"/>
  <c r="BL68" i="55"/>
  <c r="BL39" i="55"/>
  <c r="BM7" i="55"/>
  <c r="BM60" i="55" s="1"/>
  <c r="BD37" i="54"/>
  <c r="BC43" i="54"/>
  <c r="BC10" i="54" s="1"/>
  <c r="BD40" i="54"/>
  <c r="BE49" i="54"/>
  <c r="BE51" i="54" s="1"/>
  <c r="BE57" i="54"/>
  <c r="BE36" i="54" s="1"/>
  <c r="BE34" i="54"/>
  <c r="BF7" i="54"/>
  <c r="BB11" i="54"/>
  <c r="BB12" i="54"/>
  <c r="BB13" i="54"/>
  <c r="BB11" i="53"/>
  <c r="BB12" i="53"/>
  <c r="BB13" i="53"/>
  <c r="BJ20" i="53"/>
  <c r="BJ26" i="53" s="1"/>
  <c r="BD49" i="53"/>
  <c r="BD51" i="53" s="1"/>
  <c r="BD57" i="53"/>
  <c r="BD36" i="53" s="1"/>
  <c r="BD34" i="53"/>
  <c r="BE7" i="53"/>
  <c r="BC37" i="53"/>
  <c r="BC43" i="53"/>
  <c r="BC10" i="53" s="1"/>
  <c r="BD40" i="53"/>
  <c r="BC37" i="52"/>
  <c r="BB11" i="52"/>
  <c r="BB13" i="52"/>
  <c r="BB12" i="52"/>
  <c r="BC43" i="52"/>
  <c r="BC10" i="52" s="1"/>
  <c r="BD40" i="52"/>
  <c r="BD49" i="52"/>
  <c r="BD51" i="52" s="1"/>
  <c r="BD57" i="52"/>
  <c r="BD36" i="52" s="1"/>
  <c r="BD34" i="52"/>
  <c r="BE7" i="52"/>
  <c r="BK42" i="61" l="1"/>
  <c r="BK51" i="61"/>
  <c r="BK52" i="61" s="1"/>
  <c r="BK10" i="61"/>
  <c r="BK53" i="61"/>
  <c r="BK54" i="61" s="1"/>
  <c r="BL41" i="61"/>
  <c r="BL51" i="61" s="1"/>
  <c r="BM31" i="61"/>
  <c r="BM37" i="61"/>
  <c r="BM34" i="61"/>
  <c r="C34" i="61" s="1"/>
  <c r="BM33" i="61"/>
  <c r="C33" i="61" s="1"/>
  <c r="C22" i="61"/>
  <c r="BM32" i="61"/>
  <c r="BJ34" i="55"/>
  <c r="BJ32" i="55"/>
  <c r="BM45" i="55"/>
  <c r="BM48" i="55" s="1"/>
  <c r="BL48" i="55"/>
  <c r="BM45" i="61"/>
  <c r="BM48" i="61" s="1"/>
  <c r="BL12" i="63"/>
  <c r="BM51" i="63"/>
  <c r="BM52" i="63" s="1"/>
  <c r="BM53" i="63"/>
  <c r="BM54" i="63" s="1"/>
  <c r="BI41" i="55"/>
  <c r="BL11" i="63"/>
  <c r="BM42" i="63"/>
  <c r="BM10" i="63"/>
  <c r="BM13" i="63" s="1"/>
  <c r="C41" i="63"/>
  <c r="BH51" i="55"/>
  <c r="BH53" i="55"/>
  <c r="BK22" i="55"/>
  <c r="BK31" i="55" s="1"/>
  <c r="BJ37" i="55"/>
  <c r="BH10" i="55"/>
  <c r="BM35" i="58"/>
  <c r="BM58" i="58"/>
  <c r="BM50" i="58"/>
  <c r="BM44" i="58"/>
  <c r="C44" i="58" s="1"/>
  <c r="C41" i="58"/>
  <c r="BL38" i="58"/>
  <c r="BL10" i="58"/>
  <c r="BK11" i="58"/>
  <c r="BK13" i="58"/>
  <c r="BK12" i="58"/>
  <c r="BM68" i="55"/>
  <c r="BM39" i="55"/>
  <c r="C60" i="55"/>
  <c r="BF34" i="54"/>
  <c r="BF57" i="54"/>
  <c r="BF36" i="54" s="1"/>
  <c r="BF49" i="54"/>
  <c r="BF51" i="54" s="1"/>
  <c r="BG7" i="54"/>
  <c r="BE37" i="54"/>
  <c r="BD43" i="54"/>
  <c r="BD10" i="54" s="1"/>
  <c r="BE40" i="54"/>
  <c r="BC11" i="54"/>
  <c r="BC12" i="54"/>
  <c r="BC13" i="54"/>
  <c r="BC11" i="53"/>
  <c r="BC13" i="53"/>
  <c r="BC12" i="53"/>
  <c r="BD37" i="53"/>
  <c r="BD43" i="53"/>
  <c r="BD10" i="53" s="1"/>
  <c r="BE40" i="53"/>
  <c r="BK20" i="53"/>
  <c r="BK26" i="53" s="1"/>
  <c r="BE57" i="53"/>
  <c r="BE36" i="53" s="1"/>
  <c r="BE34" i="53"/>
  <c r="BE49" i="53"/>
  <c r="BE51" i="53" s="1"/>
  <c r="BF7" i="53"/>
  <c r="BC11" i="52"/>
  <c r="BC12" i="52"/>
  <c r="BC13" i="52"/>
  <c r="BE57" i="52"/>
  <c r="BE36" i="52" s="1"/>
  <c r="BE49" i="52"/>
  <c r="BE51" i="52" s="1"/>
  <c r="BE34" i="52"/>
  <c r="BF7" i="52"/>
  <c r="BD43" i="52"/>
  <c r="BD10" i="52" s="1"/>
  <c r="BE40" i="52"/>
  <c r="BD37" i="52"/>
  <c r="BK11" i="61" l="1"/>
  <c r="BK13" i="61"/>
  <c r="BK12" i="61"/>
  <c r="BL10" i="61"/>
  <c r="BL13" i="61" s="1"/>
  <c r="BL42" i="61"/>
  <c r="BL53" i="61"/>
  <c r="BL54" i="61" s="1"/>
  <c r="BL52" i="61"/>
  <c r="BM41" i="61"/>
  <c r="BM10" i="61" s="1"/>
  <c r="BM13" i="61" s="1"/>
  <c r="C32" i="61"/>
  <c r="BK34" i="55"/>
  <c r="BK32" i="55"/>
  <c r="C48" i="61"/>
  <c r="C45" i="61"/>
  <c r="BJ41" i="55"/>
  <c r="BM11" i="63"/>
  <c r="C13" i="63"/>
  <c r="BM12" i="63"/>
  <c r="C12" i="63" s="1"/>
  <c r="C10" i="63"/>
  <c r="BI10" i="55"/>
  <c r="BI51" i="55"/>
  <c r="BI53" i="55"/>
  <c r="BL22" i="55"/>
  <c r="BL31" i="55" s="1"/>
  <c r="BK37" i="55"/>
  <c r="BM37" i="58"/>
  <c r="C58" i="58"/>
  <c r="BL11" i="58"/>
  <c r="BL13" i="58"/>
  <c r="BL12" i="58"/>
  <c r="BM52" i="58"/>
  <c r="C52" i="58" s="1"/>
  <c r="C50" i="58"/>
  <c r="BM62" i="55"/>
  <c r="C62" i="55" s="1"/>
  <c r="C68" i="55"/>
  <c r="BE43" i="54"/>
  <c r="BE10" i="54" s="1"/>
  <c r="BF40" i="54"/>
  <c r="BD11" i="54"/>
  <c r="BD12" i="54"/>
  <c r="BD13" i="54"/>
  <c r="BG34" i="54"/>
  <c r="BG49" i="54"/>
  <c r="BG51" i="54" s="1"/>
  <c r="BG57" i="54"/>
  <c r="BG36" i="54" s="1"/>
  <c r="BH7" i="54"/>
  <c r="BF37" i="54"/>
  <c r="BD11" i="53"/>
  <c r="BD12" i="53"/>
  <c r="BD13" i="53"/>
  <c r="BE43" i="53"/>
  <c r="BE10" i="53" s="1"/>
  <c r="BF40" i="53"/>
  <c r="BL20" i="53"/>
  <c r="BL26" i="53" s="1"/>
  <c r="BF34" i="53"/>
  <c r="BF57" i="53"/>
  <c r="BF36" i="53" s="1"/>
  <c r="BF49" i="53"/>
  <c r="BF51" i="53" s="1"/>
  <c r="BG7" i="53"/>
  <c r="BE37" i="53"/>
  <c r="BD11" i="52"/>
  <c r="BD12" i="52"/>
  <c r="BD13" i="52"/>
  <c r="BF34" i="52"/>
  <c r="BF57" i="52"/>
  <c r="BF36" i="52" s="1"/>
  <c r="BG7" i="52"/>
  <c r="BF49" i="52"/>
  <c r="BF51" i="52" s="1"/>
  <c r="BE37" i="52"/>
  <c r="BE43" i="52"/>
  <c r="BE10" i="52" s="1"/>
  <c r="BF40" i="52"/>
  <c r="BL11" i="61" l="1"/>
  <c r="BM11" i="61" s="1"/>
  <c r="BM12" i="61"/>
  <c r="BL12" i="61"/>
  <c r="BM42" i="61"/>
  <c r="BM51" i="61"/>
  <c r="BM52" i="61" s="1"/>
  <c r="BM53" i="61"/>
  <c r="BM54" i="61" s="1"/>
  <c r="C41" i="61"/>
  <c r="BL34" i="55"/>
  <c r="BL32" i="55"/>
  <c r="C13" i="61"/>
  <c r="C10" i="61"/>
  <c r="BK41" i="55"/>
  <c r="BJ51" i="55"/>
  <c r="BJ53" i="55"/>
  <c r="BM22" i="55"/>
  <c r="BM31" i="55" s="1"/>
  <c r="BL37" i="55"/>
  <c r="BJ10" i="55"/>
  <c r="BM38" i="58"/>
  <c r="BM10" i="58"/>
  <c r="C37" i="58"/>
  <c r="BG37" i="54"/>
  <c r="BG40" i="54"/>
  <c r="BF43" i="54"/>
  <c r="BF10" i="54" s="1"/>
  <c r="BH34" i="54"/>
  <c r="BH49" i="54"/>
  <c r="BH51" i="54" s="1"/>
  <c r="BH57" i="54"/>
  <c r="BH36" i="54" s="1"/>
  <c r="BI7" i="54"/>
  <c r="BE11" i="54"/>
  <c r="BE13" i="54"/>
  <c r="BE12" i="54"/>
  <c r="BE11" i="53"/>
  <c r="BE13" i="53"/>
  <c r="BE12" i="53"/>
  <c r="BM20" i="53"/>
  <c r="BM26" i="53" s="1"/>
  <c r="BG34" i="53"/>
  <c r="BG49" i="53"/>
  <c r="BG51" i="53" s="1"/>
  <c r="BG57" i="53"/>
  <c r="BG36" i="53" s="1"/>
  <c r="BH7" i="53"/>
  <c r="BF43" i="53"/>
  <c r="BF10" i="53" s="1"/>
  <c r="BG40" i="53"/>
  <c r="BF37" i="53"/>
  <c r="BE11" i="52"/>
  <c r="BE13" i="52"/>
  <c r="BE12" i="52"/>
  <c r="BG34" i="52"/>
  <c r="BG49" i="52"/>
  <c r="BG51" i="52" s="1"/>
  <c r="BG57" i="52"/>
  <c r="BG36" i="52" s="1"/>
  <c r="BH7" i="52"/>
  <c r="BF37" i="52"/>
  <c r="BF43" i="52"/>
  <c r="BF10" i="52" s="1"/>
  <c r="BG40" i="52"/>
  <c r="F49" i="49"/>
  <c r="G49" i="49"/>
  <c r="H49" i="49"/>
  <c r="I49" i="49"/>
  <c r="J49" i="49"/>
  <c r="K49" i="49"/>
  <c r="L49" i="49"/>
  <c r="M49" i="49"/>
  <c r="N49" i="49"/>
  <c r="O49" i="49"/>
  <c r="P49" i="49"/>
  <c r="Q49" i="49"/>
  <c r="R49" i="49"/>
  <c r="S49" i="49"/>
  <c r="T49" i="49"/>
  <c r="U49" i="49"/>
  <c r="V49" i="49"/>
  <c r="W49" i="49"/>
  <c r="X49" i="49"/>
  <c r="Y49" i="49"/>
  <c r="Z49" i="49"/>
  <c r="AA49" i="49"/>
  <c r="AB49" i="49"/>
  <c r="AC49" i="49"/>
  <c r="AD49" i="49"/>
  <c r="AE49" i="49"/>
  <c r="AF49" i="49"/>
  <c r="AG49" i="49"/>
  <c r="AH49" i="49"/>
  <c r="AI49" i="49"/>
  <c r="AJ49" i="49"/>
  <c r="AK49" i="49"/>
  <c r="AL49" i="49"/>
  <c r="AM49" i="49"/>
  <c r="AN49" i="49"/>
  <c r="AO49" i="49"/>
  <c r="AP49" i="49"/>
  <c r="AQ49" i="49"/>
  <c r="AR49" i="49"/>
  <c r="AS49" i="49"/>
  <c r="AT49" i="49"/>
  <c r="AU49" i="49"/>
  <c r="AV49" i="49"/>
  <c r="AW49" i="49"/>
  <c r="AX49" i="49"/>
  <c r="AY49" i="49"/>
  <c r="AZ49" i="49"/>
  <c r="BA49" i="49"/>
  <c r="BB49" i="49"/>
  <c r="BC49" i="49"/>
  <c r="BD49" i="49"/>
  <c r="BE49" i="49"/>
  <c r="BF49" i="49"/>
  <c r="BG49" i="49"/>
  <c r="BH49" i="49"/>
  <c r="BI49" i="49"/>
  <c r="BJ49" i="49"/>
  <c r="BK49" i="49"/>
  <c r="BL49" i="49"/>
  <c r="BM49" i="49"/>
  <c r="E49" i="49"/>
  <c r="F49" i="48"/>
  <c r="G49" i="48"/>
  <c r="H49" i="48"/>
  <c r="I49" i="48"/>
  <c r="J49" i="48"/>
  <c r="K49" i="48"/>
  <c r="L49" i="48"/>
  <c r="M49" i="48"/>
  <c r="N49" i="48"/>
  <c r="O49" i="48"/>
  <c r="P49" i="48"/>
  <c r="Q49" i="48"/>
  <c r="R49" i="48"/>
  <c r="S49" i="48"/>
  <c r="T49" i="48"/>
  <c r="U49" i="48"/>
  <c r="V49" i="48"/>
  <c r="W49" i="48"/>
  <c r="X49" i="48"/>
  <c r="Y49" i="48"/>
  <c r="Z49" i="48"/>
  <c r="AA49" i="48"/>
  <c r="AB49" i="48"/>
  <c r="AC49" i="48"/>
  <c r="AD49" i="48"/>
  <c r="AE49" i="48"/>
  <c r="AF49" i="48"/>
  <c r="AG49" i="48"/>
  <c r="AH49" i="48"/>
  <c r="AI49" i="48"/>
  <c r="AJ49" i="48"/>
  <c r="AK49" i="48"/>
  <c r="AL49" i="48"/>
  <c r="AM49" i="48"/>
  <c r="AN49" i="48"/>
  <c r="AO49" i="48"/>
  <c r="AP49" i="48"/>
  <c r="AQ49" i="48"/>
  <c r="AR49" i="48"/>
  <c r="AS49" i="48"/>
  <c r="AT49" i="48"/>
  <c r="AU49" i="48"/>
  <c r="AV49" i="48"/>
  <c r="AW49" i="48"/>
  <c r="AX49" i="48"/>
  <c r="AY49" i="48"/>
  <c r="AZ49" i="48"/>
  <c r="BA49" i="48"/>
  <c r="BB49" i="48"/>
  <c r="BC49" i="48"/>
  <c r="BD49" i="48"/>
  <c r="BE49" i="48"/>
  <c r="BF49" i="48"/>
  <c r="BG49" i="48"/>
  <c r="BG51" i="48" s="1"/>
  <c r="BH49" i="48"/>
  <c r="BI49" i="48"/>
  <c r="BJ49" i="48"/>
  <c r="BK49" i="48"/>
  <c r="BL49" i="48"/>
  <c r="BM49" i="48"/>
  <c r="E49" i="48"/>
  <c r="F49" i="47"/>
  <c r="G49" i="47"/>
  <c r="H49" i="47"/>
  <c r="I49" i="47"/>
  <c r="J49" i="47"/>
  <c r="K49" i="47"/>
  <c r="L49" i="47"/>
  <c r="M49" i="47"/>
  <c r="N49" i="47"/>
  <c r="O49" i="47"/>
  <c r="P49" i="47"/>
  <c r="Q49" i="47"/>
  <c r="R49" i="47"/>
  <c r="S49" i="47"/>
  <c r="T49" i="47"/>
  <c r="U49" i="47"/>
  <c r="V49" i="47"/>
  <c r="W49" i="47"/>
  <c r="X49" i="47"/>
  <c r="Y49" i="47"/>
  <c r="Y51" i="47" s="1"/>
  <c r="Z49" i="47"/>
  <c r="AA49" i="47"/>
  <c r="AB49" i="47"/>
  <c r="AC49" i="47"/>
  <c r="AD49" i="47"/>
  <c r="AE49" i="47"/>
  <c r="AF49" i="47"/>
  <c r="AG49" i="47"/>
  <c r="AH49" i="47"/>
  <c r="AI49" i="47"/>
  <c r="AJ49" i="47"/>
  <c r="AK49" i="47"/>
  <c r="AL49" i="47"/>
  <c r="AM49" i="47"/>
  <c r="AN49" i="47"/>
  <c r="AO49" i="47"/>
  <c r="AP49" i="47"/>
  <c r="AQ49" i="47"/>
  <c r="AR49" i="47"/>
  <c r="AS49" i="47"/>
  <c r="AT49" i="47"/>
  <c r="AU49" i="47"/>
  <c r="AV49" i="47"/>
  <c r="AW49" i="47"/>
  <c r="AX49" i="47"/>
  <c r="AY49" i="47"/>
  <c r="AZ49" i="47"/>
  <c r="BA49" i="47"/>
  <c r="BB49" i="47"/>
  <c r="BC49" i="47"/>
  <c r="BD49" i="47"/>
  <c r="BE49" i="47"/>
  <c r="BF49" i="47"/>
  <c r="BG49" i="47"/>
  <c r="BH49" i="47"/>
  <c r="BI49" i="47"/>
  <c r="BJ49" i="47"/>
  <c r="BK49" i="47"/>
  <c r="BL49" i="47"/>
  <c r="BM49" i="47"/>
  <c r="E49" i="47"/>
  <c r="J108" i="14"/>
  <c r="J107" i="14"/>
  <c r="J106" i="14"/>
  <c r="J86" i="14"/>
  <c r="I108" i="14"/>
  <c r="I107" i="14"/>
  <c r="I106" i="14"/>
  <c r="I87" i="14"/>
  <c r="I86" i="14"/>
  <c r="J87" i="14"/>
  <c r="H108" i="14"/>
  <c r="H107" i="14"/>
  <c r="H106" i="14"/>
  <c r="H86" i="14"/>
  <c r="E23" i="48"/>
  <c r="E20" i="47"/>
  <c r="F20" i="47" s="1"/>
  <c r="G20" i="47" s="1"/>
  <c r="H20" i="47" s="1"/>
  <c r="I20" i="47" s="1"/>
  <c r="J20" i="47" s="1"/>
  <c r="K20" i="47" s="1"/>
  <c r="L20" i="47" s="1"/>
  <c r="M20" i="47" s="1"/>
  <c r="N20" i="47" s="1"/>
  <c r="M86" i="14"/>
  <c r="BM56" i="49"/>
  <c r="BL56" i="49"/>
  <c r="BK56" i="49"/>
  <c r="BJ56" i="49"/>
  <c r="BI56" i="49"/>
  <c r="BH56" i="49"/>
  <c r="BG56" i="49"/>
  <c r="BF56" i="49"/>
  <c r="BE56" i="49"/>
  <c r="BD56" i="49"/>
  <c r="BC56" i="49"/>
  <c r="BB56" i="49"/>
  <c r="BA56" i="49"/>
  <c r="AZ56" i="49"/>
  <c r="AY56" i="49"/>
  <c r="AX56" i="49"/>
  <c r="AW56" i="49"/>
  <c r="AV56" i="49"/>
  <c r="AU56" i="49"/>
  <c r="AT56" i="49"/>
  <c r="AS56" i="49"/>
  <c r="AR56" i="49"/>
  <c r="AQ56" i="49"/>
  <c r="AP56" i="49"/>
  <c r="AO56" i="49"/>
  <c r="AN56" i="49"/>
  <c r="AM56" i="49"/>
  <c r="AL56" i="49"/>
  <c r="AK56" i="49"/>
  <c r="AJ56" i="49"/>
  <c r="AI56" i="49"/>
  <c r="AH56" i="49"/>
  <c r="AG56" i="49"/>
  <c r="AF56" i="49"/>
  <c r="AE56" i="49"/>
  <c r="AD56" i="49"/>
  <c r="AC56" i="49"/>
  <c r="AB56" i="49"/>
  <c r="AA56" i="49"/>
  <c r="Z56" i="49"/>
  <c r="Y56" i="49"/>
  <c r="X56" i="49"/>
  <c r="W56" i="49"/>
  <c r="V56" i="49"/>
  <c r="U56" i="49"/>
  <c r="T56" i="49"/>
  <c r="S56" i="49"/>
  <c r="R56" i="49"/>
  <c r="Q56" i="49"/>
  <c r="P56" i="49"/>
  <c r="O56" i="49"/>
  <c r="N56" i="49"/>
  <c r="M56" i="49"/>
  <c r="L56" i="49"/>
  <c r="K56" i="49"/>
  <c r="J56" i="49"/>
  <c r="I56" i="49"/>
  <c r="H56" i="49"/>
  <c r="G56" i="49"/>
  <c r="F56" i="49"/>
  <c r="E56" i="49"/>
  <c r="E57" i="49" s="1"/>
  <c r="E55" i="49"/>
  <c r="F55" i="49" s="1"/>
  <c r="G55" i="49" s="1"/>
  <c r="H55" i="49" s="1"/>
  <c r="I55" i="49" s="1"/>
  <c r="J55" i="49" s="1"/>
  <c r="K55" i="49" s="1"/>
  <c r="L55" i="49" s="1"/>
  <c r="M55" i="49" s="1"/>
  <c r="N55" i="49" s="1"/>
  <c r="O55" i="49" s="1"/>
  <c r="P55" i="49" s="1"/>
  <c r="Q55" i="49" s="1"/>
  <c r="R55" i="49" s="1"/>
  <c r="S55" i="49" s="1"/>
  <c r="T55" i="49" s="1"/>
  <c r="U55" i="49" s="1"/>
  <c r="V55" i="49" s="1"/>
  <c r="W55" i="49" s="1"/>
  <c r="X55" i="49" s="1"/>
  <c r="Y55" i="49" s="1"/>
  <c r="Z55" i="49" s="1"/>
  <c r="AA55" i="49" s="1"/>
  <c r="AB55" i="49" s="1"/>
  <c r="AC55" i="49" s="1"/>
  <c r="AD55" i="49" s="1"/>
  <c r="AE55" i="49" s="1"/>
  <c r="AF55" i="49" s="1"/>
  <c r="AG55" i="49" s="1"/>
  <c r="AH55" i="49" s="1"/>
  <c r="AI55" i="49" s="1"/>
  <c r="AJ55" i="49" s="1"/>
  <c r="AK55" i="49" s="1"/>
  <c r="AL55" i="49" s="1"/>
  <c r="AM55" i="49" s="1"/>
  <c r="AN55" i="49" s="1"/>
  <c r="AO55" i="49" s="1"/>
  <c r="AP55" i="49" s="1"/>
  <c r="AQ55" i="49" s="1"/>
  <c r="AR55" i="49" s="1"/>
  <c r="AS55" i="49" s="1"/>
  <c r="AT55" i="49" s="1"/>
  <c r="AU55" i="49" s="1"/>
  <c r="AV55" i="49" s="1"/>
  <c r="AW55" i="49" s="1"/>
  <c r="AX55" i="49" s="1"/>
  <c r="AY55" i="49" s="1"/>
  <c r="AZ55" i="49" s="1"/>
  <c r="BA55" i="49" s="1"/>
  <c r="BB55" i="49" s="1"/>
  <c r="BC55" i="49" s="1"/>
  <c r="BD55" i="49" s="1"/>
  <c r="BE55" i="49" s="1"/>
  <c r="BF55" i="49" s="1"/>
  <c r="BG55" i="49" s="1"/>
  <c r="BH55" i="49" s="1"/>
  <c r="BI55" i="49" s="1"/>
  <c r="BJ55" i="49" s="1"/>
  <c r="BK55" i="49" s="1"/>
  <c r="BL55" i="49" s="1"/>
  <c r="BM55" i="49" s="1"/>
  <c r="C54" i="49"/>
  <c r="E47" i="49"/>
  <c r="C47" i="49" s="1"/>
  <c r="E46" i="49"/>
  <c r="C46" i="49" s="1"/>
  <c r="E40" i="49"/>
  <c r="E43" i="49" s="1"/>
  <c r="F34" i="49"/>
  <c r="BM33" i="49"/>
  <c r="BL33" i="49"/>
  <c r="BK33" i="49"/>
  <c r="BJ33" i="49"/>
  <c r="BI33" i="49"/>
  <c r="BH33" i="49"/>
  <c r="BG33" i="49"/>
  <c r="BF33" i="49"/>
  <c r="BE33" i="49"/>
  <c r="BD33" i="49"/>
  <c r="BC33" i="49"/>
  <c r="BB33" i="49"/>
  <c r="BA33" i="49"/>
  <c r="AZ33" i="49"/>
  <c r="AY33" i="49"/>
  <c r="AX33" i="49"/>
  <c r="AW33" i="49"/>
  <c r="AV33" i="49"/>
  <c r="AU33" i="49"/>
  <c r="AT33" i="49"/>
  <c r="AS33" i="49"/>
  <c r="AR33" i="49"/>
  <c r="AQ33" i="49"/>
  <c r="AP33" i="49"/>
  <c r="AO33" i="49"/>
  <c r="AN33" i="49"/>
  <c r="AM33" i="49"/>
  <c r="AL33" i="49"/>
  <c r="AK33" i="49"/>
  <c r="AJ33" i="49"/>
  <c r="AI33" i="49"/>
  <c r="AH33" i="49"/>
  <c r="AG33" i="49"/>
  <c r="AF33" i="49"/>
  <c r="AE33" i="49"/>
  <c r="AD33" i="49"/>
  <c r="AC33" i="49"/>
  <c r="AB33" i="49"/>
  <c r="AA33" i="49"/>
  <c r="Z33" i="49"/>
  <c r="Y33" i="49"/>
  <c r="X33" i="49"/>
  <c r="W33" i="49"/>
  <c r="V33" i="49"/>
  <c r="U33" i="49"/>
  <c r="T33" i="49"/>
  <c r="S33" i="49"/>
  <c r="R33" i="49"/>
  <c r="Q33" i="49"/>
  <c r="P33" i="49"/>
  <c r="O33" i="49"/>
  <c r="N33" i="49"/>
  <c r="M33" i="49"/>
  <c r="L33" i="49"/>
  <c r="K33" i="49"/>
  <c r="J33" i="49"/>
  <c r="I33" i="49"/>
  <c r="H33" i="49"/>
  <c r="G33" i="49"/>
  <c r="F33" i="49"/>
  <c r="E33" i="49" a="1"/>
  <c r="E33" i="49" s="1"/>
  <c r="BM23" i="49"/>
  <c r="BL23" i="49"/>
  <c r="BK23" i="49"/>
  <c r="BJ23" i="49"/>
  <c r="BI23" i="49"/>
  <c r="BH23" i="49"/>
  <c r="BG23" i="49"/>
  <c r="BF23" i="49"/>
  <c r="BE23" i="49"/>
  <c r="BD23" i="49"/>
  <c r="BC23" i="49"/>
  <c r="BB23" i="49"/>
  <c r="BA23" i="49"/>
  <c r="AZ23" i="49"/>
  <c r="AY23" i="49"/>
  <c r="AX23" i="49"/>
  <c r="AW23" i="49"/>
  <c r="AV23" i="49"/>
  <c r="AU23" i="49"/>
  <c r="AT23" i="49"/>
  <c r="AS23" i="49"/>
  <c r="AR23" i="49"/>
  <c r="AQ23" i="49"/>
  <c r="AP23" i="49"/>
  <c r="AO23" i="49"/>
  <c r="AN23" i="49"/>
  <c r="AM23" i="49"/>
  <c r="AL23" i="49"/>
  <c r="AK23" i="49"/>
  <c r="AJ23" i="49"/>
  <c r="AI23" i="49"/>
  <c r="AH23" i="49"/>
  <c r="AG23" i="49"/>
  <c r="AF23" i="49"/>
  <c r="AE23" i="49"/>
  <c r="AD23" i="49"/>
  <c r="AC23" i="49"/>
  <c r="AB23" i="49"/>
  <c r="AA23" i="49"/>
  <c r="Z23" i="49"/>
  <c r="Y23" i="49"/>
  <c r="X23" i="49"/>
  <c r="W23" i="49"/>
  <c r="V23" i="49"/>
  <c r="U23" i="49"/>
  <c r="T23" i="49"/>
  <c r="S23" i="49"/>
  <c r="R23" i="49"/>
  <c r="Q23" i="49"/>
  <c r="P23" i="49"/>
  <c r="O23" i="49"/>
  <c r="N23" i="49"/>
  <c r="M23" i="49"/>
  <c r="L23" i="49"/>
  <c r="K23" i="49"/>
  <c r="J23" i="49"/>
  <c r="I23" i="49"/>
  <c r="H23" i="49"/>
  <c r="G23" i="49"/>
  <c r="F23" i="49"/>
  <c r="E23" i="49"/>
  <c r="BM22" i="49"/>
  <c r="BL22" i="49"/>
  <c r="BK22" i="49"/>
  <c r="BJ22" i="49"/>
  <c r="BI22" i="49"/>
  <c r="BH22" i="49"/>
  <c r="BG22" i="49"/>
  <c r="BF22" i="49"/>
  <c r="BE22" i="49"/>
  <c r="BD22" i="49"/>
  <c r="BC22" i="49"/>
  <c r="BB22" i="49"/>
  <c r="BA22" i="49"/>
  <c r="AZ22" i="49"/>
  <c r="AY22" i="49"/>
  <c r="AX22" i="49"/>
  <c r="AW22" i="49"/>
  <c r="AV22" i="49"/>
  <c r="AU22" i="49"/>
  <c r="AT22" i="49"/>
  <c r="AS22" i="49"/>
  <c r="AR22" i="49"/>
  <c r="AQ22" i="49"/>
  <c r="AP22" i="49"/>
  <c r="AO22" i="49"/>
  <c r="AN22" i="49"/>
  <c r="AM22" i="49"/>
  <c r="AL22" i="49"/>
  <c r="AK22" i="49"/>
  <c r="AJ22" i="49"/>
  <c r="AI22" i="49"/>
  <c r="AH22" i="49"/>
  <c r="AG22" i="49"/>
  <c r="AF22" i="49"/>
  <c r="AE22" i="49"/>
  <c r="AD22" i="49"/>
  <c r="AC22" i="49"/>
  <c r="AB22" i="49"/>
  <c r="AA22" i="49"/>
  <c r="Z22" i="49"/>
  <c r="Y22" i="49"/>
  <c r="X22" i="49"/>
  <c r="W22" i="49"/>
  <c r="V22" i="49"/>
  <c r="U22" i="49"/>
  <c r="T22" i="49"/>
  <c r="S22" i="49"/>
  <c r="R22" i="49"/>
  <c r="Q22" i="49"/>
  <c r="P22" i="49"/>
  <c r="O22" i="49"/>
  <c r="N22" i="49"/>
  <c r="M22" i="49"/>
  <c r="L22" i="49"/>
  <c r="K22" i="49"/>
  <c r="J22" i="49"/>
  <c r="I22" i="49"/>
  <c r="H22" i="49"/>
  <c r="G22" i="49"/>
  <c r="F22" i="49"/>
  <c r="E22" i="49"/>
  <c r="BM21" i="49"/>
  <c r="BL21" i="49"/>
  <c r="BK21" i="49"/>
  <c r="BJ21" i="49"/>
  <c r="BI21" i="49"/>
  <c r="BH21" i="49"/>
  <c r="BG21" i="49"/>
  <c r="BF21" i="49"/>
  <c r="BE21" i="49"/>
  <c r="BD21" i="49"/>
  <c r="BC21" i="49"/>
  <c r="BB21" i="49"/>
  <c r="BA21" i="49"/>
  <c r="AZ21" i="49"/>
  <c r="AY21" i="49"/>
  <c r="AX21" i="49"/>
  <c r="AW21" i="49"/>
  <c r="AV21" i="49"/>
  <c r="AU21" i="49"/>
  <c r="AT21" i="49"/>
  <c r="AS21" i="49"/>
  <c r="AR21" i="49"/>
  <c r="AQ21" i="49"/>
  <c r="AP21" i="49"/>
  <c r="AO21" i="49"/>
  <c r="AN21" i="49"/>
  <c r="AM21" i="49"/>
  <c r="AL21" i="49"/>
  <c r="AK21" i="49"/>
  <c r="AJ21" i="49"/>
  <c r="AI21" i="49"/>
  <c r="AH21" i="49"/>
  <c r="AG21" i="49"/>
  <c r="AF21" i="49"/>
  <c r="AE21" i="49"/>
  <c r="AD21" i="49"/>
  <c r="AC21" i="49"/>
  <c r="AB21" i="49"/>
  <c r="AA21" i="49"/>
  <c r="Z21" i="49"/>
  <c r="Y21" i="49"/>
  <c r="X21" i="49"/>
  <c r="W21" i="49"/>
  <c r="V21" i="49"/>
  <c r="U21" i="49"/>
  <c r="T21" i="49"/>
  <c r="S21" i="49"/>
  <c r="R21" i="49"/>
  <c r="Q21" i="49"/>
  <c r="P21" i="49"/>
  <c r="O21" i="49"/>
  <c r="N21" i="49"/>
  <c r="M21" i="49"/>
  <c r="L21" i="49"/>
  <c r="K21" i="49"/>
  <c r="J21" i="49"/>
  <c r="I21" i="49"/>
  <c r="H21" i="49"/>
  <c r="G21" i="49"/>
  <c r="F21" i="49"/>
  <c r="E21" i="49"/>
  <c r="BM20" i="49"/>
  <c r="BL20" i="49"/>
  <c r="BK20" i="49"/>
  <c r="BJ20" i="49"/>
  <c r="BI20" i="49"/>
  <c r="BH20" i="49"/>
  <c r="BG20" i="49"/>
  <c r="BF20" i="49"/>
  <c r="BE20" i="49"/>
  <c r="BD20" i="49"/>
  <c r="BC20" i="49"/>
  <c r="BB20" i="49"/>
  <c r="BA20" i="49"/>
  <c r="AZ20" i="49"/>
  <c r="AY20" i="49"/>
  <c r="AX20" i="49"/>
  <c r="AW20" i="49"/>
  <c r="AV20" i="49"/>
  <c r="AU20" i="49"/>
  <c r="AT20" i="49"/>
  <c r="AS20" i="49"/>
  <c r="AR20" i="49"/>
  <c r="AQ20" i="49"/>
  <c r="AP20" i="49"/>
  <c r="AO20" i="49"/>
  <c r="AN20" i="49"/>
  <c r="AM20" i="49"/>
  <c r="AL20" i="49"/>
  <c r="AK20" i="49"/>
  <c r="AJ20" i="49"/>
  <c r="AI20" i="49"/>
  <c r="AH20" i="49"/>
  <c r="AG20" i="49"/>
  <c r="AF20" i="49"/>
  <c r="AE20" i="49"/>
  <c r="AD20" i="49"/>
  <c r="AC20" i="49"/>
  <c r="AB20" i="49"/>
  <c r="AA20" i="49"/>
  <c r="Z20" i="49"/>
  <c r="Y20" i="49"/>
  <c r="X20" i="49"/>
  <c r="W20" i="49"/>
  <c r="V20" i="49"/>
  <c r="U20" i="49"/>
  <c r="T20" i="49"/>
  <c r="S20" i="49"/>
  <c r="R20" i="49"/>
  <c r="Q20" i="49"/>
  <c r="P20" i="49"/>
  <c r="O20" i="49"/>
  <c r="N20" i="49"/>
  <c r="M20" i="49"/>
  <c r="L20" i="49"/>
  <c r="K20" i="49"/>
  <c r="J20" i="49"/>
  <c r="I20" i="49"/>
  <c r="H20" i="49"/>
  <c r="G20" i="49"/>
  <c r="F20" i="49"/>
  <c r="E20" i="49"/>
  <c r="BM17" i="49"/>
  <c r="BL17" i="49"/>
  <c r="BK17" i="49"/>
  <c r="BJ17" i="49"/>
  <c r="BI17" i="49"/>
  <c r="BH17" i="49"/>
  <c r="BG17" i="49"/>
  <c r="BF17" i="49"/>
  <c r="BE17" i="49"/>
  <c r="BD17" i="49"/>
  <c r="BC17" i="49"/>
  <c r="BB17" i="49"/>
  <c r="BA17" i="49"/>
  <c r="AZ17" i="49"/>
  <c r="AY17" i="49"/>
  <c r="AX17" i="49"/>
  <c r="AW17" i="49"/>
  <c r="AV17" i="49"/>
  <c r="AU17" i="49"/>
  <c r="AT17" i="49"/>
  <c r="AS17" i="49"/>
  <c r="AR17" i="49"/>
  <c r="AQ17" i="49"/>
  <c r="AP17" i="49"/>
  <c r="AO17" i="49"/>
  <c r="AN17" i="49"/>
  <c r="AM17" i="49"/>
  <c r="AL17" i="49"/>
  <c r="AK17" i="49"/>
  <c r="AJ17" i="49"/>
  <c r="AI17" i="49"/>
  <c r="AH17" i="49"/>
  <c r="AG17" i="49"/>
  <c r="AF17" i="49"/>
  <c r="AE17" i="49"/>
  <c r="AD17" i="49"/>
  <c r="AC17" i="49"/>
  <c r="AB17" i="49"/>
  <c r="AA17" i="49"/>
  <c r="Z17" i="49"/>
  <c r="Y17" i="49"/>
  <c r="X17" i="49"/>
  <c r="W17" i="49"/>
  <c r="V17" i="49"/>
  <c r="U17" i="49"/>
  <c r="T17" i="49"/>
  <c r="S17" i="49"/>
  <c r="R17" i="49"/>
  <c r="Q17" i="49"/>
  <c r="P17" i="49"/>
  <c r="O17" i="49"/>
  <c r="N17" i="49"/>
  <c r="M17" i="49"/>
  <c r="L17" i="49"/>
  <c r="K17" i="49"/>
  <c r="J17" i="49"/>
  <c r="I17" i="49"/>
  <c r="H17" i="49"/>
  <c r="G17" i="49"/>
  <c r="F17" i="49"/>
  <c r="E17" i="49"/>
  <c r="BM16" i="49"/>
  <c r="BL16" i="49"/>
  <c r="BK16" i="49"/>
  <c r="BJ16" i="49"/>
  <c r="BI16" i="49"/>
  <c r="BH16" i="49"/>
  <c r="BG16" i="49"/>
  <c r="BF16" i="49"/>
  <c r="BE16" i="49"/>
  <c r="BD16" i="49"/>
  <c r="BC16" i="49"/>
  <c r="BB16" i="49"/>
  <c r="BA16" i="49"/>
  <c r="AZ16" i="49"/>
  <c r="AY16" i="49"/>
  <c r="AX16" i="49"/>
  <c r="AW16" i="49"/>
  <c r="AV16" i="49"/>
  <c r="AU16" i="49"/>
  <c r="AT16" i="49"/>
  <c r="AS16" i="49"/>
  <c r="AR16" i="49"/>
  <c r="AQ16" i="49"/>
  <c r="AP16" i="49"/>
  <c r="AO16" i="49"/>
  <c r="AN16" i="49"/>
  <c r="AM16" i="49"/>
  <c r="AL16" i="49"/>
  <c r="AK16" i="49"/>
  <c r="AJ16" i="49"/>
  <c r="AI16" i="49"/>
  <c r="AH16" i="49"/>
  <c r="AG16" i="49"/>
  <c r="AF16" i="49"/>
  <c r="AE16" i="49"/>
  <c r="AD16" i="49"/>
  <c r="AC16" i="49"/>
  <c r="AB16" i="49"/>
  <c r="AA16" i="49"/>
  <c r="Z16" i="49"/>
  <c r="Y16" i="49"/>
  <c r="X16" i="49"/>
  <c r="W16" i="49"/>
  <c r="V16" i="49"/>
  <c r="U16" i="49"/>
  <c r="T16" i="49"/>
  <c r="S16" i="49"/>
  <c r="R16" i="49"/>
  <c r="Q16" i="49"/>
  <c r="P16" i="49"/>
  <c r="O16" i="49"/>
  <c r="N16" i="49"/>
  <c r="M16" i="49"/>
  <c r="L16" i="49"/>
  <c r="K16" i="49"/>
  <c r="J16" i="49"/>
  <c r="I16" i="49"/>
  <c r="H16" i="49"/>
  <c r="G16" i="49"/>
  <c r="F16" i="49"/>
  <c r="E16" i="49"/>
  <c r="E8" i="49"/>
  <c r="F8" i="49" s="1"/>
  <c r="G8" i="49" s="1"/>
  <c r="H8" i="49" s="1"/>
  <c r="I8" i="49" s="1"/>
  <c r="J8" i="49" s="1"/>
  <c r="K8" i="49" s="1"/>
  <c r="L8" i="49" s="1"/>
  <c r="M8" i="49" s="1"/>
  <c r="N8" i="49" s="1"/>
  <c r="O8" i="49" s="1"/>
  <c r="P8" i="49" s="1"/>
  <c r="Q8" i="49" s="1"/>
  <c r="R8" i="49" s="1"/>
  <c r="S8" i="49" s="1"/>
  <c r="T8" i="49" s="1"/>
  <c r="U8" i="49" s="1"/>
  <c r="V8" i="49" s="1"/>
  <c r="W8" i="49" s="1"/>
  <c r="X8" i="49" s="1"/>
  <c r="Y8" i="49" s="1"/>
  <c r="Z8" i="49" s="1"/>
  <c r="AA8" i="49" s="1"/>
  <c r="AB8" i="49" s="1"/>
  <c r="AC8" i="49" s="1"/>
  <c r="AD8" i="49" s="1"/>
  <c r="AE8" i="49" s="1"/>
  <c r="AF8" i="49" s="1"/>
  <c r="AG8" i="49" s="1"/>
  <c r="AH8" i="49" s="1"/>
  <c r="AI8" i="49" s="1"/>
  <c r="AJ8" i="49" s="1"/>
  <c r="AK8" i="49" s="1"/>
  <c r="AL8" i="49" s="1"/>
  <c r="AM8" i="49" s="1"/>
  <c r="AN8" i="49" s="1"/>
  <c r="AO8" i="49" s="1"/>
  <c r="AP8" i="49" s="1"/>
  <c r="AQ8" i="49" s="1"/>
  <c r="AR8" i="49" s="1"/>
  <c r="AS8" i="49" s="1"/>
  <c r="AT8" i="49" s="1"/>
  <c r="AU8" i="49" s="1"/>
  <c r="AV8" i="49" s="1"/>
  <c r="AW8" i="49" s="1"/>
  <c r="AX8" i="49" s="1"/>
  <c r="AY8" i="49" s="1"/>
  <c r="AZ8" i="49" s="1"/>
  <c r="BA8" i="49" s="1"/>
  <c r="BB8" i="49" s="1"/>
  <c r="BC8" i="49" s="1"/>
  <c r="BD8" i="49" s="1"/>
  <c r="BE8" i="49" s="1"/>
  <c r="BF8" i="49" s="1"/>
  <c r="BG8" i="49" s="1"/>
  <c r="BH8" i="49" s="1"/>
  <c r="BI8" i="49" s="1"/>
  <c r="BJ8" i="49" s="1"/>
  <c r="BK8" i="49" s="1"/>
  <c r="BL8" i="49" s="1"/>
  <c r="BM8" i="49" s="1"/>
  <c r="F7" i="49"/>
  <c r="F23" i="48"/>
  <c r="G23" i="48"/>
  <c r="H23" i="48"/>
  <c r="I23" i="48"/>
  <c r="J23" i="48"/>
  <c r="K23" i="48"/>
  <c r="L23" i="48"/>
  <c r="M23" i="48"/>
  <c r="N23" i="48"/>
  <c r="O23" i="48"/>
  <c r="P23" i="48"/>
  <c r="Q23" i="48"/>
  <c r="R23" i="48"/>
  <c r="S23" i="48"/>
  <c r="T23" i="48"/>
  <c r="U23" i="48"/>
  <c r="V23" i="48"/>
  <c r="W23" i="48"/>
  <c r="X23" i="48"/>
  <c r="Y23" i="48"/>
  <c r="Z23" i="48"/>
  <c r="AA23" i="48"/>
  <c r="AB23" i="48"/>
  <c r="AC23" i="48"/>
  <c r="AD23" i="48"/>
  <c r="AE23" i="48"/>
  <c r="AF23" i="48"/>
  <c r="AG23" i="48"/>
  <c r="AH23" i="48"/>
  <c r="AI23" i="48"/>
  <c r="AJ23" i="48"/>
  <c r="AK23" i="48"/>
  <c r="AL23" i="48"/>
  <c r="AM23" i="48"/>
  <c r="AN23" i="48"/>
  <c r="AO23" i="48"/>
  <c r="AP23" i="48"/>
  <c r="AQ23" i="48"/>
  <c r="AR23" i="48"/>
  <c r="AS23" i="48"/>
  <c r="AT23" i="48"/>
  <c r="AU23" i="48"/>
  <c r="AV23" i="48"/>
  <c r="AW23" i="48"/>
  <c r="AX23" i="48"/>
  <c r="AY23" i="48"/>
  <c r="AZ23" i="48"/>
  <c r="BA23" i="48"/>
  <c r="BB23" i="48"/>
  <c r="BC23" i="48"/>
  <c r="BD23" i="48"/>
  <c r="BE23" i="48"/>
  <c r="BF23" i="48"/>
  <c r="BG23" i="48"/>
  <c r="BH23" i="48"/>
  <c r="BI23" i="48"/>
  <c r="BJ23" i="48"/>
  <c r="BK23" i="48"/>
  <c r="BL23" i="48"/>
  <c r="BM23" i="48"/>
  <c r="F22" i="48"/>
  <c r="G22" i="48"/>
  <c r="H22" i="48"/>
  <c r="I22" i="48"/>
  <c r="J22" i="48"/>
  <c r="K22" i="48"/>
  <c r="L22" i="48"/>
  <c r="M22" i="48"/>
  <c r="N22" i="48"/>
  <c r="O22" i="48"/>
  <c r="P22" i="48"/>
  <c r="Q22" i="48"/>
  <c r="R22" i="48"/>
  <c r="S22" i="48"/>
  <c r="T22" i="48"/>
  <c r="U22" i="48"/>
  <c r="V22" i="48"/>
  <c r="W22" i="48"/>
  <c r="X22" i="48"/>
  <c r="Y22" i="48"/>
  <c r="Z22" i="48"/>
  <c r="AA22" i="48"/>
  <c r="AB22" i="48"/>
  <c r="AC22" i="48"/>
  <c r="AD22" i="48"/>
  <c r="AE22" i="48"/>
  <c r="AF22" i="48"/>
  <c r="AG22" i="48"/>
  <c r="AH22" i="48"/>
  <c r="AI22" i="48"/>
  <c r="AJ22" i="48"/>
  <c r="AK22" i="48"/>
  <c r="AL22" i="48"/>
  <c r="AM22" i="48"/>
  <c r="AN22" i="48"/>
  <c r="AO22" i="48"/>
  <c r="AP22" i="48"/>
  <c r="AQ22" i="48"/>
  <c r="AR22" i="48"/>
  <c r="AS22" i="48"/>
  <c r="AT22" i="48"/>
  <c r="AU22" i="48"/>
  <c r="AV22" i="48"/>
  <c r="AW22" i="48"/>
  <c r="AX22" i="48"/>
  <c r="AY22" i="48"/>
  <c r="AZ22" i="48"/>
  <c r="BA22" i="48"/>
  <c r="BB22" i="48"/>
  <c r="BC22" i="48"/>
  <c r="BD22" i="48"/>
  <c r="BE22" i="48"/>
  <c r="BF22" i="48"/>
  <c r="BG22" i="48"/>
  <c r="BH22" i="48"/>
  <c r="BI22" i="48"/>
  <c r="BJ22" i="48"/>
  <c r="BK22" i="48"/>
  <c r="BL22" i="48"/>
  <c r="BM22" i="48"/>
  <c r="F21" i="48"/>
  <c r="G21" i="48"/>
  <c r="H21" i="48"/>
  <c r="I21" i="48"/>
  <c r="J21" i="48"/>
  <c r="K21" i="48"/>
  <c r="L21" i="48"/>
  <c r="M21" i="48"/>
  <c r="N21" i="48"/>
  <c r="O21" i="48"/>
  <c r="P21" i="48"/>
  <c r="Q21" i="48"/>
  <c r="R21" i="48"/>
  <c r="S21" i="48"/>
  <c r="T21" i="48"/>
  <c r="U21" i="48"/>
  <c r="V21" i="48"/>
  <c r="W21" i="48"/>
  <c r="X21" i="48"/>
  <c r="Y21" i="48"/>
  <c r="Z21" i="48"/>
  <c r="AA21" i="48"/>
  <c r="AB21" i="48"/>
  <c r="AC21" i="48"/>
  <c r="AD21" i="48"/>
  <c r="AE21" i="48"/>
  <c r="AF21" i="48"/>
  <c r="AG21" i="48"/>
  <c r="AH21" i="48"/>
  <c r="AI21" i="48"/>
  <c r="AJ21" i="48"/>
  <c r="AK21" i="48"/>
  <c r="AL21" i="48"/>
  <c r="AM21" i="48"/>
  <c r="AN21" i="48"/>
  <c r="AO21" i="48"/>
  <c r="AP21" i="48"/>
  <c r="AQ21" i="48"/>
  <c r="AR21" i="48"/>
  <c r="AS21" i="48"/>
  <c r="AT21" i="48"/>
  <c r="AU21" i="48"/>
  <c r="AV21" i="48"/>
  <c r="AW21" i="48"/>
  <c r="AX21" i="48"/>
  <c r="AY21" i="48"/>
  <c r="AZ21" i="48"/>
  <c r="BA21" i="48"/>
  <c r="BB21" i="48"/>
  <c r="BC21" i="48"/>
  <c r="BD21" i="48"/>
  <c r="BE21" i="48"/>
  <c r="BF21" i="48"/>
  <c r="BG21" i="48"/>
  <c r="BH21" i="48"/>
  <c r="BI21" i="48"/>
  <c r="BJ21" i="48"/>
  <c r="BK21" i="48"/>
  <c r="BL21" i="48"/>
  <c r="BM21" i="48"/>
  <c r="F20" i="48"/>
  <c r="G20" i="48"/>
  <c r="H20" i="48"/>
  <c r="I20" i="48"/>
  <c r="J20" i="48"/>
  <c r="K20" i="48"/>
  <c r="L20" i="48"/>
  <c r="M20" i="48"/>
  <c r="N20" i="48"/>
  <c r="O20" i="48"/>
  <c r="P20" i="48"/>
  <c r="Q20" i="48"/>
  <c r="R20" i="48"/>
  <c r="S20" i="48"/>
  <c r="T20" i="48"/>
  <c r="U20" i="48"/>
  <c r="V20" i="48"/>
  <c r="W20" i="48"/>
  <c r="X20" i="48"/>
  <c r="Y20" i="48"/>
  <c r="Z20" i="48"/>
  <c r="AA20" i="48"/>
  <c r="AB20" i="48"/>
  <c r="AC20" i="48"/>
  <c r="AD20" i="48"/>
  <c r="AE20" i="48"/>
  <c r="AF20" i="48"/>
  <c r="AG20" i="48"/>
  <c r="AH20" i="48"/>
  <c r="AI20" i="48"/>
  <c r="AJ20" i="48"/>
  <c r="AK20" i="48"/>
  <c r="AL20" i="48"/>
  <c r="AM20" i="48"/>
  <c r="AN20" i="48"/>
  <c r="AO20" i="48"/>
  <c r="AP20" i="48"/>
  <c r="AQ20" i="48"/>
  <c r="AR20" i="48"/>
  <c r="AS20" i="48"/>
  <c r="AT20" i="48"/>
  <c r="AU20" i="48"/>
  <c r="AV20" i="48"/>
  <c r="AW20" i="48"/>
  <c r="AX20" i="48"/>
  <c r="AY20" i="48"/>
  <c r="AZ20" i="48"/>
  <c r="BA20" i="48"/>
  <c r="BB20" i="48"/>
  <c r="BC20" i="48"/>
  <c r="BD20" i="48"/>
  <c r="BE20" i="48"/>
  <c r="BF20" i="48"/>
  <c r="BG20" i="48"/>
  <c r="BH20" i="48"/>
  <c r="BI20" i="48"/>
  <c r="BJ20" i="48"/>
  <c r="BK20" i="48"/>
  <c r="BL20" i="48"/>
  <c r="BM20" i="48"/>
  <c r="E20" i="48"/>
  <c r="E21" i="48"/>
  <c r="E22" i="48"/>
  <c r="BM56" i="48"/>
  <c r="BL56" i="48"/>
  <c r="BK56" i="48"/>
  <c r="BJ56" i="48"/>
  <c r="BI56" i="48"/>
  <c r="BH56" i="48"/>
  <c r="BG56" i="48"/>
  <c r="BF56" i="48"/>
  <c r="BE56" i="48"/>
  <c r="BD56" i="48"/>
  <c r="BC56" i="48"/>
  <c r="BB56" i="48"/>
  <c r="BA56" i="48"/>
  <c r="AZ56" i="48"/>
  <c r="AY56" i="48"/>
  <c r="AX56" i="48"/>
  <c r="AW56" i="48"/>
  <c r="AV56" i="48"/>
  <c r="AU56" i="48"/>
  <c r="AT56" i="48"/>
  <c r="AS56" i="48"/>
  <c r="AR56" i="48"/>
  <c r="AQ56" i="48"/>
  <c r="AP56" i="48"/>
  <c r="AO56" i="48"/>
  <c r="AN56" i="48"/>
  <c r="AM56" i="48"/>
  <c r="AL56" i="48"/>
  <c r="AK56" i="48"/>
  <c r="AJ56" i="48"/>
  <c r="AI56" i="48"/>
  <c r="AH56" i="48"/>
  <c r="AG56" i="48"/>
  <c r="AF56" i="48"/>
  <c r="AE56" i="48"/>
  <c r="AD56" i="48"/>
  <c r="AC56" i="48"/>
  <c r="AB56" i="48"/>
  <c r="AA56" i="48"/>
  <c r="Z56" i="48"/>
  <c r="Y56" i="48"/>
  <c r="X56" i="48"/>
  <c r="W56" i="48"/>
  <c r="V56" i="48"/>
  <c r="U56" i="48"/>
  <c r="T56" i="48"/>
  <c r="S56" i="48"/>
  <c r="R56" i="48"/>
  <c r="Q56" i="48"/>
  <c r="P56" i="48"/>
  <c r="O56" i="48"/>
  <c r="N56" i="48"/>
  <c r="M56" i="48"/>
  <c r="L56" i="48"/>
  <c r="K56" i="48"/>
  <c r="J56" i="48"/>
  <c r="I56" i="48"/>
  <c r="H56" i="48"/>
  <c r="G56" i="48"/>
  <c r="F56" i="48"/>
  <c r="E56" i="48"/>
  <c r="E57" i="48" s="1"/>
  <c r="E55" i="48"/>
  <c r="F55" i="48" s="1"/>
  <c r="G55" i="48" s="1"/>
  <c r="H55" i="48" s="1"/>
  <c r="I55" i="48" s="1"/>
  <c r="J55" i="48" s="1"/>
  <c r="K55" i="48" s="1"/>
  <c r="L55" i="48" s="1"/>
  <c r="M55" i="48" s="1"/>
  <c r="N55" i="48" s="1"/>
  <c r="O55" i="48" s="1"/>
  <c r="P55" i="48" s="1"/>
  <c r="Q55" i="48" s="1"/>
  <c r="R55" i="48" s="1"/>
  <c r="S55" i="48" s="1"/>
  <c r="T55" i="48" s="1"/>
  <c r="U55" i="48" s="1"/>
  <c r="V55" i="48" s="1"/>
  <c r="W55" i="48" s="1"/>
  <c r="X55" i="48" s="1"/>
  <c r="Y55" i="48" s="1"/>
  <c r="Z55" i="48" s="1"/>
  <c r="AA55" i="48" s="1"/>
  <c r="AB55" i="48" s="1"/>
  <c r="AC55" i="48" s="1"/>
  <c r="AD55" i="48" s="1"/>
  <c r="AE55" i="48" s="1"/>
  <c r="AF55" i="48" s="1"/>
  <c r="AG55" i="48" s="1"/>
  <c r="AH55" i="48" s="1"/>
  <c r="AI55" i="48" s="1"/>
  <c r="AJ55" i="48" s="1"/>
  <c r="AK55" i="48" s="1"/>
  <c r="AL55" i="48" s="1"/>
  <c r="AM55" i="48" s="1"/>
  <c r="AN55" i="48" s="1"/>
  <c r="AO55" i="48" s="1"/>
  <c r="AP55" i="48" s="1"/>
  <c r="AQ55" i="48" s="1"/>
  <c r="AR55" i="48" s="1"/>
  <c r="AS55" i="48" s="1"/>
  <c r="AT55" i="48" s="1"/>
  <c r="AU55" i="48" s="1"/>
  <c r="AV55" i="48" s="1"/>
  <c r="AW55" i="48" s="1"/>
  <c r="AX55" i="48" s="1"/>
  <c r="AY55" i="48" s="1"/>
  <c r="AZ55" i="48" s="1"/>
  <c r="BA55" i="48" s="1"/>
  <c r="BB55" i="48" s="1"/>
  <c r="BC55" i="48" s="1"/>
  <c r="BD55" i="48" s="1"/>
  <c r="BE55" i="48" s="1"/>
  <c r="BF55" i="48" s="1"/>
  <c r="BG55" i="48" s="1"/>
  <c r="BH55" i="48" s="1"/>
  <c r="BI55" i="48" s="1"/>
  <c r="BJ55" i="48" s="1"/>
  <c r="BK55" i="48" s="1"/>
  <c r="BL55" i="48" s="1"/>
  <c r="BM55" i="48" s="1"/>
  <c r="C54" i="48"/>
  <c r="E47" i="48"/>
  <c r="C47" i="48" s="1"/>
  <c r="E46" i="48"/>
  <c r="E40" i="48"/>
  <c r="F40" i="48" s="1"/>
  <c r="F43" i="48" s="1"/>
  <c r="F34" i="48"/>
  <c r="BM33" i="48"/>
  <c r="BL33" i="48"/>
  <c r="BK33" i="48"/>
  <c r="BJ33" i="48"/>
  <c r="BI33" i="48"/>
  <c r="BH33" i="48"/>
  <c r="BG33" i="48"/>
  <c r="BF33" i="48"/>
  <c r="BE33" i="48"/>
  <c r="BD33" i="48"/>
  <c r="BC33" i="48"/>
  <c r="BB33" i="48"/>
  <c r="BA33" i="48"/>
  <c r="AZ33" i="48"/>
  <c r="AY33" i="48"/>
  <c r="AX33" i="48"/>
  <c r="AW33" i="48"/>
  <c r="AV33" i="48"/>
  <c r="AU33" i="48"/>
  <c r="AT33" i="48"/>
  <c r="AS33" i="48"/>
  <c r="AR33" i="48"/>
  <c r="AQ33" i="48"/>
  <c r="AP33" i="48"/>
  <c r="AO33" i="48"/>
  <c r="AN33" i="48"/>
  <c r="AM33" i="48"/>
  <c r="AL33" i="48"/>
  <c r="AK33" i="48"/>
  <c r="AJ33" i="48"/>
  <c r="AI33" i="48"/>
  <c r="AH33" i="48"/>
  <c r="AG33" i="48"/>
  <c r="AF33" i="48"/>
  <c r="AE33" i="48"/>
  <c r="AD33" i="48"/>
  <c r="AC33" i="48"/>
  <c r="AB33" i="48"/>
  <c r="AA33" i="48"/>
  <c r="Z33" i="48"/>
  <c r="Y33" i="48"/>
  <c r="X33" i="48"/>
  <c r="W33" i="48"/>
  <c r="V33" i="48"/>
  <c r="U33" i="48"/>
  <c r="T33" i="48"/>
  <c r="S33" i="48"/>
  <c r="R33" i="48"/>
  <c r="Q33" i="48"/>
  <c r="P33" i="48"/>
  <c r="O33" i="48"/>
  <c r="N33" i="48"/>
  <c r="M33" i="48"/>
  <c r="L33" i="48"/>
  <c r="K33" i="48"/>
  <c r="J33" i="48"/>
  <c r="I33" i="48"/>
  <c r="H33" i="48"/>
  <c r="G33" i="48"/>
  <c r="F33" i="48"/>
  <c r="E33" i="48" a="1"/>
  <c r="E33" i="48" s="1"/>
  <c r="BM17" i="48"/>
  <c r="BL17" i="48"/>
  <c r="BK17" i="48"/>
  <c r="BJ17" i="48"/>
  <c r="BI17" i="48"/>
  <c r="BH17" i="48"/>
  <c r="BG17" i="48"/>
  <c r="BF17" i="48"/>
  <c r="BE17" i="48"/>
  <c r="BD17" i="48"/>
  <c r="BC17" i="48"/>
  <c r="BB17" i="48"/>
  <c r="BA17" i="48"/>
  <c r="AZ17" i="48"/>
  <c r="AY17" i="48"/>
  <c r="AX17" i="48"/>
  <c r="AW17" i="48"/>
  <c r="AV17" i="48"/>
  <c r="AU17" i="48"/>
  <c r="AT17" i="48"/>
  <c r="AS17" i="48"/>
  <c r="AR17" i="48"/>
  <c r="AQ17" i="48"/>
  <c r="AP17" i="48"/>
  <c r="AO17" i="48"/>
  <c r="AN17" i="48"/>
  <c r="AM17" i="48"/>
  <c r="AL17" i="48"/>
  <c r="AK17" i="48"/>
  <c r="AJ17" i="48"/>
  <c r="AI17" i="48"/>
  <c r="AH17" i="48"/>
  <c r="AG17" i="48"/>
  <c r="AF17" i="48"/>
  <c r="AE17" i="48"/>
  <c r="AD17" i="48"/>
  <c r="AC17" i="48"/>
  <c r="AB17" i="48"/>
  <c r="AA17" i="48"/>
  <c r="Z17" i="48"/>
  <c r="Y17" i="48"/>
  <c r="X17" i="48"/>
  <c r="W17" i="48"/>
  <c r="V17" i="48"/>
  <c r="U17" i="48"/>
  <c r="T17" i="48"/>
  <c r="S17" i="48"/>
  <c r="R17" i="48"/>
  <c r="Q17" i="48"/>
  <c r="P17" i="48"/>
  <c r="O17" i="48"/>
  <c r="N17" i="48"/>
  <c r="M17" i="48"/>
  <c r="L17" i="48"/>
  <c r="K17" i="48"/>
  <c r="J17" i="48"/>
  <c r="I17" i="48"/>
  <c r="H17" i="48"/>
  <c r="G17" i="48"/>
  <c r="F17" i="48"/>
  <c r="E17" i="48"/>
  <c r="BM16" i="48"/>
  <c r="BL16" i="48"/>
  <c r="BK16" i="48"/>
  <c r="BJ16" i="48"/>
  <c r="BI16" i="48"/>
  <c r="BH16" i="48"/>
  <c r="BG16" i="48"/>
  <c r="BF16" i="48"/>
  <c r="BE16" i="48"/>
  <c r="BD16" i="48"/>
  <c r="BC16" i="48"/>
  <c r="BB16" i="48"/>
  <c r="BA16" i="48"/>
  <c r="AZ16" i="48"/>
  <c r="AY16" i="48"/>
  <c r="AX16" i="48"/>
  <c r="AW16" i="48"/>
  <c r="AV16" i="48"/>
  <c r="AU16" i="48"/>
  <c r="AT16" i="48"/>
  <c r="AS16" i="48"/>
  <c r="AR16" i="48"/>
  <c r="AQ16" i="48"/>
  <c r="AP16" i="48"/>
  <c r="AO16" i="48"/>
  <c r="AN16" i="48"/>
  <c r="AM16" i="48"/>
  <c r="AL16" i="48"/>
  <c r="AK16" i="48"/>
  <c r="AJ16" i="48"/>
  <c r="AI16" i="48"/>
  <c r="AH16" i="48"/>
  <c r="AG16" i="48"/>
  <c r="AF16" i="48"/>
  <c r="AE16" i="48"/>
  <c r="AD16" i="48"/>
  <c r="AC16" i="48"/>
  <c r="AB16" i="48"/>
  <c r="AA16" i="48"/>
  <c r="Z16" i="48"/>
  <c r="Y16" i="48"/>
  <c r="X16" i="48"/>
  <c r="W16" i="48"/>
  <c r="V16" i="48"/>
  <c r="U16" i="48"/>
  <c r="T16" i="48"/>
  <c r="S16" i="48"/>
  <c r="R16" i="48"/>
  <c r="Q16" i="48"/>
  <c r="P16" i="48"/>
  <c r="O16" i="48"/>
  <c r="N16" i="48"/>
  <c r="M16" i="48"/>
  <c r="L16" i="48"/>
  <c r="K16" i="48"/>
  <c r="J16" i="48"/>
  <c r="I16" i="48"/>
  <c r="H16" i="48"/>
  <c r="G16" i="48"/>
  <c r="F16" i="48"/>
  <c r="E16" i="48"/>
  <c r="E8" i="48"/>
  <c r="F8" i="48" s="1"/>
  <c r="G8" i="48" s="1"/>
  <c r="H8" i="48" s="1"/>
  <c r="I8" i="48" s="1"/>
  <c r="J8" i="48" s="1"/>
  <c r="K8" i="48" s="1"/>
  <c r="L8" i="48" s="1"/>
  <c r="M8" i="48" s="1"/>
  <c r="N8" i="48" s="1"/>
  <c r="O8" i="48" s="1"/>
  <c r="P8" i="48" s="1"/>
  <c r="Q8" i="48" s="1"/>
  <c r="R8" i="48" s="1"/>
  <c r="S8" i="48" s="1"/>
  <c r="T8" i="48" s="1"/>
  <c r="U8" i="48" s="1"/>
  <c r="V8" i="48" s="1"/>
  <c r="W8" i="48" s="1"/>
  <c r="X8" i="48" s="1"/>
  <c r="Y8" i="48" s="1"/>
  <c r="Z8" i="48" s="1"/>
  <c r="AA8" i="48" s="1"/>
  <c r="AB8" i="48" s="1"/>
  <c r="AC8" i="48" s="1"/>
  <c r="AD8" i="48" s="1"/>
  <c r="AE8" i="48" s="1"/>
  <c r="AF8" i="48" s="1"/>
  <c r="AG8" i="48" s="1"/>
  <c r="AH8" i="48" s="1"/>
  <c r="AI8" i="48" s="1"/>
  <c r="AJ8" i="48" s="1"/>
  <c r="AK8" i="48" s="1"/>
  <c r="AL8" i="48" s="1"/>
  <c r="AM8" i="48" s="1"/>
  <c r="AN8" i="48" s="1"/>
  <c r="AO8" i="48" s="1"/>
  <c r="AP8" i="48" s="1"/>
  <c r="AQ8" i="48" s="1"/>
  <c r="AR8" i="48" s="1"/>
  <c r="AS8" i="48" s="1"/>
  <c r="AT8" i="48" s="1"/>
  <c r="AU8" i="48" s="1"/>
  <c r="AV8" i="48" s="1"/>
  <c r="AW8" i="48" s="1"/>
  <c r="AX8" i="48" s="1"/>
  <c r="AY8" i="48" s="1"/>
  <c r="AZ8" i="48" s="1"/>
  <c r="BA8" i="48" s="1"/>
  <c r="BB8" i="48" s="1"/>
  <c r="BC8" i="48" s="1"/>
  <c r="BD8" i="48" s="1"/>
  <c r="BE8" i="48" s="1"/>
  <c r="BF8" i="48" s="1"/>
  <c r="BG8" i="48" s="1"/>
  <c r="BH8" i="48" s="1"/>
  <c r="BI8" i="48" s="1"/>
  <c r="BJ8" i="48" s="1"/>
  <c r="BK8" i="48" s="1"/>
  <c r="BL8" i="48" s="1"/>
  <c r="BM8" i="48" s="1"/>
  <c r="F7" i="48"/>
  <c r="E47" i="47"/>
  <c r="C47" i="47" s="1"/>
  <c r="E46" i="47"/>
  <c r="E40" i="47"/>
  <c r="E43" i="47" s="1"/>
  <c r="F23" i="47"/>
  <c r="G23" i="47"/>
  <c r="H23" i="47"/>
  <c r="F22" i="47"/>
  <c r="G22" i="47"/>
  <c r="H22" i="47"/>
  <c r="E23" i="47"/>
  <c r="E22" i="47"/>
  <c r="E21" i="47"/>
  <c r="F21" i="47" s="1"/>
  <c r="G21" i="47" s="1"/>
  <c r="H21" i="47" s="1"/>
  <c r="I21" i="47" s="1"/>
  <c r="J21" i="47" s="1"/>
  <c r="K21" i="47" s="1"/>
  <c r="L21" i="47" s="1"/>
  <c r="M21" i="47" s="1"/>
  <c r="N21" i="47" s="1"/>
  <c r="O21" i="47" s="1"/>
  <c r="P21" i="47" s="1"/>
  <c r="Q21" i="47" s="1"/>
  <c r="R21" i="47" s="1"/>
  <c r="S21" i="47" s="1"/>
  <c r="T21" i="47" s="1"/>
  <c r="U21" i="47" s="1"/>
  <c r="V21" i="47" s="1"/>
  <c r="W21" i="47" s="1"/>
  <c r="X21" i="47" s="1"/>
  <c r="Y21" i="47" s="1"/>
  <c r="Z21" i="47" s="1"/>
  <c r="AA21" i="47" s="1"/>
  <c r="AB21" i="47" s="1"/>
  <c r="AC21" i="47" s="1"/>
  <c r="AD21" i="47" s="1"/>
  <c r="AE21" i="47" s="1"/>
  <c r="AF21" i="47" s="1"/>
  <c r="AG21" i="47" s="1"/>
  <c r="AH21" i="47" s="1"/>
  <c r="AI21" i="47" s="1"/>
  <c r="AJ21" i="47" s="1"/>
  <c r="AK21" i="47" s="1"/>
  <c r="AL21" i="47" s="1"/>
  <c r="AM21" i="47" s="1"/>
  <c r="AN21" i="47" s="1"/>
  <c r="AO21" i="47" s="1"/>
  <c r="AP21" i="47" s="1"/>
  <c r="AQ21" i="47" s="1"/>
  <c r="AR21" i="47" s="1"/>
  <c r="AS21" i="47" s="1"/>
  <c r="AT21" i="47" s="1"/>
  <c r="AU21" i="47" s="1"/>
  <c r="AV21" i="47" s="1"/>
  <c r="AW21" i="47" s="1"/>
  <c r="AX21" i="47" s="1"/>
  <c r="AY21" i="47" s="1"/>
  <c r="AZ21" i="47" s="1"/>
  <c r="BA21" i="47" s="1"/>
  <c r="BB21" i="47" s="1"/>
  <c r="BC21" i="47" s="1"/>
  <c r="BD21" i="47" s="1"/>
  <c r="BE21" i="47" s="1"/>
  <c r="BF21" i="47" s="1"/>
  <c r="BG21" i="47" s="1"/>
  <c r="BH21" i="47" s="1"/>
  <c r="BI21" i="47" s="1"/>
  <c r="BJ21" i="47" s="1"/>
  <c r="BK21" i="47" s="1"/>
  <c r="BL21" i="47" s="1"/>
  <c r="BM21" i="47" s="1"/>
  <c r="F17" i="47"/>
  <c r="G17" i="47"/>
  <c r="H17" i="47"/>
  <c r="I17" i="47"/>
  <c r="I32" i="47" s="1"/>
  <c r="J17" i="47"/>
  <c r="K17" i="47"/>
  <c r="L17" i="47"/>
  <c r="M17" i="47"/>
  <c r="N17" i="47"/>
  <c r="O17" i="47"/>
  <c r="P17" i="47"/>
  <c r="Q17" i="47"/>
  <c r="R17" i="47"/>
  <c r="S17" i="47"/>
  <c r="T17" i="47"/>
  <c r="U17" i="47"/>
  <c r="V17" i="47"/>
  <c r="W17" i="47"/>
  <c r="X17" i="47"/>
  <c r="Y17" i="47"/>
  <c r="Z17" i="47"/>
  <c r="AA17" i="47"/>
  <c r="AB17" i="47"/>
  <c r="AC17" i="47"/>
  <c r="AD17" i="47"/>
  <c r="AE17" i="47"/>
  <c r="AF17" i="47"/>
  <c r="AG17" i="47"/>
  <c r="AH17" i="47"/>
  <c r="AI17" i="47"/>
  <c r="AJ17" i="47"/>
  <c r="AK17" i="47"/>
  <c r="AL17" i="47"/>
  <c r="AM17" i="47"/>
  <c r="AN17" i="47"/>
  <c r="AO17" i="47"/>
  <c r="AP17" i="47"/>
  <c r="AQ17" i="47"/>
  <c r="AR17" i="47"/>
  <c r="AS17" i="47"/>
  <c r="AT17" i="47"/>
  <c r="AU17" i="47"/>
  <c r="AV17" i="47"/>
  <c r="AW17" i="47"/>
  <c r="AX17" i="47"/>
  <c r="AY17" i="47"/>
  <c r="AZ17" i="47"/>
  <c r="BA17" i="47"/>
  <c r="BB17" i="47"/>
  <c r="BC17" i="47"/>
  <c r="BD17" i="47"/>
  <c r="BE17" i="47"/>
  <c r="BF17" i="47"/>
  <c r="BG17" i="47"/>
  <c r="BH17" i="47"/>
  <c r="BI17" i="47"/>
  <c r="BJ17" i="47"/>
  <c r="BK17" i="47"/>
  <c r="BL17" i="47"/>
  <c r="BM17" i="47"/>
  <c r="E17" i="47"/>
  <c r="F16" i="47"/>
  <c r="G16" i="47"/>
  <c r="H16" i="47"/>
  <c r="I16" i="47"/>
  <c r="J16" i="47"/>
  <c r="K16" i="47"/>
  <c r="L16" i="47"/>
  <c r="M16" i="47"/>
  <c r="N16" i="47"/>
  <c r="O16" i="47"/>
  <c r="P16" i="47"/>
  <c r="Q16" i="47"/>
  <c r="R16" i="47"/>
  <c r="S16" i="47"/>
  <c r="T16" i="47"/>
  <c r="U16" i="47"/>
  <c r="V16" i="47"/>
  <c r="W16" i="47"/>
  <c r="X16" i="47"/>
  <c r="Y16" i="47"/>
  <c r="Z16" i="47"/>
  <c r="AA16" i="47"/>
  <c r="AB16" i="47"/>
  <c r="AC16" i="47"/>
  <c r="AD16" i="47"/>
  <c r="AE16" i="47"/>
  <c r="AF16" i="47"/>
  <c r="AG16" i="47"/>
  <c r="AH16" i="47"/>
  <c r="AI16" i="47"/>
  <c r="AJ16" i="47"/>
  <c r="AK16" i="47"/>
  <c r="AL16" i="47"/>
  <c r="AM16" i="47"/>
  <c r="AN16" i="47"/>
  <c r="AO16" i="47"/>
  <c r="AP16" i="47"/>
  <c r="AQ16" i="47"/>
  <c r="AR16" i="47"/>
  <c r="AS16" i="47"/>
  <c r="AT16" i="47"/>
  <c r="AU16" i="47"/>
  <c r="AV16" i="47"/>
  <c r="AW16" i="47"/>
  <c r="AX16" i="47"/>
  <c r="AY16" i="47"/>
  <c r="AZ16" i="47"/>
  <c r="BA16" i="47"/>
  <c r="BB16" i="47"/>
  <c r="BC16" i="47"/>
  <c r="BD16" i="47"/>
  <c r="BE16" i="47"/>
  <c r="BF16" i="47"/>
  <c r="BG16" i="47"/>
  <c r="BH16" i="47"/>
  <c r="BI16" i="47"/>
  <c r="BJ16" i="47"/>
  <c r="BK16" i="47"/>
  <c r="BL16" i="47"/>
  <c r="BM16" i="47"/>
  <c r="E16" i="47"/>
  <c r="E8" i="47"/>
  <c r="F8" i="47" s="1"/>
  <c r="G8" i="47" s="1"/>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BI8" i="47" s="1"/>
  <c r="BJ8" i="47" s="1"/>
  <c r="BK8" i="47" s="1"/>
  <c r="BL8" i="47" s="1"/>
  <c r="BM8" i="47" s="1"/>
  <c r="J7" i="47"/>
  <c r="BM56" i="47"/>
  <c r="BL56" i="47"/>
  <c r="BK56" i="47"/>
  <c r="BJ56" i="47"/>
  <c r="BI56" i="47"/>
  <c r="BH56" i="47"/>
  <c r="BG56" i="47"/>
  <c r="BF56" i="47"/>
  <c r="BE56" i="47"/>
  <c r="BD56" i="47"/>
  <c r="BC56" i="47"/>
  <c r="BB56" i="47"/>
  <c r="BA56" i="47"/>
  <c r="AZ56" i="47"/>
  <c r="AY56" i="47"/>
  <c r="AX56" i="47"/>
  <c r="AW56" i="47"/>
  <c r="AV56" i="47"/>
  <c r="AU56" i="47"/>
  <c r="AT56" i="47"/>
  <c r="AS56" i="47"/>
  <c r="AR56" i="47"/>
  <c r="AQ56" i="47"/>
  <c r="AP56" i="47"/>
  <c r="AO56" i="47"/>
  <c r="AN56" i="47"/>
  <c r="AM56" i="47"/>
  <c r="AL56" i="47"/>
  <c r="AK56" i="47"/>
  <c r="AJ56" i="47"/>
  <c r="AI56" i="47"/>
  <c r="AH56" i="47"/>
  <c r="AG56" i="47"/>
  <c r="AF56" i="47"/>
  <c r="AE56" i="47"/>
  <c r="AD56" i="47"/>
  <c r="AC56" i="47"/>
  <c r="AB56" i="47"/>
  <c r="AA56" i="47"/>
  <c r="Z56" i="47"/>
  <c r="Y56" i="47"/>
  <c r="X56" i="47"/>
  <c r="W56" i="47"/>
  <c r="V56" i="47"/>
  <c r="U56" i="47"/>
  <c r="T56" i="47"/>
  <c r="S56" i="47"/>
  <c r="R56" i="47"/>
  <c r="Q56" i="47"/>
  <c r="P56" i="47"/>
  <c r="O56" i="47"/>
  <c r="N56" i="47"/>
  <c r="M56" i="47"/>
  <c r="L56" i="47"/>
  <c r="K56" i="47"/>
  <c r="J56" i="47"/>
  <c r="I56" i="47"/>
  <c r="H56" i="47"/>
  <c r="G56" i="47"/>
  <c r="F56" i="47"/>
  <c r="E56" i="47"/>
  <c r="E57" i="47" s="1"/>
  <c r="E55" i="47"/>
  <c r="F55" i="47" s="1"/>
  <c r="G55" i="47" s="1"/>
  <c r="H55" i="47" s="1"/>
  <c r="I55" i="47" s="1"/>
  <c r="J55" i="47" s="1"/>
  <c r="K55" i="47" s="1"/>
  <c r="L55" i="47" s="1"/>
  <c r="M55" i="47" s="1"/>
  <c r="N55" i="47" s="1"/>
  <c r="O55" i="47" s="1"/>
  <c r="P55" i="47" s="1"/>
  <c r="Q55" i="47" s="1"/>
  <c r="R55" i="47" s="1"/>
  <c r="S55" i="47" s="1"/>
  <c r="T55" i="47" s="1"/>
  <c r="U55" i="47" s="1"/>
  <c r="V55" i="47" s="1"/>
  <c r="W55" i="47" s="1"/>
  <c r="X55" i="47" s="1"/>
  <c r="Y55" i="47" s="1"/>
  <c r="Z55" i="47" s="1"/>
  <c r="AA55" i="47" s="1"/>
  <c r="AB55" i="47" s="1"/>
  <c r="AC55" i="47" s="1"/>
  <c r="AD55" i="47" s="1"/>
  <c r="AE55" i="47" s="1"/>
  <c r="AF55" i="47" s="1"/>
  <c r="AG55" i="47" s="1"/>
  <c r="AH55" i="47" s="1"/>
  <c r="AI55" i="47" s="1"/>
  <c r="AJ55" i="47" s="1"/>
  <c r="AK55" i="47" s="1"/>
  <c r="AL55" i="47" s="1"/>
  <c r="AM55" i="47" s="1"/>
  <c r="AN55" i="47" s="1"/>
  <c r="AO55" i="47" s="1"/>
  <c r="AP55" i="47" s="1"/>
  <c r="AQ55" i="47" s="1"/>
  <c r="AR55" i="47" s="1"/>
  <c r="AS55" i="47" s="1"/>
  <c r="AT55" i="47" s="1"/>
  <c r="AU55" i="47" s="1"/>
  <c r="AV55" i="47" s="1"/>
  <c r="AW55" i="47" s="1"/>
  <c r="AX55" i="47" s="1"/>
  <c r="AY55" i="47" s="1"/>
  <c r="AZ55" i="47" s="1"/>
  <c r="BA55" i="47" s="1"/>
  <c r="BB55" i="47" s="1"/>
  <c r="BC55" i="47" s="1"/>
  <c r="BD55" i="47" s="1"/>
  <c r="BE55" i="47" s="1"/>
  <c r="BF55" i="47" s="1"/>
  <c r="BG55" i="47" s="1"/>
  <c r="BH55" i="47" s="1"/>
  <c r="BI55" i="47" s="1"/>
  <c r="BJ55" i="47" s="1"/>
  <c r="BK55" i="47" s="1"/>
  <c r="BL55" i="47" s="1"/>
  <c r="BM55" i="47" s="1"/>
  <c r="C54" i="47"/>
  <c r="F34" i="47"/>
  <c r="BM33" i="47"/>
  <c r="BL33" i="47"/>
  <c r="BK33" i="47"/>
  <c r="BJ33" i="47"/>
  <c r="BI33" i="47"/>
  <c r="BH33" i="47"/>
  <c r="BG33" i="47"/>
  <c r="BF33" i="47"/>
  <c r="BE33" i="47"/>
  <c r="BD33" i="47"/>
  <c r="BC33" i="47"/>
  <c r="BB33" i="47"/>
  <c r="BA33" i="47"/>
  <c r="AZ33" i="47"/>
  <c r="AY33" i="47"/>
  <c r="AX33" i="47"/>
  <c r="AW33" i="47"/>
  <c r="AV33" i="47"/>
  <c r="AU33" i="47"/>
  <c r="AT33" i="47"/>
  <c r="AS33" i="47"/>
  <c r="AR33" i="47"/>
  <c r="AQ33" i="47"/>
  <c r="AP33" i="47"/>
  <c r="AO33" i="47"/>
  <c r="AN33" i="47"/>
  <c r="AM33" i="47"/>
  <c r="AL33" i="47"/>
  <c r="AK33" i="47"/>
  <c r="AJ33" i="47"/>
  <c r="AI33" i="47"/>
  <c r="AH33" i="47"/>
  <c r="AG33" i="47"/>
  <c r="AF33" i="47"/>
  <c r="AE33" i="47"/>
  <c r="AD33" i="47"/>
  <c r="AC33" i="47"/>
  <c r="AB33" i="47"/>
  <c r="AA33" i="47"/>
  <c r="Z33" i="47"/>
  <c r="Y33" i="47"/>
  <c r="X33" i="47"/>
  <c r="W33" i="47"/>
  <c r="V33" i="47"/>
  <c r="U33" i="47"/>
  <c r="T33" i="47"/>
  <c r="S33" i="47"/>
  <c r="R33" i="47"/>
  <c r="Q33" i="47"/>
  <c r="P33" i="47"/>
  <c r="O33" i="47"/>
  <c r="N33" i="47"/>
  <c r="M33" i="47"/>
  <c r="L33" i="47"/>
  <c r="K33" i="47"/>
  <c r="J33" i="47"/>
  <c r="I33" i="47"/>
  <c r="H33" i="47"/>
  <c r="G33" i="47"/>
  <c r="F33" i="47"/>
  <c r="E33" i="47" a="1"/>
  <c r="E33" i="47" s="1"/>
  <c r="BM23" i="47"/>
  <c r="BL23" i="47"/>
  <c r="BK23" i="47"/>
  <c r="BJ23" i="47"/>
  <c r="BI23" i="47"/>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X23" i="47"/>
  <c r="W23" i="47"/>
  <c r="V23" i="47"/>
  <c r="U23" i="47"/>
  <c r="T23" i="47"/>
  <c r="S23" i="47"/>
  <c r="R23" i="47"/>
  <c r="Q23" i="47"/>
  <c r="P23" i="47"/>
  <c r="O23" i="47"/>
  <c r="N23" i="47"/>
  <c r="M23" i="47"/>
  <c r="L23" i="47"/>
  <c r="K23" i="47"/>
  <c r="J23" i="47"/>
  <c r="I23" i="47"/>
  <c r="BM22" i="47"/>
  <c r="BL22" i="47"/>
  <c r="BK22" i="47"/>
  <c r="BJ22" i="47"/>
  <c r="BI22" i="47"/>
  <c r="BH22" i="47"/>
  <c r="BG22" i="47"/>
  <c r="BF22" i="47"/>
  <c r="BE22" i="47"/>
  <c r="BD22" i="47"/>
  <c r="BC22" i="47"/>
  <c r="BB22" i="47"/>
  <c r="BA22" i="47"/>
  <c r="AZ22" i="47"/>
  <c r="AY22" i="47"/>
  <c r="AX22" i="47"/>
  <c r="AW22" i="47"/>
  <c r="AV22" i="47"/>
  <c r="AU22" i="47"/>
  <c r="AT22" i="47"/>
  <c r="AS22" i="47"/>
  <c r="AR22" i="47"/>
  <c r="AQ22" i="47"/>
  <c r="AP22" i="47"/>
  <c r="AO22" i="47"/>
  <c r="AN22" i="47"/>
  <c r="AM22" i="47"/>
  <c r="AL22" i="47"/>
  <c r="AK22" i="47"/>
  <c r="AJ22" i="47"/>
  <c r="AI22" i="47"/>
  <c r="AH22" i="47"/>
  <c r="AG22" i="47"/>
  <c r="AF22" i="47"/>
  <c r="AE22" i="47"/>
  <c r="AD22" i="47"/>
  <c r="AC22" i="47"/>
  <c r="AB22" i="47"/>
  <c r="AA22" i="47"/>
  <c r="Z22" i="47"/>
  <c r="Y22" i="47"/>
  <c r="X22" i="47"/>
  <c r="W22" i="47"/>
  <c r="V22" i="47"/>
  <c r="U22" i="47"/>
  <c r="T22" i="47"/>
  <c r="S22" i="47"/>
  <c r="R22" i="47"/>
  <c r="Q22" i="47"/>
  <c r="P22" i="47"/>
  <c r="O22" i="47"/>
  <c r="N22" i="47"/>
  <c r="M22" i="47"/>
  <c r="L22" i="47"/>
  <c r="K22" i="47"/>
  <c r="J22" i="47"/>
  <c r="I22" i="47"/>
  <c r="F7" i="47"/>
  <c r="G7" i="47" s="1"/>
  <c r="E47" i="38"/>
  <c r="C12" i="61" l="1"/>
  <c r="BM32" i="55"/>
  <c r="BM34" i="55"/>
  <c r="BL41" i="55"/>
  <c r="BK10" i="55"/>
  <c r="BK53" i="55"/>
  <c r="BK51" i="55"/>
  <c r="C33" i="55"/>
  <c r="BM37" i="55"/>
  <c r="D89" i="14" s="1"/>
  <c r="C22" i="55"/>
  <c r="BM11" i="58"/>
  <c r="C10" i="58"/>
  <c r="BM12" i="58"/>
  <c r="BM13" i="58"/>
  <c r="E28" i="47"/>
  <c r="E27" i="47"/>
  <c r="E26" i="47"/>
  <c r="E26" i="48"/>
  <c r="M26" i="48"/>
  <c r="U26" i="48"/>
  <c r="AC26" i="48"/>
  <c r="AK26" i="48"/>
  <c r="AS26" i="48"/>
  <c r="BA26" i="48"/>
  <c r="BI26" i="48"/>
  <c r="F26" i="49"/>
  <c r="N26" i="49"/>
  <c r="V26" i="49"/>
  <c r="AD26" i="49"/>
  <c r="AL26" i="49"/>
  <c r="AT26" i="49"/>
  <c r="BB26" i="49"/>
  <c r="BJ26" i="49"/>
  <c r="J26" i="47"/>
  <c r="I26" i="47"/>
  <c r="F26" i="48"/>
  <c r="N26" i="48"/>
  <c r="V26" i="48"/>
  <c r="AD26" i="48"/>
  <c r="AL26" i="48"/>
  <c r="AT26" i="48"/>
  <c r="BB26" i="48"/>
  <c r="BJ26" i="48"/>
  <c r="G26" i="49"/>
  <c r="O26" i="49"/>
  <c r="W26" i="49"/>
  <c r="AE26" i="49"/>
  <c r="AM26" i="49"/>
  <c r="AU26" i="49"/>
  <c r="BC26" i="49"/>
  <c r="BK26" i="49"/>
  <c r="H26" i="47"/>
  <c r="G26" i="48"/>
  <c r="O26" i="48"/>
  <c r="W26" i="48"/>
  <c r="AE26" i="48"/>
  <c r="AM26" i="48"/>
  <c r="AU26" i="48"/>
  <c r="BC26" i="48"/>
  <c r="BK26" i="48"/>
  <c r="H26" i="49"/>
  <c r="P26" i="49"/>
  <c r="X26" i="49"/>
  <c r="AF26" i="49"/>
  <c r="AN26" i="49"/>
  <c r="AV26" i="49"/>
  <c r="BD26" i="49"/>
  <c r="BL26" i="49"/>
  <c r="G26" i="47"/>
  <c r="H26" i="48"/>
  <c r="P26" i="48"/>
  <c r="X26" i="48"/>
  <c r="AF26" i="48"/>
  <c r="AN26" i="48"/>
  <c r="AV26" i="48"/>
  <c r="BD26" i="48"/>
  <c r="BL26" i="48"/>
  <c r="I26" i="49"/>
  <c r="Q26" i="49"/>
  <c r="Y26" i="49"/>
  <c r="AG26" i="49"/>
  <c r="AO26" i="49"/>
  <c r="AW26" i="49"/>
  <c r="BE26" i="49"/>
  <c r="BM26" i="49"/>
  <c r="N26" i="47"/>
  <c r="F26" i="47"/>
  <c r="I26" i="48"/>
  <c r="Q26" i="48"/>
  <c r="Y26" i="48"/>
  <c r="AG26" i="48"/>
  <c r="AO26" i="48"/>
  <c r="AW26" i="48"/>
  <c r="BE26" i="48"/>
  <c r="BM26" i="48"/>
  <c r="J26" i="49"/>
  <c r="R26" i="49"/>
  <c r="Z26" i="49"/>
  <c r="AH26" i="49"/>
  <c r="AP26" i="49"/>
  <c r="AX26" i="49"/>
  <c r="BF26" i="49"/>
  <c r="M26" i="47"/>
  <c r="J26" i="48"/>
  <c r="R26" i="48"/>
  <c r="Z26" i="48"/>
  <c r="AH26" i="48"/>
  <c r="AP26" i="48"/>
  <c r="AX26" i="48"/>
  <c r="BF26" i="48"/>
  <c r="K26" i="49"/>
  <c r="S26" i="49"/>
  <c r="AA26" i="49"/>
  <c r="AI26" i="49"/>
  <c r="AQ26" i="49"/>
  <c r="AY26" i="49"/>
  <c r="BG26" i="49"/>
  <c r="L26" i="47"/>
  <c r="K26" i="48"/>
  <c r="S26" i="48"/>
  <c r="AA26" i="48"/>
  <c r="AI26" i="48"/>
  <c r="AQ26" i="48"/>
  <c r="AY26" i="48"/>
  <c r="BG26" i="48"/>
  <c r="L26" i="49"/>
  <c r="T26" i="49"/>
  <c r="AB26" i="49"/>
  <c r="AJ26" i="49"/>
  <c r="AR26" i="49"/>
  <c r="AZ26" i="49"/>
  <c r="BH26" i="49"/>
  <c r="K26" i="47"/>
  <c r="L26" i="48"/>
  <c r="T26" i="48"/>
  <c r="AB26" i="48"/>
  <c r="AJ26" i="48"/>
  <c r="AR26" i="48"/>
  <c r="AZ26" i="48"/>
  <c r="BH26" i="48"/>
  <c r="E26" i="49"/>
  <c r="M26" i="49"/>
  <c r="U26" i="49"/>
  <c r="AC26" i="49"/>
  <c r="AK26" i="49"/>
  <c r="AS26" i="49"/>
  <c r="BA26" i="49"/>
  <c r="BI26" i="49"/>
  <c r="J27" i="47"/>
  <c r="E27" i="48"/>
  <c r="M27" i="48"/>
  <c r="U27" i="48"/>
  <c r="AC27" i="48"/>
  <c r="AK27" i="48"/>
  <c r="AS27" i="48"/>
  <c r="BA27" i="48"/>
  <c r="BI27" i="48"/>
  <c r="F27" i="49"/>
  <c r="N27" i="49"/>
  <c r="V27" i="49"/>
  <c r="AD27" i="49"/>
  <c r="AL27" i="49"/>
  <c r="AT27" i="49"/>
  <c r="BB27" i="49"/>
  <c r="BJ27" i="49"/>
  <c r="Q27" i="48"/>
  <c r="Y27" i="48"/>
  <c r="AG27" i="48"/>
  <c r="AO27" i="48"/>
  <c r="AW27" i="48"/>
  <c r="BE27" i="48"/>
  <c r="BM27" i="48"/>
  <c r="J27" i="49"/>
  <c r="R27" i="49"/>
  <c r="Z27" i="49"/>
  <c r="AP27" i="49"/>
  <c r="AX27" i="49"/>
  <c r="BF27" i="49"/>
  <c r="L27" i="49"/>
  <c r="AB27" i="49"/>
  <c r="AR27" i="49"/>
  <c r="AZ27" i="49"/>
  <c r="BH27" i="49"/>
  <c r="E32" i="47"/>
  <c r="BF27" i="47"/>
  <c r="AX27" i="47"/>
  <c r="AP27" i="47"/>
  <c r="AH27" i="47"/>
  <c r="Z27" i="47"/>
  <c r="R27" i="47"/>
  <c r="BM27" i="47"/>
  <c r="BE27" i="47"/>
  <c r="AW27" i="47"/>
  <c r="AO27" i="47"/>
  <c r="AG27" i="47"/>
  <c r="Y27" i="47"/>
  <c r="Q27" i="47"/>
  <c r="I27" i="47"/>
  <c r="F32" i="48"/>
  <c r="F27" i="48"/>
  <c r="N32" i="48"/>
  <c r="N27" i="48"/>
  <c r="V32" i="48"/>
  <c r="V27" i="48"/>
  <c r="AD32" i="48"/>
  <c r="AD27" i="48"/>
  <c r="AL27" i="48"/>
  <c r="AT32" i="48"/>
  <c r="AT27" i="48"/>
  <c r="BB32" i="48"/>
  <c r="BB27" i="48"/>
  <c r="BJ27" i="48"/>
  <c r="G32" i="49"/>
  <c r="G27" i="49"/>
  <c r="O32" i="49"/>
  <c r="O27" i="49"/>
  <c r="W32" i="49"/>
  <c r="W27" i="49"/>
  <c r="AE32" i="49"/>
  <c r="AE27" i="49"/>
  <c r="AM32" i="49"/>
  <c r="AM27" i="49"/>
  <c r="AU32" i="49"/>
  <c r="AU27" i="49"/>
  <c r="BC27" i="49"/>
  <c r="BK27" i="49"/>
  <c r="BL27" i="47"/>
  <c r="BD32" i="47"/>
  <c r="BD27" i="47"/>
  <c r="AV27" i="47"/>
  <c r="AN32" i="47"/>
  <c r="AN27" i="47"/>
  <c r="AF32" i="47"/>
  <c r="AF27" i="47"/>
  <c r="X32" i="47"/>
  <c r="X27" i="47"/>
  <c r="P27" i="47"/>
  <c r="H32" i="47"/>
  <c r="H27" i="47"/>
  <c r="G27" i="48"/>
  <c r="O27" i="48"/>
  <c r="W27" i="48"/>
  <c r="AE27" i="48"/>
  <c r="AM27" i="48"/>
  <c r="AU27" i="48"/>
  <c r="BC27" i="48"/>
  <c r="BK27" i="48"/>
  <c r="H27" i="49"/>
  <c r="P27" i="49"/>
  <c r="X27" i="49"/>
  <c r="AF32" i="49"/>
  <c r="AF27" i="49"/>
  <c r="AN27" i="49"/>
  <c r="AV27" i="49"/>
  <c r="BD27" i="49"/>
  <c r="BL27" i="49"/>
  <c r="BK27" i="47"/>
  <c r="BC27" i="47"/>
  <c r="AU27" i="47"/>
  <c r="AM27" i="47"/>
  <c r="AE27" i="47"/>
  <c r="W27" i="47"/>
  <c r="O27" i="47"/>
  <c r="G27" i="47"/>
  <c r="H27" i="48"/>
  <c r="P27" i="48"/>
  <c r="X27" i="48"/>
  <c r="AF27" i="48"/>
  <c r="AN27" i="48"/>
  <c r="AV27" i="48"/>
  <c r="BD27" i="48"/>
  <c r="BL27" i="48"/>
  <c r="I32" i="49"/>
  <c r="I27" i="49"/>
  <c r="Q27" i="49"/>
  <c r="Y27" i="49"/>
  <c r="AG27" i="49"/>
  <c r="AO27" i="49"/>
  <c r="AW27" i="49"/>
  <c r="BE27" i="49"/>
  <c r="BM27" i="49"/>
  <c r="BJ27" i="47"/>
  <c r="BB32" i="47"/>
  <c r="BB27" i="47"/>
  <c r="AT27" i="47"/>
  <c r="AL32" i="47"/>
  <c r="AL27" i="47"/>
  <c r="AD32" i="47"/>
  <c r="AD27" i="47"/>
  <c r="V32" i="47"/>
  <c r="V27" i="47"/>
  <c r="N27" i="47"/>
  <c r="F32" i="47"/>
  <c r="F27" i="47"/>
  <c r="I32" i="48"/>
  <c r="I27" i="48"/>
  <c r="AH32" i="49"/>
  <c r="AH27" i="49"/>
  <c r="BI27" i="47"/>
  <c r="BA27" i="47"/>
  <c r="AS27" i="47"/>
  <c r="AK32" i="47"/>
  <c r="AK27" i="47"/>
  <c r="AC32" i="47"/>
  <c r="AC27" i="47"/>
  <c r="U32" i="47"/>
  <c r="U27" i="47"/>
  <c r="M32" i="47"/>
  <c r="M27" i="47"/>
  <c r="J27" i="48"/>
  <c r="R32" i="48"/>
  <c r="R27" i="48"/>
  <c r="Z27" i="48"/>
  <c r="AH32" i="48"/>
  <c r="AH27" i="48"/>
  <c r="AP32" i="48"/>
  <c r="AP27" i="48"/>
  <c r="AX32" i="48"/>
  <c r="AX27" i="48"/>
  <c r="BF27" i="48"/>
  <c r="K32" i="49"/>
  <c r="K27" i="49"/>
  <c r="S32" i="49"/>
  <c r="S27" i="49"/>
  <c r="AA32" i="49"/>
  <c r="AA27" i="49"/>
  <c r="AI32" i="49"/>
  <c r="AI27" i="49"/>
  <c r="AQ32" i="49"/>
  <c r="AQ27" i="49"/>
  <c r="AY27" i="49"/>
  <c r="BG27" i="49"/>
  <c r="BH27" i="47"/>
  <c r="AZ27" i="47"/>
  <c r="AR27" i="47"/>
  <c r="AJ27" i="47"/>
  <c r="AB27" i="47"/>
  <c r="T27" i="47"/>
  <c r="L27" i="47"/>
  <c r="K32" i="48"/>
  <c r="K27" i="48"/>
  <c r="S32" i="48"/>
  <c r="S27" i="48"/>
  <c r="AA32" i="48"/>
  <c r="AA27" i="48"/>
  <c r="AI32" i="48"/>
  <c r="AI27" i="48"/>
  <c r="AQ27" i="48"/>
  <c r="AY27" i="48"/>
  <c r="BG27" i="48"/>
  <c r="T32" i="49"/>
  <c r="T27" i="49"/>
  <c r="AJ32" i="49"/>
  <c r="AJ27" i="49"/>
  <c r="BG27" i="47"/>
  <c r="AY27" i="47"/>
  <c r="AQ32" i="47"/>
  <c r="AQ27" i="47"/>
  <c r="AI32" i="47"/>
  <c r="AI27" i="47"/>
  <c r="AA32" i="47"/>
  <c r="AA27" i="47"/>
  <c r="S32" i="47"/>
  <c r="S27" i="47"/>
  <c r="K32" i="47"/>
  <c r="K27" i="47"/>
  <c r="L32" i="48"/>
  <c r="L27" i="48"/>
  <c r="T27" i="48"/>
  <c r="AB27" i="48"/>
  <c r="AJ27" i="48"/>
  <c r="AR32" i="48"/>
  <c r="AR27" i="48"/>
  <c r="AZ27" i="48"/>
  <c r="BH27" i="48"/>
  <c r="E32" i="49"/>
  <c r="E27" i="49"/>
  <c r="M27" i="49"/>
  <c r="U27" i="49"/>
  <c r="AC27" i="49"/>
  <c r="AK27" i="49"/>
  <c r="AS27" i="49"/>
  <c r="BA27" i="49"/>
  <c r="BI27" i="49"/>
  <c r="BI34" i="54"/>
  <c r="BI49" i="54"/>
  <c r="BI51" i="54" s="1"/>
  <c r="BI57" i="54"/>
  <c r="BI36" i="54" s="1"/>
  <c r="BJ7" i="54"/>
  <c r="BH37" i="54"/>
  <c r="BF11" i="54"/>
  <c r="BF13" i="54"/>
  <c r="BF12" i="54"/>
  <c r="BH40" i="54"/>
  <c r="BG43" i="54"/>
  <c r="BG10" i="54" s="1"/>
  <c r="BG37" i="53"/>
  <c r="BF11" i="53"/>
  <c r="BF13" i="53"/>
  <c r="BF12" i="53"/>
  <c r="C26" i="53"/>
  <c r="BH40" i="53"/>
  <c r="BG43" i="53"/>
  <c r="BG10" i="53" s="1"/>
  <c r="BH34" i="53"/>
  <c r="BH49" i="53"/>
  <c r="BH51" i="53" s="1"/>
  <c r="BH57" i="53"/>
  <c r="BH36" i="53" s="1"/>
  <c r="BI7" i="53"/>
  <c r="BF11" i="52"/>
  <c r="BF12" i="52"/>
  <c r="BF13" i="52"/>
  <c r="BG37" i="52"/>
  <c r="BH49" i="52"/>
  <c r="BH51" i="52" s="1"/>
  <c r="BH57" i="52"/>
  <c r="BH36" i="52" s="1"/>
  <c r="BH34" i="52"/>
  <c r="BI7" i="52"/>
  <c r="BH40" i="52"/>
  <c r="BG43" i="52"/>
  <c r="BG10" i="52" s="1"/>
  <c r="AP28" i="48"/>
  <c r="AX29" i="48"/>
  <c r="K29" i="48"/>
  <c r="AL29" i="48"/>
  <c r="E43" i="48"/>
  <c r="AG28" i="48"/>
  <c r="BM28" i="48"/>
  <c r="E51" i="49"/>
  <c r="J28" i="48"/>
  <c r="BF28" i="48"/>
  <c r="H29" i="49"/>
  <c r="P29" i="49"/>
  <c r="X29" i="49"/>
  <c r="AN29" i="49"/>
  <c r="AV29" i="49"/>
  <c r="BD29" i="49"/>
  <c r="BL29" i="49"/>
  <c r="T28" i="48"/>
  <c r="AB29" i="48"/>
  <c r="AJ29" i="48"/>
  <c r="AZ28" i="48"/>
  <c r="BH29" i="48"/>
  <c r="J29" i="49"/>
  <c r="Q28" i="49"/>
  <c r="Y28" i="49"/>
  <c r="AG28" i="49"/>
  <c r="AO28" i="49"/>
  <c r="AW28" i="49"/>
  <c r="BE28" i="49"/>
  <c r="BM28" i="49"/>
  <c r="H28" i="49"/>
  <c r="J28" i="49"/>
  <c r="R29" i="49"/>
  <c r="Z29" i="49"/>
  <c r="AP28" i="49"/>
  <c r="AX29" i="49"/>
  <c r="BF29" i="49"/>
  <c r="P28" i="49"/>
  <c r="AE29" i="49"/>
  <c r="AY28" i="49"/>
  <c r="BG28" i="49"/>
  <c r="X28" i="49"/>
  <c r="AP29" i="49"/>
  <c r="BH28" i="49"/>
  <c r="AF28" i="49"/>
  <c r="H32" i="49"/>
  <c r="M28" i="49"/>
  <c r="U28" i="49"/>
  <c r="AC28" i="49"/>
  <c r="AK28" i="49"/>
  <c r="AS28" i="49"/>
  <c r="BA28" i="49"/>
  <c r="BI28" i="49"/>
  <c r="AN28" i="49"/>
  <c r="X32" i="49"/>
  <c r="BL28" i="49"/>
  <c r="BB29" i="49"/>
  <c r="AV28" i="49"/>
  <c r="AN32" i="49"/>
  <c r="BD28" i="49"/>
  <c r="BD32" i="49"/>
  <c r="F51" i="49"/>
  <c r="F57" i="49"/>
  <c r="G7" i="49"/>
  <c r="L28" i="49"/>
  <c r="AB29" i="49"/>
  <c r="AR28" i="49"/>
  <c r="AZ29" i="49"/>
  <c r="F32" i="49"/>
  <c r="F28" i="49"/>
  <c r="F29" i="49"/>
  <c r="N28" i="49"/>
  <c r="N32" i="49"/>
  <c r="N29" i="49"/>
  <c r="V32" i="49"/>
  <c r="V28" i="49"/>
  <c r="V29" i="49"/>
  <c r="AD29" i="49"/>
  <c r="AD28" i="49"/>
  <c r="AD32" i="49"/>
  <c r="AL32" i="49"/>
  <c r="AL28" i="49"/>
  <c r="AL29" i="49"/>
  <c r="AT28" i="49"/>
  <c r="AT32" i="49"/>
  <c r="AT29" i="49"/>
  <c r="BB32" i="49"/>
  <c r="BB28" i="49"/>
  <c r="BJ28" i="49"/>
  <c r="BJ29" i="49"/>
  <c r="BJ32" i="49"/>
  <c r="C16" i="49"/>
  <c r="T29" i="49"/>
  <c r="BC29" i="49"/>
  <c r="BC32" i="49"/>
  <c r="BK29" i="49"/>
  <c r="BK32" i="49"/>
  <c r="I28" i="49"/>
  <c r="K29" i="49"/>
  <c r="AF29" i="49"/>
  <c r="AQ29" i="49"/>
  <c r="J32" i="49"/>
  <c r="Z32" i="49"/>
  <c r="AP32" i="49"/>
  <c r="BF32" i="49"/>
  <c r="R28" i="49"/>
  <c r="Z28" i="49"/>
  <c r="AH28" i="49"/>
  <c r="AX28" i="49"/>
  <c r="BF28" i="49"/>
  <c r="L29" i="49"/>
  <c r="W29" i="49"/>
  <c r="AH29" i="49"/>
  <c r="AR29" i="49"/>
  <c r="L32" i="49"/>
  <c r="AB32" i="49"/>
  <c r="AR32" i="49"/>
  <c r="BH32" i="49"/>
  <c r="Q32" i="49"/>
  <c r="Q29" i="49"/>
  <c r="Y32" i="49"/>
  <c r="Y29" i="49"/>
  <c r="AG32" i="49"/>
  <c r="AG29" i="49"/>
  <c r="AO32" i="49"/>
  <c r="AO29" i="49"/>
  <c r="AW32" i="49"/>
  <c r="AW29" i="49"/>
  <c r="BE32" i="49"/>
  <c r="BE29" i="49"/>
  <c r="BM32" i="49"/>
  <c r="BM29" i="49"/>
  <c r="K28" i="49"/>
  <c r="S28" i="49"/>
  <c r="AA28" i="49"/>
  <c r="AI28" i="49"/>
  <c r="AQ28" i="49"/>
  <c r="E29" i="49"/>
  <c r="AI29" i="49"/>
  <c r="BH29" i="49"/>
  <c r="T28" i="49"/>
  <c r="AB28" i="49"/>
  <c r="AJ28" i="49"/>
  <c r="AZ28" i="49"/>
  <c r="O29" i="49"/>
  <c r="AJ29" i="49"/>
  <c r="AU29" i="49"/>
  <c r="P32" i="49"/>
  <c r="AV32" i="49"/>
  <c r="BL32" i="49"/>
  <c r="AY29" i="49"/>
  <c r="AY32" i="49"/>
  <c r="BG29" i="49"/>
  <c r="BG32" i="49"/>
  <c r="E28" i="49"/>
  <c r="G29" i="49"/>
  <c r="AA29" i="49"/>
  <c r="R32" i="49"/>
  <c r="AX32" i="49"/>
  <c r="C17" i="49"/>
  <c r="AM29" i="49"/>
  <c r="AZ32" i="49"/>
  <c r="M29" i="49"/>
  <c r="M32" i="49"/>
  <c r="U29" i="49"/>
  <c r="U32" i="49"/>
  <c r="AC29" i="49"/>
  <c r="AC32" i="49"/>
  <c r="AK29" i="49"/>
  <c r="AK32" i="49"/>
  <c r="AS29" i="49"/>
  <c r="AS32" i="49"/>
  <c r="BA29" i="49"/>
  <c r="BA32" i="49"/>
  <c r="BI29" i="49"/>
  <c r="BI32" i="49"/>
  <c r="G28" i="49"/>
  <c r="O28" i="49"/>
  <c r="W28" i="49"/>
  <c r="AE28" i="49"/>
  <c r="AM28" i="49"/>
  <c r="AU28" i="49"/>
  <c r="BC28" i="49"/>
  <c r="BK28" i="49"/>
  <c r="I29" i="49"/>
  <c r="S29" i="49"/>
  <c r="F40" i="49"/>
  <c r="F43" i="49" s="1"/>
  <c r="C41" i="49"/>
  <c r="AX28" i="48"/>
  <c r="AZ29" i="48"/>
  <c r="T32" i="48"/>
  <c r="R28" i="48"/>
  <c r="L29" i="48"/>
  <c r="J29" i="48"/>
  <c r="Z29" i="48"/>
  <c r="BF29" i="48"/>
  <c r="I28" i="48"/>
  <c r="Q28" i="48"/>
  <c r="Y28" i="48"/>
  <c r="AO28" i="48"/>
  <c r="AW28" i="48"/>
  <c r="BE28" i="48"/>
  <c r="Z28" i="48"/>
  <c r="T29" i="48"/>
  <c r="AJ32" i="48"/>
  <c r="AQ28" i="48"/>
  <c r="AY28" i="48"/>
  <c r="BG28" i="48"/>
  <c r="AD29" i="48"/>
  <c r="AL32" i="48"/>
  <c r="AH28" i="48"/>
  <c r="AZ32" i="48"/>
  <c r="G32" i="48"/>
  <c r="G28" i="48"/>
  <c r="G29" i="48"/>
  <c r="O32" i="48"/>
  <c r="O28" i="48"/>
  <c r="O29" i="48"/>
  <c r="W32" i="48"/>
  <c r="W28" i="48"/>
  <c r="W29" i="48"/>
  <c r="AE32" i="48"/>
  <c r="AE28" i="48"/>
  <c r="AE29" i="48"/>
  <c r="AM32" i="48"/>
  <c r="AM28" i="48"/>
  <c r="AU32" i="48"/>
  <c r="AU29" i="48"/>
  <c r="AU28" i="48"/>
  <c r="BC29" i="48"/>
  <c r="BC32" i="48"/>
  <c r="BC28" i="48"/>
  <c r="BK29" i="48"/>
  <c r="BK32" i="48"/>
  <c r="BK28" i="48"/>
  <c r="C46" i="48"/>
  <c r="E51" i="48"/>
  <c r="I88" i="14" s="1"/>
  <c r="C16" i="48"/>
  <c r="X28" i="48"/>
  <c r="X29" i="48"/>
  <c r="X32" i="48"/>
  <c r="AM29" i="48"/>
  <c r="AV29" i="48"/>
  <c r="AV28" i="48"/>
  <c r="AV32" i="48"/>
  <c r="H28" i="48"/>
  <c r="H29" i="48"/>
  <c r="H32" i="48"/>
  <c r="AN28" i="48"/>
  <c r="AN32" i="48"/>
  <c r="AN29" i="48"/>
  <c r="P28" i="48"/>
  <c r="P32" i="48"/>
  <c r="P29" i="48"/>
  <c r="BD28" i="48"/>
  <c r="BD29" i="48"/>
  <c r="BD32" i="48"/>
  <c r="F51" i="48"/>
  <c r="F57" i="48"/>
  <c r="G7" i="48"/>
  <c r="E32" i="48"/>
  <c r="C17" i="48"/>
  <c r="E28" i="48"/>
  <c r="E29" i="48"/>
  <c r="M32" i="48"/>
  <c r="M28" i="48"/>
  <c r="M29" i="48"/>
  <c r="U32" i="48"/>
  <c r="U28" i="48"/>
  <c r="AC32" i="48"/>
  <c r="AC28" i="48"/>
  <c r="AK32" i="48"/>
  <c r="AK29" i="48"/>
  <c r="AK28" i="48"/>
  <c r="AS29" i="48"/>
  <c r="AS32" i="48"/>
  <c r="AS28" i="48"/>
  <c r="BA29" i="48"/>
  <c r="BA32" i="48"/>
  <c r="BA28" i="48"/>
  <c r="BI29" i="48"/>
  <c r="BI32" i="48"/>
  <c r="BI28" i="48"/>
  <c r="U29" i="48"/>
  <c r="AF28" i="48"/>
  <c r="AF32" i="48"/>
  <c r="AF29" i="48"/>
  <c r="BL29" i="48"/>
  <c r="BL28" i="48"/>
  <c r="BL32" i="48"/>
  <c r="F28" i="48"/>
  <c r="V28" i="48"/>
  <c r="AL28" i="48"/>
  <c r="BB28" i="48"/>
  <c r="BJ29" i="48"/>
  <c r="AC29" i="48"/>
  <c r="Q32" i="48"/>
  <c r="Q29" i="48"/>
  <c r="Y32" i="48"/>
  <c r="Y29" i="48"/>
  <c r="AG32" i="48"/>
  <c r="AG29" i="48"/>
  <c r="AO32" i="48"/>
  <c r="AO29" i="48"/>
  <c r="AW32" i="48"/>
  <c r="AW29" i="48"/>
  <c r="BE32" i="48"/>
  <c r="BE29" i="48"/>
  <c r="BM32" i="48"/>
  <c r="BM29" i="48"/>
  <c r="K28" i="48"/>
  <c r="S28" i="48"/>
  <c r="AA28" i="48"/>
  <c r="AI28" i="48"/>
  <c r="V29" i="48"/>
  <c r="BB29" i="48"/>
  <c r="L28" i="48"/>
  <c r="AB28" i="48"/>
  <c r="AJ28" i="48"/>
  <c r="AR28" i="48"/>
  <c r="BH28" i="48"/>
  <c r="F29" i="48"/>
  <c r="N29" i="48"/>
  <c r="AP29" i="48"/>
  <c r="J32" i="48"/>
  <c r="Z32" i="48"/>
  <c r="BF32" i="48"/>
  <c r="AQ29" i="48"/>
  <c r="AQ32" i="48"/>
  <c r="AY29" i="48"/>
  <c r="AY32" i="48"/>
  <c r="BG29" i="48"/>
  <c r="BG32" i="48"/>
  <c r="AH29" i="48"/>
  <c r="AR29" i="48"/>
  <c r="AB32" i="48"/>
  <c r="BH32" i="48"/>
  <c r="N28" i="48"/>
  <c r="AD28" i="48"/>
  <c r="AT28" i="48"/>
  <c r="BJ28" i="48"/>
  <c r="AI29" i="48"/>
  <c r="AT29" i="48"/>
  <c r="BJ32" i="48"/>
  <c r="C41" i="48"/>
  <c r="I29" i="48"/>
  <c r="R29" i="48"/>
  <c r="AA29" i="48"/>
  <c r="G40" i="48"/>
  <c r="S29" i="48"/>
  <c r="E51" i="47"/>
  <c r="H88" i="14" s="1"/>
  <c r="N28" i="47"/>
  <c r="I29" i="47"/>
  <c r="O20" i="47"/>
  <c r="P20" i="47" s="1"/>
  <c r="Q20" i="47" s="1"/>
  <c r="R20" i="47" s="1"/>
  <c r="S20" i="47" s="1"/>
  <c r="T20" i="47" s="1"/>
  <c r="U20" i="47" s="1"/>
  <c r="V20" i="47" s="1"/>
  <c r="W20" i="47" s="1"/>
  <c r="X20" i="47" s="1"/>
  <c r="Y20" i="47" s="1"/>
  <c r="Z20" i="47" s="1"/>
  <c r="AA20" i="47" s="1"/>
  <c r="AB20" i="47" s="1"/>
  <c r="AC20" i="47" s="1"/>
  <c r="AD20" i="47" s="1"/>
  <c r="AE20" i="47" s="1"/>
  <c r="AF20" i="47" s="1"/>
  <c r="AG20" i="47" s="1"/>
  <c r="AH20" i="47" s="1"/>
  <c r="AI20" i="47" s="1"/>
  <c r="AJ20" i="47" s="1"/>
  <c r="AK20" i="47" s="1"/>
  <c r="AL20" i="47" s="1"/>
  <c r="AM20" i="47" s="1"/>
  <c r="AN20" i="47" s="1"/>
  <c r="AO20" i="47" s="1"/>
  <c r="AP20" i="47" s="1"/>
  <c r="AQ20" i="47" s="1"/>
  <c r="AR20" i="47" s="1"/>
  <c r="AS20" i="47" s="1"/>
  <c r="AT20" i="47" s="1"/>
  <c r="AU20" i="47" s="1"/>
  <c r="AV20" i="47" s="1"/>
  <c r="AW20" i="47" s="1"/>
  <c r="AX20" i="47" s="1"/>
  <c r="AY20" i="47" s="1"/>
  <c r="AZ20" i="47" s="1"/>
  <c r="BA20" i="47" s="1"/>
  <c r="BB20" i="47" s="1"/>
  <c r="BC20" i="47" s="1"/>
  <c r="BD20" i="47" s="1"/>
  <c r="BE20" i="47" s="1"/>
  <c r="BF20" i="47" s="1"/>
  <c r="BG20" i="47" s="1"/>
  <c r="BH20" i="47" s="1"/>
  <c r="BI20" i="47" s="1"/>
  <c r="BJ20" i="47" s="1"/>
  <c r="BK20" i="47" s="1"/>
  <c r="BL20" i="47" s="1"/>
  <c r="BM20" i="47" s="1"/>
  <c r="BM26" i="47" s="1"/>
  <c r="G28" i="47"/>
  <c r="O28" i="47"/>
  <c r="W28" i="47"/>
  <c r="AE28" i="47"/>
  <c r="AM28" i="47"/>
  <c r="AU28" i="47"/>
  <c r="BC28" i="47"/>
  <c r="BK28" i="47"/>
  <c r="AY28" i="47"/>
  <c r="BG28" i="47"/>
  <c r="AT28" i="47"/>
  <c r="F28" i="47"/>
  <c r="AL28" i="47"/>
  <c r="S29" i="47"/>
  <c r="Q28" i="47"/>
  <c r="Y28" i="47"/>
  <c r="AG28" i="47"/>
  <c r="AO28" i="47"/>
  <c r="AW28" i="47"/>
  <c r="BE28" i="47"/>
  <c r="BM28" i="47"/>
  <c r="V28" i="47"/>
  <c r="AC29" i="47"/>
  <c r="AD28" i="47"/>
  <c r="BB29" i="47"/>
  <c r="BB28" i="47"/>
  <c r="N29" i="47"/>
  <c r="AT29" i="47"/>
  <c r="BJ29" i="47"/>
  <c r="BJ28" i="47"/>
  <c r="G34" i="47"/>
  <c r="G51" i="47"/>
  <c r="G57" i="47"/>
  <c r="H7" i="47"/>
  <c r="AH32" i="47"/>
  <c r="AH28" i="47"/>
  <c r="AH29" i="47"/>
  <c r="J28" i="47"/>
  <c r="J32" i="47"/>
  <c r="J29" i="47"/>
  <c r="R29" i="47"/>
  <c r="R32" i="47"/>
  <c r="R28" i="47"/>
  <c r="AX29" i="47"/>
  <c r="AX32" i="47"/>
  <c r="AX28" i="47"/>
  <c r="C17" i="47"/>
  <c r="L28" i="47"/>
  <c r="L29" i="47"/>
  <c r="L32" i="47"/>
  <c r="T32" i="47"/>
  <c r="T28" i="47"/>
  <c r="T29" i="47"/>
  <c r="AB29" i="47"/>
  <c r="AB28" i="47"/>
  <c r="AB32" i="47"/>
  <c r="AJ32" i="47"/>
  <c r="AJ28" i="47"/>
  <c r="AJ29" i="47"/>
  <c r="AR28" i="47"/>
  <c r="AR29" i="47"/>
  <c r="AR32" i="47"/>
  <c r="AZ29" i="47"/>
  <c r="AZ32" i="47"/>
  <c r="AZ28" i="47"/>
  <c r="BH28" i="47"/>
  <c r="BH29" i="47"/>
  <c r="BH32" i="47"/>
  <c r="AP28" i="47"/>
  <c r="AP32" i="47"/>
  <c r="AP29" i="47"/>
  <c r="Z29" i="47"/>
  <c r="Z28" i="47"/>
  <c r="Z32" i="47"/>
  <c r="F51" i="47"/>
  <c r="F57" i="47"/>
  <c r="BF28" i="47"/>
  <c r="BF29" i="47"/>
  <c r="BF32" i="47"/>
  <c r="H29" i="47"/>
  <c r="P29" i="47"/>
  <c r="X29" i="47"/>
  <c r="AN28" i="47"/>
  <c r="AV29" i="47"/>
  <c r="BD28" i="47"/>
  <c r="BL29" i="47"/>
  <c r="AN29" i="47"/>
  <c r="AS29" i="47"/>
  <c r="AS32" i="47"/>
  <c r="BA29" i="47"/>
  <c r="BA32" i="47"/>
  <c r="BI29" i="47"/>
  <c r="BI32" i="47"/>
  <c r="AD29" i="47"/>
  <c r="BD29" i="47"/>
  <c r="C46" i="47"/>
  <c r="C16" i="47"/>
  <c r="H28" i="47"/>
  <c r="P28" i="47"/>
  <c r="X28" i="47"/>
  <c r="AF28" i="47"/>
  <c r="AV28" i="47"/>
  <c r="BL28" i="47"/>
  <c r="K29" i="47"/>
  <c r="U29" i="47"/>
  <c r="AF29" i="47"/>
  <c r="AQ29" i="47"/>
  <c r="G29" i="47"/>
  <c r="G32" i="47"/>
  <c r="O29" i="47"/>
  <c r="O32" i="47"/>
  <c r="W29" i="47"/>
  <c r="W32" i="47"/>
  <c r="AE29" i="47"/>
  <c r="AE32" i="47"/>
  <c r="AM29" i="47"/>
  <c r="AM32" i="47"/>
  <c r="AU29" i="47"/>
  <c r="AU32" i="47"/>
  <c r="BC29" i="47"/>
  <c r="BC32" i="47"/>
  <c r="BK29" i="47"/>
  <c r="BK32" i="47"/>
  <c r="I28" i="47"/>
  <c r="V29" i="47"/>
  <c r="N32" i="47"/>
  <c r="AT32" i="47"/>
  <c r="BJ32" i="47"/>
  <c r="M29" i="47"/>
  <c r="AI29" i="47"/>
  <c r="P32" i="47"/>
  <c r="AV32" i="47"/>
  <c r="BL32" i="47"/>
  <c r="Q32" i="47"/>
  <c r="Q29" i="47"/>
  <c r="Y32" i="47"/>
  <c r="Y29" i="47"/>
  <c r="AG32" i="47"/>
  <c r="AG29" i="47"/>
  <c r="AO32" i="47"/>
  <c r="AO29" i="47"/>
  <c r="AW32" i="47"/>
  <c r="AW29" i="47"/>
  <c r="BE32" i="47"/>
  <c r="BE29" i="47"/>
  <c r="BM32" i="47"/>
  <c r="BM29" i="47"/>
  <c r="K28" i="47"/>
  <c r="S28" i="47"/>
  <c r="AA28" i="47"/>
  <c r="AI28" i="47"/>
  <c r="AQ28" i="47"/>
  <c r="E29" i="47"/>
  <c r="C41" i="47"/>
  <c r="F29" i="47"/>
  <c r="AA29" i="47"/>
  <c r="AK29" i="47"/>
  <c r="F40" i="47"/>
  <c r="AY29" i="47"/>
  <c r="AY32" i="47"/>
  <c r="BG29" i="47"/>
  <c r="BG32" i="47"/>
  <c r="M28" i="47"/>
  <c r="U28" i="47"/>
  <c r="AC28" i="47"/>
  <c r="AK28" i="47"/>
  <c r="AS28" i="47"/>
  <c r="BA28" i="47"/>
  <c r="BI28" i="47"/>
  <c r="AL29" i="47"/>
  <c r="BM41" i="55" l="1"/>
  <c r="BL53" i="55"/>
  <c r="BL51" i="55"/>
  <c r="D110" i="14"/>
  <c r="D111" i="14"/>
  <c r="C32" i="55"/>
  <c r="BL10" i="55"/>
  <c r="C45" i="55"/>
  <c r="C13" i="58"/>
  <c r="C12" i="58"/>
  <c r="J88" i="14"/>
  <c r="BG26" i="47"/>
  <c r="T26" i="47"/>
  <c r="AK26" i="47"/>
  <c r="AL26" i="47"/>
  <c r="AE26" i="47"/>
  <c r="X26" i="47"/>
  <c r="Q26" i="47"/>
  <c r="AB26" i="47"/>
  <c r="AS26" i="47"/>
  <c r="AT26" i="47"/>
  <c r="AM26" i="47"/>
  <c r="AF26" i="47"/>
  <c r="Y26" i="47"/>
  <c r="AJ26" i="47"/>
  <c r="BA26" i="47"/>
  <c r="BB26" i="47"/>
  <c r="AU26" i="47"/>
  <c r="AN26" i="47"/>
  <c r="AG26" i="47"/>
  <c r="S26" i="47"/>
  <c r="AR26" i="47"/>
  <c r="BI26" i="47"/>
  <c r="BJ26" i="47"/>
  <c r="BC26" i="47"/>
  <c r="AV26" i="47"/>
  <c r="AO26" i="47"/>
  <c r="AA26" i="47"/>
  <c r="AZ26" i="47"/>
  <c r="BF26" i="47"/>
  <c r="Z26" i="47"/>
  <c r="BK26" i="47"/>
  <c r="BD26" i="47"/>
  <c r="AW26" i="47"/>
  <c r="AI26" i="47"/>
  <c r="BH26" i="47"/>
  <c r="AH26" i="47"/>
  <c r="BL26" i="47"/>
  <c r="BE26" i="47"/>
  <c r="AQ26" i="47"/>
  <c r="AP26" i="47"/>
  <c r="U26" i="47"/>
  <c r="V26" i="47"/>
  <c r="O26" i="47"/>
  <c r="AX26" i="47"/>
  <c r="AY26" i="47"/>
  <c r="AC26" i="47"/>
  <c r="AD26" i="47"/>
  <c r="W26" i="47"/>
  <c r="P26" i="47"/>
  <c r="R26" i="47"/>
  <c r="BJ34" i="54"/>
  <c r="BJ49" i="54"/>
  <c r="BJ51" i="54" s="1"/>
  <c r="BJ57" i="54"/>
  <c r="BJ36" i="54" s="1"/>
  <c r="BK7" i="54"/>
  <c r="BG11" i="54"/>
  <c r="BG13" i="54"/>
  <c r="BG12" i="54"/>
  <c r="BI37" i="54"/>
  <c r="BI40" i="54"/>
  <c r="BH43" i="54"/>
  <c r="BH10" i="54" s="1"/>
  <c r="BG11" i="53"/>
  <c r="BG12" i="53"/>
  <c r="BG13" i="53"/>
  <c r="BI40" i="53"/>
  <c r="BH43" i="53"/>
  <c r="BH10" i="53" s="1"/>
  <c r="BI34" i="53"/>
  <c r="BI49" i="53"/>
  <c r="BI51" i="53" s="1"/>
  <c r="BI57" i="53"/>
  <c r="BI36" i="53" s="1"/>
  <c r="BJ7" i="53"/>
  <c r="BH37" i="53"/>
  <c r="BH37" i="52"/>
  <c r="BG11" i="52"/>
  <c r="BG13" i="52"/>
  <c r="BG12" i="52"/>
  <c r="BI40" i="52"/>
  <c r="BH43" i="52"/>
  <c r="BH10" i="52" s="1"/>
  <c r="BI34" i="52"/>
  <c r="BI49" i="52"/>
  <c r="BI51" i="52" s="1"/>
  <c r="BI57" i="52"/>
  <c r="BI36" i="52" s="1"/>
  <c r="BJ7" i="52"/>
  <c r="F36" i="49"/>
  <c r="F10" i="49" s="1"/>
  <c r="C32" i="49"/>
  <c r="C26" i="49"/>
  <c r="G40" i="49"/>
  <c r="G43" i="49" s="1"/>
  <c r="G34" i="49"/>
  <c r="G57" i="49"/>
  <c r="G36" i="49" s="1"/>
  <c r="H7" i="49"/>
  <c r="C28" i="49"/>
  <c r="C29" i="49"/>
  <c r="C27" i="49"/>
  <c r="E36" i="49"/>
  <c r="F36" i="48"/>
  <c r="F10" i="48" s="1"/>
  <c r="E36" i="48"/>
  <c r="C27" i="48"/>
  <c r="C29" i="48"/>
  <c r="C28" i="48"/>
  <c r="H40" i="48"/>
  <c r="G43" i="48"/>
  <c r="C32" i="48"/>
  <c r="I89" i="14" s="1"/>
  <c r="G34" i="48"/>
  <c r="G57" i="48"/>
  <c r="G36" i="48" s="1"/>
  <c r="H7" i="48"/>
  <c r="C32" i="47"/>
  <c r="H89" i="14" s="1"/>
  <c r="G36" i="47"/>
  <c r="C28" i="47"/>
  <c r="E36" i="47"/>
  <c r="E10" i="47" s="1"/>
  <c r="C27" i="47"/>
  <c r="H57" i="47"/>
  <c r="H36" i="47" s="1"/>
  <c r="H34" i="47"/>
  <c r="I7" i="47"/>
  <c r="F43" i="47"/>
  <c r="G40" i="47"/>
  <c r="C29" i="47"/>
  <c r="F36" i="47"/>
  <c r="BM53" i="55" l="1"/>
  <c r="BM51" i="55"/>
  <c r="C53" i="55"/>
  <c r="C51" i="55"/>
  <c r="BM10" i="55"/>
  <c r="J89" i="14"/>
  <c r="J110" i="14"/>
  <c r="J111" i="14"/>
  <c r="BK49" i="54"/>
  <c r="BK51" i="54" s="1"/>
  <c r="BK57" i="54"/>
  <c r="BK36" i="54" s="1"/>
  <c r="BK34" i="54"/>
  <c r="BL7" i="54"/>
  <c r="BH11" i="54"/>
  <c r="BH13" i="54"/>
  <c r="BH12" i="54"/>
  <c r="BJ37" i="54"/>
  <c r="BI43" i="54"/>
  <c r="BI10" i="54" s="1"/>
  <c r="BJ40" i="54"/>
  <c r="BH11" i="53"/>
  <c r="BH13" i="53"/>
  <c r="BH12" i="53"/>
  <c r="BI37" i="53"/>
  <c r="BJ40" i="53"/>
  <c r="BI43" i="53"/>
  <c r="BI10" i="53" s="1"/>
  <c r="BJ34" i="53"/>
  <c r="BJ49" i="53"/>
  <c r="BJ51" i="53" s="1"/>
  <c r="BJ57" i="53"/>
  <c r="BJ36" i="53" s="1"/>
  <c r="BK7" i="53"/>
  <c r="BH11" i="52"/>
  <c r="BH12" i="52"/>
  <c r="BH13" i="52"/>
  <c r="BJ40" i="52"/>
  <c r="BI43" i="52"/>
  <c r="BI10" i="52" s="1"/>
  <c r="BJ49" i="52"/>
  <c r="BJ51" i="52" s="1"/>
  <c r="BJ57" i="52"/>
  <c r="BJ36" i="52" s="1"/>
  <c r="BJ34" i="52"/>
  <c r="BK7" i="52"/>
  <c r="BI37" i="52"/>
  <c r="G51" i="49"/>
  <c r="G10" i="49" s="1"/>
  <c r="H40" i="49"/>
  <c r="H43" i="49" s="1"/>
  <c r="E10" i="49"/>
  <c r="E37" i="49"/>
  <c r="F37" i="49" s="1"/>
  <c r="G37" i="49" s="1"/>
  <c r="H51" i="49"/>
  <c r="H34" i="49"/>
  <c r="H57" i="49"/>
  <c r="H36" i="49" s="1"/>
  <c r="I7" i="49"/>
  <c r="H51" i="48"/>
  <c r="H57" i="48"/>
  <c r="H34" i="48"/>
  <c r="I7" i="48"/>
  <c r="H43" i="48"/>
  <c r="I40" i="48"/>
  <c r="G51" i="48"/>
  <c r="G10" i="48" s="1"/>
  <c r="E37" i="48"/>
  <c r="F37" i="48" s="1"/>
  <c r="G37" i="48" s="1"/>
  <c r="E10" i="48"/>
  <c r="C26" i="47"/>
  <c r="I57" i="47"/>
  <c r="I36" i="47" s="1"/>
  <c r="I34" i="47"/>
  <c r="I51" i="47"/>
  <c r="E37" i="47"/>
  <c r="F37" i="47" s="1"/>
  <c r="G37" i="47" s="1"/>
  <c r="H37" i="47" s="1"/>
  <c r="H51" i="47"/>
  <c r="F10" i="47"/>
  <c r="H40" i="47"/>
  <c r="G43" i="47"/>
  <c r="G10" i="47" s="1"/>
  <c r="H111" i="14" l="1"/>
  <c r="H110" i="14"/>
  <c r="BL57" i="54"/>
  <c r="BL36" i="54" s="1"/>
  <c r="BL34" i="54"/>
  <c r="BL49" i="54"/>
  <c r="BL51" i="54" s="1"/>
  <c r="BM7" i="54"/>
  <c r="BJ43" i="54"/>
  <c r="BJ10" i="54" s="1"/>
  <c r="BK40" i="54"/>
  <c r="BI11" i="54"/>
  <c r="BI13" i="54"/>
  <c r="BI12" i="54"/>
  <c r="BK37" i="54"/>
  <c r="BI11" i="53"/>
  <c r="BI12" i="53"/>
  <c r="BI13" i="53"/>
  <c r="BJ43" i="53"/>
  <c r="BJ10" i="53" s="1"/>
  <c r="BK40" i="53"/>
  <c r="BJ37" i="53"/>
  <c r="BK34" i="53"/>
  <c r="BK49" i="53"/>
  <c r="BK51" i="53" s="1"/>
  <c r="BK57" i="53"/>
  <c r="BK36" i="53" s="1"/>
  <c r="BL7" i="53"/>
  <c r="BI11" i="52"/>
  <c r="BI12" i="52"/>
  <c r="BI13" i="52"/>
  <c r="BJ37" i="52"/>
  <c r="BJ43" i="52"/>
  <c r="BJ10" i="52" s="1"/>
  <c r="BK40" i="52"/>
  <c r="BK34" i="52"/>
  <c r="BK49" i="52"/>
  <c r="BK51" i="52" s="1"/>
  <c r="BK57" i="52"/>
  <c r="BK36" i="52" s="1"/>
  <c r="BL7" i="52"/>
  <c r="H37" i="49"/>
  <c r="H10" i="49"/>
  <c r="I40" i="49"/>
  <c r="I43" i="49" s="1"/>
  <c r="E11" i="49"/>
  <c r="F11" i="49" s="1"/>
  <c r="G11" i="49" s="1"/>
  <c r="G12" i="49"/>
  <c r="F12" i="49"/>
  <c r="G13" i="49"/>
  <c r="F13" i="49"/>
  <c r="I57" i="49"/>
  <c r="I36" i="49" s="1"/>
  <c r="I34" i="49"/>
  <c r="I51" i="49"/>
  <c r="J7" i="49"/>
  <c r="G12" i="48"/>
  <c r="F13" i="48"/>
  <c r="F12" i="48"/>
  <c r="E11" i="48"/>
  <c r="F11" i="48" s="1"/>
  <c r="G11" i="48" s="1"/>
  <c r="G13" i="48"/>
  <c r="I57" i="48"/>
  <c r="I36" i="48" s="1"/>
  <c r="I34" i="48"/>
  <c r="I51" i="48"/>
  <c r="J7" i="48"/>
  <c r="H36" i="48"/>
  <c r="I43" i="48"/>
  <c r="J40" i="48"/>
  <c r="H43" i="47"/>
  <c r="I40" i="47"/>
  <c r="G13" i="47"/>
  <c r="G12" i="47"/>
  <c r="F12" i="47"/>
  <c r="F13" i="47"/>
  <c r="E11" i="47"/>
  <c r="F11" i="47" s="1"/>
  <c r="G11" i="47" s="1"/>
  <c r="I37" i="47"/>
  <c r="BJ11" i="54" l="1"/>
  <c r="BJ12" i="54"/>
  <c r="BJ13" i="54"/>
  <c r="BK43" i="54"/>
  <c r="BK10" i="54" s="1"/>
  <c r="BL40" i="54"/>
  <c r="BM49" i="54"/>
  <c r="BM57" i="54"/>
  <c r="BM34" i="54"/>
  <c r="BL37" i="54"/>
  <c r="BK43" i="53"/>
  <c r="BK10" i="53" s="1"/>
  <c r="BL40" i="53"/>
  <c r="BJ11" i="53"/>
  <c r="BJ13" i="53"/>
  <c r="BJ12" i="53"/>
  <c r="BL49" i="53"/>
  <c r="BL51" i="53" s="1"/>
  <c r="BL57" i="53"/>
  <c r="BL36" i="53" s="1"/>
  <c r="BL34" i="53"/>
  <c r="BM7" i="53"/>
  <c r="BK37" i="53"/>
  <c r="BJ11" i="52"/>
  <c r="BJ12" i="52"/>
  <c r="BJ13" i="52"/>
  <c r="BL49" i="52"/>
  <c r="BL51" i="52" s="1"/>
  <c r="BL57" i="52"/>
  <c r="BL36" i="52" s="1"/>
  <c r="BL34" i="52"/>
  <c r="BM7" i="52"/>
  <c r="BK43" i="52"/>
  <c r="BK10" i="52" s="1"/>
  <c r="BL40" i="52"/>
  <c r="BK37" i="52"/>
  <c r="H11" i="49"/>
  <c r="H13" i="49"/>
  <c r="H12" i="49"/>
  <c r="J40" i="49"/>
  <c r="J43" i="49" s="1"/>
  <c r="J51" i="49"/>
  <c r="J34" i="49"/>
  <c r="J57" i="49"/>
  <c r="J36" i="49" s="1"/>
  <c r="K7" i="49"/>
  <c r="I37" i="49"/>
  <c r="I10" i="49"/>
  <c r="J51" i="48"/>
  <c r="J34" i="48"/>
  <c r="J57" i="48"/>
  <c r="J36" i="48" s="1"/>
  <c r="K7" i="48"/>
  <c r="J43" i="48"/>
  <c r="K40" i="48"/>
  <c r="I10" i="48"/>
  <c r="H37" i="48"/>
  <c r="I37" i="48" s="1"/>
  <c r="H10" i="48"/>
  <c r="I43" i="47"/>
  <c r="I10" i="47" s="1"/>
  <c r="J40" i="47"/>
  <c r="H10" i="47"/>
  <c r="BM36" i="54" l="1"/>
  <c r="C57" i="54"/>
  <c r="BL43" i="54"/>
  <c r="BL10" i="54" s="1"/>
  <c r="BM40" i="54"/>
  <c r="BK11" i="54"/>
  <c r="BK13" i="54"/>
  <c r="BK12" i="54"/>
  <c r="BM51" i="54"/>
  <c r="C51" i="54" s="1"/>
  <c r="C49" i="54"/>
  <c r="BL37" i="53"/>
  <c r="BK11" i="53"/>
  <c r="BK12" i="53"/>
  <c r="BK13" i="53"/>
  <c r="BL43" i="53"/>
  <c r="BL10" i="53" s="1"/>
  <c r="BM40" i="53"/>
  <c r="BM57" i="53"/>
  <c r="BM34" i="53"/>
  <c r="BM49" i="53"/>
  <c r="BK11" i="52"/>
  <c r="BK12" i="52"/>
  <c r="BK13" i="52"/>
  <c r="BM57" i="52"/>
  <c r="BM49" i="52"/>
  <c r="BM34" i="52"/>
  <c r="BL37" i="52"/>
  <c r="BL43" i="52"/>
  <c r="BL10" i="52" s="1"/>
  <c r="BM40" i="52"/>
  <c r="I11" i="49"/>
  <c r="I12" i="49"/>
  <c r="I13" i="49"/>
  <c r="J37" i="49"/>
  <c r="J10" i="49"/>
  <c r="K40" i="49"/>
  <c r="K43" i="49" s="1"/>
  <c r="K34" i="49"/>
  <c r="K57" i="49"/>
  <c r="K36" i="49" s="1"/>
  <c r="K51" i="49"/>
  <c r="L7" i="49"/>
  <c r="L40" i="48"/>
  <c r="K43" i="48"/>
  <c r="J37" i="48"/>
  <c r="J10" i="48"/>
  <c r="H11" i="48"/>
  <c r="I11" i="48" s="1"/>
  <c r="I13" i="48"/>
  <c r="H12" i="48"/>
  <c r="I12" i="48"/>
  <c r="H13" i="48"/>
  <c r="K34" i="48"/>
  <c r="K51" i="48"/>
  <c r="K57" i="48"/>
  <c r="K36" i="48" s="1"/>
  <c r="L7" i="48"/>
  <c r="H11" i="47"/>
  <c r="I11" i="47" s="1"/>
  <c r="I12" i="47"/>
  <c r="H13" i="47"/>
  <c r="I13" i="47"/>
  <c r="H12" i="47"/>
  <c r="J43" i="47"/>
  <c r="K40" i="47"/>
  <c r="BM43" i="54" l="1"/>
  <c r="C43" i="54" s="1"/>
  <c r="C40" i="54"/>
  <c r="BL11" i="54"/>
  <c r="BL13" i="54"/>
  <c r="BL12" i="54"/>
  <c r="BM37" i="54"/>
  <c r="C36" i="54"/>
  <c r="BL11" i="53"/>
  <c r="BL12" i="53"/>
  <c r="BL13" i="53"/>
  <c r="BM43" i="53"/>
  <c r="C43" i="53" s="1"/>
  <c r="C40" i="53"/>
  <c r="BM36" i="53"/>
  <c r="C57" i="53"/>
  <c r="BM51" i="53"/>
  <c r="C51" i="53" s="1"/>
  <c r="C49" i="53"/>
  <c r="BL11" i="52"/>
  <c r="BL12" i="52"/>
  <c r="BL13" i="52"/>
  <c r="BM51" i="52"/>
  <c r="C51" i="52" s="1"/>
  <c r="C49" i="52"/>
  <c r="BM36" i="52"/>
  <c r="C57" i="52"/>
  <c r="BM43" i="52"/>
  <c r="C43" i="52" s="1"/>
  <c r="C40" i="52"/>
  <c r="J11" i="49"/>
  <c r="J12" i="49"/>
  <c r="L34" i="49"/>
  <c r="L51" i="49"/>
  <c r="L57" i="49"/>
  <c r="L36" i="49" s="1"/>
  <c r="M7" i="49"/>
  <c r="J13" i="49"/>
  <c r="K37" i="49"/>
  <c r="K10" i="49"/>
  <c r="L40" i="49"/>
  <c r="L43" i="49" s="1"/>
  <c r="J11" i="48"/>
  <c r="J12" i="48"/>
  <c r="M40" i="48"/>
  <c r="L43" i="48"/>
  <c r="L51" i="48"/>
  <c r="L57" i="48"/>
  <c r="L36" i="48" s="1"/>
  <c r="L34" i="48"/>
  <c r="M7" i="48"/>
  <c r="K37" i="48"/>
  <c r="K10" i="48"/>
  <c r="J13" i="48"/>
  <c r="L40" i="47"/>
  <c r="K43" i="47"/>
  <c r="BM10" i="54" l="1"/>
  <c r="BM11" i="54" s="1"/>
  <c r="BM37" i="53"/>
  <c r="BM10" i="53"/>
  <c r="C36" i="53"/>
  <c r="BM37" i="52"/>
  <c r="BM10" i="52"/>
  <c r="C36" i="52"/>
  <c r="K11" i="49"/>
  <c r="L37" i="49"/>
  <c r="K13" i="49"/>
  <c r="K12" i="49"/>
  <c r="L10" i="49"/>
  <c r="M40" i="49"/>
  <c r="M43" i="49" s="1"/>
  <c r="M34" i="49"/>
  <c r="M51" i="49"/>
  <c r="M57" i="49"/>
  <c r="M36" i="49" s="1"/>
  <c r="N7" i="49"/>
  <c r="K11" i="48"/>
  <c r="M34" i="48"/>
  <c r="M51" i="48"/>
  <c r="M57" i="48"/>
  <c r="M36" i="48" s="1"/>
  <c r="N7" i="48"/>
  <c r="L37" i="48"/>
  <c r="L10" i="48"/>
  <c r="L12" i="48" s="1"/>
  <c r="N40" i="48"/>
  <c r="M43" i="48"/>
  <c r="K12" i="48"/>
  <c r="K13" i="48"/>
  <c r="L43" i="47"/>
  <c r="M40" i="47"/>
  <c r="M43" i="47" s="1"/>
  <c r="C10" i="54" l="1"/>
  <c r="BM13" i="54"/>
  <c r="C13" i="54" s="1"/>
  <c r="BM12" i="54"/>
  <c r="C12" i="54" s="1"/>
  <c r="BM11" i="53"/>
  <c r="C10" i="53"/>
  <c r="BM12" i="53"/>
  <c r="BM13" i="53"/>
  <c r="BM11" i="52"/>
  <c r="C10" i="52"/>
  <c r="BM13" i="52"/>
  <c r="BM12" i="52"/>
  <c r="L11" i="49"/>
  <c r="L12" i="49"/>
  <c r="L13" i="49"/>
  <c r="M37" i="49"/>
  <c r="N40" i="49"/>
  <c r="N43" i="49" s="1"/>
  <c r="M10" i="49"/>
  <c r="N51" i="49"/>
  <c r="N57" i="49"/>
  <c r="N36" i="49" s="1"/>
  <c r="N34" i="49"/>
  <c r="O7" i="49"/>
  <c r="N43" i="48"/>
  <c r="O40" i="48"/>
  <c r="N51" i="48"/>
  <c r="N57" i="48"/>
  <c r="N36" i="48" s="1"/>
  <c r="O7" i="48"/>
  <c r="N34" i="48"/>
  <c r="L11" i="48"/>
  <c r="M10" i="48"/>
  <c r="M37" i="48"/>
  <c r="L13" i="48"/>
  <c r="N40" i="47"/>
  <c r="N43" i="47" s="1"/>
  <c r="C13" i="52" l="1"/>
  <c r="C12" i="52"/>
  <c r="C13" i="53"/>
  <c r="C12" i="53"/>
  <c r="M11" i="49"/>
  <c r="M12" i="49"/>
  <c r="M13" i="49"/>
  <c r="O34" i="49"/>
  <c r="O57" i="49"/>
  <c r="O36" i="49" s="1"/>
  <c r="O51" i="49"/>
  <c r="P7" i="49"/>
  <c r="N37" i="49"/>
  <c r="N10" i="49"/>
  <c r="O40" i="49"/>
  <c r="O43" i="49" s="1"/>
  <c r="M13" i="48"/>
  <c r="O34" i="48"/>
  <c r="O51" i="48"/>
  <c r="O57" i="48"/>
  <c r="O36" i="48" s="1"/>
  <c r="P7" i="48"/>
  <c r="N37" i="48"/>
  <c r="N10" i="48"/>
  <c r="P40" i="48"/>
  <c r="O43" i="48"/>
  <c r="M11" i="48"/>
  <c r="M12" i="48"/>
  <c r="O40" i="47"/>
  <c r="O43" i="47" s="1"/>
  <c r="N11" i="49" l="1"/>
  <c r="N13" i="49"/>
  <c r="N12" i="49"/>
  <c r="O10" i="49"/>
  <c r="P40" i="49"/>
  <c r="P43" i="49" s="1"/>
  <c r="P51" i="49"/>
  <c r="P34" i="49"/>
  <c r="P57" i="49"/>
  <c r="P36" i="49" s="1"/>
  <c r="Q7" i="49"/>
  <c r="O37" i="49"/>
  <c r="N11" i="48"/>
  <c r="N12" i="48"/>
  <c r="N13" i="48"/>
  <c r="O10" i="48"/>
  <c r="O37" i="48"/>
  <c r="P51" i="48"/>
  <c r="P57" i="48"/>
  <c r="P36" i="48" s="1"/>
  <c r="P34" i="48"/>
  <c r="Q7" i="48"/>
  <c r="P43" i="48"/>
  <c r="Q40" i="48"/>
  <c r="P40" i="47"/>
  <c r="P43" i="47" s="1"/>
  <c r="O11" i="49" l="1"/>
  <c r="O12" i="49"/>
  <c r="O13" i="49"/>
  <c r="P37" i="49"/>
  <c r="P10" i="49"/>
  <c r="Q40" i="49"/>
  <c r="Q43" i="49" s="1"/>
  <c r="Q57" i="49"/>
  <c r="Q36" i="49" s="1"/>
  <c r="Q34" i="49"/>
  <c r="Q51" i="49"/>
  <c r="R7" i="49"/>
  <c r="Q57" i="48"/>
  <c r="Q36" i="48" s="1"/>
  <c r="Q34" i="48"/>
  <c r="Q51" i="48"/>
  <c r="R7" i="48"/>
  <c r="P37" i="48"/>
  <c r="P10" i="48"/>
  <c r="Q43" i="48"/>
  <c r="R40" i="48"/>
  <c r="O11" i="48"/>
  <c r="O12" i="48"/>
  <c r="O13" i="48"/>
  <c r="Q40" i="47"/>
  <c r="Q43" i="47" s="1"/>
  <c r="P11" i="49" l="1"/>
  <c r="P12" i="49"/>
  <c r="P13" i="49"/>
  <c r="R40" i="49"/>
  <c r="R43" i="49" s="1"/>
  <c r="Q10" i="49"/>
  <c r="R51" i="49"/>
  <c r="R34" i="49"/>
  <c r="R57" i="49"/>
  <c r="R36" i="49" s="1"/>
  <c r="S7" i="49"/>
  <c r="Q37" i="49"/>
  <c r="C26" i="48"/>
  <c r="P11" i="48"/>
  <c r="P13" i="48"/>
  <c r="P12" i="48"/>
  <c r="R43" i="48"/>
  <c r="S40" i="48"/>
  <c r="R51" i="48"/>
  <c r="R57" i="48"/>
  <c r="R36" i="48" s="1"/>
  <c r="R34" i="48"/>
  <c r="S7" i="48"/>
  <c r="Q37" i="48"/>
  <c r="Q10" i="48"/>
  <c r="R40" i="47"/>
  <c r="R43" i="47" s="1"/>
  <c r="I110" i="14" l="1"/>
  <c r="I111" i="14"/>
  <c r="Q11" i="49"/>
  <c r="Q13" i="49"/>
  <c r="Q12" i="49"/>
  <c r="S40" i="49"/>
  <c r="S43" i="49" s="1"/>
  <c r="R37" i="49"/>
  <c r="R10" i="49"/>
  <c r="S34" i="49"/>
  <c r="S57" i="49"/>
  <c r="S36" i="49" s="1"/>
  <c r="S51" i="49"/>
  <c r="T7" i="49"/>
  <c r="R37" i="48"/>
  <c r="R10" i="48"/>
  <c r="T40" i="48"/>
  <c r="S43" i="48"/>
  <c r="Q11" i="48"/>
  <c r="Q13" i="48"/>
  <c r="Q12" i="48"/>
  <c r="S34" i="48"/>
  <c r="S51" i="48"/>
  <c r="S57" i="48"/>
  <c r="S36" i="48" s="1"/>
  <c r="T7" i="48"/>
  <c r="S40" i="47"/>
  <c r="S43" i="47" s="1"/>
  <c r="T40" i="49" l="1"/>
  <c r="T43" i="49" s="1"/>
  <c r="T34" i="49"/>
  <c r="T51" i="49"/>
  <c r="T57" i="49"/>
  <c r="T36" i="49" s="1"/>
  <c r="U7" i="49"/>
  <c r="R11" i="49"/>
  <c r="R13" i="49"/>
  <c r="R12" i="49"/>
  <c r="S37" i="49"/>
  <c r="S10" i="49"/>
  <c r="T51" i="48"/>
  <c r="T57" i="48"/>
  <c r="T36" i="48" s="1"/>
  <c r="T34" i="48"/>
  <c r="U7" i="48"/>
  <c r="U40" i="48"/>
  <c r="T43" i="48"/>
  <c r="S37" i="48"/>
  <c r="S10" i="48"/>
  <c r="R11" i="48"/>
  <c r="R13" i="48"/>
  <c r="R12" i="48"/>
  <c r="T40" i="47"/>
  <c r="T43" i="47" s="1"/>
  <c r="U34" i="49" l="1"/>
  <c r="U51" i="49"/>
  <c r="U57" i="49"/>
  <c r="U36" i="49" s="1"/>
  <c r="V7" i="49"/>
  <c r="S11" i="49"/>
  <c r="S12" i="49"/>
  <c r="S13" i="49"/>
  <c r="T37" i="49"/>
  <c r="T10" i="49"/>
  <c r="U40" i="49"/>
  <c r="U43" i="49" s="1"/>
  <c r="S11" i="48"/>
  <c r="S12" i="48"/>
  <c r="S13" i="48"/>
  <c r="T37" i="48"/>
  <c r="T10" i="48"/>
  <c r="V40" i="48"/>
  <c r="U43" i="48"/>
  <c r="U34" i="48"/>
  <c r="U51" i="48"/>
  <c r="U57" i="48"/>
  <c r="U36" i="48" s="1"/>
  <c r="V7" i="48"/>
  <c r="U40" i="47"/>
  <c r="U43" i="47" s="1"/>
  <c r="T11" i="49" l="1"/>
  <c r="T13" i="49"/>
  <c r="T12" i="49"/>
  <c r="V40" i="49"/>
  <c r="V43" i="49" s="1"/>
  <c r="U10" i="49"/>
  <c r="V51" i="49"/>
  <c r="V57" i="49"/>
  <c r="V36" i="49" s="1"/>
  <c r="V34" i="49"/>
  <c r="W7" i="49"/>
  <c r="U37" i="49"/>
  <c r="V43" i="48"/>
  <c r="W40" i="48"/>
  <c r="V51" i="48"/>
  <c r="V57" i="48"/>
  <c r="V36" i="48" s="1"/>
  <c r="V34" i="48"/>
  <c r="W7" i="48"/>
  <c r="U37" i="48"/>
  <c r="U10" i="48"/>
  <c r="T11" i="48"/>
  <c r="T13" i="48"/>
  <c r="T12" i="48"/>
  <c r="V40" i="47"/>
  <c r="V43" i="47" s="1"/>
  <c r="U11" i="49" l="1"/>
  <c r="U12" i="49"/>
  <c r="U13" i="49"/>
  <c r="V37" i="49"/>
  <c r="V10" i="49"/>
  <c r="W40" i="49"/>
  <c r="W43" i="49" s="1"/>
  <c r="W34" i="49"/>
  <c r="W57" i="49"/>
  <c r="W36" i="49" s="1"/>
  <c r="W51" i="49"/>
  <c r="X7" i="49"/>
  <c r="U11" i="48"/>
  <c r="U12" i="48"/>
  <c r="U13" i="48"/>
  <c r="V37" i="48"/>
  <c r="V10" i="48"/>
  <c r="W34" i="48"/>
  <c r="W51" i="48"/>
  <c r="W57" i="48"/>
  <c r="W36" i="48" s="1"/>
  <c r="X7" i="48"/>
  <c r="X40" i="48"/>
  <c r="W43" i="48"/>
  <c r="W40" i="47"/>
  <c r="W43" i="47" s="1"/>
  <c r="V11" i="49" l="1"/>
  <c r="V13" i="49"/>
  <c r="V12" i="49"/>
  <c r="W10" i="49"/>
  <c r="X40" i="49"/>
  <c r="X43" i="49" s="1"/>
  <c r="X51" i="49"/>
  <c r="X34" i="49"/>
  <c r="X57" i="49"/>
  <c r="X36" i="49" s="1"/>
  <c r="Y7" i="49"/>
  <c r="W37" i="49"/>
  <c r="W37" i="48"/>
  <c r="W10" i="48"/>
  <c r="V11" i="48"/>
  <c r="V13" i="48"/>
  <c r="V12" i="48"/>
  <c r="X43" i="48"/>
  <c r="Y40" i="48"/>
  <c r="X51" i="48"/>
  <c r="X57" i="48"/>
  <c r="X36" i="48" s="1"/>
  <c r="X34" i="48"/>
  <c r="Y7" i="48"/>
  <c r="X40" i="47"/>
  <c r="X43" i="47" s="1"/>
  <c r="W11" i="49" l="1"/>
  <c r="W13" i="49"/>
  <c r="W12" i="49"/>
  <c r="X37" i="49"/>
  <c r="X10" i="49"/>
  <c r="Y40" i="49"/>
  <c r="Y43" i="49" s="1"/>
  <c r="Y57" i="49"/>
  <c r="Y36" i="49" s="1"/>
  <c r="Y34" i="49"/>
  <c r="Y51" i="49"/>
  <c r="Z7" i="49"/>
  <c r="Y43" i="48"/>
  <c r="Z40" i="48"/>
  <c r="W11" i="48"/>
  <c r="W13" i="48"/>
  <c r="W12" i="48"/>
  <c r="Y57" i="48"/>
  <c r="Y36" i="48" s="1"/>
  <c r="Y34" i="48"/>
  <c r="Y51" i="48"/>
  <c r="Z7" i="48"/>
  <c r="X37" i="48"/>
  <c r="X10" i="48"/>
  <c r="Y40" i="47"/>
  <c r="Y43" i="47" s="1"/>
  <c r="X11" i="49" l="1"/>
  <c r="X12" i="49"/>
  <c r="X13" i="49"/>
  <c r="Y37" i="49"/>
  <c r="Z40" i="49"/>
  <c r="Z43" i="49" s="1"/>
  <c r="Y10" i="49"/>
  <c r="Z51" i="49"/>
  <c r="Z34" i="49"/>
  <c r="Z57" i="49"/>
  <c r="Z36" i="49" s="1"/>
  <c r="AA7" i="49"/>
  <c r="Y37" i="48"/>
  <c r="I91" i="14" s="1"/>
  <c r="Y10" i="48"/>
  <c r="Z43" i="48"/>
  <c r="AA40" i="48"/>
  <c r="X11" i="48"/>
  <c r="X13" i="48"/>
  <c r="X12" i="48"/>
  <c r="Z51" i="48"/>
  <c r="Z34" i="48"/>
  <c r="Z57" i="48"/>
  <c r="Z36" i="48" s="1"/>
  <c r="AA7" i="48"/>
  <c r="Z40" i="47"/>
  <c r="Z43" i="47" s="1"/>
  <c r="J91" i="14" l="1"/>
  <c r="Y11" i="49"/>
  <c r="Y13" i="49"/>
  <c r="Y12" i="49"/>
  <c r="Z10" i="49"/>
  <c r="AA40" i="49"/>
  <c r="AA43" i="49" s="1"/>
  <c r="AA34" i="49"/>
  <c r="AA57" i="49"/>
  <c r="AA36" i="49" s="1"/>
  <c r="AA51" i="49"/>
  <c r="AB7" i="49"/>
  <c r="Z37" i="49"/>
  <c r="AA34" i="48"/>
  <c r="AA51" i="48"/>
  <c r="AA57" i="48"/>
  <c r="AA36" i="48" s="1"/>
  <c r="AB7" i="48"/>
  <c r="Y11" i="48"/>
  <c r="Y13" i="48"/>
  <c r="Y12" i="48"/>
  <c r="I96" i="14" s="1"/>
  <c r="AB40" i="48"/>
  <c r="AA43" i="48"/>
  <c r="Z37" i="48"/>
  <c r="Z10" i="48"/>
  <c r="AA40" i="47"/>
  <c r="AA43" i="47" s="1"/>
  <c r="J96" i="14" l="1"/>
  <c r="Z11" i="49"/>
  <c r="Z12" i="49"/>
  <c r="Z13" i="49"/>
  <c r="AB40" i="49"/>
  <c r="AB43" i="49" s="1"/>
  <c r="AA37" i="49"/>
  <c r="AA10" i="49"/>
  <c r="AB34" i="49"/>
  <c r="AB51" i="49"/>
  <c r="AB57" i="49"/>
  <c r="AB36" i="49" s="1"/>
  <c r="AC7" i="49"/>
  <c r="Z11" i="48"/>
  <c r="Z13" i="48"/>
  <c r="Z12" i="48"/>
  <c r="AC40" i="48"/>
  <c r="AB43" i="48"/>
  <c r="AB51" i="48"/>
  <c r="AB57" i="48"/>
  <c r="AB36" i="48" s="1"/>
  <c r="AB34" i="48"/>
  <c r="AC7" i="48"/>
  <c r="AA37" i="48"/>
  <c r="AA10" i="48"/>
  <c r="AB40" i="47"/>
  <c r="AB43" i="47" s="1"/>
  <c r="AC40" i="49" l="1"/>
  <c r="AC43" i="49" s="1"/>
  <c r="AC34" i="49"/>
  <c r="AC51" i="49"/>
  <c r="AC57" i="49"/>
  <c r="AC36" i="49" s="1"/>
  <c r="AD7" i="49"/>
  <c r="AA11" i="49"/>
  <c r="AA13" i="49"/>
  <c r="AA12" i="49"/>
  <c r="AB37" i="49"/>
  <c r="AB10" i="49"/>
  <c r="AB37" i="48"/>
  <c r="AB10" i="48"/>
  <c r="AA11" i="48"/>
  <c r="AA13" i="48"/>
  <c r="AA12" i="48"/>
  <c r="AD40" i="48"/>
  <c r="AC43" i="48"/>
  <c r="AC34" i="48"/>
  <c r="AC51" i="48"/>
  <c r="AC57" i="48"/>
  <c r="AC36" i="48" s="1"/>
  <c r="AD7" i="48"/>
  <c r="AC40" i="47"/>
  <c r="AC43" i="47" s="1"/>
  <c r="AD51" i="49" l="1"/>
  <c r="AD57" i="49"/>
  <c r="AD36" i="49" s="1"/>
  <c r="AD34" i="49"/>
  <c r="AE7" i="49"/>
  <c r="AC37" i="49"/>
  <c r="AC10" i="49"/>
  <c r="AB11" i="49"/>
  <c r="AB13" i="49"/>
  <c r="AB12" i="49"/>
  <c r="AD40" i="49"/>
  <c r="AD43" i="49" s="1"/>
  <c r="AD43" i="48"/>
  <c r="AE40" i="48"/>
  <c r="AD51" i="48"/>
  <c r="AD57" i="48"/>
  <c r="AD36" i="48" s="1"/>
  <c r="AE7" i="48"/>
  <c r="AD34" i="48"/>
  <c r="AC37" i="48"/>
  <c r="AC10" i="48"/>
  <c r="AB11" i="48"/>
  <c r="AB13" i="48"/>
  <c r="AB12" i="48"/>
  <c r="AD40" i="47"/>
  <c r="AD43" i="47" s="1"/>
  <c r="AE34" i="49" l="1"/>
  <c r="AE57" i="49"/>
  <c r="AE36" i="49" s="1"/>
  <c r="AE51" i="49"/>
  <c r="AF7" i="49"/>
  <c r="AC11" i="49"/>
  <c r="AC12" i="49"/>
  <c r="AC13" i="49"/>
  <c r="AD10" i="49"/>
  <c r="AE40" i="49"/>
  <c r="AE43" i="49" s="1"/>
  <c r="AD37" i="49"/>
  <c r="AC11" i="48"/>
  <c r="AC12" i="48"/>
  <c r="AC13" i="48"/>
  <c r="AE34" i="48"/>
  <c r="AE51" i="48"/>
  <c r="AE57" i="48"/>
  <c r="AE36" i="48" s="1"/>
  <c r="AF7" i="48"/>
  <c r="AD37" i="48"/>
  <c r="AD10" i="48"/>
  <c r="AF40" i="48"/>
  <c r="AE43" i="48"/>
  <c r="AE40" i="47"/>
  <c r="AE43" i="47" s="1"/>
  <c r="AD11" i="49" l="1"/>
  <c r="AD13" i="49"/>
  <c r="AD12" i="49"/>
  <c r="AF51" i="49"/>
  <c r="AF34" i="49"/>
  <c r="AF57" i="49"/>
  <c r="AF36" i="49" s="1"/>
  <c r="AG7" i="49"/>
  <c r="AE37" i="49"/>
  <c r="AE10" i="49"/>
  <c r="AF40" i="49"/>
  <c r="AF43" i="49" s="1"/>
  <c r="AE37" i="48"/>
  <c r="AE10" i="48"/>
  <c r="AF51" i="48"/>
  <c r="AF57" i="48"/>
  <c r="AF36" i="48" s="1"/>
  <c r="AF34" i="48"/>
  <c r="AG7" i="48"/>
  <c r="AF43" i="48"/>
  <c r="AG40" i="48"/>
  <c r="AD11" i="48"/>
  <c r="AD13" i="48"/>
  <c r="AD12" i="48"/>
  <c r="AF40" i="47"/>
  <c r="AF43" i="47" s="1"/>
  <c r="AE11" i="49" l="1"/>
  <c r="AE13" i="49"/>
  <c r="AE12" i="49"/>
  <c r="AG57" i="49"/>
  <c r="AG36" i="49" s="1"/>
  <c r="AG34" i="49"/>
  <c r="AG51" i="49"/>
  <c r="AH7" i="49"/>
  <c r="AF37" i="49"/>
  <c r="AF10" i="49"/>
  <c r="AG40" i="49"/>
  <c r="AG43" i="49" s="1"/>
  <c r="AG43" i="48"/>
  <c r="AH40" i="48"/>
  <c r="AG57" i="48"/>
  <c r="AG36" i="48" s="1"/>
  <c r="AG34" i="48"/>
  <c r="AG51" i="48"/>
  <c r="AH7" i="48"/>
  <c r="AF37" i="48"/>
  <c r="AF10" i="48"/>
  <c r="AE11" i="48"/>
  <c r="AE12" i="48"/>
  <c r="AE13" i="48"/>
  <c r="AG40" i="47"/>
  <c r="AG43" i="47" s="1"/>
  <c r="AF11" i="49" l="1"/>
  <c r="AF13" i="49"/>
  <c r="AF12" i="49"/>
  <c r="AG37" i="49"/>
  <c r="AG10" i="49"/>
  <c r="AH51" i="49"/>
  <c r="AH34" i="49"/>
  <c r="AH57" i="49"/>
  <c r="AH36" i="49" s="1"/>
  <c r="AI7" i="49"/>
  <c r="AH40" i="49"/>
  <c r="AH43" i="49" s="1"/>
  <c r="AF11" i="48"/>
  <c r="AF13" i="48"/>
  <c r="AF12" i="48"/>
  <c r="AH51" i="48"/>
  <c r="AH57" i="48"/>
  <c r="AH36" i="48" s="1"/>
  <c r="AH34" i="48"/>
  <c r="AI7" i="48"/>
  <c r="AG37" i="48"/>
  <c r="AG10" i="48"/>
  <c r="AH43" i="48"/>
  <c r="AI40" i="48"/>
  <c r="AH40" i="47"/>
  <c r="AH43" i="47" s="1"/>
  <c r="AH37" i="49" l="1"/>
  <c r="AH10" i="49"/>
  <c r="AI40" i="49"/>
  <c r="AI43" i="49" s="1"/>
  <c r="AG11" i="49"/>
  <c r="AG13" i="49"/>
  <c r="AG12" i="49"/>
  <c r="AI34" i="49"/>
  <c r="AI57" i="49"/>
  <c r="AI36" i="49" s="1"/>
  <c r="AI51" i="49"/>
  <c r="AJ7" i="49"/>
  <c r="AI34" i="48"/>
  <c r="AI51" i="48"/>
  <c r="AI57" i="48"/>
  <c r="AI36" i="48" s="1"/>
  <c r="AJ7" i="48"/>
  <c r="AJ40" i="48"/>
  <c r="AI43" i="48"/>
  <c r="AH37" i="48"/>
  <c r="AH10" i="48"/>
  <c r="AG11" i="48"/>
  <c r="AG12" i="48"/>
  <c r="AG13" i="48"/>
  <c r="AI40" i="47"/>
  <c r="AI43" i="47" s="1"/>
  <c r="AH11" i="49" l="1"/>
  <c r="AH12" i="49"/>
  <c r="AH13" i="49"/>
  <c r="AJ40" i="49"/>
  <c r="AJ43" i="49" s="1"/>
  <c r="AI10" i="49"/>
  <c r="AJ34" i="49"/>
  <c r="AJ51" i="49"/>
  <c r="AJ57" i="49"/>
  <c r="AJ36" i="49" s="1"/>
  <c r="AK7" i="49"/>
  <c r="AI37" i="49"/>
  <c r="AH11" i="48"/>
  <c r="AH13" i="48"/>
  <c r="AH12" i="48"/>
  <c r="AK40" i="48"/>
  <c r="AJ43" i="48"/>
  <c r="AJ51" i="48"/>
  <c r="AJ57" i="48"/>
  <c r="AJ36" i="48" s="1"/>
  <c r="AJ34" i="48"/>
  <c r="AK7" i="48"/>
  <c r="AI37" i="48"/>
  <c r="AI10" i="48"/>
  <c r="AJ40" i="47"/>
  <c r="AJ43" i="47" s="1"/>
  <c r="AI11" i="49" l="1"/>
  <c r="AI12" i="49"/>
  <c r="AI13" i="49"/>
  <c r="AJ37" i="49"/>
  <c r="AJ10" i="49"/>
  <c r="AK40" i="49"/>
  <c r="AK43" i="49" s="1"/>
  <c r="AK34" i="49"/>
  <c r="AK51" i="49"/>
  <c r="AK57" i="49"/>
  <c r="AK36" i="49" s="1"/>
  <c r="AL7" i="49"/>
  <c r="AI11" i="48"/>
  <c r="AI12" i="48"/>
  <c r="AI13" i="48"/>
  <c r="AJ37" i="48"/>
  <c r="AJ10" i="48"/>
  <c r="AL40" i="48"/>
  <c r="AK43" i="48"/>
  <c r="AK34" i="48"/>
  <c r="AK51" i="48"/>
  <c r="AK57" i="48"/>
  <c r="AK36" i="48" s="1"/>
  <c r="AL7" i="48"/>
  <c r="AK40" i="47"/>
  <c r="AK43" i="47" s="1"/>
  <c r="AJ11" i="49" l="1"/>
  <c r="AJ13" i="49"/>
  <c r="AJ12" i="49"/>
  <c r="AL40" i="49"/>
  <c r="AL43" i="49" s="1"/>
  <c r="AK10" i="49"/>
  <c r="AL51" i="49"/>
  <c r="AL57" i="49"/>
  <c r="AL36" i="49" s="1"/>
  <c r="AL34" i="49"/>
  <c r="AM7" i="49"/>
  <c r="AK37" i="49"/>
  <c r="AL43" i="48"/>
  <c r="AM40" i="48"/>
  <c r="AL51" i="48"/>
  <c r="AL57" i="48"/>
  <c r="AL36" i="48" s="1"/>
  <c r="AL34" i="48"/>
  <c r="AM7" i="48"/>
  <c r="AJ11" i="48"/>
  <c r="AJ12" i="48"/>
  <c r="AJ13" i="48"/>
  <c r="AK10" i="48"/>
  <c r="AK37" i="48"/>
  <c r="AL40" i="47"/>
  <c r="AL43" i="47" s="1"/>
  <c r="AK11" i="49" l="1"/>
  <c r="AK13" i="49"/>
  <c r="AK12" i="49"/>
  <c r="AM40" i="49"/>
  <c r="AM43" i="49" s="1"/>
  <c r="AL37" i="49"/>
  <c r="AL10" i="49"/>
  <c r="AM34" i="49"/>
  <c r="AM57" i="49"/>
  <c r="AM36" i="49" s="1"/>
  <c r="AM51" i="49"/>
  <c r="AN7" i="49"/>
  <c r="AM34" i="48"/>
  <c r="AM51" i="48"/>
  <c r="AM57" i="48"/>
  <c r="AM36" i="48" s="1"/>
  <c r="AN7" i="48"/>
  <c r="AL37" i="48"/>
  <c r="AL10" i="48"/>
  <c r="AK11" i="48"/>
  <c r="AK12" i="48"/>
  <c r="AK13" i="48"/>
  <c r="AN40" i="48"/>
  <c r="AM43" i="48"/>
  <c r="AM40" i="47"/>
  <c r="AM43" i="47" s="1"/>
  <c r="AN40" i="49" l="1"/>
  <c r="AN43" i="49" s="1"/>
  <c r="AL11" i="49"/>
  <c r="AL13" i="49"/>
  <c r="AL12" i="49"/>
  <c r="AN51" i="49"/>
  <c r="AN34" i="49"/>
  <c r="AN57" i="49"/>
  <c r="AN36" i="49" s="1"/>
  <c r="AO7" i="49"/>
  <c r="AM37" i="49"/>
  <c r="AM10" i="49"/>
  <c r="AM37" i="48"/>
  <c r="AM10" i="48"/>
  <c r="AL11" i="48"/>
  <c r="AL13" i="48"/>
  <c r="AL12" i="48"/>
  <c r="AN51" i="48"/>
  <c r="AN57" i="48"/>
  <c r="AN36" i="48" s="1"/>
  <c r="AN34" i="48"/>
  <c r="AO7" i="48"/>
  <c r="AN43" i="48"/>
  <c r="AO40" i="48"/>
  <c r="AN40" i="47"/>
  <c r="AN43" i="47" s="1"/>
  <c r="AN37" i="49" l="1"/>
  <c r="AN10" i="49"/>
  <c r="AO40" i="49"/>
  <c r="AO43" i="49" s="1"/>
  <c r="AM11" i="49"/>
  <c r="AM13" i="49"/>
  <c r="AM12" i="49"/>
  <c r="AO57" i="49"/>
  <c r="AO36" i="49" s="1"/>
  <c r="AO34" i="49"/>
  <c r="AO51" i="49"/>
  <c r="AP7" i="49"/>
  <c r="AN37" i="48"/>
  <c r="AN10" i="48"/>
  <c r="AM11" i="48"/>
  <c r="AM13" i="48"/>
  <c r="AM12" i="48"/>
  <c r="AO43" i="48"/>
  <c r="AP40" i="48"/>
  <c r="AO57" i="48"/>
  <c r="AO36" i="48" s="1"/>
  <c r="AO34" i="48"/>
  <c r="AP7" i="48"/>
  <c r="AO51" i="48"/>
  <c r="AO40" i="47"/>
  <c r="AO43" i="47" s="1"/>
  <c r="AN11" i="49" l="1"/>
  <c r="AN13" i="49"/>
  <c r="AN12" i="49"/>
  <c r="AO37" i="49"/>
  <c r="AO10" i="49"/>
  <c r="AP51" i="49"/>
  <c r="AP57" i="49"/>
  <c r="AP36" i="49" s="1"/>
  <c r="AQ7" i="49"/>
  <c r="AP34" i="49"/>
  <c r="AP40" i="49"/>
  <c r="AP43" i="49" s="1"/>
  <c r="AO37" i="48"/>
  <c r="AO10" i="48"/>
  <c r="AP43" i="48"/>
  <c r="AQ40" i="48"/>
  <c r="AP51" i="48"/>
  <c r="AP34" i="48"/>
  <c r="AP57" i="48"/>
  <c r="AP36" i="48" s="1"/>
  <c r="AQ7" i="48"/>
  <c r="AN11" i="48"/>
  <c r="AN12" i="48"/>
  <c r="AN13" i="48"/>
  <c r="AP40" i="47"/>
  <c r="AP43" i="47" s="1"/>
  <c r="AQ34" i="49" l="1"/>
  <c r="AQ57" i="49"/>
  <c r="AQ36" i="49" s="1"/>
  <c r="AQ51" i="49"/>
  <c r="AR7" i="49"/>
  <c r="AO11" i="49"/>
  <c r="AO12" i="49"/>
  <c r="AO13" i="49"/>
  <c r="AP37" i="49"/>
  <c r="AP10" i="49"/>
  <c r="AQ40" i="49"/>
  <c r="AQ43" i="49" s="1"/>
  <c r="AP37" i="48"/>
  <c r="AP10" i="48"/>
  <c r="AQ34" i="48"/>
  <c r="AQ51" i="48"/>
  <c r="AQ57" i="48"/>
  <c r="AQ36" i="48" s="1"/>
  <c r="AR7" i="48"/>
  <c r="AR40" i="48"/>
  <c r="AQ43" i="48"/>
  <c r="AO11" i="48"/>
  <c r="AO12" i="48"/>
  <c r="AO13" i="48"/>
  <c r="AQ40" i="47"/>
  <c r="AQ43" i="47" s="1"/>
  <c r="AP11" i="49" l="1"/>
  <c r="AP13" i="49"/>
  <c r="AP12" i="49"/>
  <c r="AR34" i="49"/>
  <c r="AR51" i="49"/>
  <c r="AR57" i="49"/>
  <c r="AR36" i="49" s="1"/>
  <c r="AS7" i="49"/>
  <c r="AQ37" i="49"/>
  <c r="AR40" i="49"/>
  <c r="AR43" i="49" s="1"/>
  <c r="AQ10" i="49"/>
  <c r="AR51" i="48"/>
  <c r="AR57" i="48"/>
  <c r="AR36" i="48" s="1"/>
  <c r="AR34" i="48"/>
  <c r="AS7" i="48"/>
  <c r="AQ37" i="48"/>
  <c r="AQ10" i="48"/>
  <c r="AS40" i="48"/>
  <c r="AR43" i="48"/>
  <c r="AP11" i="48"/>
  <c r="AP12" i="48"/>
  <c r="AP13" i="48"/>
  <c r="AR40" i="47"/>
  <c r="AR43" i="47" s="1"/>
  <c r="AQ11" i="49" l="1"/>
  <c r="AQ13" i="49"/>
  <c r="AQ12" i="49"/>
  <c r="AS34" i="49"/>
  <c r="AS51" i="49"/>
  <c r="AS57" i="49"/>
  <c r="AS36" i="49" s="1"/>
  <c r="AT7" i="49"/>
  <c r="AR37" i="49"/>
  <c r="AR10" i="49"/>
  <c r="AS40" i="49"/>
  <c r="AS43" i="49" s="1"/>
  <c r="AT40" i="48"/>
  <c r="AS43" i="48"/>
  <c r="AR37" i="48"/>
  <c r="AR10" i="48"/>
  <c r="AQ11" i="48"/>
  <c r="AQ13" i="48"/>
  <c r="AQ12" i="48"/>
  <c r="AS34" i="48"/>
  <c r="AS51" i="48"/>
  <c r="AS57" i="48"/>
  <c r="AS36" i="48" s="1"/>
  <c r="AT7" i="48"/>
  <c r="AS40" i="47"/>
  <c r="AS43" i="47" s="1"/>
  <c r="AR11" i="49" l="1"/>
  <c r="AR13" i="49"/>
  <c r="AR12" i="49"/>
  <c r="AT51" i="49"/>
  <c r="AT57" i="49"/>
  <c r="AT36" i="49" s="1"/>
  <c r="AT34" i="49"/>
  <c r="AU7" i="49"/>
  <c r="AT40" i="49"/>
  <c r="AT43" i="49" s="1"/>
  <c r="AS37" i="49"/>
  <c r="AS10" i="49"/>
  <c r="AR11" i="48"/>
  <c r="AR12" i="48"/>
  <c r="AR13" i="48"/>
  <c r="AS37" i="48"/>
  <c r="I93" i="14" s="1"/>
  <c r="AS10" i="48"/>
  <c r="AT51" i="48"/>
  <c r="AT57" i="48"/>
  <c r="AT36" i="48" s="1"/>
  <c r="AT34" i="48"/>
  <c r="AU7" i="48"/>
  <c r="AT43" i="48"/>
  <c r="AU40" i="48"/>
  <c r="AT40" i="47"/>
  <c r="AT43" i="47" s="1"/>
  <c r="J93" i="14" l="1"/>
  <c r="AU40" i="49"/>
  <c r="AU43" i="49" s="1"/>
  <c r="AU34" i="49"/>
  <c r="AU57" i="49"/>
  <c r="AU36" i="49" s="1"/>
  <c r="AU51" i="49"/>
  <c r="AV7" i="49"/>
  <c r="AT37" i="49"/>
  <c r="AT10" i="49"/>
  <c r="AS11" i="49"/>
  <c r="AS12" i="49"/>
  <c r="AS13" i="49"/>
  <c r="J101" i="14" s="1"/>
  <c r="AT37" i="48"/>
  <c r="AT10" i="48"/>
  <c r="AS11" i="48"/>
  <c r="AS12" i="48"/>
  <c r="I98" i="14" s="1"/>
  <c r="AS13" i="48"/>
  <c r="AV40" i="48"/>
  <c r="AU43" i="48"/>
  <c r="AU34" i="48"/>
  <c r="AU51" i="48"/>
  <c r="AU57" i="48"/>
  <c r="AU36" i="48" s="1"/>
  <c r="AV7" i="48"/>
  <c r="AU40" i="47"/>
  <c r="AU43" i="47" s="1"/>
  <c r="I103" i="14" l="1"/>
  <c r="I101" i="14"/>
  <c r="J103" i="14"/>
  <c r="J98" i="14"/>
  <c r="AT11" i="49"/>
  <c r="AT12" i="49"/>
  <c r="AT13" i="49"/>
  <c r="AV51" i="49"/>
  <c r="AV34" i="49"/>
  <c r="AV57" i="49"/>
  <c r="AV36" i="49" s="1"/>
  <c r="AW7" i="49"/>
  <c r="AU10" i="49"/>
  <c r="AU37" i="49"/>
  <c r="AV40" i="49"/>
  <c r="AV43" i="49" s="1"/>
  <c r="AV43" i="48"/>
  <c r="AW40" i="48"/>
  <c r="AV51" i="48"/>
  <c r="AV57" i="48"/>
  <c r="AV36" i="48" s="1"/>
  <c r="AV34" i="48"/>
  <c r="AW7" i="48"/>
  <c r="AU37" i="48"/>
  <c r="AU10" i="48"/>
  <c r="AT11" i="48"/>
  <c r="AT13" i="48"/>
  <c r="AT12" i="48"/>
  <c r="AV40" i="47"/>
  <c r="AV43" i="47" s="1"/>
  <c r="AU11" i="49" l="1"/>
  <c r="AU13" i="49"/>
  <c r="AU12" i="49"/>
  <c r="AV37" i="49"/>
  <c r="AV10" i="49"/>
  <c r="AW57" i="49"/>
  <c r="AW36" i="49" s="1"/>
  <c r="AW34" i="49"/>
  <c r="AW51" i="49"/>
  <c r="AX7" i="49"/>
  <c r="AW40" i="49"/>
  <c r="AW43" i="49" s="1"/>
  <c r="AV37" i="48"/>
  <c r="AV10" i="48"/>
  <c r="AW43" i="48"/>
  <c r="AX40" i="48"/>
  <c r="AU11" i="48"/>
  <c r="AU13" i="48"/>
  <c r="AU12" i="48"/>
  <c r="AW57" i="48"/>
  <c r="AW36" i="48" s="1"/>
  <c r="AW34" i="48"/>
  <c r="AX7" i="48"/>
  <c r="AW51" i="48"/>
  <c r="AW40" i="47"/>
  <c r="AW43" i="47" s="1"/>
  <c r="AW37" i="49" l="1"/>
  <c r="AV11" i="49"/>
  <c r="AV13" i="49"/>
  <c r="AV12" i="49"/>
  <c r="AX40" i="49"/>
  <c r="AX43" i="49" s="1"/>
  <c r="AW10" i="49"/>
  <c r="AX51" i="49"/>
  <c r="AX34" i="49"/>
  <c r="AX57" i="49"/>
  <c r="AX36" i="49" s="1"/>
  <c r="AY7" i="49"/>
  <c r="AX43" i="48"/>
  <c r="AY40" i="48"/>
  <c r="AX51" i="48"/>
  <c r="AX57" i="48"/>
  <c r="AX36" i="48" s="1"/>
  <c r="AX34" i="48"/>
  <c r="AY7" i="48"/>
  <c r="AV11" i="48"/>
  <c r="AV13" i="48"/>
  <c r="AV12" i="48"/>
  <c r="AW37" i="48"/>
  <c r="AW10" i="48"/>
  <c r="AX40" i="47"/>
  <c r="AX43" i="47" s="1"/>
  <c r="AW11" i="49" l="1"/>
  <c r="AW12" i="49"/>
  <c r="AW13" i="49"/>
  <c r="AX10" i="49"/>
  <c r="AY40" i="49"/>
  <c r="AY43" i="49" s="1"/>
  <c r="AY34" i="49"/>
  <c r="AY57" i="49"/>
  <c r="AY36" i="49" s="1"/>
  <c r="AY51" i="49"/>
  <c r="AZ7" i="49"/>
  <c r="AX37" i="49"/>
  <c r="AX37" i="48"/>
  <c r="AX10" i="48"/>
  <c r="AW11" i="48"/>
  <c r="AW12" i="48"/>
  <c r="AW13" i="48"/>
  <c r="AY34" i="48"/>
  <c r="AY51" i="48"/>
  <c r="AY57" i="48"/>
  <c r="AY36" i="48" s="1"/>
  <c r="AZ7" i="48"/>
  <c r="AZ40" i="48"/>
  <c r="AY43" i="48"/>
  <c r="AY40" i="47"/>
  <c r="AY43" i="47" s="1"/>
  <c r="AX11" i="49" l="1"/>
  <c r="AX12" i="49"/>
  <c r="AX13" i="49"/>
  <c r="AY37" i="49"/>
  <c r="AZ40" i="49"/>
  <c r="AZ43" i="49" s="1"/>
  <c r="AY10" i="49"/>
  <c r="AZ34" i="49"/>
  <c r="AZ51" i="49"/>
  <c r="AZ57" i="49"/>
  <c r="AZ36" i="49" s="1"/>
  <c r="BA7" i="49"/>
  <c r="AY37" i="48"/>
  <c r="AY10" i="48"/>
  <c r="BA40" i="48"/>
  <c r="AZ43" i="48"/>
  <c r="AX11" i="48"/>
  <c r="AX12" i="48"/>
  <c r="AX13" i="48"/>
  <c r="AZ51" i="48"/>
  <c r="AZ57" i="48"/>
  <c r="AZ36" i="48" s="1"/>
  <c r="AZ34" i="48"/>
  <c r="BA7" i="48"/>
  <c r="AZ40" i="47"/>
  <c r="AZ43" i="47" s="1"/>
  <c r="AY11" i="49" l="1"/>
  <c r="AY12" i="49"/>
  <c r="AY13" i="49"/>
  <c r="AZ10" i="49"/>
  <c r="BA40" i="49"/>
  <c r="BA43" i="49" s="1"/>
  <c r="BA34" i="49"/>
  <c r="BA51" i="49"/>
  <c r="BA57" i="49"/>
  <c r="BA36" i="49" s="1"/>
  <c r="BB7" i="49"/>
  <c r="AZ37" i="49"/>
  <c r="BA34" i="48"/>
  <c r="BA51" i="48"/>
  <c r="BA57" i="48"/>
  <c r="BA36" i="48" s="1"/>
  <c r="BB7" i="48"/>
  <c r="AY11" i="48"/>
  <c r="AY12" i="48"/>
  <c r="AY13" i="48"/>
  <c r="BB40" i="48"/>
  <c r="BA43" i="48"/>
  <c r="AZ37" i="48"/>
  <c r="AZ10" i="48"/>
  <c r="BA40" i="47"/>
  <c r="BA43" i="47" s="1"/>
  <c r="AZ11" i="49" l="1"/>
  <c r="AZ13" i="49"/>
  <c r="AZ12" i="49"/>
  <c r="BA37" i="49"/>
  <c r="BB40" i="49"/>
  <c r="BB43" i="49" s="1"/>
  <c r="BA10" i="49"/>
  <c r="BB51" i="49"/>
  <c r="BB57" i="49"/>
  <c r="BB36" i="49" s="1"/>
  <c r="BB34" i="49"/>
  <c r="BC7" i="49"/>
  <c r="BB43" i="48"/>
  <c r="BC40" i="48"/>
  <c r="BB51" i="48"/>
  <c r="BB57" i="48"/>
  <c r="BB36" i="48" s="1"/>
  <c r="BB34" i="48"/>
  <c r="BC7" i="48"/>
  <c r="AZ11" i="48"/>
  <c r="AZ13" i="48"/>
  <c r="AZ12" i="48"/>
  <c r="BA37" i="48"/>
  <c r="BA10" i="48"/>
  <c r="BB40" i="47"/>
  <c r="BB43" i="47" s="1"/>
  <c r="BA11" i="49" l="1"/>
  <c r="BA13" i="49"/>
  <c r="BA12" i="49"/>
  <c r="BB10" i="49"/>
  <c r="BC40" i="49"/>
  <c r="BC43" i="49" s="1"/>
  <c r="BC34" i="49"/>
  <c r="BC57" i="49"/>
  <c r="BC36" i="49" s="1"/>
  <c r="BC51" i="49"/>
  <c r="BD7" i="49"/>
  <c r="BB37" i="49"/>
  <c r="BC34" i="48"/>
  <c r="BC51" i="48"/>
  <c r="BC57" i="48"/>
  <c r="BC36" i="48" s="1"/>
  <c r="BD7" i="48"/>
  <c r="BB37" i="48"/>
  <c r="BB10" i="48"/>
  <c r="BA11" i="48"/>
  <c r="BA13" i="48"/>
  <c r="BA12" i="48"/>
  <c r="BD40" i="48"/>
  <c r="BC43" i="48"/>
  <c r="BC40" i="47"/>
  <c r="BC43" i="47" s="1"/>
  <c r="BB11" i="49" l="1"/>
  <c r="BB12" i="49"/>
  <c r="BB13" i="49"/>
  <c r="BD40" i="49"/>
  <c r="BD43" i="49" s="1"/>
  <c r="BC10" i="49"/>
  <c r="BC37" i="49"/>
  <c r="BD51" i="49"/>
  <c r="BD34" i="49"/>
  <c r="BD57" i="49"/>
  <c r="BD36" i="49" s="1"/>
  <c r="BE7" i="49"/>
  <c r="BD51" i="48"/>
  <c r="BD57" i="48"/>
  <c r="BD36" i="48" s="1"/>
  <c r="BD34" i="48"/>
  <c r="BE7" i="48"/>
  <c r="BB11" i="48"/>
  <c r="BB12" i="48"/>
  <c r="BB13" i="48"/>
  <c r="BC37" i="48"/>
  <c r="BC10" i="48"/>
  <c r="BD43" i="48"/>
  <c r="BE40" i="48"/>
  <c r="BD40" i="47"/>
  <c r="BD43" i="47" s="1"/>
  <c r="BC11" i="49" l="1"/>
  <c r="BC12" i="49"/>
  <c r="BC13" i="49"/>
  <c r="BD10" i="49"/>
  <c r="BE40" i="49"/>
  <c r="BE43" i="49" s="1"/>
  <c r="BE57" i="49"/>
  <c r="BE36" i="49" s="1"/>
  <c r="BE34" i="49"/>
  <c r="BE51" i="49"/>
  <c r="BF7" i="49"/>
  <c r="BD37" i="49"/>
  <c r="BE57" i="48"/>
  <c r="BE36" i="48" s="1"/>
  <c r="BE34" i="48"/>
  <c r="BE51" i="48"/>
  <c r="BF7" i="48"/>
  <c r="BD37" i="48"/>
  <c r="BD10" i="48"/>
  <c r="BE43" i="48"/>
  <c r="BF40" i="48"/>
  <c r="BC11" i="48"/>
  <c r="BC13" i="48"/>
  <c r="BC12" i="48"/>
  <c r="BE40" i="47"/>
  <c r="BE43" i="47" s="1"/>
  <c r="BD11" i="49" l="1"/>
  <c r="BD13" i="49"/>
  <c r="BD12" i="49"/>
  <c r="BE37" i="49"/>
  <c r="BF40" i="49"/>
  <c r="BF43" i="49" s="1"/>
  <c r="BE10" i="49"/>
  <c r="BF51" i="49"/>
  <c r="BF34" i="49"/>
  <c r="BF57" i="49"/>
  <c r="BF36" i="49" s="1"/>
  <c r="BG7" i="49"/>
  <c r="BF43" i="48"/>
  <c r="BG40" i="48"/>
  <c r="BD11" i="48"/>
  <c r="BD13" i="48"/>
  <c r="BD12" i="48"/>
  <c r="BF51" i="48"/>
  <c r="BF57" i="48"/>
  <c r="BF36" i="48" s="1"/>
  <c r="BF34" i="48"/>
  <c r="BG7" i="48"/>
  <c r="BE37" i="48"/>
  <c r="BE10" i="48"/>
  <c r="BF40" i="47"/>
  <c r="BF43" i="47" s="1"/>
  <c r="M106" i="14"/>
  <c r="M107" i="14"/>
  <c r="M108" i="14"/>
  <c r="L108" i="14"/>
  <c r="L107" i="14"/>
  <c r="L106" i="14"/>
  <c r="K108" i="14"/>
  <c r="K107" i="14"/>
  <c r="K106" i="14"/>
  <c r="P108" i="14"/>
  <c r="P107" i="14"/>
  <c r="P106" i="14"/>
  <c r="N87" i="14"/>
  <c r="O87" i="14"/>
  <c r="F87" i="14"/>
  <c r="G87" i="14"/>
  <c r="P87" i="14"/>
  <c r="K87" i="14"/>
  <c r="L87" i="14"/>
  <c r="M87" i="14"/>
  <c r="E87" i="14"/>
  <c r="O106" i="14"/>
  <c r="O107" i="14"/>
  <c r="O108" i="14"/>
  <c r="N108" i="14"/>
  <c r="N107" i="14"/>
  <c r="N106" i="14"/>
  <c r="N86" i="14"/>
  <c r="E21" i="29"/>
  <c r="F21" i="29" s="1"/>
  <c r="G108" i="14"/>
  <c r="G107" i="14"/>
  <c r="G106" i="14"/>
  <c r="F86" i="14"/>
  <c r="F108" i="14"/>
  <c r="F107" i="14"/>
  <c r="F106" i="14"/>
  <c r="E47" i="46"/>
  <c r="C47" i="46" s="1"/>
  <c r="E46" i="46"/>
  <c r="BM56" i="46"/>
  <c r="BL56" i="46"/>
  <c r="BK56" i="46"/>
  <c r="BJ56" i="46"/>
  <c r="BI56" i="46"/>
  <c r="BH56" i="46"/>
  <c r="BG56" i="46"/>
  <c r="BF56" i="46"/>
  <c r="BE56" i="46"/>
  <c r="BD56" i="46"/>
  <c r="BC56" i="46"/>
  <c r="BB56" i="46"/>
  <c r="BA56" i="46"/>
  <c r="AZ56" i="46"/>
  <c r="AY56" i="46"/>
  <c r="AX56" i="46"/>
  <c r="AW56" i="46"/>
  <c r="AV56" i="46"/>
  <c r="AU56" i="46"/>
  <c r="AT56" i="46"/>
  <c r="AS56" i="46"/>
  <c r="AR56" i="46"/>
  <c r="AQ56" i="46"/>
  <c r="AP56" i="46"/>
  <c r="AO56" i="46"/>
  <c r="AN56" i="46"/>
  <c r="AM56" i="46"/>
  <c r="AL56" i="46"/>
  <c r="AK56" i="46"/>
  <c r="AJ56" i="46"/>
  <c r="AI56" i="46"/>
  <c r="AH56" i="46"/>
  <c r="AG56" i="46"/>
  <c r="AF56" i="46"/>
  <c r="AE56" i="46"/>
  <c r="AD56" i="46"/>
  <c r="AC56" i="46"/>
  <c r="AB56" i="46"/>
  <c r="AA56" i="46"/>
  <c r="Z56" i="46"/>
  <c r="Y56" i="46"/>
  <c r="X56" i="46"/>
  <c r="W56" i="46"/>
  <c r="V56" i="46"/>
  <c r="U56" i="46"/>
  <c r="T56" i="46"/>
  <c r="S56" i="46"/>
  <c r="R56" i="46"/>
  <c r="Q56" i="46"/>
  <c r="P56" i="46"/>
  <c r="O56" i="46"/>
  <c r="N56" i="46"/>
  <c r="M56" i="46"/>
  <c r="L56" i="46"/>
  <c r="K56" i="46"/>
  <c r="J56" i="46"/>
  <c r="I56" i="46"/>
  <c r="H56" i="46"/>
  <c r="G56" i="46"/>
  <c r="F56" i="46"/>
  <c r="E56" i="46"/>
  <c r="E57" i="46" s="1"/>
  <c r="E55" i="46"/>
  <c r="F55" i="46" s="1"/>
  <c r="G55" i="46" s="1"/>
  <c r="H55" i="46" s="1"/>
  <c r="I55" i="46" s="1"/>
  <c r="J55" i="46" s="1"/>
  <c r="K55" i="46" s="1"/>
  <c r="L55" i="46" s="1"/>
  <c r="M55" i="46" s="1"/>
  <c r="N55" i="46" s="1"/>
  <c r="O55" i="46" s="1"/>
  <c r="P55" i="46" s="1"/>
  <c r="Q55" i="46" s="1"/>
  <c r="R55" i="46" s="1"/>
  <c r="S55" i="46" s="1"/>
  <c r="T55" i="46" s="1"/>
  <c r="U55" i="46" s="1"/>
  <c r="V55" i="46" s="1"/>
  <c r="W55" i="46" s="1"/>
  <c r="X55" i="46" s="1"/>
  <c r="Y55" i="46" s="1"/>
  <c r="Z55" i="46" s="1"/>
  <c r="AA55" i="46" s="1"/>
  <c r="AB55" i="46" s="1"/>
  <c r="AC55" i="46" s="1"/>
  <c r="AD55" i="46" s="1"/>
  <c r="AE55" i="46" s="1"/>
  <c r="AF55" i="46" s="1"/>
  <c r="AG55" i="46" s="1"/>
  <c r="AH55" i="46" s="1"/>
  <c r="AI55" i="46" s="1"/>
  <c r="AJ55" i="46" s="1"/>
  <c r="AK55" i="46" s="1"/>
  <c r="AL55" i="46" s="1"/>
  <c r="AM55" i="46" s="1"/>
  <c r="AN55" i="46" s="1"/>
  <c r="AO55" i="46" s="1"/>
  <c r="AP55" i="46" s="1"/>
  <c r="AQ55" i="46" s="1"/>
  <c r="AR55" i="46" s="1"/>
  <c r="AS55" i="46" s="1"/>
  <c r="AT55" i="46" s="1"/>
  <c r="AU55" i="46" s="1"/>
  <c r="AV55" i="46" s="1"/>
  <c r="AW55" i="46" s="1"/>
  <c r="AX55" i="46" s="1"/>
  <c r="AY55" i="46" s="1"/>
  <c r="AZ55" i="46" s="1"/>
  <c r="BA55" i="46" s="1"/>
  <c r="BB55" i="46" s="1"/>
  <c r="BC55" i="46" s="1"/>
  <c r="BD55" i="46" s="1"/>
  <c r="BE55" i="46" s="1"/>
  <c r="BF55" i="46" s="1"/>
  <c r="BG55" i="46" s="1"/>
  <c r="BH55" i="46" s="1"/>
  <c r="BI55" i="46" s="1"/>
  <c r="BJ55" i="46" s="1"/>
  <c r="BK55" i="46" s="1"/>
  <c r="BL55" i="46" s="1"/>
  <c r="BM55" i="46" s="1"/>
  <c r="C54" i="46"/>
  <c r="E40" i="46"/>
  <c r="F40" i="46" s="1"/>
  <c r="F43" i="46" s="1"/>
  <c r="F34" i="46"/>
  <c r="BM33" i="46"/>
  <c r="BL33" i="46"/>
  <c r="BK33" i="46"/>
  <c r="BJ33" i="46"/>
  <c r="BI33" i="46"/>
  <c r="BH33" i="46"/>
  <c r="BG33" i="46"/>
  <c r="BF33" i="46"/>
  <c r="BE33" i="46"/>
  <c r="BD33" i="46"/>
  <c r="BC33" i="46"/>
  <c r="BB33" i="46"/>
  <c r="BA33" i="46"/>
  <c r="AZ33" i="46"/>
  <c r="AY33" i="46"/>
  <c r="AX33" i="46"/>
  <c r="AW33" i="46"/>
  <c r="AV33" i="46"/>
  <c r="AU33" i="46"/>
  <c r="AT33" i="46"/>
  <c r="AS33" i="46"/>
  <c r="AR33" i="46"/>
  <c r="AQ33" i="46"/>
  <c r="AP33" i="46"/>
  <c r="AO33" i="46"/>
  <c r="AN33" i="46"/>
  <c r="AM33" i="46"/>
  <c r="AL33" i="46"/>
  <c r="AK33" i="46"/>
  <c r="AJ33" i="46"/>
  <c r="AI33" i="46"/>
  <c r="AH33" i="46"/>
  <c r="AG33" i="46"/>
  <c r="AF33" i="46"/>
  <c r="AE33" i="46"/>
  <c r="AD33" i="46"/>
  <c r="AC33" i="46"/>
  <c r="AB33" i="46"/>
  <c r="AA33" i="46"/>
  <c r="Z33" i="46"/>
  <c r="Y33" i="46"/>
  <c r="X33" i="46"/>
  <c r="W33" i="46"/>
  <c r="V33" i="46"/>
  <c r="U33" i="46"/>
  <c r="T33" i="46"/>
  <c r="S33" i="46"/>
  <c r="R33" i="46"/>
  <c r="Q33" i="46"/>
  <c r="P33" i="46"/>
  <c r="O33" i="46"/>
  <c r="N33" i="46"/>
  <c r="M33" i="46"/>
  <c r="L33" i="46"/>
  <c r="K33" i="46"/>
  <c r="J33" i="46"/>
  <c r="I33" i="46"/>
  <c r="H33" i="46"/>
  <c r="G33" i="46"/>
  <c r="F33" i="46"/>
  <c r="E33" i="46" a="1"/>
  <c r="E33" i="46" s="1"/>
  <c r="BM23" i="46"/>
  <c r="BL23" i="46"/>
  <c r="BK23" i="46"/>
  <c r="BJ23" i="46"/>
  <c r="BI23" i="46"/>
  <c r="BH23" i="46"/>
  <c r="BG23" i="46"/>
  <c r="BF23" i="46"/>
  <c r="BE23" i="46"/>
  <c r="BD23" i="46"/>
  <c r="BC23" i="46"/>
  <c r="BB23" i="46"/>
  <c r="BA23" i="46"/>
  <c r="AZ23" i="46"/>
  <c r="AY23" i="46"/>
  <c r="AX23" i="46"/>
  <c r="AW23" i="46"/>
  <c r="AV23" i="46"/>
  <c r="AU23" i="46"/>
  <c r="AT23" i="46"/>
  <c r="AS23" i="46"/>
  <c r="AR23" i="46"/>
  <c r="AQ23" i="46"/>
  <c r="AP23" i="46"/>
  <c r="AO23" i="46"/>
  <c r="AN23" i="46"/>
  <c r="AM23" i="46"/>
  <c r="AL23" i="46"/>
  <c r="AK23" i="46"/>
  <c r="AJ23" i="46"/>
  <c r="AI23" i="46"/>
  <c r="AH23" i="46"/>
  <c r="AG23" i="46"/>
  <c r="AF23" i="46"/>
  <c r="AE23" i="46"/>
  <c r="AD23" i="46"/>
  <c r="AC23" i="46"/>
  <c r="AB23" i="46"/>
  <c r="AA23" i="46"/>
  <c r="Z23" i="46"/>
  <c r="Y23" i="46"/>
  <c r="X23" i="46"/>
  <c r="W23" i="46"/>
  <c r="V23" i="46"/>
  <c r="U23" i="46"/>
  <c r="T23" i="46"/>
  <c r="S23" i="46"/>
  <c r="R23" i="46"/>
  <c r="Q23" i="46"/>
  <c r="P23" i="46"/>
  <c r="O23" i="46"/>
  <c r="N23" i="46"/>
  <c r="M23" i="46"/>
  <c r="L23" i="46"/>
  <c r="K23" i="46"/>
  <c r="J23" i="46"/>
  <c r="I23" i="46"/>
  <c r="H23" i="46"/>
  <c r="G23" i="46"/>
  <c r="F23" i="46"/>
  <c r="E23" i="46"/>
  <c r="BM22" i="46"/>
  <c r="BL22" i="46"/>
  <c r="BK22" i="46"/>
  <c r="BJ22" i="46"/>
  <c r="BI22" i="46"/>
  <c r="BH22" i="46"/>
  <c r="BG22" i="46"/>
  <c r="BF22" i="46"/>
  <c r="BE22" i="46"/>
  <c r="BD22" i="46"/>
  <c r="BC22" i="46"/>
  <c r="BB22" i="46"/>
  <c r="BA22" i="46"/>
  <c r="AZ22" i="46"/>
  <c r="AY22" i="46"/>
  <c r="AX22" i="46"/>
  <c r="AW22" i="46"/>
  <c r="AV22" i="46"/>
  <c r="AU22" i="46"/>
  <c r="AT22" i="46"/>
  <c r="AS22" i="46"/>
  <c r="AR22" i="46"/>
  <c r="AQ22" i="46"/>
  <c r="AP22" i="46"/>
  <c r="AO22" i="46"/>
  <c r="AN22" i="46"/>
  <c r="AM22" i="46"/>
  <c r="AL22" i="46"/>
  <c r="AK22" i="46"/>
  <c r="AJ22" i="46"/>
  <c r="AI22" i="46"/>
  <c r="AH22" i="46"/>
  <c r="AG22" i="46"/>
  <c r="AF22" i="46"/>
  <c r="AE22" i="46"/>
  <c r="AD22" i="46"/>
  <c r="AC22" i="46"/>
  <c r="AB22" i="46"/>
  <c r="AA22" i="46"/>
  <c r="Z22" i="46"/>
  <c r="Y22" i="46"/>
  <c r="X22" i="46"/>
  <c r="W22" i="46"/>
  <c r="V22" i="46"/>
  <c r="U22" i="46"/>
  <c r="T22" i="46"/>
  <c r="S22" i="46"/>
  <c r="R22" i="46"/>
  <c r="Q22" i="46"/>
  <c r="P22" i="46"/>
  <c r="O22" i="46"/>
  <c r="N22" i="46"/>
  <c r="M22" i="46"/>
  <c r="L22" i="46"/>
  <c r="K22" i="46"/>
  <c r="J22" i="46"/>
  <c r="I22" i="46"/>
  <c r="H22" i="46"/>
  <c r="G22" i="46"/>
  <c r="F22" i="46"/>
  <c r="E22" i="46"/>
  <c r="E21" i="46"/>
  <c r="F21" i="46" s="1"/>
  <c r="G21" i="46" s="1"/>
  <c r="H21" i="46" s="1"/>
  <c r="I21" i="46" s="1"/>
  <c r="J21" i="46" s="1"/>
  <c r="K21" i="46" s="1"/>
  <c r="L21" i="46" s="1"/>
  <c r="M21" i="46" s="1"/>
  <c r="N21" i="46" s="1"/>
  <c r="O21" i="46" s="1"/>
  <c r="P21" i="46" s="1"/>
  <c r="Q21" i="46" s="1"/>
  <c r="R21" i="46" s="1"/>
  <c r="S21" i="46" s="1"/>
  <c r="T21" i="46" s="1"/>
  <c r="U21" i="46" s="1"/>
  <c r="V21" i="46" s="1"/>
  <c r="W21" i="46" s="1"/>
  <c r="X21" i="46" s="1"/>
  <c r="Y21" i="46" s="1"/>
  <c r="Z21" i="46" s="1"/>
  <c r="AA21" i="46" s="1"/>
  <c r="AB21" i="46" s="1"/>
  <c r="AC21" i="46" s="1"/>
  <c r="AD21" i="46" s="1"/>
  <c r="AE21" i="46" s="1"/>
  <c r="AF21" i="46" s="1"/>
  <c r="AG21" i="46" s="1"/>
  <c r="AH21" i="46" s="1"/>
  <c r="AI21" i="46" s="1"/>
  <c r="AJ21" i="46" s="1"/>
  <c r="AK21" i="46" s="1"/>
  <c r="AL21" i="46" s="1"/>
  <c r="AM21" i="46" s="1"/>
  <c r="AN21" i="46" s="1"/>
  <c r="AO21" i="46" s="1"/>
  <c r="AP21" i="46" s="1"/>
  <c r="AQ21" i="46" s="1"/>
  <c r="AR21" i="46" s="1"/>
  <c r="AS21" i="46" s="1"/>
  <c r="AT21" i="46" s="1"/>
  <c r="AU21" i="46" s="1"/>
  <c r="AV21" i="46" s="1"/>
  <c r="AW21" i="46" s="1"/>
  <c r="AX21" i="46" s="1"/>
  <c r="AY21" i="46" s="1"/>
  <c r="AZ21" i="46" s="1"/>
  <c r="BA21" i="46" s="1"/>
  <c r="BB21" i="46" s="1"/>
  <c r="BC21" i="46" s="1"/>
  <c r="BD21" i="46" s="1"/>
  <c r="BE21" i="46" s="1"/>
  <c r="BF21" i="46" s="1"/>
  <c r="BG21" i="46" s="1"/>
  <c r="BH21" i="46" s="1"/>
  <c r="BI21" i="46" s="1"/>
  <c r="BJ21" i="46" s="1"/>
  <c r="BK21" i="46" s="1"/>
  <c r="BL21" i="46" s="1"/>
  <c r="BM21" i="46" s="1"/>
  <c r="E20" i="46"/>
  <c r="F20" i="46" s="1"/>
  <c r="G20" i="46" s="1"/>
  <c r="H20" i="46" s="1"/>
  <c r="I20" i="46" s="1"/>
  <c r="J20" i="46" s="1"/>
  <c r="K20" i="46" s="1"/>
  <c r="L20" i="46" s="1"/>
  <c r="M20" i="46" s="1"/>
  <c r="N20" i="46" s="1"/>
  <c r="O20" i="46" s="1"/>
  <c r="P20" i="46" s="1"/>
  <c r="Q20" i="46" s="1"/>
  <c r="R20" i="46" s="1"/>
  <c r="S20" i="46" s="1"/>
  <c r="BM17" i="46"/>
  <c r="BL17" i="46"/>
  <c r="BK17" i="46"/>
  <c r="BJ17" i="46"/>
  <c r="BI17" i="46"/>
  <c r="BH17" i="46"/>
  <c r="BG17" i="46"/>
  <c r="BF17" i="46"/>
  <c r="BE17" i="46"/>
  <c r="BD17" i="46"/>
  <c r="BC17" i="46"/>
  <c r="BB17" i="46"/>
  <c r="BA17" i="46"/>
  <c r="AZ17" i="46"/>
  <c r="AY17" i="46"/>
  <c r="AX17" i="46"/>
  <c r="AW17" i="46"/>
  <c r="AV17" i="46"/>
  <c r="AU17" i="46"/>
  <c r="AT17" i="46"/>
  <c r="AS17" i="46"/>
  <c r="AR17" i="46"/>
  <c r="AQ17" i="46"/>
  <c r="AP17" i="46"/>
  <c r="AO17" i="46"/>
  <c r="AN17" i="46"/>
  <c r="AM17" i="46"/>
  <c r="AL17" i="46"/>
  <c r="AK17" i="46"/>
  <c r="AJ17" i="46"/>
  <c r="AI17" i="46"/>
  <c r="AH17" i="46"/>
  <c r="AG17" i="46"/>
  <c r="AF17" i="46"/>
  <c r="AE17" i="46"/>
  <c r="AD17" i="46"/>
  <c r="AC17" i="46"/>
  <c r="AB17" i="46"/>
  <c r="AA17" i="46"/>
  <c r="Z17" i="46"/>
  <c r="Y17" i="46"/>
  <c r="X17" i="46"/>
  <c r="W17" i="46"/>
  <c r="V17" i="46"/>
  <c r="U17" i="46"/>
  <c r="T17" i="46"/>
  <c r="S17" i="46"/>
  <c r="R17" i="46"/>
  <c r="Q17" i="46"/>
  <c r="P17" i="46"/>
  <c r="O17" i="46"/>
  <c r="N17" i="46"/>
  <c r="M17" i="46"/>
  <c r="L17" i="46"/>
  <c r="K17" i="46"/>
  <c r="J17" i="46"/>
  <c r="I17" i="46"/>
  <c r="H17" i="46"/>
  <c r="G17" i="46"/>
  <c r="F17" i="46"/>
  <c r="E17" i="46"/>
  <c r="BM16" i="46"/>
  <c r="BL16" i="46"/>
  <c r="BK16" i="46"/>
  <c r="BJ16" i="46"/>
  <c r="BI16" i="46"/>
  <c r="BH16" i="46"/>
  <c r="BG16" i="46"/>
  <c r="BF16" i="46"/>
  <c r="BE16" i="46"/>
  <c r="BD16" i="46"/>
  <c r="BC16" i="46"/>
  <c r="BB16" i="46"/>
  <c r="BA16" i="46"/>
  <c r="AZ16" i="46"/>
  <c r="AY16" i="46"/>
  <c r="AX16" i="46"/>
  <c r="AW16" i="46"/>
  <c r="AV16" i="46"/>
  <c r="AU16" i="46"/>
  <c r="AT16" i="46"/>
  <c r="AS16" i="46"/>
  <c r="AR16" i="46"/>
  <c r="AQ16" i="46"/>
  <c r="AP16" i="46"/>
  <c r="AO16" i="46"/>
  <c r="AN16" i="46"/>
  <c r="AM16" i="46"/>
  <c r="AL16" i="46"/>
  <c r="AK16" i="46"/>
  <c r="AJ16" i="46"/>
  <c r="AI16" i="46"/>
  <c r="AH16" i="46"/>
  <c r="AG16" i="46"/>
  <c r="AF16" i="46"/>
  <c r="AE16" i="46"/>
  <c r="AD16" i="46"/>
  <c r="AC16" i="46"/>
  <c r="AB16" i="46"/>
  <c r="AA16" i="46"/>
  <c r="Z16" i="46"/>
  <c r="Y16" i="46"/>
  <c r="X16" i="46"/>
  <c r="W16" i="46"/>
  <c r="V16" i="46"/>
  <c r="U16" i="46"/>
  <c r="T16" i="46"/>
  <c r="S16" i="46"/>
  <c r="R16" i="46"/>
  <c r="Q16" i="46"/>
  <c r="P16" i="46"/>
  <c r="O16" i="46"/>
  <c r="N16" i="46"/>
  <c r="M16" i="46"/>
  <c r="L16" i="46"/>
  <c r="K16" i="46"/>
  <c r="J16" i="46"/>
  <c r="I16" i="46"/>
  <c r="H16" i="46"/>
  <c r="G16" i="46"/>
  <c r="F16" i="46"/>
  <c r="E16" i="46"/>
  <c r="E8" i="46"/>
  <c r="F8" i="46" s="1"/>
  <c r="G8" i="46" s="1"/>
  <c r="H8" i="46" s="1"/>
  <c r="I8" i="46" s="1"/>
  <c r="J8" i="46" s="1"/>
  <c r="K8" i="46" s="1"/>
  <c r="L8" i="46" s="1"/>
  <c r="M8" i="46" s="1"/>
  <c r="N8" i="46" s="1"/>
  <c r="O8" i="46" s="1"/>
  <c r="P8" i="46" s="1"/>
  <c r="Q8" i="46" s="1"/>
  <c r="R8" i="46" s="1"/>
  <c r="S8" i="46" s="1"/>
  <c r="T8" i="46" s="1"/>
  <c r="U8" i="46" s="1"/>
  <c r="V8" i="46" s="1"/>
  <c r="W8" i="46" s="1"/>
  <c r="X8" i="46" s="1"/>
  <c r="Y8" i="46" s="1"/>
  <c r="Z8" i="46" s="1"/>
  <c r="AA8" i="46" s="1"/>
  <c r="AB8" i="46" s="1"/>
  <c r="AC8" i="46" s="1"/>
  <c r="AD8" i="46" s="1"/>
  <c r="AE8" i="46" s="1"/>
  <c r="AF8" i="46" s="1"/>
  <c r="AG8" i="46" s="1"/>
  <c r="AH8" i="46" s="1"/>
  <c r="AI8" i="46" s="1"/>
  <c r="AJ8" i="46" s="1"/>
  <c r="AK8" i="46" s="1"/>
  <c r="AL8" i="46" s="1"/>
  <c r="AM8" i="46" s="1"/>
  <c r="AN8" i="46" s="1"/>
  <c r="AO8" i="46" s="1"/>
  <c r="AP8" i="46" s="1"/>
  <c r="AQ8" i="46" s="1"/>
  <c r="AR8" i="46" s="1"/>
  <c r="AS8" i="46" s="1"/>
  <c r="AT8" i="46" s="1"/>
  <c r="AU8" i="46" s="1"/>
  <c r="AV8" i="46" s="1"/>
  <c r="AW8" i="46" s="1"/>
  <c r="AX8" i="46" s="1"/>
  <c r="AY8" i="46" s="1"/>
  <c r="AZ8" i="46" s="1"/>
  <c r="BA8" i="46" s="1"/>
  <c r="BB8" i="46" s="1"/>
  <c r="BC8" i="46" s="1"/>
  <c r="BD8" i="46" s="1"/>
  <c r="BE8" i="46" s="1"/>
  <c r="BF8" i="46" s="1"/>
  <c r="BG8" i="46" s="1"/>
  <c r="BH8" i="46" s="1"/>
  <c r="BI8" i="46" s="1"/>
  <c r="BJ8" i="46" s="1"/>
  <c r="BK8" i="46" s="1"/>
  <c r="BL8" i="46" s="1"/>
  <c r="BM8" i="46" s="1"/>
  <c r="F7" i="46"/>
  <c r="F23" i="45"/>
  <c r="G23" i="45"/>
  <c r="H23" i="45"/>
  <c r="I23" i="45"/>
  <c r="J23" i="45"/>
  <c r="K23" i="45"/>
  <c r="L23" i="45"/>
  <c r="M23" i="45"/>
  <c r="N23" i="45"/>
  <c r="O23" i="45"/>
  <c r="P23" i="45"/>
  <c r="Q23" i="45"/>
  <c r="R23" i="45"/>
  <c r="S23" i="45"/>
  <c r="T23" i="45"/>
  <c r="U23" i="45"/>
  <c r="V23" i="45"/>
  <c r="W23" i="45"/>
  <c r="X23" i="45"/>
  <c r="Y23" i="45"/>
  <c r="Z23" i="45"/>
  <c r="AA23" i="45"/>
  <c r="AB23" i="45"/>
  <c r="AC23" i="45"/>
  <c r="AD23" i="45"/>
  <c r="AE23" i="45"/>
  <c r="AF23" i="45"/>
  <c r="AG23" i="45"/>
  <c r="AH23" i="45"/>
  <c r="AI23" i="45"/>
  <c r="AJ23" i="45"/>
  <c r="AK23" i="45"/>
  <c r="AL23" i="45"/>
  <c r="AM23" i="45"/>
  <c r="AN23" i="45"/>
  <c r="AO23" i="45"/>
  <c r="AP23" i="45"/>
  <c r="AQ23" i="45"/>
  <c r="AR23" i="45"/>
  <c r="AS23" i="45"/>
  <c r="AT23" i="45"/>
  <c r="AU23" i="45"/>
  <c r="AV23" i="45"/>
  <c r="AW23" i="45"/>
  <c r="AX23" i="45"/>
  <c r="AY23" i="45"/>
  <c r="AZ23" i="45"/>
  <c r="BA23" i="45"/>
  <c r="BB23" i="45"/>
  <c r="BC23" i="45"/>
  <c r="BD23" i="45"/>
  <c r="BE23" i="45"/>
  <c r="BF23" i="45"/>
  <c r="BG23" i="45"/>
  <c r="BH23" i="45"/>
  <c r="BI23" i="45"/>
  <c r="BJ23" i="45"/>
  <c r="BK23" i="45"/>
  <c r="BL23" i="45"/>
  <c r="BM23" i="45"/>
  <c r="E23" i="45"/>
  <c r="I22" i="45"/>
  <c r="J22" i="45"/>
  <c r="K22" i="45"/>
  <c r="L22" i="45"/>
  <c r="M22" i="45"/>
  <c r="N22" i="45"/>
  <c r="O22" i="45"/>
  <c r="P22" i="45"/>
  <c r="Q22" i="45"/>
  <c r="R22" i="45"/>
  <c r="S22" i="45"/>
  <c r="T22" i="45"/>
  <c r="U22" i="45"/>
  <c r="V22" i="45"/>
  <c r="W22" i="45"/>
  <c r="X22" i="45"/>
  <c r="Y22" i="45"/>
  <c r="Z22" i="45"/>
  <c r="AA22" i="45"/>
  <c r="AB22" i="45"/>
  <c r="AC22" i="45"/>
  <c r="AD22" i="45"/>
  <c r="AE22" i="45"/>
  <c r="AF22" i="45"/>
  <c r="AG22" i="45"/>
  <c r="AH22" i="45"/>
  <c r="AI22" i="45"/>
  <c r="AJ22" i="45"/>
  <c r="AK22" i="45"/>
  <c r="AL22" i="45"/>
  <c r="AM22" i="45"/>
  <c r="AN22" i="45"/>
  <c r="AO22" i="45"/>
  <c r="AP22" i="45"/>
  <c r="AQ22" i="45"/>
  <c r="AR22" i="45"/>
  <c r="AS22" i="45"/>
  <c r="AT22" i="45"/>
  <c r="AU22" i="45"/>
  <c r="AV22" i="45"/>
  <c r="AW22" i="45"/>
  <c r="AX22" i="45"/>
  <c r="AY22" i="45"/>
  <c r="AZ22" i="45"/>
  <c r="BA22" i="45"/>
  <c r="BB22" i="45"/>
  <c r="BC22" i="45"/>
  <c r="BD22" i="45"/>
  <c r="BE22" i="45"/>
  <c r="BF22" i="45"/>
  <c r="BG22" i="45"/>
  <c r="BH22" i="45"/>
  <c r="BI22" i="45"/>
  <c r="BJ22" i="45"/>
  <c r="BK22" i="45"/>
  <c r="BL22" i="45"/>
  <c r="BM22" i="45"/>
  <c r="F22" i="45"/>
  <c r="G22" i="45"/>
  <c r="H22" i="45"/>
  <c r="E22" i="45"/>
  <c r="BM56" i="45"/>
  <c r="BL56" i="45"/>
  <c r="BK56" i="45"/>
  <c r="BJ56" i="45"/>
  <c r="BI56" i="45"/>
  <c r="BH56" i="45"/>
  <c r="BG56" i="45"/>
  <c r="BF56" i="45"/>
  <c r="BE56" i="45"/>
  <c r="BD56" i="45"/>
  <c r="BC56" i="45"/>
  <c r="BB56" i="45"/>
  <c r="BA56" i="45"/>
  <c r="AZ56" i="45"/>
  <c r="AY56" i="45"/>
  <c r="AX56" i="45"/>
  <c r="AW56" i="45"/>
  <c r="AV56" i="45"/>
  <c r="AU56" i="45"/>
  <c r="AT56" i="45"/>
  <c r="AS56" i="45"/>
  <c r="AR56" i="45"/>
  <c r="AQ56" i="45"/>
  <c r="AP56" i="45"/>
  <c r="AO56" i="45"/>
  <c r="AN56" i="45"/>
  <c r="AM56" i="45"/>
  <c r="AL56" i="45"/>
  <c r="AK56" i="45"/>
  <c r="AJ56" i="45"/>
  <c r="AI56" i="45"/>
  <c r="AH56" i="45"/>
  <c r="AG56" i="45"/>
  <c r="AF56" i="45"/>
  <c r="AE56" i="45"/>
  <c r="AD56" i="45"/>
  <c r="AC56" i="45"/>
  <c r="AB56" i="45"/>
  <c r="AA56" i="45"/>
  <c r="Z56" i="45"/>
  <c r="Y56" i="45"/>
  <c r="X56" i="45"/>
  <c r="W56" i="45"/>
  <c r="V56" i="45"/>
  <c r="U56" i="45"/>
  <c r="T56" i="45"/>
  <c r="S56" i="45"/>
  <c r="R56" i="45"/>
  <c r="Q56" i="45"/>
  <c r="P56" i="45"/>
  <c r="O56" i="45"/>
  <c r="N56" i="45"/>
  <c r="M56" i="45"/>
  <c r="L56" i="45"/>
  <c r="K56" i="45"/>
  <c r="J56" i="45"/>
  <c r="I56" i="45"/>
  <c r="H56" i="45"/>
  <c r="G56" i="45"/>
  <c r="F56" i="45"/>
  <c r="E56" i="45"/>
  <c r="E57" i="45" s="1"/>
  <c r="E55" i="45"/>
  <c r="F55" i="45" s="1"/>
  <c r="G55" i="45" s="1"/>
  <c r="H55" i="45" s="1"/>
  <c r="I55" i="45" s="1"/>
  <c r="J55" i="45" s="1"/>
  <c r="K55" i="45" s="1"/>
  <c r="L55" i="45" s="1"/>
  <c r="M55" i="45" s="1"/>
  <c r="N55" i="45" s="1"/>
  <c r="O55" i="45" s="1"/>
  <c r="P55" i="45" s="1"/>
  <c r="Q55" i="45" s="1"/>
  <c r="R55" i="45" s="1"/>
  <c r="S55" i="45" s="1"/>
  <c r="T55" i="45" s="1"/>
  <c r="U55" i="45" s="1"/>
  <c r="V55" i="45" s="1"/>
  <c r="W55" i="45" s="1"/>
  <c r="X55" i="45" s="1"/>
  <c r="Y55" i="45" s="1"/>
  <c r="Z55" i="45" s="1"/>
  <c r="AA55" i="45" s="1"/>
  <c r="AB55" i="45" s="1"/>
  <c r="AC55" i="45" s="1"/>
  <c r="AD55" i="45" s="1"/>
  <c r="AE55" i="45" s="1"/>
  <c r="AF55" i="45" s="1"/>
  <c r="AG55" i="45" s="1"/>
  <c r="AH55" i="45" s="1"/>
  <c r="AI55" i="45" s="1"/>
  <c r="AJ55" i="45" s="1"/>
  <c r="AK55" i="45" s="1"/>
  <c r="AL55" i="45" s="1"/>
  <c r="AM55" i="45" s="1"/>
  <c r="AN55" i="45" s="1"/>
  <c r="AO55" i="45" s="1"/>
  <c r="AP55" i="45" s="1"/>
  <c r="AQ55" i="45" s="1"/>
  <c r="AR55" i="45" s="1"/>
  <c r="AS55" i="45" s="1"/>
  <c r="AT55" i="45" s="1"/>
  <c r="AU55" i="45" s="1"/>
  <c r="AV55" i="45" s="1"/>
  <c r="AW55" i="45" s="1"/>
  <c r="AX55" i="45" s="1"/>
  <c r="AY55" i="45" s="1"/>
  <c r="AZ55" i="45" s="1"/>
  <c r="BA55" i="45" s="1"/>
  <c r="BB55" i="45" s="1"/>
  <c r="BC55" i="45" s="1"/>
  <c r="BD55" i="45" s="1"/>
  <c r="BE55" i="45" s="1"/>
  <c r="BF55" i="45" s="1"/>
  <c r="BG55" i="45" s="1"/>
  <c r="BH55" i="45" s="1"/>
  <c r="BI55" i="45" s="1"/>
  <c r="BJ55" i="45" s="1"/>
  <c r="BK55" i="45" s="1"/>
  <c r="BL55" i="45" s="1"/>
  <c r="BM55" i="45" s="1"/>
  <c r="C54" i="45"/>
  <c r="C47" i="45"/>
  <c r="E40" i="45"/>
  <c r="F40" i="45" s="1"/>
  <c r="F43" i="45" s="1"/>
  <c r="F34" i="45"/>
  <c r="BM33" i="45"/>
  <c r="BL33" i="45"/>
  <c r="BK33" i="45"/>
  <c r="BJ33" i="45"/>
  <c r="BI33" i="45"/>
  <c r="BH33" i="45"/>
  <c r="BG33" i="45"/>
  <c r="BF33" i="45"/>
  <c r="BE33" i="45"/>
  <c r="BD33" i="45"/>
  <c r="BC33" i="45"/>
  <c r="BB33" i="45"/>
  <c r="BA33" i="45"/>
  <c r="AZ33" i="45"/>
  <c r="AY33" i="45"/>
  <c r="AX33" i="45"/>
  <c r="AW33" i="45"/>
  <c r="AV33" i="45"/>
  <c r="AU33" i="45"/>
  <c r="AT33" i="45"/>
  <c r="AS33" i="45"/>
  <c r="AR33" i="45"/>
  <c r="AQ33" i="45"/>
  <c r="AP33" i="45"/>
  <c r="AO33" i="45"/>
  <c r="AN33" i="45"/>
  <c r="AM33" i="45"/>
  <c r="AL33" i="45"/>
  <c r="AK33" i="45"/>
  <c r="AJ33" i="45"/>
  <c r="AI33" i="45"/>
  <c r="AH33" i="45"/>
  <c r="AG33" i="45"/>
  <c r="AF33" i="45"/>
  <c r="AE33" i="45"/>
  <c r="AD33" i="45"/>
  <c r="AC33" i="45"/>
  <c r="AB33" i="45"/>
  <c r="AA33" i="45"/>
  <c r="Z33" i="45"/>
  <c r="Y33" i="45"/>
  <c r="X33" i="45"/>
  <c r="W33" i="45"/>
  <c r="V33" i="45"/>
  <c r="U33" i="45"/>
  <c r="T33" i="45"/>
  <c r="S33" i="45"/>
  <c r="R33" i="45"/>
  <c r="Q33" i="45"/>
  <c r="P33" i="45"/>
  <c r="O33" i="45"/>
  <c r="N33" i="45"/>
  <c r="M33" i="45"/>
  <c r="L33" i="45"/>
  <c r="K33" i="45"/>
  <c r="J33" i="45"/>
  <c r="I33" i="45"/>
  <c r="H33" i="45"/>
  <c r="G33" i="45"/>
  <c r="F33" i="45"/>
  <c r="E33" i="45" a="1"/>
  <c r="E33" i="45" s="1"/>
  <c r="E21" i="45"/>
  <c r="F21" i="45" s="1"/>
  <c r="G21" i="45" s="1"/>
  <c r="H21" i="45" s="1"/>
  <c r="I21" i="45" s="1"/>
  <c r="J21" i="45" s="1"/>
  <c r="K21" i="45" s="1"/>
  <c r="L21" i="45" s="1"/>
  <c r="M21" i="45" s="1"/>
  <c r="N21" i="45" s="1"/>
  <c r="O21" i="45" s="1"/>
  <c r="P21" i="45" s="1"/>
  <c r="Q21" i="45" s="1"/>
  <c r="R21" i="45" s="1"/>
  <c r="S21" i="45" s="1"/>
  <c r="T21" i="45" s="1"/>
  <c r="U21" i="45" s="1"/>
  <c r="V21" i="45" s="1"/>
  <c r="W21" i="45" s="1"/>
  <c r="X21" i="45" s="1"/>
  <c r="Y21" i="45" s="1"/>
  <c r="Z21" i="45" s="1"/>
  <c r="AA21" i="45" s="1"/>
  <c r="AB21" i="45" s="1"/>
  <c r="AC21" i="45" s="1"/>
  <c r="AD21" i="45" s="1"/>
  <c r="AE21" i="45" s="1"/>
  <c r="AF21" i="45" s="1"/>
  <c r="AG21" i="45" s="1"/>
  <c r="AH21" i="45" s="1"/>
  <c r="AI21" i="45" s="1"/>
  <c r="AJ21" i="45" s="1"/>
  <c r="AK21" i="45" s="1"/>
  <c r="AL21" i="45" s="1"/>
  <c r="AM21" i="45" s="1"/>
  <c r="AN21" i="45" s="1"/>
  <c r="AO21" i="45" s="1"/>
  <c r="AP21" i="45" s="1"/>
  <c r="AQ21" i="45" s="1"/>
  <c r="AR21" i="45" s="1"/>
  <c r="AS21" i="45" s="1"/>
  <c r="AT21" i="45" s="1"/>
  <c r="AU21" i="45" s="1"/>
  <c r="AV21" i="45" s="1"/>
  <c r="AW21" i="45" s="1"/>
  <c r="AX21" i="45" s="1"/>
  <c r="AY21" i="45" s="1"/>
  <c r="AZ21" i="45" s="1"/>
  <c r="BA21" i="45" s="1"/>
  <c r="BB21" i="45" s="1"/>
  <c r="BC21" i="45" s="1"/>
  <c r="BD21" i="45" s="1"/>
  <c r="BE21" i="45" s="1"/>
  <c r="BF21" i="45" s="1"/>
  <c r="BG21" i="45" s="1"/>
  <c r="BH21" i="45" s="1"/>
  <c r="BI21" i="45" s="1"/>
  <c r="BJ21" i="45" s="1"/>
  <c r="BK21" i="45" s="1"/>
  <c r="BL21" i="45" s="1"/>
  <c r="BM21" i="45" s="1"/>
  <c r="E20" i="45"/>
  <c r="F20" i="45" s="1"/>
  <c r="G20" i="45" s="1"/>
  <c r="H20" i="45" s="1"/>
  <c r="I20" i="45" s="1"/>
  <c r="J20" i="45" s="1"/>
  <c r="K20" i="45" s="1"/>
  <c r="L20" i="45" s="1"/>
  <c r="M20" i="45" s="1"/>
  <c r="N20" i="45" s="1"/>
  <c r="O20" i="45" s="1"/>
  <c r="P20" i="45" s="1"/>
  <c r="Q20" i="45" s="1"/>
  <c r="R20" i="45" s="1"/>
  <c r="S20" i="45" s="1"/>
  <c r="T20" i="45" s="1"/>
  <c r="U20" i="45" s="1"/>
  <c r="V20" i="45" s="1"/>
  <c r="W20" i="45" s="1"/>
  <c r="X20" i="45" s="1"/>
  <c r="Y20" i="45" s="1"/>
  <c r="Z20" i="45" s="1"/>
  <c r="AA20" i="45" s="1"/>
  <c r="AB20" i="45" s="1"/>
  <c r="AC20" i="45" s="1"/>
  <c r="AD20" i="45" s="1"/>
  <c r="AE20" i="45" s="1"/>
  <c r="AF20" i="45" s="1"/>
  <c r="AG20" i="45" s="1"/>
  <c r="AH20" i="45" s="1"/>
  <c r="AI20" i="45" s="1"/>
  <c r="AJ20" i="45" s="1"/>
  <c r="AK20" i="45" s="1"/>
  <c r="AL20" i="45" s="1"/>
  <c r="AM20" i="45" s="1"/>
  <c r="AN20" i="45" s="1"/>
  <c r="AO20" i="45" s="1"/>
  <c r="AP20" i="45" s="1"/>
  <c r="AQ20" i="45" s="1"/>
  <c r="AR20" i="45" s="1"/>
  <c r="AS20" i="45" s="1"/>
  <c r="AT20" i="45" s="1"/>
  <c r="AU20" i="45" s="1"/>
  <c r="AV20" i="45" s="1"/>
  <c r="AW20" i="45" s="1"/>
  <c r="AX20" i="45" s="1"/>
  <c r="AY20" i="45" s="1"/>
  <c r="AZ20" i="45" s="1"/>
  <c r="BA20" i="45" s="1"/>
  <c r="BB20" i="45" s="1"/>
  <c r="BC20" i="45" s="1"/>
  <c r="BD20" i="45" s="1"/>
  <c r="BE20" i="45" s="1"/>
  <c r="BF20" i="45" s="1"/>
  <c r="BG20" i="45" s="1"/>
  <c r="BH20" i="45" s="1"/>
  <c r="BI20" i="45" s="1"/>
  <c r="BJ20" i="45" s="1"/>
  <c r="BK20" i="45" s="1"/>
  <c r="BL20" i="45" s="1"/>
  <c r="BM20" i="45" s="1"/>
  <c r="BM17" i="45"/>
  <c r="BL17" i="45"/>
  <c r="BK17" i="45"/>
  <c r="BJ17" i="45"/>
  <c r="BI17" i="45"/>
  <c r="BH17" i="45"/>
  <c r="BG17" i="45"/>
  <c r="BF17" i="45"/>
  <c r="BE17" i="45"/>
  <c r="BD17" i="45"/>
  <c r="BC17" i="45"/>
  <c r="BB17" i="45"/>
  <c r="BA17" i="45"/>
  <c r="AZ17" i="45"/>
  <c r="AY17" i="45"/>
  <c r="AX17" i="45"/>
  <c r="AW17" i="45"/>
  <c r="AV17" i="45"/>
  <c r="AU17" i="45"/>
  <c r="AT17" i="45"/>
  <c r="AS17" i="45"/>
  <c r="AR17" i="45"/>
  <c r="AQ17" i="45"/>
  <c r="AP17" i="45"/>
  <c r="AO17" i="45"/>
  <c r="AN17" i="45"/>
  <c r="AM17" i="45"/>
  <c r="AL17" i="45"/>
  <c r="AK17" i="45"/>
  <c r="AJ17" i="45"/>
  <c r="AI17" i="45"/>
  <c r="AH17" i="45"/>
  <c r="AG17" i="45"/>
  <c r="AF17" i="45"/>
  <c r="AE17" i="45"/>
  <c r="AD17" i="45"/>
  <c r="AC17" i="45"/>
  <c r="AB17" i="45"/>
  <c r="AA17" i="45"/>
  <c r="Z17" i="45"/>
  <c r="Y17" i="45"/>
  <c r="X17" i="45"/>
  <c r="W17" i="45"/>
  <c r="V17" i="45"/>
  <c r="U17" i="45"/>
  <c r="T17" i="45"/>
  <c r="S17" i="45"/>
  <c r="R17" i="45"/>
  <c r="Q17" i="45"/>
  <c r="P17" i="45"/>
  <c r="O17" i="45"/>
  <c r="N17" i="45"/>
  <c r="M17" i="45"/>
  <c r="L17" i="45"/>
  <c r="K17" i="45"/>
  <c r="J17" i="45"/>
  <c r="I17" i="45"/>
  <c r="H17" i="45"/>
  <c r="G17" i="45"/>
  <c r="F17" i="45"/>
  <c r="E17" i="45"/>
  <c r="BM16" i="45"/>
  <c r="BL16" i="45"/>
  <c r="BK16" i="45"/>
  <c r="BJ16" i="45"/>
  <c r="BI16" i="45"/>
  <c r="BH16" i="45"/>
  <c r="BG16" i="45"/>
  <c r="BF16" i="45"/>
  <c r="BE16" i="45"/>
  <c r="BD16" i="45"/>
  <c r="BC16" i="45"/>
  <c r="BB16" i="45"/>
  <c r="BA16" i="45"/>
  <c r="AZ16" i="45"/>
  <c r="AY16" i="45"/>
  <c r="AX16" i="45"/>
  <c r="AW16" i="45"/>
  <c r="AV16" i="45"/>
  <c r="AU16" i="45"/>
  <c r="AT16" i="45"/>
  <c r="AS16" i="45"/>
  <c r="AR16" i="45"/>
  <c r="AQ16" i="45"/>
  <c r="AP16" i="45"/>
  <c r="AO16" i="45"/>
  <c r="AN16" i="45"/>
  <c r="AM16" i="45"/>
  <c r="AL16" i="45"/>
  <c r="AK16" i="45"/>
  <c r="AJ16" i="45"/>
  <c r="AI16" i="45"/>
  <c r="AH16" i="45"/>
  <c r="AG16" i="45"/>
  <c r="AF16" i="45"/>
  <c r="AE16" i="45"/>
  <c r="AD16" i="45"/>
  <c r="AC16" i="45"/>
  <c r="AB16" i="45"/>
  <c r="AA16" i="45"/>
  <c r="Z16" i="45"/>
  <c r="Y16" i="45"/>
  <c r="X16" i="45"/>
  <c r="W16" i="45"/>
  <c r="V16" i="45"/>
  <c r="U16" i="45"/>
  <c r="T16" i="45"/>
  <c r="S16" i="45"/>
  <c r="R16" i="45"/>
  <c r="Q16" i="45"/>
  <c r="P16" i="45"/>
  <c r="O16" i="45"/>
  <c r="N16" i="45"/>
  <c r="M16" i="45"/>
  <c r="L16" i="45"/>
  <c r="K16" i="45"/>
  <c r="J16" i="45"/>
  <c r="I16" i="45"/>
  <c r="H16" i="45"/>
  <c r="G16" i="45"/>
  <c r="F16" i="45"/>
  <c r="E16" i="45"/>
  <c r="E8" i="45"/>
  <c r="F8" i="45" s="1"/>
  <c r="G8" i="45" s="1"/>
  <c r="H8" i="45" s="1"/>
  <c r="I8" i="45" s="1"/>
  <c r="J8" i="45" s="1"/>
  <c r="K8" i="45" s="1"/>
  <c r="L8" i="45" s="1"/>
  <c r="M8" i="45" s="1"/>
  <c r="N8" i="45" s="1"/>
  <c r="O8" i="45" s="1"/>
  <c r="P8" i="45" s="1"/>
  <c r="Q8" i="45" s="1"/>
  <c r="R8" i="45" s="1"/>
  <c r="S8" i="45" s="1"/>
  <c r="T8" i="45" s="1"/>
  <c r="U8" i="45" s="1"/>
  <c r="V8" i="45" s="1"/>
  <c r="W8" i="45" s="1"/>
  <c r="X8" i="45" s="1"/>
  <c r="Y8" i="45" s="1"/>
  <c r="Z8" i="45" s="1"/>
  <c r="AA8" i="45" s="1"/>
  <c r="AB8" i="45" s="1"/>
  <c r="AC8" i="45" s="1"/>
  <c r="AD8" i="45" s="1"/>
  <c r="AE8" i="45" s="1"/>
  <c r="AF8" i="45" s="1"/>
  <c r="AG8" i="45" s="1"/>
  <c r="AH8" i="45" s="1"/>
  <c r="AI8" i="45" s="1"/>
  <c r="AJ8" i="45" s="1"/>
  <c r="AK8" i="45" s="1"/>
  <c r="AL8" i="45" s="1"/>
  <c r="AM8" i="45" s="1"/>
  <c r="AN8" i="45" s="1"/>
  <c r="AO8" i="45" s="1"/>
  <c r="AP8" i="45" s="1"/>
  <c r="AQ8" i="45" s="1"/>
  <c r="AR8" i="45" s="1"/>
  <c r="AS8" i="45" s="1"/>
  <c r="AT8" i="45" s="1"/>
  <c r="AU8" i="45" s="1"/>
  <c r="AV8" i="45" s="1"/>
  <c r="AW8" i="45" s="1"/>
  <c r="AX8" i="45" s="1"/>
  <c r="AY8" i="45" s="1"/>
  <c r="AZ8" i="45" s="1"/>
  <c r="BA8" i="45" s="1"/>
  <c r="BB8" i="45" s="1"/>
  <c r="BC8" i="45" s="1"/>
  <c r="BD8" i="45" s="1"/>
  <c r="BE8" i="45" s="1"/>
  <c r="BF8" i="45" s="1"/>
  <c r="BG8" i="45" s="1"/>
  <c r="BH8" i="45" s="1"/>
  <c r="BI8" i="45" s="1"/>
  <c r="BJ8" i="45" s="1"/>
  <c r="BK8" i="45" s="1"/>
  <c r="BL8" i="45" s="1"/>
  <c r="BM8" i="45" s="1"/>
  <c r="F7" i="45"/>
  <c r="BM17" i="44"/>
  <c r="F17" i="44"/>
  <c r="G17" i="44"/>
  <c r="H17" i="44"/>
  <c r="I17" i="44"/>
  <c r="J17" i="44"/>
  <c r="K17" i="44"/>
  <c r="L17" i="44"/>
  <c r="M17" i="44"/>
  <c r="N17" i="44"/>
  <c r="O17" i="44"/>
  <c r="P17" i="44"/>
  <c r="Q17" i="44"/>
  <c r="R17" i="44"/>
  <c r="S17" i="44"/>
  <c r="T17" i="44"/>
  <c r="U17" i="44"/>
  <c r="V17" i="44"/>
  <c r="W17" i="44"/>
  <c r="X17" i="44"/>
  <c r="Y17" i="44"/>
  <c r="Z17" i="44"/>
  <c r="AA17" i="44"/>
  <c r="AB17" i="44"/>
  <c r="AC17" i="44"/>
  <c r="AD17" i="44"/>
  <c r="AE17" i="44"/>
  <c r="AF17" i="44"/>
  <c r="AG17" i="44"/>
  <c r="AH17" i="44"/>
  <c r="AI17" i="44"/>
  <c r="AJ17" i="44"/>
  <c r="AK17" i="44"/>
  <c r="AL17" i="44"/>
  <c r="AM17" i="44"/>
  <c r="AN17" i="44"/>
  <c r="AO17" i="44"/>
  <c r="AP17" i="44"/>
  <c r="AQ17" i="44"/>
  <c r="AR17" i="44"/>
  <c r="AS17" i="44"/>
  <c r="AT17" i="44"/>
  <c r="AU17" i="44"/>
  <c r="AV17" i="44"/>
  <c r="AW17" i="44"/>
  <c r="AX17" i="44"/>
  <c r="AY17" i="44"/>
  <c r="AZ17" i="44"/>
  <c r="BA17" i="44"/>
  <c r="BB17" i="44"/>
  <c r="BC17" i="44"/>
  <c r="BD17" i="44"/>
  <c r="BE17" i="44"/>
  <c r="BF17" i="44"/>
  <c r="BG17" i="44"/>
  <c r="BH17" i="44"/>
  <c r="BI17" i="44"/>
  <c r="BJ17" i="44"/>
  <c r="BK17" i="44"/>
  <c r="BL17" i="44"/>
  <c r="F16" i="44"/>
  <c r="G16" i="44"/>
  <c r="H16" i="44"/>
  <c r="I16" i="44"/>
  <c r="J16" i="44"/>
  <c r="K16" i="44"/>
  <c r="L16" i="44"/>
  <c r="M16" i="44"/>
  <c r="N16" i="44"/>
  <c r="O16" i="44"/>
  <c r="P16" i="44"/>
  <c r="Q16" i="44"/>
  <c r="R16" i="44"/>
  <c r="S16" i="44"/>
  <c r="T16" i="44"/>
  <c r="U16" i="44"/>
  <c r="V16" i="44"/>
  <c r="W16" i="44"/>
  <c r="X16" i="44"/>
  <c r="Y16" i="44"/>
  <c r="Z16" i="44"/>
  <c r="AA16" i="44"/>
  <c r="AB16" i="44"/>
  <c r="AC16" i="44"/>
  <c r="AD16" i="44"/>
  <c r="AE16" i="44"/>
  <c r="AF16" i="44"/>
  <c r="AG16" i="44"/>
  <c r="AH16" i="44"/>
  <c r="AI16" i="44"/>
  <c r="AJ16" i="44"/>
  <c r="AK16" i="44"/>
  <c r="AL16" i="44"/>
  <c r="AM16" i="44"/>
  <c r="AN16" i="44"/>
  <c r="AO16" i="44"/>
  <c r="AP16" i="44"/>
  <c r="AQ16" i="44"/>
  <c r="AR16" i="44"/>
  <c r="AS16" i="44"/>
  <c r="AT16" i="44"/>
  <c r="AU16" i="44"/>
  <c r="AV16" i="44"/>
  <c r="AW16" i="44"/>
  <c r="AX16" i="44"/>
  <c r="AY16" i="44"/>
  <c r="AZ16" i="44"/>
  <c r="BA16" i="44"/>
  <c r="BB16" i="44"/>
  <c r="BC16" i="44"/>
  <c r="BD16" i="44"/>
  <c r="BE16" i="44"/>
  <c r="BF16" i="44"/>
  <c r="BG16" i="44"/>
  <c r="BH16" i="44"/>
  <c r="BI16" i="44"/>
  <c r="BJ16" i="44"/>
  <c r="BK16" i="44"/>
  <c r="BL16" i="44"/>
  <c r="BM16" i="44"/>
  <c r="E40" i="44"/>
  <c r="F40" i="44" s="1"/>
  <c r="F43" i="44" s="1"/>
  <c r="E23" i="44"/>
  <c r="E22" i="44"/>
  <c r="E21" i="44"/>
  <c r="F21" i="44" s="1"/>
  <c r="G21" i="44" s="1"/>
  <c r="H21" i="44" s="1"/>
  <c r="I21" i="44" s="1"/>
  <c r="J21" i="44" s="1"/>
  <c r="K21" i="44" s="1"/>
  <c r="L21" i="44" s="1"/>
  <c r="M21" i="44" s="1"/>
  <c r="N21" i="44" s="1"/>
  <c r="O21" i="44" s="1"/>
  <c r="P21" i="44" s="1"/>
  <c r="Q21" i="44" s="1"/>
  <c r="R21" i="44" s="1"/>
  <c r="S21" i="44" s="1"/>
  <c r="T21" i="44" s="1"/>
  <c r="U21" i="44" s="1"/>
  <c r="V21" i="44" s="1"/>
  <c r="W21" i="44" s="1"/>
  <c r="X21" i="44" s="1"/>
  <c r="Y21" i="44" s="1"/>
  <c r="Z21" i="44" s="1"/>
  <c r="AA21" i="44" s="1"/>
  <c r="AB21" i="44" s="1"/>
  <c r="AC21" i="44" s="1"/>
  <c r="AD21" i="44" s="1"/>
  <c r="AE21" i="44" s="1"/>
  <c r="AF21" i="44" s="1"/>
  <c r="AG21" i="44" s="1"/>
  <c r="AH21" i="44" s="1"/>
  <c r="AI21" i="44" s="1"/>
  <c r="AJ21" i="44" s="1"/>
  <c r="AK21" i="44" s="1"/>
  <c r="AL21" i="44" s="1"/>
  <c r="AM21" i="44" s="1"/>
  <c r="AN21" i="44" s="1"/>
  <c r="AO21" i="44" s="1"/>
  <c r="AP21" i="44" s="1"/>
  <c r="AQ21" i="44" s="1"/>
  <c r="AR21" i="44" s="1"/>
  <c r="AS21" i="44" s="1"/>
  <c r="AT21" i="44" s="1"/>
  <c r="AU21" i="44" s="1"/>
  <c r="AV21" i="44" s="1"/>
  <c r="AW21" i="44" s="1"/>
  <c r="AX21" i="44" s="1"/>
  <c r="AY21" i="44" s="1"/>
  <c r="AZ21" i="44" s="1"/>
  <c r="BA21" i="44" s="1"/>
  <c r="BB21" i="44" s="1"/>
  <c r="BC21" i="44" s="1"/>
  <c r="BD21" i="44" s="1"/>
  <c r="BE21" i="44" s="1"/>
  <c r="BF21" i="44" s="1"/>
  <c r="BG21" i="44" s="1"/>
  <c r="BH21" i="44" s="1"/>
  <c r="BI21" i="44" s="1"/>
  <c r="BJ21" i="44" s="1"/>
  <c r="BK21" i="44" s="1"/>
  <c r="BL21" i="44" s="1"/>
  <c r="BM21" i="44" s="1"/>
  <c r="E20" i="44"/>
  <c r="F20" i="44" s="1"/>
  <c r="G20" i="44" s="1"/>
  <c r="H20" i="44" s="1"/>
  <c r="I20" i="44" s="1"/>
  <c r="J20" i="44" s="1"/>
  <c r="K20" i="44" s="1"/>
  <c r="L20" i="44" s="1"/>
  <c r="M20" i="44" s="1"/>
  <c r="N20" i="44" s="1"/>
  <c r="O20" i="44" s="1"/>
  <c r="P20" i="44" s="1"/>
  <c r="Q20" i="44" s="1"/>
  <c r="R20" i="44" s="1"/>
  <c r="S20" i="44" s="1"/>
  <c r="T20" i="44" s="1"/>
  <c r="U20" i="44" s="1"/>
  <c r="V20" i="44" s="1"/>
  <c r="W20" i="44" s="1"/>
  <c r="X20" i="44" s="1"/>
  <c r="Y20" i="44" s="1"/>
  <c r="Z20" i="44" s="1"/>
  <c r="AA20" i="44" s="1"/>
  <c r="AB20" i="44" s="1"/>
  <c r="AC20" i="44" s="1"/>
  <c r="AD20" i="44" s="1"/>
  <c r="AE20" i="44" s="1"/>
  <c r="AF20" i="44" s="1"/>
  <c r="AG20" i="44" s="1"/>
  <c r="AH20" i="44" s="1"/>
  <c r="E17" i="44"/>
  <c r="E16" i="44"/>
  <c r="E20" i="42"/>
  <c r="F20" i="42" s="1"/>
  <c r="G20" i="42" s="1"/>
  <c r="H20" i="42" s="1"/>
  <c r="I20" i="42" s="1"/>
  <c r="J20" i="42" s="1"/>
  <c r="K20" i="42" s="1"/>
  <c r="L20" i="42" s="1"/>
  <c r="M20" i="42" s="1"/>
  <c r="N20" i="42" s="1"/>
  <c r="O20" i="42" s="1"/>
  <c r="BM56" i="44"/>
  <c r="BL56" i="44"/>
  <c r="BK56" i="44"/>
  <c r="BJ56" i="44"/>
  <c r="BI56" i="44"/>
  <c r="BH56" i="44"/>
  <c r="BG56" i="44"/>
  <c r="BF56" i="44"/>
  <c r="BE56" i="44"/>
  <c r="BD56" i="44"/>
  <c r="BC56" i="44"/>
  <c r="BB56" i="44"/>
  <c r="BA56" i="44"/>
  <c r="AZ56" i="44"/>
  <c r="AY56" i="44"/>
  <c r="AX56" i="44"/>
  <c r="AW56" i="44"/>
  <c r="AV56" i="44"/>
  <c r="AU56" i="44"/>
  <c r="AT56" i="44"/>
  <c r="AS56" i="44"/>
  <c r="AR56" i="44"/>
  <c r="AQ56" i="44"/>
  <c r="AP56" i="44"/>
  <c r="AO56" i="44"/>
  <c r="AN56" i="44"/>
  <c r="AM56" i="44"/>
  <c r="AL56" i="44"/>
  <c r="AK56" i="44"/>
  <c r="AJ56" i="44"/>
  <c r="AI56" i="44"/>
  <c r="AH56" i="44"/>
  <c r="AG56" i="44"/>
  <c r="AF56" i="44"/>
  <c r="AE56" i="44"/>
  <c r="AD56" i="44"/>
  <c r="AC56" i="44"/>
  <c r="AB56" i="44"/>
  <c r="AA56" i="44"/>
  <c r="Z56" i="44"/>
  <c r="Y56" i="44"/>
  <c r="X56" i="44"/>
  <c r="W56" i="44"/>
  <c r="V56" i="44"/>
  <c r="U56" i="44"/>
  <c r="T56" i="44"/>
  <c r="S56" i="44"/>
  <c r="R56" i="44"/>
  <c r="Q56" i="44"/>
  <c r="P56" i="44"/>
  <c r="O56" i="44"/>
  <c r="N56" i="44"/>
  <c r="M56" i="44"/>
  <c r="L56" i="44"/>
  <c r="K56" i="44"/>
  <c r="J56" i="44"/>
  <c r="I56" i="44"/>
  <c r="H56" i="44"/>
  <c r="G56" i="44"/>
  <c r="F56" i="44"/>
  <c r="E56" i="44"/>
  <c r="E57" i="44" s="1"/>
  <c r="E55" i="44"/>
  <c r="F55" i="44" s="1"/>
  <c r="G55" i="44" s="1"/>
  <c r="H55" i="44" s="1"/>
  <c r="I55" i="44" s="1"/>
  <c r="J55" i="44" s="1"/>
  <c r="K55" i="44" s="1"/>
  <c r="L55" i="44" s="1"/>
  <c r="M55" i="44" s="1"/>
  <c r="N55" i="44" s="1"/>
  <c r="O55" i="44" s="1"/>
  <c r="P55" i="44" s="1"/>
  <c r="Q55" i="44" s="1"/>
  <c r="R55" i="44" s="1"/>
  <c r="S55" i="44" s="1"/>
  <c r="T55" i="44" s="1"/>
  <c r="U55" i="44" s="1"/>
  <c r="V55" i="44" s="1"/>
  <c r="W55" i="44" s="1"/>
  <c r="X55" i="44" s="1"/>
  <c r="Y55" i="44" s="1"/>
  <c r="Z55" i="44" s="1"/>
  <c r="AA55" i="44" s="1"/>
  <c r="AB55" i="44" s="1"/>
  <c r="AC55" i="44" s="1"/>
  <c r="AD55" i="44" s="1"/>
  <c r="AE55" i="44" s="1"/>
  <c r="AF55" i="44" s="1"/>
  <c r="AG55" i="44" s="1"/>
  <c r="AH55" i="44" s="1"/>
  <c r="AI55" i="44" s="1"/>
  <c r="AJ55" i="44" s="1"/>
  <c r="AK55" i="44" s="1"/>
  <c r="AL55" i="44" s="1"/>
  <c r="AM55" i="44" s="1"/>
  <c r="AN55" i="44" s="1"/>
  <c r="AO55" i="44" s="1"/>
  <c r="AP55" i="44" s="1"/>
  <c r="AQ55" i="44" s="1"/>
  <c r="AR55" i="44" s="1"/>
  <c r="AS55" i="44" s="1"/>
  <c r="AT55" i="44" s="1"/>
  <c r="AU55" i="44" s="1"/>
  <c r="AV55" i="44" s="1"/>
  <c r="AW55" i="44" s="1"/>
  <c r="AX55" i="44" s="1"/>
  <c r="AY55" i="44" s="1"/>
  <c r="AZ55" i="44" s="1"/>
  <c r="BA55" i="44" s="1"/>
  <c r="BB55" i="44" s="1"/>
  <c r="BC55" i="44" s="1"/>
  <c r="BD55" i="44" s="1"/>
  <c r="BE55" i="44" s="1"/>
  <c r="BF55" i="44" s="1"/>
  <c r="BG55" i="44" s="1"/>
  <c r="BH55" i="44" s="1"/>
  <c r="BI55" i="44" s="1"/>
  <c r="BJ55" i="44" s="1"/>
  <c r="BK55" i="44" s="1"/>
  <c r="BL55" i="44" s="1"/>
  <c r="BM55" i="44" s="1"/>
  <c r="C54" i="44"/>
  <c r="C47" i="44"/>
  <c r="F34" i="44"/>
  <c r="BM33" i="44"/>
  <c r="BL33" i="44"/>
  <c r="BK33" i="44"/>
  <c r="BJ33" i="44"/>
  <c r="BI33" i="44"/>
  <c r="BH33" i="44"/>
  <c r="BG33" i="44"/>
  <c r="BF33" i="44"/>
  <c r="BE33" i="44"/>
  <c r="BD33" i="44"/>
  <c r="BC33" i="44"/>
  <c r="BB33" i="44"/>
  <c r="BA33" i="44"/>
  <c r="AZ33" i="44"/>
  <c r="AY33" i="44"/>
  <c r="AX33" i="44"/>
  <c r="AW33" i="44"/>
  <c r="AV33" i="44"/>
  <c r="AU33" i="44"/>
  <c r="AT33" i="44"/>
  <c r="AS33" i="44"/>
  <c r="AR33" i="44"/>
  <c r="AQ33" i="44"/>
  <c r="AP33" i="44"/>
  <c r="AO33" i="44"/>
  <c r="AN33" i="44"/>
  <c r="AM33" i="44"/>
  <c r="AL33" i="44"/>
  <c r="AK33" i="44"/>
  <c r="AJ33" i="44"/>
  <c r="AI33" i="44"/>
  <c r="AH33" i="44"/>
  <c r="AG33" i="44"/>
  <c r="AF33" i="44"/>
  <c r="AE33" i="44"/>
  <c r="AD33" i="44"/>
  <c r="AC33" i="44"/>
  <c r="AB33" i="44"/>
  <c r="AA33" i="44"/>
  <c r="Z33" i="44"/>
  <c r="Y33" i="44"/>
  <c r="X33" i="44"/>
  <c r="W33" i="44"/>
  <c r="V33" i="44"/>
  <c r="U33" i="44"/>
  <c r="T33" i="44"/>
  <c r="S33" i="44"/>
  <c r="R33" i="44"/>
  <c r="Q33" i="44"/>
  <c r="P33" i="44"/>
  <c r="O33" i="44"/>
  <c r="N33" i="44"/>
  <c r="M33" i="44"/>
  <c r="L33" i="44"/>
  <c r="K33" i="44"/>
  <c r="J33" i="44"/>
  <c r="I33" i="44"/>
  <c r="H33" i="44"/>
  <c r="G33" i="44"/>
  <c r="F33" i="44"/>
  <c r="E33" i="44" a="1"/>
  <c r="E33" i="44" s="1"/>
  <c r="BM23" i="44"/>
  <c r="BL23" i="44"/>
  <c r="BK23" i="44"/>
  <c r="BJ23" i="44"/>
  <c r="BI23" i="44"/>
  <c r="BH23" i="44"/>
  <c r="BG23" i="44"/>
  <c r="BF23" i="44"/>
  <c r="BE23" i="44"/>
  <c r="BD23" i="44"/>
  <c r="BC23" i="44"/>
  <c r="BB23" i="44"/>
  <c r="BA23" i="44"/>
  <c r="AZ23" i="44"/>
  <c r="AY23" i="44"/>
  <c r="AX23" i="44"/>
  <c r="AW23" i="44"/>
  <c r="AV23" i="44"/>
  <c r="AU23" i="44"/>
  <c r="AT23" i="44"/>
  <c r="AS23" i="44"/>
  <c r="AR23" i="44"/>
  <c r="AQ23" i="44"/>
  <c r="AP23" i="44"/>
  <c r="AO23" i="44"/>
  <c r="AN23" i="44"/>
  <c r="AM23" i="44"/>
  <c r="AL23" i="44"/>
  <c r="AK23" i="44"/>
  <c r="AJ23" i="44"/>
  <c r="AI23" i="44"/>
  <c r="AH23" i="44"/>
  <c r="AG23" i="44"/>
  <c r="AF23" i="44"/>
  <c r="AE23" i="44"/>
  <c r="AD23" i="44"/>
  <c r="AC23" i="44"/>
  <c r="AB23" i="44"/>
  <c r="AA23" i="44"/>
  <c r="Z23" i="44"/>
  <c r="Y23" i="44"/>
  <c r="X23" i="44"/>
  <c r="W23" i="44"/>
  <c r="V23" i="44"/>
  <c r="U23" i="44"/>
  <c r="T23" i="44"/>
  <c r="S23" i="44"/>
  <c r="R23" i="44"/>
  <c r="Q23" i="44"/>
  <c r="P23" i="44"/>
  <c r="O23" i="44"/>
  <c r="N23" i="44"/>
  <c r="H23" i="44"/>
  <c r="G23" i="44"/>
  <c r="F23" i="44"/>
  <c r="BM22" i="44"/>
  <c r="BL22" i="44"/>
  <c r="BK22" i="44"/>
  <c r="BJ22" i="44"/>
  <c r="BI22" i="44"/>
  <c r="BH22" i="44"/>
  <c r="BG22" i="44"/>
  <c r="BF22" i="44"/>
  <c r="BE22" i="44"/>
  <c r="BD22" i="44"/>
  <c r="BC22" i="44"/>
  <c r="BB22" i="44"/>
  <c r="BA22" i="44"/>
  <c r="AZ22" i="44"/>
  <c r="AY22" i="44"/>
  <c r="AX22" i="44"/>
  <c r="AW22" i="44"/>
  <c r="AV22" i="44"/>
  <c r="AU22" i="44"/>
  <c r="AT22" i="44"/>
  <c r="AS22" i="44"/>
  <c r="AR22" i="44"/>
  <c r="AQ22" i="44"/>
  <c r="AP22" i="44"/>
  <c r="AO22" i="44"/>
  <c r="AN22" i="44"/>
  <c r="AM22" i="44"/>
  <c r="AL22" i="44"/>
  <c r="AK22" i="44"/>
  <c r="AJ22" i="44"/>
  <c r="AI22" i="44"/>
  <c r="AH22" i="44"/>
  <c r="AG22" i="44"/>
  <c r="AF22" i="44"/>
  <c r="AE22" i="44"/>
  <c r="AD22" i="44"/>
  <c r="AC22" i="44"/>
  <c r="AB22" i="44"/>
  <c r="AA22" i="44"/>
  <c r="Z22" i="44"/>
  <c r="Y22" i="44"/>
  <c r="X22" i="44"/>
  <c r="W22" i="44"/>
  <c r="V22" i="44"/>
  <c r="U22" i="44"/>
  <c r="T22" i="44"/>
  <c r="S22" i="44"/>
  <c r="R22" i="44"/>
  <c r="Q22" i="44"/>
  <c r="P22" i="44"/>
  <c r="H22" i="44"/>
  <c r="G22" i="44"/>
  <c r="F22" i="44"/>
  <c r="E8" i="44"/>
  <c r="F8" i="44" s="1"/>
  <c r="G8" i="44" s="1"/>
  <c r="H8" i="44" s="1"/>
  <c r="I8" i="44" s="1"/>
  <c r="J8" i="44" s="1"/>
  <c r="K8" i="44" s="1"/>
  <c r="L8" i="44" s="1"/>
  <c r="M8" i="44" s="1"/>
  <c r="N8" i="44" s="1"/>
  <c r="O8" i="44" s="1"/>
  <c r="P8" i="44" s="1"/>
  <c r="Q8" i="44" s="1"/>
  <c r="R8" i="44" s="1"/>
  <c r="S8" i="44" s="1"/>
  <c r="T8" i="44" s="1"/>
  <c r="U8" i="44" s="1"/>
  <c r="V8" i="44" s="1"/>
  <c r="W8" i="44" s="1"/>
  <c r="X8" i="44" s="1"/>
  <c r="Y8" i="44" s="1"/>
  <c r="Z8" i="44" s="1"/>
  <c r="AA8" i="44" s="1"/>
  <c r="AB8" i="44" s="1"/>
  <c r="AC8" i="44" s="1"/>
  <c r="AD8" i="44" s="1"/>
  <c r="AE8" i="44" s="1"/>
  <c r="AF8" i="44" s="1"/>
  <c r="AG8" i="44" s="1"/>
  <c r="AH8" i="44" s="1"/>
  <c r="AI8" i="44" s="1"/>
  <c r="AJ8" i="44" s="1"/>
  <c r="AK8" i="44" s="1"/>
  <c r="AL8" i="44" s="1"/>
  <c r="AM8" i="44" s="1"/>
  <c r="AN8" i="44" s="1"/>
  <c r="AO8" i="44" s="1"/>
  <c r="AP8" i="44" s="1"/>
  <c r="AQ8" i="44" s="1"/>
  <c r="AR8" i="44" s="1"/>
  <c r="AS8" i="44" s="1"/>
  <c r="AT8" i="44" s="1"/>
  <c r="AU8" i="44" s="1"/>
  <c r="AV8" i="44" s="1"/>
  <c r="AW8" i="44" s="1"/>
  <c r="AX8" i="44" s="1"/>
  <c r="AY8" i="44" s="1"/>
  <c r="AZ8" i="44" s="1"/>
  <c r="BA8" i="44" s="1"/>
  <c r="BB8" i="44" s="1"/>
  <c r="BC8" i="44" s="1"/>
  <c r="BD8" i="44" s="1"/>
  <c r="BE8" i="44" s="1"/>
  <c r="BF8" i="44" s="1"/>
  <c r="BG8" i="44" s="1"/>
  <c r="BH8" i="44" s="1"/>
  <c r="BI8" i="44" s="1"/>
  <c r="BJ8" i="44" s="1"/>
  <c r="BK8" i="44" s="1"/>
  <c r="BL8" i="44" s="1"/>
  <c r="BM8" i="44" s="1"/>
  <c r="F7" i="44"/>
  <c r="BM56" i="42"/>
  <c r="BL56" i="42"/>
  <c r="BK56" i="42"/>
  <c r="BJ56" i="42"/>
  <c r="BI56" i="42"/>
  <c r="BH56" i="42"/>
  <c r="BG56" i="42"/>
  <c r="BF56" i="42"/>
  <c r="BE56" i="42"/>
  <c r="BD56" i="42"/>
  <c r="BC56" i="42"/>
  <c r="BB56" i="42"/>
  <c r="BA56" i="42"/>
  <c r="AZ56" i="42"/>
  <c r="AY56" i="42"/>
  <c r="AX56" i="42"/>
  <c r="AW56" i="42"/>
  <c r="AV56" i="42"/>
  <c r="AU56" i="42"/>
  <c r="AT56" i="42"/>
  <c r="AS56" i="42"/>
  <c r="AR56" i="42"/>
  <c r="AQ56" i="42"/>
  <c r="AP56" i="42"/>
  <c r="AO56" i="42"/>
  <c r="AN56" i="42"/>
  <c r="AM56" i="42"/>
  <c r="AL56" i="42"/>
  <c r="AK56" i="42"/>
  <c r="AJ56" i="42"/>
  <c r="AI56" i="42"/>
  <c r="AH56" i="42"/>
  <c r="AG56" i="42"/>
  <c r="AF56" i="42"/>
  <c r="AE56" i="42"/>
  <c r="AD56" i="42"/>
  <c r="AC56" i="42"/>
  <c r="AB56" i="42"/>
  <c r="AA56" i="42"/>
  <c r="Z56" i="42"/>
  <c r="Y56" i="42"/>
  <c r="X56" i="42"/>
  <c r="W56" i="42"/>
  <c r="V56" i="42"/>
  <c r="U56" i="42"/>
  <c r="T56" i="42"/>
  <c r="S56" i="42"/>
  <c r="R56" i="42"/>
  <c r="Q56" i="42"/>
  <c r="P56" i="42"/>
  <c r="O56" i="42"/>
  <c r="N56" i="42"/>
  <c r="M56" i="42"/>
  <c r="L56" i="42"/>
  <c r="K56" i="42"/>
  <c r="J56" i="42"/>
  <c r="I56" i="42"/>
  <c r="H56" i="42"/>
  <c r="G56" i="42"/>
  <c r="F56" i="42"/>
  <c r="E56" i="42"/>
  <c r="E57" i="42" s="1"/>
  <c r="E55" i="42"/>
  <c r="F55" i="42" s="1"/>
  <c r="G55" i="42" s="1"/>
  <c r="H55" i="42" s="1"/>
  <c r="I55" i="42" s="1"/>
  <c r="J55" i="42" s="1"/>
  <c r="K55" i="42" s="1"/>
  <c r="L55" i="42" s="1"/>
  <c r="M55" i="42" s="1"/>
  <c r="N55" i="42" s="1"/>
  <c r="O55" i="42" s="1"/>
  <c r="P55" i="42" s="1"/>
  <c r="Q55" i="42" s="1"/>
  <c r="R55" i="42" s="1"/>
  <c r="S55" i="42" s="1"/>
  <c r="T55" i="42" s="1"/>
  <c r="U55" i="42" s="1"/>
  <c r="V55" i="42" s="1"/>
  <c r="W55" i="42" s="1"/>
  <c r="X55" i="42" s="1"/>
  <c r="Y55" i="42" s="1"/>
  <c r="Z55" i="42" s="1"/>
  <c r="AA55" i="42" s="1"/>
  <c r="AB55" i="42" s="1"/>
  <c r="AC55" i="42" s="1"/>
  <c r="AD55" i="42" s="1"/>
  <c r="AE55" i="42" s="1"/>
  <c r="AF55" i="42" s="1"/>
  <c r="AG55" i="42" s="1"/>
  <c r="AH55" i="42" s="1"/>
  <c r="AI55" i="42" s="1"/>
  <c r="AJ55" i="42" s="1"/>
  <c r="AK55" i="42" s="1"/>
  <c r="AL55" i="42" s="1"/>
  <c r="AM55" i="42" s="1"/>
  <c r="AN55" i="42" s="1"/>
  <c r="AO55" i="42" s="1"/>
  <c r="AP55" i="42" s="1"/>
  <c r="AQ55" i="42" s="1"/>
  <c r="AR55" i="42" s="1"/>
  <c r="AS55" i="42" s="1"/>
  <c r="AT55" i="42" s="1"/>
  <c r="AU55" i="42" s="1"/>
  <c r="AV55" i="42" s="1"/>
  <c r="AW55" i="42" s="1"/>
  <c r="AX55" i="42" s="1"/>
  <c r="AY55" i="42" s="1"/>
  <c r="AZ55" i="42" s="1"/>
  <c r="BA55" i="42" s="1"/>
  <c r="BB55" i="42" s="1"/>
  <c r="BC55" i="42" s="1"/>
  <c r="BD55" i="42" s="1"/>
  <c r="BE55" i="42" s="1"/>
  <c r="BF55" i="42" s="1"/>
  <c r="BG55" i="42" s="1"/>
  <c r="BH55" i="42" s="1"/>
  <c r="BI55" i="42" s="1"/>
  <c r="BJ55" i="42" s="1"/>
  <c r="BK55" i="42" s="1"/>
  <c r="BL55" i="42" s="1"/>
  <c r="BM55" i="42" s="1"/>
  <c r="C54" i="42"/>
  <c r="C47" i="42"/>
  <c r="E40" i="42"/>
  <c r="F40" i="42" s="1"/>
  <c r="F34" i="42"/>
  <c r="BM33" i="42"/>
  <c r="BL33" i="42"/>
  <c r="BK33" i="42"/>
  <c r="BJ33" i="42"/>
  <c r="BI33" i="42"/>
  <c r="BH33" i="42"/>
  <c r="BG33" i="42"/>
  <c r="BF33" i="42"/>
  <c r="BE33" i="42"/>
  <c r="BD33" i="42"/>
  <c r="BC33" i="42"/>
  <c r="BB33" i="42"/>
  <c r="BA33" i="42"/>
  <c r="AZ33" i="42"/>
  <c r="AY33" i="42"/>
  <c r="AX33" i="42"/>
  <c r="AW33" i="42"/>
  <c r="AV33" i="42"/>
  <c r="AU33" i="42"/>
  <c r="AT33" i="42"/>
  <c r="AS33" i="42"/>
  <c r="AR33" i="42"/>
  <c r="AQ33" i="42"/>
  <c r="AP33" i="42"/>
  <c r="AO33" i="42"/>
  <c r="AN33" i="42"/>
  <c r="AM33" i="42"/>
  <c r="AL33" i="42"/>
  <c r="AK33" i="42"/>
  <c r="AJ33" i="42"/>
  <c r="AI33" i="42"/>
  <c r="AH33" i="42"/>
  <c r="AG33" i="42"/>
  <c r="AF33" i="42"/>
  <c r="AE33" i="42"/>
  <c r="AD33" i="42"/>
  <c r="AC33" i="42"/>
  <c r="AB33" i="42"/>
  <c r="AA33" i="42"/>
  <c r="Z33" i="42"/>
  <c r="Y33" i="42"/>
  <c r="X33" i="42"/>
  <c r="W33" i="42"/>
  <c r="V33" i="42"/>
  <c r="U33" i="42"/>
  <c r="T33" i="42"/>
  <c r="S33" i="42"/>
  <c r="R33" i="42"/>
  <c r="Q33" i="42"/>
  <c r="P33" i="42"/>
  <c r="O33" i="42"/>
  <c r="N33" i="42"/>
  <c r="M33" i="42"/>
  <c r="L33" i="42"/>
  <c r="K33" i="42"/>
  <c r="J33" i="42"/>
  <c r="I33" i="42"/>
  <c r="H33" i="42"/>
  <c r="G33" i="42"/>
  <c r="F33" i="42"/>
  <c r="E33" i="42" a="1"/>
  <c r="E33" i="42" s="1"/>
  <c r="BM23" i="42"/>
  <c r="BL23" i="42"/>
  <c r="BK23" i="42"/>
  <c r="BJ23" i="42"/>
  <c r="BI23" i="42"/>
  <c r="BH23" i="42"/>
  <c r="BG23" i="42"/>
  <c r="BF23" i="42"/>
  <c r="BE23" i="42"/>
  <c r="BD23" i="42"/>
  <c r="BC23" i="42"/>
  <c r="BB23" i="42"/>
  <c r="BA23" i="42"/>
  <c r="AZ23" i="42"/>
  <c r="AY23" i="42"/>
  <c r="AX23" i="42"/>
  <c r="AW23" i="42"/>
  <c r="AV23" i="42"/>
  <c r="AU23" i="42"/>
  <c r="AT23" i="42"/>
  <c r="AS23" i="42"/>
  <c r="AR23" i="42"/>
  <c r="AQ23" i="42"/>
  <c r="AP23" i="42"/>
  <c r="AO23" i="42"/>
  <c r="AN23" i="42"/>
  <c r="AM23" i="42"/>
  <c r="AL23" i="42"/>
  <c r="AK23" i="42"/>
  <c r="AJ23" i="42"/>
  <c r="AI23" i="42"/>
  <c r="AH23" i="42"/>
  <c r="AG23" i="42"/>
  <c r="AF23" i="42"/>
  <c r="AE23" i="42"/>
  <c r="AD23" i="42"/>
  <c r="AC23" i="42"/>
  <c r="AB23" i="42"/>
  <c r="AA23" i="42"/>
  <c r="Z23" i="42"/>
  <c r="Y23" i="42"/>
  <c r="X23" i="42"/>
  <c r="W23" i="42"/>
  <c r="V23" i="42"/>
  <c r="U23" i="42"/>
  <c r="T23" i="42"/>
  <c r="S23" i="42"/>
  <c r="R23" i="42"/>
  <c r="E23" i="42"/>
  <c r="BM22" i="42"/>
  <c r="BL22" i="42"/>
  <c r="BK22" i="42"/>
  <c r="BJ22" i="42"/>
  <c r="BI22" i="42"/>
  <c r="BH22" i="42"/>
  <c r="BG22" i="42"/>
  <c r="BF22" i="42"/>
  <c r="BE22" i="42"/>
  <c r="BD22" i="42"/>
  <c r="BC22" i="42"/>
  <c r="BB22" i="42"/>
  <c r="BA22" i="42"/>
  <c r="AZ22" i="42"/>
  <c r="AY22" i="42"/>
  <c r="AX22" i="42"/>
  <c r="AW22" i="42"/>
  <c r="AV22" i="42"/>
  <c r="AU22" i="42"/>
  <c r="AT22" i="42"/>
  <c r="AS22" i="42"/>
  <c r="AR22" i="42"/>
  <c r="AQ22" i="42"/>
  <c r="AP22" i="42"/>
  <c r="AO22" i="42"/>
  <c r="AN22" i="42"/>
  <c r="AM22" i="42"/>
  <c r="AL22" i="42"/>
  <c r="AK22" i="42"/>
  <c r="AJ22" i="42"/>
  <c r="AI22" i="42"/>
  <c r="AH22" i="42"/>
  <c r="AG22" i="42"/>
  <c r="AF22" i="42"/>
  <c r="AE22" i="42"/>
  <c r="AD22" i="42"/>
  <c r="AC22" i="42"/>
  <c r="AB22" i="42"/>
  <c r="AA22" i="42"/>
  <c r="Z22" i="42"/>
  <c r="Y22" i="42"/>
  <c r="X22" i="42"/>
  <c r="W22" i="42"/>
  <c r="V22" i="42"/>
  <c r="U22" i="42"/>
  <c r="T22" i="42"/>
  <c r="S22" i="42"/>
  <c r="R22" i="42"/>
  <c r="Q22" i="42"/>
  <c r="P22" i="42"/>
  <c r="O22" i="42"/>
  <c r="N22" i="42"/>
  <c r="M22" i="42"/>
  <c r="E22" i="42"/>
  <c r="E21" i="42"/>
  <c r="F21" i="42" s="1"/>
  <c r="G21" i="42" s="1"/>
  <c r="H21" i="42" s="1"/>
  <c r="I21" i="42" s="1"/>
  <c r="J21" i="42" s="1"/>
  <c r="K21" i="42" s="1"/>
  <c r="L21" i="42" s="1"/>
  <c r="M21" i="42" s="1"/>
  <c r="N21" i="42" s="1"/>
  <c r="O21" i="42" s="1"/>
  <c r="P21" i="42" s="1"/>
  <c r="Q21" i="42" s="1"/>
  <c r="R21" i="42" s="1"/>
  <c r="S21" i="42" s="1"/>
  <c r="T21" i="42" s="1"/>
  <c r="U21" i="42" s="1"/>
  <c r="V21" i="42" s="1"/>
  <c r="W21" i="42" s="1"/>
  <c r="X21" i="42" s="1"/>
  <c r="Y21" i="42" s="1"/>
  <c r="Z21" i="42" s="1"/>
  <c r="AA21" i="42" s="1"/>
  <c r="AB21" i="42" s="1"/>
  <c r="AC21" i="42" s="1"/>
  <c r="AD21" i="42" s="1"/>
  <c r="AE21" i="42" s="1"/>
  <c r="AF21" i="42" s="1"/>
  <c r="AG21" i="42" s="1"/>
  <c r="AH21" i="42" s="1"/>
  <c r="AI21" i="42" s="1"/>
  <c r="AJ21" i="42" s="1"/>
  <c r="AK21" i="42" s="1"/>
  <c r="AL21" i="42" s="1"/>
  <c r="AM21" i="42" s="1"/>
  <c r="AN21" i="42" s="1"/>
  <c r="AO21" i="42" s="1"/>
  <c r="AP21" i="42" s="1"/>
  <c r="AQ21" i="42" s="1"/>
  <c r="AR21" i="42" s="1"/>
  <c r="AS21" i="42" s="1"/>
  <c r="AT21" i="42" s="1"/>
  <c r="AU21" i="42" s="1"/>
  <c r="AV21" i="42" s="1"/>
  <c r="AW21" i="42" s="1"/>
  <c r="AX21" i="42" s="1"/>
  <c r="AY21" i="42" s="1"/>
  <c r="AZ21" i="42" s="1"/>
  <c r="BA21" i="42" s="1"/>
  <c r="BB21" i="42" s="1"/>
  <c r="BC21" i="42" s="1"/>
  <c r="BD21" i="42" s="1"/>
  <c r="BE21" i="42" s="1"/>
  <c r="BF21" i="42" s="1"/>
  <c r="BG21" i="42" s="1"/>
  <c r="BH21" i="42" s="1"/>
  <c r="BI21" i="42" s="1"/>
  <c r="BJ21" i="42" s="1"/>
  <c r="BK21" i="42" s="1"/>
  <c r="BL21" i="42" s="1"/>
  <c r="BM21" i="42" s="1"/>
  <c r="BM17" i="42"/>
  <c r="BL17" i="42"/>
  <c r="BK17" i="42"/>
  <c r="BJ17" i="42"/>
  <c r="BI17" i="42"/>
  <c r="BH17" i="42"/>
  <c r="BG17" i="42"/>
  <c r="BF17" i="42"/>
  <c r="BE17" i="42"/>
  <c r="BD17" i="42"/>
  <c r="BC17" i="42"/>
  <c r="BB17" i="42"/>
  <c r="BA17" i="42"/>
  <c r="AZ17" i="42"/>
  <c r="AY17" i="42"/>
  <c r="AX17" i="42"/>
  <c r="AW17" i="42"/>
  <c r="AV17" i="42"/>
  <c r="AU17" i="42"/>
  <c r="AT17" i="42"/>
  <c r="AS17" i="42"/>
  <c r="AR17" i="42"/>
  <c r="AQ17" i="42"/>
  <c r="AP17" i="42"/>
  <c r="AO17" i="42"/>
  <c r="AN17" i="42"/>
  <c r="AM17" i="42"/>
  <c r="AL17" i="42"/>
  <c r="AK17" i="42"/>
  <c r="AJ17" i="42"/>
  <c r="AI17" i="42"/>
  <c r="AH17" i="42"/>
  <c r="AG17" i="42"/>
  <c r="AF17" i="42"/>
  <c r="AE17" i="42"/>
  <c r="AD17" i="42"/>
  <c r="AC17" i="42"/>
  <c r="AB17" i="42"/>
  <c r="AA17" i="42"/>
  <c r="Z17" i="42"/>
  <c r="Y17" i="42"/>
  <c r="X17" i="42"/>
  <c r="W17" i="42"/>
  <c r="V17" i="42"/>
  <c r="U17" i="42"/>
  <c r="T17" i="42"/>
  <c r="S17" i="42"/>
  <c r="R17" i="42"/>
  <c r="Q17" i="42"/>
  <c r="P17" i="42"/>
  <c r="O17" i="42"/>
  <c r="N17" i="42"/>
  <c r="M17" i="42"/>
  <c r="L17" i="42"/>
  <c r="K17" i="42"/>
  <c r="J17" i="42"/>
  <c r="I17" i="42"/>
  <c r="H17" i="42"/>
  <c r="G17" i="42"/>
  <c r="F17" i="42"/>
  <c r="E17" i="42"/>
  <c r="BM16" i="42"/>
  <c r="BL16" i="42"/>
  <c r="BK16" i="42"/>
  <c r="BJ16" i="42"/>
  <c r="BI16" i="42"/>
  <c r="BH16" i="42"/>
  <c r="BG16" i="42"/>
  <c r="BF16" i="42"/>
  <c r="BE16" i="42"/>
  <c r="BD16" i="42"/>
  <c r="BC16" i="42"/>
  <c r="BB16" i="42"/>
  <c r="BA16" i="42"/>
  <c r="AZ16" i="42"/>
  <c r="AY16" i="42"/>
  <c r="AX16" i="42"/>
  <c r="AW16" i="42"/>
  <c r="AV16" i="42"/>
  <c r="AU16" i="42"/>
  <c r="AT16" i="42"/>
  <c r="AS16" i="42"/>
  <c r="AR16" i="42"/>
  <c r="AQ16" i="42"/>
  <c r="AP16" i="42"/>
  <c r="AO16" i="42"/>
  <c r="AN16" i="42"/>
  <c r="AM16" i="42"/>
  <c r="AL16" i="42"/>
  <c r="AK16" i="42"/>
  <c r="AJ16" i="42"/>
  <c r="AI16" i="42"/>
  <c r="AH16" i="42"/>
  <c r="AG16" i="42"/>
  <c r="AF16" i="42"/>
  <c r="AE16" i="42"/>
  <c r="AD16" i="42"/>
  <c r="AC16" i="42"/>
  <c r="AB16" i="42"/>
  <c r="AA16" i="42"/>
  <c r="Z16" i="42"/>
  <c r="Y16" i="42"/>
  <c r="X16" i="42"/>
  <c r="W16" i="42"/>
  <c r="V16" i="42"/>
  <c r="U16" i="42"/>
  <c r="T16" i="42"/>
  <c r="S16" i="42"/>
  <c r="R16" i="42"/>
  <c r="Q16" i="42"/>
  <c r="P16" i="42"/>
  <c r="O16" i="42"/>
  <c r="N16" i="42"/>
  <c r="M16" i="42"/>
  <c r="L16" i="42"/>
  <c r="K16" i="42"/>
  <c r="J16" i="42"/>
  <c r="I16" i="42"/>
  <c r="H16" i="42"/>
  <c r="G16" i="42"/>
  <c r="F16" i="42"/>
  <c r="E16" i="42"/>
  <c r="E8" i="42"/>
  <c r="F8" i="42" s="1"/>
  <c r="G8" i="42" s="1"/>
  <c r="H8" i="42" s="1"/>
  <c r="I8" i="42" s="1"/>
  <c r="J8" i="42" s="1"/>
  <c r="K8" i="42" s="1"/>
  <c r="L8" i="42" s="1"/>
  <c r="M8" i="42" s="1"/>
  <c r="N8" i="42" s="1"/>
  <c r="O8" i="42" s="1"/>
  <c r="P8" i="42" s="1"/>
  <c r="Q8" i="42" s="1"/>
  <c r="R8" i="42" s="1"/>
  <c r="S8" i="42" s="1"/>
  <c r="T8" i="42" s="1"/>
  <c r="U8" i="42" s="1"/>
  <c r="V8" i="42" s="1"/>
  <c r="W8" i="42" s="1"/>
  <c r="X8" i="42" s="1"/>
  <c r="Y8" i="42" s="1"/>
  <c r="Z8" i="42" s="1"/>
  <c r="AA8" i="42" s="1"/>
  <c r="AB8" i="42" s="1"/>
  <c r="AC8" i="42" s="1"/>
  <c r="AD8" i="42" s="1"/>
  <c r="AE8" i="42" s="1"/>
  <c r="AF8" i="42" s="1"/>
  <c r="AG8" i="42" s="1"/>
  <c r="AH8" i="42" s="1"/>
  <c r="AI8" i="42" s="1"/>
  <c r="AJ8" i="42" s="1"/>
  <c r="AK8" i="42" s="1"/>
  <c r="AL8" i="42" s="1"/>
  <c r="AM8" i="42" s="1"/>
  <c r="AN8" i="42" s="1"/>
  <c r="AO8" i="42" s="1"/>
  <c r="AP8" i="42" s="1"/>
  <c r="AQ8" i="42" s="1"/>
  <c r="AR8" i="42" s="1"/>
  <c r="AS8" i="42" s="1"/>
  <c r="AT8" i="42" s="1"/>
  <c r="AU8" i="42" s="1"/>
  <c r="AV8" i="42" s="1"/>
  <c r="AW8" i="42" s="1"/>
  <c r="AX8" i="42" s="1"/>
  <c r="AY8" i="42" s="1"/>
  <c r="AZ8" i="42" s="1"/>
  <c r="BA8" i="42" s="1"/>
  <c r="BB8" i="42" s="1"/>
  <c r="BC8" i="42" s="1"/>
  <c r="BD8" i="42" s="1"/>
  <c r="BE8" i="42" s="1"/>
  <c r="BF8" i="42" s="1"/>
  <c r="BG8" i="42" s="1"/>
  <c r="BH8" i="42" s="1"/>
  <c r="BI8" i="42" s="1"/>
  <c r="BJ8" i="42" s="1"/>
  <c r="BK8" i="42" s="1"/>
  <c r="BL8" i="42" s="1"/>
  <c r="BM8" i="42" s="1"/>
  <c r="G7" i="42"/>
  <c r="F7" i="42"/>
  <c r="BM56" i="41"/>
  <c r="BL56" i="41"/>
  <c r="BK56" i="41"/>
  <c r="BJ56" i="41"/>
  <c r="BI56" i="41"/>
  <c r="BH56" i="41"/>
  <c r="BG56" i="41"/>
  <c r="BF56" i="41"/>
  <c r="BE56" i="41"/>
  <c r="BD56" i="41"/>
  <c r="BC56" i="41"/>
  <c r="BB56" i="41"/>
  <c r="BA56" i="41"/>
  <c r="AZ56" i="41"/>
  <c r="AY56" i="41"/>
  <c r="AX56" i="41"/>
  <c r="AW56" i="41"/>
  <c r="AV56" i="41"/>
  <c r="AU56" i="41"/>
  <c r="AT56" i="41"/>
  <c r="AS56" i="41"/>
  <c r="AR56" i="41"/>
  <c r="AQ56" i="41"/>
  <c r="AP56" i="41"/>
  <c r="AO56" i="41"/>
  <c r="AN56" i="41"/>
  <c r="AM56" i="41"/>
  <c r="AL56" i="41"/>
  <c r="AK56" i="41"/>
  <c r="AJ56" i="41"/>
  <c r="AI56" i="41"/>
  <c r="AH56" i="41"/>
  <c r="AG56" i="41"/>
  <c r="AF56" i="41"/>
  <c r="AE56" i="41"/>
  <c r="AD56" i="41"/>
  <c r="AC56" i="41"/>
  <c r="AB56" i="41"/>
  <c r="AA56" i="41"/>
  <c r="Z56" i="41"/>
  <c r="Y56" i="41"/>
  <c r="X56" i="41"/>
  <c r="W56" i="41"/>
  <c r="V56" i="41"/>
  <c r="U56" i="41"/>
  <c r="T56" i="41"/>
  <c r="S56" i="41"/>
  <c r="R56" i="41"/>
  <c r="Q56" i="41"/>
  <c r="P56" i="41"/>
  <c r="O56" i="41"/>
  <c r="N56" i="41"/>
  <c r="M56" i="41"/>
  <c r="L56" i="41"/>
  <c r="K56" i="41"/>
  <c r="J56" i="41"/>
  <c r="I56" i="41"/>
  <c r="H56" i="41"/>
  <c r="G56" i="41"/>
  <c r="F56" i="41"/>
  <c r="E56" i="41"/>
  <c r="E57" i="41" s="1"/>
  <c r="E55" i="41"/>
  <c r="F55" i="41" s="1"/>
  <c r="G55" i="41" s="1"/>
  <c r="H55" i="41" s="1"/>
  <c r="I55" i="41" s="1"/>
  <c r="J55" i="41" s="1"/>
  <c r="K55" i="41" s="1"/>
  <c r="L55" i="41" s="1"/>
  <c r="M55" i="41" s="1"/>
  <c r="N55" i="41" s="1"/>
  <c r="O55" i="41" s="1"/>
  <c r="P55" i="41" s="1"/>
  <c r="Q55" i="41" s="1"/>
  <c r="R55" i="41" s="1"/>
  <c r="S55" i="41" s="1"/>
  <c r="T55" i="41" s="1"/>
  <c r="U55" i="41" s="1"/>
  <c r="V55" i="41" s="1"/>
  <c r="W55" i="41" s="1"/>
  <c r="X55" i="41" s="1"/>
  <c r="Y55" i="41" s="1"/>
  <c r="Z55" i="41" s="1"/>
  <c r="AA55" i="41" s="1"/>
  <c r="AB55" i="41" s="1"/>
  <c r="AC55" i="41" s="1"/>
  <c r="AD55" i="41" s="1"/>
  <c r="AE55" i="41" s="1"/>
  <c r="AF55" i="41" s="1"/>
  <c r="AG55" i="41" s="1"/>
  <c r="AH55" i="41" s="1"/>
  <c r="AI55" i="41" s="1"/>
  <c r="AJ55" i="41" s="1"/>
  <c r="AK55" i="41" s="1"/>
  <c r="AL55" i="41" s="1"/>
  <c r="AM55" i="41" s="1"/>
  <c r="AN55" i="41" s="1"/>
  <c r="AO55" i="41" s="1"/>
  <c r="AP55" i="41" s="1"/>
  <c r="AQ55" i="41" s="1"/>
  <c r="AR55" i="41" s="1"/>
  <c r="AS55" i="41" s="1"/>
  <c r="AT55" i="41" s="1"/>
  <c r="AU55" i="41" s="1"/>
  <c r="AV55" i="41" s="1"/>
  <c r="AW55" i="41" s="1"/>
  <c r="AX55" i="41" s="1"/>
  <c r="AY55" i="41" s="1"/>
  <c r="AZ55" i="41" s="1"/>
  <c r="BA55" i="41" s="1"/>
  <c r="BB55" i="41" s="1"/>
  <c r="BC55" i="41" s="1"/>
  <c r="BD55" i="41" s="1"/>
  <c r="BE55" i="41" s="1"/>
  <c r="BF55" i="41" s="1"/>
  <c r="BG55" i="41" s="1"/>
  <c r="BH55" i="41" s="1"/>
  <c r="BI55" i="41" s="1"/>
  <c r="BJ55" i="41" s="1"/>
  <c r="BK55" i="41" s="1"/>
  <c r="BL55" i="41" s="1"/>
  <c r="BM55" i="41" s="1"/>
  <c r="C54" i="41"/>
  <c r="C47" i="41"/>
  <c r="E40" i="41"/>
  <c r="F40" i="41" s="1"/>
  <c r="F34" i="41"/>
  <c r="BM33" i="41"/>
  <c r="BL33" i="41"/>
  <c r="BK33" i="41"/>
  <c r="BJ33" i="41"/>
  <c r="BI33" i="41"/>
  <c r="BH33" i="41"/>
  <c r="BG33" i="41"/>
  <c r="BF33" i="41"/>
  <c r="BE33" i="41"/>
  <c r="BD33" i="41"/>
  <c r="BC33" i="41"/>
  <c r="BB33" i="41"/>
  <c r="BA33" i="41"/>
  <c r="AZ33" i="41"/>
  <c r="AY33" i="41"/>
  <c r="AX33" i="41"/>
  <c r="AW33" i="41"/>
  <c r="AV33" i="41"/>
  <c r="AU33" i="41"/>
  <c r="AT33" i="41"/>
  <c r="AS33" i="41"/>
  <c r="AR33" i="41"/>
  <c r="AQ33" i="41"/>
  <c r="AP33" i="41"/>
  <c r="AO33" i="41"/>
  <c r="AN33" i="41"/>
  <c r="AM33" i="41"/>
  <c r="AL33" i="41"/>
  <c r="AK33" i="41"/>
  <c r="AJ33" i="41"/>
  <c r="AI33" i="41"/>
  <c r="AH33" i="41"/>
  <c r="AG33" i="41"/>
  <c r="AF33" i="41"/>
  <c r="AE33" i="41"/>
  <c r="AD33" i="41"/>
  <c r="AC33" i="41"/>
  <c r="AB33" i="41"/>
  <c r="AA33" i="41"/>
  <c r="Z33" i="41"/>
  <c r="Y33" i="41"/>
  <c r="X33" i="41"/>
  <c r="W33" i="41"/>
  <c r="V33" i="41"/>
  <c r="U33" i="41"/>
  <c r="T33" i="41"/>
  <c r="S33" i="41"/>
  <c r="R33" i="41"/>
  <c r="Q33" i="41"/>
  <c r="P33" i="41"/>
  <c r="O33" i="41"/>
  <c r="N33" i="41"/>
  <c r="M33" i="41"/>
  <c r="L33" i="41"/>
  <c r="K33" i="41"/>
  <c r="J33" i="41"/>
  <c r="I33" i="41"/>
  <c r="H33" i="41"/>
  <c r="G33" i="41"/>
  <c r="F33" i="41"/>
  <c r="E33" i="41" a="1"/>
  <c r="E33" i="41" s="1"/>
  <c r="BM23" i="41"/>
  <c r="BL23" i="41"/>
  <c r="BK23" i="41"/>
  <c r="BJ23" i="41"/>
  <c r="BI23" i="41"/>
  <c r="BH23" i="41"/>
  <c r="BG23" i="41"/>
  <c r="BF23" i="41"/>
  <c r="BE23" i="41"/>
  <c r="BD23" i="41"/>
  <c r="BC23" i="41"/>
  <c r="BB23" i="41"/>
  <c r="BA23" i="41"/>
  <c r="AZ23" i="41"/>
  <c r="AY23" i="41"/>
  <c r="AX23" i="41"/>
  <c r="AW23" i="41"/>
  <c r="AV23" i="41"/>
  <c r="AU23" i="41"/>
  <c r="AT23" i="41"/>
  <c r="AS23" i="41"/>
  <c r="AR23" i="41"/>
  <c r="AQ23" i="41"/>
  <c r="AP23" i="41"/>
  <c r="AO23" i="41"/>
  <c r="AN23" i="41"/>
  <c r="AM23" i="41"/>
  <c r="AL23" i="41"/>
  <c r="AK23" i="41"/>
  <c r="AJ23" i="41"/>
  <c r="AI23" i="41"/>
  <c r="AH23" i="41"/>
  <c r="AG23" i="41"/>
  <c r="AF23" i="41"/>
  <c r="AE23" i="41"/>
  <c r="AD23" i="41"/>
  <c r="AC23" i="41"/>
  <c r="AB23" i="41"/>
  <c r="AA23" i="41"/>
  <c r="Z23" i="41"/>
  <c r="Y23" i="41"/>
  <c r="X23" i="41"/>
  <c r="W23" i="41"/>
  <c r="V23" i="41"/>
  <c r="U23" i="41"/>
  <c r="T23" i="41"/>
  <c r="S23" i="41"/>
  <c r="R23" i="41"/>
  <c r="Q23" i="41"/>
  <c r="P23" i="41"/>
  <c r="BM22" i="41"/>
  <c r="BL22" i="41"/>
  <c r="BK22" i="41"/>
  <c r="BJ22" i="41"/>
  <c r="BI22" i="41"/>
  <c r="BH22" i="41"/>
  <c r="BG22" i="41"/>
  <c r="BF22" i="41"/>
  <c r="BE22" i="41"/>
  <c r="BD22" i="41"/>
  <c r="BC22" i="41"/>
  <c r="BB22" i="41"/>
  <c r="BA22" i="41"/>
  <c r="AZ22" i="41"/>
  <c r="AY22" i="41"/>
  <c r="AX22" i="41"/>
  <c r="AW22" i="41"/>
  <c r="AV22" i="41"/>
  <c r="AU22" i="41"/>
  <c r="AT22" i="41"/>
  <c r="AS22" i="41"/>
  <c r="AR22" i="41"/>
  <c r="AQ22" i="41"/>
  <c r="AP22" i="41"/>
  <c r="AO22" i="41"/>
  <c r="AN22" i="41"/>
  <c r="AM22" i="41"/>
  <c r="AL22" i="41"/>
  <c r="AK22" i="41"/>
  <c r="AJ22" i="41"/>
  <c r="AI22" i="41"/>
  <c r="AH22" i="41"/>
  <c r="AG22" i="41"/>
  <c r="AF22" i="41"/>
  <c r="AE22" i="41"/>
  <c r="AD22" i="41"/>
  <c r="AC22" i="41"/>
  <c r="AB22" i="41"/>
  <c r="AA22" i="41"/>
  <c r="Z22" i="41"/>
  <c r="Y22" i="41"/>
  <c r="X22" i="41"/>
  <c r="W22" i="41"/>
  <c r="V22" i="41"/>
  <c r="U22" i="41"/>
  <c r="T22" i="41"/>
  <c r="S22" i="41"/>
  <c r="R22" i="41"/>
  <c r="Q22" i="41"/>
  <c r="P22" i="41"/>
  <c r="O22" i="41"/>
  <c r="E21" i="41"/>
  <c r="F21" i="41" s="1"/>
  <c r="G21" i="41" s="1"/>
  <c r="H21" i="41" s="1"/>
  <c r="I21" i="41" s="1"/>
  <c r="J21" i="41" s="1"/>
  <c r="K21" i="41" s="1"/>
  <c r="L21" i="41" s="1"/>
  <c r="M21" i="41" s="1"/>
  <c r="N21" i="41" s="1"/>
  <c r="O21" i="41" s="1"/>
  <c r="P21" i="41" s="1"/>
  <c r="Q21" i="41" s="1"/>
  <c r="R21" i="41" s="1"/>
  <c r="S21" i="41" s="1"/>
  <c r="T21" i="41" s="1"/>
  <c r="U21" i="41" s="1"/>
  <c r="V21" i="41" s="1"/>
  <c r="W21" i="41" s="1"/>
  <c r="X21" i="41" s="1"/>
  <c r="Y21" i="41" s="1"/>
  <c r="Z21" i="41" s="1"/>
  <c r="AA21" i="41" s="1"/>
  <c r="AB21" i="41" s="1"/>
  <c r="AC21" i="41" s="1"/>
  <c r="AD21" i="41" s="1"/>
  <c r="AE21" i="41" s="1"/>
  <c r="AF21" i="41" s="1"/>
  <c r="AG21" i="41" s="1"/>
  <c r="AH21" i="41" s="1"/>
  <c r="AI21" i="41" s="1"/>
  <c r="AJ21" i="41" s="1"/>
  <c r="AK21" i="41" s="1"/>
  <c r="AL21" i="41" s="1"/>
  <c r="AM21" i="41" s="1"/>
  <c r="AN21" i="41" s="1"/>
  <c r="AO21" i="41" s="1"/>
  <c r="AP21" i="41" s="1"/>
  <c r="AQ21" i="41" s="1"/>
  <c r="AR21" i="41" s="1"/>
  <c r="AS21" i="41" s="1"/>
  <c r="AT21" i="41" s="1"/>
  <c r="AU21" i="41" s="1"/>
  <c r="AV21" i="41" s="1"/>
  <c r="AW21" i="41" s="1"/>
  <c r="AX21" i="41" s="1"/>
  <c r="AY21" i="41" s="1"/>
  <c r="AZ21" i="41" s="1"/>
  <c r="BA21" i="41" s="1"/>
  <c r="BB21" i="41" s="1"/>
  <c r="BC21" i="41" s="1"/>
  <c r="BD21" i="41" s="1"/>
  <c r="BE21" i="41" s="1"/>
  <c r="BF21" i="41" s="1"/>
  <c r="BG21" i="41" s="1"/>
  <c r="BH21" i="41" s="1"/>
  <c r="BI21" i="41" s="1"/>
  <c r="BJ21" i="41" s="1"/>
  <c r="BK21" i="41" s="1"/>
  <c r="BL21" i="41" s="1"/>
  <c r="BM21" i="41" s="1"/>
  <c r="E20" i="41"/>
  <c r="F20" i="41" s="1"/>
  <c r="G20" i="41" s="1"/>
  <c r="H20" i="41" s="1"/>
  <c r="I20" i="41" s="1"/>
  <c r="J20" i="41" s="1"/>
  <c r="K20" i="41" s="1"/>
  <c r="L20" i="41" s="1"/>
  <c r="M20" i="41" s="1"/>
  <c r="N20" i="41" s="1"/>
  <c r="O20" i="41" s="1"/>
  <c r="P20" i="41" s="1"/>
  <c r="Q20" i="41" s="1"/>
  <c r="R20" i="41" s="1"/>
  <c r="S20" i="41" s="1"/>
  <c r="T20" i="41" s="1"/>
  <c r="U20" i="41" s="1"/>
  <c r="V20" i="41" s="1"/>
  <c r="W20" i="41" s="1"/>
  <c r="X20" i="41" s="1"/>
  <c r="Y20" i="41" s="1"/>
  <c r="Z20" i="41" s="1"/>
  <c r="AA20" i="41" s="1"/>
  <c r="AB20" i="41" s="1"/>
  <c r="AC20" i="41" s="1"/>
  <c r="AD20" i="41" s="1"/>
  <c r="AE20" i="41" s="1"/>
  <c r="AF20" i="41" s="1"/>
  <c r="AG20" i="41" s="1"/>
  <c r="AH20" i="41" s="1"/>
  <c r="AI20" i="41" s="1"/>
  <c r="AJ20" i="41" s="1"/>
  <c r="AK20" i="41" s="1"/>
  <c r="AL20" i="41" s="1"/>
  <c r="AM20" i="41" s="1"/>
  <c r="AN20" i="41" s="1"/>
  <c r="AO20" i="41" s="1"/>
  <c r="AP20" i="41" s="1"/>
  <c r="AQ20" i="41" s="1"/>
  <c r="AR20" i="41" s="1"/>
  <c r="AS20" i="41" s="1"/>
  <c r="BM17" i="41"/>
  <c r="BL17" i="41"/>
  <c r="BK17" i="41"/>
  <c r="BJ17" i="41"/>
  <c r="BI17" i="41"/>
  <c r="BH17" i="41"/>
  <c r="BG17" i="41"/>
  <c r="BF17" i="41"/>
  <c r="BE17" i="41"/>
  <c r="BD17" i="41"/>
  <c r="BC17" i="41"/>
  <c r="BB17" i="41"/>
  <c r="BA17" i="41"/>
  <c r="AZ17" i="41"/>
  <c r="AY17" i="41"/>
  <c r="AX17" i="41"/>
  <c r="AW17" i="41"/>
  <c r="AV17" i="41"/>
  <c r="AU17" i="41"/>
  <c r="AT17" i="41"/>
  <c r="AS17" i="41"/>
  <c r="AR17" i="41"/>
  <c r="AQ17" i="41"/>
  <c r="AP17" i="41"/>
  <c r="AO17" i="41"/>
  <c r="AN17" i="41"/>
  <c r="AM17" i="41"/>
  <c r="AL17" i="41"/>
  <c r="AK17" i="41"/>
  <c r="AJ17" i="41"/>
  <c r="AI17" i="41"/>
  <c r="AH17" i="41"/>
  <c r="AG17" i="41"/>
  <c r="AF17" i="41"/>
  <c r="AE17" i="41"/>
  <c r="AD17" i="41"/>
  <c r="AC17" i="41"/>
  <c r="AB17" i="41"/>
  <c r="AA17" i="41"/>
  <c r="Z17" i="41"/>
  <c r="Y17" i="41"/>
  <c r="X17" i="41"/>
  <c r="W17" i="41"/>
  <c r="V17" i="41"/>
  <c r="U17" i="41"/>
  <c r="T17" i="41"/>
  <c r="S17" i="41"/>
  <c r="R17" i="41"/>
  <c r="Q17" i="41"/>
  <c r="P17" i="41"/>
  <c r="O17" i="41"/>
  <c r="N17" i="41"/>
  <c r="M17" i="41"/>
  <c r="L17" i="41"/>
  <c r="K17" i="41"/>
  <c r="J17" i="41"/>
  <c r="I17" i="41"/>
  <c r="H17" i="41"/>
  <c r="G17" i="41"/>
  <c r="F17" i="41"/>
  <c r="E17" i="41"/>
  <c r="BM16" i="41"/>
  <c r="BL16" i="41"/>
  <c r="BK16" i="41"/>
  <c r="BJ16" i="41"/>
  <c r="BI16" i="41"/>
  <c r="BH16" i="41"/>
  <c r="BG16" i="41"/>
  <c r="BF16" i="41"/>
  <c r="BE16" i="41"/>
  <c r="BD16" i="41"/>
  <c r="BC16" i="41"/>
  <c r="BB16" i="41"/>
  <c r="BA16" i="41"/>
  <c r="AZ16" i="41"/>
  <c r="AY16" i="41"/>
  <c r="AX16" i="41"/>
  <c r="AW16" i="41"/>
  <c r="AV16" i="41"/>
  <c r="AU16" i="41"/>
  <c r="AT16" i="41"/>
  <c r="AS16" i="41"/>
  <c r="AR16" i="41"/>
  <c r="AQ16" i="41"/>
  <c r="AP16" i="41"/>
  <c r="AO16" i="41"/>
  <c r="AN16" i="41"/>
  <c r="AM16" i="41"/>
  <c r="AL16" i="41"/>
  <c r="AK16" i="41"/>
  <c r="AJ16" i="41"/>
  <c r="AI16" i="41"/>
  <c r="AH16" i="41"/>
  <c r="AG16" i="41"/>
  <c r="AF16" i="41"/>
  <c r="AE16" i="41"/>
  <c r="AD16" i="41"/>
  <c r="AC16" i="41"/>
  <c r="AB16" i="41"/>
  <c r="AA16" i="41"/>
  <c r="Z16" i="41"/>
  <c r="Y16" i="41"/>
  <c r="X16" i="41"/>
  <c r="W16" i="41"/>
  <c r="V16" i="41"/>
  <c r="U16" i="41"/>
  <c r="T16" i="41"/>
  <c r="S16" i="41"/>
  <c r="R16" i="41"/>
  <c r="Q16" i="41"/>
  <c r="P16" i="41"/>
  <c r="O16" i="41"/>
  <c r="N16" i="41"/>
  <c r="M16" i="41"/>
  <c r="L16" i="41"/>
  <c r="K16" i="41"/>
  <c r="J16" i="41"/>
  <c r="I16" i="41"/>
  <c r="H16" i="41"/>
  <c r="G16" i="41"/>
  <c r="F16" i="41"/>
  <c r="E16" i="41"/>
  <c r="E8" i="41"/>
  <c r="F8" i="41" s="1"/>
  <c r="G8" i="41" s="1"/>
  <c r="H8" i="41" s="1"/>
  <c r="I8" i="41" s="1"/>
  <c r="J8" i="41" s="1"/>
  <c r="K8" i="41" s="1"/>
  <c r="L8" i="41" s="1"/>
  <c r="M8" i="41" s="1"/>
  <c r="N8" i="41" s="1"/>
  <c r="O8" i="41" s="1"/>
  <c r="P8" i="41" s="1"/>
  <c r="Q8" i="41" s="1"/>
  <c r="R8" i="41" s="1"/>
  <c r="S8" i="41" s="1"/>
  <c r="T8" i="41" s="1"/>
  <c r="U8" i="41" s="1"/>
  <c r="V8" i="41" s="1"/>
  <c r="W8" i="41" s="1"/>
  <c r="X8" i="41" s="1"/>
  <c r="Y8" i="41" s="1"/>
  <c r="Z8" i="41" s="1"/>
  <c r="AA8" i="41" s="1"/>
  <c r="AB8" i="41" s="1"/>
  <c r="AC8" i="41" s="1"/>
  <c r="AD8" i="41" s="1"/>
  <c r="AE8" i="41" s="1"/>
  <c r="AF8" i="41" s="1"/>
  <c r="AG8" i="41" s="1"/>
  <c r="AH8" i="41" s="1"/>
  <c r="AI8" i="41" s="1"/>
  <c r="AJ8" i="41" s="1"/>
  <c r="AK8" i="41" s="1"/>
  <c r="AL8" i="41" s="1"/>
  <c r="AM8" i="41" s="1"/>
  <c r="AN8" i="41" s="1"/>
  <c r="AO8" i="41" s="1"/>
  <c r="AP8" i="41" s="1"/>
  <c r="AQ8" i="41" s="1"/>
  <c r="AR8" i="41" s="1"/>
  <c r="AS8" i="41" s="1"/>
  <c r="AT8" i="41" s="1"/>
  <c r="AU8" i="41" s="1"/>
  <c r="AV8" i="41" s="1"/>
  <c r="AW8" i="41" s="1"/>
  <c r="AX8" i="41" s="1"/>
  <c r="AY8" i="41" s="1"/>
  <c r="AZ8" i="41" s="1"/>
  <c r="BA8" i="41" s="1"/>
  <c r="BB8" i="41" s="1"/>
  <c r="BC8" i="41" s="1"/>
  <c r="BD8" i="41" s="1"/>
  <c r="BE8" i="41" s="1"/>
  <c r="BF8" i="41" s="1"/>
  <c r="BG8" i="41" s="1"/>
  <c r="BH8" i="41" s="1"/>
  <c r="BI8" i="41" s="1"/>
  <c r="BJ8" i="41" s="1"/>
  <c r="BK8" i="41" s="1"/>
  <c r="BL8" i="41" s="1"/>
  <c r="BM8" i="41" s="1"/>
  <c r="G7" i="41"/>
  <c r="F7" i="41"/>
  <c r="BM56" i="40"/>
  <c r="BL56" i="40"/>
  <c r="BK56" i="40"/>
  <c r="BJ56" i="40"/>
  <c r="BI56" i="40"/>
  <c r="BH56" i="40"/>
  <c r="BG56" i="40"/>
  <c r="BF56" i="40"/>
  <c r="BE56" i="40"/>
  <c r="BD56" i="40"/>
  <c r="BC56" i="40"/>
  <c r="BB56" i="40"/>
  <c r="BA56" i="40"/>
  <c r="AZ56" i="40"/>
  <c r="AY56" i="40"/>
  <c r="AX56" i="40"/>
  <c r="AW56" i="40"/>
  <c r="AV56" i="40"/>
  <c r="AU56" i="40"/>
  <c r="AT56" i="40"/>
  <c r="AS56" i="40"/>
  <c r="AR56" i="40"/>
  <c r="AQ56" i="40"/>
  <c r="AP56" i="40"/>
  <c r="AO56" i="40"/>
  <c r="AN56" i="40"/>
  <c r="AM56" i="40"/>
  <c r="AL56" i="40"/>
  <c r="AK56" i="40"/>
  <c r="AJ56" i="40"/>
  <c r="AI56" i="40"/>
  <c r="AH56" i="40"/>
  <c r="AG56" i="40"/>
  <c r="AF56" i="40"/>
  <c r="AE56" i="40"/>
  <c r="AD56" i="40"/>
  <c r="AC56" i="40"/>
  <c r="AB56" i="40"/>
  <c r="AA56" i="40"/>
  <c r="Z56" i="40"/>
  <c r="Y56" i="40"/>
  <c r="X56" i="40"/>
  <c r="W56" i="40"/>
  <c r="V56" i="40"/>
  <c r="U56" i="40"/>
  <c r="T56" i="40"/>
  <c r="S56" i="40"/>
  <c r="R56" i="40"/>
  <c r="Q56" i="40"/>
  <c r="P56" i="40"/>
  <c r="O56" i="40"/>
  <c r="N56" i="40"/>
  <c r="M56" i="40"/>
  <c r="L56" i="40"/>
  <c r="K56" i="40"/>
  <c r="J56" i="40"/>
  <c r="I56" i="40"/>
  <c r="H56" i="40"/>
  <c r="G56" i="40"/>
  <c r="F56" i="40"/>
  <c r="E56" i="40"/>
  <c r="E57" i="40" s="1"/>
  <c r="E55" i="40"/>
  <c r="F55" i="40" s="1"/>
  <c r="G55" i="40" s="1"/>
  <c r="H55" i="40" s="1"/>
  <c r="I55" i="40" s="1"/>
  <c r="J55" i="40" s="1"/>
  <c r="K55" i="40" s="1"/>
  <c r="L55" i="40" s="1"/>
  <c r="M55" i="40" s="1"/>
  <c r="N55" i="40" s="1"/>
  <c r="O55" i="40" s="1"/>
  <c r="P55" i="40" s="1"/>
  <c r="Q55" i="40" s="1"/>
  <c r="R55" i="40" s="1"/>
  <c r="S55" i="40" s="1"/>
  <c r="T55" i="40" s="1"/>
  <c r="U55" i="40" s="1"/>
  <c r="V55" i="40" s="1"/>
  <c r="W55" i="40" s="1"/>
  <c r="X55" i="40" s="1"/>
  <c r="Y55" i="40" s="1"/>
  <c r="Z55" i="40" s="1"/>
  <c r="AA55" i="40" s="1"/>
  <c r="AB55" i="40" s="1"/>
  <c r="AC55" i="40" s="1"/>
  <c r="AD55" i="40" s="1"/>
  <c r="AE55" i="40" s="1"/>
  <c r="AF55" i="40" s="1"/>
  <c r="AG55" i="40" s="1"/>
  <c r="AH55" i="40" s="1"/>
  <c r="AI55" i="40" s="1"/>
  <c r="AJ55" i="40" s="1"/>
  <c r="AK55" i="40" s="1"/>
  <c r="AL55" i="40" s="1"/>
  <c r="AM55" i="40" s="1"/>
  <c r="AN55" i="40" s="1"/>
  <c r="AO55" i="40" s="1"/>
  <c r="AP55" i="40" s="1"/>
  <c r="AQ55" i="40" s="1"/>
  <c r="AR55" i="40" s="1"/>
  <c r="AS55" i="40" s="1"/>
  <c r="AT55" i="40" s="1"/>
  <c r="AU55" i="40" s="1"/>
  <c r="AV55" i="40" s="1"/>
  <c r="AW55" i="40" s="1"/>
  <c r="AX55" i="40" s="1"/>
  <c r="AY55" i="40" s="1"/>
  <c r="AZ55" i="40" s="1"/>
  <c r="BA55" i="40" s="1"/>
  <c r="BB55" i="40" s="1"/>
  <c r="BC55" i="40" s="1"/>
  <c r="BD55" i="40" s="1"/>
  <c r="BE55" i="40" s="1"/>
  <c r="BF55" i="40" s="1"/>
  <c r="BG55" i="40" s="1"/>
  <c r="BH55" i="40" s="1"/>
  <c r="BI55" i="40" s="1"/>
  <c r="BJ55" i="40" s="1"/>
  <c r="BK55" i="40" s="1"/>
  <c r="BL55" i="40" s="1"/>
  <c r="BM55" i="40" s="1"/>
  <c r="C54" i="40"/>
  <c r="E51" i="40"/>
  <c r="N88" i="14" s="1"/>
  <c r="C47" i="40"/>
  <c r="C46" i="40"/>
  <c r="E40" i="40"/>
  <c r="F34" i="40"/>
  <c r="BM33" i="40"/>
  <c r="BL33" i="40"/>
  <c r="BK33" i="40"/>
  <c r="BJ33" i="40"/>
  <c r="BI33" i="40"/>
  <c r="BH33" i="40"/>
  <c r="BG33" i="40"/>
  <c r="BF33" i="40"/>
  <c r="BE33" i="40"/>
  <c r="BD33" i="40"/>
  <c r="BC33" i="40"/>
  <c r="BB33" i="40"/>
  <c r="BA33" i="40"/>
  <c r="AZ33" i="40"/>
  <c r="AY33" i="40"/>
  <c r="AX33" i="40"/>
  <c r="AW33" i="40"/>
  <c r="AV33" i="40"/>
  <c r="AU33" i="40"/>
  <c r="AT33" i="40"/>
  <c r="AS33" i="40"/>
  <c r="AR33" i="40"/>
  <c r="AQ33" i="40"/>
  <c r="AP33" i="40"/>
  <c r="AO33" i="40"/>
  <c r="AN33" i="40"/>
  <c r="AM33" i="40"/>
  <c r="AL33" i="40"/>
  <c r="AK33" i="40"/>
  <c r="AJ33" i="40"/>
  <c r="AI33" i="40"/>
  <c r="AH33" i="40"/>
  <c r="AG33" i="40"/>
  <c r="AF33" i="40"/>
  <c r="AE33" i="40"/>
  <c r="AD33" i="40"/>
  <c r="AC33" i="40"/>
  <c r="AB33" i="40"/>
  <c r="AA33" i="40"/>
  <c r="Z33" i="40"/>
  <c r="Y33" i="40"/>
  <c r="X33" i="40"/>
  <c r="W33" i="40"/>
  <c r="V33" i="40"/>
  <c r="U33" i="40"/>
  <c r="T33" i="40"/>
  <c r="S33" i="40"/>
  <c r="R33" i="40"/>
  <c r="Q33" i="40"/>
  <c r="P33" i="40"/>
  <c r="O33" i="40"/>
  <c r="N33" i="40"/>
  <c r="M33" i="40"/>
  <c r="L33" i="40"/>
  <c r="K33" i="40"/>
  <c r="J33" i="40"/>
  <c r="I33" i="40"/>
  <c r="H33" i="40"/>
  <c r="G33" i="40"/>
  <c r="F33" i="40"/>
  <c r="E33" i="40" a="1"/>
  <c r="E33" i="40" s="1"/>
  <c r="BM23" i="40"/>
  <c r="BL23" i="40"/>
  <c r="BK23" i="40"/>
  <c r="BJ23" i="40"/>
  <c r="BI23" i="40"/>
  <c r="BH23" i="40"/>
  <c r="BG23" i="40"/>
  <c r="BF23" i="40"/>
  <c r="BE23" i="40"/>
  <c r="BD23" i="40"/>
  <c r="BC23" i="40"/>
  <c r="BB23" i="40"/>
  <c r="BA23" i="40"/>
  <c r="AZ23" i="40"/>
  <c r="AY23" i="40"/>
  <c r="AX23" i="40"/>
  <c r="AW23" i="40"/>
  <c r="AV23" i="40"/>
  <c r="AU23" i="40"/>
  <c r="AT23" i="40"/>
  <c r="AS23" i="40"/>
  <c r="AR23" i="40"/>
  <c r="AQ23" i="40"/>
  <c r="AP23" i="40"/>
  <c r="AO23" i="40"/>
  <c r="AN23" i="40"/>
  <c r="AM23" i="40"/>
  <c r="AL23" i="40"/>
  <c r="AK23" i="40"/>
  <c r="AJ23" i="40"/>
  <c r="AI23" i="40"/>
  <c r="AH23" i="40"/>
  <c r="AG23" i="40"/>
  <c r="AF23" i="40"/>
  <c r="AE23" i="40"/>
  <c r="AD23" i="40"/>
  <c r="AC23" i="40"/>
  <c r="AB23" i="40"/>
  <c r="AA23" i="40"/>
  <c r="Z23" i="40"/>
  <c r="Y23" i="40"/>
  <c r="X23" i="40"/>
  <c r="W23" i="40"/>
  <c r="V23" i="40"/>
  <c r="U23" i="40"/>
  <c r="T23" i="40"/>
  <c r="S23" i="40"/>
  <c r="R23" i="40"/>
  <c r="Q23" i="40"/>
  <c r="E23" i="40"/>
  <c r="BM22" i="40"/>
  <c r="BL22" i="40"/>
  <c r="BK22" i="40"/>
  <c r="BJ22" i="40"/>
  <c r="BI22" i="40"/>
  <c r="BH22" i="40"/>
  <c r="BG22" i="40"/>
  <c r="BF22" i="40"/>
  <c r="BE22" i="40"/>
  <c r="BD22" i="40"/>
  <c r="BC22" i="40"/>
  <c r="BB22" i="40"/>
  <c r="BA22" i="40"/>
  <c r="AZ22" i="40"/>
  <c r="AY22" i="40"/>
  <c r="AX22" i="40"/>
  <c r="AW22" i="40"/>
  <c r="AV22" i="40"/>
  <c r="AU22" i="40"/>
  <c r="AT22" i="40"/>
  <c r="AS22" i="40"/>
  <c r="AR22" i="40"/>
  <c r="AQ22" i="40"/>
  <c r="AP22" i="40"/>
  <c r="AO22" i="40"/>
  <c r="AN22" i="40"/>
  <c r="AM22" i="40"/>
  <c r="AL22" i="40"/>
  <c r="AK22" i="40"/>
  <c r="AJ22" i="40"/>
  <c r="AI22" i="40"/>
  <c r="AH22" i="40"/>
  <c r="AG22" i="40"/>
  <c r="AF22" i="40"/>
  <c r="AE22" i="40"/>
  <c r="AD22" i="40"/>
  <c r="AC22" i="40"/>
  <c r="AB22" i="40"/>
  <c r="AA22" i="40"/>
  <c r="Z22" i="40"/>
  <c r="Y22" i="40"/>
  <c r="X22" i="40"/>
  <c r="W22" i="40"/>
  <c r="V22" i="40"/>
  <c r="U22" i="40"/>
  <c r="T22" i="40"/>
  <c r="S22" i="40"/>
  <c r="R22" i="40"/>
  <c r="Q22" i="40"/>
  <c r="P22" i="40"/>
  <c r="O22" i="40"/>
  <c r="N22" i="40"/>
  <c r="M22" i="40"/>
  <c r="E22" i="40"/>
  <c r="E21" i="40"/>
  <c r="F21" i="40" s="1"/>
  <c r="G21" i="40" s="1"/>
  <c r="H21" i="40" s="1"/>
  <c r="I21" i="40" s="1"/>
  <c r="J21" i="40" s="1"/>
  <c r="K21" i="40" s="1"/>
  <c r="L21" i="40" s="1"/>
  <c r="M21" i="40" s="1"/>
  <c r="N21" i="40" s="1"/>
  <c r="O21" i="40" s="1"/>
  <c r="P21" i="40" s="1"/>
  <c r="Q21" i="40" s="1"/>
  <c r="R21" i="40" s="1"/>
  <c r="S21" i="40" s="1"/>
  <c r="T21" i="40" s="1"/>
  <c r="U21" i="40" s="1"/>
  <c r="V21" i="40" s="1"/>
  <c r="W21" i="40" s="1"/>
  <c r="X21" i="40" s="1"/>
  <c r="Y21" i="40" s="1"/>
  <c r="Z21" i="40" s="1"/>
  <c r="AA21" i="40" s="1"/>
  <c r="AB21" i="40" s="1"/>
  <c r="AC21" i="40" s="1"/>
  <c r="AD21" i="40" s="1"/>
  <c r="AE21" i="40" s="1"/>
  <c r="AF21" i="40" s="1"/>
  <c r="AG21" i="40" s="1"/>
  <c r="AH21" i="40" s="1"/>
  <c r="AI21" i="40" s="1"/>
  <c r="AJ21" i="40" s="1"/>
  <c r="AK21" i="40" s="1"/>
  <c r="AL21" i="40" s="1"/>
  <c r="AM21" i="40" s="1"/>
  <c r="AN21" i="40" s="1"/>
  <c r="AO21" i="40" s="1"/>
  <c r="AP21" i="40" s="1"/>
  <c r="AQ21" i="40" s="1"/>
  <c r="AR21" i="40" s="1"/>
  <c r="AS21" i="40" s="1"/>
  <c r="AT21" i="40" s="1"/>
  <c r="AU21" i="40" s="1"/>
  <c r="AV21" i="40" s="1"/>
  <c r="AW21" i="40" s="1"/>
  <c r="AX21" i="40" s="1"/>
  <c r="AY21" i="40" s="1"/>
  <c r="AZ21" i="40" s="1"/>
  <c r="BA21" i="40" s="1"/>
  <c r="BB21" i="40" s="1"/>
  <c r="BC21" i="40" s="1"/>
  <c r="BD21" i="40" s="1"/>
  <c r="BE21" i="40" s="1"/>
  <c r="BF21" i="40" s="1"/>
  <c r="BG21" i="40" s="1"/>
  <c r="BH21" i="40" s="1"/>
  <c r="BI21" i="40" s="1"/>
  <c r="BJ21" i="40" s="1"/>
  <c r="BK21" i="40" s="1"/>
  <c r="BL21" i="40" s="1"/>
  <c r="BM21" i="40" s="1"/>
  <c r="E20" i="40"/>
  <c r="F20" i="40" s="1"/>
  <c r="G20" i="40" s="1"/>
  <c r="H20" i="40" s="1"/>
  <c r="I20" i="40" s="1"/>
  <c r="J20" i="40" s="1"/>
  <c r="K20" i="40" s="1"/>
  <c r="L20" i="40" s="1"/>
  <c r="M20" i="40" s="1"/>
  <c r="N20" i="40" s="1"/>
  <c r="O20" i="40" s="1"/>
  <c r="P20" i="40" s="1"/>
  <c r="Q20" i="40" s="1"/>
  <c r="R20" i="40" s="1"/>
  <c r="S20" i="40" s="1"/>
  <c r="T20" i="40" s="1"/>
  <c r="U20" i="40" s="1"/>
  <c r="V20" i="40" s="1"/>
  <c r="W20" i="40" s="1"/>
  <c r="X20" i="40" s="1"/>
  <c r="Y20" i="40" s="1"/>
  <c r="Z20" i="40" s="1"/>
  <c r="AA20" i="40" s="1"/>
  <c r="AB20" i="40" s="1"/>
  <c r="AC20" i="40" s="1"/>
  <c r="AD20" i="40" s="1"/>
  <c r="AE20" i="40" s="1"/>
  <c r="AF20" i="40" s="1"/>
  <c r="AG20" i="40" s="1"/>
  <c r="AH20" i="40" s="1"/>
  <c r="AI20" i="40" s="1"/>
  <c r="AJ20" i="40" s="1"/>
  <c r="AK20" i="40" s="1"/>
  <c r="AL20" i="40" s="1"/>
  <c r="AM20" i="40" s="1"/>
  <c r="AN20" i="40" s="1"/>
  <c r="AO20" i="40" s="1"/>
  <c r="AP20" i="40" s="1"/>
  <c r="AQ20" i="40" s="1"/>
  <c r="AR20" i="40" s="1"/>
  <c r="AS20" i="40" s="1"/>
  <c r="AT20" i="40" s="1"/>
  <c r="AU20" i="40" s="1"/>
  <c r="AV20" i="40" s="1"/>
  <c r="AW20" i="40" s="1"/>
  <c r="AX20" i="40" s="1"/>
  <c r="AY20" i="40" s="1"/>
  <c r="AZ20" i="40" s="1"/>
  <c r="BA20" i="40" s="1"/>
  <c r="BB20" i="40" s="1"/>
  <c r="BC20" i="40" s="1"/>
  <c r="BD20" i="40" s="1"/>
  <c r="BE20" i="40" s="1"/>
  <c r="BF20" i="40" s="1"/>
  <c r="BG20" i="40" s="1"/>
  <c r="BM17" i="40"/>
  <c r="BL17" i="40"/>
  <c r="BK17" i="40"/>
  <c r="BJ17" i="40"/>
  <c r="BI17" i="40"/>
  <c r="BH17" i="40"/>
  <c r="BG17" i="40"/>
  <c r="BF17" i="40"/>
  <c r="BE17" i="40"/>
  <c r="BD17" i="40"/>
  <c r="BC17" i="40"/>
  <c r="BB17" i="40"/>
  <c r="BA17" i="40"/>
  <c r="AZ17" i="40"/>
  <c r="AY17" i="40"/>
  <c r="AX17" i="40"/>
  <c r="AW17" i="40"/>
  <c r="AV17" i="40"/>
  <c r="AU17" i="40"/>
  <c r="AT17" i="40"/>
  <c r="AS17" i="40"/>
  <c r="AR17" i="40"/>
  <c r="AQ17" i="40"/>
  <c r="AP17" i="40"/>
  <c r="AO17" i="40"/>
  <c r="AN17" i="40"/>
  <c r="AM17" i="40"/>
  <c r="AL17" i="40"/>
  <c r="AK17" i="40"/>
  <c r="AJ17" i="40"/>
  <c r="AI17" i="40"/>
  <c r="AH17" i="40"/>
  <c r="AG17" i="40"/>
  <c r="AF17" i="40"/>
  <c r="AE17" i="40"/>
  <c r="AD17" i="40"/>
  <c r="AC17" i="40"/>
  <c r="AB17" i="40"/>
  <c r="AA17" i="40"/>
  <c r="Z17" i="40"/>
  <c r="Y17" i="40"/>
  <c r="X17" i="40"/>
  <c r="W17" i="40"/>
  <c r="V17" i="40"/>
  <c r="U17" i="40"/>
  <c r="T17" i="40"/>
  <c r="S17" i="40"/>
  <c r="R17" i="40"/>
  <c r="Q17" i="40"/>
  <c r="P17" i="40"/>
  <c r="O17" i="40"/>
  <c r="N17" i="40"/>
  <c r="M17" i="40"/>
  <c r="L17" i="40"/>
  <c r="K17" i="40"/>
  <c r="J17" i="40"/>
  <c r="I17" i="40"/>
  <c r="H17" i="40"/>
  <c r="G17" i="40"/>
  <c r="F17" i="40"/>
  <c r="E17" i="40"/>
  <c r="BM16" i="40"/>
  <c r="BL16" i="40"/>
  <c r="BK16" i="40"/>
  <c r="BJ16" i="40"/>
  <c r="BI16" i="40"/>
  <c r="BH16" i="40"/>
  <c r="BG16" i="40"/>
  <c r="BF16" i="40"/>
  <c r="BE16" i="40"/>
  <c r="BD16" i="40"/>
  <c r="BC16" i="40"/>
  <c r="BB16" i="40"/>
  <c r="BA16" i="40"/>
  <c r="AZ16" i="40"/>
  <c r="AY16" i="40"/>
  <c r="AX16" i="40"/>
  <c r="AW16" i="40"/>
  <c r="AV16" i="40"/>
  <c r="AU16" i="40"/>
  <c r="AT16" i="40"/>
  <c r="AS16" i="40"/>
  <c r="AR16" i="40"/>
  <c r="AQ16" i="40"/>
  <c r="AP16" i="40"/>
  <c r="AO16" i="40"/>
  <c r="AN16" i="40"/>
  <c r="AM16" i="40"/>
  <c r="AL16" i="40"/>
  <c r="AK16" i="40"/>
  <c r="AJ16" i="40"/>
  <c r="AI16" i="40"/>
  <c r="AH16" i="40"/>
  <c r="AG16" i="40"/>
  <c r="AF16" i="40"/>
  <c r="AE16" i="40"/>
  <c r="AD16" i="40"/>
  <c r="AC16" i="40"/>
  <c r="AB16" i="40"/>
  <c r="AA16" i="40"/>
  <c r="Z16" i="40"/>
  <c r="Y16" i="40"/>
  <c r="X16" i="40"/>
  <c r="W16" i="40"/>
  <c r="V16" i="40"/>
  <c r="U16" i="40"/>
  <c r="T16" i="40"/>
  <c r="S16" i="40"/>
  <c r="R16" i="40"/>
  <c r="Q16" i="40"/>
  <c r="P16" i="40"/>
  <c r="O16" i="40"/>
  <c r="N16" i="40"/>
  <c r="M16" i="40"/>
  <c r="L16" i="40"/>
  <c r="K16" i="40"/>
  <c r="J16" i="40"/>
  <c r="I16" i="40"/>
  <c r="H16" i="40"/>
  <c r="G16" i="40"/>
  <c r="F16" i="40"/>
  <c r="E16" i="40"/>
  <c r="E8" i="40"/>
  <c r="F8" i="40" s="1"/>
  <c r="G8" i="40" s="1"/>
  <c r="H8" i="40" s="1"/>
  <c r="I8" i="40" s="1"/>
  <c r="J8" i="40" s="1"/>
  <c r="K8" i="40" s="1"/>
  <c r="L8" i="40" s="1"/>
  <c r="M8" i="40" s="1"/>
  <c r="N8" i="40" s="1"/>
  <c r="O8" i="40" s="1"/>
  <c r="P8" i="40" s="1"/>
  <c r="Q8" i="40" s="1"/>
  <c r="R8" i="40" s="1"/>
  <c r="S8" i="40" s="1"/>
  <c r="T8" i="40" s="1"/>
  <c r="U8" i="40" s="1"/>
  <c r="V8" i="40" s="1"/>
  <c r="W8" i="40" s="1"/>
  <c r="X8" i="40" s="1"/>
  <c r="Y8" i="40" s="1"/>
  <c r="Z8" i="40" s="1"/>
  <c r="AA8" i="40" s="1"/>
  <c r="AB8" i="40" s="1"/>
  <c r="AC8" i="40" s="1"/>
  <c r="AD8" i="40" s="1"/>
  <c r="AE8" i="40" s="1"/>
  <c r="AF8" i="40" s="1"/>
  <c r="AG8" i="40" s="1"/>
  <c r="AH8" i="40" s="1"/>
  <c r="AI8" i="40" s="1"/>
  <c r="AJ8" i="40" s="1"/>
  <c r="AK8" i="40" s="1"/>
  <c r="AL8" i="40" s="1"/>
  <c r="AM8" i="40" s="1"/>
  <c r="AN8" i="40" s="1"/>
  <c r="AO8" i="40" s="1"/>
  <c r="AP8" i="40" s="1"/>
  <c r="AQ8" i="40" s="1"/>
  <c r="AR8" i="40" s="1"/>
  <c r="AS8" i="40" s="1"/>
  <c r="AT8" i="40" s="1"/>
  <c r="AU8" i="40" s="1"/>
  <c r="AV8" i="40" s="1"/>
  <c r="AW8" i="40" s="1"/>
  <c r="AX8" i="40" s="1"/>
  <c r="AY8" i="40" s="1"/>
  <c r="AZ8" i="40" s="1"/>
  <c r="BA8" i="40" s="1"/>
  <c r="BB8" i="40" s="1"/>
  <c r="BC8" i="40" s="1"/>
  <c r="BD8" i="40" s="1"/>
  <c r="BE8" i="40" s="1"/>
  <c r="BF8" i="40" s="1"/>
  <c r="BG8" i="40" s="1"/>
  <c r="BH8" i="40" s="1"/>
  <c r="BI8" i="40" s="1"/>
  <c r="BJ8" i="40" s="1"/>
  <c r="BK8" i="40" s="1"/>
  <c r="BL8" i="40" s="1"/>
  <c r="BM8" i="40" s="1"/>
  <c r="G7" i="40"/>
  <c r="F7" i="40"/>
  <c r="E20" i="38"/>
  <c r="F20" i="38" s="1"/>
  <c r="G20" i="38" s="1"/>
  <c r="H20" i="38" s="1"/>
  <c r="I20" i="38" s="1"/>
  <c r="J20" i="38" s="1"/>
  <c r="K20" i="38" s="1"/>
  <c r="L20" i="38" s="1"/>
  <c r="M20" i="38" s="1"/>
  <c r="N20" i="38" s="1"/>
  <c r="O20" i="38" s="1"/>
  <c r="P20" i="38" s="1"/>
  <c r="Q20" i="38" s="1"/>
  <c r="R20" i="38" s="1"/>
  <c r="S20" i="38" s="1"/>
  <c r="T20" i="38" s="1"/>
  <c r="U20" i="38" s="1"/>
  <c r="V20" i="38" s="1"/>
  <c r="W20" i="38" s="1"/>
  <c r="X20" i="38" s="1"/>
  <c r="Y20" i="38" s="1"/>
  <c r="Z20" i="38" s="1"/>
  <c r="AA20" i="38" s="1"/>
  <c r="AB20" i="38" s="1"/>
  <c r="AC20" i="38" s="1"/>
  <c r="AD20" i="38" s="1"/>
  <c r="AE20" i="38" s="1"/>
  <c r="AF20" i="38" s="1"/>
  <c r="AG20" i="38" s="1"/>
  <c r="AH20" i="38" s="1"/>
  <c r="AI20" i="38" s="1"/>
  <c r="AJ20" i="38" s="1"/>
  <c r="AK20" i="38" s="1"/>
  <c r="AL20" i="38" s="1"/>
  <c r="AM20" i="38" s="1"/>
  <c r="AN20" i="38" s="1"/>
  <c r="AO20" i="38" s="1"/>
  <c r="AP20" i="38" s="1"/>
  <c r="AQ20" i="38" s="1"/>
  <c r="AR20" i="38" s="1"/>
  <c r="AS20" i="38" s="1"/>
  <c r="AT20" i="38" s="1"/>
  <c r="AU20" i="38" s="1"/>
  <c r="AV20" i="38" s="1"/>
  <c r="AW20" i="38" s="1"/>
  <c r="AX20" i="38" s="1"/>
  <c r="AY20" i="38" s="1"/>
  <c r="AZ20" i="38" s="1"/>
  <c r="BA20" i="38" s="1"/>
  <c r="BB20" i="38" s="1"/>
  <c r="BC20" i="38" s="1"/>
  <c r="BD20" i="38" s="1"/>
  <c r="BE20" i="38" s="1"/>
  <c r="BF20" i="38" s="1"/>
  <c r="BG20" i="38" s="1"/>
  <c r="BH20" i="38" s="1"/>
  <c r="BI20" i="38" s="1"/>
  <c r="BJ20" i="38" s="1"/>
  <c r="BK20" i="38" s="1"/>
  <c r="BL20" i="38" s="1"/>
  <c r="BM20" i="38" s="1"/>
  <c r="BM56" i="38"/>
  <c r="BL56" i="38"/>
  <c r="BK56" i="38"/>
  <c r="BJ56" i="38"/>
  <c r="BI56" i="38"/>
  <c r="BH56" i="38"/>
  <c r="BG56" i="38"/>
  <c r="BF56" i="38"/>
  <c r="BE56" i="38"/>
  <c r="BD56" i="38"/>
  <c r="BC56" i="38"/>
  <c r="BB56" i="38"/>
  <c r="BA56" i="38"/>
  <c r="AZ56" i="38"/>
  <c r="AY56" i="38"/>
  <c r="AX56" i="38"/>
  <c r="AW56" i="38"/>
  <c r="AV56" i="38"/>
  <c r="AU56" i="38"/>
  <c r="AT56" i="38"/>
  <c r="AS56" i="38"/>
  <c r="AR56" i="38"/>
  <c r="AQ56" i="38"/>
  <c r="AP56" i="38"/>
  <c r="AO56" i="38"/>
  <c r="AN56" i="38"/>
  <c r="AM56" i="38"/>
  <c r="AL56" i="38"/>
  <c r="AK56" i="38"/>
  <c r="AJ56" i="38"/>
  <c r="AI56" i="38"/>
  <c r="AH56" i="38"/>
  <c r="AG56" i="38"/>
  <c r="AF56" i="38"/>
  <c r="AE56" i="38"/>
  <c r="AD56" i="38"/>
  <c r="AC56" i="38"/>
  <c r="AB56" i="38"/>
  <c r="AA56" i="38"/>
  <c r="Z56" i="38"/>
  <c r="Y56" i="38"/>
  <c r="X56" i="38"/>
  <c r="W56" i="38"/>
  <c r="V56" i="38"/>
  <c r="U56" i="38"/>
  <c r="T56" i="38"/>
  <c r="S56" i="38"/>
  <c r="R56" i="38"/>
  <c r="Q56" i="38"/>
  <c r="P56" i="38"/>
  <c r="O56" i="38"/>
  <c r="N56" i="38"/>
  <c r="M56" i="38"/>
  <c r="L56" i="38"/>
  <c r="K56" i="38"/>
  <c r="J56" i="38"/>
  <c r="I56" i="38"/>
  <c r="H56" i="38"/>
  <c r="G56" i="38"/>
  <c r="F56" i="38"/>
  <c r="E56" i="38"/>
  <c r="E57" i="38" s="1"/>
  <c r="E55" i="38"/>
  <c r="F55" i="38" s="1"/>
  <c r="G55" i="38" s="1"/>
  <c r="H55" i="38" s="1"/>
  <c r="I55" i="38" s="1"/>
  <c r="J55" i="38" s="1"/>
  <c r="K55" i="38" s="1"/>
  <c r="L55" i="38" s="1"/>
  <c r="M55" i="38" s="1"/>
  <c r="N55" i="38" s="1"/>
  <c r="O55" i="38" s="1"/>
  <c r="P55" i="38" s="1"/>
  <c r="Q55" i="38" s="1"/>
  <c r="R55" i="38" s="1"/>
  <c r="S55" i="38" s="1"/>
  <c r="T55" i="38" s="1"/>
  <c r="U55" i="38" s="1"/>
  <c r="V55" i="38" s="1"/>
  <c r="W55" i="38" s="1"/>
  <c r="X55" i="38" s="1"/>
  <c r="Y55" i="38" s="1"/>
  <c r="Z55" i="38" s="1"/>
  <c r="AA55" i="38" s="1"/>
  <c r="AB55" i="38" s="1"/>
  <c r="AC55" i="38" s="1"/>
  <c r="AD55" i="38" s="1"/>
  <c r="AE55" i="38" s="1"/>
  <c r="AF55" i="38" s="1"/>
  <c r="AG55" i="38" s="1"/>
  <c r="AH55" i="38" s="1"/>
  <c r="AI55" i="38" s="1"/>
  <c r="AJ55" i="38" s="1"/>
  <c r="AK55" i="38" s="1"/>
  <c r="AL55" i="38" s="1"/>
  <c r="AM55" i="38" s="1"/>
  <c r="AN55" i="38" s="1"/>
  <c r="AO55" i="38" s="1"/>
  <c r="AP55" i="38" s="1"/>
  <c r="AQ55" i="38" s="1"/>
  <c r="AR55" i="38" s="1"/>
  <c r="AS55" i="38" s="1"/>
  <c r="AT55" i="38" s="1"/>
  <c r="AU55" i="38" s="1"/>
  <c r="AV55" i="38" s="1"/>
  <c r="AW55" i="38" s="1"/>
  <c r="AX55" i="38" s="1"/>
  <c r="AY55" i="38" s="1"/>
  <c r="AZ55" i="38" s="1"/>
  <c r="BA55" i="38" s="1"/>
  <c r="BB55" i="38" s="1"/>
  <c r="BC55" i="38" s="1"/>
  <c r="BD55" i="38" s="1"/>
  <c r="BE55" i="38" s="1"/>
  <c r="BF55" i="38" s="1"/>
  <c r="BG55" i="38" s="1"/>
  <c r="BH55" i="38" s="1"/>
  <c r="BI55" i="38" s="1"/>
  <c r="BJ55" i="38" s="1"/>
  <c r="BK55" i="38" s="1"/>
  <c r="BL55" i="38" s="1"/>
  <c r="BM55" i="38" s="1"/>
  <c r="C54" i="38"/>
  <c r="C47" i="38"/>
  <c r="E46" i="38"/>
  <c r="E40" i="38"/>
  <c r="F40" i="38" s="1"/>
  <c r="F34" i="38"/>
  <c r="BM33" i="38"/>
  <c r="BL33" i="38"/>
  <c r="BK33" i="38"/>
  <c r="BJ33" i="38"/>
  <c r="BI33" i="38"/>
  <c r="BH33" i="38"/>
  <c r="BG33" i="38"/>
  <c r="BF33" i="38"/>
  <c r="BE33" i="38"/>
  <c r="BD33" i="38"/>
  <c r="BC33" i="38"/>
  <c r="BB33" i="38"/>
  <c r="BA33" i="38"/>
  <c r="AZ33" i="38"/>
  <c r="AY33" i="38"/>
  <c r="AX33" i="38"/>
  <c r="AW33" i="38"/>
  <c r="AV33" i="38"/>
  <c r="AU33" i="38"/>
  <c r="AT33" i="38"/>
  <c r="AS33" i="38"/>
  <c r="AR33" i="38"/>
  <c r="AQ33" i="38"/>
  <c r="AP33" i="38"/>
  <c r="AO33" i="38"/>
  <c r="AN33" i="38"/>
  <c r="AM33" i="38"/>
  <c r="AL33" i="38"/>
  <c r="AK33" i="38"/>
  <c r="AJ33" i="38"/>
  <c r="AI33" i="38"/>
  <c r="AH33" i="38"/>
  <c r="AG33" i="38"/>
  <c r="AF33" i="38"/>
  <c r="AE33" i="38"/>
  <c r="AD33" i="38"/>
  <c r="AC33" i="38"/>
  <c r="AB33" i="38"/>
  <c r="AA33" i="38"/>
  <c r="Z33" i="38"/>
  <c r="Y33" i="38"/>
  <c r="X33" i="38"/>
  <c r="W33" i="38"/>
  <c r="V33" i="38"/>
  <c r="U33" i="38"/>
  <c r="T33" i="38"/>
  <c r="S33" i="38"/>
  <c r="R33" i="38"/>
  <c r="Q33" i="38"/>
  <c r="P33" i="38"/>
  <c r="O33" i="38"/>
  <c r="N33" i="38"/>
  <c r="M33" i="38"/>
  <c r="L33" i="38"/>
  <c r="K33" i="38"/>
  <c r="J33" i="38"/>
  <c r="I33" i="38"/>
  <c r="H33" i="38"/>
  <c r="G33" i="38"/>
  <c r="F33" i="38"/>
  <c r="E33" i="38" a="1"/>
  <c r="E33" i="38" s="1"/>
  <c r="BM23" i="38"/>
  <c r="BL23" i="38"/>
  <c r="BK23" i="38"/>
  <c r="BJ23" i="38"/>
  <c r="BI23" i="38"/>
  <c r="BH23" i="38"/>
  <c r="BG23" i="38"/>
  <c r="BF23" i="38"/>
  <c r="BE23" i="38"/>
  <c r="BD23" i="38"/>
  <c r="BC23" i="38"/>
  <c r="BB23" i="38"/>
  <c r="BA23" i="38"/>
  <c r="AZ23" i="38"/>
  <c r="AY23" i="38"/>
  <c r="AX23" i="38"/>
  <c r="AW23" i="38"/>
  <c r="AV23" i="38"/>
  <c r="AU23" i="38"/>
  <c r="AT23" i="38"/>
  <c r="AS23" i="38"/>
  <c r="AR23" i="38"/>
  <c r="AQ23" i="38"/>
  <c r="AP23" i="38"/>
  <c r="AO23" i="38"/>
  <c r="AN23" i="38"/>
  <c r="AM23" i="38"/>
  <c r="AL23" i="38"/>
  <c r="AK23" i="38"/>
  <c r="AJ23" i="38"/>
  <c r="AI23" i="38"/>
  <c r="AH23" i="38"/>
  <c r="AG23" i="38"/>
  <c r="AF23" i="38"/>
  <c r="AE23" i="38"/>
  <c r="AD23" i="38"/>
  <c r="AC23" i="38"/>
  <c r="AB23" i="38"/>
  <c r="AA23" i="38"/>
  <c r="Z23" i="38"/>
  <c r="Y23" i="38"/>
  <c r="X23" i="38"/>
  <c r="W23" i="38"/>
  <c r="V23" i="38"/>
  <c r="U23" i="38"/>
  <c r="T23" i="38"/>
  <c r="S23" i="38"/>
  <c r="R23" i="38"/>
  <c r="Q23" i="38"/>
  <c r="P23" i="38"/>
  <c r="O23" i="38"/>
  <c r="N23" i="38"/>
  <c r="M23" i="38"/>
  <c r="L23" i="38"/>
  <c r="K23" i="38"/>
  <c r="J23" i="38"/>
  <c r="I23" i="38"/>
  <c r="H23" i="38"/>
  <c r="G23" i="38"/>
  <c r="F23" i="38"/>
  <c r="E23" i="38"/>
  <c r="BM22" i="38"/>
  <c r="BL22" i="38"/>
  <c r="BK22" i="38"/>
  <c r="BJ22" i="38"/>
  <c r="BI22" i="38"/>
  <c r="BH22" i="38"/>
  <c r="BG22" i="38"/>
  <c r="BF22" i="38"/>
  <c r="BE22" i="38"/>
  <c r="BD22" i="38"/>
  <c r="BC22" i="38"/>
  <c r="BB22" i="38"/>
  <c r="BA22" i="38"/>
  <c r="AZ22" i="38"/>
  <c r="AY22" i="38"/>
  <c r="AX22" i="38"/>
  <c r="AW22" i="38"/>
  <c r="AV22" i="38"/>
  <c r="AU22" i="38"/>
  <c r="AT22" i="38"/>
  <c r="AS22" i="38"/>
  <c r="AR22" i="38"/>
  <c r="AQ22" i="38"/>
  <c r="AP22" i="38"/>
  <c r="AO22" i="38"/>
  <c r="AN22" i="38"/>
  <c r="AM22" i="38"/>
  <c r="AL22" i="38"/>
  <c r="AK22" i="38"/>
  <c r="AJ22" i="38"/>
  <c r="AI22" i="38"/>
  <c r="AH22" i="38"/>
  <c r="AG22" i="38"/>
  <c r="AF22" i="38"/>
  <c r="AE22" i="38"/>
  <c r="AD22" i="38"/>
  <c r="AC22" i="38"/>
  <c r="AB22" i="38"/>
  <c r="AA22" i="38"/>
  <c r="Z22" i="38"/>
  <c r="Y22" i="38"/>
  <c r="X22" i="38"/>
  <c r="W22" i="38"/>
  <c r="V22" i="38"/>
  <c r="U22" i="38"/>
  <c r="T22" i="38"/>
  <c r="S22" i="38"/>
  <c r="R22" i="38"/>
  <c r="Q22" i="38"/>
  <c r="P22" i="38"/>
  <c r="O22" i="38"/>
  <c r="N22" i="38"/>
  <c r="M22" i="38"/>
  <c r="L22" i="38"/>
  <c r="K22" i="38"/>
  <c r="J22" i="38"/>
  <c r="I22" i="38"/>
  <c r="H22" i="38"/>
  <c r="G22" i="38"/>
  <c r="F22" i="38"/>
  <c r="E22" i="38"/>
  <c r="E21" i="38"/>
  <c r="F21" i="38" s="1"/>
  <c r="G21" i="38" s="1"/>
  <c r="H21" i="38" s="1"/>
  <c r="I21" i="38" s="1"/>
  <c r="J21" i="38" s="1"/>
  <c r="K21" i="38" s="1"/>
  <c r="L21" i="38" s="1"/>
  <c r="M21" i="38" s="1"/>
  <c r="N21" i="38" s="1"/>
  <c r="O21" i="38" s="1"/>
  <c r="P21" i="38" s="1"/>
  <c r="Q21" i="38" s="1"/>
  <c r="R21" i="38" s="1"/>
  <c r="S21" i="38" s="1"/>
  <c r="T21" i="38" s="1"/>
  <c r="U21" i="38" s="1"/>
  <c r="V21" i="38" s="1"/>
  <c r="W21" i="38" s="1"/>
  <c r="X21" i="38" s="1"/>
  <c r="Y21" i="38" s="1"/>
  <c r="Z21" i="38" s="1"/>
  <c r="AA21" i="38" s="1"/>
  <c r="AB21" i="38" s="1"/>
  <c r="AC21" i="38" s="1"/>
  <c r="AD21" i="38" s="1"/>
  <c r="AE21" i="38" s="1"/>
  <c r="AF21" i="38" s="1"/>
  <c r="AG21" i="38" s="1"/>
  <c r="AH21" i="38" s="1"/>
  <c r="AI21" i="38" s="1"/>
  <c r="AJ21" i="38" s="1"/>
  <c r="AK21" i="38" s="1"/>
  <c r="AL21" i="38" s="1"/>
  <c r="AM21" i="38" s="1"/>
  <c r="AN21" i="38" s="1"/>
  <c r="AO21" i="38" s="1"/>
  <c r="AP21" i="38" s="1"/>
  <c r="AQ21" i="38" s="1"/>
  <c r="AR21" i="38" s="1"/>
  <c r="AS21" i="38" s="1"/>
  <c r="AT21" i="38" s="1"/>
  <c r="AU21" i="38" s="1"/>
  <c r="AV21" i="38" s="1"/>
  <c r="AW21" i="38" s="1"/>
  <c r="AX21" i="38" s="1"/>
  <c r="AY21" i="38" s="1"/>
  <c r="AZ21" i="38" s="1"/>
  <c r="BA21" i="38" s="1"/>
  <c r="BB21" i="38" s="1"/>
  <c r="BC21" i="38" s="1"/>
  <c r="BD21" i="38" s="1"/>
  <c r="BE21" i="38" s="1"/>
  <c r="BF21" i="38" s="1"/>
  <c r="BG21" i="38" s="1"/>
  <c r="BH21" i="38" s="1"/>
  <c r="BI21" i="38" s="1"/>
  <c r="BJ21" i="38" s="1"/>
  <c r="BK21" i="38" s="1"/>
  <c r="BL21" i="38" s="1"/>
  <c r="BM21" i="38" s="1"/>
  <c r="BM17" i="38"/>
  <c r="BL17" i="38"/>
  <c r="BK17" i="38"/>
  <c r="BJ17" i="38"/>
  <c r="BI17" i="38"/>
  <c r="BH17" i="38"/>
  <c r="BG17" i="38"/>
  <c r="BF17" i="38"/>
  <c r="BE17" i="38"/>
  <c r="BD17" i="38"/>
  <c r="BC17" i="38"/>
  <c r="BB17" i="38"/>
  <c r="BA17" i="38"/>
  <c r="AZ17" i="38"/>
  <c r="AY17" i="38"/>
  <c r="AX17" i="38"/>
  <c r="AW17" i="38"/>
  <c r="AV17" i="38"/>
  <c r="AU17" i="38"/>
  <c r="AT17" i="38"/>
  <c r="AS17" i="38"/>
  <c r="AR17" i="38"/>
  <c r="AQ17" i="38"/>
  <c r="AP17" i="38"/>
  <c r="AO17" i="38"/>
  <c r="AN17" i="38"/>
  <c r="AM17" i="38"/>
  <c r="AL17" i="38"/>
  <c r="AK17" i="38"/>
  <c r="AJ17" i="38"/>
  <c r="AI17" i="38"/>
  <c r="AH17" i="38"/>
  <c r="AG17" i="38"/>
  <c r="AF17" i="38"/>
  <c r="AE17" i="38"/>
  <c r="AD17" i="38"/>
  <c r="AC17" i="38"/>
  <c r="AB17" i="38"/>
  <c r="AA17" i="38"/>
  <c r="Z17" i="38"/>
  <c r="Y17" i="38"/>
  <c r="X17" i="38"/>
  <c r="W17" i="38"/>
  <c r="V17" i="38"/>
  <c r="U17" i="38"/>
  <c r="T17" i="38"/>
  <c r="S17" i="38"/>
  <c r="R17" i="38"/>
  <c r="Q17" i="38"/>
  <c r="P17" i="38"/>
  <c r="O17" i="38"/>
  <c r="N17" i="38"/>
  <c r="M17" i="38"/>
  <c r="L17" i="38"/>
  <c r="K17" i="38"/>
  <c r="J17" i="38"/>
  <c r="I17" i="38"/>
  <c r="H17" i="38"/>
  <c r="G17" i="38"/>
  <c r="F17" i="38"/>
  <c r="E17" i="38"/>
  <c r="BM16" i="38"/>
  <c r="BL16" i="38"/>
  <c r="BK16" i="38"/>
  <c r="BJ16" i="38"/>
  <c r="BI16" i="38"/>
  <c r="BH16" i="38"/>
  <c r="BG16" i="38"/>
  <c r="BF16" i="38"/>
  <c r="BE16" i="38"/>
  <c r="BD16" i="38"/>
  <c r="BC16" i="38"/>
  <c r="BB16" i="38"/>
  <c r="BA16" i="38"/>
  <c r="AZ16" i="38"/>
  <c r="AY16" i="38"/>
  <c r="AX16" i="38"/>
  <c r="AW16" i="38"/>
  <c r="AV16" i="38"/>
  <c r="AU16" i="38"/>
  <c r="AT16" i="38"/>
  <c r="AS16" i="38"/>
  <c r="AR16" i="38"/>
  <c r="AQ16" i="38"/>
  <c r="AP16" i="38"/>
  <c r="AO16" i="38"/>
  <c r="AN16" i="38"/>
  <c r="AM16" i="38"/>
  <c r="AL16" i="38"/>
  <c r="AK16" i="38"/>
  <c r="AJ16" i="38"/>
  <c r="AI16" i="38"/>
  <c r="AH16" i="38"/>
  <c r="AG16" i="38"/>
  <c r="AF16" i="38"/>
  <c r="AE16" i="38"/>
  <c r="AD16" i="38"/>
  <c r="AC16" i="38"/>
  <c r="AB16" i="38"/>
  <c r="AA16" i="38"/>
  <c r="Z16" i="38"/>
  <c r="Y16" i="38"/>
  <c r="X16" i="38"/>
  <c r="W16" i="38"/>
  <c r="V16" i="38"/>
  <c r="U16" i="38"/>
  <c r="T16" i="38"/>
  <c r="S16" i="38"/>
  <c r="R16" i="38"/>
  <c r="Q16" i="38"/>
  <c r="P16" i="38"/>
  <c r="O16" i="38"/>
  <c r="N16" i="38"/>
  <c r="M16" i="38"/>
  <c r="L16" i="38"/>
  <c r="K16" i="38"/>
  <c r="J16" i="38"/>
  <c r="I16" i="38"/>
  <c r="H16" i="38"/>
  <c r="G16" i="38"/>
  <c r="F16" i="38"/>
  <c r="E16" i="38"/>
  <c r="E8" i="38"/>
  <c r="F8" i="38" s="1"/>
  <c r="G8" i="38" s="1"/>
  <c r="H8" i="38" s="1"/>
  <c r="I8" i="38" s="1"/>
  <c r="J8" i="38" s="1"/>
  <c r="K8" i="38" s="1"/>
  <c r="L8" i="38" s="1"/>
  <c r="M8" i="38" s="1"/>
  <c r="N8" i="38" s="1"/>
  <c r="O8" i="38" s="1"/>
  <c r="P8" i="38" s="1"/>
  <c r="Q8" i="38" s="1"/>
  <c r="R8" i="38" s="1"/>
  <c r="S8" i="38" s="1"/>
  <c r="T8" i="38" s="1"/>
  <c r="U8" i="38" s="1"/>
  <c r="V8" i="38" s="1"/>
  <c r="W8" i="38" s="1"/>
  <c r="X8" i="38" s="1"/>
  <c r="Y8" i="38" s="1"/>
  <c r="Z8" i="38" s="1"/>
  <c r="AA8" i="38" s="1"/>
  <c r="AB8" i="38" s="1"/>
  <c r="AC8" i="38" s="1"/>
  <c r="AD8" i="38" s="1"/>
  <c r="AE8" i="38" s="1"/>
  <c r="AF8" i="38" s="1"/>
  <c r="AG8" i="38" s="1"/>
  <c r="AH8" i="38" s="1"/>
  <c r="AI8" i="38" s="1"/>
  <c r="AJ8" i="38" s="1"/>
  <c r="AK8" i="38" s="1"/>
  <c r="AL8" i="38" s="1"/>
  <c r="AM8" i="38" s="1"/>
  <c r="AN8" i="38" s="1"/>
  <c r="AO8" i="38" s="1"/>
  <c r="AP8" i="38" s="1"/>
  <c r="AQ8" i="38" s="1"/>
  <c r="AR8" i="38" s="1"/>
  <c r="AS8" i="38" s="1"/>
  <c r="AT8" i="38" s="1"/>
  <c r="AU8" i="38" s="1"/>
  <c r="AV8" i="38" s="1"/>
  <c r="AW8" i="38" s="1"/>
  <c r="AX8" i="38" s="1"/>
  <c r="AY8" i="38" s="1"/>
  <c r="AZ8" i="38" s="1"/>
  <c r="BA8" i="38" s="1"/>
  <c r="BB8" i="38" s="1"/>
  <c r="BC8" i="38" s="1"/>
  <c r="BD8" i="38" s="1"/>
  <c r="BE8" i="38" s="1"/>
  <c r="BF8" i="38" s="1"/>
  <c r="BG8" i="38" s="1"/>
  <c r="BH8" i="38" s="1"/>
  <c r="BI8" i="38" s="1"/>
  <c r="BJ8" i="38" s="1"/>
  <c r="BK8" i="38" s="1"/>
  <c r="BL8" i="38" s="1"/>
  <c r="BM8" i="38" s="1"/>
  <c r="G7" i="38"/>
  <c r="F7" i="38"/>
  <c r="BM56" i="37"/>
  <c r="BL56" i="37"/>
  <c r="BK56" i="37"/>
  <c r="BJ56" i="37"/>
  <c r="BI56" i="37"/>
  <c r="BH56" i="37"/>
  <c r="BG56" i="37"/>
  <c r="BF56" i="37"/>
  <c r="BE56" i="37"/>
  <c r="BD56" i="37"/>
  <c r="BC56" i="37"/>
  <c r="BB56" i="37"/>
  <c r="BA56" i="37"/>
  <c r="AZ56" i="37"/>
  <c r="AY56" i="37"/>
  <c r="AX56" i="37"/>
  <c r="AW56" i="37"/>
  <c r="AV56" i="37"/>
  <c r="AU56" i="37"/>
  <c r="AT56" i="37"/>
  <c r="AS56" i="37"/>
  <c r="AR56" i="37"/>
  <c r="AQ56" i="37"/>
  <c r="AP56" i="37"/>
  <c r="AO56" i="37"/>
  <c r="AN56" i="37"/>
  <c r="AM56" i="37"/>
  <c r="AL56" i="37"/>
  <c r="AK56" i="37"/>
  <c r="AJ56" i="37"/>
  <c r="AI56" i="37"/>
  <c r="AH56" i="37"/>
  <c r="AG56" i="37"/>
  <c r="AF56" i="37"/>
  <c r="AE56" i="37"/>
  <c r="AD56" i="37"/>
  <c r="AC56" i="37"/>
  <c r="AB56" i="37"/>
  <c r="AA56" i="37"/>
  <c r="Z56" i="37"/>
  <c r="Y56" i="37"/>
  <c r="X56" i="37"/>
  <c r="W56" i="37"/>
  <c r="V56" i="37"/>
  <c r="U56" i="37"/>
  <c r="T56" i="37"/>
  <c r="S56" i="37"/>
  <c r="R56" i="37"/>
  <c r="Q56" i="37"/>
  <c r="P56" i="37"/>
  <c r="O56" i="37"/>
  <c r="N56" i="37"/>
  <c r="M56" i="37"/>
  <c r="L56" i="37"/>
  <c r="K56" i="37"/>
  <c r="J56" i="37"/>
  <c r="I56" i="37"/>
  <c r="H56" i="37"/>
  <c r="G56" i="37"/>
  <c r="F56" i="37"/>
  <c r="E56" i="37"/>
  <c r="E57" i="37" s="1"/>
  <c r="E55" i="37"/>
  <c r="F55" i="37" s="1"/>
  <c r="G55" i="37" s="1"/>
  <c r="H55" i="37" s="1"/>
  <c r="I55" i="37" s="1"/>
  <c r="J55" i="37" s="1"/>
  <c r="K55" i="37" s="1"/>
  <c r="L55" i="37" s="1"/>
  <c r="M55" i="37" s="1"/>
  <c r="N55" i="37" s="1"/>
  <c r="O55" i="37" s="1"/>
  <c r="P55" i="37" s="1"/>
  <c r="Q55" i="37" s="1"/>
  <c r="R55" i="37" s="1"/>
  <c r="S55" i="37" s="1"/>
  <c r="T55" i="37" s="1"/>
  <c r="U55" i="37" s="1"/>
  <c r="V55" i="37" s="1"/>
  <c r="W55" i="37" s="1"/>
  <c r="X55" i="37" s="1"/>
  <c r="Y55" i="37" s="1"/>
  <c r="Z55" i="37" s="1"/>
  <c r="AA55" i="37" s="1"/>
  <c r="AB55" i="37" s="1"/>
  <c r="AC55" i="37" s="1"/>
  <c r="AD55" i="37" s="1"/>
  <c r="AE55" i="37" s="1"/>
  <c r="AF55" i="37" s="1"/>
  <c r="AG55" i="37" s="1"/>
  <c r="AH55" i="37" s="1"/>
  <c r="AI55" i="37" s="1"/>
  <c r="AJ55" i="37" s="1"/>
  <c r="AK55" i="37" s="1"/>
  <c r="AL55" i="37" s="1"/>
  <c r="AM55" i="37" s="1"/>
  <c r="AN55" i="37" s="1"/>
  <c r="AO55" i="37" s="1"/>
  <c r="AP55" i="37" s="1"/>
  <c r="AQ55" i="37" s="1"/>
  <c r="AR55" i="37" s="1"/>
  <c r="AS55" i="37" s="1"/>
  <c r="AT55" i="37" s="1"/>
  <c r="AU55" i="37" s="1"/>
  <c r="AV55" i="37" s="1"/>
  <c r="AW55" i="37" s="1"/>
  <c r="AX55" i="37" s="1"/>
  <c r="AY55" i="37" s="1"/>
  <c r="AZ55" i="37" s="1"/>
  <c r="BA55" i="37" s="1"/>
  <c r="BB55" i="37" s="1"/>
  <c r="BC55" i="37" s="1"/>
  <c r="BD55" i="37" s="1"/>
  <c r="BE55" i="37" s="1"/>
  <c r="BF55" i="37" s="1"/>
  <c r="BG55" i="37" s="1"/>
  <c r="BH55" i="37" s="1"/>
  <c r="BI55" i="37" s="1"/>
  <c r="BJ55" i="37" s="1"/>
  <c r="BK55" i="37" s="1"/>
  <c r="BL55" i="37" s="1"/>
  <c r="BM55" i="37" s="1"/>
  <c r="C54" i="37"/>
  <c r="E47" i="37"/>
  <c r="C47" i="37" s="1"/>
  <c r="E46" i="37"/>
  <c r="C46" i="37" s="1"/>
  <c r="F40" i="37"/>
  <c r="F34" i="37"/>
  <c r="BM33" i="37"/>
  <c r="BL33" i="37"/>
  <c r="BK33" i="37"/>
  <c r="BJ33" i="37"/>
  <c r="BI33" i="37"/>
  <c r="BH33" i="37"/>
  <c r="BG33" i="37"/>
  <c r="BF33" i="37"/>
  <c r="BE33" i="37"/>
  <c r="BD33" i="37"/>
  <c r="BC33" i="37"/>
  <c r="BB33" i="37"/>
  <c r="BA33" i="37"/>
  <c r="AZ33" i="37"/>
  <c r="AY33" i="37"/>
  <c r="AX33" i="37"/>
  <c r="AW33" i="37"/>
  <c r="AV33" i="37"/>
  <c r="AU33" i="37"/>
  <c r="AT33" i="37"/>
  <c r="AS33" i="37"/>
  <c r="AR33" i="37"/>
  <c r="AQ33" i="37"/>
  <c r="AP33" i="37"/>
  <c r="AO33" i="37"/>
  <c r="AN33" i="37"/>
  <c r="AM33" i="37"/>
  <c r="AL33" i="37"/>
  <c r="AK33" i="37"/>
  <c r="AJ33" i="37"/>
  <c r="AI33" i="37"/>
  <c r="AH33" i="37"/>
  <c r="AG33" i="37"/>
  <c r="AF33" i="37"/>
  <c r="AE33" i="37"/>
  <c r="AD33" i="37"/>
  <c r="AC33" i="37"/>
  <c r="AB33" i="37"/>
  <c r="AA33" i="37"/>
  <c r="Z33" i="37"/>
  <c r="Y33" i="37"/>
  <c r="X33" i="37"/>
  <c r="W33" i="37"/>
  <c r="V33" i="37"/>
  <c r="U33" i="37"/>
  <c r="T33" i="37"/>
  <c r="S33" i="37"/>
  <c r="R33" i="37"/>
  <c r="Q33" i="37"/>
  <c r="P33" i="37"/>
  <c r="O33" i="37"/>
  <c r="N33" i="37"/>
  <c r="M33" i="37"/>
  <c r="L33" i="37"/>
  <c r="K33" i="37"/>
  <c r="J33" i="37"/>
  <c r="I33" i="37"/>
  <c r="H33" i="37"/>
  <c r="G33" i="37"/>
  <c r="F33" i="37"/>
  <c r="E33" i="37" a="1"/>
  <c r="E33" i="37" s="1"/>
  <c r="BM23" i="37"/>
  <c r="BL23" i="37"/>
  <c r="BK23" i="37"/>
  <c r="BJ23" i="37"/>
  <c r="BI23" i="37"/>
  <c r="BH23" i="37"/>
  <c r="BG23" i="37"/>
  <c r="BF23" i="37"/>
  <c r="BE23" i="37"/>
  <c r="BD23" i="37"/>
  <c r="BC23" i="37"/>
  <c r="BB23" i="37"/>
  <c r="BA23" i="37"/>
  <c r="AZ23" i="37"/>
  <c r="AY23" i="37"/>
  <c r="AX23" i="37"/>
  <c r="AW23" i="37"/>
  <c r="AV23" i="37"/>
  <c r="AU23" i="37"/>
  <c r="AT23" i="37"/>
  <c r="AS23" i="37"/>
  <c r="AR23" i="37"/>
  <c r="AQ23" i="37"/>
  <c r="AP23" i="37"/>
  <c r="AO23" i="37"/>
  <c r="AN23" i="37"/>
  <c r="AM23" i="37"/>
  <c r="AL23" i="37"/>
  <c r="AK23" i="37"/>
  <c r="AJ23" i="37"/>
  <c r="AI23" i="37"/>
  <c r="AH23" i="37"/>
  <c r="AG23" i="37"/>
  <c r="AF23" i="37"/>
  <c r="AE23" i="37"/>
  <c r="AD23" i="37"/>
  <c r="AC23" i="37"/>
  <c r="AB23" i="37"/>
  <c r="AA23" i="37"/>
  <c r="Z23" i="37"/>
  <c r="Y23" i="37"/>
  <c r="X23" i="37"/>
  <c r="W23" i="37"/>
  <c r="V23" i="37"/>
  <c r="U23" i="37"/>
  <c r="T23" i="37"/>
  <c r="S23" i="37"/>
  <c r="R23" i="37"/>
  <c r="Q23" i="37"/>
  <c r="P23" i="37"/>
  <c r="O23" i="37"/>
  <c r="N23" i="37"/>
  <c r="M23" i="37"/>
  <c r="L23" i="37"/>
  <c r="K23" i="37"/>
  <c r="J23" i="37"/>
  <c r="I23" i="37"/>
  <c r="H23" i="37"/>
  <c r="G23" i="37"/>
  <c r="F23" i="37"/>
  <c r="E23" i="37"/>
  <c r="BM22" i="37"/>
  <c r="BL22" i="37"/>
  <c r="BK22" i="37"/>
  <c r="BJ22" i="37"/>
  <c r="BI22" i="37"/>
  <c r="BH22" i="37"/>
  <c r="BG22" i="37"/>
  <c r="BF22" i="37"/>
  <c r="BE22" i="37"/>
  <c r="BD22" i="37"/>
  <c r="BC22" i="37"/>
  <c r="BB22" i="37"/>
  <c r="BA22" i="37"/>
  <c r="AZ22" i="37"/>
  <c r="AY22" i="37"/>
  <c r="AX22" i="37"/>
  <c r="AW22" i="37"/>
  <c r="AV22" i="37"/>
  <c r="AU22" i="37"/>
  <c r="AT22" i="37"/>
  <c r="AS22" i="37"/>
  <c r="AR22" i="37"/>
  <c r="AQ22" i="37"/>
  <c r="AP22" i="37"/>
  <c r="AO22" i="37"/>
  <c r="AN22" i="37"/>
  <c r="AM22" i="37"/>
  <c r="AL22" i="37"/>
  <c r="AK22" i="37"/>
  <c r="AJ22" i="37"/>
  <c r="AI22" i="37"/>
  <c r="AH22" i="37"/>
  <c r="AG22" i="37"/>
  <c r="AF22" i="37"/>
  <c r="AE22" i="37"/>
  <c r="AD22" i="37"/>
  <c r="AC22" i="37"/>
  <c r="AB22" i="37"/>
  <c r="AA22" i="37"/>
  <c r="Z22" i="37"/>
  <c r="Y22" i="37"/>
  <c r="X22" i="37"/>
  <c r="W22" i="37"/>
  <c r="V22" i="37"/>
  <c r="U22" i="37"/>
  <c r="T22" i="37"/>
  <c r="S22" i="37"/>
  <c r="R22" i="37"/>
  <c r="Q22" i="37"/>
  <c r="P22" i="37"/>
  <c r="O22" i="37"/>
  <c r="N22" i="37"/>
  <c r="M22" i="37"/>
  <c r="L22" i="37"/>
  <c r="K22" i="37"/>
  <c r="J22" i="37"/>
  <c r="I22" i="37"/>
  <c r="H22" i="37"/>
  <c r="G22" i="37"/>
  <c r="F22" i="37"/>
  <c r="E22" i="37"/>
  <c r="E21" i="37"/>
  <c r="F21" i="37" s="1"/>
  <c r="G21" i="37" s="1"/>
  <c r="H21" i="37" s="1"/>
  <c r="I21" i="37" s="1"/>
  <c r="J21" i="37" s="1"/>
  <c r="K21" i="37" s="1"/>
  <c r="L21" i="37" s="1"/>
  <c r="M21" i="37" s="1"/>
  <c r="N21" i="37" s="1"/>
  <c r="O21" i="37" s="1"/>
  <c r="P21" i="37" s="1"/>
  <c r="E20" i="37"/>
  <c r="F20" i="37" s="1"/>
  <c r="G20" i="37" s="1"/>
  <c r="H20" i="37" s="1"/>
  <c r="I20" i="37" s="1"/>
  <c r="J20" i="37" s="1"/>
  <c r="K20" i="37" s="1"/>
  <c r="L20" i="37" s="1"/>
  <c r="M20" i="37" s="1"/>
  <c r="N20" i="37" s="1"/>
  <c r="O20" i="37" s="1"/>
  <c r="P20" i="37" s="1"/>
  <c r="Q20" i="37" s="1"/>
  <c r="R20" i="37" s="1"/>
  <c r="S20" i="37" s="1"/>
  <c r="T20" i="37" s="1"/>
  <c r="U20" i="37" s="1"/>
  <c r="V20" i="37" s="1"/>
  <c r="W20" i="37" s="1"/>
  <c r="X20" i="37" s="1"/>
  <c r="Y20" i="37" s="1"/>
  <c r="Z20" i="37" s="1"/>
  <c r="AA20" i="37" s="1"/>
  <c r="AB20" i="37" s="1"/>
  <c r="AC20" i="37" s="1"/>
  <c r="AD20" i="37" s="1"/>
  <c r="AE20" i="37" s="1"/>
  <c r="AF20" i="37" s="1"/>
  <c r="AG20" i="37" s="1"/>
  <c r="AH20" i="37" s="1"/>
  <c r="AI20" i="37" s="1"/>
  <c r="AJ20" i="37" s="1"/>
  <c r="AK20" i="37" s="1"/>
  <c r="AL20" i="37" s="1"/>
  <c r="AM20" i="37" s="1"/>
  <c r="AN20" i="37" s="1"/>
  <c r="AO20" i="37" s="1"/>
  <c r="BM17" i="37"/>
  <c r="BL17" i="37"/>
  <c r="BK17" i="37"/>
  <c r="BJ17" i="37"/>
  <c r="BI17" i="37"/>
  <c r="BH17" i="37"/>
  <c r="BG17" i="37"/>
  <c r="BF17" i="37"/>
  <c r="BE17" i="37"/>
  <c r="BD17" i="37"/>
  <c r="BC17" i="37"/>
  <c r="BB17" i="37"/>
  <c r="BA17" i="37"/>
  <c r="AZ17" i="37"/>
  <c r="AY17" i="37"/>
  <c r="AX17" i="37"/>
  <c r="AW17" i="37"/>
  <c r="AV17" i="37"/>
  <c r="AU17" i="37"/>
  <c r="AT17" i="37"/>
  <c r="AS17" i="37"/>
  <c r="AR17" i="37"/>
  <c r="AQ17" i="37"/>
  <c r="AP17" i="37"/>
  <c r="AO17" i="37"/>
  <c r="AN17" i="37"/>
  <c r="AM17" i="37"/>
  <c r="AL17" i="37"/>
  <c r="AK17" i="37"/>
  <c r="AJ17" i="37"/>
  <c r="AI17" i="37"/>
  <c r="AH17" i="37"/>
  <c r="AG17" i="37"/>
  <c r="AF17" i="37"/>
  <c r="AE17" i="37"/>
  <c r="AD17" i="37"/>
  <c r="AC17" i="37"/>
  <c r="AB17" i="37"/>
  <c r="AA17" i="37"/>
  <c r="Z17" i="37"/>
  <c r="Y17" i="37"/>
  <c r="X17" i="37"/>
  <c r="W17" i="37"/>
  <c r="V17" i="37"/>
  <c r="U17" i="37"/>
  <c r="T17" i="37"/>
  <c r="S17" i="37"/>
  <c r="R17" i="37"/>
  <c r="Q17" i="37"/>
  <c r="P17" i="37"/>
  <c r="O17" i="37"/>
  <c r="N17" i="37"/>
  <c r="M17" i="37"/>
  <c r="L17" i="37"/>
  <c r="K17" i="37"/>
  <c r="J17" i="37"/>
  <c r="I17" i="37"/>
  <c r="H17" i="37"/>
  <c r="G17" i="37"/>
  <c r="F17" i="37"/>
  <c r="E17" i="37"/>
  <c r="BM16" i="37"/>
  <c r="BL16" i="37"/>
  <c r="BK16" i="37"/>
  <c r="BJ16" i="37"/>
  <c r="BI16" i="37"/>
  <c r="BH16" i="37"/>
  <c r="BG16" i="37"/>
  <c r="BF16" i="37"/>
  <c r="BE16" i="37"/>
  <c r="BD16" i="37"/>
  <c r="BC16" i="37"/>
  <c r="BB16" i="37"/>
  <c r="BA16" i="37"/>
  <c r="AZ16" i="37"/>
  <c r="AY16" i="37"/>
  <c r="AX16" i="37"/>
  <c r="AW16" i="37"/>
  <c r="AV16" i="37"/>
  <c r="AU16" i="37"/>
  <c r="AT16" i="37"/>
  <c r="AS16" i="37"/>
  <c r="AR16" i="37"/>
  <c r="AQ16" i="37"/>
  <c r="AP16" i="37"/>
  <c r="AO16" i="37"/>
  <c r="AN16" i="37"/>
  <c r="AM16" i="37"/>
  <c r="AL16" i="37"/>
  <c r="AK16" i="37"/>
  <c r="AJ16" i="37"/>
  <c r="AI16" i="37"/>
  <c r="AH16" i="37"/>
  <c r="AG16" i="37"/>
  <c r="AF16" i="37"/>
  <c r="AE16" i="37"/>
  <c r="AD16" i="37"/>
  <c r="AC16" i="37"/>
  <c r="AB16" i="37"/>
  <c r="AA16" i="37"/>
  <c r="Z16" i="37"/>
  <c r="Y16" i="37"/>
  <c r="X16" i="37"/>
  <c r="W16" i="37"/>
  <c r="V16" i="37"/>
  <c r="U16" i="37"/>
  <c r="T16" i="37"/>
  <c r="S16" i="37"/>
  <c r="R16" i="37"/>
  <c r="Q16" i="37"/>
  <c r="P16" i="37"/>
  <c r="O16" i="37"/>
  <c r="N16" i="37"/>
  <c r="M16" i="37"/>
  <c r="L16" i="37"/>
  <c r="K16" i="37"/>
  <c r="J16" i="37"/>
  <c r="I16" i="37"/>
  <c r="H16" i="37"/>
  <c r="G16" i="37"/>
  <c r="F16" i="37"/>
  <c r="E16" i="37"/>
  <c r="E8" i="37"/>
  <c r="F8" i="37" s="1"/>
  <c r="G8" i="37" s="1"/>
  <c r="H8" i="37" s="1"/>
  <c r="I8" i="37" s="1"/>
  <c r="J8" i="37" s="1"/>
  <c r="K8" i="37" s="1"/>
  <c r="L8" i="37" s="1"/>
  <c r="M8" i="37" s="1"/>
  <c r="N8" i="37" s="1"/>
  <c r="O8" i="37" s="1"/>
  <c r="P8" i="37" s="1"/>
  <c r="Q8" i="37" s="1"/>
  <c r="R8" i="37" s="1"/>
  <c r="S8" i="37" s="1"/>
  <c r="T8" i="37" s="1"/>
  <c r="U8" i="37" s="1"/>
  <c r="V8" i="37" s="1"/>
  <c r="W8" i="37" s="1"/>
  <c r="X8" i="37" s="1"/>
  <c r="Y8" i="37" s="1"/>
  <c r="Z8" i="37" s="1"/>
  <c r="AA8" i="37" s="1"/>
  <c r="AB8" i="37" s="1"/>
  <c r="AC8" i="37" s="1"/>
  <c r="AD8" i="37" s="1"/>
  <c r="AE8" i="37" s="1"/>
  <c r="AF8" i="37" s="1"/>
  <c r="AG8" i="37" s="1"/>
  <c r="AH8" i="37" s="1"/>
  <c r="AI8" i="37" s="1"/>
  <c r="AJ8" i="37" s="1"/>
  <c r="AK8" i="37" s="1"/>
  <c r="AL8" i="37" s="1"/>
  <c r="AM8" i="37" s="1"/>
  <c r="AN8" i="37" s="1"/>
  <c r="AO8" i="37" s="1"/>
  <c r="AP8" i="37" s="1"/>
  <c r="AQ8" i="37" s="1"/>
  <c r="AR8" i="37" s="1"/>
  <c r="AS8" i="37" s="1"/>
  <c r="AT8" i="37" s="1"/>
  <c r="AU8" i="37" s="1"/>
  <c r="AV8" i="37" s="1"/>
  <c r="AW8" i="37" s="1"/>
  <c r="AX8" i="37" s="1"/>
  <c r="AY8" i="37" s="1"/>
  <c r="AZ8" i="37" s="1"/>
  <c r="BA8" i="37" s="1"/>
  <c r="BB8" i="37" s="1"/>
  <c r="BC8" i="37" s="1"/>
  <c r="BD8" i="37" s="1"/>
  <c r="BE8" i="37" s="1"/>
  <c r="BF8" i="37" s="1"/>
  <c r="BG8" i="37" s="1"/>
  <c r="BH8" i="37" s="1"/>
  <c r="BI8" i="37" s="1"/>
  <c r="BJ8" i="37" s="1"/>
  <c r="BK8" i="37" s="1"/>
  <c r="BL8" i="37" s="1"/>
  <c r="BM8" i="37" s="1"/>
  <c r="F7" i="37"/>
  <c r="G24" i="29"/>
  <c r="H24" i="29"/>
  <c r="I24" i="29"/>
  <c r="J24" i="29"/>
  <c r="K24" i="29"/>
  <c r="L24" i="29"/>
  <c r="M24" i="29"/>
  <c r="N24" i="29"/>
  <c r="O24" i="29"/>
  <c r="P24" i="29"/>
  <c r="Q24" i="29"/>
  <c r="R24" i="29"/>
  <c r="S24" i="29"/>
  <c r="T24" i="29"/>
  <c r="U24" i="29"/>
  <c r="V24" i="29"/>
  <c r="W24" i="29"/>
  <c r="X24" i="29"/>
  <c r="Y24" i="29"/>
  <c r="Z24" i="29"/>
  <c r="AA24" i="29"/>
  <c r="AB24" i="29"/>
  <c r="AC24" i="29"/>
  <c r="AD24" i="29"/>
  <c r="AE24" i="29"/>
  <c r="AF24" i="29"/>
  <c r="AG24" i="29"/>
  <c r="AH24" i="29"/>
  <c r="AI24" i="29"/>
  <c r="AJ24" i="29"/>
  <c r="AK24" i="29"/>
  <c r="AL24" i="29"/>
  <c r="AM24" i="29"/>
  <c r="AN24" i="29"/>
  <c r="AO24" i="29"/>
  <c r="AP24" i="29"/>
  <c r="AQ24" i="29"/>
  <c r="AR24" i="29"/>
  <c r="AS24" i="29"/>
  <c r="AT24" i="29"/>
  <c r="AU24" i="29"/>
  <c r="AV24" i="29"/>
  <c r="AW24" i="29"/>
  <c r="AX24" i="29"/>
  <c r="AY24" i="29"/>
  <c r="AZ24" i="29"/>
  <c r="BA24" i="29"/>
  <c r="BB24" i="29"/>
  <c r="BC24" i="29"/>
  <c r="BD24" i="29"/>
  <c r="BE24" i="29"/>
  <c r="BF24" i="29"/>
  <c r="BG24" i="29"/>
  <c r="BH24" i="29"/>
  <c r="BI24" i="29"/>
  <c r="BJ24" i="29"/>
  <c r="BK24" i="29"/>
  <c r="BL24" i="29"/>
  <c r="BM24" i="29"/>
  <c r="F24" i="29"/>
  <c r="E24" i="29"/>
  <c r="E23" i="29"/>
  <c r="L23" i="29"/>
  <c r="M23" i="29"/>
  <c r="N23" i="29"/>
  <c r="O23" i="29"/>
  <c r="P23" i="29"/>
  <c r="Q23" i="29"/>
  <c r="R23" i="29"/>
  <c r="S23" i="29"/>
  <c r="T23" i="29"/>
  <c r="U23" i="29"/>
  <c r="V23" i="29"/>
  <c r="W23" i="29"/>
  <c r="X23" i="29"/>
  <c r="Y23" i="29"/>
  <c r="Z23" i="29"/>
  <c r="AA23" i="29"/>
  <c r="AB23" i="29"/>
  <c r="AC23" i="29"/>
  <c r="AD23" i="29"/>
  <c r="AE23" i="29"/>
  <c r="AF23" i="29"/>
  <c r="AG23" i="29"/>
  <c r="AH23" i="29"/>
  <c r="AI23" i="29"/>
  <c r="AJ23" i="29"/>
  <c r="AK23" i="29"/>
  <c r="AL23" i="29"/>
  <c r="AM23" i="29"/>
  <c r="AN23" i="29"/>
  <c r="AO23" i="29"/>
  <c r="AP23" i="29"/>
  <c r="AQ23" i="29"/>
  <c r="AR23" i="29"/>
  <c r="AS23" i="29"/>
  <c r="AT23" i="29"/>
  <c r="AU23" i="29"/>
  <c r="AV23" i="29"/>
  <c r="AW23" i="29"/>
  <c r="AX23" i="29"/>
  <c r="AY23" i="29"/>
  <c r="AZ23" i="29"/>
  <c r="BA23" i="29"/>
  <c r="BB23" i="29"/>
  <c r="BC23" i="29"/>
  <c r="BD23" i="29"/>
  <c r="BE23" i="29"/>
  <c r="BF23" i="29"/>
  <c r="BG23" i="29"/>
  <c r="BH23" i="29"/>
  <c r="BI23" i="29"/>
  <c r="BJ23" i="29"/>
  <c r="BK23" i="29"/>
  <c r="BL23" i="29"/>
  <c r="BM23" i="29"/>
  <c r="F23" i="29"/>
  <c r="G23" i="29"/>
  <c r="H23" i="29"/>
  <c r="I23" i="29"/>
  <c r="J23" i="29"/>
  <c r="K23" i="29"/>
  <c r="E22" i="29"/>
  <c r="E34" i="29" a="1"/>
  <c r="E34" i="29" s="1"/>
  <c r="L86" i="14"/>
  <c r="P86" i="14"/>
  <c r="K86" i="14"/>
  <c r="E17" i="29"/>
  <c r="O86" i="14"/>
  <c r="BM57" i="29"/>
  <c r="BL57" i="29"/>
  <c r="BK57" i="29"/>
  <c r="BJ57" i="29"/>
  <c r="BI57" i="29"/>
  <c r="BH57" i="29"/>
  <c r="BG57" i="29"/>
  <c r="BF57" i="29"/>
  <c r="BE57" i="29"/>
  <c r="BD57" i="29"/>
  <c r="BC57" i="29"/>
  <c r="BB57" i="29"/>
  <c r="BA57" i="29"/>
  <c r="AZ57" i="29"/>
  <c r="AY57" i="29"/>
  <c r="AX57" i="29"/>
  <c r="AW57" i="29"/>
  <c r="AV57" i="29"/>
  <c r="AU57" i="29"/>
  <c r="AT57" i="29"/>
  <c r="AS57" i="29"/>
  <c r="AR57" i="29"/>
  <c r="AQ57" i="29"/>
  <c r="AP57" i="29"/>
  <c r="AO57" i="29"/>
  <c r="AN57" i="29"/>
  <c r="AM57" i="29"/>
  <c r="AL57" i="29"/>
  <c r="AK57" i="29"/>
  <c r="AJ57" i="29"/>
  <c r="AI57" i="29"/>
  <c r="AH57" i="29"/>
  <c r="AG57" i="29"/>
  <c r="AF57" i="29"/>
  <c r="AE57" i="29"/>
  <c r="AD57" i="29"/>
  <c r="AC57" i="29"/>
  <c r="AB57" i="29"/>
  <c r="AA57" i="29"/>
  <c r="Z57" i="29"/>
  <c r="Y57" i="29"/>
  <c r="X57" i="29"/>
  <c r="W57" i="29"/>
  <c r="V57" i="29"/>
  <c r="U57" i="29"/>
  <c r="T57" i="29"/>
  <c r="S57" i="29"/>
  <c r="R57" i="29"/>
  <c r="Q57" i="29"/>
  <c r="P57" i="29"/>
  <c r="O57" i="29"/>
  <c r="N57" i="29"/>
  <c r="M57" i="29"/>
  <c r="L57" i="29"/>
  <c r="K57" i="29"/>
  <c r="J57" i="29"/>
  <c r="I57" i="29"/>
  <c r="H57" i="29"/>
  <c r="G57" i="29"/>
  <c r="F57" i="29"/>
  <c r="E57" i="29"/>
  <c r="E58" i="29" s="1"/>
  <c r="E56" i="29"/>
  <c r="F56" i="29" s="1"/>
  <c r="G56" i="29" s="1"/>
  <c r="H56" i="29" s="1"/>
  <c r="I56" i="29" s="1"/>
  <c r="J56" i="29" s="1"/>
  <c r="K56" i="29" s="1"/>
  <c r="L56" i="29" s="1"/>
  <c r="M56" i="29" s="1"/>
  <c r="N56" i="29" s="1"/>
  <c r="O56" i="29" s="1"/>
  <c r="P56" i="29" s="1"/>
  <c r="Q56" i="29" s="1"/>
  <c r="R56" i="29" s="1"/>
  <c r="S56" i="29" s="1"/>
  <c r="T56" i="29" s="1"/>
  <c r="U56" i="29" s="1"/>
  <c r="V56" i="29" s="1"/>
  <c r="W56" i="29" s="1"/>
  <c r="X56" i="29" s="1"/>
  <c r="Y56" i="29" s="1"/>
  <c r="Z56" i="29" s="1"/>
  <c r="AA56" i="29" s="1"/>
  <c r="AB56" i="29" s="1"/>
  <c r="AC56" i="29" s="1"/>
  <c r="AD56" i="29" s="1"/>
  <c r="AE56" i="29" s="1"/>
  <c r="AF56" i="29" s="1"/>
  <c r="AG56" i="29" s="1"/>
  <c r="AH56" i="29" s="1"/>
  <c r="AI56" i="29" s="1"/>
  <c r="AJ56" i="29" s="1"/>
  <c r="AK56" i="29" s="1"/>
  <c r="AL56" i="29" s="1"/>
  <c r="AM56" i="29" s="1"/>
  <c r="AN56" i="29" s="1"/>
  <c r="AO56" i="29" s="1"/>
  <c r="AP56" i="29" s="1"/>
  <c r="AQ56" i="29" s="1"/>
  <c r="AR56" i="29" s="1"/>
  <c r="AS56" i="29" s="1"/>
  <c r="AT56" i="29" s="1"/>
  <c r="AU56" i="29" s="1"/>
  <c r="AV56" i="29" s="1"/>
  <c r="AW56" i="29" s="1"/>
  <c r="AX56" i="29" s="1"/>
  <c r="AY56" i="29" s="1"/>
  <c r="AZ56" i="29" s="1"/>
  <c r="BA56" i="29" s="1"/>
  <c r="BB56" i="29" s="1"/>
  <c r="BC56" i="29" s="1"/>
  <c r="BD56" i="29" s="1"/>
  <c r="BE56" i="29" s="1"/>
  <c r="BF56" i="29" s="1"/>
  <c r="BG56" i="29" s="1"/>
  <c r="BH56" i="29" s="1"/>
  <c r="BI56" i="29" s="1"/>
  <c r="BJ56" i="29" s="1"/>
  <c r="BK56" i="29" s="1"/>
  <c r="BL56" i="29" s="1"/>
  <c r="BM56" i="29" s="1"/>
  <c r="C55" i="29"/>
  <c r="E48" i="29"/>
  <c r="C48" i="29" s="1"/>
  <c r="E47" i="29"/>
  <c r="F41" i="29"/>
  <c r="F35" i="29"/>
  <c r="BM34" i="29"/>
  <c r="BL34" i="29"/>
  <c r="BK34" i="29"/>
  <c r="BJ34" i="29"/>
  <c r="BI34" i="29"/>
  <c r="BH34" i="29"/>
  <c r="BG34" i="29"/>
  <c r="BF34" i="29"/>
  <c r="BE34" i="29"/>
  <c r="BD34" i="29"/>
  <c r="BC34" i="29"/>
  <c r="BB34" i="29"/>
  <c r="BA34" i="29"/>
  <c r="AZ34" i="29"/>
  <c r="AY34" i="29"/>
  <c r="AX34" i="29"/>
  <c r="AW34" i="29"/>
  <c r="AV34" i="29"/>
  <c r="AU34" i="29"/>
  <c r="AT34" i="29"/>
  <c r="AS34" i="29"/>
  <c r="AR34" i="29"/>
  <c r="AQ34" i="29"/>
  <c r="AP34" i="29"/>
  <c r="AO34" i="29"/>
  <c r="AN34" i="29"/>
  <c r="AM34" i="29"/>
  <c r="AL34" i="29"/>
  <c r="AK34" i="29"/>
  <c r="AJ34" i="29"/>
  <c r="AI34" i="29"/>
  <c r="AH34" i="29"/>
  <c r="AG34" i="29"/>
  <c r="AF34" i="29"/>
  <c r="AE34" i="29"/>
  <c r="AD34" i="29"/>
  <c r="AC34" i="29"/>
  <c r="AB34" i="29"/>
  <c r="AA34" i="29"/>
  <c r="Z34" i="29"/>
  <c r="Y34" i="29"/>
  <c r="X34" i="29"/>
  <c r="W34" i="29"/>
  <c r="V34" i="29"/>
  <c r="U34" i="29"/>
  <c r="T34" i="29"/>
  <c r="S34" i="29"/>
  <c r="R34" i="29"/>
  <c r="Q34" i="29"/>
  <c r="P34" i="29"/>
  <c r="O34" i="29"/>
  <c r="N34" i="29"/>
  <c r="M34" i="29"/>
  <c r="L34" i="29"/>
  <c r="K34" i="29"/>
  <c r="J34" i="29"/>
  <c r="I34" i="29"/>
  <c r="H34" i="29"/>
  <c r="G34" i="29"/>
  <c r="F34" i="29"/>
  <c r="BM17" i="29"/>
  <c r="BL17" i="29"/>
  <c r="BK17" i="29"/>
  <c r="BJ17" i="29"/>
  <c r="BI17" i="29"/>
  <c r="BH17" i="29"/>
  <c r="BG17" i="29"/>
  <c r="BF17" i="29"/>
  <c r="BE17" i="29"/>
  <c r="BD17" i="29"/>
  <c r="BC17" i="29"/>
  <c r="BB17" i="29"/>
  <c r="BA17" i="29"/>
  <c r="AZ17" i="29"/>
  <c r="AY17" i="29"/>
  <c r="AX17" i="29"/>
  <c r="AW17" i="29"/>
  <c r="AV17" i="29"/>
  <c r="AU17" i="29"/>
  <c r="AT17" i="29"/>
  <c r="AS17" i="29"/>
  <c r="AR17" i="29"/>
  <c r="AQ17" i="29"/>
  <c r="AP17" i="29"/>
  <c r="AO17" i="29"/>
  <c r="AN17" i="29"/>
  <c r="AM17" i="29"/>
  <c r="AL17" i="29"/>
  <c r="AK17" i="29"/>
  <c r="AJ17" i="29"/>
  <c r="AI17" i="29"/>
  <c r="AH17" i="29"/>
  <c r="AG17" i="29"/>
  <c r="AF17" i="29"/>
  <c r="AE17" i="29"/>
  <c r="AD17" i="29"/>
  <c r="AC17" i="29"/>
  <c r="AB17" i="29"/>
  <c r="AA17" i="29"/>
  <c r="Z17" i="29"/>
  <c r="Y17" i="29"/>
  <c r="X17" i="29"/>
  <c r="W17" i="29"/>
  <c r="V17" i="29"/>
  <c r="U17" i="29"/>
  <c r="T17" i="29"/>
  <c r="S17" i="29"/>
  <c r="R17" i="29"/>
  <c r="Q17" i="29"/>
  <c r="P17" i="29"/>
  <c r="O17" i="29"/>
  <c r="N17" i="29"/>
  <c r="M17" i="29"/>
  <c r="L17" i="29"/>
  <c r="K17" i="29"/>
  <c r="J17" i="29"/>
  <c r="I17" i="29"/>
  <c r="H17" i="29"/>
  <c r="H33" i="29" s="1"/>
  <c r="G17" i="29"/>
  <c r="G33" i="29" s="1"/>
  <c r="F17" i="29"/>
  <c r="BM16" i="29"/>
  <c r="BL16" i="29"/>
  <c r="BK16" i="29"/>
  <c r="BJ16" i="29"/>
  <c r="BI16" i="29"/>
  <c r="BH16" i="29"/>
  <c r="BG16" i="29"/>
  <c r="BF16" i="29"/>
  <c r="BE16" i="29"/>
  <c r="BD16" i="29"/>
  <c r="BC16" i="29"/>
  <c r="BB16" i="29"/>
  <c r="BA16" i="29"/>
  <c r="AZ16" i="29"/>
  <c r="AY16" i="29"/>
  <c r="AX16" i="29"/>
  <c r="AW16" i="29"/>
  <c r="AV16" i="29"/>
  <c r="AU16" i="29"/>
  <c r="AT16" i="29"/>
  <c r="AS16" i="29"/>
  <c r="AR16" i="29"/>
  <c r="AQ16" i="29"/>
  <c r="AP16" i="29"/>
  <c r="AO16" i="29"/>
  <c r="AN16" i="29"/>
  <c r="AM16" i="29"/>
  <c r="AL16" i="29"/>
  <c r="AK16" i="29"/>
  <c r="AJ16" i="29"/>
  <c r="AI16" i="29"/>
  <c r="AH16" i="29"/>
  <c r="AG16" i="29"/>
  <c r="AF16" i="29"/>
  <c r="AE16" i="29"/>
  <c r="AD16" i="29"/>
  <c r="AC16" i="29"/>
  <c r="AB16" i="29"/>
  <c r="AA16" i="29"/>
  <c r="Z16" i="29"/>
  <c r="Y16" i="29"/>
  <c r="X16" i="29"/>
  <c r="W16" i="29"/>
  <c r="V16" i="29"/>
  <c r="U16" i="29"/>
  <c r="T16" i="29"/>
  <c r="S16" i="29"/>
  <c r="R16" i="29"/>
  <c r="Q16" i="29"/>
  <c r="P16" i="29"/>
  <c r="O16" i="29"/>
  <c r="N16" i="29"/>
  <c r="M16" i="29"/>
  <c r="L16" i="29"/>
  <c r="K16" i="29"/>
  <c r="J16" i="29"/>
  <c r="I16" i="29"/>
  <c r="H16" i="29"/>
  <c r="G16" i="29"/>
  <c r="F16" i="29"/>
  <c r="E8" i="29"/>
  <c r="F8" i="29" s="1"/>
  <c r="G8" i="29" s="1"/>
  <c r="H8" i="29" s="1"/>
  <c r="I8" i="29" s="1"/>
  <c r="J8" i="29" s="1"/>
  <c r="K8" i="29" s="1"/>
  <c r="L8" i="29" s="1"/>
  <c r="M8" i="29" s="1"/>
  <c r="N8" i="29" s="1"/>
  <c r="O8" i="29" s="1"/>
  <c r="P8" i="29" s="1"/>
  <c r="Q8" i="29" s="1"/>
  <c r="R8" i="29" s="1"/>
  <c r="S8" i="29" s="1"/>
  <c r="T8" i="29" s="1"/>
  <c r="U8" i="29" s="1"/>
  <c r="V8" i="29" s="1"/>
  <c r="W8" i="29" s="1"/>
  <c r="X8" i="29" s="1"/>
  <c r="Y8" i="29" s="1"/>
  <c r="Z8" i="29" s="1"/>
  <c r="AA8" i="29" s="1"/>
  <c r="AB8" i="29" s="1"/>
  <c r="AC8" i="29" s="1"/>
  <c r="AD8" i="29" s="1"/>
  <c r="AE8" i="29" s="1"/>
  <c r="AF8" i="29" s="1"/>
  <c r="AG8" i="29" s="1"/>
  <c r="AH8" i="29" s="1"/>
  <c r="AI8" i="29" s="1"/>
  <c r="AJ8" i="29" s="1"/>
  <c r="AK8" i="29" s="1"/>
  <c r="AL8" i="29" s="1"/>
  <c r="AM8" i="29" s="1"/>
  <c r="AN8" i="29" s="1"/>
  <c r="AO8" i="29" s="1"/>
  <c r="AP8" i="29" s="1"/>
  <c r="AQ8" i="29" s="1"/>
  <c r="AR8" i="29" s="1"/>
  <c r="AS8" i="29" s="1"/>
  <c r="AT8" i="29" s="1"/>
  <c r="AU8" i="29" s="1"/>
  <c r="AV8" i="29" s="1"/>
  <c r="AW8" i="29" s="1"/>
  <c r="AX8" i="29" s="1"/>
  <c r="AY8" i="29" s="1"/>
  <c r="AZ8" i="29" s="1"/>
  <c r="BA8" i="29" s="1"/>
  <c r="BB8" i="29" s="1"/>
  <c r="BC8" i="29" s="1"/>
  <c r="BD8" i="29" s="1"/>
  <c r="BE8" i="29" s="1"/>
  <c r="BF8" i="29" s="1"/>
  <c r="BG8" i="29" s="1"/>
  <c r="BH8" i="29" s="1"/>
  <c r="BI8" i="29" s="1"/>
  <c r="BJ8" i="29" s="1"/>
  <c r="BK8" i="29" s="1"/>
  <c r="BL8" i="29" s="1"/>
  <c r="BM8" i="29" s="1"/>
  <c r="F7" i="29"/>
  <c r="F50" i="29" s="1"/>
  <c r="E28" i="29" l="1"/>
  <c r="F28" i="29"/>
  <c r="E27" i="29"/>
  <c r="L26" i="38"/>
  <c r="T26" i="38"/>
  <c r="AB26" i="38"/>
  <c r="AJ26" i="38"/>
  <c r="AR26" i="38"/>
  <c r="AZ26" i="38"/>
  <c r="E26" i="38"/>
  <c r="M26" i="38"/>
  <c r="U26" i="38"/>
  <c r="AC26" i="38"/>
  <c r="AK26" i="38"/>
  <c r="AS26" i="38"/>
  <c r="BA26" i="38"/>
  <c r="BI26" i="38"/>
  <c r="BH26" i="38"/>
  <c r="F26" i="37"/>
  <c r="N26" i="37"/>
  <c r="I26" i="42"/>
  <c r="AA26" i="40"/>
  <c r="BG26" i="40"/>
  <c r="L26" i="40"/>
  <c r="T26" i="40"/>
  <c r="AB26" i="40"/>
  <c r="AJ26" i="40"/>
  <c r="AR26" i="40"/>
  <c r="AZ26" i="40"/>
  <c r="L26" i="41"/>
  <c r="T26" i="41"/>
  <c r="AB26" i="41"/>
  <c r="AJ26" i="41"/>
  <c r="AR26" i="41"/>
  <c r="J26" i="45"/>
  <c r="R26" i="45"/>
  <c r="Z26" i="45"/>
  <c r="AH26" i="45"/>
  <c r="AP26" i="45"/>
  <c r="AX26" i="45"/>
  <c r="BF26" i="45"/>
  <c r="K26" i="46"/>
  <c r="S26" i="46"/>
  <c r="K26" i="40"/>
  <c r="AI26" i="40"/>
  <c r="E26" i="40"/>
  <c r="M26" i="40"/>
  <c r="U26" i="40"/>
  <c r="AC26" i="40"/>
  <c r="AK26" i="40"/>
  <c r="AS26" i="40"/>
  <c r="BA26" i="40"/>
  <c r="E26" i="41"/>
  <c r="M26" i="41"/>
  <c r="U26" i="41"/>
  <c r="AC26" i="41"/>
  <c r="AK26" i="41"/>
  <c r="AS26" i="41"/>
  <c r="K26" i="45"/>
  <c r="S26" i="45"/>
  <c r="AA26" i="45"/>
  <c r="AI26" i="45"/>
  <c r="AQ26" i="45"/>
  <c r="S26" i="40"/>
  <c r="AQ26" i="40"/>
  <c r="AY26" i="40"/>
  <c r="E26" i="37"/>
  <c r="M26" i="37"/>
  <c r="K26" i="41"/>
  <c r="S26" i="41"/>
  <c r="AA26" i="41"/>
  <c r="AI26" i="41"/>
  <c r="AQ26" i="41"/>
  <c r="H26" i="42"/>
  <c r="AG26" i="44"/>
  <c r="Y26" i="44"/>
  <c r="Q26" i="44"/>
  <c r="I26" i="44"/>
  <c r="I26" i="45"/>
  <c r="Q26" i="45"/>
  <c r="Y26" i="45"/>
  <c r="AG26" i="45"/>
  <c r="AO26" i="45"/>
  <c r="AW26" i="45"/>
  <c r="BE26" i="45"/>
  <c r="BM26" i="45"/>
  <c r="J26" i="46"/>
  <c r="R26" i="46"/>
  <c r="AF26" i="44"/>
  <c r="X26" i="44"/>
  <c r="P26" i="44"/>
  <c r="H26" i="44"/>
  <c r="G26" i="37"/>
  <c r="O26" i="37"/>
  <c r="F26" i="38"/>
  <c r="N26" i="38"/>
  <c r="V26" i="38"/>
  <c r="AD26" i="38"/>
  <c r="AL26" i="38"/>
  <c r="AT26" i="38"/>
  <c r="BB26" i="38"/>
  <c r="BJ26" i="38"/>
  <c r="J27" i="42"/>
  <c r="J26" i="42"/>
  <c r="Z27" i="42"/>
  <c r="AE26" i="44"/>
  <c r="W26" i="44"/>
  <c r="O26" i="44"/>
  <c r="G26" i="44"/>
  <c r="AY26" i="45"/>
  <c r="BG26" i="45"/>
  <c r="L26" i="46"/>
  <c r="H26" i="37"/>
  <c r="P26" i="37"/>
  <c r="G26" i="38"/>
  <c r="O26" i="38"/>
  <c r="W26" i="38"/>
  <c r="AE26" i="38"/>
  <c r="AM26" i="38"/>
  <c r="AU26" i="38"/>
  <c r="BC26" i="38"/>
  <c r="BK26" i="38"/>
  <c r="F26" i="40"/>
  <c r="N26" i="40"/>
  <c r="V26" i="40"/>
  <c r="AD26" i="40"/>
  <c r="AL26" i="40"/>
  <c r="AT26" i="40"/>
  <c r="BB26" i="40"/>
  <c r="F26" i="41"/>
  <c r="N26" i="41"/>
  <c r="V26" i="41"/>
  <c r="AD26" i="41"/>
  <c r="AL26" i="41"/>
  <c r="K26" i="42"/>
  <c r="AD26" i="44"/>
  <c r="V26" i="44"/>
  <c r="N26" i="44"/>
  <c r="F26" i="44"/>
  <c r="L26" i="45"/>
  <c r="T26" i="45"/>
  <c r="AB26" i="45"/>
  <c r="AJ26" i="45"/>
  <c r="AR26" i="45"/>
  <c r="AZ26" i="45"/>
  <c r="BH26" i="45"/>
  <c r="E26" i="46"/>
  <c r="M26" i="46"/>
  <c r="I26" i="37"/>
  <c r="H26" i="38"/>
  <c r="P26" i="38"/>
  <c r="X26" i="38"/>
  <c r="AF26" i="38"/>
  <c r="AN26" i="38"/>
  <c r="AV26" i="38"/>
  <c r="BD26" i="38"/>
  <c r="BL26" i="38"/>
  <c r="G26" i="40"/>
  <c r="O26" i="40"/>
  <c r="W26" i="40"/>
  <c r="AE26" i="40"/>
  <c r="AM26" i="40"/>
  <c r="AU26" i="40"/>
  <c r="BC26" i="40"/>
  <c r="G26" i="41"/>
  <c r="O26" i="41"/>
  <c r="W26" i="41"/>
  <c r="AE26" i="41"/>
  <c r="AM26" i="41"/>
  <c r="L26" i="42"/>
  <c r="AC26" i="44"/>
  <c r="U26" i="44"/>
  <c r="M26" i="44"/>
  <c r="E26" i="45"/>
  <c r="M26" i="45"/>
  <c r="U26" i="45"/>
  <c r="AC26" i="45"/>
  <c r="AK26" i="45"/>
  <c r="AS26" i="45"/>
  <c r="BA26" i="45"/>
  <c r="BI26" i="45"/>
  <c r="F26" i="46"/>
  <c r="N26" i="46"/>
  <c r="J26" i="37"/>
  <c r="I26" i="38"/>
  <c r="Q26" i="38"/>
  <c r="Y26" i="38"/>
  <c r="AG26" i="38"/>
  <c r="AO26" i="38"/>
  <c r="AW26" i="38"/>
  <c r="BE26" i="38"/>
  <c r="BM26" i="38"/>
  <c r="H26" i="40"/>
  <c r="P26" i="40"/>
  <c r="X26" i="40"/>
  <c r="AF26" i="40"/>
  <c r="AN26" i="40"/>
  <c r="AV26" i="40"/>
  <c r="BD26" i="40"/>
  <c r="H26" i="41"/>
  <c r="P26" i="41"/>
  <c r="X26" i="41"/>
  <c r="AF26" i="41"/>
  <c r="AN26" i="41"/>
  <c r="E26" i="42"/>
  <c r="M26" i="42"/>
  <c r="AB26" i="44"/>
  <c r="T26" i="44"/>
  <c r="L26" i="44"/>
  <c r="F26" i="45"/>
  <c r="N26" i="45"/>
  <c r="V26" i="45"/>
  <c r="AD26" i="45"/>
  <c r="AL26" i="45"/>
  <c r="AT26" i="45"/>
  <c r="BB26" i="45"/>
  <c r="BJ26" i="45"/>
  <c r="G26" i="46"/>
  <c r="O26" i="46"/>
  <c r="K26" i="37"/>
  <c r="J26" i="38"/>
  <c r="R26" i="38"/>
  <c r="Z26" i="38"/>
  <c r="AH26" i="38"/>
  <c r="AP26" i="38"/>
  <c r="AX26" i="38"/>
  <c r="BF26" i="38"/>
  <c r="I26" i="40"/>
  <c r="Q26" i="40"/>
  <c r="Y26" i="40"/>
  <c r="AG26" i="40"/>
  <c r="AO26" i="40"/>
  <c r="AW26" i="40"/>
  <c r="BE26" i="40"/>
  <c r="I26" i="41"/>
  <c r="Q26" i="41"/>
  <c r="Y26" i="41"/>
  <c r="AG26" i="41"/>
  <c r="AO26" i="41"/>
  <c r="F26" i="42"/>
  <c r="N26" i="42"/>
  <c r="AA26" i="44"/>
  <c r="S26" i="44"/>
  <c r="K26" i="44"/>
  <c r="G26" i="45"/>
  <c r="O26" i="45"/>
  <c r="W26" i="45"/>
  <c r="AE26" i="45"/>
  <c r="AM26" i="45"/>
  <c r="AU26" i="45"/>
  <c r="BC26" i="45"/>
  <c r="BK26" i="45"/>
  <c r="H26" i="46"/>
  <c r="P26" i="46"/>
  <c r="L26" i="37"/>
  <c r="K26" i="38"/>
  <c r="S26" i="38"/>
  <c r="AA26" i="38"/>
  <c r="AI26" i="38"/>
  <c r="AQ26" i="38"/>
  <c r="AY26" i="38"/>
  <c r="BG26" i="38"/>
  <c r="J26" i="40"/>
  <c r="R26" i="40"/>
  <c r="Z26" i="40"/>
  <c r="AH26" i="40"/>
  <c r="AP26" i="40"/>
  <c r="AX26" i="40"/>
  <c r="BF26" i="40"/>
  <c r="J26" i="41"/>
  <c r="R26" i="41"/>
  <c r="Z26" i="41"/>
  <c r="AH26" i="41"/>
  <c r="AP26" i="41"/>
  <c r="G26" i="42"/>
  <c r="O26" i="42"/>
  <c r="E27" i="44"/>
  <c r="E26" i="44"/>
  <c r="AH26" i="44"/>
  <c r="Z26" i="44"/>
  <c r="R26" i="44"/>
  <c r="J26" i="44"/>
  <c r="H26" i="45"/>
  <c r="P26" i="45"/>
  <c r="X26" i="45"/>
  <c r="AF26" i="45"/>
  <c r="AN26" i="45"/>
  <c r="AV26" i="45"/>
  <c r="BD26" i="45"/>
  <c r="BL26" i="45"/>
  <c r="I26" i="46"/>
  <c r="Q26" i="46"/>
  <c r="O27" i="38"/>
  <c r="W27" i="38"/>
  <c r="AE27" i="38"/>
  <c r="AM27" i="38"/>
  <c r="AU27" i="38"/>
  <c r="BC27" i="38"/>
  <c r="BK27" i="38"/>
  <c r="E27" i="40"/>
  <c r="M27" i="40"/>
  <c r="U27" i="40"/>
  <c r="AC27" i="40"/>
  <c r="AK27" i="40"/>
  <c r="AS27" i="40"/>
  <c r="BA27" i="40"/>
  <c r="BI27" i="40"/>
  <c r="U27" i="41"/>
  <c r="AC27" i="41"/>
  <c r="AK27" i="41"/>
  <c r="AS27" i="41"/>
  <c r="BA27" i="41"/>
  <c r="BI27" i="41"/>
  <c r="I27" i="42"/>
  <c r="Q27" i="42"/>
  <c r="AG27" i="42"/>
  <c r="AW27" i="42"/>
  <c r="BE27" i="42"/>
  <c r="BM27" i="42"/>
  <c r="BE27" i="44"/>
  <c r="AW27" i="44"/>
  <c r="AO27" i="44"/>
  <c r="AG27" i="44"/>
  <c r="Y27" i="44"/>
  <c r="Q27" i="44"/>
  <c r="Q27" i="45"/>
  <c r="Y27" i="45"/>
  <c r="AG27" i="45"/>
  <c r="AO27" i="45"/>
  <c r="AW27" i="45"/>
  <c r="BE27" i="45"/>
  <c r="BM27" i="45"/>
  <c r="I27" i="46"/>
  <c r="Q27" i="46"/>
  <c r="J27" i="37"/>
  <c r="Z27" i="37"/>
  <c r="AX27" i="37"/>
  <c r="H27" i="38"/>
  <c r="P27" i="38"/>
  <c r="X27" i="38"/>
  <c r="AF27" i="38"/>
  <c r="AN27" i="38"/>
  <c r="AV27" i="38"/>
  <c r="BD27" i="38"/>
  <c r="BL27" i="38"/>
  <c r="F27" i="40"/>
  <c r="N27" i="40"/>
  <c r="V27" i="40"/>
  <c r="AL27" i="40"/>
  <c r="AT27" i="40"/>
  <c r="BB27" i="40"/>
  <c r="F27" i="41"/>
  <c r="N27" i="41"/>
  <c r="O27" i="37"/>
  <c r="W27" i="37"/>
  <c r="AE27" i="37"/>
  <c r="AM27" i="37"/>
  <c r="AU27" i="37"/>
  <c r="BC27" i="37"/>
  <c r="BK27" i="37"/>
  <c r="M27" i="38"/>
  <c r="U27" i="38"/>
  <c r="AC27" i="38"/>
  <c r="AK27" i="38"/>
  <c r="AS27" i="38"/>
  <c r="BA27" i="38"/>
  <c r="BI27" i="38"/>
  <c r="K27" i="40"/>
  <c r="S27" i="41"/>
  <c r="AA27" i="41"/>
  <c r="AI27" i="41"/>
  <c r="AQ27" i="41"/>
  <c r="AY27" i="41"/>
  <c r="BG27" i="41"/>
  <c r="AD33" i="29"/>
  <c r="AD28" i="29"/>
  <c r="AO32" i="37"/>
  <c r="AO27" i="37"/>
  <c r="L33" i="29"/>
  <c r="L28" i="29"/>
  <c r="AB33" i="29"/>
  <c r="AB28" i="29"/>
  <c r="AR33" i="29"/>
  <c r="AR28" i="29"/>
  <c r="BH33" i="29"/>
  <c r="BH28" i="29"/>
  <c r="M33" i="29"/>
  <c r="M28" i="29"/>
  <c r="U33" i="29"/>
  <c r="U28" i="29"/>
  <c r="AC33" i="29"/>
  <c r="AC28" i="29"/>
  <c r="AK33" i="29"/>
  <c r="AK28" i="29"/>
  <c r="AS33" i="29"/>
  <c r="AS28" i="29"/>
  <c r="BA33" i="29"/>
  <c r="BA28" i="29"/>
  <c r="BI33" i="29"/>
  <c r="BI28" i="29"/>
  <c r="H32" i="37"/>
  <c r="H27" i="37"/>
  <c r="P32" i="37"/>
  <c r="P27" i="37"/>
  <c r="X27" i="37"/>
  <c r="AF32" i="37"/>
  <c r="AF27" i="37"/>
  <c r="AN32" i="37"/>
  <c r="AN27" i="37"/>
  <c r="AV27" i="37"/>
  <c r="BD32" i="37"/>
  <c r="BD27" i="37"/>
  <c r="BL27" i="37"/>
  <c r="F27" i="38"/>
  <c r="N27" i="38"/>
  <c r="V27" i="38"/>
  <c r="AD27" i="38"/>
  <c r="AL27" i="38"/>
  <c r="AT27" i="38"/>
  <c r="BB27" i="38"/>
  <c r="BJ27" i="38"/>
  <c r="L27" i="40"/>
  <c r="T27" i="40"/>
  <c r="AB32" i="40"/>
  <c r="AB27" i="40"/>
  <c r="AJ27" i="40"/>
  <c r="AR27" i="40"/>
  <c r="AZ27" i="40"/>
  <c r="BH32" i="40"/>
  <c r="BH27" i="40"/>
  <c r="L27" i="41"/>
  <c r="T27" i="41"/>
  <c r="AB32" i="41"/>
  <c r="AB27" i="41"/>
  <c r="AJ27" i="41"/>
  <c r="AR27" i="41"/>
  <c r="AZ27" i="41"/>
  <c r="BH27" i="41"/>
  <c r="H27" i="42"/>
  <c r="P27" i="42"/>
  <c r="X27" i="42"/>
  <c r="AF32" i="42"/>
  <c r="AF27" i="42"/>
  <c r="AN27" i="42"/>
  <c r="AV32" i="42"/>
  <c r="AV27" i="42"/>
  <c r="BD27" i="42"/>
  <c r="BL32" i="42"/>
  <c r="BL27" i="42"/>
  <c r="E32" i="44"/>
  <c r="BF32" i="44"/>
  <c r="BF27" i="44"/>
  <c r="AX27" i="44"/>
  <c r="AP27" i="44"/>
  <c r="AH32" i="44"/>
  <c r="AH27" i="44"/>
  <c r="Z32" i="44"/>
  <c r="Z27" i="44"/>
  <c r="R27" i="44"/>
  <c r="J32" i="44"/>
  <c r="J27" i="44"/>
  <c r="H32" i="45"/>
  <c r="H27" i="45"/>
  <c r="P32" i="45"/>
  <c r="P27" i="45"/>
  <c r="X32" i="45"/>
  <c r="X27" i="45"/>
  <c r="AF32" i="45"/>
  <c r="AF27" i="45"/>
  <c r="AN32" i="45"/>
  <c r="AN27" i="45"/>
  <c r="AV32" i="45"/>
  <c r="AV27" i="45"/>
  <c r="BD32" i="45"/>
  <c r="BD27" i="45"/>
  <c r="BL32" i="45"/>
  <c r="BL27" i="45"/>
  <c r="H27" i="46"/>
  <c r="P27" i="46"/>
  <c r="X27" i="46"/>
  <c r="AF27" i="46"/>
  <c r="AN27" i="46"/>
  <c r="AV27" i="46"/>
  <c r="BD27" i="46"/>
  <c r="BL27" i="46"/>
  <c r="Y32" i="37"/>
  <c r="Y27" i="37"/>
  <c r="E32" i="41"/>
  <c r="E27" i="41"/>
  <c r="I32" i="44"/>
  <c r="I27" i="44"/>
  <c r="I32" i="45"/>
  <c r="I27" i="45"/>
  <c r="AW32" i="46"/>
  <c r="AW27" i="46"/>
  <c r="AL33" i="29"/>
  <c r="AL28" i="29"/>
  <c r="AW32" i="37"/>
  <c r="AW27" i="37"/>
  <c r="AO27" i="42"/>
  <c r="Y32" i="46"/>
  <c r="Y27" i="46"/>
  <c r="BM32" i="46"/>
  <c r="BM27" i="46"/>
  <c r="AE33" i="29"/>
  <c r="AE28" i="29"/>
  <c r="R32" i="37"/>
  <c r="R27" i="37"/>
  <c r="AH32" i="37"/>
  <c r="AH27" i="37"/>
  <c r="AP32" i="37"/>
  <c r="AP27" i="37"/>
  <c r="BF32" i="37"/>
  <c r="BF27" i="37"/>
  <c r="AD32" i="40"/>
  <c r="AD27" i="40"/>
  <c r="BJ32" i="40"/>
  <c r="BJ27" i="40"/>
  <c r="V27" i="41"/>
  <c r="AD27" i="41"/>
  <c r="AL27" i="41"/>
  <c r="AT27" i="41"/>
  <c r="BB27" i="41"/>
  <c r="BJ27" i="41"/>
  <c r="R32" i="42"/>
  <c r="R27" i="42"/>
  <c r="AH32" i="42"/>
  <c r="AH27" i="42"/>
  <c r="AP32" i="42"/>
  <c r="AP27" i="42"/>
  <c r="AX32" i="42"/>
  <c r="AX27" i="42"/>
  <c r="BF32" i="42"/>
  <c r="BF27" i="42"/>
  <c r="BL32" i="44"/>
  <c r="BL27" i="44"/>
  <c r="BD32" i="44"/>
  <c r="BD27" i="44"/>
  <c r="AV32" i="44"/>
  <c r="AV27" i="44"/>
  <c r="AN32" i="44"/>
  <c r="AN27" i="44"/>
  <c r="AF32" i="44"/>
  <c r="AF27" i="44"/>
  <c r="X32" i="44"/>
  <c r="X27" i="44"/>
  <c r="P32" i="44"/>
  <c r="P27" i="44"/>
  <c r="H32" i="44"/>
  <c r="H27" i="44"/>
  <c r="J27" i="45"/>
  <c r="R27" i="45"/>
  <c r="Z27" i="45"/>
  <c r="AH27" i="45"/>
  <c r="AP32" i="45"/>
  <c r="AP27" i="45"/>
  <c r="AX32" i="45"/>
  <c r="AX27" i="45"/>
  <c r="BF27" i="45"/>
  <c r="J32" i="46"/>
  <c r="J27" i="46"/>
  <c r="R27" i="46"/>
  <c r="Z32" i="46"/>
  <c r="Z27" i="46"/>
  <c r="AH32" i="46"/>
  <c r="AH27" i="46"/>
  <c r="AP27" i="46"/>
  <c r="AX32" i="46"/>
  <c r="AX27" i="46"/>
  <c r="BF27" i="46"/>
  <c r="V33" i="29"/>
  <c r="V28" i="29"/>
  <c r="AG32" i="37"/>
  <c r="AG27" i="37"/>
  <c r="G32" i="38"/>
  <c r="G27" i="38"/>
  <c r="Y27" i="42"/>
  <c r="AO32" i="46"/>
  <c r="AO27" i="46"/>
  <c r="W33" i="29"/>
  <c r="W28" i="29"/>
  <c r="BC33" i="29"/>
  <c r="BC28" i="29"/>
  <c r="H28" i="29"/>
  <c r="P33" i="29"/>
  <c r="P28" i="29"/>
  <c r="X33" i="29"/>
  <c r="X28" i="29"/>
  <c r="AF33" i="29"/>
  <c r="AF28" i="29"/>
  <c r="AN33" i="29"/>
  <c r="AN28" i="29"/>
  <c r="AV33" i="29"/>
  <c r="AV28" i="29"/>
  <c r="BD33" i="29"/>
  <c r="BD28" i="29"/>
  <c r="BL33" i="29"/>
  <c r="BL28" i="29"/>
  <c r="K27" i="37"/>
  <c r="S27" i="37"/>
  <c r="AA27" i="37"/>
  <c r="AI27" i="37"/>
  <c r="AQ27" i="37"/>
  <c r="AY27" i="37"/>
  <c r="BG27" i="37"/>
  <c r="I32" i="38"/>
  <c r="I27" i="38"/>
  <c r="Q27" i="38"/>
  <c r="Y27" i="38"/>
  <c r="AG27" i="38"/>
  <c r="AO27" i="38"/>
  <c r="AW27" i="38"/>
  <c r="BE27" i="38"/>
  <c r="BM27" i="38"/>
  <c r="G27" i="40"/>
  <c r="O27" i="40"/>
  <c r="W27" i="40"/>
  <c r="AE32" i="40"/>
  <c r="AE27" i="40"/>
  <c r="AM27" i="40"/>
  <c r="AU27" i="40"/>
  <c r="BC27" i="40"/>
  <c r="BK32" i="40"/>
  <c r="BK27" i="40"/>
  <c r="G27" i="41"/>
  <c r="O27" i="41"/>
  <c r="W27" i="41"/>
  <c r="AE27" i="41"/>
  <c r="AM27" i="41"/>
  <c r="AU27" i="41"/>
  <c r="BC27" i="41"/>
  <c r="BK27" i="41"/>
  <c r="K32" i="42"/>
  <c r="K27" i="42"/>
  <c r="S32" i="42"/>
  <c r="S27" i="42"/>
  <c r="AA32" i="42"/>
  <c r="AA27" i="42"/>
  <c r="AI32" i="42"/>
  <c r="AI27" i="42"/>
  <c r="AQ32" i="42"/>
  <c r="AQ27" i="42"/>
  <c r="AY32" i="42"/>
  <c r="AY27" i="42"/>
  <c r="BG32" i="42"/>
  <c r="BG27" i="42"/>
  <c r="BK27" i="44"/>
  <c r="BC27" i="44"/>
  <c r="AU27" i="44"/>
  <c r="AM27" i="44"/>
  <c r="AE27" i="44"/>
  <c r="W27" i="44"/>
  <c r="O27" i="44"/>
  <c r="G32" i="44"/>
  <c r="G27" i="44"/>
  <c r="K27" i="45"/>
  <c r="S27" i="45"/>
  <c r="AA27" i="45"/>
  <c r="AI27" i="45"/>
  <c r="AQ27" i="45"/>
  <c r="AY27" i="45"/>
  <c r="BG27" i="45"/>
  <c r="K32" i="46"/>
  <c r="K27" i="46"/>
  <c r="S32" i="46"/>
  <c r="S27" i="46"/>
  <c r="AA32" i="46"/>
  <c r="AA27" i="46"/>
  <c r="AI32" i="46"/>
  <c r="AI27" i="46"/>
  <c r="AQ32" i="46"/>
  <c r="AQ27" i="46"/>
  <c r="AY32" i="46"/>
  <c r="AY27" i="46"/>
  <c r="BG32" i="46"/>
  <c r="BG27" i="46"/>
  <c r="BB33" i="29"/>
  <c r="BB28" i="29"/>
  <c r="BE32" i="37"/>
  <c r="BE27" i="37"/>
  <c r="AG32" i="46"/>
  <c r="AG27" i="46"/>
  <c r="O33" i="29"/>
  <c r="O28" i="29"/>
  <c r="AU33" i="29"/>
  <c r="AU28" i="29"/>
  <c r="I33" i="29"/>
  <c r="I28" i="29"/>
  <c r="Y33" i="29"/>
  <c r="Y28" i="29"/>
  <c r="AG33" i="29"/>
  <c r="AG28" i="29"/>
  <c r="AO33" i="29"/>
  <c r="AO28" i="29"/>
  <c r="AW33" i="29"/>
  <c r="AW28" i="29"/>
  <c r="BE33" i="29"/>
  <c r="BE28" i="29"/>
  <c r="BM33" i="29"/>
  <c r="BM28" i="29"/>
  <c r="L27" i="37"/>
  <c r="T27" i="37"/>
  <c r="AB27" i="37"/>
  <c r="AJ27" i="37"/>
  <c r="AR32" i="37"/>
  <c r="AR27" i="37"/>
  <c r="AZ27" i="37"/>
  <c r="BH27" i="37"/>
  <c r="J27" i="38"/>
  <c r="R27" i="38"/>
  <c r="Z27" i="38"/>
  <c r="AH27" i="38"/>
  <c r="AP27" i="38"/>
  <c r="AX27" i="38"/>
  <c r="BF27" i="38"/>
  <c r="H32" i="40"/>
  <c r="H27" i="40"/>
  <c r="P32" i="40"/>
  <c r="P27" i="40"/>
  <c r="X32" i="40"/>
  <c r="X27" i="40"/>
  <c r="AF27" i="40"/>
  <c r="AN32" i="40"/>
  <c r="AN27" i="40"/>
  <c r="AV27" i="40"/>
  <c r="BD27" i="40"/>
  <c r="BL27" i="40"/>
  <c r="H32" i="41"/>
  <c r="H27" i="41"/>
  <c r="P32" i="41"/>
  <c r="P27" i="41"/>
  <c r="X32" i="41"/>
  <c r="X27" i="41"/>
  <c r="AF32" i="41"/>
  <c r="AF27" i="41"/>
  <c r="AN32" i="41"/>
  <c r="AN27" i="41"/>
  <c r="AV32" i="41"/>
  <c r="AV27" i="41"/>
  <c r="BD32" i="41"/>
  <c r="BD27" i="41"/>
  <c r="BL32" i="41"/>
  <c r="BL27" i="41"/>
  <c r="L32" i="42"/>
  <c r="L27" i="42"/>
  <c r="T32" i="42"/>
  <c r="T27" i="42"/>
  <c r="AB27" i="42"/>
  <c r="AJ27" i="42"/>
  <c r="AR32" i="42"/>
  <c r="AR27" i="42"/>
  <c r="AZ27" i="42"/>
  <c r="BH32" i="42"/>
  <c r="BH27" i="42"/>
  <c r="BJ27" i="44"/>
  <c r="BB27" i="44"/>
  <c r="AT27" i="44"/>
  <c r="AL32" i="44"/>
  <c r="AL27" i="44"/>
  <c r="AD32" i="44"/>
  <c r="AD27" i="44"/>
  <c r="V32" i="44"/>
  <c r="V27" i="44"/>
  <c r="N27" i="44"/>
  <c r="F27" i="44"/>
  <c r="L27" i="45"/>
  <c r="T27" i="45"/>
  <c r="AB27" i="45"/>
  <c r="AJ27" i="45"/>
  <c r="AR27" i="45"/>
  <c r="AZ27" i="45"/>
  <c r="BH27" i="45"/>
  <c r="L32" i="46"/>
  <c r="L27" i="46"/>
  <c r="T32" i="46"/>
  <c r="T27" i="46"/>
  <c r="AB32" i="46"/>
  <c r="AB27" i="46"/>
  <c r="AJ32" i="46"/>
  <c r="AJ27" i="46"/>
  <c r="AR32" i="46"/>
  <c r="AR27" i="46"/>
  <c r="AZ32" i="46"/>
  <c r="AZ27" i="46"/>
  <c r="BH27" i="46"/>
  <c r="F33" i="29"/>
  <c r="BJ33" i="29"/>
  <c r="BJ28" i="29"/>
  <c r="I32" i="37"/>
  <c r="I27" i="37"/>
  <c r="BM32" i="37"/>
  <c r="BM27" i="37"/>
  <c r="M32" i="41"/>
  <c r="M27" i="41"/>
  <c r="BE32" i="46"/>
  <c r="BE27" i="46"/>
  <c r="G28" i="29"/>
  <c r="AM33" i="29"/>
  <c r="AM28" i="29"/>
  <c r="BK33" i="29"/>
  <c r="BK28" i="29"/>
  <c r="Q33" i="29"/>
  <c r="Q28" i="29"/>
  <c r="J33" i="29"/>
  <c r="J28" i="29"/>
  <c r="R33" i="29"/>
  <c r="R28" i="29"/>
  <c r="Z33" i="29"/>
  <c r="Z28" i="29"/>
  <c r="AH33" i="29"/>
  <c r="AH28" i="29"/>
  <c r="AP33" i="29"/>
  <c r="AP28" i="29"/>
  <c r="AX33" i="29"/>
  <c r="AX28" i="29"/>
  <c r="BF33" i="29"/>
  <c r="BF28" i="29"/>
  <c r="E32" i="37"/>
  <c r="E27" i="37"/>
  <c r="M32" i="37"/>
  <c r="M27" i="37"/>
  <c r="U32" i="37"/>
  <c r="U27" i="37"/>
  <c r="AC32" i="37"/>
  <c r="AC27" i="37"/>
  <c r="AK32" i="37"/>
  <c r="AK27" i="37"/>
  <c r="AS32" i="37"/>
  <c r="AS27" i="37"/>
  <c r="BA32" i="37"/>
  <c r="BA27" i="37"/>
  <c r="BI32" i="37"/>
  <c r="BI27" i="37"/>
  <c r="K32" i="38"/>
  <c r="K27" i="38"/>
  <c r="S27" i="38"/>
  <c r="AA27" i="38"/>
  <c r="AI27" i="38"/>
  <c r="AQ27" i="38"/>
  <c r="AY27" i="38"/>
  <c r="BG27" i="38"/>
  <c r="I32" i="40"/>
  <c r="I27" i="40"/>
  <c r="Q32" i="40"/>
  <c r="Q27" i="40"/>
  <c r="Y32" i="40"/>
  <c r="Y27" i="40"/>
  <c r="AG32" i="40"/>
  <c r="AG27" i="40"/>
  <c r="AO32" i="40"/>
  <c r="AO27" i="40"/>
  <c r="AW32" i="40"/>
  <c r="AW27" i="40"/>
  <c r="BE32" i="40"/>
  <c r="BE27" i="40"/>
  <c r="BM32" i="40"/>
  <c r="BM27" i="40"/>
  <c r="I32" i="41"/>
  <c r="I27" i="41"/>
  <c r="Q27" i="41"/>
  <c r="Y27" i="41"/>
  <c r="AG27" i="41"/>
  <c r="AO27" i="41"/>
  <c r="AW27" i="41"/>
  <c r="BE27" i="41"/>
  <c r="BM27" i="41"/>
  <c r="E32" i="42"/>
  <c r="E27" i="42"/>
  <c r="M32" i="42"/>
  <c r="M27" i="42"/>
  <c r="U27" i="42"/>
  <c r="AC32" i="42"/>
  <c r="AC27" i="42"/>
  <c r="AK32" i="42"/>
  <c r="AK27" i="42"/>
  <c r="AS32" i="42"/>
  <c r="AS27" i="42"/>
  <c r="BA32" i="42"/>
  <c r="BA27" i="42"/>
  <c r="BI27" i="42"/>
  <c r="BI27" i="44"/>
  <c r="BA27" i="44"/>
  <c r="AS27" i="44"/>
  <c r="AK27" i="44"/>
  <c r="AC27" i="44"/>
  <c r="U27" i="44"/>
  <c r="M32" i="44"/>
  <c r="M27" i="44"/>
  <c r="BM27" i="44"/>
  <c r="E32" i="45"/>
  <c r="E27" i="45"/>
  <c r="M32" i="45"/>
  <c r="M27" i="45"/>
  <c r="U32" i="45"/>
  <c r="U27" i="45"/>
  <c r="AC27" i="45"/>
  <c r="AK27" i="45"/>
  <c r="AS27" i="45"/>
  <c r="BA27" i="45"/>
  <c r="BI27" i="45"/>
  <c r="E27" i="46"/>
  <c r="M27" i="46"/>
  <c r="U27" i="46"/>
  <c r="AC27" i="46"/>
  <c r="AK27" i="46"/>
  <c r="AS27" i="46"/>
  <c r="BA27" i="46"/>
  <c r="BI27" i="46"/>
  <c r="AT33" i="29"/>
  <c r="AT28" i="29"/>
  <c r="K33" i="29"/>
  <c r="K28" i="29"/>
  <c r="S33" i="29"/>
  <c r="S28" i="29"/>
  <c r="AA33" i="29"/>
  <c r="AA28" i="29"/>
  <c r="AI33" i="29"/>
  <c r="AI28" i="29"/>
  <c r="AQ33" i="29"/>
  <c r="AQ28" i="29"/>
  <c r="AY33" i="29"/>
  <c r="AY28" i="29"/>
  <c r="BG33" i="29"/>
  <c r="BG28" i="29"/>
  <c r="E33" i="29"/>
  <c r="F32" i="37"/>
  <c r="F27" i="37"/>
  <c r="N27" i="37"/>
  <c r="V27" i="37"/>
  <c r="AD32" i="37"/>
  <c r="AD27" i="37"/>
  <c r="AL32" i="37"/>
  <c r="AL27" i="37"/>
  <c r="AT32" i="37"/>
  <c r="AT27" i="37"/>
  <c r="BB32" i="37"/>
  <c r="BB27" i="37"/>
  <c r="BJ27" i="37"/>
  <c r="L27" i="38"/>
  <c r="T32" i="38"/>
  <c r="T27" i="38"/>
  <c r="AB27" i="38"/>
  <c r="AJ32" i="38"/>
  <c r="AJ27" i="38"/>
  <c r="AR27" i="38"/>
  <c r="AZ32" i="38"/>
  <c r="AZ27" i="38"/>
  <c r="BH27" i="38"/>
  <c r="J27" i="40"/>
  <c r="R32" i="40"/>
  <c r="R27" i="40"/>
  <c r="Z27" i="40"/>
  <c r="AH27" i="40"/>
  <c r="AP27" i="40"/>
  <c r="AX32" i="40"/>
  <c r="AX27" i="40"/>
  <c r="BF27" i="40"/>
  <c r="J27" i="41"/>
  <c r="R27" i="41"/>
  <c r="Z27" i="41"/>
  <c r="AH27" i="41"/>
  <c r="AP27" i="41"/>
  <c r="AX32" i="41"/>
  <c r="AX27" i="41"/>
  <c r="BF27" i="41"/>
  <c r="F32" i="42"/>
  <c r="F27" i="42"/>
  <c r="N32" i="42"/>
  <c r="N27" i="42"/>
  <c r="V27" i="42"/>
  <c r="AD32" i="42"/>
  <c r="AD27" i="42"/>
  <c r="AL27" i="42"/>
  <c r="AT27" i="42"/>
  <c r="BB27" i="42"/>
  <c r="BJ32" i="42"/>
  <c r="BJ27" i="42"/>
  <c r="BH27" i="44"/>
  <c r="AZ27" i="44"/>
  <c r="AR27" i="44"/>
  <c r="AJ27" i="44"/>
  <c r="AB27" i="44"/>
  <c r="T27" i="44"/>
  <c r="L27" i="44"/>
  <c r="F27" i="45"/>
  <c r="N27" i="45"/>
  <c r="V32" i="45"/>
  <c r="V27" i="45"/>
  <c r="AD32" i="45"/>
  <c r="AD27" i="45"/>
  <c r="AL27" i="45"/>
  <c r="AT27" i="45"/>
  <c r="BB27" i="45"/>
  <c r="BJ32" i="45"/>
  <c r="BJ27" i="45"/>
  <c r="F27" i="46"/>
  <c r="N27" i="46"/>
  <c r="V27" i="46"/>
  <c r="AD27" i="46"/>
  <c r="AL27" i="46"/>
  <c r="AT27" i="46"/>
  <c r="BB27" i="46"/>
  <c r="BJ27" i="46"/>
  <c r="N33" i="29"/>
  <c r="N28" i="29"/>
  <c r="Q32" i="37"/>
  <c r="Q27" i="37"/>
  <c r="T33" i="29"/>
  <c r="T28" i="29"/>
  <c r="AJ33" i="29"/>
  <c r="AJ28" i="29"/>
  <c r="AZ33" i="29"/>
  <c r="AZ28" i="29"/>
  <c r="G32" i="37"/>
  <c r="G27" i="37"/>
  <c r="E32" i="38"/>
  <c r="E27" i="38"/>
  <c r="S27" i="40"/>
  <c r="AA27" i="40"/>
  <c r="AI32" i="40"/>
  <c r="AI27" i="40"/>
  <c r="AQ27" i="40"/>
  <c r="AY27" i="40"/>
  <c r="BG27" i="40"/>
  <c r="K32" i="41"/>
  <c r="K27" i="41"/>
  <c r="G32" i="42"/>
  <c r="G27" i="42"/>
  <c r="O32" i="42"/>
  <c r="O27" i="42"/>
  <c r="W32" i="42"/>
  <c r="W27" i="42"/>
  <c r="AE32" i="42"/>
  <c r="AE27" i="42"/>
  <c r="AM32" i="42"/>
  <c r="AM27" i="42"/>
  <c r="AU32" i="42"/>
  <c r="AU27" i="42"/>
  <c r="BC32" i="42"/>
  <c r="BC27" i="42"/>
  <c r="BK27" i="42"/>
  <c r="BG27" i="44"/>
  <c r="AY27" i="44"/>
  <c r="AQ27" i="44"/>
  <c r="AI27" i="44"/>
  <c r="AA27" i="44"/>
  <c r="S27" i="44"/>
  <c r="K32" i="44"/>
  <c r="K27" i="44"/>
  <c r="G32" i="45"/>
  <c r="G27" i="45"/>
  <c r="O27" i="45"/>
  <c r="W27" i="45"/>
  <c r="AE27" i="45"/>
  <c r="AM27" i="45"/>
  <c r="AU27" i="45"/>
  <c r="BC27" i="45"/>
  <c r="BK27" i="45"/>
  <c r="G27" i="46"/>
  <c r="O27" i="46"/>
  <c r="W27" i="46"/>
  <c r="AE27" i="46"/>
  <c r="AM27" i="46"/>
  <c r="AU27" i="46"/>
  <c r="BC27" i="46"/>
  <c r="BK27" i="46"/>
  <c r="F43" i="38"/>
  <c r="F43" i="41"/>
  <c r="BE11" i="49"/>
  <c r="BE12" i="49"/>
  <c r="BE13" i="49"/>
  <c r="BG40" i="49"/>
  <c r="BG43" i="49" s="1"/>
  <c r="BG34" i="49"/>
  <c r="BG57" i="49"/>
  <c r="BG36" i="49" s="1"/>
  <c r="BG51" i="49"/>
  <c r="BH7" i="49"/>
  <c r="BF37" i="49"/>
  <c r="BF10" i="49"/>
  <c r="BF37" i="48"/>
  <c r="BF10" i="48"/>
  <c r="BE11" i="48"/>
  <c r="BE12" i="48"/>
  <c r="BE13" i="48"/>
  <c r="BH40" i="48"/>
  <c r="BG43" i="48"/>
  <c r="BG34" i="48"/>
  <c r="BG57" i="48"/>
  <c r="BG36" i="48" s="1"/>
  <c r="BH7" i="48"/>
  <c r="BG40" i="47"/>
  <c r="BG43" i="47" s="1"/>
  <c r="J29" i="46"/>
  <c r="AH29" i="46"/>
  <c r="C46" i="38"/>
  <c r="E51" i="38"/>
  <c r="F43" i="42"/>
  <c r="Y29" i="46"/>
  <c r="BE28" i="46"/>
  <c r="X29" i="46"/>
  <c r="Q28" i="46"/>
  <c r="I28" i="46"/>
  <c r="Y28" i="46"/>
  <c r="AG28" i="46"/>
  <c r="AO28" i="46"/>
  <c r="AW28" i="46"/>
  <c r="BM28" i="46"/>
  <c r="C16" i="46"/>
  <c r="AW29" i="46"/>
  <c r="AX29" i="46"/>
  <c r="R29" i="46"/>
  <c r="AH28" i="46"/>
  <c r="AP29" i="46"/>
  <c r="AX28" i="46"/>
  <c r="BF29" i="46"/>
  <c r="BM29" i="46"/>
  <c r="S28" i="46"/>
  <c r="AI28" i="46"/>
  <c r="AY28" i="46"/>
  <c r="R32" i="46"/>
  <c r="T20" i="46"/>
  <c r="U20" i="46" s="1"/>
  <c r="V20" i="46" s="1"/>
  <c r="W20" i="46" s="1"/>
  <c r="X20" i="46" s="1"/>
  <c r="Y20" i="46" s="1"/>
  <c r="Z20" i="46" s="1"/>
  <c r="AA20" i="46" s="1"/>
  <c r="AB20" i="46" s="1"/>
  <c r="AC20" i="46" s="1"/>
  <c r="AD20" i="46" s="1"/>
  <c r="AE20" i="46" s="1"/>
  <c r="AF20" i="46" s="1"/>
  <c r="AG20" i="46" s="1"/>
  <c r="AH20" i="46" s="1"/>
  <c r="AI20" i="46" s="1"/>
  <c r="AI26" i="46" s="1"/>
  <c r="F51" i="46"/>
  <c r="F57" i="46"/>
  <c r="G7" i="46"/>
  <c r="L29" i="46"/>
  <c r="AJ29" i="46"/>
  <c r="G29" i="46"/>
  <c r="G32" i="46"/>
  <c r="G28" i="46"/>
  <c r="O29" i="46"/>
  <c r="O32" i="46"/>
  <c r="O28" i="46"/>
  <c r="W29" i="46"/>
  <c r="W32" i="46"/>
  <c r="W28" i="46"/>
  <c r="AE29" i="46"/>
  <c r="AE32" i="46"/>
  <c r="AE28" i="46"/>
  <c r="AM29" i="46"/>
  <c r="AM32" i="46"/>
  <c r="AU29" i="46"/>
  <c r="AU32" i="46"/>
  <c r="AU28" i="46"/>
  <c r="BC29" i="46"/>
  <c r="BC32" i="46"/>
  <c r="BC28" i="46"/>
  <c r="BK29" i="46"/>
  <c r="BK32" i="46"/>
  <c r="H32" i="46"/>
  <c r="H29" i="46"/>
  <c r="H28" i="46"/>
  <c r="P32" i="46"/>
  <c r="P29" i="46"/>
  <c r="X32" i="46"/>
  <c r="X28" i="46"/>
  <c r="AF32" i="46"/>
  <c r="AF29" i="46"/>
  <c r="AF28" i="46"/>
  <c r="AN32" i="46"/>
  <c r="AN29" i="46"/>
  <c r="AV32" i="46"/>
  <c r="AV29" i="46"/>
  <c r="AV28" i="46"/>
  <c r="BD32" i="46"/>
  <c r="BD29" i="46"/>
  <c r="BD28" i="46"/>
  <c r="BL32" i="46"/>
  <c r="BL28" i="46"/>
  <c r="P28" i="46"/>
  <c r="AM28" i="46"/>
  <c r="AN28" i="46"/>
  <c r="BL29" i="46"/>
  <c r="BK28" i="46"/>
  <c r="AJ28" i="46"/>
  <c r="AZ28" i="46"/>
  <c r="F28" i="46"/>
  <c r="F29" i="46"/>
  <c r="F32" i="46"/>
  <c r="N32" i="46"/>
  <c r="N28" i="46"/>
  <c r="N29" i="46"/>
  <c r="V28" i="46"/>
  <c r="V32" i="46"/>
  <c r="AD32" i="46"/>
  <c r="AD28" i="46"/>
  <c r="AD29" i="46"/>
  <c r="AL28" i="46"/>
  <c r="AL32" i="46"/>
  <c r="AT32" i="46"/>
  <c r="AT29" i="46"/>
  <c r="AT28" i="46"/>
  <c r="BB29" i="46"/>
  <c r="BB28" i="46"/>
  <c r="BB32" i="46"/>
  <c r="BJ29" i="46"/>
  <c r="BJ32" i="46"/>
  <c r="BJ28" i="46"/>
  <c r="V29" i="46"/>
  <c r="I32" i="46"/>
  <c r="I29" i="46"/>
  <c r="Q32" i="46"/>
  <c r="Q29" i="46"/>
  <c r="AL29" i="46"/>
  <c r="T29" i="46"/>
  <c r="K29" i="46"/>
  <c r="BH29" i="46"/>
  <c r="E32" i="46"/>
  <c r="C17" i="46"/>
  <c r="E28" i="46"/>
  <c r="E29" i="46"/>
  <c r="M29" i="46"/>
  <c r="M32" i="46"/>
  <c r="M28" i="46"/>
  <c r="U29" i="46"/>
  <c r="U32" i="46"/>
  <c r="U28" i="46"/>
  <c r="AC29" i="46"/>
  <c r="AC32" i="46"/>
  <c r="AC28" i="46"/>
  <c r="AK29" i="46"/>
  <c r="AK32" i="46"/>
  <c r="AK28" i="46"/>
  <c r="AS29" i="46"/>
  <c r="AS32" i="46"/>
  <c r="AS28" i="46"/>
  <c r="BA29" i="46"/>
  <c r="BA32" i="46"/>
  <c r="BA28" i="46"/>
  <c r="BI29" i="46"/>
  <c r="BI32" i="46"/>
  <c r="BI28" i="46"/>
  <c r="C46" i="46"/>
  <c r="E51" i="46"/>
  <c r="J28" i="46"/>
  <c r="R28" i="46"/>
  <c r="Z28" i="46"/>
  <c r="AP28" i="46"/>
  <c r="BF28" i="46"/>
  <c r="Z29" i="46"/>
  <c r="AZ29" i="46"/>
  <c r="K28" i="46"/>
  <c r="AA28" i="46"/>
  <c r="AQ28" i="46"/>
  <c r="BG28" i="46"/>
  <c r="AB29" i="46"/>
  <c r="AO29" i="46"/>
  <c r="AP32" i="46"/>
  <c r="BF32" i="46"/>
  <c r="L28" i="46"/>
  <c r="T28" i="46"/>
  <c r="AB28" i="46"/>
  <c r="AR28" i="46"/>
  <c r="BH28" i="46"/>
  <c r="BE29" i="46"/>
  <c r="S29" i="46"/>
  <c r="AA29" i="46"/>
  <c r="AI29" i="46"/>
  <c r="AQ29" i="46"/>
  <c r="AY29" i="46"/>
  <c r="BG29" i="46"/>
  <c r="AR29" i="46"/>
  <c r="BH32" i="46"/>
  <c r="G40" i="46"/>
  <c r="C41" i="46"/>
  <c r="AG29" i="46"/>
  <c r="E43" i="46"/>
  <c r="N28" i="45"/>
  <c r="AL28" i="45"/>
  <c r="AT28" i="45"/>
  <c r="F28" i="45"/>
  <c r="H29" i="45"/>
  <c r="V28" i="45"/>
  <c r="AD28" i="45"/>
  <c r="AB28" i="45"/>
  <c r="F29" i="45"/>
  <c r="N29" i="45"/>
  <c r="AL29" i="45"/>
  <c r="AT29" i="45"/>
  <c r="BB29" i="45"/>
  <c r="BB28" i="45"/>
  <c r="O28" i="45"/>
  <c r="W28" i="45"/>
  <c r="AE28" i="45"/>
  <c r="AM28" i="45"/>
  <c r="AU28" i="45"/>
  <c r="BC28" i="45"/>
  <c r="BK28" i="45"/>
  <c r="BJ28" i="45"/>
  <c r="L28" i="45"/>
  <c r="L29" i="45"/>
  <c r="BH28" i="45"/>
  <c r="BH32" i="45"/>
  <c r="BH29" i="45"/>
  <c r="K32" i="45"/>
  <c r="K28" i="45"/>
  <c r="K29" i="45"/>
  <c r="S32" i="45"/>
  <c r="S28" i="45"/>
  <c r="S29" i="45"/>
  <c r="AA32" i="45"/>
  <c r="AA28" i="45"/>
  <c r="AA29" i="45"/>
  <c r="AI32" i="45"/>
  <c r="AI28" i="45"/>
  <c r="AI29" i="45"/>
  <c r="AQ29" i="45"/>
  <c r="AQ32" i="45"/>
  <c r="AQ28" i="45"/>
  <c r="AY29" i="45"/>
  <c r="AY32" i="45"/>
  <c r="AY28" i="45"/>
  <c r="BG29" i="45"/>
  <c r="BG32" i="45"/>
  <c r="BG28" i="45"/>
  <c r="AB32" i="45"/>
  <c r="F51" i="45"/>
  <c r="F57" i="45"/>
  <c r="AC28" i="45"/>
  <c r="AK28" i="45"/>
  <c r="AS28" i="45"/>
  <c r="C46" i="45"/>
  <c r="E51" i="45"/>
  <c r="T28" i="45"/>
  <c r="T32" i="45"/>
  <c r="T29" i="45"/>
  <c r="G7" i="45"/>
  <c r="R29" i="45"/>
  <c r="AR32" i="45"/>
  <c r="AR28" i="45"/>
  <c r="AR29" i="45"/>
  <c r="AB29" i="45"/>
  <c r="AJ28" i="45"/>
  <c r="AJ29" i="45"/>
  <c r="AJ32" i="45"/>
  <c r="AP29" i="45"/>
  <c r="Q28" i="45"/>
  <c r="Y28" i="45"/>
  <c r="AG28" i="45"/>
  <c r="AO28" i="45"/>
  <c r="AW28" i="45"/>
  <c r="BE28" i="45"/>
  <c r="BM28" i="45"/>
  <c r="BF29" i="45"/>
  <c r="C17" i="45"/>
  <c r="AZ28" i="45"/>
  <c r="AZ29" i="45"/>
  <c r="AZ32" i="45"/>
  <c r="J28" i="45"/>
  <c r="R28" i="45"/>
  <c r="Z29" i="45"/>
  <c r="AH28" i="45"/>
  <c r="AX29" i="45"/>
  <c r="BF28" i="45"/>
  <c r="L32" i="45"/>
  <c r="E28" i="45"/>
  <c r="M28" i="45"/>
  <c r="U28" i="45"/>
  <c r="BA28" i="45"/>
  <c r="BI28" i="45"/>
  <c r="G29" i="45"/>
  <c r="P29" i="45"/>
  <c r="AN29" i="45"/>
  <c r="BD29" i="45"/>
  <c r="J32" i="45"/>
  <c r="Z32" i="45"/>
  <c r="AT32" i="45"/>
  <c r="AC29" i="45"/>
  <c r="AC32" i="45"/>
  <c r="AK29" i="45"/>
  <c r="AK32" i="45"/>
  <c r="AS29" i="45"/>
  <c r="AS32" i="45"/>
  <c r="BA29" i="45"/>
  <c r="BA32" i="45"/>
  <c r="BI29" i="45"/>
  <c r="BI32" i="45"/>
  <c r="G28" i="45"/>
  <c r="I29" i="45"/>
  <c r="AD29" i="45"/>
  <c r="N32" i="45"/>
  <c r="C16" i="45"/>
  <c r="H28" i="45"/>
  <c r="P28" i="45"/>
  <c r="X28" i="45"/>
  <c r="AF28" i="45"/>
  <c r="AN28" i="45"/>
  <c r="AV28" i="45"/>
  <c r="BD28" i="45"/>
  <c r="BL28" i="45"/>
  <c r="J29" i="45"/>
  <c r="AF29" i="45"/>
  <c r="BJ29" i="45"/>
  <c r="AH32" i="45"/>
  <c r="BB32" i="45"/>
  <c r="O29" i="45"/>
  <c r="O32" i="45"/>
  <c r="W29" i="45"/>
  <c r="W32" i="45"/>
  <c r="AE29" i="45"/>
  <c r="AE32" i="45"/>
  <c r="AM29" i="45"/>
  <c r="AM32" i="45"/>
  <c r="AU29" i="45"/>
  <c r="AU32" i="45"/>
  <c r="BC29" i="45"/>
  <c r="BC32" i="45"/>
  <c r="BK29" i="45"/>
  <c r="BK32" i="45"/>
  <c r="I28" i="45"/>
  <c r="U29" i="45"/>
  <c r="AH29" i="45"/>
  <c r="AV29" i="45"/>
  <c r="BL29" i="45"/>
  <c r="R32" i="45"/>
  <c r="BF32" i="45"/>
  <c r="Z28" i="45"/>
  <c r="AP28" i="45"/>
  <c r="AX28" i="45"/>
  <c r="V29" i="45"/>
  <c r="AL32" i="45"/>
  <c r="G40" i="45"/>
  <c r="C41" i="45"/>
  <c r="Q32" i="45"/>
  <c r="Q29" i="45"/>
  <c r="Y32" i="45"/>
  <c r="Y29" i="45"/>
  <c r="AG32" i="45"/>
  <c r="AG29" i="45"/>
  <c r="AO32" i="45"/>
  <c r="AO29" i="45"/>
  <c r="AW32" i="45"/>
  <c r="AW29" i="45"/>
  <c r="BE32" i="45"/>
  <c r="BE29" i="45"/>
  <c r="BM32" i="45"/>
  <c r="BM29" i="45"/>
  <c r="E29" i="45"/>
  <c r="M29" i="45"/>
  <c r="X29" i="45"/>
  <c r="F32" i="45"/>
  <c r="E43" i="45"/>
  <c r="AL28" i="44"/>
  <c r="AT28" i="44"/>
  <c r="BB28" i="44"/>
  <c r="BJ28" i="44"/>
  <c r="AD28" i="44"/>
  <c r="S28" i="44"/>
  <c r="AA28" i="44"/>
  <c r="AI28" i="44"/>
  <c r="AQ28" i="44"/>
  <c r="AY28" i="44"/>
  <c r="BG28" i="44"/>
  <c r="C17" i="44"/>
  <c r="F29" i="44"/>
  <c r="N29" i="44"/>
  <c r="O28" i="44"/>
  <c r="W28" i="44"/>
  <c r="AE28" i="44"/>
  <c r="AM28" i="44"/>
  <c r="AU28" i="44"/>
  <c r="BC28" i="44"/>
  <c r="BK28" i="44"/>
  <c r="F28" i="44"/>
  <c r="H29" i="44"/>
  <c r="N28" i="44"/>
  <c r="BD29" i="44"/>
  <c r="Q28" i="44"/>
  <c r="Y28" i="44"/>
  <c r="AG28" i="44"/>
  <c r="AO28" i="44"/>
  <c r="AW28" i="44"/>
  <c r="BE28" i="44"/>
  <c r="BM28" i="44"/>
  <c r="V28" i="44"/>
  <c r="N32" i="44"/>
  <c r="AI20" i="44"/>
  <c r="AJ20" i="44" s="1"/>
  <c r="AK20" i="44" s="1"/>
  <c r="AL20" i="44" s="1"/>
  <c r="AM20" i="44" s="1"/>
  <c r="AN20" i="44" s="1"/>
  <c r="AO20" i="44" s="1"/>
  <c r="AP20" i="44" s="1"/>
  <c r="AQ20" i="44" s="1"/>
  <c r="AR20" i="44" s="1"/>
  <c r="AS20" i="44" s="1"/>
  <c r="AT20" i="44" s="1"/>
  <c r="AU20" i="44" s="1"/>
  <c r="AV20" i="44" s="1"/>
  <c r="AW20" i="44" s="1"/>
  <c r="AX20" i="44" s="1"/>
  <c r="AX26" i="44" s="1"/>
  <c r="R28" i="44"/>
  <c r="AP28" i="44"/>
  <c r="AX29" i="44"/>
  <c r="L32" i="44"/>
  <c r="L28" i="44"/>
  <c r="L29" i="44"/>
  <c r="T28" i="44"/>
  <c r="T32" i="44"/>
  <c r="T29" i="44"/>
  <c r="AB28" i="44"/>
  <c r="AB32" i="44"/>
  <c r="AB29" i="44"/>
  <c r="AJ32" i="44"/>
  <c r="AJ28" i="44"/>
  <c r="AJ29" i="44"/>
  <c r="AR32" i="44"/>
  <c r="AR28" i="44"/>
  <c r="AR29" i="44"/>
  <c r="AZ32" i="44"/>
  <c r="AZ29" i="44"/>
  <c r="AZ28" i="44"/>
  <c r="BH32" i="44"/>
  <c r="BH28" i="44"/>
  <c r="BH29" i="44"/>
  <c r="F51" i="44"/>
  <c r="F57" i="44"/>
  <c r="R29" i="44"/>
  <c r="G7" i="44"/>
  <c r="AH29" i="44"/>
  <c r="U29" i="44"/>
  <c r="U32" i="44"/>
  <c r="AC29" i="44"/>
  <c r="AC32" i="44"/>
  <c r="AK29" i="44"/>
  <c r="AK32" i="44"/>
  <c r="AS29" i="44"/>
  <c r="AS32" i="44"/>
  <c r="BA29" i="44"/>
  <c r="BA32" i="44"/>
  <c r="BI29" i="44"/>
  <c r="BI32" i="44"/>
  <c r="G28" i="44"/>
  <c r="I29" i="44"/>
  <c r="BF29" i="44"/>
  <c r="R32" i="44"/>
  <c r="AP32" i="44"/>
  <c r="C46" i="44"/>
  <c r="E51" i="44"/>
  <c r="C16" i="44"/>
  <c r="AL29" i="44"/>
  <c r="AT29" i="44"/>
  <c r="BB29" i="44"/>
  <c r="BJ29" i="44"/>
  <c r="H28" i="44"/>
  <c r="P28" i="44"/>
  <c r="X28" i="44"/>
  <c r="AF28" i="44"/>
  <c r="AN28" i="44"/>
  <c r="AV28" i="44"/>
  <c r="BD28" i="44"/>
  <c r="BL28" i="44"/>
  <c r="J29" i="44"/>
  <c r="V29" i="44"/>
  <c r="AN29" i="44"/>
  <c r="AT32" i="44"/>
  <c r="O29" i="44"/>
  <c r="O32" i="44"/>
  <c r="W29" i="44"/>
  <c r="W32" i="44"/>
  <c r="AE29" i="44"/>
  <c r="AE32" i="44"/>
  <c r="AM29" i="44"/>
  <c r="AM32" i="44"/>
  <c r="AU29" i="44"/>
  <c r="AU32" i="44"/>
  <c r="BC29" i="44"/>
  <c r="BC32" i="44"/>
  <c r="BK29" i="44"/>
  <c r="BK32" i="44"/>
  <c r="I28" i="44"/>
  <c r="K29" i="44"/>
  <c r="X29" i="44"/>
  <c r="AP29" i="44"/>
  <c r="BL29" i="44"/>
  <c r="AX32" i="44"/>
  <c r="J28" i="44"/>
  <c r="Z28" i="44"/>
  <c r="AH28" i="44"/>
  <c r="AX28" i="44"/>
  <c r="BF28" i="44"/>
  <c r="Z29" i="44"/>
  <c r="BB32" i="44"/>
  <c r="Q32" i="44"/>
  <c r="Q29" i="44"/>
  <c r="Y32" i="44"/>
  <c r="Y29" i="44"/>
  <c r="AG32" i="44"/>
  <c r="AG29" i="44"/>
  <c r="AO32" i="44"/>
  <c r="AO29" i="44"/>
  <c r="AW32" i="44"/>
  <c r="AW29" i="44"/>
  <c r="BE32" i="44"/>
  <c r="BE29" i="44"/>
  <c r="BM32" i="44"/>
  <c r="BM29" i="44"/>
  <c r="K28" i="44"/>
  <c r="E29" i="44"/>
  <c r="M29" i="44"/>
  <c r="AV29" i="44"/>
  <c r="F32" i="44"/>
  <c r="G40" i="44"/>
  <c r="C41" i="44"/>
  <c r="AD29" i="44"/>
  <c r="BJ32" i="44"/>
  <c r="S29" i="44"/>
  <c r="S32" i="44"/>
  <c r="AA29" i="44"/>
  <c r="AA32" i="44"/>
  <c r="AI29" i="44"/>
  <c r="AI32" i="44"/>
  <c r="AQ29" i="44"/>
  <c r="AQ32" i="44"/>
  <c r="AY29" i="44"/>
  <c r="AY32" i="44"/>
  <c r="BG29" i="44"/>
  <c r="BG32" i="44"/>
  <c r="E28" i="44"/>
  <c r="M28" i="44"/>
  <c r="U28" i="44"/>
  <c r="AC28" i="44"/>
  <c r="AK28" i="44"/>
  <c r="AS28" i="44"/>
  <c r="BA28" i="44"/>
  <c r="BI28" i="44"/>
  <c r="G29" i="44"/>
  <c r="P29" i="44"/>
  <c r="AF29" i="44"/>
  <c r="E43" i="44"/>
  <c r="M29" i="42"/>
  <c r="V28" i="42"/>
  <c r="AL29" i="42"/>
  <c r="AT29" i="42"/>
  <c r="BB29" i="42"/>
  <c r="AO28" i="41"/>
  <c r="BK28" i="42"/>
  <c r="S28" i="42"/>
  <c r="V29" i="42"/>
  <c r="K28" i="42"/>
  <c r="BB32" i="42"/>
  <c r="H28" i="42"/>
  <c r="P28" i="42"/>
  <c r="X28" i="42"/>
  <c r="AN28" i="42"/>
  <c r="BD29" i="42"/>
  <c r="AA28" i="42"/>
  <c r="AN29" i="42"/>
  <c r="AI28" i="42"/>
  <c r="AX29" i="42"/>
  <c r="J29" i="42"/>
  <c r="Z29" i="42"/>
  <c r="AQ28" i="42"/>
  <c r="BG29" i="42"/>
  <c r="AY28" i="42"/>
  <c r="J32" i="42"/>
  <c r="AB29" i="42"/>
  <c r="AJ29" i="42"/>
  <c r="AZ29" i="42"/>
  <c r="BG28" i="42"/>
  <c r="V32" i="42"/>
  <c r="U28" i="42"/>
  <c r="BI28" i="42"/>
  <c r="E29" i="42"/>
  <c r="AL32" i="42"/>
  <c r="P20" i="42"/>
  <c r="Q20" i="42" s="1"/>
  <c r="R20" i="42" s="1"/>
  <c r="S20" i="42" s="1"/>
  <c r="T20" i="42" s="1"/>
  <c r="U20" i="42" s="1"/>
  <c r="V20" i="42" s="1"/>
  <c r="W20" i="42" s="1"/>
  <c r="X20" i="42" s="1"/>
  <c r="Y20" i="42" s="1"/>
  <c r="Z20" i="42" s="1"/>
  <c r="AA20" i="42" s="1"/>
  <c r="AB20" i="42" s="1"/>
  <c r="AC20" i="42" s="1"/>
  <c r="AD20" i="42" s="1"/>
  <c r="AE20" i="42" s="1"/>
  <c r="AF20" i="42" s="1"/>
  <c r="AG20" i="42" s="1"/>
  <c r="AH20" i="42" s="1"/>
  <c r="AI20" i="42" s="1"/>
  <c r="AJ20" i="42" s="1"/>
  <c r="AK20" i="42" s="1"/>
  <c r="AL20" i="42" s="1"/>
  <c r="AM20" i="42" s="1"/>
  <c r="AN20" i="42" s="1"/>
  <c r="AO20" i="42" s="1"/>
  <c r="AP20" i="42" s="1"/>
  <c r="AQ20" i="42" s="1"/>
  <c r="AR20" i="42" s="1"/>
  <c r="AS20" i="42" s="1"/>
  <c r="AT20" i="42" s="1"/>
  <c r="AU20" i="42" s="1"/>
  <c r="AV20" i="42" s="1"/>
  <c r="AW20" i="42" s="1"/>
  <c r="AX20" i="42" s="1"/>
  <c r="AY20" i="42" s="1"/>
  <c r="AZ20" i="42" s="1"/>
  <c r="BA20" i="42" s="1"/>
  <c r="BB20" i="42" s="1"/>
  <c r="BC20" i="42" s="1"/>
  <c r="BD20" i="42" s="1"/>
  <c r="BE20" i="42" s="1"/>
  <c r="BF20" i="42" s="1"/>
  <c r="BG20" i="42" s="1"/>
  <c r="BH20" i="42" s="1"/>
  <c r="BI20" i="42" s="1"/>
  <c r="BJ20" i="42" s="1"/>
  <c r="BK20" i="42" s="1"/>
  <c r="BL20" i="42" s="1"/>
  <c r="BM20" i="42" s="1"/>
  <c r="BM26" i="42" s="1"/>
  <c r="AE29" i="42"/>
  <c r="C46" i="42"/>
  <c r="E51" i="42"/>
  <c r="F51" i="42"/>
  <c r="F57" i="42"/>
  <c r="I32" i="42"/>
  <c r="I28" i="42"/>
  <c r="I29" i="42"/>
  <c r="Q32" i="42"/>
  <c r="Q29" i="42"/>
  <c r="Q28" i="42"/>
  <c r="Y32" i="42"/>
  <c r="Y29" i="42"/>
  <c r="Y28" i="42"/>
  <c r="AG32" i="42"/>
  <c r="AG29" i="42"/>
  <c r="AG28" i="42"/>
  <c r="AO32" i="42"/>
  <c r="AO29" i="42"/>
  <c r="AO28" i="42"/>
  <c r="AW32" i="42"/>
  <c r="AW29" i="42"/>
  <c r="AW28" i="42"/>
  <c r="BE32" i="42"/>
  <c r="BE29" i="42"/>
  <c r="BE28" i="42"/>
  <c r="BM32" i="42"/>
  <c r="BM29" i="42"/>
  <c r="BM28" i="42"/>
  <c r="G34" i="42"/>
  <c r="G51" i="42"/>
  <c r="G57" i="42"/>
  <c r="H7" i="42"/>
  <c r="J28" i="42"/>
  <c r="R28" i="42"/>
  <c r="Z28" i="42"/>
  <c r="AH28" i="42"/>
  <c r="AP28" i="42"/>
  <c r="AX28" i="42"/>
  <c r="BF28" i="42"/>
  <c r="L29" i="42"/>
  <c r="U29" i="42"/>
  <c r="AD29" i="42"/>
  <c r="AM29" i="42"/>
  <c r="AV29" i="42"/>
  <c r="BF29" i="42"/>
  <c r="H32" i="42"/>
  <c r="U32" i="42"/>
  <c r="AJ32" i="42"/>
  <c r="AZ32" i="42"/>
  <c r="L28" i="42"/>
  <c r="T28" i="42"/>
  <c r="AB28" i="42"/>
  <c r="AJ28" i="42"/>
  <c r="AR28" i="42"/>
  <c r="AZ28" i="42"/>
  <c r="BH28" i="42"/>
  <c r="F29" i="42"/>
  <c r="N29" i="42"/>
  <c r="W29" i="42"/>
  <c r="AF29" i="42"/>
  <c r="AP29" i="42"/>
  <c r="AY29" i="42"/>
  <c r="BH29" i="42"/>
  <c r="X32" i="42"/>
  <c r="AN32" i="42"/>
  <c r="BD32" i="42"/>
  <c r="E28" i="42"/>
  <c r="M28" i="42"/>
  <c r="AC28" i="42"/>
  <c r="AK28" i="42"/>
  <c r="AS28" i="42"/>
  <c r="BA28" i="42"/>
  <c r="G29" i="42"/>
  <c r="O29" i="42"/>
  <c r="X29" i="42"/>
  <c r="AH29" i="42"/>
  <c r="AQ29" i="42"/>
  <c r="BJ29" i="42"/>
  <c r="Z32" i="42"/>
  <c r="C17" i="42"/>
  <c r="F28" i="42"/>
  <c r="N28" i="42"/>
  <c r="AD28" i="42"/>
  <c r="AL28" i="42"/>
  <c r="AT28" i="42"/>
  <c r="BB28" i="42"/>
  <c r="BJ28" i="42"/>
  <c r="H29" i="42"/>
  <c r="P29" i="42"/>
  <c r="AI29" i="42"/>
  <c r="AR29" i="42"/>
  <c r="BA29" i="42"/>
  <c r="BL29" i="42"/>
  <c r="AB32" i="42"/>
  <c r="BI29" i="42"/>
  <c r="BI32" i="42"/>
  <c r="G28" i="42"/>
  <c r="O28" i="42"/>
  <c r="W28" i="42"/>
  <c r="AE28" i="42"/>
  <c r="AM28" i="42"/>
  <c r="AU28" i="42"/>
  <c r="BC28" i="42"/>
  <c r="R29" i="42"/>
  <c r="AA29" i="42"/>
  <c r="AS29" i="42"/>
  <c r="P32" i="42"/>
  <c r="AT32" i="42"/>
  <c r="G40" i="42"/>
  <c r="C41" i="42"/>
  <c r="C16" i="42"/>
  <c r="AF28" i="42"/>
  <c r="AV28" i="42"/>
  <c r="BD28" i="42"/>
  <c r="BL28" i="42"/>
  <c r="S29" i="42"/>
  <c r="AK29" i="42"/>
  <c r="BC29" i="42"/>
  <c r="BK29" i="42"/>
  <c r="BK32" i="42"/>
  <c r="K29" i="42"/>
  <c r="T29" i="42"/>
  <c r="AC29" i="42"/>
  <c r="AU29" i="42"/>
  <c r="E43" i="42"/>
  <c r="I28" i="41"/>
  <c r="Y28" i="41"/>
  <c r="Q28" i="41"/>
  <c r="AG28" i="41"/>
  <c r="AW28" i="41"/>
  <c r="BE28" i="41"/>
  <c r="BM28" i="41"/>
  <c r="BF29" i="41"/>
  <c r="F28" i="41"/>
  <c r="N28" i="41"/>
  <c r="AM28" i="40"/>
  <c r="S28" i="41"/>
  <c r="AA28" i="41"/>
  <c r="AI28" i="41"/>
  <c r="AQ28" i="41"/>
  <c r="AY28" i="41"/>
  <c r="BG28" i="41"/>
  <c r="BH29" i="41"/>
  <c r="U28" i="41"/>
  <c r="AC28" i="41"/>
  <c r="AK28" i="41"/>
  <c r="AS28" i="41"/>
  <c r="BA28" i="41"/>
  <c r="BI28" i="41"/>
  <c r="K29" i="41"/>
  <c r="F32" i="41"/>
  <c r="AT20" i="41"/>
  <c r="AU20" i="41" s="1"/>
  <c r="AV20" i="41" s="1"/>
  <c r="AW20" i="41" s="1"/>
  <c r="AX20" i="41" s="1"/>
  <c r="AY20" i="41" s="1"/>
  <c r="AZ20" i="41" s="1"/>
  <c r="BA20" i="41" s="1"/>
  <c r="BB20" i="41" s="1"/>
  <c r="BC20" i="41" s="1"/>
  <c r="BD20" i="41" s="1"/>
  <c r="BE20" i="41" s="1"/>
  <c r="BF20" i="41" s="1"/>
  <c r="BG20" i="41" s="1"/>
  <c r="BH20" i="41" s="1"/>
  <c r="BI20" i="41" s="1"/>
  <c r="BJ20" i="41" s="1"/>
  <c r="BK20" i="41" s="1"/>
  <c r="BL20" i="41" s="1"/>
  <c r="BM20" i="41" s="1"/>
  <c r="BM26" i="41" s="1"/>
  <c r="J32" i="41"/>
  <c r="J28" i="41"/>
  <c r="J29" i="41"/>
  <c r="R29" i="41"/>
  <c r="R32" i="41"/>
  <c r="R28" i="41"/>
  <c r="Z28" i="41"/>
  <c r="Z32" i="41"/>
  <c r="AH29" i="41"/>
  <c r="AH32" i="41"/>
  <c r="AH28" i="41"/>
  <c r="AP29" i="41"/>
  <c r="AP32" i="41"/>
  <c r="AP28" i="41"/>
  <c r="AX29" i="41"/>
  <c r="AX28" i="41"/>
  <c r="C46" i="41"/>
  <c r="E51" i="41"/>
  <c r="O88" i="14" s="1"/>
  <c r="F51" i="41"/>
  <c r="F57" i="41"/>
  <c r="C17" i="41"/>
  <c r="L28" i="41"/>
  <c r="L32" i="41"/>
  <c r="L29" i="41"/>
  <c r="T29" i="41"/>
  <c r="T32" i="41"/>
  <c r="T28" i="41"/>
  <c r="AB28" i="41"/>
  <c r="AB29" i="41"/>
  <c r="AJ29" i="41"/>
  <c r="AJ32" i="41"/>
  <c r="AJ28" i="41"/>
  <c r="AR32" i="41"/>
  <c r="AR28" i="41"/>
  <c r="AR29" i="41"/>
  <c r="AZ28" i="41"/>
  <c r="AZ29" i="41"/>
  <c r="AZ32" i="41"/>
  <c r="G34" i="41"/>
  <c r="G51" i="41"/>
  <c r="G57" i="41"/>
  <c r="Z29" i="41"/>
  <c r="H7" i="41"/>
  <c r="AV29" i="41"/>
  <c r="C16" i="41"/>
  <c r="G32" i="41"/>
  <c r="G28" i="41"/>
  <c r="G29" i="41"/>
  <c r="O29" i="41"/>
  <c r="O32" i="41"/>
  <c r="O28" i="41"/>
  <c r="W29" i="41"/>
  <c r="W32" i="41"/>
  <c r="W28" i="41"/>
  <c r="AE29" i="41"/>
  <c r="AE32" i="41"/>
  <c r="AE28" i="41"/>
  <c r="AM29" i="41"/>
  <c r="AM32" i="41"/>
  <c r="AM28" i="41"/>
  <c r="AU29" i="41"/>
  <c r="AU32" i="41"/>
  <c r="AU28" i="41"/>
  <c r="BC29" i="41"/>
  <c r="BC32" i="41"/>
  <c r="BC28" i="41"/>
  <c r="BK29" i="41"/>
  <c r="BK32" i="41"/>
  <c r="BK28" i="41"/>
  <c r="V29" i="41"/>
  <c r="AD29" i="41"/>
  <c r="AL29" i="41"/>
  <c r="AT29" i="41"/>
  <c r="BB29" i="41"/>
  <c r="BJ29" i="41"/>
  <c r="H28" i="41"/>
  <c r="P28" i="41"/>
  <c r="X28" i="41"/>
  <c r="AF28" i="41"/>
  <c r="AN28" i="41"/>
  <c r="AV28" i="41"/>
  <c r="BD28" i="41"/>
  <c r="BL28" i="41"/>
  <c r="X29" i="41"/>
  <c r="AT32" i="41"/>
  <c r="BF28" i="41"/>
  <c r="AD32" i="41"/>
  <c r="Q32" i="41"/>
  <c r="Q29" i="41"/>
  <c r="Y32" i="41"/>
  <c r="Y29" i="41"/>
  <c r="AG32" i="41"/>
  <c r="AG29" i="41"/>
  <c r="AO32" i="41"/>
  <c r="AO29" i="41"/>
  <c r="AW32" i="41"/>
  <c r="AW29" i="41"/>
  <c r="BE32" i="41"/>
  <c r="BE29" i="41"/>
  <c r="BM32" i="41"/>
  <c r="BM29" i="41"/>
  <c r="K28" i="41"/>
  <c r="E29" i="41"/>
  <c r="M29" i="41"/>
  <c r="AF29" i="41"/>
  <c r="BB32" i="41"/>
  <c r="BH28" i="41"/>
  <c r="F29" i="41"/>
  <c r="N29" i="41"/>
  <c r="BD29" i="41"/>
  <c r="N32" i="41"/>
  <c r="BF32" i="41"/>
  <c r="S29" i="41"/>
  <c r="S32" i="41"/>
  <c r="AA29" i="41"/>
  <c r="AA32" i="41"/>
  <c r="AI29" i="41"/>
  <c r="AI32" i="41"/>
  <c r="AQ29" i="41"/>
  <c r="AQ32" i="41"/>
  <c r="AY29" i="41"/>
  <c r="AY32" i="41"/>
  <c r="BG29" i="41"/>
  <c r="BG32" i="41"/>
  <c r="E28" i="41"/>
  <c r="M28" i="41"/>
  <c r="P29" i="41"/>
  <c r="AL32" i="41"/>
  <c r="BH32" i="41"/>
  <c r="G40" i="41"/>
  <c r="C41" i="41"/>
  <c r="V28" i="41"/>
  <c r="AD28" i="41"/>
  <c r="AL28" i="41"/>
  <c r="AT28" i="41"/>
  <c r="BB28" i="41"/>
  <c r="BJ28" i="41"/>
  <c r="H29" i="41"/>
  <c r="AN29" i="41"/>
  <c r="BJ32" i="41"/>
  <c r="U29" i="41"/>
  <c r="U32" i="41"/>
  <c r="AC29" i="41"/>
  <c r="AC32" i="41"/>
  <c r="AK29" i="41"/>
  <c r="AK32" i="41"/>
  <c r="AS29" i="41"/>
  <c r="AS32" i="41"/>
  <c r="BA29" i="41"/>
  <c r="BA32" i="41"/>
  <c r="BI29" i="41"/>
  <c r="BI32" i="41"/>
  <c r="I29" i="41"/>
  <c r="BL29" i="41"/>
  <c r="V32" i="41"/>
  <c r="E43" i="41"/>
  <c r="AU28" i="40"/>
  <c r="K28" i="40"/>
  <c r="S28" i="40"/>
  <c r="AA29" i="40"/>
  <c r="AQ28" i="40"/>
  <c r="AY28" i="40"/>
  <c r="BG28" i="40"/>
  <c r="L28" i="40"/>
  <c r="T28" i="40"/>
  <c r="AJ29" i="40"/>
  <c r="AR28" i="40"/>
  <c r="AZ28" i="40"/>
  <c r="AL29" i="40"/>
  <c r="G28" i="40"/>
  <c r="O28" i="40"/>
  <c r="W28" i="40"/>
  <c r="BC28" i="40"/>
  <c r="J28" i="40"/>
  <c r="Z29" i="40"/>
  <c r="AH29" i="40"/>
  <c r="AP29" i="40"/>
  <c r="BF29" i="40"/>
  <c r="BH29" i="40"/>
  <c r="S32" i="40"/>
  <c r="BK28" i="40"/>
  <c r="J29" i="40"/>
  <c r="AF29" i="40"/>
  <c r="AN29" i="40"/>
  <c r="AV29" i="40"/>
  <c r="BD29" i="40"/>
  <c r="BL29" i="40"/>
  <c r="AB29" i="40"/>
  <c r="AY32" i="40"/>
  <c r="AE28" i="40"/>
  <c r="AW29" i="40"/>
  <c r="BH20" i="40"/>
  <c r="BI20" i="40" s="1"/>
  <c r="BJ20" i="40" s="1"/>
  <c r="BK20" i="40" s="1"/>
  <c r="BL20" i="40" s="1"/>
  <c r="BM20" i="40" s="1"/>
  <c r="BM26" i="40" s="1"/>
  <c r="E32" i="40"/>
  <c r="C17" i="40"/>
  <c r="E28" i="40"/>
  <c r="E29" i="40"/>
  <c r="M32" i="40"/>
  <c r="M28" i="40"/>
  <c r="M29" i="40"/>
  <c r="U32" i="40"/>
  <c r="U28" i="40"/>
  <c r="U29" i="40"/>
  <c r="AC32" i="40"/>
  <c r="AC28" i="40"/>
  <c r="AC29" i="40"/>
  <c r="AK32" i="40"/>
  <c r="AK29" i="40"/>
  <c r="AK28" i="40"/>
  <c r="AS32" i="40"/>
  <c r="AS28" i="40"/>
  <c r="AS29" i="40"/>
  <c r="BA32" i="40"/>
  <c r="BA28" i="40"/>
  <c r="BA29" i="40"/>
  <c r="BI32" i="40"/>
  <c r="BI28" i="40"/>
  <c r="BI29" i="40"/>
  <c r="S29" i="40"/>
  <c r="F28" i="40"/>
  <c r="N28" i="40"/>
  <c r="V28" i="40"/>
  <c r="AD28" i="40"/>
  <c r="AL28" i="40"/>
  <c r="AT28" i="40"/>
  <c r="BB28" i="40"/>
  <c r="F57" i="40"/>
  <c r="F51" i="40"/>
  <c r="G34" i="40"/>
  <c r="G51" i="40"/>
  <c r="G57" i="40"/>
  <c r="H29" i="40"/>
  <c r="H7" i="40"/>
  <c r="C16" i="40"/>
  <c r="H28" i="40"/>
  <c r="P28" i="40"/>
  <c r="X28" i="40"/>
  <c r="AF28" i="40"/>
  <c r="AN28" i="40"/>
  <c r="AV28" i="40"/>
  <c r="BD28" i="40"/>
  <c r="BL28" i="40"/>
  <c r="K29" i="40"/>
  <c r="T29" i="40"/>
  <c r="AX29" i="40"/>
  <c r="J32" i="40"/>
  <c r="T32" i="40"/>
  <c r="AP32" i="40"/>
  <c r="AZ32" i="40"/>
  <c r="BL32" i="40"/>
  <c r="G29" i="40"/>
  <c r="O29" i="40"/>
  <c r="W29" i="40"/>
  <c r="AE29" i="40"/>
  <c r="AM29" i="40"/>
  <c r="AU29" i="40"/>
  <c r="BC29" i="40"/>
  <c r="BK29" i="40"/>
  <c r="I28" i="40"/>
  <c r="Q28" i="40"/>
  <c r="Y28" i="40"/>
  <c r="AG28" i="40"/>
  <c r="AO28" i="40"/>
  <c r="AW28" i="40"/>
  <c r="BE28" i="40"/>
  <c r="BM28" i="40"/>
  <c r="L29" i="40"/>
  <c r="AD29" i="40"/>
  <c r="AO29" i="40"/>
  <c r="AZ29" i="40"/>
  <c r="BJ29" i="40"/>
  <c r="K32" i="40"/>
  <c r="V32" i="40"/>
  <c r="AF32" i="40"/>
  <c r="AQ32" i="40"/>
  <c r="BB32" i="40"/>
  <c r="R28" i="40"/>
  <c r="Z28" i="40"/>
  <c r="AH28" i="40"/>
  <c r="AP28" i="40"/>
  <c r="AX28" i="40"/>
  <c r="BF28" i="40"/>
  <c r="V29" i="40"/>
  <c r="L32" i="40"/>
  <c r="W32" i="40"/>
  <c r="AH32" i="40"/>
  <c r="AR32" i="40"/>
  <c r="BC32" i="40"/>
  <c r="AA28" i="40"/>
  <c r="AI28" i="40"/>
  <c r="N29" i="40"/>
  <c r="X29" i="40"/>
  <c r="AG29" i="40"/>
  <c r="AR29" i="40"/>
  <c r="BB29" i="40"/>
  <c r="BM29" i="40"/>
  <c r="N32" i="40"/>
  <c r="AT32" i="40"/>
  <c r="BD32" i="40"/>
  <c r="C41" i="40"/>
  <c r="AB28" i="40"/>
  <c r="AJ28" i="40"/>
  <c r="BH28" i="40"/>
  <c r="F29" i="40"/>
  <c r="P29" i="40"/>
  <c r="Y29" i="40"/>
  <c r="O32" i="40"/>
  <c r="Z32" i="40"/>
  <c r="AJ32" i="40"/>
  <c r="AU32" i="40"/>
  <c r="BF32" i="40"/>
  <c r="F40" i="40"/>
  <c r="E43" i="40"/>
  <c r="AI29" i="40"/>
  <c r="AQ29" i="40"/>
  <c r="AY29" i="40"/>
  <c r="BG29" i="40"/>
  <c r="Q29" i="40"/>
  <c r="AT29" i="40"/>
  <c r="BE29" i="40"/>
  <c r="F32" i="40"/>
  <c r="AA32" i="40"/>
  <c r="AL32" i="40"/>
  <c r="AV32" i="40"/>
  <c r="BG32" i="40"/>
  <c r="BJ28" i="40"/>
  <c r="I29" i="40"/>
  <c r="R29" i="40"/>
  <c r="G32" i="40"/>
  <c r="AM32" i="40"/>
  <c r="AK28" i="37"/>
  <c r="BI28" i="37"/>
  <c r="Q28" i="38"/>
  <c r="Y28" i="38"/>
  <c r="AG28" i="38"/>
  <c r="AO28" i="38"/>
  <c r="AW28" i="38"/>
  <c r="BE28" i="38"/>
  <c r="BM28" i="38"/>
  <c r="L28" i="38"/>
  <c r="AB28" i="38"/>
  <c r="AR28" i="38"/>
  <c r="AM28" i="38"/>
  <c r="AU28" i="38"/>
  <c r="BC28" i="38"/>
  <c r="BK28" i="38"/>
  <c r="BD29" i="38"/>
  <c r="BL29" i="38"/>
  <c r="C16" i="38"/>
  <c r="J28" i="38"/>
  <c r="R29" i="38"/>
  <c r="Z28" i="38"/>
  <c r="AH29" i="38"/>
  <c r="AP28" i="38"/>
  <c r="AX29" i="38"/>
  <c r="BF28" i="38"/>
  <c r="S28" i="38"/>
  <c r="AA28" i="38"/>
  <c r="AI28" i="38"/>
  <c r="AQ28" i="38"/>
  <c r="AY28" i="38"/>
  <c r="BG28" i="38"/>
  <c r="E43" i="38"/>
  <c r="BH28" i="38"/>
  <c r="AL29" i="38"/>
  <c r="AT29" i="38"/>
  <c r="BB29" i="38"/>
  <c r="BJ29" i="38"/>
  <c r="O28" i="38"/>
  <c r="W28" i="38"/>
  <c r="AE28" i="38"/>
  <c r="H28" i="38"/>
  <c r="P29" i="38"/>
  <c r="X29" i="38"/>
  <c r="AF29" i="38"/>
  <c r="AN29" i="38"/>
  <c r="AV29" i="38"/>
  <c r="F51" i="38"/>
  <c r="F57" i="38"/>
  <c r="G34" i="38"/>
  <c r="G51" i="38"/>
  <c r="G57" i="38"/>
  <c r="H7" i="38"/>
  <c r="F29" i="38"/>
  <c r="N29" i="38"/>
  <c r="V29" i="38"/>
  <c r="AD29" i="38"/>
  <c r="C17" i="38"/>
  <c r="F28" i="38"/>
  <c r="N28" i="38"/>
  <c r="V28" i="38"/>
  <c r="AD28" i="38"/>
  <c r="AL28" i="38"/>
  <c r="AT28" i="38"/>
  <c r="BB28" i="38"/>
  <c r="BJ28" i="38"/>
  <c r="H29" i="38"/>
  <c r="T29" i="38"/>
  <c r="AJ29" i="38"/>
  <c r="AZ29" i="38"/>
  <c r="F32" i="38"/>
  <c r="V32" i="38"/>
  <c r="AL32" i="38"/>
  <c r="BB32" i="38"/>
  <c r="M29" i="38"/>
  <c r="M32" i="38"/>
  <c r="U29" i="38"/>
  <c r="U32" i="38"/>
  <c r="AC29" i="38"/>
  <c r="AC32" i="38"/>
  <c r="AK29" i="38"/>
  <c r="AK32" i="38"/>
  <c r="AS29" i="38"/>
  <c r="AS32" i="38"/>
  <c r="BA29" i="38"/>
  <c r="BA32" i="38"/>
  <c r="BI29" i="38"/>
  <c r="BI32" i="38"/>
  <c r="G28" i="38"/>
  <c r="I29" i="38"/>
  <c r="H32" i="38"/>
  <c r="X32" i="38"/>
  <c r="AN32" i="38"/>
  <c r="BD32" i="38"/>
  <c r="P28" i="38"/>
  <c r="X28" i="38"/>
  <c r="AF28" i="38"/>
  <c r="AN28" i="38"/>
  <c r="AV28" i="38"/>
  <c r="BD28" i="38"/>
  <c r="BL28" i="38"/>
  <c r="J29" i="38"/>
  <c r="J32" i="38"/>
  <c r="Z32" i="38"/>
  <c r="AP32" i="38"/>
  <c r="BF32" i="38"/>
  <c r="O29" i="38"/>
  <c r="O32" i="38"/>
  <c r="W29" i="38"/>
  <c r="W32" i="38"/>
  <c r="AE29" i="38"/>
  <c r="AE32" i="38"/>
  <c r="AM29" i="38"/>
  <c r="AM32" i="38"/>
  <c r="AU29" i="38"/>
  <c r="AU32" i="38"/>
  <c r="BC29" i="38"/>
  <c r="BC32" i="38"/>
  <c r="BK29" i="38"/>
  <c r="BK32" i="38"/>
  <c r="I28" i="38"/>
  <c r="K29" i="38"/>
  <c r="Z29" i="38"/>
  <c r="AP29" i="38"/>
  <c r="BF29" i="38"/>
  <c r="L32" i="38"/>
  <c r="AB32" i="38"/>
  <c r="AR32" i="38"/>
  <c r="BH32" i="38"/>
  <c r="G40" i="38"/>
  <c r="C41" i="38"/>
  <c r="R28" i="38"/>
  <c r="AH28" i="38"/>
  <c r="AX28" i="38"/>
  <c r="L29" i="38"/>
  <c r="AB29" i="38"/>
  <c r="AR29" i="38"/>
  <c r="BH29" i="38"/>
  <c r="N32" i="38"/>
  <c r="AD32" i="38"/>
  <c r="AT32" i="38"/>
  <c r="BJ32" i="38"/>
  <c r="Q32" i="38"/>
  <c r="Q29" i="38"/>
  <c r="Y32" i="38"/>
  <c r="Y29" i="38"/>
  <c r="AG32" i="38"/>
  <c r="AG29" i="38"/>
  <c r="AO32" i="38"/>
  <c r="AO29" i="38"/>
  <c r="AW32" i="38"/>
  <c r="AW29" i="38"/>
  <c r="BE32" i="38"/>
  <c r="BE29" i="38"/>
  <c r="BM32" i="38"/>
  <c r="BM29" i="38"/>
  <c r="K28" i="38"/>
  <c r="E29" i="38"/>
  <c r="P32" i="38"/>
  <c r="AF32" i="38"/>
  <c r="AV32" i="38"/>
  <c r="BL32" i="38"/>
  <c r="T28" i="38"/>
  <c r="AJ28" i="38"/>
  <c r="AZ28" i="38"/>
  <c r="R32" i="38"/>
  <c r="AH32" i="38"/>
  <c r="AX32" i="38"/>
  <c r="S29" i="38"/>
  <c r="S32" i="38"/>
  <c r="AA29" i="38"/>
  <c r="AA32" i="38"/>
  <c r="AI29" i="38"/>
  <c r="AI32" i="38"/>
  <c r="AQ29" i="38"/>
  <c r="AQ32" i="38"/>
  <c r="AY29" i="38"/>
  <c r="AY32" i="38"/>
  <c r="BG29" i="38"/>
  <c r="BG32" i="38"/>
  <c r="E28" i="38"/>
  <c r="M28" i="38"/>
  <c r="U28" i="38"/>
  <c r="AC28" i="38"/>
  <c r="AK28" i="38"/>
  <c r="AS28" i="38"/>
  <c r="BA28" i="38"/>
  <c r="BI28" i="38"/>
  <c r="G29" i="38"/>
  <c r="L28" i="37"/>
  <c r="T28" i="37"/>
  <c r="AB28" i="37"/>
  <c r="AZ28" i="37"/>
  <c r="BH28" i="37"/>
  <c r="AS28" i="37"/>
  <c r="BI29" i="29"/>
  <c r="BA28" i="37"/>
  <c r="M29" i="29"/>
  <c r="BA29" i="29"/>
  <c r="AS29" i="29"/>
  <c r="O28" i="37"/>
  <c r="W28" i="37"/>
  <c r="AE28" i="37"/>
  <c r="AM28" i="37"/>
  <c r="AU28" i="37"/>
  <c r="BC28" i="37"/>
  <c r="BK28" i="37"/>
  <c r="E28" i="37"/>
  <c r="AK29" i="29"/>
  <c r="H28" i="37"/>
  <c r="AV28" i="37"/>
  <c r="M28" i="37"/>
  <c r="T32" i="37"/>
  <c r="AC29" i="29"/>
  <c r="U28" i="37"/>
  <c r="U29" i="29"/>
  <c r="J28" i="37"/>
  <c r="Z28" i="37"/>
  <c r="AX28" i="37"/>
  <c r="AC28" i="37"/>
  <c r="AP20" i="37"/>
  <c r="AQ20" i="37" s="1"/>
  <c r="AR20" i="37" s="1"/>
  <c r="AS20" i="37" s="1"/>
  <c r="AT20" i="37" s="1"/>
  <c r="AU20" i="37" s="1"/>
  <c r="AV20" i="37" s="1"/>
  <c r="AW20" i="37" s="1"/>
  <c r="AX20" i="37" s="1"/>
  <c r="AY20" i="37" s="1"/>
  <c r="AZ20" i="37" s="1"/>
  <c r="BA20" i="37" s="1"/>
  <c r="BB20" i="37" s="1"/>
  <c r="BC20" i="37" s="1"/>
  <c r="BD20" i="37" s="1"/>
  <c r="BE20" i="37" s="1"/>
  <c r="BF20" i="37" s="1"/>
  <c r="BG20" i="37" s="1"/>
  <c r="BH20" i="37" s="1"/>
  <c r="BI20" i="37" s="1"/>
  <c r="BJ20" i="37" s="1"/>
  <c r="BK20" i="37" s="1"/>
  <c r="BL20" i="37" s="1"/>
  <c r="BM20" i="37" s="1"/>
  <c r="P29" i="37"/>
  <c r="Q21" i="37"/>
  <c r="R21" i="37" s="1"/>
  <c r="S21" i="37" s="1"/>
  <c r="T21" i="37" s="1"/>
  <c r="U21" i="37" s="1"/>
  <c r="V21" i="37" s="1"/>
  <c r="W21" i="37" s="1"/>
  <c r="X21" i="37" s="1"/>
  <c r="Y21" i="37" s="1"/>
  <c r="Z21" i="37" s="1"/>
  <c r="Z26" i="37" s="1"/>
  <c r="S32" i="37"/>
  <c r="S28" i="37"/>
  <c r="BG28" i="37"/>
  <c r="AA28" i="37"/>
  <c r="AA32" i="37"/>
  <c r="F51" i="37"/>
  <c r="F57" i="37"/>
  <c r="AI28" i="37"/>
  <c r="AI32" i="37"/>
  <c r="G7" i="37"/>
  <c r="N29" i="37"/>
  <c r="V29" i="37"/>
  <c r="G29" i="37"/>
  <c r="K28" i="37"/>
  <c r="K29" i="37"/>
  <c r="K32" i="37"/>
  <c r="AY28" i="37"/>
  <c r="AY32" i="37"/>
  <c r="X29" i="37"/>
  <c r="BG32" i="37"/>
  <c r="AQ32" i="37"/>
  <c r="AQ28" i="37"/>
  <c r="C17" i="37"/>
  <c r="F28" i="37"/>
  <c r="N28" i="37"/>
  <c r="V28" i="37"/>
  <c r="AD28" i="37"/>
  <c r="AL28" i="37"/>
  <c r="AT28" i="37"/>
  <c r="BB28" i="37"/>
  <c r="BJ28" i="37"/>
  <c r="H29" i="37"/>
  <c r="Q29" i="37"/>
  <c r="J32" i="37"/>
  <c r="V32" i="37"/>
  <c r="AV32" i="37"/>
  <c r="BH32" i="37"/>
  <c r="F43" i="37"/>
  <c r="G40" i="37"/>
  <c r="G28" i="37"/>
  <c r="I29" i="37"/>
  <c r="R29" i="37"/>
  <c r="X32" i="37"/>
  <c r="AJ32" i="37"/>
  <c r="AX32" i="37"/>
  <c r="BJ32" i="37"/>
  <c r="C41" i="37"/>
  <c r="C16" i="37"/>
  <c r="P28" i="37"/>
  <c r="X28" i="37"/>
  <c r="AF28" i="37"/>
  <c r="AN28" i="37"/>
  <c r="BD28" i="37"/>
  <c r="BL28" i="37"/>
  <c r="J29" i="37"/>
  <c r="T29" i="37"/>
  <c r="L32" i="37"/>
  <c r="Z32" i="37"/>
  <c r="BL32" i="37"/>
  <c r="O29" i="37"/>
  <c r="O32" i="37"/>
  <c r="W29" i="37"/>
  <c r="W32" i="37"/>
  <c r="AE32" i="37"/>
  <c r="AM32" i="37"/>
  <c r="AU32" i="37"/>
  <c r="BC32" i="37"/>
  <c r="BK32" i="37"/>
  <c r="I28" i="37"/>
  <c r="Q28" i="37"/>
  <c r="Y28" i="37"/>
  <c r="AG28" i="37"/>
  <c r="AO28" i="37"/>
  <c r="AW28" i="37"/>
  <c r="BE28" i="37"/>
  <c r="BM28" i="37"/>
  <c r="U29" i="37"/>
  <c r="N32" i="37"/>
  <c r="AZ32" i="37"/>
  <c r="R28" i="37"/>
  <c r="AH28" i="37"/>
  <c r="AP28" i="37"/>
  <c r="BF28" i="37"/>
  <c r="L29" i="37"/>
  <c r="AB32" i="37"/>
  <c r="E29" i="37"/>
  <c r="M29" i="37"/>
  <c r="AJ28" i="37"/>
  <c r="AR28" i="37"/>
  <c r="F29" i="37"/>
  <c r="Y29" i="37"/>
  <c r="E43" i="37"/>
  <c r="E51" i="37"/>
  <c r="F88" i="14" s="1"/>
  <c r="BH29" i="29"/>
  <c r="AZ29" i="29"/>
  <c r="AR29" i="29"/>
  <c r="AJ29" i="29"/>
  <c r="AB29" i="29"/>
  <c r="T29" i="29"/>
  <c r="L29" i="29"/>
  <c r="BG29" i="29"/>
  <c r="AY29" i="29"/>
  <c r="AQ29" i="29"/>
  <c r="AI29" i="29"/>
  <c r="AA29" i="29"/>
  <c r="S29" i="29"/>
  <c r="K29" i="29"/>
  <c r="BF29" i="29"/>
  <c r="AX29" i="29"/>
  <c r="AP29" i="29"/>
  <c r="AH29" i="29"/>
  <c r="Z29" i="29"/>
  <c r="R29" i="29"/>
  <c r="J29" i="29"/>
  <c r="BM29" i="29"/>
  <c r="BE29" i="29"/>
  <c r="AW29" i="29"/>
  <c r="AO29" i="29"/>
  <c r="AG29" i="29"/>
  <c r="Y29" i="29"/>
  <c r="Q29" i="29"/>
  <c r="I29" i="29"/>
  <c r="BL29" i="29"/>
  <c r="BD29" i="29"/>
  <c r="AV29" i="29"/>
  <c r="AN29" i="29"/>
  <c r="AF29" i="29"/>
  <c r="X29" i="29"/>
  <c r="P29" i="29"/>
  <c r="H29" i="29"/>
  <c r="BK29" i="29"/>
  <c r="BC29" i="29"/>
  <c r="AU29" i="29"/>
  <c r="AM29" i="29"/>
  <c r="AE29" i="29"/>
  <c r="W29" i="29"/>
  <c r="O29" i="29"/>
  <c r="G29" i="29"/>
  <c r="BJ29" i="29"/>
  <c r="BB29" i="29"/>
  <c r="AT29" i="29"/>
  <c r="AL29" i="29"/>
  <c r="AD29" i="29"/>
  <c r="V29" i="29"/>
  <c r="N29" i="29"/>
  <c r="F29" i="29"/>
  <c r="E30" i="29"/>
  <c r="E29" i="29"/>
  <c r="C42" i="29"/>
  <c r="E44" i="29"/>
  <c r="F22" i="29"/>
  <c r="G22" i="29" s="1"/>
  <c r="G30" i="29" s="1"/>
  <c r="G21" i="29"/>
  <c r="G27" i="29" s="1"/>
  <c r="C17" i="29"/>
  <c r="G41" i="29"/>
  <c r="F44" i="29"/>
  <c r="C16" i="29"/>
  <c r="F58" i="29"/>
  <c r="G7" i="29"/>
  <c r="G50" i="29" s="1"/>
  <c r="C47" i="29"/>
  <c r="E52" i="29"/>
  <c r="G88" i="14" l="1"/>
  <c r="P88" i="14"/>
  <c r="E37" i="29"/>
  <c r="T26" i="37"/>
  <c r="W26" i="37"/>
  <c r="X26" i="37"/>
  <c r="V26" i="37"/>
  <c r="Y26" i="37"/>
  <c r="Q26" i="37"/>
  <c r="R26" i="37"/>
  <c r="S29" i="37"/>
  <c r="S26" i="37"/>
  <c r="U26" i="37"/>
  <c r="F27" i="29"/>
  <c r="E36" i="37"/>
  <c r="E10" i="37" s="1"/>
  <c r="C33" i="29"/>
  <c r="E89" i="14" s="1"/>
  <c r="W26" i="42"/>
  <c r="AT26" i="42"/>
  <c r="AW26" i="41"/>
  <c r="AE26" i="46"/>
  <c r="AR26" i="44"/>
  <c r="U26" i="42"/>
  <c r="V26" i="46"/>
  <c r="AS26" i="44"/>
  <c r="T26" i="42"/>
  <c r="BJ26" i="41"/>
  <c r="BJ26" i="40"/>
  <c r="BF26" i="42"/>
  <c r="AA26" i="46"/>
  <c r="BH26" i="41"/>
  <c r="AL26" i="42"/>
  <c r="W26" i="46"/>
  <c r="BG26" i="42"/>
  <c r="BB26" i="41"/>
  <c r="AX26" i="42"/>
  <c r="BI26" i="41"/>
  <c r="AZ26" i="41"/>
  <c r="BL26" i="42"/>
  <c r="BG26" i="41"/>
  <c r="AI26" i="44"/>
  <c r="AD26" i="42"/>
  <c r="BK26" i="41"/>
  <c r="BK26" i="40"/>
  <c r="AY26" i="42"/>
  <c r="AT26" i="41"/>
  <c r="AP26" i="42"/>
  <c r="BA26" i="41"/>
  <c r="BE26" i="42"/>
  <c r="BH26" i="40"/>
  <c r="BD26" i="42"/>
  <c r="AY26" i="41"/>
  <c r="BK26" i="42"/>
  <c r="BF26" i="41"/>
  <c r="AF26" i="46"/>
  <c r="AQ26" i="44"/>
  <c r="V26" i="42"/>
  <c r="BI26" i="42"/>
  <c r="BL26" i="41"/>
  <c r="BL26" i="40"/>
  <c r="BH26" i="42"/>
  <c r="BC26" i="41"/>
  <c r="AQ26" i="42"/>
  <c r="AB26" i="46"/>
  <c r="AH26" i="42"/>
  <c r="BI26" i="40"/>
  <c r="AW26" i="42"/>
  <c r="AV26" i="42"/>
  <c r="BC26" i="42"/>
  <c r="AX26" i="41"/>
  <c r="X26" i="46"/>
  <c r="BA26" i="42"/>
  <c r="BD26" i="41"/>
  <c r="AZ26" i="42"/>
  <c r="AU26" i="41"/>
  <c r="AI26" i="42"/>
  <c r="T26" i="46"/>
  <c r="AM26" i="44"/>
  <c r="Z26" i="42"/>
  <c r="AO26" i="42"/>
  <c r="AN26" i="42"/>
  <c r="AU26" i="42"/>
  <c r="AS26" i="42"/>
  <c r="AV26" i="41"/>
  <c r="AR26" i="42"/>
  <c r="AL26" i="44"/>
  <c r="AA26" i="42"/>
  <c r="AU26" i="44"/>
  <c r="AN26" i="44"/>
  <c r="AG26" i="42"/>
  <c r="AF26" i="42"/>
  <c r="AG26" i="46"/>
  <c r="AP26" i="44"/>
  <c r="AM26" i="42"/>
  <c r="BJ26" i="42"/>
  <c r="AK26" i="42"/>
  <c r="AJ26" i="42"/>
  <c r="AC26" i="46"/>
  <c r="AT26" i="44"/>
  <c r="S26" i="42"/>
  <c r="R26" i="42"/>
  <c r="AV26" i="44"/>
  <c r="Y26" i="42"/>
  <c r="AH26" i="46"/>
  <c r="AO26" i="44"/>
  <c r="X26" i="42"/>
  <c r="Y26" i="46"/>
  <c r="AE26" i="42"/>
  <c r="BB26" i="42"/>
  <c r="BE26" i="41"/>
  <c r="AJ26" i="44"/>
  <c r="AC26" i="42"/>
  <c r="AD26" i="46"/>
  <c r="AK26" i="44"/>
  <c r="AB26" i="42"/>
  <c r="U26" i="46"/>
  <c r="Q26" i="42"/>
  <c r="Z26" i="46"/>
  <c r="AW26" i="44"/>
  <c r="P26" i="42"/>
  <c r="F36" i="40"/>
  <c r="E88" i="14"/>
  <c r="M88" i="14"/>
  <c r="BG37" i="49"/>
  <c r="BH40" i="49"/>
  <c r="BH43" i="49" s="1"/>
  <c r="BG10" i="49"/>
  <c r="BF11" i="49"/>
  <c r="BF12" i="49"/>
  <c r="BF13" i="49"/>
  <c r="BH34" i="49"/>
  <c r="BH51" i="49"/>
  <c r="BH57" i="49"/>
  <c r="BH36" i="49" s="1"/>
  <c r="BI7" i="49"/>
  <c r="BI40" i="48"/>
  <c r="BH43" i="48"/>
  <c r="BH51" i="48"/>
  <c r="BH57" i="48"/>
  <c r="BH36" i="48" s="1"/>
  <c r="BH34" i="48"/>
  <c r="BI7" i="48"/>
  <c r="BG37" i="48"/>
  <c r="BG10" i="48"/>
  <c r="BF11" i="48"/>
  <c r="BF13" i="48"/>
  <c r="BF12" i="48"/>
  <c r="BH40" i="47"/>
  <c r="BH43" i="47" s="1"/>
  <c r="G36" i="40"/>
  <c r="G36" i="38"/>
  <c r="F36" i="42"/>
  <c r="F10" i="42" s="1"/>
  <c r="F36" i="37"/>
  <c r="F36" i="44"/>
  <c r="F36" i="38"/>
  <c r="G36" i="41"/>
  <c r="E36" i="45"/>
  <c r="E37" i="45" s="1"/>
  <c r="E36" i="38"/>
  <c r="E36" i="41"/>
  <c r="E36" i="44"/>
  <c r="E10" i="44" s="1"/>
  <c r="F36" i="41"/>
  <c r="F10" i="41" s="1"/>
  <c r="G36" i="42"/>
  <c r="F36" i="45"/>
  <c r="F10" i="45" s="1"/>
  <c r="F36" i="46"/>
  <c r="F10" i="46" s="1"/>
  <c r="E36" i="40"/>
  <c r="E37" i="40" s="1"/>
  <c r="E36" i="42"/>
  <c r="E36" i="46"/>
  <c r="L88" i="14"/>
  <c r="K88" i="14"/>
  <c r="C32" i="46"/>
  <c r="M89" i="14" s="1"/>
  <c r="G34" i="46"/>
  <c r="G57" i="46"/>
  <c r="G36" i="46" s="1"/>
  <c r="H7" i="46"/>
  <c r="C29" i="46"/>
  <c r="C28" i="46"/>
  <c r="G43" i="46"/>
  <c r="H40" i="46"/>
  <c r="C27" i="46"/>
  <c r="AJ20" i="46"/>
  <c r="AJ26" i="46" s="1"/>
  <c r="C32" i="45"/>
  <c r="L89" i="14" s="1"/>
  <c r="C27" i="45"/>
  <c r="G34" i="45"/>
  <c r="G51" i="45"/>
  <c r="G57" i="45"/>
  <c r="G36" i="45" s="1"/>
  <c r="H7" i="45"/>
  <c r="C29" i="45"/>
  <c r="G43" i="45"/>
  <c r="H40" i="45"/>
  <c r="C26" i="45"/>
  <c r="C28" i="45"/>
  <c r="C32" i="44"/>
  <c r="K89" i="14" s="1"/>
  <c r="C29" i="44"/>
  <c r="C28" i="44"/>
  <c r="G43" i="44"/>
  <c r="H40" i="44"/>
  <c r="C27" i="44"/>
  <c r="G34" i="44"/>
  <c r="G51" i="44"/>
  <c r="G57" i="44"/>
  <c r="G36" i="44" s="1"/>
  <c r="H7" i="44"/>
  <c r="AY20" i="44"/>
  <c r="AY26" i="44" s="1"/>
  <c r="C29" i="42"/>
  <c r="C32" i="42"/>
  <c r="P89" i="14" s="1"/>
  <c r="G43" i="42"/>
  <c r="H40" i="42"/>
  <c r="H57" i="42"/>
  <c r="H36" i="42" s="1"/>
  <c r="H34" i="42"/>
  <c r="I7" i="42"/>
  <c r="C28" i="42"/>
  <c r="C27" i="42"/>
  <c r="C32" i="41"/>
  <c r="O89" i="14" s="1"/>
  <c r="H51" i="41"/>
  <c r="H57" i="41"/>
  <c r="H36" i="41" s="1"/>
  <c r="H34" i="41"/>
  <c r="I7" i="41"/>
  <c r="C28" i="41"/>
  <c r="C29" i="41"/>
  <c r="C27" i="41"/>
  <c r="G43" i="41"/>
  <c r="H40" i="41"/>
  <c r="C27" i="40"/>
  <c r="C29" i="40"/>
  <c r="C28" i="40"/>
  <c r="C32" i="40"/>
  <c r="N89" i="14" s="1"/>
  <c r="H34" i="40"/>
  <c r="H57" i="40"/>
  <c r="H36" i="40" s="1"/>
  <c r="I7" i="40"/>
  <c r="F43" i="40"/>
  <c r="G40" i="40"/>
  <c r="C28" i="38"/>
  <c r="C32" i="38"/>
  <c r="G89" i="14" s="1"/>
  <c r="C27" i="38"/>
  <c r="H57" i="38"/>
  <c r="H36" i="38" s="1"/>
  <c r="H34" i="38"/>
  <c r="I7" i="38"/>
  <c r="C26" i="38"/>
  <c r="G43" i="38"/>
  <c r="H40" i="38"/>
  <c r="C29" i="38"/>
  <c r="C28" i="37"/>
  <c r="C32" i="37"/>
  <c r="F89" i="14" s="1"/>
  <c r="G34" i="37"/>
  <c r="G57" i="37"/>
  <c r="G36" i="37" s="1"/>
  <c r="H7" i="37"/>
  <c r="AA21" i="37"/>
  <c r="AA26" i="37" s="1"/>
  <c r="Z29" i="37"/>
  <c r="G43" i="37"/>
  <c r="H40" i="37"/>
  <c r="C27" i="37"/>
  <c r="F30" i="29"/>
  <c r="F37" i="29" s="1"/>
  <c r="C28" i="29"/>
  <c r="C29" i="29"/>
  <c r="H21" i="29"/>
  <c r="H27" i="29" s="1"/>
  <c r="F52" i="29"/>
  <c r="G44" i="29"/>
  <c r="H41" i="29"/>
  <c r="G35" i="29"/>
  <c r="G52" i="29"/>
  <c r="G58" i="29"/>
  <c r="G37" i="29" s="1"/>
  <c r="H7" i="29"/>
  <c r="H50" i="29" s="1"/>
  <c r="H22" i="29"/>
  <c r="H30" i="29" s="1"/>
  <c r="E10" i="29" l="1"/>
  <c r="L111" i="14"/>
  <c r="L110" i="14"/>
  <c r="G110" i="14"/>
  <c r="G111" i="14"/>
  <c r="BG11" i="49"/>
  <c r="BG12" i="49"/>
  <c r="BG13" i="49"/>
  <c r="BI34" i="49"/>
  <c r="BI51" i="49"/>
  <c r="BI57" i="49"/>
  <c r="BI36" i="49" s="1"/>
  <c r="BJ7" i="49"/>
  <c r="BH10" i="49"/>
  <c r="BI40" i="49"/>
  <c r="BI43" i="49" s="1"/>
  <c r="BH37" i="49"/>
  <c r="BG11" i="48"/>
  <c r="BG12" i="48"/>
  <c r="BG13" i="48"/>
  <c r="BI34" i="48"/>
  <c r="BI51" i="48"/>
  <c r="BI57" i="48"/>
  <c r="BI36" i="48" s="1"/>
  <c r="BJ7" i="48"/>
  <c r="BH37" i="48"/>
  <c r="BH10" i="48"/>
  <c r="BJ40" i="48"/>
  <c r="BI43" i="48"/>
  <c r="BI40" i="47"/>
  <c r="BI43" i="47" s="1"/>
  <c r="G51" i="46"/>
  <c r="AK20" i="46"/>
  <c r="AK26" i="46" s="1"/>
  <c r="E37" i="46"/>
  <c r="F37" i="46" s="1"/>
  <c r="G37" i="46" s="1"/>
  <c r="E10" i="46"/>
  <c r="H43" i="46"/>
  <c r="I40" i="46"/>
  <c r="H51" i="46"/>
  <c r="H57" i="46"/>
  <c r="H36" i="46" s="1"/>
  <c r="H34" i="46"/>
  <c r="I7" i="46"/>
  <c r="E10" i="45"/>
  <c r="F37" i="45"/>
  <c r="G37" i="45" s="1"/>
  <c r="G10" i="45"/>
  <c r="H43" i="45"/>
  <c r="I40" i="45"/>
  <c r="H57" i="45"/>
  <c r="H36" i="45" s="1"/>
  <c r="H34" i="45"/>
  <c r="I7" i="45"/>
  <c r="E37" i="44"/>
  <c r="F37" i="44" s="1"/>
  <c r="G37" i="44" s="1"/>
  <c r="G10" i="44"/>
  <c r="H43" i="44"/>
  <c r="I40" i="44"/>
  <c r="AZ20" i="44"/>
  <c r="AZ26" i="44" s="1"/>
  <c r="H57" i="44"/>
  <c r="H36" i="44" s="1"/>
  <c r="H34" i="44"/>
  <c r="I7" i="44"/>
  <c r="E11" i="44"/>
  <c r="F10" i="44"/>
  <c r="F12" i="44" s="1"/>
  <c r="C26" i="42"/>
  <c r="G10" i="42"/>
  <c r="H43" i="42"/>
  <c r="I40" i="42"/>
  <c r="H51" i="42"/>
  <c r="I57" i="42"/>
  <c r="I36" i="42" s="1"/>
  <c r="I34" i="42"/>
  <c r="I51" i="42"/>
  <c r="J7" i="42"/>
  <c r="E37" i="42"/>
  <c r="F37" i="42" s="1"/>
  <c r="G37" i="42" s="1"/>
  <c r="E10" i="42"/>
  <c r="F37" i="40"/>
  <c r="G37" i="40" s="1"/>
  <c r="F10" i="40"/>
  <c r="E10" i="40"/>
  <c r="I57" i="41"/>
  <c r="I36" i="41" s="1"/>
  <c r="I34" i="41"/>
  <c r="I51" i="41"/>
  <c r="J7" i="41"/>
  <c r="E37" i="41"/>
  <c r="F37" i="41" s="1"/>
  <c r="G37" i="41" s="1"/>
  <c r="H37" i="41" s="1"/>
  <c r="E10" i="41"/>
  <c r="G10" i="41"/>
  <c r="C26" i="41"/>
  <c r="H43" i="41"/>
  <c r="H10" i="41" s="1"/>
  <c r="I40" i="41"/>
  <c r="C26" i="40"/>
  <c r="G43" i="40"/>
  <c r="H40" i="40"/>
  <c r="I57" i="40"/>
  <c r="I36" i="40" s="1"/>
  <c r="I51" i="40"/>
  <c r="I34" i="40"/>
  <c r="J7" i="40"/>
  <c r="H51" i="40"/>
  <c r="E37" i="37"/>
  <c r="F37" i="37" s="1"/>
  <c r="G37" i="37" s="1"/>
  <c r="I57" i="38"/>
  <c r="I36" i="38" s="1"/>
  <c r="I34" i="38"/>
  <c r="I51" i="38"/>
  <c r="J7" i="38"/>
  <c r="G10" i="38"/>
  <c r="H51" i="38"/>
  <c r="E37" i="38"/>
  <c r="F37" i="38" s="1"/>
  <c r="G37" i="38" s="1"/>
  <c r="H37" i="38" s="1"/>
  <c r="E10" i="38"/>
  <c r="H43" i="38"/>
  <c r="I40" i="38"/>
  <c r="F10" i="38"/>
  <c r="AB21" i="37"/>
  <c r="AB26" i="37" s="1"/>
  <c r="AA29" i="37"/>
  <c r="E11" i="37"/>
  <c r="H51" i="37"/>
  <c r="H57" i="37"/>
  <c r="H36" i="37" s="1"/>
  <c r="H34" i="37"/>
  <c r="I7" i="37"/>
  <c r="F10" i="37"/>
  <c r="H43" i="37"/>
  <c r="I40" i="37"/>
  <c r="G51" i="37"/>
  <c r="F10" i="29"/>
  <c r="I21" i="29"/>
  <c r="E38" i="29"/>
  <c r="F38" i="29" s="1"/>
  <c r="H44" i="29"/>
  <c r="I41" i="29"/>
  <c r="H58" i="29"/>
  <c r="H37" i="29" s="1"/>
  <c r="H35" i="29"/>
  <c r="I7" i="29"/>
  <c r="I50" i="29" s="1"/>
  <c r="I22" i="29"/>
  <c r="I30" i="29" s="1"/>
  <c r="E11" i="29" l="1"/>
  <c r="F11" i="29" s="1"/>
  <c r="F13" i="29"/>
  <c r="F12" i="29"/>
  <c r="P111" i="14"/>
  <c r="P110" i="14"/>
  <c r="O111" i="14"/>
  <c r="O110" i="14"/>
  <c r="N110" i="14"/>
  <c r="N111" i="14"/>
  <c r="I27" i="29"/>
  <c r="BH11" i="49"/>
  <c r="BH12" i="49"/>
  <c r="BH13" i="49"/>
  <c r="BI37" i="49"/>
  <c r="BI10" i="49"/>
  <c r="BJ51" i="49"/>
  <c r="BJ57" i="49"/>
  <c r="BJ36" i="49" s="1"/>
  <c r="BJ34" i="49"/>
  <c r="BK7" i="49"/>
  <c r="BJ40" i="49"/>
  <c r="BJ43" i="49" s="1"/>
  <c r="BJ51" i="48"/>
  <c r="BJ57" i="48"/>
  <c r="BJ36" i="48" s="1"/>
  <c r="BK7" i="48"/>
  <c r="BJ34" i="48"/>
  <c r="BI37" i="48"/>
  <c r="BI10" i="48"/>
  <c r="BJ43" i="48"/>
  <c r="BK40" i="48"/>
  <c r="BH11" i="48"/>
  <c r="BH13" i="48"/>
  <c r="BH12" i="48"/>
  <c r="BJ40" i="47"/>
  <c r="BJ43" i="47" s="1"/>
  <c r="I43" i="46"/>
  <c r="J40" i="46"/>
  <c r="F13" i="46"/>
  <c r="E11" i="46"/>
  <c r="F11" i="46" s="1"/>
  <c r="F12" i="46"/>
  <c r="I57" i="46"/>
  <c r="I36" i="46" s="1"/>
  <c r="I51" i="46"/>
  <c r="I34" i="46"/>
  <c r="J7" i="46"/>
  <c r="G10" i="46"/>
  <c r="AL20" i="46"/>
  <c r="AL26" i="46" s="1"/>
  <c r="H37" i="46"/>
  <c r="H10" i="46"/>
  <c r="G12" i="45"/>
  <c r="G13" i="45"/>
  <c r="F12" i="45"/>
  <c r="F13" i="45"/>
  <c r="E11" i="45"/>
  <c r="F11" i="45" s="1"/>
  <c r="G11" i="45" s="1"/>
  <c r="I57" i="45"/>
  <c r="I36" i="45" s="1"/>
  <c r="I34" i="45"/>
  <c r="I51" i="45"/>
  <c r="J7" i="45"/>
  <c r="I43" i="45"/>
  <c r="J40" i="45"/>
  <c r="H37" i="45"/>
  <c r="H51" i="45"/>
  <c r="F13" i="40"/>
  <c r="I57" i="44"/>
  <c r="I36" i="44" s="1"/>
  <c r="I34" i="44"/>
  <c r="I51" i="44"/>
  <c r="J7" i="44"/>
  <c r="I43" i="44"/>
  <c r="J40" i="44"/>
  <c r="F11" i="44"/>
  <c r="G11" i="44" s="1"/>
  <c r="H51" i="44"/>
  <c r="BA20" i="44"/>
  <c r="BA26" i="44" s="1"/>
  <c r="G12" i="44"/>
  <c r="G13" i="44"/>
  <c r="F13" i="44"/>
  <c r="I43" i="42"/>
  <c r="I10" i="42" s="1"/>
  <c r="J40" i="42"/>
  <c r="G12" i="42"/>
  <c r="F12" i="42"/>
  <c r="G13" i="42"/>
  <c r="F13" i="42"/>
  <c r="E11" i="42"/>
  <c r="F11" i="42" s="1"/>
  <c r="G11" i="42" s="1"/>
  <c r="H37" i="42"/>
  <c r="I37" i="42" s="1"/>
  <c r="H10" i="42"/>
  <c r="J34" i="42"/>
  <c r="J51" i="42"/>
  <c r="J57" i="42"/>
  <c r="J36" i="42" s="1"/>
  <c r="K7" i="42"/>
  <c r="E11" i="40"/>
  <c r="F11" i="40" s="1"/>
  <c r="F12" i="40"/>
  <c r="J34" i="41"/>
  <c r="J51" i="41"/>
  <c r="J57" i="41"/>
  <c r="J36" i="41" s="1"/>
  <c r="K7" i="41"/>
  <c r="G13" i="41"/>
  <c r="G12" i="41"/>
  <c r="E11" i="41"/>
  <c r="F11" i="41" s="1"/>
  <c r="G11" i="41" s="1"/>
  <c r="H11" i="41" s="1"/>
  <c r="H12" i="41"/>
  <c r="F12" i="41"/>
  <c r="H13" i="41"/>
  <c r="F13" i="41"/>
  <c r="I43" i="41"/>
  <c r="I10" i="41" s="1"/>
  <c r="J40" i="41"/>
  <c r="I37" i="41"/>
  <c r="H37" i="40"/>
  <c r="I37" i="40" s="1"/>
  <c r="J34" i="40"/>
  <c r="J57" i="40"/>
  <c r="J36" i="40" s="1"/>
  <c r="K7" i="40"/>
  <c r="I40" i="40"/>
  <c r="H43" i="40"/>
  <c r="H10" i="40" s="1"/>
  <c r="G10" i="40"/>
  <c r="H10" i="38"/>
  <c r="H12" i="38" s="1"/>
  <c r="J57" i="38"/>
  <c r="J36" i="38" s="1"/>
  <c r="J34" i="38"/>
  <c r="K7" i="38"/>
  <c r="F12" i="38"/>
  <c r="G12" i="38"/>
  <c r="E11" i="38"/>
  <c r="F11" i="38" s="1"/>
  <c r="G11" i="38" s="1"/>
  <c r="G13" i="38"/>
  <c r="F13" i="38"/>
  <c r="I43" i="38"/>
  <c r="J40" i="38"/>
  <c r="F11" i="37"/>
  <c r="F13" i="37"/>
  <c r="AC21" i="37"/>
  <c r="AC26" i="37" s="1"/>
  <c r="AB29" i="37"/>
  <c r="I57" i="37"/>
  <c r="I36" i="37" s="1"/>
  <c r="I34" i="37"/>
  <c r="J7" i="37"/>
  <c r="I43" i="37"/>
  <c r="J40" i="37"/>
  <c r="H37" i="37"/>
  <c r="H10" i="37"/>
  <c r="G10" i="37"/>
  <c r="F12" i="37"/>
  <c r="J21" i="29"/>
  <c r="J27" i="29" s="1"/>
  <c r="H52" i="29"/>
  <c r="H10" i="29" s="1"/>
  <c r="I58" i="29"/>
  <c r="I37" i="29" s="1"/>
  <c r="I52" i="29"/>
  <c r="I35" i="29"/>
  <c r="J7" i="29"/>
  <c r="J50" i="29" s="1"/>
  <c r="J22" i="29"/>
  <c r="J30" i="29" s="1"/>
  <c r="G38" i="29"/>
  <c r="G10" i="29"/>
  <c r="G12" i="29" s="1"/>
  <c r="I44" i="29"/>
  <c r="J41" i="29"/>
  <c r="BI11" i="49" l="1"/>
  <c r="BI13" i="49"/>
  <c r="BI12" i="49"/>
  <c r="BJ37" i="49"/>
  <c r="BJ10" i="49"/>
  <c r="BK40" i="49"/>
  <c r="BK43" i="49" s="1"/>
  <c r="BK34" i="49"/>
  <c r="BK57" i="49"/>
  <c r="BK36" i="49" s="1"/>
  <c r="BK51" i="49"/>
  <c r="BL7" i="49"/>
  <c r="BL40" i="48"/>
  <c r="BK43" i="48"/>
  <c r="BI11" i="48"/>
  <c r="BI12" i="48"/>
  <c r="BI13" i="48"/>
  <c r="BK34" i="48"/>
  <c r="BK51" i="48"/>
  <c r="BK57" i="48"/>
  <c r="BK36" i="48" s="1"/>
  <c r="BL7" i="48"/>
  <c r="BJ37" i="48"/>
  <c r="BJ10" i="48"/>
  <c r="BK40" i="47"/>
  <c r="BK43" i="47" s="1"/>
  <c r="H12" i="46"/>
  <c r="G11" i="46"/>
  <c r="H11" i="46" s="1"/>
  <c r="G13" i="46"/>
  <c r="H13" i="46"/>
  <c r="G12" i="46"/>
  <c r="AM20" i="46"/>
  <c r="AM26" i="46" s="1"/>
  <c r="J43" i="46"/>
  <c r="K40" i="46"/>
  <c r="J34" i="46"/>
  <c r="J51" i="46"/>
  <c r="J57" i="46"/>
  <c r="J36" i="46" s="1"/>
  <c r="K7" i="46"/>
  <c r="J34" i="45"/>
  <c r="J51" i="45"/>
  <c r="J57" i="45"/>
  <c r="J36" i="45" s="1"/>
  <c r="K7" i="45"/>
  <c r="J43" i="45"/>
  <c r="K40" i="45"/>
  <c r="H10" i="45"/>
  <c r="I10" i="44"/>
  <c r="H37" i="44"/>
  <c r="I37" i="44" s="1"/>
  <c r="H10" i="44"/>
  <c r="J43" i="44"/>
  <c r="K40" i="44"/>
  <c r="J34" i="44"/>
  <c r="J57" i="44"/>
  <c r="J36" i="44" s="1"/>
  <c r="K7" i="44"/>
  <c r="BB20" i="44"/>
  <c r="BB26" i="44" s="1"/>
  <c r="I13" i="42"/>
  <c r="H13" i="42"/>
  <c r="H12" i="42"/>
  <c r="J43" i="42"/>
  <c r="J10" i="42" s="1"/>
  <c r="K40" i="42"/>
  <c r="K34" i="42"/>
  <c r="K51" i="42"/>
  <c r="K57" i="42"/>
  <c r="K36" i="42" s="1"/>
  <c r="L7" i="42"/>
  <c r="H11" i="42"/>
  <c r="I11" i="42" s="1"/>
  <c r="I12" i="42"/>
  <c r="J37" i="42"/>
  <c r="I11" i="41"/>
  <c r="I12" i="41"/>
  <c r="I13" i="41"/>
  <c r="K34" i="41"/>
  <c r="K51" i="41"/>
  <c r="K57" i="41"/>
  <c r="K36" i="41" s="1"/>
  <c r="L7" i="41"/>
  <c r="J37" i="41"/>
  <c r="J43" i="41"/>
  <c r="J10" i="41" s="1"/>
  <c r="K40" i="41"/>
  <c r="K34" i="40"/>
  <c r="K51" i="40"/>
  <c r="K57" i="40"/>
  <c r="K36" i="40" s="1"/>
  <c r="L7" i="40"/>
  <c r="J40" i="40"/>
  <c r="I43" i="40"/>
  <c r="G11" i="40"/>
  <c r="H11" i="40" s="1"/>
  <c r="H12" i="40"/>
  <c r="H13" i="40"/>
  <c r="G12" i="40"/>
  <c r="G13" i="40"/>
  <c r="J51" i="40"/>
  <c r="H13" i="38"/>
  <c r="I37" i="38"/>
  <c r="J37" i="38" s="1"/>
  <c r="I10" i="38"/>
  <c r="K34" i="38"/>
  <c r="K57" i="38"/>
  <c r="K36" i="38" s="1"/>
  <c r="K51" i="38"/>
  <c r="L7" i="38"/>
  <c r="J51" i="38"/>
  <c r="J43" i="38"/>
  <c r="K40" i="38"/>
  <c r="H11" i="38"/>
  <c r="G11" i="37"/>
  <c r="H11" i="37" s="1"/>
  <c r="G13" i="37"/>
  <c r="AD21" i="37"/>
  <c r="AD26" i="37" s="1"/>
  <c r="AC29" i="37"/>
  <c r="H12" i="37"/>
  <c r="G12" i="37"/>
  <c r="H13" i="37"/>
  <c r="J57" i="37"/>
  <c r="J36" i="37" s="1"/>
  <c r="J34" i="37"/>
  <c r="J51" i="37"/>
  <c r="K7" i="37"/>
  <c r="I51" i="37"/>
  <c r="I10" i="37" s="1"/>
  <c r="J43" i="37"/>
  <c r="K40" i="37"/>
  <c r="I37" i="37"/>
  <c r="G13" i="29"/>
  <c r="G11" i="29"/>
  <c r="K21" i="29"/>
  <c r="I10" i="29"/>
  <c r="J44" i="29"/>
  <c r="K41" i="29"/>
  <c r="K22" i="29"/>
  <c r="K30" i="29" s="1"/>
  <c r="H38" i="29"/>
  <c r="J58" i="29"/>
  <c r="J37" i="29" s="1"/>
  <c r="J35" i="29"/>
  <c r="K7" i="29"/>
  <c r="K50" i="29" s="1"/>
  <c r="J52" i="29"/>
  <c r="K27" i="29" l="1"/>
  <c r="BJ11" i="49"/>
  <c r="BJ13" i="49"/>
  <c r="BJ12" i="49"/>
  <c r="BK10" i="49"/>
  <c r="BL40" i="49"/>
  <c r="BL43" i="49" s="1"/>
  <c r="BL51" i="49"/>
  <c r="BL57" i="49"/>
  <c r="BL36" i="49" s="1"/>
  <c r="BL34" i="49"/>
  <c r="BM7" i="49"/>
  <c r="BK37" i="49"/>
  <c r="BK37" i="48"/>
  <c r="BK10" i="48"/>
  <c r="BJ11" i="48"/>
  <c r="BJ12" i="48"/>
  <c r="BJ13" i="48"/>
  <c r="BL51" i="48"/>
  <c r="BL57" i="48"/>
  <c r="BL36" i="48" s="1"/>
  <c r="BL34" i="48"/>
  <c r="BM7" i="48"/>
  <c r="BL43" i="48"/>
  <c r="BM40" i="48"/>
  <c r="BL40" i="47"/>
  <c r="BL43" i="47" s="1"/>
  <c r="I37" i="46"/>
  <c r="J37" i="46" s="1"/>
  <c r="I10" i="46"/>
  <c r="AN20" i="46"/>
  <c r="AN26" i="46" s="1"/>
  <c r="J10" i="46"/>
  <c r="L40" i="46"/>
  <c r="K43" i="46"/>
  <c r="K34" i="46"/>
  <c r="K51" i="46"/>
  <c r="K57" i="46"/>
  <c r="K36" i="46" s="1"/>
  <c r="L7" i="46"/>
  <c r="L40" i="45"/>
  <c r="K43" i="45"/>
  <c r="K34" i="45"/>
  <c r="K51" i="45"/>
  <c r="K57" i="45"/>
  <c r="K36" i="45" s="1"/>
  <c r="L7" i="45"/>
  <c r="I37" i="45"/>
  <c r="J37" i="45" s="1"/>
  <c r="I10" i="45"/>
  <c r="I13" i="45" s="1"/>
  <c r="J10" i="45"/>
  <c r="H11" i="45"/>
  <c r="H13" i="45"/>
  <c r="H12" i="45"/>
  <c r="H11" i="44"/>
  <c r="I11" i="44" s="1"/>
  <c r="I12" i="44"/>
  <c r="H13" i="44"/>
  <c r="I13" i="44"/>
  <c r="H12" i="44"/>
  <c r="J51" i="44"/>
  <c r="J10" i="44" s="1"/>
  <c r="L40" i="44"/>
  <c r="K43" i="44"/>
  <c r="BC20" i="44"/>
  <c r="BC26" i="44" s="1"/>
  <c r="K34" i="44"/>
  <c r="K51" i="44"/>
  <c r="K57" i="44"/>
  <c r="K36" i="44" s="1"/>
  <c r="L7" i="44"/>
  <c r="J37" i="44"/>
  <c r="J12" i="42"/>
  <c r="J13" i="42"/>
  <c r="L34" i="42"/>
  <c r="L51" i="42"/>
  <c r="L57" i="42"/>
  <c r="L36" i="42" s="1"/>
  <c r="M7" i="42"/>
  <c r="J11" i="42"/>
  <c r="L40" i="42"/>
  <c r="K43" i="42"/>
  <c r="J11" i="41"/>
  <c r="J13" i="41"/>
  <c r="J12" i="41"/>
  <c r="K37" i="41"/>
  <c r="L40" i="41"/>
  <c r="K43" i="41"/>
  <c r="K10" i="41" s="1"/>
  <c r="L34" i="41"/>
  <c r="L51" i="41"/>
  <c r="L57" i="41"/>
  <c r="L36" i="41" s="1"/>
  <c r="M7" i="41"/>
  <c r="J43" i="40"/>
  <c r="J10" i="40" s="1"/>
  <c r="K40" i="40"/>
  <c r="L34" i="40"/>
  <c r="L57" i="40"/>
  <c r="L36" i="40" s="1"/>
  <c r="M7" i="40"/>
  <c r="J37" i="40"/>
  <c r="K37" i="40" s="1"/>
  <c r="I10" i="40"/>
  <c r="J10" i="38"/>
  <c r="J13" i="38" s="1"/>
  <c r="L34" i="38"/>
  <c r="L51" i="38"/>
  <c r="L57" i="38"/>
  <c r="L36" i="38" s="1"/>
  <c r="M7" i="38"/>
  <c r="I11" i="38"/>
  <c r="I13" i="38"/>
  <c r="I12" i="38"/>
  <c r="L40" i="38"/>
  <c r="K43" i="38"/>
  <c r="I11" i="37"/>
  <c r="I12" i="37"/>
  <c r="I13" i="37"/>
  <c r="L40" i="37"/>
  <c r="K43" i="37"/>
  <c r="K34" i="37"/>
  <c r="K57" i="37"/>
  <c r="K36" i="37" s="1"/>
  <c r="L7" i="37"/>
  <c r="J37" i="37"/>
  <c r="J10" i="37"/>
  <c r="AE21" i="37"/>
  <c r="AE26" i="37" s="1"/>
  <c r="AD29" i="37"/>
  <c r="H13" i="29"/>
  <c r="H11" i="29"/>
  <c r="I11" i="29" s="1"/>
  <c r="L21" i="29"/>
  <c r="L27" i="29" s="1"/>
  <c r="I38" i="29"/>
  <c r="H12" i="29"/>
  <c r="I13" i="29"/>
  <c r="I12" i="29"/>
  <c r="K44" i="29"/>
  <c r="L41" i="29"/>
  <c r="K58" i="29"/>
  <c r="K37" i="29" s="1"/>
  <c r="K35" i="29"/>
  <c r="K52" i="29"/>
  <c r="L7" i="29"/>
  <c r="L50" i="29" s="1"/>
  <c r="L22" i="29"/>
  <c r="L30" i="29" s="1"/>
  <c r="BK11" i="49" l="1"/>
  <c r="BK13" i="49"/>
  <c r="BK12" i="49"/>
  <c r="BM40" i="49"/>
  <c r="BM43" i="49" s="1"/>
  <c r="BL37" i="49"/>
  <c r="BL10" i="49"/>
  <c r="BM57" i="49"/>
  <c r="BM34" i="49"/>
  <c r="BM43" i="48"/>
  <c r="C43" i="48" s="1"/>
  <c r="C40" i="48"/>
  <c r="BK11" i="48"/>
  <c r="BK13" i="48"/>
  <c r="BK12" i="48"/>
  <c r="BL37" i="48"/>
  <c r="BL10" i="48"/>
  <c r="BM57" i="48"/>
  <c r="BM34" i="48"/>
  <c r="BM40" i="47"/>
  <c r="BM43" i="47" s="1"/>
  <c r="AO20" i="46"/>
  <c r="AO26" i="46" s="1"/>
  <c r="M40" i="46"/>
  <c r="L43" i="46"/>
  <c r="I11" i="46"/>
  <c r="J11" i="46" s="1"/>
  <c r="I13" i="46"/>
  <c r="I12" i="46"/>
  <c r="J13" i="46"/>
  <c r="J12" i="46"/>
  <c r="K37" i="46"/>
  <c r="K10" i="46"/>
  <c r="L34" i="46"/>
  <c r="L51" i="46"/>
  <c r="L57" i="46"/>
  <c r="L36" i="46" s="1"/>
  <c r="M7" i="46"/>
  <c r="J13" i="45"/>
  <c r="I12" i="45"/>
  <c r="J12" i="45"/>
  <c r="L34" i="45"/>
  <c r="L51" i="45"/>
  <c r="L57" i="45"/>
  <c r="L36" i="45" s="1"/>
  <c r="M7" i="45"/>
  <c r="K37" i="45"/>
  <c r="K10" i="45"/>
  <c r="M40" i="45"/>
  <c r="L43" i="45"/>
  <c r="I11" i="45"/>
  <c r="J11" i="45" s="1"/>
  <c r="J11" i="44"/>
  <c r="J13" i="44"/>
  <c r="J12" i="44"/>
  <c r="BD20" i="44"/>
  <c r="BD26" i="44" s="1"/>
  <c r="L34" i="44"/>
  <c r="L51" i="44"/>
  <c r="L57" i="44"/>
  <c r="L36" i="44" s="1"/>
  <c r="M7" i="44"/>
  <c r="M40" i="44"/>
  <c r="L43" i="44"/>
  <c r="K37" i="44"/>
  <c r="K10" i="44"/>
  <c r="M34" i="42"/>
  <c r="M51" i="42"/>
  <c r="M57" i="42"/>
  <c r="M36" i="42" s="1"/>
  <c r="N7" i="42"/>
  <c r="M40" i="42"/>
  <c r="L43" i="42"/>
  <c r="L10" i="42" s="1"/>
  <c r="K37" i="42"/>
  <c r="L37" i="42" s="1"/>
  <c r="K10" i="42"/>
  <c r="K11" i="41"/>
  <c r="K12" i="41"/>
  <c r="K13" i="41"/>
  <c r="M34" i="41"/>
  <c r="M51" i="41"/>
  <c r="M57" i="41"/>
  <c r="M36" i="41" s="1"/>
  <c r="N7" i="41"/>
  <c r="M40" i="41"/>
  <c r="L43" i="41"/>
  <c r="L10" i="41" s="1"/>
  <c r="L37" i="41"/>
  <c r="M51" i="40"/>
  <c r="M57" i="40"/>
  <c r="M36" i="40" s="1"/>
  <c r="M34" i="40"/>
  <c r="N7" i="40"/>
  <c r="L37" i="40"/>
  <c r="L51" i="40"/>
  <c r="K43" i="40"/>
  <c r="L40" i="40"/>
  <c r="I11" i="40"/>
  <c r="J11" i="40" s="1"/>
  <c r="J13" i="40"/>
  <c r="I13" i="40"/>
  <c r="I12" i="40"/>
  <c r="J12" i="40"/>
  <c r="J12" i="38"/>
  <c r="J11" i="38"/>
  <c r="M34" i="38"/>
  <c r="M51" i="38"/>
  <c r="M57" i="38"/>
  <c r="M36" i="38" s="1"/>
  <c r="N7" i="38"/>
  <c r="M40" i="38"/>
  <c r="L43" i="38"/>
  <c r="L10" i="38" s="1"/>
  <c r="K37" i="38"/>
  <c r="L37" i="38" s="1"/>
  <c r="K10" i="38"/>
  <c r="AF21" i="37"/>
  <c r="AF26" i="37" s="1"/>
  <c r="AE29" i="37"/>
  <c r="J11" i="37"/>
  <c r="J12" i="37"/>
  <c r="J13" i="37"/>
  <c r="L34" i="37"/>
  <c r="L51" i="37"/>
  <c r="L57" i="37"/>
  <c r="L36" i="37" s="1"/>
  <c r="M7" i="37"/>
  <c r="K37" i="37"/>
  <c r="K51" i="37"/>
  <c r="K10" i="37" s="1"/>
  <c r="M40" i="37"/>
  <c r="L43" i="37"/>
  <c r="M21" i="29"/>
  <c r="M27" i="29" s="1"/>
  <c r="J38" i="29"/>
  <c r="J10" i="29"/>
  <c r="M22" i="29"/>
  <c r="M30" i="29" s="1"/>
  <c r="M41" i="29"/>
  <c r="L44" i="29"/>
  <c r="L58" i="29"/>
  <c r="L37" i="29" s="1"/>
  <c r="M7" i="29"/>
  <c r="M50" i="29" s="1"/>
  <c r="L35" i="29"/>
  <c r="BM36" i="49" l="1"/>
  <c r="C57" i="49"/>
  <c r="C43" i="49"/>
  <c r="C40" i="49"/>
  <c r="BL11" i="49"/>
  <c r="BL12" i="49"/>
  <c r="BL13" i="49"/>
  <c r="BM51" i="49"/>
  <c r="C51" i="49" s="1"/>
  <c r="C49" i="49"/>
  <c r="BM36" i="48"/>
  <c r="C57" i="48"/>
  <c r="BL11" i="48"/>
  <c r="BL12" i="48"/>
  <c r="BL13" i="48"/>
  <c r="BM51" i="48"/>
  <c r="C51" i="48" s="1"/>
  <c r="C49" i="48"/>
  <c r="C43" i="47"/>
  <c r="C40" i="47"/>
  <c r="K11" i="46"/>
  <c r="L37" i="46"/>
  <c r="L10" i="46"/>
  <c r="L13" i="46" s="1"/>
  <c r="K12" i="46"/>
  <c r="M34" i="46"/>
  <c r="M51" i="46"/>
  <c r="M57" i="46"/>
  <c r="M36" i="46" s="1"/>
  <c r="N7" i="46"/>
  <c r="K13" i="46"/>
  <c r="N40" i="46"/>
  <c r="M43" i="46"/>
  <c r="AP20" i="46"/>
  <c r="AP26" i="46" s="1"/>
  <c r="K11" i="45"/>
  <c r="K13" i="45"/>
  <c r="K12" i="45"/>
  <c r="M34" i="45"/>
  <c r="M51" i="45"/>
  <c r="M57" i="45"/>
  <c r="M36" i="45" s="1"/>
  <c r="N7" i="45"/>
  <c r="L37" i="45"/>
  <c r="L10" i="45"/>
  <c r="N40" i="45"/>
  <c r="M43" i="45"/>
  <c r="K11" i="44"/>
  <c r="BE20" i="44"/>
  <c r="BE26" i="44" s="1"/>
  <c r="K12" i="44"/>
  <c r="N40" i="44"/>
  <c r="M43" i="44"/>
  <c r="M34" i="44"/>
  <c r="M51" i="44"/>
  <c r="M57" i="44"/>
  <c r="M36" i="44" s="1"/>
  <c r="N7" i="44"/>
  <c r="L37" i="44"/>
  <c r="L10" i="44"/>
  <c r="L13" i="44" s="1"/>
  <c r="K13" i="44"/>
  <c r="N40" i="42"/>
  <c r="M43" i="42"/>
  <c r="M10" i="42" s="1"/>
  <c r="N34" i="42"/>
  <c r="N51" i="42"/>
  <c r="N57" i="42"/>
  <c r="N36" i="42" s="1"/>
  <c r="O7" i="42"/>
  <c r="K11" i="42"/>
  <c r="L11" i="42" s="1"/>
  <c r="L13" i="42"/>
  <c r="K12" i="42"/>
  <c r="K13" i="42"/>
  <c r="L12" i="42"/>
  <c r="M37" i="42"/>
  <c r="L11" i="41"/>
  <c r="L12" i="41"/>
  <c r="L13" i="41"/>
  <c r="N34" i="41"/>
  <c r="N51" i="41"/>
  <c r="N57" i="41"/>
  <c r="N36" i="41" s="1"/>
  <c r="O7" i="41"/>
  <c r="N40" i="41"/>
  <c r="M43" i="41"/>
  <c r="M10" i="41" s="1"/>
  <c r="M37" i="41"/>
  <c r="N57" i="40"/>
  <c r="N36" i="40" s="1"/>
  <c r="N34" i="40"/>
  <c r="O7" i="40"/>
  <c r="N51" i="40"/>
  <c r="L43" i="40"/>
  <c r="L10" i="40" s="1"/>
  <c r="M40" i="40"/>
  <c r="M37" i="40"/>
  <c r="K10" i="40"/>
  <c r="N34" i="38"/>
  <c r="N51" i="38"/>
  <c r="N57" i="38"/>
  <c r="N36" i="38" s="1"/>
  <c r="O7" i="38"/>
  <c r="K11" i="38"/>
  <c r="L11" i="38" s="1"/>
  <c r="K13" i="38"/>
  <c r="L12" i="38"/>
  <c r="K12" i="38"/>
  <c r="L13" i="38"/>
  <c r="N40" i="38"/>
  <c r="M43" i="38"/>
  <c r="K11" i="37"/>
  <c r="K12" i="37"/>
  <c r="K13" i="37"/>
  <c r="AG21" i="37"/>
  <c r="AG26" i="37" s="1"/>
  <c r="AF29" i="37"/>
  <c r="N40" i="37"/>
  <c r="M43" i="37"/>
  <c r="M34" i="37"/>
  <c r="M51" i="37"/>
  <c r="M57" i="37"/>
  <c r="M36" i="37" s="1"/>
  <c r="N7" i="37"/>
  <c r="L37" i="37"/>
  <c r="L10" i="37"/>
  <c r="J13" i="29"/>
  <c r="N21" i="29"/>
  <c r="N27" i="29" s="1"/>
  <c r="K38" i="29"/>
  <c r="J11" i="29"/>
  <c r="J12" i="29"/>
  <c r="K10" i="29"/>
  <c r="K13" i="29" s="1"/>
  <c r="N41" i="29"/>
  <c r="M44" i="29"/>
  <c r="M52" i="29"/>
  <c r="M58" i="29"/>
  <c r="M37" i="29" s="1"/>
  <c r="N7" i="29"/>
  <c r="N50" i="29" s="1"/>
  <c r="M35" i="29"/>
  <c r="L52" i="29"/>
  <c r="N22" i="29"/>
  <c r="N30" i="29" s="1"/>
  <c r="BM37" i="49" l="1"/>
  <c r="BM10" i="49"/>
  <c r="C36" i="49"/>
  <c r="BM37" i="48"/>
  <c r="I94" i="14" s="1"/>
  <c r="BM10" i="48"/>
  <c r="C36" i="48"/>
  <c r="L12" i="46"/>
  <c r="N34" i="46"/>
  <c r="N51" i="46"/>
  <c r="N57" i="46"/>
  <c r="N36" i="46" s="1"/>
  <c r="O7" i="46"/>
  <c r="L11" i="46"/>
  <c r="M37" i="46"/>
  <c r="M10" i="46"/>
  <c r="AQ20" i="46"/>
  <c r="AQ26" i="46" s="1"/>
  <c r="N43" i="46"/>
  <c r="O40" i="46"/>
  <c r="N34" i="45"/>
  <c r="N51" i="45"/>
  <c r="N57" i="45"/>
  <c r="N36" i="45" s="1"/>
  <c r="O7" i="45"/>
  <c r="L11" i="45"/>
  <c r="M37" i="45"/>
  <c r="M10" i="45"/>
  <c r="M13" i="45" s="1"/>
  <c r="L13" i="45"/>
  <c r="L12" i="45"/>
  <c r="N43" i="45"/>
  <c r="O40" i="45"/>
  <c r="N34" i="44"/>
  <c r="N51" i="44"/>
  <c r="N57" i="44"/>
  <c r="N36" i="44" s="1"/>
  <c r="O7" i="44"/>
  <c r="M37" i="44"/>
  <c r="M10" i="44"/>
  <c r="M13" i="44" s="1"/>
  <c r="L11" i="44"/>
  <c r="BF20" i="44"/>
  <c r="BF26" i="44" s="1"/>
  <c r="L12" i="44"/>
  <c r="N43" i="44"/>
  <c r="O40" i="44"/>
  <c r="M11" i="42"/>
  <c r="M13" i="42"/>
  <c r="N37" i="42"/>
  <c r="M12" i="42"/>
  <c r="O34" i="42"/>
  <c r="O51" i="42"/>
  <c r="O57" i="42"/>
  <c r="O36" i="42" s="1"/>
  <c r="P7" i="42"/>
  <c r="N43" i="42"/>
  <c r="N10" i="42" s="1"/>
  <c r="N12" i="42" s="1"/>
  <c r="O40" i="42"/>
  <c r="M11" i="41"/>
  <c r="M12" i="41"/>
  <c r="N43" i="41"/>
  <c r="N10" i="41" s="1"/>
  <c r="O40" i="41"/>
  <c r="M13" i="41"/>
  <c r="O34" i="41"/>
  <c r="O51" i="41"/>
  <c r="O57" i="41"/>
  <c r="O36" i="41" s="1"/>
  <c r="P7" i="41"/>
  <c r="N37" i="41"/>
  <c r="N40" i="40"/>
  <c r="M43" i="40"/>
  <c r="M10" i="40" s="1"/>
  <c r="M13" i="40" s="1"/>
  <c r="O34" i="40"/>
  <c r="O57" i="40"/>
  <c r="O36" i="40" s="1"/>
  <c r="O51" i="40"/>
  <c r="P7" i="40"/>
  <c r="K11" i="40"/>
  <c r="L11" i="40" s="1"/>
  <c r="L12" i="40"/>
  <c r="L13" i="40"/>
  <c r="K13" i="40"/>
  <c r="K12" i="40"/>
  <c r="N37" i="40"/>
  <c r="N43" i="38"/>
  <c r="N10" i="38" s="1"/>
  <c r="O40" i="38"/>
  <c r="O34" i="38"/>
  <c r="O51" i="38"/>
  <c r="O57" i="38"/>
  <c r="O36" i="38" s="1"/>
  <c r="P7" i="38"/>
  <c r="M37" i="38"/>
  <c r="N37" i="38" s="1"/>
  <c r="M10" i="38"/>
  <c r="L11" i="37"/>
  <c r="L12" i="37"/>
  <c r="M37" i="37"/>
  <c r="M10" i="37"/>
  <c r="L13" i="37"/>
  <c r="N43" i="37"/>
  <c r="O40" i="37"/>
  <c r="AH21" i="37"/>
  <c r="AH26" i="37" s="1"/>
  <c r="AG29" i="37"/>
  <c r="N34" i="37"/>
  <c r="N51" i="37"/>
  <c r="N57" i="37"/>
  <c r="N36" i="37" s="1"/>
  <c r="O7" i="37"/>
  <c r="O21" i="29"/>
  <c r="O27" i="29" s="1"/>
  <c r="L38" i="29"/>
  <c r="K11" i="29"/>
  <c r="L10" i="29"/>
  <c r="K12" i="29"/>
  <c r="O22" i="29"/>
  <c r="O30" i="29" s="1"/>
  <c r="N35" i="29"/>
  <c r="N58" i="29"/>
  <c r="N37" i="29" s="1"/>
  <c r="O7" i="29"/>
  <c r="O50" i="29" s="1"/>
  <c r="N52" i="29"/>
  <c r="N44" i="29"/>
  <c r="O41" i="29"/>
  <c r="J94" i="14" l="1"/>
  <c r="BM11" i="49"/>
  <c r="BM13" i="49"/>
  <c r="C10" i="49"/>
  <c r="BM12" i="49"/>
  <c r="BM11" i="48"/>
  <c r="BM12" i="48"/>
  <c r="BM13" i="48"/>
  <c r="C10" i="48"/>
  <c r="O43" i="46"/>
  <c r="P40" i="46"/>
  <c r="N37" i="46"/>
  <c r="N10" i="46"/>
  <c r="N13" i="46" s="1"/>
  <c r="AR20" i="46"/>
  <c r="AR26" i="46" s="1"/>
  <c r="M11" i="46"/>
  <c r="M13" i="46"/>
  <c r="M12" i="46"/>
  <c r="O34" i="46"/>
  <c r="O51" i="46"/>
  <c r="O57" i="46"/>
  <c r="O36" i="46" s="1"/>
  <c r="P7" i="46"/>
  <c r="M12" i="45"/>
  <c r="O43" i="45"/>
  <c r="P40" i="45"/>
  <c r="M11" i="45"/>
  <c r="O34" i="45"/>
  <c r="O51" i="45"/>
  <c r="O57" i="45"/>
  <c r="O36" i="45" s="1"/>
  <c r="P7" i="45"/>
  <c r="N37" i="45"/>
  <c r="N10" i="45"/>
  <c r="BG20" i="44"/>
  <c r="BG26" i="44" s="1"/>
  <c r="O34" i="44"/>
  <c r="O51" i="44"/>
  <c r="O57" i="44"/>
  <c r="O36" i="44" s="1"/>
  <c r="P7" i="44"/>
  <c r="N37" i="44"/>
  <c r="N10" i="44"/>
  <c r="M11" i="44"/>
  <c r="M12" i="44"/>
  <c r="O43" i="44"/>
  <c r="P40" i="44"/>
  <c r="N11" i="42"/>
  <c r="N13" i="42"/>
  <c r="O43" i="42"/>
  <c r="O10" i="42" s="1"/>
  <c r="P40" i="42"/>
  <c r="O37" i="42"/>
  <c r="P51" i="42"/>
  <c r="P57" i="42"/>
  <c r="P36" i="42" s="1"/>
  <c r="P34" i="42"/>
  <c r="Q7" i="42"/>
  <c r="P51" i="41"/>
  <c r="P57" i="41"/>
  <c r="P36" i="41" s="1"/>
  <c r="P34" i="41"/>
  <c r="Q7" i="41"/>
  <c r="O43" i="41"/>
  <c r="O10" i="41" s="1"/>
  <c r="P40" i="41"/>
  <c r="O37" i="41"/>
  <c r="N11" i="41"/>
  <c r="N13" i="41"/>
  <c r="N12" i="41"/>
  <c r="M12" i="40"/>
  <c r="P51" i="40"/>
  <c r="P34" i="40"/>
  <c r="P57" i="40"/>
  <c r="P36" i="40" s="1"/>
  <c r="Q7" i="40"/>
  <c r="O37" i="40"/>
  <c r="M11" i="40"/>
  <c r="N43" i="40"/>
  <c r="N10" i="40" s="1"/>
  <c r="O40" i="40"/>
  <c r="P51" i="38"/>
  <c r="P57" i="38"/>
  <c r="P36" i="38" s="1"/>
  <c r="P34" i="38"/>
  <c r="Q7" i="38"/>
  <c r="O37" i="38"/>
  <c r="M11" i="38"/>
  <c r="N11" i="38" s="1"/>
  <c r="M12" i="38"/>
  <c r="N13" i="38"/>
  <c r="N12" i="38"/>
  <c r="M13" i="38"/>
  <c r="O43" i="38"/>
  <c r="O10" i="38" s="1"/>
  <c r="P40" i="38"/>
  <c r="AI21" i="37"/>
  <c r="AI26" i="37" s="1"/>
  <c r="AH29" i="37"/>
  <c r="O43" i="37"/>
  <c r="P40" i="37"/>
  <c r="O34" i="37"/>
  <c r="O51" i="37"/>
  <c r="O57" i="37"/>
  <c r="O36" i="37" s="1"/>
  <c r="P7" i="37"/>
  <c r="N37" i="37"/>
  <c r="N10" i="37"/>
  <c r="M11" i="37"/>
  <c r="M13" i="37"/>
  <c r="M12" i="37"/>
  <c r="M38" i="29"/>
  <c r="P21" i="29"/>
  <c r="P27" i="29" s="1"/>
  <c r="L11" i="29"/>
  <c r="L12" i="29"/>
  <c r="L13" i="29"/>
  <c r="M10" i="29"/>
  <c r="N10" i="29"/>
  <c r="O35" i="29"/>
  <c r="O52" i="29"/>
  <c r="O58" i="29"/>
  <c r="O37" i="29" s="1"/>
  <c r="P7" i="29"/>
  <c r="P50" i="29" s="1"/>
  <c r="O44" i="29"/>
  <c r="P41" i="29"/>
  <c r="P22" i="29"/>
  <c r="P30" i="29" s="1"/>
  <c r="C13" i="49" l="1"/>
  <c r="J104" i="14"/>
  <c r="C12" i="49"/>
  <c r="J99" i="14"/>
  <c r="C13" i="48"/>
  <c r="I104" i="14"/>
  <c r="C12" i="48"/>
  <c r="I99" i="14"/>
  <c r="N12" i="46"/>
  <c r="P51" i="46"/>
  <c r="P57" i="46"/>
  <c r="P36" i="46" s="1"/>
  <c r="P34" i="46"/>
  <c r="Q7" i="46"/>
  <c r="N11" i="46"/>
  <c r="O37" i="46"/>
  <c r="O10" i="46"/>
  <c r="P43" i="46"/>
  <c r="Q40" i="46"/>
  <c r="AS20" i="46"/>
  <c r="AS26" i="46" s="1"/>
  <c r="O37" i="45"/>
  <c r="O10" i="45"/>
  <c r="O13" i="45" s="1"/>
  <c r="P43" i="45"/>
  <c r="Q40" i="45"/>
  <c r="N11" i="45"/>
  <c r="N13" i="45"/>
  <c r="N12" i="45"/>
  <c r="P51" i="45"/>
  <c r="P57" i="45"/>
  <c r="P36" i="45" s="1"/>
  <c r="P34" i="45"/>
  <c r="Q7" i="45"/>
  <c r="N11" i="44"/>
  <c r="N12" i="44"/>
  <c r="N13" i="44"/>
  <c r="O37" i="44"/>
  <c r="O10" i="44"/>
  <c r="P51" i="44"/>
  <c r="P57" i="44"/>
  <c r="P36" i="44" s="1"/>
  <c r="P34" i="44"/>
  <c r="Q7" i="44"/>
  <c r="P43" i="44"/>
  <c r="Q40" i="44"/>
  <c r="BH20" i="44"/>
  <c r="BH26" i="44" s="1"/>
  <c r="O11" i="42"/>
  <c r="O12" i="42"/>
  <c r="P43" i="42"/>
  <c r="P10" i="42" s="1"/>
  <c r="Q40" i="42"/>
  <c r="Q57" i="42"/>
  <c r="Q36" i="42" s="1"/>
  <c r="Q34" i="42"/>
  <c r="Q51" i="42"/>
  <c r="R7" i="42"/>
  <c r="P37" i="42"/>
  <c r="O13" i="42"/>
  <c r="O11" i="41"/>
  <c r="O13" i="41"/>
  <c r="O12" i="41"/>
  <c r="Q57" i="41"/>
  <c r="Q36" i="41" s="1"/>
  <c r="Q34" i="41"/>
  <c r="Q51" i="41"/>
  <c r="R7" i="41"/>
  <c r="P43" i="41"/>
  <c r="P10" i="41" s="1"/>
  <c r="Q40" i="41"/>
  <c r="P37" i="41"/>
  <c r="Q57" i="40"/>
  <c r="Q36" i="40" s="1"/>
  <c r="Q51" i="40"/>
  <c r="Q34" i="40"/>
  <c r="R7" i="40"/>
  <c r="O43" i="40"/>
  <c r="O10" i="40" s="1"/>
  <c r="P40" i="40"/>
  <c r="P37" i="40"/>
  <c r="N11" i="40"/>
  <c r="N13" i="40"/>
  <c r="N12" i="40"/>
  <c r="O11" i="38"/>
  <c r="O12" i="38"/>
  <c r="O13" i="38"/>
  <c r="Q57" i="38"/>
  <c r="Q36" i="38" s="1"/>
  <c r="Q34" i="38"/>
  <c r="Q51" i="38"/>
  <c r="R7" i="38"/>
  <c r="P43" i="38"/>
  <c r="P10" i="38" s="1"/>
  <c r="Q40" i="38"/>
  <c r="P37" i="38"/>
  <c r="P51" i="37"/>
  <c r="P57" i="37"/>
  <c r="P36" i="37" s="1"/>
  <c r="P34" i="37"/>
  <c r="Q7" i="37"/>
  <c r="P43" i="37"/>
  <c r="Q40" i="37"/>
  <c r="O37" i="37"/>
  <c r="O10" i="37"/>
  <c r="N11" i="37"/>
  <c r="N12" i="37"/>
  <c r="N13" i="37"/>
  <c r="AJ21" i="37"/>
  <c r="AJ26" i="37" s="1"/>
  <c r="AI29" i="37"/>
  <c r="Q21" i="29"/>
  <c r="M11" i="29"/>
  <c r="N11" i="29" s="1"/>
  <c r="N38" i="29"/>
  <c r="M13" i="29"/>
  <c r="M12" i="29"/>
  <c r="N13" i="29"/>
  <c r="N12" i="29"/>
  <c r="Q41" i="29"/>
  <c r="P44" i="29"/>
  <c r="P52" i="29"/>
  <c r="P58" i="29"/>
  <c r="P37" i="29" s="1"/>
  <c r="P35" i="29"/>
  <c r="Q7" i="29"/>
  <c r="Q50" i="29" s="1"/>
  <c r="Q22" i="29"/>
  <c r="Q30" i="29" s="1"/>
  <c r="Q27" i="29" l="1"/>
  <c r="O11" i="46"/>
  <c r="O12" i="46"/>
  <c r="O13" i="46"/>
  <c r="AT20" i="46"/>
  <c r="AT26" i="46" s="1"/>
  <c r="Q57" i="46"/>
  <c r="Q36" i="46" s="1"/>
  <c r="Q34" i="46"/>
  <c r="Q51" i="46"/>
  <c r="R7" i="46"/>
  <c r="Q43" i="46"/>
  <c r="R40" i="46"/>
  <c r="P37" i="46"/>
  <c r="P10" i="46"/>
  <c r="Q43" i="45"/>
  <c r="R40" i="45"/>
  <c r="P37" i="45"/>
  <c r="P10" i="45"/>
  <c r="Q57" i="45"/>
  <c r="Q36" i="45" s="1"/>
  <c r="Q34" i="45"/>
  <c r="Q51" i="45"/>
  <c r="R7" i="45"/>
  <c r="O11" i="45"/>
  <c r="O12" i="45"/>
  <c r="P37" i="44"/>
  <c r="P10" i="44"/>
  <c r="Q43" i="44"/>
  <c r="R40" i="44"/>
  <c r="BI20" i="44"/>
  <c r="BI26" i="44" s="1"/>
  <c r="O11" i="44"/>
  <c r="O12" i="44"/>
  <c r="O13" i="44"/>
  <c r="Q57" i="44"/>
  <c r="Q36" i="44" s="1"/>
  <c r="Q34" i="44"/>
  <c r="Q51" i="44"/>
  <c r="R7" i="44"/>
  <c r="P11" i="42"/>
  <c r="P13" i="42"/>
  <c r="P12" i="42"/>
  <c r="Q37" i="42"/>
  <c r="R34" i="42"/>
  <c r="R51" i="42"/>
  <c r="R57" i="42"/>
  <c r="R36" i="42" s="1"/>
  <c r="S7" i="42"/>
  <c r="Q43" i="42"/>
  <c r="Q10" i="42" s="1"/>
  <c r="R40" i="42"/>
  <c r="P11" i="41"/>
  <c r="P12" i="41"/>
  <c r="P13" i="41"/>
  <c r="R34" i="41"/>
  <c r="R51" i="41"/>
  <c r="R57" i="41"/>
  <c r="R36" i="41" s="1"/>
  <c r="S7" i="41"/>
  <c r="Q37" i="41"/>
  <c r="Q43" i="41"/>
  <c r="Q10" i="41" s="1"/>
  <c r="R40" i="41"/>
  <c r="O11" i="40"/>
  <c r="O13" i="40"/>
  <c r="O12" i="40"/>
  <c r="Q40" i="40"/>
  <c r="P43" i="40"/>
  <c r="P10" i="40" s="1"/>
  <c r="R34" i="40"/>
  <c r="R57" i="40"/>
  <c r="R36" i="40" s="1"/>
  <c r="R51" i="40"/>
  <c r="S7" i="40"/>
  <c r="Q37" i="40"/>
  <c r="P11" i="38"/>
  <c r="Q37" i="38"/>
  <c r="P12" i="38"/>
  <c r="Q43" i="38"/>
  <c r="Q10" i="38" s="1"/>
  <c r="R40" i="38"/>
  <c r="P13" i="38"/>
  <c r="R51" i="38"/>
  <c r="R34" i="38"/>
  <c r="R57" i="38"/>
  <c r="R36" i="38" s="1"/>
  <c r="S7" i="38"/>
  <c r="O11" i="37"/>
  <c r="O13" i="37"/>
  <c r="O12" i="37"/>
  <c r="Q43" i="37"/>
  <c r="R40" i="37"/>
  <c r="AK21" i="37"/>
  <c r="AK26" i="37" s="1"/>
  <c r="AJ29" i="37"/>
  <c r="Q57" i="37"/>
  <c r="Q36" i="37" s="1"/>
  <c r="Q51" i="37"/>
  <c r="Q34" i="37"/>
  <c r="R7" i="37"/>
  <c r="P37" i="37"/>
  <c r="P10" i="37"/>
  <c r="R21" i="29"/>
  <c r="O38" i="29"/>
  <c r="O10" i="29"/>
  <c r="O12" i="29" s="1"/>
  <c r="Q58" i="29"/>
  <c r="Q37" i="29" s="1"/>
  <c r="Q35" i="29"/>
  <c r="Q52" i="29"/>
  <c r="R7" i="29"/>
  <c r="R50" i="29" s="1"/>
  <c r="Q44" i="29"/>
  <c r="R41" i="29"/>
  <c r="R22" i="29"/>
  <c r="R30" i="29" s="1"/>
  <c r="R27" i="29" l="1"/>
  <c r="P11" i="46"/>
  <c r="P12" i="46"/>
  <c r="P13" i="46"/>
  <c r="AU20" i="46"/>
  <c r="AU26" i="46" s="1"/>
  <c r="Q37" i="46"/>
  <c r="Q10" i="46"/>
  <c r="R43" i="46"/>
  <c r="S40" i="46"/>
  <c r="R34" i="46"/>
  <c r="R57" i="46"/>
  <c r="R36" i="46" s="1"/>
  <c r="R51" i="46"/>
  <c r="S7" i="46"/>
  <c r="R34" i="45"/>
  <c r="R51" i="45"/>
  <c r="R57" i="45"/>
  <c r="R36" i="45" s="1"/>
  <c r="S7" i="45"/>
  <c r="Q37" i="45"/>
  <c r="Q10" i="45"/>
  <c r="R43" i="45"/>
  <c r="S40" i="45"/>
  <c r="P11" i="45"/>
  <c r="P12" i="45"/>
  <c r="P13" i="45"/>
  <c r="BJ20" i="44"/>
  <c r="BJ26" i="44" s="1"/>
  <c r="R43" i="44"/>
  <c r="S40" i="44"/>
  <c r="Q37" i="44"/>
  <c r="Q10" i="44"/>
  <c r="R34" i="44"/>
  <c r="R51" i="44"/>
  <c r="R57" i="44"/>
  <c r="R36" i="44" s="1"/>
  <c r="S7" i="44"/>
  <c r="P11" i="44"/>
  <c r="P12" i="44"/>
  <c r="P13" i="44"/>
  <c r="Q11" i="42"/>
  <c r="Q13" i="42"/>
  <c r="Q12" i="42"/>
  <c r="R43" i="42"/>
  <c r="R10" i="42" s="1"/>
  <c r="S40" i="42"/>
  <c r="S34" i="42"/>
  <c r="S51" i="42"/>
  <c r="S57" i="42"/>
  <c r="S36" i="42" s="1"/>
  <c r="T7" i="42"/>
  <c r="R37" i="42"/>
  <c r="Q11" i="41"/>
  <c r="Q12" i="41"/>
  <c r="Q13" i="41"/>
  <c r="S34" i="41"/>
  <c r="S51" i="41"/>
  <c r="S57" i="41"/>
  <c r="S36" i="41" s="1"/>
  <c r="T7" i="41"/>
  <c r="R37" i="41"/>
  <c r="R43" i="41"/>
  <c r="R10" i="41" s="1"/>
  <c r="S40" i="41"/>
  <c r="R37" i="40"/>
  <c r="S34" i="40"/>
  <c r="S51" i="40"/>
  <c r="S57" i="40"/>
  <c r="S36" i="40" s="1"/>
  <c r="T7" i="40"/>
  <c r="P11" i="40"/>
  <c r="P12" i="40"/>
  <c r="P13" i="40"/>
  <c r="R40" i="40"/>
  <c r="Q43" i="40"/>
  <c r="Q10" i="40" s="1"/>
  <c r="Q11" i="38"/>
  <c r="Q12" i="38"/>
  <c r="Q13" i="38"/>
  <c r="S34" i="38"/>
  <c r="S57" i="38"/>
  <c r="S36" i="38" s="1"/>
  <c r="S51" i="38"/>
  <c r="T7" i="38"/>
  <c r="R43" i="38"/>
  <c r="R10" i="38" s="1"/>
  <c r="S40" i="38"/>
  <c r="R37" i="38"/>
  <c r="Q37" i="37"/>
  <c r="Q10" i="37"/>
  <c r="AL21" i="37"/>
  <c r="AL26" i="37" s="1"/>
  <c r="AK29" i="37"/>
  <c r="R43" i="37"/>
  <c r="S40" i="37"/>
  <c r="P11" i="37"/>
  <c r="P12" i="37"/>
  <c r="P13" i="37"/>
  <c r="R57" i="37"/>
  <c r="R36" i="37" s="1"/>
  <c r="R34" i="37"/>
  <c r="R51" i="37"/>
  <c r="S7" i="37"/>
  <c r="S21" i="29"/>
  <c r="P38" i="29"/>
  <c r="P10" i="29"/>
  <c r="P13" i="29" s="1"/>
  <c r="O13" i="29"/>
  <c r="O11" i="29"/>
  <c r="Q10" i="29"/>
  <c r="R58" i="29"/>
  <c r="R37" i="29" s="1"/>
  <c r="R52" i="29"/>
  <c r="R35" i="29"/>
  <c r="S7" i="29"/>
  <c r="S50" i="29" s="1"/>
  <c r="S22" i="29"/>
  <c r="S30" i="29" s="1"/>
  <c r="R44" i="29"/>
  <c r="S41" i="29"/>
  <c r="S27" i="29" l="1"/>
  <c r="Q11" i="46"/>
  <c r="Q13" i="46"/>
  <c r="Q12" i="46"/>
  <c r="R37" i="46"/>
  <c r="R10" i="46"/>
  <c r="S34" i="46"/>
  <c r="S51" i="46"/>
  <c r="S57" i="46"/>
  <c r="S36" i="46" s="1"/>
  <c r="T7" i="46"/>
  <c r="AV20" i="46"/>
  <c r="AV26" i="46" s="1"/>
  <c r="T40" i="46"/>
  <c r="S43" i="46"/>
  <c r="S34" i="45"/>
  <c r="S51" i="45"/>
  <c r="S57" i="45"/>
  <c r="S36" i="45" s="1"/>
  <c r="T7" i="45"/>
  <c r="T40" i="45"/>
  <c r="S43" i="45"/>
  <c r="R37" i="45"/>
  <c r="R10" i="45"/>
  <c r="Q11" i="45"/>
  <c r="Q13" i="45"/>
  <c r="Q12" i="45"/>
  <c r="T40" i="44"/>
  <c r="S43" i="44"/>
  <c r="S34" i="44"/>
  <c r="S51" i="44"/>
  <c r="S57" i="44"/>
  <c r="S36" i="44" s="1"/>
  <c r="T7" i="44"/>
  <c r="Q11" i="44"/>
  <c r="Q13" i="44"/>
  <c r="Q12" i="44"/>
  <c r="R37" i="44"/>
  <c r="R10" i="44"/>
  <c r="BK20" i="44"/>
  <c r="BK26" i="44" s="1"/>
  <c r="S37" i="42"/>
  <c r="T40" i="42"/>
  <c r="S43" i="42"/>
  <c r="S10" i="42" s="1"/>
  <c r="R11" i="42"/>
  <c r="R13" i="42"/>
  <c r="R12" i="42"/>
  <c r="T34" i="42"/>
  <c r="T51" i="42"/>
  <c r="T57" i="42"/>
  <c r="T36" i="42" s="1"/>
  <c r="U7" i="42"/>
  <c r="R11" i="41"/>
  <c r="R13" i="41"/>
  <c r="R12" i="41"/>
  <c r="T34" i="41"/>
  <c r="T51" i="41"/>
  <c r="T57" i="41"/>
  <c r="T36" i="41" s="1"/>
  <c r="U7" i="41"/>
  <c r="S37" i="41"/>
  <c r="T40" i="41"/>
  <c r="S43" i="41"/>
  <c r="S10" i="41" s="1"/>
  <c r="T34" i="40"/>
  <c r="T51" i="40"/>
  <c r="T57" i="40"/>
  <c r="T36" i="40" s="1"/>
  <c r="U7" i="40"/>
  <c r="S37" i="40"/>
  <c r="Q11" i="40"/>
  <c r="Q12" i="40"/>
  <c r="Q13" i="40"/>
  <c r="R43" i="40"/>
  <c r="R10" i="40" s="1"/>
  <c r="S40" i="40"/>
  <c r="R11" i="38"/>
  <c r="R12" i="38"/>
  <c r="R13" i="38"/>
  <c r="S37" i="38"/>
  <c r="T34" i="38"/>
  <c r="T51" i="38"/>
  <c r="T57" i="38"/>
  <c r="T36" i="38" s="1"/>
  <c r="U7" i="38"/>
  <c r="T40" i="38"/>
  <c r="S43" i="38"/>
  <c r="S10" i="38" s="1"/>
  <c r="T40" i="37"/>
  <c r="S43" i="37"/>
  <c r="R37" i="37"/>
  <c r="R10" i="37"/>
  <c r="Q11" i="37"/>
  <c r="Q13" i="37"/>
  <c r="Q12" i="37"/>
  <c r="S34" i="37"/>
  <c r="S51" i="37"/>
  <c r="S57" i="37"/>
  <c r="S36" i="37" s="1"/>
  <c r="T7" i="37"/>
  <c r="AM21" i="37"/>
  <c r="AM26" i="37" s="1"/>
  <c r="AL29" i="37"/>
  <c r="T21" i="29"/>
  <c r="P11" i="29"/>
  <c r="Q11" i="29" s="1"/>
  <c r="P12" i="29"/>
  <c r="Q38" i="29"/>
  <c r="R10" i="29"/>
  <c r="T22" i="29"/>
  <c r="T30" i="29" s="1"/>
  <c r="S58" i="29"/>
  <c r="S37" i="29" s="1"/>
  <c r="S52" i="29"/>
  <c r="S35" i="29"/>
  <c r="T7" i="29"/>
  <c r="T50" i="29" s="1"/>
  <c r="Q13" i="29"/>
  <c r="Q12" i="29"/>
  <c r="T41" i="29"/>
  <c r="S44" i="29"/>
  <c r="T27" i="29" l="1"/>
  <c r="R11" i="46"/>
  <c r="R12" i="46"/>
  <c r="R13" i="46"/>
  <c r="U40" i="46"/>
  <c r="T43" i="46"/>
  <c r="T34" i="46"/>
  <c r="T51" i="46"/>
  <c r="T57" i="46"/>
  <c r="T36" i="46" s="1"/>
  <c r="U7" i="46"/>
  <c r="AW20" i="46"/>
  <c r="AW26" i="46" s="1"/>
  <c r="S37" i="46"/>
  <c r="S10" i="46"/>
  <c r="R11" i="45"/>
  <c r="R13" i="45"/>
  <c r="R12" i="45"/>
  <c r="U40" i="45"/>
  <c r="T43" i="45"/>
  <c r="T34" i="45"/>
  <c r="T51" i="45"/>
  <c r="T57" i="45"/>
  <c r="T36" i="45" s="1"/>
  <c r="U7" i="45"/>
  <c r="S37" i="45"/>
  <c r="S10" i="45"/>
  <c r="BL20" i="44"/>
  <c r="BL26" i="44" s="1"/>
  <c r="R11" i="44"/>
  <c r="R13" i="44"/>
  <c r="R12" i="44"/>
  <c r="S37" i="44"/>
  <c r="S10" i="44"/>
  <c r="T34" i="44"/>
  <c r="T51" i="44"/>
  <c r="T57" i="44"/>
  <c r="T36" i="44" s="1"/>
  <c r="U7" i="44"/>
  <c r="U40" i="44"/>
  <c r="T43" i="44"/>
  <c r="S11" i="42"/>
  <c r="S13" i="42"/>
  <c r="S12" i="42"/>
  <c r="U40" i="42"/>
  <c r="T43" i="42"/>
  <c r="T10" i="42" s="1"/>
  <c r="U34" i="42"/>
  <c r="U51" i="42"/>
  <c r="U57" i="42"/>
  <c r="U36" i="42" s="1"/>
  <c r="V7" i="42"/>
  <c r="T37" i="42"/>
  <c r="S11" i="41"/>
  <c r="S12" i="41"/>
  <c r="S13" i="41"/>
  <c r="U34" i="41"/>
  <c r="U51" i="41"/>
  <c r="U57" i="41"/>
  <c r="U36" i="41" s="1"/>
  <c r="V7" i="41"/>
  <c r="T37" i="41"/>
  <c r="U40" i="41"/>
  <c r="T43" i="41"/>
  <c r="T10" i="41" s="1"/>
  <c r="U51" i="40"/>
  <c r="U57" i="40"/>
  <c r="U36" i="40" s="1"/>
  <c r="U34" i="40"/>
  <c r="V7" i="40"/>
  <c r="S43" i="40"/>
  <c r="S10" i="40" s="1"/>
  <c r="T40" i="40"/>
  <c r="T37" i="40"/>
  <c r="R11" i="40"/>
  <c r="R12" i="40"/>
  <c r="R13" i="40"/>
  <c r="T37" i="38"/>
  <c r="S11" i="38"/>
  <c r="S12" i="38"/>
  <c r="S13" i="38"/>
  <c r="U40" i="38"/>
  <c r="T43" i="38"/>
  <c r="T10" i="38" s="1"/>
  <c r="U34" i="38"/>
  <c r="U51" i="38"/>
  <c r="U57" i="38"/>
  <c r="U36" i="38" s="1"/>
  <c r="V7" i="38"/>
  <c r="AN21" i="37"/>
  <c r="AN26" i="37" s="1"/>
  <c r="AM29" i="37"/>
  <c r="R11" i="37"/>
  <c r="R13" i="37"/>
  <c r="R12" i="37"/>
  <c r="S37" i="37"/>
  <c r="S10" i="37"/>
  <c r="T34" i="37"/>
  <c r="T51" i="37"/>
  <c r="T57" i="37"/>
  <c r="T36" i="37" s="1"/>
  <c r="U7" i="37"/>
  <c r="U40" i="37"/>
  <c r="T43" i="37"/>
  <c r="U21" i="29"/>
  <c r="R38" i="29"/>
  <c r="S10" i="29"/>
  <c r="R11" i="29"/>
  <c r="R12" i="29"/>
  <c r="R13" i="29"/>
  <c r="T58" i="29"/>
  <c r="T37" i="29" s="1"/>
  <c r="T52" i="29"/>
  <c r="T35" i="29"/>
  <c r="U7" i="29"/>
  <c r="U50" i="29" s="1"/>
  <c r="U41" i="29"/>
  <c r="T44" i="29"/>
  <c r="U22" i="29"/>
  <c r="U30" i="29" s="1"/>
  <c r="U27" i="29" l="1"/>
  <c r="V40" i="46"/>
  <c r="U43" i="46"/>
  <c r="S11" i="46"/>
  <c r="S12" i="46"/>
  <c r="S13" i="46"/>
  <c r="AX20" i="46"/>
  <c r="AX26" i="46" s="1"/>
  <c r="U34" i="46"/>
  <c r="U51" i="46"/>
  <c r="U57" i="46"/>
  <c r="U36" i="46" s="1"/>
  <c r="V7" i="46"/>
  <c r="T37" i="46"/>
  <c r="T10" i="46"/>
  <c r="T37" i="45"/>
  <c r="T10" i="45"/>
  <c r="V40" i="45"/>
  <c r="U43" i="45"/>
  <c r="S11" i="45"/>
  <c r="S12" i="45"/>
  <c r="S13" i="45"/>
  <c r="U34" i="45"/>
  <c r="U51" i="45"/>
  <c r="U57" i="45"/>
  <c r="U36" i="45" s="1"/>
  <c r="V7" i="45"/>
  <c r="S11" i="44"/>
  <c r="S13" i="44"/>
  <c r="S12" i="44"/>
  <c r="V40" i="44"/>
  <c r="U43" i="44"/>
  <c r="T37" i="44"/>
  <c r="T10" i="44"/>
  <c r="U34" i="44"/>
  <c r="U51" i="44"/>
  <c r="U57" i="44"/>
  <c r="U36" i="44" s="1"/>
  <c r="V7" i="44"/>
  <c r="BM20" i="44"/>
  <c r="BM26" i="44" s="1"/>
  <c r="T11" i="42"/>
  <c r="T13" i="42"/>
  <c r="T12" i="42"/>
  <c r="V40" i="42"/>
  <c r="U43" i="42"/>
  <c r="U10" i="42" s="1"/>
  <c r="U37" i="42"/>
  <c r="V34" i="42"/>
  <c r="V51" i="42"/>
  <c r="V57" i="42"/>
  <c r="V36" i="42" s="1"/>
  <c r="W7" i="42"/>
  <c r="T11" i="41"/>
  <c r="T13" i="41"/>
  <c r="T12" i="41"/>
  <c r="U37" i="41"/>
  <c r="V34" i="41"/>
  <c r="V51" i="41"/>
  <c r="V57" i="41"/>
  <c r="V36" i="41" s="1"/>
  <c r="W7" i="41"/>
  <c r="V40" i="41"/>
  <c r="U43" i="41"/>
  <c r="U10" i="41" s="1"/>
  <c r="T43" i="40"/>
  <c r="T10" i="40" s="1"/>
  <c r="U40" i="40"/>
  <c r="S11" i="40"/>
  <c r="S13" i="40"/>
  <c r="S12" i="40"/>
  <c r="V57" i="40"/>
  <c r="V36" i="40" s="1"/>
  <c r="V34" i="40"/>
  <c r="V51" i="40"/>
  <c r="W7" i="40"/>
  <c r="U37" i="40"/>
  <c r="T11" i="38"/>
  <c r="T13" i="38"/>
  <c r="T12" i="38"/>
  <c r="V34" i="38"/>
  <c r="V51" i="38"/>
  <c r="V57" i="38"/>
  <c r="V36" i="38" s="1"/>
  <c r="W7" i="38"/>
  <c r="V40" i="38"/>
  <c r="U43" i="38"/>
  <c r="U10" i="38" s="1"/>
  <c r="U37" i="38"/>
  <c r="V40" i="37"/>
  <c r="U43" i="37"/>
  <c r="S11" i="37"/>
  <c r="S12" i="37"/>
  <c r="S13" i="37"/>
  <c r="T37" i="37"/>
  <c r="T10" i="37"/>
  <c r="U34" i="37"/>
  <c r="U51" i="37"/>
  <c r="U57" i="37"/>
  <c r="U36" i="37" s="1"/>
  <c r="V7" i="37"/>
  <c r="AO21" i="37"/>
  <c r="AO26" i="37" s="1"/>
  <c r="AN29" i="37"/>
  <c r="V21" i="29"/>
  <c r="T10" i="29"/>
  <c r="S38" i="29"/>
  <c r="V22" i="29"/>
  <c r="V30" i="29" s="1"/>
  <c r="U58" i="29"/>
  <c r="U37" i="29" s="1"/>
  <c r="U35" i="29"/>
  <c r="U52" i="29"/>
  <c r="V7" i="29"/>
  <c r="V50" i="29" s="1"/>
  <c r="V41" i="29"/>
  <c r="U44" i="29"/>
  <c r="S11" i="29"/>
  <c r="S12" i="29"/>
  <c r="S13" i="29"/>
  <c r="V27" i="29" l="1"/>
  <c r="AY20" i="46"/>
  <c r="AY26" i="46" s="1"/>
  <c r="U10" i="46"/>
  <c r="U37" i="46"/>
  <c r="T11" i="46"/>
  <c r="T13" i="46"/>
  <c r="T12" i="46"/>
  <c r="V43" i="46"/>
  <c r="W40" i="46"/>
  <c r="V34" i="46"/>
  <c r="V51" i="46"/>
  <c r="V57" i="46"/>
  <c r="V36" i="46" s="1"/>
  <c r="W7" i="46"/>
  <c r="V34" i="45"/>
  <c r="V51" i="45"/>
  <c r="V57" i="45"/>
  <c r="V36" i="45" s="1"/>
  <c r="W7" i="45"/>
  <c r="V43" i="45"/>
  <c r="W40" i="45"/>
  <c r="U37" i="45"/>
  <c r="U10" i="45"/>
  <c r="T11" i="45"/>
  <c r="T12" i="45"/>
  <c r="T13" i="45"/>
  <c r="V34" i="44"/>
  <c r="V51" i="44"/>
  <c r="V57" i="44"/>
  <c r="V36" i="44" s="1"/>
  <c r="W7" i="44"/>
  <c r="V43" i="44"/>
  <c r="W40" i="44"/>
  <c r="T11" i="44"/>
  <c r="T13" i="44"/>
  <c r="T12" i="44"/>
  <c r="C26" i="44"/>
  <c r="U37" i="44"/>
  <c r="U10" i="44"/>
  <c r="U11" i="42"/>
  <c r="U12" i="42"/>
  <c r="U13" i="42"/>
  <c r="V43" i="42"/>
  <c r="V10" i="42" s="1"/>
  <c r="W40" i="42"/>
  <c r="W34" i="42"/>
  <c r="W51" i="42"/>
  <c r="W57" i="42"/>
  <c r="W36" i="42" s="1"/>
  <c r="X7" i="42"/>
  <c r="V37" i="42"/>
  <c r="V37" i="41"/>
  <c r="V43" i="41"/>
  <c r="V10" i="41" s="1"/>
  <c r="W40" i="41"/>
  <c r="U11" i="41"/>
  <c r="U13" i="41"/>
  <c r="U12" i="41"/>
  <c r="W34" i="41"/>
  <c r="W51" i="41"/>
  <c r="W57" i="41"/>
  <c r="W36" i="41" s="1"/>
  <c r="X7" i="41"/>
  <c r="V37" i="40"/>
  <c r="V40" i="40"/>
  <c r="U43" i="40"/>
  <c r="U10" i="40" s="1"/>
  <c r="W34" i="40"/>
  <c r="W57" i="40"/>
  <c r="W36" i="40" s="1"/>
  <c r="W51" i="40"/>
  <c r="X7" i="40"/>
  <c r="T11" i="40"/>
  <c r="T12" i="40"/>
  <c r="T13" i="40"/>
  <c r="V43" i="38"/>
  <c r="V10" i="38" s="1"/>
  <c r="W40" i="38"/>
  <c r="W34" i="38"/>
  <c r="W51" i="38"/>
  <c r="W57" i="38"/>
  <c r="W36" i="38" s="1"/>
  <c r="X7" i="38"/>
  <c r="V37" i="38"/>
  <c r="U11" i="38"/>
  <c r="U13" i="38"/>
  <c r="U12" i="38"/>
  <c r="T11" i="37"/>
  <c r="T12" i="37"/>
  <c r="T13" i="37"/>
  <c r="U37" i="37"/>
  <c r="U10" i="37"/>
  <c r="AP21" i="37"/>
  <c r="AP26" i="37" s="1"/>
  <c r="AO29" i="37"/>
  <c r="V34" i="37"/>
  <c r="V51" i="37"/>
  <c r="V57" i="37"/>
  <c r="V36" i="37" s="1"/>
  <c r="W7" i="37"/>
  <c r="V43" i="37"/>
  <c r="W40" i="37"/>
  <c r="W21" i="29"/>
  <c r="T38" i="29"/>
  <c r="V35" i="29"/>
  <c r="V52" i="29"/>
  <c r="W7" i="29"/>
  <c r="W50" i="29" s="1"/>
  <c r="V58" i="29"/>
  <c r="V37" i="29" s="1"/>
  <c r="W22" i="29"/>
  <c r="W30" i="29" s="1"/>
  <c r="T11" i="29"/>
  <c r="T12" i="29"/>
  <c r="T13" i="29"/>
  <c r="W41" i="29"/>
  <c r="V44" i="29"/>
  <c r="K111" i="14" l="1"/>
  <c r="K110" i="14"/>
  <c r="W27" i="29"/>
  <c r="U11" i="46"/>
  <c r="U13" i="46"/>
  <c r="U12" i="46"/>
  <c r="W34" i="46"/>
  <c r="W51" i="46"/>
  <c r="W57" i="46"/>
  <c r="W36" i="46" s="1"/>
  <c r="X7" i="46"/>
  <c r="V10" i="46"/>
  <c r="V37" i="46"/>
  <c r="W43" i="46"/>
  <c r="X40" i="46"/>
  <c r="AZ20" i="46"/>
  <c r="AZ26" i="46" s="1"/>
  <c r="U11" i="45"/>
  <c r="U13" i="45"/>
  <c r="U12" i="45"/>
  <c r="W43" i="45"/>
  <c r="X40" i="45"/>
  <c r="W34" i="45"/>
  <c r="W51" i="45"/>
  <c r="W57" i="45"/>
  <c r="W36" i="45" s="1"/>
  <c r="X7" i="45"/>
  <c r="V37" i="45"/>
  <c r="V10" i="45"/>
  <c r="U11" i="44"/>
  <c r="U13" i="44"/>
  <c r="U12" i="44"/>
  <c r="V37" i="44"/>
  <c r="V10" i="44"/>
  <c r="W43" i="44"/>
  <c r="X40" i="44"/>
  <c r="W34" i="44"/>
  <c r="W51" i="44"/>
  <c r="W57" i="44"/>
  <c r="W36" i="44" s="1"/>
  <c r="X7" i="44"/>
  <c r="V11" i="42"/>
  <c r="V12" i="42"/>
  <c r="V13" i="42"/>
  <c r="W37" i="42"/>
  <c r="W43" i="42"/>
  <c r="W10" i="42" s="1"/>
  <c r="X40" i="42"/>
  <c r="X51" i="42"/>
  <c r="X57" i="42"/>
  <c r="X36" i="42" s="1"/>
  <c r="X34" i="42"/>
  <c r="Y7" i="42"/>
  <c r="V11" i="41"/>
  <c r="V12" i="41"/>
  <c r="V13" i="41"/>
  <c r="W43" i="41"/>
  <c r="W10" i="41" s="1"/>
  <c r="X40" i="41"/>
  <c r="X51" i="41"/>
  <c r="X57" i="41"/>
  <c r="X36" i="41" s="1"/>
  <c r="X34" i="41"/>
  <c r="Y7" i="41"/>
  <c r="W37" i="41"/>
  <c r="X51" i="40"/>
  <c r="X34" i="40"/>
  <c r="X57" i="40"/>
  <c r="X36" i="40" s="1"/>
  <c r="Y7" i="40"/>
  <c r="W37" i="40"/>
  <c r="U11" i="40"/>
  <c r="U13" i="40"/>
  <c r="U12" i="40"/>
  <c r="V43" i="40"/>
  <c r="V10" i="40" s="1"/>
  <c r="W40" i="40"/>
  <c r="V11" i="38"/>
  <c r="V12" i="38"/>
  <c r="V13" i="38"/>
  <c r="X51" i="38"/>
  <c r="X57" i="38"/>
  <c r="X36" i="38" s="1"/>
  <c r="X34" i="38"/>
  <c r="Y7" i="38"/>
  <c r="W43" i="38"/>
  <c r="W10" i="38" s="1"/>
  <c r="X40" i="38"/>
  <c r="W37" i="38"/>
  <c r="AQ21" i="37"/>
  <c r="AQ26" i="37" s="1"/>
  <c r="AP29" i="37"/>
  <c r="W43" i="37"/>
  <c r="X40" i="37"/>
  <c r="U11" i="37"/>
  <c r="U13" i="37"/>
  <c r="U12" i="37"/>
  <c r="W34" i="37"/>
  <c r="W51" i="37"/>
  <c r="W57" i="37"/>
  <c r="W36" i="37" s="1"/>
  <c r="X7" i="37"/>
  <c r="V37" i="37"/>
  <c r="V10" i="37"/>
  <c r="X21" i="29"/>
  <c r="U38" i="29"/>
  <c r="U10" i="29"/>
  <c r="U13" i="29" s="1"/>
  <c r="W44" i="29"/>
  <c r="X41" i="29"/>
  <c r="W35" i="29"/>
  <c r="W52" i="29"/>
  <c r="W58" i="29"/>
  <c r="W37" i="29" s="1"/>
  <c r="X7" i="29"/>
  <c r="X50" i="29" s="1"/>
  <c r="X22" i="29"/>
  <c r="X30" i="29" s="1"/>
  <c r="X27" i="29" l="1"/>
  <c r="V11" i="46"/>
  <c r="V13" i="46"/>
  <c r="V12" i="46"/>
  <c r="X51" i="46"/>
  <c r="X57" i="46"/>
  <c r="X36" i="46" s="1"/>
  <c r="X34" i="46"/>
  <c r="Y7" i="46"/>
  <c r="X43" i="46"/>
  <c r="Y40" i="46"/>
  <c r="W37" i="46"/>
  <c r="W10" i="46"/>
  <c r="BA20" i="46"/>
  <c r="BA26" i="46" s="1"/>
  <c r="W37" i="45"/>
  <c r="W10" i="45"/>
  <c r="X43" i="45"/>
  <c r="Y40" i="45"/>
  <c r="V11" i="45"/>
  <c r="V13" i="45"/>
  <c r="V12" i="45"/>
  <c r="X51" i="45"/>
  <c r="X57" i="45"/>
  <c r="X36" i="45" s="1"/>
  <c r="X34" i="45"/>
  <c r="Y7" i="45"/>
  <c r="X43" i="44"/>
  <c r="Y40" i="44"/>
  <c r="W37" i="44"/>
  <c r="W10" i="44"/>
  <c r="V11" i="44"/>
  <c r="V12" i="44"/>
  <c r="V13" i="44"/>
  <c r="X51" i="44"/>
  <c r="X57" i="44"/>
  <c r="X36" i="44" s="1"/>
  <c r="X34" i="44"/>
  <c r="Y7" i="44"/>
  <c r="W11" i="42"/>
  <c r="W12" i="42"/>
  <c r="W13" i="42"/>
  <c r="Y57" i="42"/>
  <c r="Y36" i="42" s="1"/>
  <c r="Y34" i="42"/>
  <c r="Y51" i="42"/>
  <c r="Z7" i="42"/>
  <c r="X43" i="42"/>
  <c r="X10" i="42" s="1"/>
  <c r="Y40" i="42"/>
  <c r="X37" i="42"/>
  <c r="W11" i="41"/>
  <c r="W12" i="41"/>
  <c r="W13" i="41"/>
  <c r="X37" i="41"/>
  <c r="X43" i="41"/>
  <c r="X10" i="41" s="1"/>
  <c r="Y40" i="41"/>
  <c r="Y57" i="41"/>
  <c r="Y36" i="41" s="1"/>
  <c r="Y34" i="41"/>
  <c r="Y51" i="41"/>
  <c r="Z7" i="41"/>
  <c r="Y57" i="40"/>
  <c r="Y36" i="40" s="1"/>
  <c r="Y51" i="40"/>
  <c r="Y34" i="40"/>
  <c r="Z7" i="40"/>
  <c r="W43" i="40"/>
  <c r="W10" i="40" s="1"/>
  <c r="X40" i="40"/>
  <c r="X37" i="40"/>
  <c r="V11" i="40"/>
  <c r="V13" i="40"/>
  <c r="V12" i="40"/>
  <c r="W11" i="38"/>
  <c r="W12" i="38"/>
  <c r="W13" i="38"/>
  <c r="Y57" i="38"/>
  <c r="Y36" i="38" s="1"/>
  <c r="Y34" i="38"/>
  <c r="Y51" i="38"/>
  <c r="Z7" i="38"/>
  <c r="X37" i="38"/>
  <c r="X43" i="38"/>
  <c r="X10" i="38" s="1"/>
  <c r="Y40" i="38"/>
  <c r="X43" i="37"/>
  <c r="Y40" i="37"/>
  <c r="X51" i="37"/>
  <c r="X57" i="37"/>
  <c r="X36" i="37" s="1"/>
  <c r="X34" i="37"/>
  <c r="Y7" i="37"/>
  <c r="W37" i="37"/>
  <c r="W10" i="37"/>
  <c r="V11" i="37"/>
  <c r="V12" i="37"/>
  <c r="V13" i="37"/>
  <c r="AR21" i="37"/>
  <c r="AR26" i="37" s="1"/>
  <c r="AQ29" i="37"/>
  <c r="Y21" i="29"/>
  <c r="V38" i="29"/>
  <c r="V10" i="29"/>
  <c r="V12" i="29" s="1"/>
  <c r="U11" i="29"/>
  <c r="U12" i="29"/>
  <c r="W10" i="29"/>
  <c r="Y22" i="29"/>
  <c r="Y30" i="29" s="1"/>
  <c r="X52" i="29"/>
  <c r="X58" i="29"/>
  <c r="X37" i="29" s="1"/>
  <c r="X35" i="29"/>
  <c r="Y7" i="29"/>
  <c r="Y50" i="29" s="1"/>
  <c r="X44" i="29"/>
  <c r="Y41" i="29"/>
  <c r="Y27" i="29" l="1"/>
  <c r="Y57" i="46"/>
  <c r="Y36" i="46" s="1"/>
  <c r="Y34" i="46"/>
  <c r="Y51" i="46"/>
  <c r="Z7" i="46"/>
  <c r="BB20" i="46"/>
  <c r="BB26" i="46" s="1"/>
  <c r="X37" i="46"/>
  <c r="X10" i="46"/>
  <c r="Y43" i="46"/>
  <c r="Z40" i="46"/>
  <c r="W11" i="46"/>
  <c r="W13" i="46"/>
  <c r="W12" i="46"/>
  <c r="Y57" i="45"/>
  <c r="Y36" i="45" s="1"/>
  <c r="Y34" i="45"/>
  <c r="Y51" i="45"/>
  <c r="Z7" i="45"/>
  <c r="W11" i="45"/>
  <c r="W12" i="45"/>
  <c r="W13" i="45"/>
  <c r="Y43" i="45"/>
  <c r="Z40" i="45"/>
  <c r="X37" i="45"/>
  <c r="X10" i="45"/>
  <c r="W11" i="44"/>
  <c r="W13" i="44"/>
  <c r="W12" i="44"/>
  <c r="Y43" i="44"/>
  <c r="Z40" i="44"/>
  <c r="Y57" i="44"/>
  <c r="Y36" i="44" s="1"/>
  <c r="Y34" i="44"/>
  <c r="Y51" i="44"/>
  <c r="Z7" i="44"/>
  <c r="X37" i="44"/>
  <c r="X10" i="44"/>
  <c r="X11" i="42"/>
  <c r="X12" i="42"/>
  <c r="X13" i="42"/>
  <c r="Y37" i="42"/>
  <c r="Z34" i="42"/>
  <c r="Z51" i="42"/>
  <c r="Z57" i="42"/>
  <c r="Z36" i="42" s="1"/>
  <c r="AA7" i="42"/>
  <c r="Y43" i="42"/>
  <c r="Y10" i="42" s="1"/>
  <c r="Z40" i="42"/>
  <c r="X11" i="41"/>
  <c r="X13" i="41"/>
  <c r="X12" i="41"/>
  <c r="Y37" i="41"/>
  <c r="O91" i="14" s="1"/>
  <c r="Y43" i="41"/>
  <c r="Y10" i="41" s="1"/>
  <c r="Z40" i="41"/>
  <c r="Z34" i="41"/>
  <c r="Z51" i="41"/>
  <c r="Z57" i="41"/>
  <c r="Z36" i="41" s="1"/>
  <c r="AA7" i="41"/>
  <c r="Y40" i="40"/>
  <c r="X43" i="40"/>
  <c r="X10" i="40" s="1"/>
  <c r="W11" i="40"/>
  <c r="W13" i="40"/>
  <c r="W12" i="40"/>
  <c r="Z34" i="40"/>
  <c r="Z57" i="40"/>
  <c r="Z36" i="40" s="1"/>
  <c r="Z51" i="40"/>
  <c r="AA7" i="40"/>
  <c r="Y37" i="40"/>
  <c r="X11" i="38"/>
  <c r="X13" i="38"/>
  <c r="X12" i="38"/>
  <c r="Y37" i="38"/>
  <c r="Y43" i="38"/>
  <c r="Y10" i="38" s="1"/>
  <c r="Z40" i="38"/>
  <c r="Z51" i="38"/>
  <c r="Z57" i="38"/>
  <c r="Z36" i="38" s="1"/>
  <c r="Z34" i="38"/>
  <c r="AA7" i="38"/>
  <c r="W11" i="37"/>
  <c r="W13" i="37"/>
  <c r="W12" i="37"/>
  <c r="AS21" i="37"/>
  <c r="AS26" i="37" s="1"/>
  <c r="AR29" i="37"/>
  <c r="X37" i="37"/>
  <c r="X10" i="37"/>
  <c r="Y43" i="37"/>
  <c r="Z40" i="37"/>
  <c r="Y57" i="37"/>
  <c r="Y36" i="37" s="1"/>
  <c r="Y51" i="37"/>
  <c r="Y34" i="37"/>
  <c r="Z7" i="37"/>
  <c r="Z21" i="29"/>
  <c r="Z27" i="29" s="1"/>
  <c r="V13" i="29"/>
  <c r="V11" i="29"/>
  <c r="W11" i="29" s="1"/>
  <c r="W38" i="29"/>
  <c r="X10" i="29"/>
  <c r="Y58" i="29"/>
  <c r="Y37" i="29" s="1"/>
  <c r="Y52" i="29"/>
  <c r="Z7" i="29"/>
  <c r="Z50" i="29" s="1"/>
  <c r="Y35" i="29"/>
  <c r="Z22" i="29"/>
  <c r="Z30" i="29" s="1"/>
  <c r="Y44" i="29"/>
  <c r="Z41" i="29"/>
  <c r="W12" i="29"/>
  <c r="W13" i="29"/>
  <c r="P91" i="14" l="1"/>
  <c r="N91" i="14"/>
  <c r="G91" i="14"/>
  <c r="BC20" i="46"/>
  <c r="BC26" i="46" s="1"/>
  <c r="Z34" i="46"/>
  <c r="Z57" i="46"/>
  <c r="Z36" i="46" s="1"/>
  <c r="Z51" i="46"/>
  <c r="AA7" i="46"/>
  <c r="Z43" i="46"/>
  <c r="AA40" i="46"/>
  <c r="X11" i="46"/>
  <c r="X12" i="46"/>
  <c r="X13" i="46"/>
  <c r="Y37" i="46"/>
  <c r="Y10" i="46"/>
  <c r="Z34" i="45"/>
  <c r="Z51" i="45"/>
  <c r="Z57" i="45"/>
  <c r="Z36" i="45" s="1"/>
  <c r="AA7" i="45"/>
  <c r="X11" i="45"/>
  <c r="X13" i="45"/>
  <c r="X12" i="45"/>
  <c r="Z43" i="45"/>
  <c r="AA40" i="45"/>
  <c r="Y37" i="45"/>
  <c r="L91" i="14" s="1"/>
  <c r="Y10" i="45"/>
  <c r="Y37" i="44"/>
  <c r="K91" i="14" s="1"/>
  <c r="Y10" i="44"/>
  <c r="Z43" i="44"/>
  <c r="AA40" i="44"/>
  <c r="X11" i="44"/>
  <c r="X12" i="44"/>
  <c r="X13" i="44"/>
  <c r="Z34" i="44"/>
  <c r="Z51" i="44"/>
  <c r="Z57" i="44"/>
  <c r="Z36" i="44" s="1"/>
  <c r="AA7" i="44"/>
  <c r="Z37" i="42"/>
  <c r="Y11" i="42"/>
  <c r="Y13" i="42"/>
  <c r="Y12" i="42"/>
  <c r="Z43" i="42"/>
  <c r="Z10" i="42" s="1"/>
  <c r="AA40" i="42"/>
  <c r="AA34" i="42"/>
  <c r="AA51" i="42"/>
  <c r="AA57" i="42"/>
  <c r="AA36" i="42" s="1"/>
  <c r="AB7" i="42"/>
  <c r="Y11" i="41"/>
  <c r="Y12" i="41"/>
  <c r="O96" i="14" s="1"/>
  <c r="Y13" i="41"/>
  <c r="Z43" i="41"/>
  <c r="Z10" i="41" s="1"/>
  <c r="AA40" i="41"/>
  <c r="AA34" i="41"/>
  <c r="AA51" i="41"/>
  <c r="AA57" i="41"/>
  <c r="AA36" i="41" s="1"/>
  <c r="AB7" i="41"/>
  <c r="Z37" i="41"/>
  <c r="Z37" i="40"/>
  <c r="X11" i="40"/>
  <c r="X12" i="40"/>
  <c r="X13" i="40"/>
  <c r="AA34" i="40"/>
  <c r="AA51" i="40"/>
  <c r="AA57" i="40"/>
  <c r="AA36" i="40" s="1"/>
  <c r="AB7" i="40"/>
  <c r="Z40" i="40"/>
  <c r="Y43" i="40"/>
  <c r="Y10" i="40" s="1"/>
  <c r="Y11" i="38"/>
  <c r="Y13" i="38"/>
  <c r="Y12" i="38"/>
  <c r="Z43" i="38"/>
  <c r="Z10" i="38" s="1"/>
  <c r="AA40" i="38"/>
  <c r="AA34" i="38"/>
  <c r="AA57" i="38"/>
  <c r="AA36" i="38" s="1"/>
  <c r="AA51" i="38"/>
  <c r="AB7" i="38"/>
  <c r="Z37" i="38"/>
  <c r="X11" i="37"/>
  <c r="X12" i="37"/>
  <c r="X13" i="37"/>
  <c r="Z57" i="37"/>
  <c r="Z36" i="37" s="1"/>
  <c r="Z51" i="37"/>
  <c r="AA7" i="37"/>
  <c r="Z34" i="37"/>
  <c r="AT21" i="37"/>
  <c r="AT26" i="37" s="1"/>
  <c r="AS29" i="37"/>
  <c r="Y37" i="37"/>
  <c r="F91" i="14" s="1"/>
  <c r="Y10" i="37"/>
  <c r="Z43" i="37"/>
  <c r="AA40" i="37"/>
  <c r="AA21" i="29"/>
  <c r="X38" i="29"/>
  <c r="Z35" i="29"/>
  <c r="Z58" i="29"/>
  <c r="Z37" i="29" s="1"/>
  <c r="Z52" i="29"/>
  <c r="AA7" i="29"/>
  <c r="AA50" i="29" s="1"/>
  <c r="Z44" i="29"/>
  <c r="AA41" i="29"/>
  <c r="AA22" i="29"/>
  <c r="AA30" i="29" s="1"/>
  <c r="X11" i="29"/>
  <c r="X13" i="29"/>
  <c r="X12" i="29"/>
  <c r="P96" i="14" l="1"/>
  <c r="AA27" i="29"/>
  <c r="M91" i="14"/>
  <c r="G96" i="14"/>
  <c r="AA34" i="46"/>
  <c r="AA51" i="46"/>
  <c r="AA57" i="46"/>
  <c r="AA36" i="46" s="1"/>
  <c r="AB7" i="46"/>
  <c r="Y11" i="46"/>
  <c r="Y12" i="46"/>
  <c r="Y13" i="46"/>
  <c r="Z37" i="46"/>
  <c r="Z10" i="46"/>
  <c r="BD20" i="46"/>
  <c r="BD26" i="46" s="1"/>
  <c r="AB40" i="46"/>
  <c r="AA43" i="46"/>
  <c r="AA34" i="45"/>
  <c r="AA51" i="45"/>
  <c r="AA57" i="45"/>
  <c r="AA36" i="45" s="1"/>
  <c r="AB7" i="45"/>
  <c r="Y11" i="45"/>
  <c r="Y12" i="45"/>
  <c r="L96" i="14" s="1"/>
  <c r="Y13" i="45"/>
  <c r="Z37" i="45"/>
  <c r="Z10" i="45"/>
  <c r="AB40" i="45"/>
  <c r="AA43" i="45"/>
  <c r="AB40" i="44"/>
  <c r="AA43" i="44"/>
  <c r="AA34" i="44"/>
  <c r="AA51" i="44"/>
  <c r="AA57" i="44"/>
  <c r="AA36" i="44" s="1"/>
  <c r="AB7" i="44"/>
  <c r="Z37" i="44"/>
  <c r="Z10" i="44"/>
  <c r="Y11" i="44"/>
  <c r="Y12" i="44"/>
  <c r="K96" i="14" s="1"/>
  <c r="Y13" i="44"/>
  <c r="Z11" i="42"/>
  <c r="Z13" i="42"/>
  <c r="Z12" i="42"/>
  <c r="AB40" i="42"/>
  <c r="AA43" i="42"/>
  <c r="AA10" i="42" s="1"/>
  <c r="AB34" i="42"/>
  <c r="AB51" i="42"/>
  <c r="AB57" i="42"/>
  <c r="AB36" i="42" s="1"/>
  <c r="AC7" i="42"/>
  <c r="AA37" i="42"/>
  <c r="Z11" i="41"/>
  <c r="Z13" i="41"/>
  <c r="Z12" i="41"/>
  <c r="AA37" i="41"/>
  <c r="AB40" i="41"/>
  <c r="AA43" i="41"/>
  <c r="AA10" i="41" s="1"/>
  <c r="AB34" i="41"/>
  <c r="AB51" i="41"/>
  <c r="AB57" i="41"/>
  <c r="AB36" i="41" s="1"/>
  <c r="AC7" i="41"/>
  <c r="AA37" i="40"/>
  <c r="Y11" i="40"/>
  <c r="Y12" i="40"/>
  <c r="Y13" i="40"/>
  <c r="Z43" i="40"/>
  <c r="Z10" i="40" s="1"/>
  <c r="AA40" i="40"/>
  <c r="AB34" i="40"/>
  <c r="AB51" i="40"/>
  <c r="AB57" i="40"/>
  <c r="AB36" i="40" s="1"/>
  <c r="AC7" i="40"/>
  <c r="AA37" i="38"/>
  <c r="AB40" i="38"/>
  <c r="AA43" i="38"/>
  <c r="AA10" i="38" s="1"/>
  <c r="Z11" i="38"/>
  <c r="Z12" i="38"/>
  <c r="Z13" i="38"/>
  <c r="AB34" i="38"/>
  <c r="AB51" i="38"/>
  <c r="AB57" i="38"/>
  <c r="AB36" i="38" s="1"/>
  <c r="AC7" i="38"/>
  <c r="AU21" i="37"/>
  <c r="AU26" i="37" s="1"/>
  <c r="AT29" i="37"/>
  <c r="AA34" i="37"/>
  <c r="AA51" i="37"/>
  <c r="AA57" i="37"/>
  <c r="AA36" i="37" s="1"/>
  <c r="AB7" i="37"/>
  <c r="AB40" i="37"/>
  <c r="AA43" i="37"/>
  <c r="Z37" i="37"/>
  <c r="Z10" i="37"/>
  <c r="Y11" i="37"/>
  <c r="Y13" i="37"/>
  <c r="Y12" i="37"/>
  <c r="F96" i="14" s="1"/>
  <c r="AB21" i="29"/>
  <c r="Y38" i="29"/>
  <c r="E91" i="14" s="1"/>
  <c r="Y10" i="29"/>
  <c r="Y13" i="29" s="1"/>
  <c r="Z10" i="29"/>
  <c r="AA44" i="29"/>
  <c r="AB41" i="29"/>
  <c r="AA35" i="29"/>
  <c r="AA58" i="29"/>
  <c r="AA37" i="29" s="1"/>
  <c r="AA52" i="29"/>
  <c r="AB7" i="29"/>
  <c r="AB50" i="29" s="1"/>
  <c r="AB22" i="29"/>
  <c r="AB30" i="29" s="1"/>
  <c r="AB27" i="29" l="1"/>
  <c r="M96" i="14"/>
  <c r="N96" i="14"/>
  <c r="AC40" i="46"/>
  <c r="AB43" i="46"/>
  <c r="AB34" i="46"/>
  <c r="AB51" i="46"/>
  <c r="AB57" i="46"/>
  <c r="AB36" i="46" s="1"/>
  <c r="AC7" i="46"/>
  <c r="BE20" i="46"/>
  <c r="BE26" i="46" s="1"/>
  <c r="AA37" i="46"/>
  <c r="AA10" i="46"/>
  <c r="Z11" i="46"/>
  <c r="Z13" i="46"/>
  <c r="Z12" i="46"/>
  <c r="AB34" i="45"/>
  <c r="AB51" i="45"/>
  <c r="AB57" i="45"/>
  <c r="AB36" i="45" s="1"/>
  <c r="AC7" i="45"/>
  <c r="AA37" i="45"/>
  <c r="AA10" i="45"/>
  <c r="AC40" i="45"/>
  <c r="AB43" i="45"/>
  <c r="Z11" i="45"/>
  <c r="Z12" i="45"/>
  <c r="Z13" i="45"/>
  <c r="Z11" i="44"/>
  <c r="Z12" i="44"/>
  <c r="Z13" i="44"/>
  <c r="AB34" i="44"/>
  <c r="AB51" i="44"/>
  <c r="AB57" i="44"/>
  <c r="AB36" i="44" s="1"/>
  <c r="AC7" i="44"/>
  <c r="AA37" i="44"/>
  <c r="AA10" i="44"/>
  <c r="AC40" i="44"/>
  <c r="AB43" i="44"/>
  <c r="AB37" i="42"/>
  <c r="AC40" i="42"/>
  <c r="AB43" i="42"/>
  <c r="AB10" i="42" s="1"/>
  <c r="AA11" i="42"/>
  <c r="AA13" i="42"/>
  <c r="AA12" i="42"/>
  <c r="AC34" i="42"/>
  <c r="AC51" i="42"/>
  <c r="AC57" i="42"/>
  <c r="AC36" i="42" s="1"/>
  <c r="AD7" i="42"/>
  <c r="AA11" i="41"/>
  <c r="AA12" i="41"/>
  <c r="AA13" i="41"/>
  <c r="AC40" i="41"/>
  <c r="AB43" i="41"/>
  <c r="AB10" i="41" s="1"/>
  <c r="AB37" i="41"/>
  <c r="AC34" i="41"/>
  <c r="AC51" i="41"/>
  <c r="AC57" i="41"/>
  <c r="AC36" i="41" s="1"/>
  <c r="AD7" i="41"/>
  <c r="Z11" i="40"/>
  <c r="Z13" i="40"/>
  <c r="Z12" i="40"/>
  <c r="AA43" i="40"/>
  <c r="AA10" i="40" s="1"/>
  <c r="AB40" i="40"/>
  <c r="AC51" i="40"/>
  <c r="AC57" i="40"/>
  <c r="AC36" i="40" s="1"/>
  <c r="AC34" i="40"/>
  <c r="AD7" i="40"/>
  <c r="AB37" i="40"/>
  <c r="AA11" i="38"/>
  <c r="AA13" i="38"/>
  <c r="AA12" i="38"/>
  <c r="AC34" i="38"/>
  <c r="AC51" i="38"/>
  <c r="AC57" i="38"/>
  <c r="AC36" i="38" s="1"/>
  <c r="AD7" i="38"/>
  <c r="AC40" i="38"/>
  <c r="AB43" i="38"/>
  <c r="AB10" i="38" s="1"/>
  <c r="AB37" i="38"/>
  <c r="AC40" i="37"/>
  <c r="AB43" i="37"/>
  <c r="AB34" i="37"/>
  <c r="AB51" i="37"/>
  <c r="AB57" i="37"/>
  <c r="AB36" i="37" s="1"/>
  <c r="AC7" i="37"/>
  <c r="AA37" i="37"/>
  <c r="AA10" i="37"/>
  <c r="Z11" i="37"/>
  <c r="Z13" i="37"/>
  <c r="Z12" i="37"/>
  <c r="AV21" i="37"/>
  <c r="AV26" i="37" s="1"/>
  <c r="AU29" i="37"/>
  <c r="AC21" i="29"/>
  <c r="Y12" i="29"/>
  <c r="E96" i="14" s="1"/>
  <c r="Y11" i="29"/>
  <c r="Z11" i="29" s="1"/>
  <c r="AA10" i="29"/>
  <c r="Z38" i="29"/>
  <c r="AC22" i="29"/>
  <c r="AC30" i="29" s="1"/>
  <c r="AB58" i="29"/>
  <c r="AB37" i="29" s="1"/>
  <c r="AB52" i="29"/>
  <c r="AC7" i="29"/>
  <c r="AC50" i="29" s="1"/>
  <c r="AB35" i="29"/>
  <c r="Z13" i="29"/>
  <c r="Z12" i="29"/>
  <c r="AC41" i="29"/>
  <c r="AB44" i="29"/>
  <c r="AC27" i="29" l="1"/>
  <c r="BF20" i="46"/>
  <c r="BF26" i="46" s="1"/>
  <c r="AC34" i="46"/>
  <c r="AC51" i="46"/>
  <c r="AC57" i="46"/>
  <c r="AC36" i="46" s="1"/>
  <c r="AD7" i="46"/>
  <c r="AB37" i="46"/>
  <c r="AB10" i="46"/>
  <c r="AA11" i="46"/>
  <c r="AA12" i="46"/>
  <c r="AA13" i="46"/>
  <c r="AD40" i="46"/>
  <c r="AC43" i="46"/>
  <c r="AD40" i="45"/>
  <c r="AC43" i="45"/>
  <c r="AA11" i="45"/>
  <c r="AA12" i="45"/>
  <c r="AA13" i="45"/>
  <c r="AC34" i="45"/>
  <c r="AC51" i="45"/>
  <c r="AC57" i="45"/>
  <c r="AC36" i="45" s="1"/>
  <c r="AD7" i="45"/>
  <c r="AB37" i="45"/>
  <c r="AB10" i="45"/>
  <c r="AC34" i="44"/>
  <c r="AC51" i="44"/>
  <c r="AC57" i="44"/>
  <c r="AC36" i="44" s="1"/>
  <c r="AD7" i="44"/>
  <c r="AB37" i="44"/>
  <c r="AB10" i="44"/>
  <c r="AD40" i="44"/>
  <c r="AC43" i="44"/>
  <c r="AA11" i="44"/>
  <c r="AA12" i="44"/>
  <c r="AA13" i="44"/>
  <c r="AB11" i="42"/>
  <c r="AB13" i="42"/>
  <c r="AB12" i="42"/>
  <c r="AD34" i="42"/>
  <c r="AD51" i="42"/>
  <c r="AD57" i="42"/>
  <c r="AD36" i="42" s="1"/>
  <c r="AE7" i="42"/>
  <c r="AD40" i="42"/>
  <c r="AC43" i="42"/>
  <c r="AC10" i="42" s="1"/>
  <c r="AC37" i="42"/>
  <c r="AB11" i="41"/>
  <c r="AB13" i="41"/>
  <c r="AB12" i="41"/>
  <c r="AD40" i="41"/>
  <c r="AC43" i="41"/>
  <c r="AC10" i="41" s="1"/>
  <c r="AD34" i="41"/>
  <c r="AD51" i="41"/>
  <c r="AD57" i="41"/>
  <c r="AD36" i="41" s="1"/>
  <c r="AE7" i="41"/>
  <c r="AC37" i="41"/>
  <c r="AC37" i="40"/>
  <c r="AC40" i="40"/>
  <c r="AB43" i="40"/>
  <c r="AB10" i="40" s="1"/>
  <c r="AA11" i="40"/>
  <c r="AA12" i="40"/>
  <c r="AA13" i="40"/>
  <c r="AD57" i="40"/>
  <c r="AD36" i="40" s="1"/>
  <c r="AD51" i="40"/>
  <c r="AD34" i="40"/>
  <c r="AE7" i="40"/>
  <c r="AD34" i="38"/>
  <c r="AD51" i="38"/>
  <c r="AD57" i="38"/>
  <c r="AD36" i="38" s="1"/>
  <c r="AE7" i="38"/>
  <c r="AD40" i="38"/>
  <c r="AC43" i="38"/>
  <c r="AC10" i="38" s="1"/>
  <c r="AC37" i="38"/>
  <c r="AB11" i="38"/>
  <c r="AB12" i="38"/>
  <c r="AB13" i="38"/>
  <c r="AA11" i="37"/>
  <c r="AA12" i="37"/>
  <c r="AA13" i="37"/>
  <c r="AC34" i="37"/>
  <c r="AC51" i="37"/>
  <c r="AC57" i="37"/>
  <c r="AC36" i="37" s="1"/>
  <c r="AD7" i="37"/>
  <c r="AB37" i="37"/>
  <c r="AB10" i="37"/>
  <c r="AV29" i="37"/>
  <c r="AW21" i="37"/>
  <c r="AW26" i="37" s="1"/>
  <c r="AD40" i="37"/>
  <c r="AC43" i="37"/>
  <c r="AD21" i="29"/>
  <c r="AA38" i="29"/>
  <c r="AD41" i="29"/>
  <c r="AC44" i="29"/>
  <c r="AC58" i="29"/>
  <c r="AC37" i="29" s="1"/>
  <c r="AC52" i="29"/>
  <c r="AD7" i="29"/>
  <c r="AD50" i="29" s="1"/>
  <c r="AC35" i="29"/>
  <c r="AD22" i="29"/>
  <c r="AD30" i="29" s="1"/>
  <c r="AA11" i="29"/>
  <c r="AA13" i="29"/>
  <c r="AA12" i="29"/>
  <c r="AD27" i="29" l="1"/>
  <c r="AB11" i="46"/>
  <c r="AB12" i="46"/>
  <c r="AB13" i="46"/>
  <c r="AD43" i="46"/>
  <c r="AE40" i="46"/>
  <c r="AC37" i="46"/>
  <c r="AC10" i="46"/>
  <c r="AD34" i="46"/>
  <c r="AD51" i="46"/>
  <c r="AD57" i="46"/>
  <c r="AD36" i="46" s="1"/>
  <c r="AE7" i="46"/>
  <c r="BG20" i="46"/>
  <c r="BG26" i="46" s="1"/>
  <c r="AC37" i="45"/>
  <c r="AC10" i="45"/>
  <c r="AB11" i="45"/>
  <c r="AB13" i="45"/>
  <c r="AB12" i="45"/>
  <c r="AD34" i="45"/>
  <c r="AD51" i="45"/>
  <c r="AD57" i="45"/>
  <c r="AD36" i="45" s="1"/>
  <c r="AE7" i="45"/>
  <c r="AD43" i="45"/>
  <c r="AE40" i="45"/>
  <c r="AD43" i="44"/>
  <c r="AE40" i="44"/>
  <c r="AB11" i="44"/>
  <c r="AB13" i="44"/>
  <c r="AB12" i="44"/>
  <c r="AD34" i="44"/>
  <c r="AD51" i="44"/>
  <c r="AD57" i="44"/>
  <c r="AD36" i="44" s="1"/>
  <c r="AE7" i="44"/>
  <c r="AC37" i="44"/>
  <c r="AC10" i="44"/>
  <c r="AD43" i="42"/>
  <c r="AD10" i="42" s="1"/>
  <c r="AE40" i="42"/>
  <c r="AE34" i="42"/>
  <c r="AE51" i="42"/>
  <c r="AE57" i="42"/>
  <c r="AE36" i="42" s="1"/>
  <c r="AF7" i="42"/>
  <c r="AD37" i="42"/>
  <c r="AC11" i="42"/>
  <c r="AC12" i="42"/>
  <c r="AC13" i="42"/>
  <c r="AD37" i="41"/>
  <c r="AD43" i="41"/>
  <c r="AD10" i="41" s="1"/>
  <c r="AE40" i="41"/>
  <c r="AC11" i="41"/>
  <c r="AC12" i="41"/>
  <c r="AC13" i="41"/>
  <c r="AE34" i="41"/>
  <c r="AE51" i="41"/>
  <c r="AE57" i="41"/>
  <c r="AE36" i="41" s="1"/>
  <c r="AF7" i="41"/>
  <c r="AD37" i="40"/>
  <c r="AB11" i="40"/>
  <c r="AB12" i="40"/>
  <c r="AB13" i="40"/>
  <c r="AE34" i="40"/>
  <c r="AE51" i="40"/>
  <c r="AE57" i="40"/>
  <c r="AE36" i="40" s="1"/>
  <c r="AF7" i="40"/>
  <c r="AD40" i="40"/>
  <c r="AC43" i="40"/>
  <c r="AC10" i="40" s="1"/>
  <c r="AC11" i="38"/>
  <c r="AC13" i="38"/>
  <c r="AC12" i="38"/>
  <c r="AD43" i="38"/>
  <c r="AD10" i="38" s="1"/>
  <c r="AE40" i="38"/>
  <c r="AE34" i="38"/>
  <c r="AE51" i="38"/>
  <c r="AE57" i="38"/>
  <c r="AE36" i="38" s="1"/>
  <c r="AF7" i="38"/>
  <c r="AD37" i="38"/>
  <c r="AD34" i="37"/>
  <c r="AD51" i="37"/>
  <c r="AD57" i="37"/>
  <c r="AD36" i="37" s="1"/>
  <c r="AE7" i="37"/>
  <c r="AC37" i="37"/>
  <c r="AC10" i="37"/>
  <c r="AD43" i="37"/>
  <c r="AE40" i="37"/>
  <c r="AX21" i="37"/>
  <c r="AX26" i="37" s="1"/>
  <c r="AW29" i="37"/>
  <c r="AB11" i="37"/>
  <c r="AB13" i="37"/>
  <c r="AB12" i="37"/>
  <c r="AE21" i="29"/>
  <c r="AB38" i="29"/>
  <c r="AB10" i="29"/>
  <c r="AB11" i="29" s="1"/>
  <c r="AE22" i="29"/>
  <c r="AE30" i="29" s="1"/>
  <c r="AD35" i="29"/>
  <c r="AD58" i="29"/>
  <c r="AD37" i="29" s="1"/>
  <c r="AD52" i="29"/>
  <c r="AE7" i="29"/>
  <c r="AE50" i="29" s="1"/>
  <c r="AD44" i="29"/>
  <c r="AE41" i="29"/>
  <c r="AE27" i="29" l="1"/>
  <c r="BH20" i="46"/>
  <c r="BH26" i="46" s="1"/>
  <c r="AE43" i="46"/>
  <c r="AF40" i="46"/>
  <c r="AC11" i="46"/>
  <c r="AC12" i="46"/>
  <c r="AC13" i="46"/>
  <c r="AE34" i="46"/>
  <c r="AE51" i="46"/>
  <c r="AE57" i="46"/>
  <c r="AE36" i="46" s="1"/>
  <c r="AF7" i="46"/>
  <c r="AD37" i="46"/>
  <c r="AD10" i="46"/>
  <c r="AD37" i="45"/>
  <c r="AD10" i="45"/>
  <c r="AE43" i="45"/>
  <c r="AF40" i="45"/>
  <c r="AC11" i="45"/>
  <c r="AC13" i="45"/>
  <c r="AC12" i="45"/>
  <c r="AE34" i="45"/>
  <c r="AE51" i="45"/>
  <c r="AE57" i="45"/>
  <c r="AE36" i="45" s="1"/>
  <c r="AF7" i="45"/>
  <c r="AD37" i="44"/>
  <c r="AD10" i="44"/>
  <c r="AC11" i="44"/>
  <c r="AC12" i="44"/>
  <c r="AC13" i="44"/>
  <c r="AE43" i="44"/>
  <c r="AF40" i="44"/>
  <c r="AE34" i="44"/>
  <c r="AE51" i="44"/>
  <c r="AE57" i="44"/>
  <c r="AE36" i="44" s="1"/>
  <c r="AF7" i="44"/>
  <c r="AD11" i="42"/>
  <c r="AD12" i="42"/>
  <c r="AD13" i="42"/>
  <c r="AF51" i="42"/>
  <c r="AF57" i="42"/>
  <c r="AF36" i="42" s="1"/>
  <c r="AF34" i="42"/>
  <c r="AG7" i="42"/>
  <c r="AE37" i="42"/>
  <c r="AE43" i="42"/>
  <c r="AE10" i="42" s="1"/>
  <c r="AF40" i="42"/>
  <c r="AD11" i="41"/>
  <c r="AD13" i="41"/>
  <c r="AD12" i="41"/>
  <c r="AE43" i="41"/>
  <c r="AE10" i="41" s="1"/>
  <c r="AF40" i="41"/>
  <c r="AF51" i="41"/>
  <c r="AF57" i="41"/>
  <c r="AF36" i="41" s="1"/>
  <c r="AF34" i="41"/>
  <c r="AG7" i="41"/>
  <c r="AE37" i="41"/>
  <c r="AE37" i="40"/>
  <c r="AC11" i="40"/>
  <c r="AC12" i="40"/>
  <c r="AC13" i="40"/>
  <c r="AD43" i="40"/>
  <c r="AD10" i="40" s="1"/>
  <c r="AE40" i="40"/>
  <c r="AF51" i="40"/>
  <c r="AF34" i="40"/>
  <c r="AF57" i="40"/>
  <c r="AF36" i="40" s="1"/>
  <c r="AG7" i="40"/>
  <c r="AE37" i="38"/>
  <c r="AE43" i="38"/>
  <c r="AE10" i="38" s="1"/>
  <c r="AF40" i="38"/>
  <c r="AD11" i="38"/>
  <c r="AD12" i="38"/>
  <c r="AD13" i="38"/>
  <c r="AF51" i="38"/>
  <c r="AF57" i="38"/>
  <c r="AF36" i="38" s="1"/>
  <c r="AF34" i="38"/>
  <c r="AG7" i="38"/>
  <c r="AE43" i="37"/>
  <c r="AF40" i="37"/>
  <c r="AC11" i="37"/>
  <c r="AC12" i="37"/>
  <c r="AC13" i="37"/>
  <c r="AE34" i="37"/>
  <c r="AE51" i="37"/>
  <c r="AE57" i="37"/>
  <c r="AE36" i="37" s="1"/>
  <c r="AF7" i="37"/>
  <c r="AD37" i="37"/>
  <c r="AD10" i="37"/>
  <c r="AY21" i="37"/>
  <c r="AY26" i="37" s="1"/>
  <c r="AX29" i="37"/>
  <c r="AF21" i="29"/>
  <c r="AC38" i="29"/>
  <c r="AB12" i="29"/>
  <c r="AB13" i="29"/>
  <c r="AC10" i="29"/>
  <c r="AC11" i="29" s="1"/>
  <c r="AF22" i="29"/>
  <c r="AF30" i="29" s="1"/>
  <c r="AF41" i="29"/>
  <c r="AE44" i="29"/>
  <c r="AE35" i="29"/>
  <c r="AE52" i="29"/>
  <c r="AE58" i="29"/>
  <c r="AE37" i="29" s="1"/>
  <c r="AF7" i="29"/>
  <c r="AF50" i="29" s="1"/>
  <c r="AF27" i="29" l="1"/>
  <c r="AD11" i="46"/>
  <c r="AD13" i="46"/>
  <c r="AD12" i="46"/>
  <c r="AF43" i="46"/>
  <c r="AG40" i="46"/>
  <c r="AF51" i="46"/>
  <c r="AF57" i="46"/>
  <c r="AF36" i="46" s="1"/>
  <c r="AF34" i="46"/>
  <c r="AG7" i="46"/>
  <c r="AE37" i="46"/>
  <c r="AE10" i="46"/>
  <c r="BI20" i="46"/>
  <c r="BI26" i="46" s="1"/>
  <c r="AF43" i="45"/>
  <c r="AG40" i="45"/>
  <c r="AF51" i="45"/>
  <c r="AF57" i="45"/>
  <c r="AF36" i="45" s="1"/>
  <c r="AF34" i="45"/>
  <c r="AG7" i="45"/>
  <c r="AE37" i="45"/>
  <c r="AE10" i="45"/>
  <c r="AD11" i="45"/>
  <c r="AD13" i="45"/>
  <c r="AD12" i="45"/>
  <c r="AF43" i="44"/>
  <c r="AG40" i="44"/>
  <c r="AF51" i="44"/>
  <c r="AF57" i="44"/>
  <c r="AF36" i="44" s="1"/>
  <c r="AG7" i="44"/>
  <c r="AF34" i="44"/>
  <c r="AE37" i="44"/>
  <c r="AE10" i="44"/>
  <c r="AD11" i="44"/>
  <c r="AD12" i="44"/>
  <c r="AD13" i="44"/>
  <c r="AE11" i="42"/>
  <c r="AE12" i="42"/>
  <c r="AE13" i="42"/>
  <c r="AG57" i="42"/>
  <c r="AG36" i="42" s="1"/>
  <c r="AG34" i="42"/>
  <c r="AG51" i="42"/>
  <c r="AH7" i="42"/>
  <c r="AF37" i="42"/>
  <c r="AF43" i="42"/>
  <c r="AF10" i="42" s="1"/>
  <c r="AG40" i="42"/>
  <c r="AF37" i="41"/>
  <c r="AF43" i="41"/>
  <c r="AF10" i="41" s="1"/>
  <c r="AG40" i="41"/>
  <c r="AE11" i="41"/>
  <c r="AE13" i="41"/>
  <c r="AE12" i="41"/>
  <c r="AG57" i="41"/>
  <c r="AG36" i="41" s="1"/>
  <c r="AG34" i="41"/>
  <c r="AG51" i="41"/>
  <c r="AH7" i="41"/>
  <c r="AD11" i="40"/>
  <c r="AD12" i="40"/>
  <c r="AD13" i="40"/>
  <c r="AE43" i="40"/>
  <c r="AE10" i="40" s="1"/>
  <c r="AF40" i="40"/>
  <c r="AG57" i="40"/>
  <c r="AG36" i="40" s="1"/>
  <c r="AG51" i="40"/>
  <c r="AG34" i="40"/>
  <c r="AH7" i="40"/>
  <c r="AF37" i="40"/>
  <c r="AE11" i="38"/>
  <c r="AE13" i="38"/>
  <c r="AE12" i="38"/>
  <c r="AF43" i="38"/>
  <c r="AF10" i="38" s="1"/>
  <c r="AG40" i="38"/>
  <c r="AG57" i="38"/>
  <c r="AG36" i="38" s="1"/>
  <c r="AG34" i="38"/>
  <c r="AG51" i="38"/>
  <c r="AH7" i="38"/>
  <c r="AF37" i="38"/>
  <c r="AE37" i="37"/>
  <c r="AE10" i="37"/>
  <c r="AD11" i="37"/>
  <c r="AD13" i="37"/>
  <c r="AD12" i="37"/>
  <c r="AZ21" i="37"/>
  <c r="AZ26" i="37" s="1"/>
  <c r="AY29" i="37"/>
  <c r="AF43" i="37"/>
  <c r="AG40" i="37"/>
  <c r="AF51" i="37"/>
  <c r="AF57" i="37"/>
  <c r="AF36" i="37" s="1"/>
  <c r="AF34" i="37"/>
  <c r="AG7" i="37"/>
  <c r="AG21" i="29"/>
  <c r="AD38" i="29"/>
  <c r="AC12" i="29"/>
  <c r="AD10" i="29"/>
  <c r="AD11" i="29" s="1"/>
  <c r="AC13" i="29"/>
  <c r="AE10" i="29"/>
  <c r="AG22" i="29"/>
  <c r="AG30" i="29" s="1"/>
  <c r="AG41" i="29"/>
  <c r="AF44" i="29"/>
  <c r="AF52" i="29"/>
  <c r="AF58" i="29"/>
  <c r="AF37" i="29" s="1"/>
  <c r="AF35" i="29"/>
  <c r="AG7" i="29"/>
  <c r="AG50" i="29" s="1"/>
  <c r="AG27" i="29" l="1"/>
  <c r="AF37" i="46"/>
  <c r="AF10" i="46"/>
  <c r="BJ20" i="46"/>
  <c r="BJ26" i="46" s="1"/>
  <c r="AG43" i="46"/>
  <c r="AH40" i="46"/>
  <c r="AE11" i="46"/>
  <c r="AE12" i="46"/>
  <c r="AE13" i="46"/>
  <c r="AG57" i="46"/>
  <c r="AG36" i="46" s="1"/>
  <c r="AG34" i="46"/>
  <c r="AG51" i="46"/>
  <c r="AH7" i="46"/>
  <c r="AE11" i="45"/>
  <c r="AE12" i="45"/>
  <c r="AE13" i="45"/>
  <c r="AG57" i="45"/>
  <c r="AG36" i="45" s="1"/>
  <c r="AG34" i="45"/>
  <c r="AG51" i="45"/>
  <c r="AH7" i="45"/>
  <c r="AF37" i="45"/>
  <c r="AF10" i="45"/>
  <c r="AG43" i="45"/>
  <c r="AH40" i="45"/>
  <c r="AE11" i="44"/>
  <c r="AE12" i="44"/>
  <c r="AE13" i="44"/>
  <c r="AG57" i="44"/>
  <c r="AG36" i="44" s="1"/>
  <c r="AG34" i="44"/>
  <c r="AG51" i="44"/>
  <c r="AH7" i="44"/>
  <c r="AF37" i="44"/>
  <c r="AF10" i="44"/>
  <c r="AG43" i="44"/>
  <c r="AH40" i="44"/>
  <c r="AF11" i="42"/>
  <c r="AF12" i="42"/>
  <c r="AF13" i="42"/>
  <c r="AH34" i="42"/>
  <c r="AH51" i="42"/>
  <c r="AH57" i="42"/>
  <c r="AH36" i="42" s="1"/>
  <c r="AI7" i="42"/>
  <c r="AG37" i="42"/>
  <c r="AG43" i="42"/>
  <c r="AG10" i="42" s="1"/>
  <c r="AH40" i="42"/>
  <c r="AF11" i="41"/>
  <c r="AF12" i="41"/>
  <c r="AF13" i="41"/>
  <c r="AG37" i="41"/>
  <c r="AG43" i="41"/>
  <c r="AG10" i="41" s="1"/>
  <c r="AH40" i="41"/>
  <c r="AH34" i="41"/>
  <c r="AH51" i="41"/>
  <c r="AH57" i="41"/>
  <c r="AH36" i="41" s="1"/>
  <c r="AI7" i="41"/>
  <c r="AG40" i="40"/>
  <c r="AF43" i="40"/>
  <c r="AF10" i="40" s="1"/>
  <c r="AE11" i="40"/>
  <c r="AE13" i="40"/>
  <c r="AE12" i="40"/>
  <c r="AG37" i="40"/>
  <c r="AH34" i="40"/>
  <c r="AH57" i="40"/>
  <c r="AH36" i="40" s="1"/>
  <c r="AH51" i="40"/>
  <c r="AI7" i="40"/>
  <c r="AG37" i="38"/>
  <c r="AG43" i="38"/>
  <c r="AG10" i="38" s="1"/>
  <c r="AH40" i="38"/>
  <c r="AF11" i="38"/>
  <c r="AF13" i="38"/>
  <c r="AF12" i="38"/>
  <c r="AH51" i="38"/>
  <c r="AH57" i="38"/>
  <c r="AH36" i="38" s="1"/>
  <c r="AH34" i="38"/>
  <c r="AI7" i="38"/>
  <c r="BA21" i="37"/>
  <c r="BA26" i="37" s="1"/>
  <c r="AZ29" i="37"/>
  <c r="AG57" i="37"/>
  <c r="AG36" i="37" s="1"/>
  <c r="AG51" i="37"/>
  <c r="AG34" i="37"/>
  <c r="AH7" i="37"/>
  <c r="AF37" i="37"/>
  <c r="AF10" i="37"/>
  <c r="AE11" i="37"/>
  <c r="AE12" i="37"/>
  <c r="AE13" i="37"/>
  <c r="AG43" i="37"/>
  <c r="AH40" i="37"/>
  <c r="AH21" i="29"/>
  <c r="AD12" i="29"/>
  <c r="AD13" i="29"/>
  <c r="AE38" i="29"/>
  <c r="AF10" i="29"/>
  <c r="AG44" i="29"/>
  <c r="AH41" i="29"/>
  <c r="AG58" i="29"/>
  <c r="AG37" i="29" s="1"/>
  <c r="AG35" i="29"/>
  <c r="AG52" i="29"/>
  <c r="AH7" i="29"/>
  <c r="AH50" i="29" s="1"/>
  <c r="AH22" i="29"/>
  <c r="AH30" i="29" s="1"/>
  <c r="AE11" i="29"/>
  <c r="AE12" i="29"/>
  <c r="AE13" i="29"/>
  <c r="AH27" i="29" l="1"/>
  <c r="AH34" i="46"/>
  <c r="AH51" i="46"/>
  <c r="AH57" i="46"/>
  <c r="AH36" i="46" s="1"/>
  <c r="AI7" i="46"/>
  <c r="AH43" i="46"/>
  <c r="AI40" i="46"/>
  <c r="AG37" i="46"/>
  <c r="AG10" i="46"/>
  <c r="BK20" i="46"/>
  <c r="BK26" i="46" s="1"/>
  <c r="AF11" i="46"/>
  <c r="AF13" i="46"/>
  <c r="AF12" i="46"/>
  <c r="AH34" i="45"/>
  <c r="AH51" i="45"/>
  <c r="AH57" i="45"/>
  <c r="AH36" i="45" s="1"/>
  <c r="AI7" i="45"/>
  <c r="AG37" i="45"/>
  <c r="AG10" i="45"/>
  <c r="AH43" i="45"/>
  <c r="AI40" i="45"/>
  <c r="AF11" i="45"/>
  <c r="AF12" i="45"/>
  <c r="AF13" i="45"/>
  <c r="AH34" i="44"/>
  <c r="AH51" i="44"/>
  <c r="AH57" i="44"/>
  <c r="AH36" i="44" s="1"/>
  <c r="AI7" i="44"/>
  <c r="AG37" i="44"/>
  <c r="AG10" i="44"/>
  <c r="AH43" i="44"/>
  <c r="AI40" i="44"/>
  <c r="AF11" i="44"/>
  <c r="AF13" i="44"/>
  <c r="AF12" i="44"/>
  <c r="AG11" i="42"/>
  <c r="AG13" i="42"/>
  <c r="AG12" i="42"/>
  <c r="AI34" i="42"/>
  <c r="AI51" i="42"/>
  <c r="AI57" i="42"/>
  <c r="AI36" i="42" s="1"/>
  <c r="AJ7" i="42"/>
  <c r="AH37" i="42"/>
  <c r="AH43" i="42"/>
  <c r="AH10" i="42" s="1"/>
  <c r="AI40" i="42"/>
  <c r="AG11" i="41"/>
  <c r="AG13" i="41"/>
  <c r="AG12" i="41"/>
  <c r="AH43" i="41"/>
  <c r="AH10" i="41" s="1"/>
  <c r="AI40" i="41"/>
  <c r="AI34" i="41"/>
  <c r="AI51" i="41"/>
  <c r="AI57" i="41"/>
  <c r="AI36" i="41" s="1"/>
  <c r="AJ7" i="41"/>
  <c r="AH37" i="41"/>
  <c r="AF11" i="40"/>
  <c r="AF13" i="40"/>
  <c r="AF12" i="40"/>
  <c r="AI34" i="40"/>
  <c r="AI51" i="40"/>
  <c r="AI57" i="40"/>
  <c r="AI36" i="40" s="1"/>
  <c r="AJ7" i="40"/>
  <c r="AH37" i="40"/>
  <c r="AH40" i="40"/>
  <c r="AG43" i="40"/>
  <c r="AG10" i="40" s="1"/>
  <c r="AG11" i="38"/>
  <c r="AG12" i="38"/>
  <c r="AG13" i="38"/>
  <c r="AH43" i="38"/>
  <c r="AH10" i="38" s="1"/>
  <c r="AI40" i="38"/>
  <c r="AI34" i="38"/>
  <c r="AI57" i="38"/>
  <c r="AI36" i="38" s="1"/>
  <c r="AI51" i="38"/>
  <c r="AJ7" i="38"/>
  <c r="AH37" i="38"/>
  <c r="AF11" i="37"/>
  <c r="AF12" i="37"/>
  <c r="AF13" i="37"/>
  <c r="AH57" i="37"/>
  <c r="AH36" i="37" s="1"/>
  <c r="AH51" i="37"/>
  <c r="AH34" i="37"/>
  <c r="AI7" i="37"/>
  <c r="AH43" i="37"/>
  <c r="AI40" i="37"/>
  <c r="AG37" i="37"/>
  <c r="AG10" i="37"/>
  <c r="BB21" i="37"/>
  <c r="BB26" i="37" s="1"/>
  <c r="BA29" i="37"/>
  <c r="AI21" i="29"/>
  <c r="AG10" i="29"/>
  <c r="AF38" i="29"/>
  <c r="AI22" i="29"/>
  <c r="AI30" i="29" s="1"/>
  <c r="AH44" i="29"/>
  <c r="AI41" i="29"/>
  <c r="AF11" i="29"/>
  <c r="AF12" i="29"/>
  <c r="AF13" i="29"/>
  <c r="AH52" i="29"/>
  <c r="AH35" i="29"/>
  <c r="AH58" i="29"/>
  <c r="AH37" i="29" s="1"/>
  <c r="AI7" i="29"/>
  <c r="AI50" i="29" s="1"/>
  <c r="AI27" i="29" l="1"/>
  <c r="AJ40" i="46"/>
  <c r="AI43" i="46"/>
  <c r="AI34" i="46"/>
  <c r="AI51" i="46"/>
  <c r="AI57" i="46"/>
  <c r="AI36" i="46" s="1"/>
  <c r="AJ7" i="46"/>
  <c r="AH37" i="46"/>
  <c r="AH10" i="46"/>
  <c r="BL20" i="46"/>
  <c r="BL26" i="46" s="1"/>
  <c r="AG11" i="46"/>
  <c r="AG12" i="46"/>
  <c r="AG13" i="46"/>
  <c r="AJ40" i="45"/>
  <c r="AI43" i="45"/>
  <c r="AG11" i="45"/>
  <c r="AG12" i="45"/>
  <c r="AG13" i="45"/>
  <c r="AI34" i="45"/>
  <c r="AI51" i="45"/>
  <c r="AI57" i="45"/>
  <c r="AI36" i="45" s="1"/>
  <c r="AJ7" i="45"/>
  <c r="AH37" i="45"/>
  <c r="AH10" i="45"/>
  <c r="AJ40" i="44"/>
  <c r="AI43" i="44"/>
  <c r="AG11" i="44"/>
  <c r="AG13" i="44"/>
  <c r="AG12" i="44"/>
  <c r="AI34" i="44"/>
  <c r="AI51" i="44"/>
  <c r="AI57" i="44"/>
  <c r="AI36" i="44" s="1"/>
  <c r="AJ7" i="44"/>
  <c r="AH37" i="44"/>
  <c r="AH10" i="44"/>
  <c r="AH11" i="42"/>
  <c r="AH13" i="42"/>
  <c r="AH12" i="42"/>
  <c r="AJ34" i="42"/>
  <c r="AJ51" i="42"/>
  <c r="AJ57" i="42"/>
  <c r="AJ36" i="42" s="1"/>
  <c r="AK7" i="42"/>
  <c r="AI37" i="42"/>
  <c r="AJ40" i="42"/>
  <c r="AI43" i="42"/>
  <c r="AI10" i="42" s="1"/>
  <c r="AI37" i="41"/>
  <c r="AJ40" i="41"/>
  <c r="AI43" i="41"/>
  <c r="AI10" i="41" s="1"/>
  <c r="AH11" i="41"/>
  <c r="AH13" i="41"/>
  <c r="AH12" i="41"/>
  <c r="AJ34" i="41"/>
  <c r="AJ51" i="41"/>
  <c r="AJ57" i="41"/>
  <c r="AJ36" i="41" s="1"/>
  <c r="AK7" i="41"/>
  <c r="AJ34" i="40"/>
  <c r="AJ51" i="40"/>
  <c r="AJ57" i="40"/>
  <c r="AJ36" i="40" s="1"/>
  <c r="AK7" i="40"/>
  <c r="AI37" i="40"/>
  <c r="AH43" i="40"/>
  <c r="AH10" i="40" s="1"/>
  <c r="AI40" i="40"/>
  <c r="AG11" i="40"/>
  <c r="AG13" i="40"/>
  <c r="AG12" i="40"/>
  <c r="AH11" i="38"/>
  <c r="AH13" i="38"/>
  <c r="AH12" i="38"/>
  <c r="AI37" i="38"/>
  <c r="AJ40" i="38"/>
  <c r="AI43" i="38"/>
  <c r="AI10" i="38" s="1"/>
  <c r="AJ34" i="38"/>
  <c r="AJ51" i="38"/>
  <c r="AJ57" i="38"/>
  <c r="AJ36" i="38" s="1"/>
  <c r="AK7" i="38"/>
  <c r="AI34" i="37"/>
  <c r="AI51" i="37"/>
  <c r="AI57" i="37"/>
  <c r="AI36" i="37" s="1"/>
  <c r="AJ7" i="37"/>
  <c r="BC21" i="37"/>
  <c r="BC26" i="37" s="1"/>
  <c r="BB29" i="37"/>
  <c r="AH37" i="37"/>
  <c r="AH10" i="37"/>
  <c r="AG11" i="37"/>
  <c r="AG12" i="37"/>
  <c r="AG13" i="37"/>
  <c r="AJ40" i="37"/>
  <c r="AI43" i="37"/>
  <c r="AJ21" i="29"/>
  <c r="AH10" i="29"/>
  <c r="AH12" i="29" s="1"/>
  <c r="AG38" i="29"/>
  <c r="AJ41" i="29"/>
  <c r="AI44" i="29"/>
  <c r="AG11" i="29"/>
  <c r="AG13" i="29"/>
  <c r="AG12" i="29"/>
  <c r="AI52" i="29"/>
  <c r="AI35" i="29"/>
  <c r="AI58" i="29"/>
  <c r="AI37" i="29" s="1"/>
  <c r="AJ7" i="29"/>
  <c r="AJ50" i="29" s="1"/>
  <c r="AJ22" i="29"/>
  <c r="AJ30" i="29" s="1"/>
  <c r="AJ27" i="29" l="1"/>
  <c r="AK40" i="46"/>
  <c r="AJ43" i="46"/>
  <c r="AH11" i="46"/>
  <c r="AH13" i="46"/>
  <c r="AH12" i="46"/>
  <c r="AJ34" i="46"/>
  <c r="AJ51" i="46"/>
  <c r="AJ57" i="46"/>
  <c r="AJ36" i="46" s="1"/>
  <c r="AK7" i="46"/>
  <c r="AI37" i="46"/>
  <c r="AI10" i="46"/>
  <c r="BM20" i="46"/>
  <c r="BM26" i="46" s="1"/>
  <c r="AI37" i="45"/>
  <c r="AI10" i="45"/>
  <c r="AH11" i="45"/>
  <c r="AH12" i="45"/>
  <c r="AH13" i="45"/>
  <c r="AJ34" i="45"/>
  <c r="AJ51" i="45"/>
  <c r="AJ57" i="45"/>
  <c r="AJ36" i="45" s="1"/>
  <c r="AK7" i="45"/>
  <c r="AK40" i="45"/>
  <c r="AJ43" i="45"/>
  <c r="AI37" i="44"/>
  <c r="AI10" i="44"/>
  <c r="AH11" i="44"/>
  <c r="AH13" i="44"/>
  <c r="AH12" i="44"/>
  <c r="AJ34" i="44"/>
  <c r="AJ51" i="44"/>
  <c r="AJ57" i="44"/>
  <c r="AJ36" i="44" s="1"/>
  <c r="AK7" i="44"/>
  <c r="AK40" i="44"/>
  <c r="AJ43" i="44"/>
  <c r="AI11" i="42"/>
  <c r="AI13" i="42"/>
  <c r="AI12" i="42"/>
  <c r="AK34" i="42"/>
  <c r="AK51" i="42"/>
  <c r="AK57" i="42"/>
  <c r="AK36" i="42" s="1"/>
  <c r="AL7" i="42"/>
  <c r="AJ37" i="42"/>
  <c r="AK40" i="42"/>
  <c r="AJ43" i="42"/>
  <c r="AJ10" i="42" s="1"/>
  <c r="AI11" i="41"/>
  <c r="AI13" i="41"/>
  <c r="AI12" i="41"/>
  <c r="AK34" i="41"/>
  <c r="AK51" i="41"/>
  <c r="AK57" i="41"/>
  <c r="AK36" i="41" s="1"/>
  <c r="AL7" i="41"/>
  <c r="AK40" i="41"/>
  <c r="AJ43" i="41"/>
  <c r="AJ10" i="41" s="1"/>
  <c r="AJ37" i="41"/>
  <c r="AH11" i="40"/>
  <c r="AH13" i="40"/>
  <c r="AH12" i="40"/>
  <c r="AI43" i="40"/>
  <c r="AI10" i="40" s="1"/>
  <c r="AJ40" i="40"/>
  <c r="AK51" i="40"/>
  <c r="AK57" i="40"/>
  <c r="AK36" i="40" s="1"/>
  <c r="AK34" i="40"/>
  <c r="AL7" i="40"/>
  <c r="AJ37" i="40"/>
  <c r="AI11" i="38"/>
  <c r="AI12" i="38"/>
  <c r="AI13" i="38"/>
  <c r="AK40" i="38"/>
  <c r="AJ43" i="38"/>
  <c r="AJ10" i="38" s="1"/>
  <c r="AK34" i="38"/>
  <c r="AK51" i="38"/>
  <c r="AK57" i="38"/>
  <c r="AK36" i="38" s="1"/>
  <c r="AL7" i="38"/>
  <c r="AJ37" i="38"/>
  <c r="AH11" i="37"/>
  <c r="AH12" i="37"/>
  <c r="AH13" i="37"/>
  <c r="BD21" i="37"/>
  <c r="BD26" i="37" s="1"/>
  <c r="BC29" i="37"/>
  <c r="AK40" i="37"/>
  <c r="AJ43" i="37"/>
  <c r="AJ34" i="37"/>
  <c r="AJ51" i="37"/>
  <c r="AJ57" i="37"/>
  <c r="AJ36" i="37" s="1"/>
  <c r="AK7" i="37"/>
  <c r="AI37" i="37"/>
  <c r="AI10" i="37"/>
  <c r="AK21" i="29"/>
  <c r="AH38" i="29"/>
  <c r="AI10" i="29"/>
  <c r="AI12" i="29" s="1"/>
  <c r="AH11" i="29"/>
  <c r="AH13" i="29"/>
  <c r="AK41" i="29"/>
  <c r="AJ44" i="29"/>
  <c r="AK22" i="29"/>
  <c r="AK30" i="29" s="1"/>
  <c r="AJ35" i="29"/>
  <c r="AJ58" i="29"/>
  <c r="AJ37" i="29" s="1"/>
  <c r="AK7" i="29"/>
  <c r="AK50" i="29" s="1"/>
  <c r="AJ52" i="29"/>
  <c r="AK27" i="29" l="1"/>
  <c r="AI11" i="46"/>
  <c r="AI13" i="46"/>
  <c r="AI12" i="46"/>
  <c r="AJ37" i="46"/>
  <c r="AJ10" i="46"/>
  <c r="C26" i="46"/>
  <c r="AK34" i="46"/>
  <c r="AK51" i="46"/>
  <c r="AK57" i="46"/>
  <c r="AK36" i="46" s="1"/>
  <c r="AL7" i="46"/>
  <c r="AL40" i="46"/>
  <c r="AK43" i="46"/>
  <c r="AJ37" i="45"/>
  <c r="AJ10" i="45"/>
  <c r="AL40" i="45"/>
  <c r="AK43" i="45"/>
  <c r="AI11" i="45"/>
  <c r="AI13" i="45"/>
  <c r="AI12" i="45"/>
  <c r="AK34" i="45"/>
  <c r="AK51" i="45"/>
  <c r="AK57" i="45"/>
  <c r="AK36" i="45" s="1"/>
  <c r="AL7" i="45"/>
  <c r="AJ37" i="44"/>
  <c r="AJ10" i="44"/>
  <c r="AL40" i="44"/>
  <c r="AK43" i="44"/>
  <c r="AI11" i="44"/>
  <c r="AI13" i="44"/>
  <c r="AI12" i="44"/>
  <c r="AK34" i="44"/>
  <c r="AK51" i="44"/>
  <c r="AK57" i="44"/>
  <c r="AK36" i="44" s="1"/>
  <c r="AL7" i="44"/>
  <c r="AJ11" i="42"/>
  <c r="AJ13" i="42"/>
  <c r="AJ12" i="42"/>
  <c r="AL34" i="42"/>
  <c r="AL51" i="42"/>
  <c r="AL57" i="42"/>
  <c r="AL36" i="42" s="1"/>
  <c r="AM7" i="42"/>
  <c r="AK37" i="42"/>
  <c r="AL40" i="42"/>
  <c r="AK43" i="42"/>
  <c r="AK10" i="42" s="1"/>
  <c r="AL40" i="41"/>
  <c r="AK43" i="41"/>
  <c r="AK10" i="41" s="1"/>
  <c r="AL34" i="41"/>
  <c r="AL51" i="41"/>
  <c r="AL57" i="41"/>
  <c r="AL36" i="41" s="1"/>
  <c r="AM7" i="41"/>
  <c r="AK37" i="41"/>
  <c r="AJ11" i="41"/>
  <c r="AJ12" i="41"/>
  <c r="AJ13" i="41"/>
  <c r="AK37" i="40"/>
  <c r="AJ43" i="40"/>
  <c r="AJ10" i="40" s="1"/>
  <c r="AK40" i="40"/>
  <c r="AI11" i="40"/>
  <c r="AI13" i="40"/>
  <c r="AI12" i="40"/>
  <c r="AL57" i="40"/>
  <c r="AL36" i="40" s="1"/>
  <c r="AL34" i="40"/>
  <c r="AL51" i="40"/>
  <c r="AM7" i="40"/>
  <c r="AJ11" i="38"/>
  <c r="AJ12" i="38"/>
  <c r="AJ13" i="38"/>
  <c r="AK37" i="38"/>
  <c r="AL40" i="38"/>
  <c r="AK43" i="38"/>
  <c r="AK10" i="38" s="1"/>
  <c r="AL34" i="38"/>
  <c r="AL51" i="38"/>
  <c r="AL57" i="38"/>
  <c r="AL36" i="38" s="1"/>
  <c r="AM7" i="38"/>
  <c r="AL40" i="37"/>
  <c r="AK43" i="37"/>
  <c r="AI11" i="37"/>
  <c r="AI13" i="37"/>
  <c r="AI12" i="37"/>
  <c r="BE21" i="37"/>
  <c r="BE26" i="37" s="1"/>
  <c r="BD29" i="37"/>
  <c r="AK34" i="37"/>
  <c r="AK51" i="37"/>
  <c r="AK57" i="37"/>
  <c r="AK36" i="37" s="1"/>
  <c r="AL7" i="37"/>
  <c r="AJ37" i="37"/>
  <c r="AJ10" i="37"/>
  <c r="AL21" i="29"/>
  <c r="AI38" i="29"/>
  <c r="AI13" i="29"/>
  <c r="AL41" i="29"/>
  <c r="AK44" i="29"/>
  <c r="AK35" i="29"/>
  <c r="AK58" i="29"/>
  <c r="AK37" i="29" s="1"/>
  <c r="AL7" i="29"/>
  <c r="AL50" i="29" s="1"/>
  <c r="AK52" i="29"/>
  <c r="AL22" i="29"/>
  <c r="AL30" i="29" s="1"/>
  <c r="M110" i="14" l="1"/>
  <c r="M111" i="14"/>
  <c r="AL27" i="29"/>
  <c r="AJ11" i="46"/>
  <c r="AJ13" i="46"/>
  <c r="AJ12" i="46"/>
  <c r="AL43" i="46"/>
  <c r="AM40" i="46"/>
  <c r="AK37" i="46"/>
  <c r="AK10" i="46"/>
  <c r="AL34" i="46"/>
  <c r="AL51" i="46"/>
  <c r="AL57" i="46"/>
  <c r="AL36" i="46" s="1"/>
  <c r="AM7" i="46"/>
  <c r="AL34" i="45"/>
  <c r="AL51" i="45"/>
  <c r="AL57" i="45"/>
  <c r="AL36" i="45" s="1"/>
  <c r="AM7" i="45"/>
  <c r="AL43" i="45"/>
  <c r="AM40" i="45"/>
  <c r="AK10" i="45"/>
  <c r="AK37" i="45"/>
  <c r="AJ11" i="45"/>
  <c r="AJ13" i="45"/>
  <c r="AJ12" i="45"/>
  <c r="AL34" i="44"/>
  <c r="AL51" i="44"/>
  <c r="AL57" i="44"/>
  <c r="AL36" i="44" s="1"/>
  <c r="AM7" i="44"/>
  <c r="AL43" i="44"/>
  <c r="AM40" i="44"/>
  <c r="AK10" i="44"/>
  <c r="AK37" i="44"/>
  <c r="AJ11" i="44"/>
  <c r="AJ13" i="44"/>
  <c r="AJ12" i="44"/>
  <c r="AK11" i="42"/>
  <c r="AK13" i="42"/>
  <c r="AK12" i="42"/>
  <c r="AM34" i="42"/>
  <c r="AM51" i="42"/>
  <c r="AM57" i="42"/>
  <c r="AM36" i="42" s="1"/>
  <c r="AN7" i="42"/>
  <c r="AL37" i="42"/>
  <c r="AL43" i="42"/>
  <c r="AL10" i="42" s="1"/>
  <c r="AM40" i="42"/>
  <c r="AK11" i="41"/>
  <c r="AK12" i="41"/>
  <c r="AK13" i="41"/>
  <c r="AL43" i="41"/>
  <c r="AL10" i="41" s="1"/>
  <c r="AM40" i="41"/>
  <c r="AL37" i="41"/>
  <c r="AM34" i="41"/>
  <c r="AM51" i="41"/>
  <c r="AM57" i="41"/>
  <c r="AM36" i="41" s="1"/>
  <c r="AN7" i="41"/>
  <c r="AL37" i="40"/>
  <c r="AL40" i="40"/>
  <c r="AK43" i="40"/>
  <c r="AK10" i="40" s="1"/>
  <c r="AM34" i="40"/>
  <c r="AM57" i="40"/>
  <c r="AM36" i="40" s="1"/>
  <c r="AM51" i="40"/>
  <c r="AN7" i="40"/>
  <c r="AJ11" i="40"/>
  <c r="AJ13" i="40"/>
  <c r="AJ12" i="40"/>
  <c r="AK11" i="38"/>
  <c r="AK13" i="38"/>
  <c r="AK12" i="38"/>
  <c r="AL43" i="38"/>
  <c r="AL10" i="38" s="1"/>
  <c r="AM40" i="38"/>
  <c r="AM34" i="38"/>
  <c r="AM51" i="38"/>
  <c r="AM57" i="38"/>
  <c r="AM36" i="38" s="1"/>
  <c r="AN7" i="38"/>
  <c r="AL37" i="38"/>
  <c r="BF21" i="37"/>
  <c r="BF26" i="37" s="1"/>
  <c r="BE29" i="37"/>
  <c r="AL34" i="37"/>
  <c r="AL51" i="37"/>
  <c r="AL57" i="37"/>
  <c r="AL36" i="37" s="1"/>
  <c r="AM7" i="37"/>
  <c r="AK37" i="37"/>
  <c r="AK10" i="37"/>
  <c r="AJ11" i="37"/>
  <c r="AJ12" i="37"/>
  <c r="AJ13" i="37"/>
  <c r="AL43" i="37"/>
  <c r="AM40" i="37"/>
  <c r="AM21" i="29"/>
  <c r="AM27" i="29" s="1"/>
  <c r="AJ38" i="29"/>
  <c r="AI11" i="29"/>
  <c r="AJ10" i="29"/>
  <c r="AJ12" i="29" s="1"/>
  <c r="AM41" i="29"/>
  <c r="AL44" i="29"/>
  <c r="AM22" i="29"/>
  <c r="AM30" i="29" s="1"/>
  <c r="AL35" i="29"/>
  <c r="AL58" i="29"/>
  <c r="AL37" i="29" s="1"/>
  <c r="AL52" i="29"/>
  <c r="AM7" i="29"/>
  <c r="AM50" i="29" s="1"/>
  <c r="AK11" i="46" l="1"/>
  <c r="AK13" i="46"/>
  <c r="AK12" i="46"/>
  <c r="AM43" i="46"/>
  <c r="AN40" i="46"/>
  <c r="AM34" i="46"/>
  <c r="AM51" i="46"/>
  <c r="AM57" i="46"/>
  <c r="AM36" i="46" s="1"/>
  <c r="AN7" i="46"/>
  <c r="AL37" i="46"/>
  <c r="AL10" i="46"/>
  <c r="AM43" i="45"/>
  <c r="AN40" i="45"/>
  <c r="AM34" i="45"/>
  <c r="AM51" i="45"/>
  <c r="AM57" i="45"/>
  <c r="AM36" i="45" s="1"/>
  <c r="AN7" i="45"/>
  <c r="AL37" i="45"/>
  <c r="AL10" i="45"/>
  <c r="AK11" i="45"/>
  <c r="AK12" i="45"/>
  <c r="AK13" i="45"/>
  <c r="AK11" i="44"/>
  <c r="AK12" i="44"/>
  <c r="AK13" i="44"/>
  <c r="AM43" i="44"/>
  <c r="AN40" i="44"/>
  <c r="AM34" i="44"/>
  <c r="AM51" i="44"/>
  <c r="AM57" i="44"/>
  <c r="AM36" i="44" s="1"/>
  <c r="AN7" i="44"/>
  <c r="AL37" i="44"/>
  <c r="AL10" i="44"/>
  <c r="AL11" i="42"/>
  <c r="AL12" i="42"/>
  <c r="AL13" i="42"/>
  <c r="AN51" i="42"/>
  <c r="AN57" i="42"/>
  <c r="AN36" i="42" s="1"/>
  <c r="AO7" i="42"/>
  <c r="AN34" i="42"/>
  <c r="AM37" i="42"/>
  <c r="AM43" i="42"/>
  <c r="AM10" i="42" s="1"/>
  <c r="AN40" i="42"/>
  <c r="AL11" i="41"/>
  <c r="AL13" i="41"/>
  <c r="AL12" i="41"/>
  <c r="AM43" i="41"/>
  <c r="AM10" i="41" s="1"/>
  <c r="AN40" i="41"/>
  <c r="AN51" i="41"/>
  <c r="AN57" i="41"/>
  <c r="AN36" i="41" s="1"/>
  <c r="AO7" i="41"/>
  <c r="AN34" i="41"/>
  <c r="AM37" i="41"/>
  <c r="AN51" i="40"/>
  <c r="AN34" i="40"/>
  <c r="AN57" i="40"/>
  <c r="AN36" i="40" s="1"/>
  <c r="AO7" i="40"/>
  <c r="AM37" i="40"/>
  <c r="AK11" i="40"/>
  <c r="AK13" i="40"/>
  <c r="AK12" i="40"/>
  <c r="AL43" i="40"/>
  <c r="AL10" i="40" s="1"/>
  <c r="AM40" i="40"/>
  <c r="AM37" i="38"/>
  <c r="AM43" i="38"/>
  <c r="AM10" i="38" s="1"/>
  <c r="AN40" i="38"/>
  <c r="AL11" i="38"/>
  <c r="AL12" i="38"/>
  <c r="AL13" i="38"/>
  <c r="AN51" i="38"/>
  <c r="AN57" i="38"/>
  <c r="AN36" i="38" s="1"/>
  <c r="AN34" i="38"/>
  <c r="AO7" i="38"/>
  <c r="AK11" i="37"/>
  <c r="AK12" i="37"/>
  <c r="AK13" i="37"/>
  <c r="AM34" i="37"/>
  <c r="AM51" i="37"/>
  <c r="AM57" i="37"/>
  <c r="AM36" i="37" s="1"/>
  <c r="AN7" i="37"/>
  <c r="AM43" i="37"/>
  <c r="AN40" i="37"/>
  <c r="AL37" i="37"/>
  <c r="AL10" i="37"/>
  <c r="BG21" i="37"/>
  <c r="BG26" i="37" s="1"/>
  <c r="BF29" i="37"/>
  <c r="AN21" i="29"/>
  <c r="AK38" i="29"/>
  <c r="AJ11" i="29"/>
  <c r="AJ13" i="29"/>
  <c r="AK10" i="29"/>
  <c r="AK13" i="29" s="1"/>
  <c r="AM35" i="29"/>
  <c r="AM52" i="29"/>
  <c r="AM58" i="29"/>
  <c r="AM37" i="29" s="1"/>
  <c r="AN7" i="29"/>
  <c r="AN50" i="29" s="1"/>
  <c r="AN22" i="29"/>
  <c r="AN30" i="29" s="1"/>
  <c r="AN41" i="29"/>
  <c r="AM44" i="29"/>
  <c r="AN27" i="29" l="1"/>
  <c r="AM37" i="46"/>
  <c r="AM10" i="46"/>
  <c r="AN43" i="46"/>
  <c r="AO40" i="46"/>
  <c r="AL11" i="46"/>
  <c r="AL13" i="46"/>
  <c r="AL12" i="46"/>
  <c r="AN51" i="46"/>
  <c r="AN57" i="46"/>
  <c r="AN36" i="46" s="1"/>
  <c r="AN34" i="46"/>
  <c r="AO7" i="46"/>
  <c r="AN43" i="45"/>
  <c r="AO40" i="45"/>
  <c r="AL11" i="45"/>
  <c r="AL13" i="45"/>
  <c r="AL12" i="45"/>
  <c r="AN51" i="45"/>
  <c r="AN57" i="45"/>
  <c r="AN36" i="45" s="1"/>
  <c r="AO7" i="45"/>
  <c r="AN34" i="45"/>
  <c r="AM37" i="45"/>
  <c r="AM10" i="45"/>
  <c r="AM37" i="44"/>
  <c r="AM10" i="44"/>
  <c r="AN51" i="44"/>
  <c r="AN57" i="44"/>
  <c r="AN36" i="44" s="1"/>
  <c r="AN34" i="44"/>
  <c r="AO7" i="44"/>
  <c r="AN43" i="44"/>
  <c r="AO40" i="44"/>
  <c r="AL11" i="44"/>
  <c r="AL12" i="44"/>
  <c r="AL13" i="44"/>
  <c r="AM11" i="42"/>
  <c r="AM12" i="42"/>
  <c r="AM13" i="42"/>
  <c r="AO57" i="42"/>
  <c r="AO36" i="42" s="1"/>
  <c r="AO34" i="42"/>
  <c r="AO51" i="42"/>
  <c r="AP7" i="42"/>
  <c r="AN37" i="42"/>
  <c r="AN43" i="42"/>
  <c r="AN10" i="42" s="1"/>
  <c r="AO40" i="42"/>
  <c r="AM11" i="41"/>
  <c r="AM13" i="41"/>
  <c r="AM12" i="41"/>
  <c r="AO57" i="41"/>
  <c r="AO36" i="41" s="1"/>
  <c r="AO34" i="41"/>
  <c r="AO51" i="41"/>
  <c r="AP7" i="41"/>
  <c r="AN37" i="41"/>
  <c r="AN43" i="41"/>
  <c r="AN10" i="41" s="1"/>
  <c r="AO40" i="41"/>
  <c r="AO57" i="40"/>
  <c r="AO36" i="40" s="1"/>
  <c r="AO51" i="40"/>
  <c r="AO34" i="40"/>
  <c r="AP7" i="40"/>
  <c r="AM43" i="40"/>
  <c r="AM10" i="40" s="1"/>
  <c r="AN40" i="40"/>
  <c r="AN37" i="40"/>
  <c r="AL11" i="40"/>
  <c r="AL13" i="40"/>
  <c r="AL12" i="40"/>
  <c r="AN37" i="38"/>
  <c r="AM11" i="38"/>
  <c r="AM12" i="38"/>
  <c r="AM13" i="38"/>
  <c r="AN43" i="38"/>
  <c r="AN10" i="38" s="1"/>
  <c r="AO40" i="38"/>
  <c r="AO57" i="38"/>
  <c r="AO36" i="38" s="1"/>
  <c r="AO34" i="38"/>
  <c r="AO51" i="38"/>
  <c r="AP7" i="38"/>
  <c r="AN51" i="37"/>
  <c r="AN57" i="37"/>
  <c r="AN36" i="37" s="1"/>
  <c r="AN34" i="37"/>
  <c r="AO7" i="37"/>
  <c r="AM37" i="37"/>
  <c r="AM10" i="37"/>
  <c r="BH21" i="37"/>
  <c r="BH26" i="37" s="1"/>
  <c r="BG29" i="37"/>
  <c r="AL11" i="37"/>
  <c r="AL13" i="37"/>
  <c r="AL12" i="37"/>
  <c r="AN43" i="37"/>
  <c r="AO40" i="37"/>
  <c r="AO21" i="29"/>
  <c r="AL38" i="29"/>
  <c r="AK11" i="29"/>
  <c r="AL10" i="29"/>
  <c r="AK12" i="29"/>
  <c r="AM10" i="29"/>
  <c r="AN52" i="29"/>
  <c r="AN58" i="29"/>
  <c r="AN37" i="29" s="1"/>
  <c r="AN35" i="29"/>
  <c r="AO7" i="29"/>
  <c r="AO50" i="29" s="1"/>
  <c r="AN44" i="29"/>
  <c r="AO41" i="29"/>
  <c r="AO22" i="29"/>
  <c r="AO30" i="29" s="1"/>
  <c r="AO27" i="29" l="1"/>
  <c r="AO43" i="46"/>
  <c r="AP40" i="46"/>
  <c r="AO57" i="46"/>
  <c r="AO36" i="46" s="1"/>
  <c r="AO51" i="46"/>
  <c r="AO34" i="46"/>
  <c r="AP7" i="46"/>
  <c r="AM11" i="46"/>
  <c r="AM12" i="46"/>
  <c r="AM13" i="46"/>
  <c r="AN37" i="46"/>
  <c r="AN10" i="46"/>
  <c r="AO57" i="45"/>
  <c r="AO36" i="45" s="1"/>
  <c r="AO34" i="45"/>
  <c r="AO51" i="45"/>
  <c r="AP7" i="45"/>
  <c r="AN37" i="45"/>
  <c r="AN10" i="45"/>
  <c r="AM11" i="45"/>
  <c r="AM13" i="45"/>
  <c r="AM12" i="45"/>
  <c r="AO43" i="45"/>
  <c r="AP40" i="45"/>
  <c r="AM11" i="44"/>
  <c r="AM13" i="44"/>
  <c r="AM12" i="44"/>
  <c r="AO43" i="44"/>
  <c r="AP40" i="44"/>
  <c r="AN37" i="44"/>
  <c r="AN10" i="44"/>
  <c r="AO57" i="44"/>
  <c r="AO36" i="44" s="1"/>
  <c r="AO34" i="44"/>
  <c r="AO51" i="44"/>
  <c r="AP7" i="44"/>
  <c r="AN11" i="42"/>
  <c r="AN12" i="42"/>
  <c r="AN13" i="42"/>
  <c r="AP34" i="42"/>
  <c r="AP51" i="42"/>
  <c r="AP57" i="42"/>
  <c r="AP36" i="42" s="1"/>
  <c r="AQ7" i="42"/>
  <c r="AO37" i="42"/>
  <c r="AO43" i="42"/>
  <c r="AO10" i="42" s="1"/>
  <c r="AP40" i="42"/>
  <c r="AN11" i="41"/>
  <c r="AN12" i="41"/>
  <c r="AN13" i="41"/>
  <c r="AP34" i="41"/>
  <c r="AP51" i="41"/>
  <c r="AP57" i="41"/>
  <c r="AP36" i="41" s="1"/>
  <c r="AQ7" i="41"/>
  <c r="AO37" i="41"/>
  <c r="AO43" i="41"/>
  <c r="AO10" i="41" s="1"/>
  <c r="AP40" i="41"/>
  <c r="AO40" i="40"/>
  <c r="AN43" i="40"/>
  <c r="AN10" i="40" s="1"/>
  <c r="AM11" i="40"/>
  <c r="AM12" i="40"/>
  <c r="AM13" i="40"/>
  <c r="AP34" i="40"/>
  <c r="AP57" i="40"/>
  <c r="AP36" i="40" s="1"/>
  <c r="AP51" i="40"/>
  <c r="AQ7" i="40"/>
  <c r="AO37" i="40"/>
  <c r="AO37" i="38"/>
  <c r="AO43" i="38"/>
  <c r="AO10" i="38" s="1"/>
  <c r="AP40" i="38"/>
  <c r="AN11" i="38"/>
  <c r="AN12" i="38"/>
  <c r="AN13" i="38"/>
  <c r="AP51" i="38"/>
  <c r="AP57" i="38"/>
  <c r="AP36" i="38" s="1"/>
  <c r="AP34" i="38"/>
  <c r="AQ7" i="38"/>
  <c r="BI21" i="37"/>
  <c r="BI26" i="37" s="1"/>
  <c r="BH29" i="37"/>
  <c r="AM11" i="37"/>
  <c r="AM13" i="37"/>
  <c r="AM12" i="37"/>
  <c r="AO43" i="37"/>
  <c r="AP40" i="37"/>
  <c r="AO57" i="37"/>
  <c r="AO36" i="37" s="1"/>
  <c r="AO51" i="37"/>
  <c r="AO34" i="37"/>
  <c r="AP7" i="37"/>
  <c r="AN37" i="37"/>
  <c r="AN10" i="37"/>
  <c r="AP21" i="29"/>
  <c r="AL11" i="29"/>
  <c r="AM11" i="29" s="1"/>
  <c r="AL12" i="29"/>
  <c r="AL13" i="29"/>
  <c r="AM38" i="29"/>
  <c r="AN10" i="29"/>
  <c r="AP22" i="29"/>
  <c r="AP30" i="29" s="1"/>
  <c r="AO44" i="29"/>
  <c r="AP41" i="29"/>
  <c r="AO58" i="29"/>
  <c r="AO37" i="29" s="1"/>
  <c r="AO52" i="29"/>
  <c r="AO35" i="29"/>
  <c r="AP7" i="29"/>
  <c r="AP50" i="29" s="1"/>
  <c r="AM12" i="29"/>
  <c r="AM13" i="29"/>
  <c r="AP27" i="29" l="1"/>
  <c r="AP34" i="46"/>
  <c r="AP51" i="46"/>
  <c r="AP57" i="46"/>
  <c r="AP36" i="46" s="1"/>
  <c r="AQ7" i="46"/>
  <c r="AN11" i="46"/>
  <c r="AN12" i="46"/>
  <c r="AN13" i="46"/>
  <c r="AO37" i="46"/>
  <c r="AO10" i="46"/>
  <c r="AP43" i="46"/>
  <c r="AQ40" i="46"/>
  <c r="AN11" i="45"/>
  <c r="AN13" i="45"/>
  <c r="AN12" i="45"/>
  <c r="AO37" i="45"/>
  <c r="AO10" i="45"/>
  <c r="AP34" i="45"/>
  <c r="AP51" i="45"/>
  <c r="AP57" i="45"/>
  <c r="AP36" i="45" s="1"/>
  <c r="AQ7" i="45"/>
  <c r="AP43" i="45"/>
  <c r="AQ40" i="45"/>
  <c r="AO37" i="44"/>
  <c r="AO10" i="44"/>
  <c r="AP34" i="44"/>
  <c r="AP51" i="44"/>
  <c r="AP57" i="44"/>
  <c r="AP36" i="44" s="1"/>
  <c r="AQ7" i="44"/>
  <c r="AN11" i="44"/>
  <c r="AN13" i="44"/>
  <c r="AN12" i="44"/>
  <c r="AP43" i="44"/>
  <c r="AQ40" i="44"/>
  <c r="AO11" i="42"/>
  <c r="AO13" i="42"/>
  <c r="AO12" i="42"/>
  <c r="AQ34" i="42"/>
  <c r="AQ51" i="42"/>
  <c r="AQ57" i="42"/>
  <c r="AQ36" i="42" s="1"/>
  <c r="AR7" i="42"/>
  <c r="AP37" i="42"/>
  <c r="AP43" i="42"/>
  <c r="AP10" i="42" s="1"/>
  <c r="AQ40" i="42"/>
  <c r="AO11" i="41"/>
  <c r="AO12" i="41"/>
  <c r="AO13" i="41"/>
  <c r="AP37" i="41"/>
  <c r="AP43" i="41"/>
  <c r="AP10" i="41" s="1"/>
  <c r="AQ40" i="41"/>
  <c r="AQ34" i="41"/>
  <c r="AQ51" i="41"/>
  <c r="AQ57" i="41"/>
  <c r="AQ36" i="41" s="1"/>
  <c r="AR7" i="41"/>
  <c r="AP37" i="40"/>
  <c r="AN11" i="40"/>
  <c r="AN13" i="40"/>
  <c r="AN12" i="40"/>
  <c r="AQ34" i="40"/>
  <c r="AQ51" i="40"/>
  <c r="AQ57" i="40"/>
  <c r="AQ36" i="40" s="1"/>
  <c r="AR7" i="40"/>
  <c r="AP40" i="40"/>
  <c r="AO43" i="40"/>
  <c r="AO10" i="40" s="1"/>
  <c r="AO11" i="38"/>
  <c r="AO12" i="38"/>
  <c r="AO13" i="38"/>
  <c r="AP37" i="38"/>
  <c r="AP43" i="38"/>
  <c r="AP10" i="38" s="1"/>
  <c r="AQ40" i="38"/>
  <c r="AQ34" i="38"/>
  <c r="AQ57" i="38"/>
  <c r="AQ36" i="38" s="1"/>
  <c r="AQ51" i="38"/>
  <c r="AR7" i="38"/>
  <c r="AO37" i="37"/>
  <c r="AO10" i="37"/>
  <c r="AP43" i="37"/>
  <c r="AQ40" i="37"/>
  <c r="AP57" i="37"/>
  <c r="AP36" i="37" s="1"/>
  <c r="AP51" i="37"/>
  <c r="AP34" i="37"/>
  <c r="AQ7" i="37"/>
  <c r="AN11" i="37"/>
  <c r="AN12" i="37"/>
  <c r="AN13" i="37"/>
  <c r="BJ21" i="37"/>
  <c r="BJ26" i="37" s="1"/>
  <c r="BI29" i="37"/>
  <c r="AQ21" i="29"/>
  <c r="AQ27" i="29" s="1"/>
  <c r="AN38" i="29"/>
  <c r="AO10" i="29"/>
  <c r="AN11" i="29"/>
  <c r="AN13" i="29"/>
  <c r="AN12" i="29"/>
  <c r="AP44" i="29"/>
  <c r="AQ41" i="29"/>
  <c r="AP58" i="29"/>
  <c r="AP37" i="29" s="1"/>
  <c r="AP52" i="29"/>
  <c r="AP35" i="29"/>
  <c r="AQ7" i="29"/>
  <c r="AQ50" i="29" s="1"/>
  <c r="AQ22" i="29"/>
  <c r="AQ30" i="29" s="1"/>
  <c r="AQ34" i="46" l="1"/>
  <c r="AQ51" i="46"/>
  <c r="AQ57" i="46"/>
  <c r="AQ36" i="46" s="1"/>
  <c r="AR7" i="46"/>
  <c r="AR40" i="46"/>
  <c r="AQ43" i="46"/>
  <c r="AP37" i="46"/>
  <c r="AP10" i="46"/>
  <c r="AO11" i="46"/>
  <c r="AO12" i="46"/>
  <c r="AO13" i="46"/>
  <c r="AP37" i="45"/>
  <c r="AP10" i="45"/>
  <c r="AO11" i="45"/>
  <c r="AO13" i="45"/>
  <c r="AO12" i="45"/>
  <c r="AR40" i="45"/>
  <c r="AQ43" i="45"/>
  <c r="AQ34" i="45"/>
  <c r="AQ51" i="45"/>
  <c r="AQ57" i="45"/>
  <c r="AQ36" i="45" s="1"/>
  <c r="AR7" i="45"/>
  <c r="AQ34" i="44"/>
  <c r="AQ51" i="44"/>
  <c r="AQ57" i="44"/>
  <c r="AQ36" i="44" s="1"/>
  <c r="AR7" i="44"/>
  <c r="AO11" i="44"/>
  <c r="AO12" i="44"/>
  <c r="AO13" i="44"/>
  <c r="AP37" i="44"/>
  <c r="AP10" i="44"/>
  <c r="AR40" i="44"/>
  <c r="AQ43" i="44"/>
  <c r="AP11" i="42"/>
  <c r="AP13" i="42"/>
  <c r="AP12" i="42"/>
  <c r="AR34" i="42"/>
  <c r="AR51" i="42"/>
  <c r="AR57" i="42"/>
  <c r="AR36" i="42" s="1"/>
  <c r="AS7" i="42"/>
  <c r="AQ37" i="42"/>
  <c r="AR40" i="42"/>
  <c r="AQ43" i="42"/>
  <c r="AQ10" i="42" s="1"/>
  <c r="AP11" i="41"/>
  <c r="AP13" i="41"/>
  <c r="AP12" i="41"/>
  <c r="AR40" i="41"/>
  <c r="AQ43" i="41"/>
  <c r="AQ10" i="41" s="1"/>
  <c r="AR34" i="41"/>
  <c r="AR51" i="41"/>
  <c r="AR57" i="41"/>
  <c r="AR36" i="41" s="1"/>
  <c r="AS7" i="41"/>
  <c r="AQ37" i="41"/>
  <c r="AQ37" i="40"/>
  <c r="AO11" i="40"/>
  <c r="AO13" i="40"/>
  <c r="AO12" i="40"/>
  <c r="AP43" i="40"/>
  <c r="AP10" i="40" s="1"/>
  <c r="AQ40" i="40"/>
  <c r="AR34" i="40"/>
  <c r="AR51" i="40"/>
  <c r="AR57" i="40"/>
  <c r="AR36" i="40" s="1"/>
  <c r="AS7" i="40"/>
  <c r="AP11" i="38"/>
  <c r="AP12" i="38"/>
  <c r="AP13" i="38"/>
  <c r="AR40" i="38"/>
  <c r="AQ43" i="38"/>
  <c r="AQ10" i="38" s="1"/>
  <c r="AQ37" i="38"/>
  <c r="AR34" i="38"/>
  <c r="AR51" i="38"/>
  <c r="AR57" i="38"/>
  <c r="AR36" i="38" s="1"/>
  <c r="AS7" i="38"/>
  <c r="AQ34" i="37"/>
  <c r="AQ51" i="37"/>
  <c r="AQ57" i="37"/>
  <c r="AQ36" i="37" s="1"/>
  <c r="AR7" i="37"/>
  <c r="AP37" i="37"/>
  <c r="AP10" i="37"/>
  <c r="BK21" i="37"/>
  <c r="BK26" i="37" s="1"/>
  <c r="BJ29" i="37"/>
  <c r="AR40" i="37"/>
  <c r="AQ43" i="37"/>
  <c r="AO11" i="37"/>
  <c r="AO12" i="37"/>
  <c r="AO13" i="37"/>
  <c r="AR21" i="29"/>
  <c r="AP10" i="29"/>
  <c r="AO38" i="29"/>
  <c r="AR22" i="29"/>
  <c r="AR30" i="29" s="1"/>
  <c r="AQ44" i="29"/>
  <c r="AR41" i="29"/>
  <c r="AO11" i="29"/>
  <c r="AO12" i="29"/>
  <c r="AO13" i="29"/>
  <c r="AQ58" i="29"/>
  <c r="AQ37" i="29" s="1"/>
  <c r="AQ35" i="29"/>
  <c r="AQ52" i="29"/>
  <c r="AR7" i="29"/>
  <c r="AR50" i="29" s="1"/>
  <c r="AR27" i="29" l="1"/>
  <c r="AP11" i="46"/>
  <c r="AP13" i="46"/>
  <c r="AP12" i="46"/>
  <c r="AS40" i="46"/>
  <c r="AR43" i="46"/>
  <c r="AR34" i="46"/>
  <c r="AR51" i="46"/>
  <c r="AR57" i="46"/>
  <c r="AR36" i="46" s="1"/>
  <c r="AS7" i="46"/>
  <c r="AQ37" i="46"/>
  <c r="AQ10" i="46"/>
  <c r="AS40" i="45"/>
  <c r="AR43" i="45"/>
  <c r="AR34" i="45"/>
  <c r="AR51" i="45"/>
  <c r="AR57" i="45"/>
  <c r="AR36" i="45" s="1"/>
  <c r="AS7" i="45"/>
  <c r="AQ37" i="45"/>
  <c r="AQ10" i="45"/>
  <c r="AP11" i="45"/>
  <c r="AP13" i="45"/>
  <c r="AP12" i="45"/>
  <c r="AP11" i="44"/>
  <c r="AP12" i="44"/>
  <c r="AP13" i="44"/>
  <c r="AR34" i="44"/>
  <c r="AR51" i="44"/>
  <c r="AR57" i="44"/>
  <c r="AR36" i="44" s="1"/>
  <c r="AS7" i="44"/>
  <c r="AQ37" i="44"/>
  <c r="AQ10" i="44"/>
  <c r="AS40" i="44"/>
  <c r="AR43" i="44"/>
  <c r="AQ11" i="42"/>
  <c r="AQ13" i="42"/>
  <c r="AQ12" i="42"/>
  <c r="AS34" i="42"/>
  <c r="AS51" i="42"/>
  <c r="AS57" i="42"/>
  <c r="AS36" i="42" s="1"/>
  <c r="AT7" i="42"/>
  <c r="AR37" i="42"/>
  <c r="AS40" i="42"/>
  <c r="AR43" i="42"/>
  <c r="AR10" i="42" s="1"/>
  <c r="AR37" i="41"/>
  <c r="AS40" i="41"/>
  <c r="AR43" i="41"/>
  <c r="AR10" i="41" s="1"/>
  <c r="AQ11" i="41"/>
  <c r="AQ12" i="41"/>
  <c r="AQ13" i="41"/>
  <c r="AS34" i="41"/>
  <c r="AS51" i="41"/>
  <c r="AS57" i="41"/>
  <c r="AS36" i="41" s="1"/>
  <c r="AT7" i="41"/>
  <c r="AQ43" i="40"/>
  <c r="AQ10" i="40" s="1"/>
  <c r="AR40" i="40"/>
  <c r="AP11" i="40"/>
  <c r="AP13" i="40"/>
  <c r="AP12" i="40"/>
  <c r="AS51" i="40"/>
  <c r="AS57" i="40"/>
  <c r="AS36" i="40" s="1"/>
  <c r="AS34" i="40"/>
  <c r="AT7" i="40"/>
  <c r="AR37" i="40"/>
  <c r="AQ11" i="38"/>
  <c r="AQ13" i="38"/>
  <c r="AQ12" i="38"/>
  <c r="AS40" i="38"/>
  <c r="AR43" i="38"/>
  <c r="AR10" i="38" s="1"/>
  <c r="AS34" i="38"/>
  <c r="AS51" i="38"/>
  <c r="AS57" i="38"/>
  <c r="AS36" i="38" s="1"/>
  <c r="AT7" i="38"/>
  <c r="AR37" i="38"/>
  <c r="BL21" i="37"/>
  <c r="BL26" i="37" s="1"/>
  <c r="BK29" i="37"/>
  <c r="AP11" i="37"/>
  <c r="AP12" i="37"/>
  <c r="AP13" i="37"/>
  <c r="AR34" i="37"/>
  <c r="AR51" i="37"/>
  <c r="AR57" i="37"/>
  <c r="AR36" i="37" s="1"/>
  <c r="AS7" i="37"/>
  <c r="AQ37" i="37"/>
  <c r="AQ10" i="37"/>
  <c r="AS40" i="37"/>
  <c r="AR43" i="37"/>
  <c r="AS21" i="29"/>
  <c r="AP38" i="29"/>
  <c r="AQ10" i="29"/>
  <c r="AS41" i="29"/>
  <c r="AR44" i="29"/>
  <c r="AR52" i="29"/>
  <c r="AR58" i="29"/>
  <c r="AR37" i="29" s="1"/>
  <c r="AR35" i="29"/>
  <c r="AS7" i="29"/>
  <c r="AS50" i="29" s="1"/>
  <c r="AP11" i="29"/>
  <c r="AP13" i="29"/>
  <c r="AP12" i="29"/>
  <c r="AS22" i="29"/>
  <c r="AS30" i="29" s="1"/>
  <c r="AS27" i="29" l="1"/>
  <c r="AR37" i="46"/>
  <c r="AR10" i="46"/>
  <c r="AT40" i="46"/>
  <c r="AS43" i="46"/>
  <c r="AQ11" i="46"/>
  <c r="AQ12" i="46"/>
  <c r="AQ13" i="46"/>
  <c r="AS34" i="46"/>
  <c r="AS51" i="46"/>
  <c r="AS57" i="46"/>
  <c r="AS36" i="46" s="1"/>
  <c r="AT7" i="46"/>
  <c r="AT40" i="45"/>
  <c r="AS43" i="45"/>
  <c r="AQ11" i="45"/>
  <c r="AQ12" i="45"/>
  <c r="AQ13" i="45"/>
  <c r="AR37" i="45"/>
  <c r="AR10" i="45"/>
  <c r="AS34" i="45"/>
  <c r="AS51" i="45"/>
  <c r="AS57" i="45"/>
  <c r="AS36" i="45" s="1"/>
  <c r="AT7" i="45"/>
  <c r="AT40" i="44"/>
  <c r="AS43" i="44"/>
  <c r="AQ11" i="44"/>
  <c r="AQ13" i="44"/>
  <c r="AQ12" i="44"/>
  <c r="AS34" i="44"/>
  <c r="AS51" i="44"/>
  <c r="AS57" i="44"/>
  <c r="AS36" i="44" s="1"/>
  <c r="AT7" i="44"/>
  <c r="AR37" i="44"/>
  <c r="AR10" i="44"/>
  <c r="AR11" i="42"/>
  <c r="AR13" i="42"/>
  <c r="AR12" i="42"/>
  <c r="AT34" i="42"/>
  <c r="AT51" i="42"/>
  <c r="AT57" i="42"/>
  <c r="AT36" i="42" s="1"/>
  <c r="AU7" i="42"/>
  <c r="AS37" i="42"/>
  <c r="AT40" i="42"/>
  <c r="AS43" i="42"/>
  <c r="AS10" i="42" s="1"/>
  <c r="AR11" i="41"/>
  <c r="AR13" i="41"/>
  <c r="AR12" i="41"/>
  <c r="AT34" i="41"/>
  <c r="AT51" i="41"/>
  <c r="AT57" i="41"/>
  <c r="AT36" i="41" s="1"/>
  <c r="AU7" i="41"/>
  <c r="AT40" i="41"/>
  <c r="AS43" i="41"/>
  <c r="AS10" i="41" s="1"/>
  <c r="AS37" i="41"/>
  <c r="O93" i="14" s="1"/>
  <c r="AS37" i="40"/>
  <c r="AS40" i="40"/>
  <c r="AR43" i="40"/>
  <c r="AR10" i="40" s="1"/>
  <c r="AT57" i="40"/>
  <c r="AT36" i="40" s="1"/>
  <c r="AT34" i="40"/>
  <c r="AT51" i="40"/>
  <c r="AU7" i="40"/>
  <c r="AQ11" i="40"/>
  <c r="AQ13" i="40"/>
  <c r="AQ12" i="40"/>
  <c r="AR11" i="38"/>
  <c r="AR13" i="38"/>
  <c r="AR12" i="38"/>
  <c r="AT34" i="38"/>
  <c r="AT51" i="38"/>
  <c r="AT57" i="38"/>
  <c r="AT36" i="38" s="1"/>
  <c r="AU7" i="38"/>
  <c r="AS37" i="38"/>
  <c r="AT40" i="38"/>
  <c r="AS43" i="38"/>
  <c r="AS10" i="38" s="1"/>
  <c r="AR37" i="37"/>
  <c r="AR10" i="37"/>
  <c r="AQ11" i="37"/>
  <c r="AQ13" i="37"/>
  <c r="AQ12" i="37"/>
  <c r="AT40" i="37"/>
  <c r="AS43" i="37"/>
  <c r="AS34" i="37"/>
  <c r="AS51" i="37"/>
  <c r="AS57" i="37"/>
  <c r="AS36" i="37" s="1"/>
  <c r="AT7" i="37"/>
  <c r="BM21" i="37"/>
  <c r="BL29" i="37"/>
  <c r="AT21" i="29"/>
  <c r="AQ38" i="29"/>
  <c r="AT22" i="29"/>
  <c r="AT30" i="29" s="1"/>
  <c r="AT41" i="29"/>
  <c r="AS44" i="29"/>
  <c r="AS52" i="29"/>
  <c r="AS58" i="29"/>
  <c r="AS37" i="29" s="1"/>
  <c r="AT7" i="29"/>
  <c r="AT50" i="29" s="1"/>
  <c r="AS35" i="29"/>
  <c r="AQ11" i="29"/>
  <c r="AQ13" i="29"/>
  <c r="AQ12" i="29"/>
  <c r="P93" i="14" l="1"/>
  <c r="BM29" i="37"/>
  <c r="C29" i="37" s="1"/>
  <c r="BM26" i="37"/>
  <c r="C26" i="37" s="1"/>
  <c r="AT27" i="29"/>
  <c r="N93" i="14"/>
  <c r="G93" i="14"/>
  <c r="AT34" i="46"/>
  <c r="AT51" i="46"/>
  <c r="AT57" i="46"/>
  <c r="AT36" i="46" s="1"/>
  <c r="AU7" i="46"/>
  <c r="AT43" i="46"/>
  <c r="AU40" i="46"/>
  <c r="AS37" i="46"/>
  <c r="AS10" i="46"/>
  <c r="AR11" i="46"/>
  <c r="AR12" i="46"/>
  <c r="AR13" i="46"/>
  <c r="AR11" i="45"/>
  <c r="AR12" i="45"/>
  <c r="AR13" i="45"/>
  <c r="AT34" i="45"/>
  <c r="AT51" i="45"/>
  <c r="AT57" i="45"/>
  <c r="AT36" i="45" s="1"/>
  <c r="AU7" i="45"/>
  <c r="AS10" i="45"/>
  <c r="AS37" i="45"/>
  <c r="L93" i="14" s="1"/>
  <c r="AT43" i="45"/>
  <c r="AU40" i="45"/>
  <c r="AT43" i="44"/>
  <c r="AU40" i="44"/>
  <c r="AS37" i="44"/>
  <c r="K93" i="14" s="1"/>
  <c r="AS10" i="44"/>
  <c r="AT34" i="44"/>
  <c r="AT51" i="44"/>
  <c r="AT57" i="44"/>
  <c r="AT36" i="44" s="1"/>
  <c r="AU7" i="44"/>
  <c r="AR11" i="44"/>
  <c r="AR13" i="44"/>
  <c r="AR12" i="44"/>
  <c r="AS11" i="42"/>
  <c r="AS12" i="42"/>
  <c r="AS13" i="42"/>
  <c r="P101" i="14" s="1"/>
  <c r="AU34" i="42"/>
  <c r="AU51" i="42"/>
  <c r="AU57" i="42"/>
  <c r="AU36" i="42" s="1"/>
  <c r="AV7" i="42"/>
  <c r="AT37" i="42"/>
  <c r="AT43" i="42"/>
  <c r="AT10" i="42" s="1"/>
  <c r="AU40" i="42"/>
  <c r="AT43" i="41"/>
  <c r="AT10" i="41" s="1"/>
  <c r="AU40" i="41"/>
  <c r="AU34" i="41"/>
  <c r="AU51" i="41"/>
  <c r="AU57" i="41"/>
  <c r="AU36" i="41" s="1"/>
  <c r="AV7" i="41"/>
  <c r="AT37" i="41"/>
  <c r="AS11" i="41"/>
  <c r="AS13" i="41"/>
  <c r="AS12" i="41"/>
  <c r="O98" i="14" s="1"/>
  <c r="AU34" i="40"/>
  <c r="AU51" i="40"/>
  <c r="AU57" i="40"/>
  <c r="AU36" i="40" s="1"/>
  <c r="AV7" i="40"/>
  <c r="AT37" i="40"/>
  <c r="AR11" i="40"/>
  <c r="AR12" i="40"/>
  <c r="AR13" i="40"/>
  <c r="AT40" i="40"/>
  <c r="AS43" i="40"/>
  <c r="AS10" i="40" s="1"/>
  <c r="AS11" i="38"/>
  <c r="AS12" i="38"/>
  <c r="AS13" i="38"/>
  <c r="G101" i="14" s="1"/>
  <c r="AU34" i="38"/>
  <c r="AU51" i="38"/>
  <c r="AU57" i="38"/>
  <c r="AU36" i="38" s="1"/>
  <c r="AV7" i="38"/>
  <c r="AT37" i="38"/>
  <c r="AT43" i="38"/>
  <c r="AT10" i="38" s="1"/>
  <c r="AU40" i="38"/>
  <c r="AT43" i="37"/>
  <c r="AU40" i="37"/>
  <c r="AT34" i="37"/>
  <c r="AT51" i="37"/>
  <c r="AT57" i="37"/>
  <c r="AT36" i="37" s="1"/>
  <c r="AU7" i="37"/>
  <c r="AS37" i="37"/>
  <c r="F93" i="14" s="1"/>
  <c r="AS10" i="37"/>
  <c r="AR11" i="37"/>
  <c r="AR13" i="37"/>
  <c r="AR12" i="37"/>
  <c r="AU21" i="29"/>
  <c r="AR38" i="29"/>
  <c r="AR10" i="29"/>
  <c r="AR12" i="29" s="1"/>
  <c r="AS10" i="29"/>
  <c r="AT44" i="29"/>
  <c r="AU41" i="29"/>
  <c r="AU22" i="29"/>
  <c r="AU30" i="29" s="1"/>
  <c r="AT35" i="29"/>
  <c r="AT58" i="29"/>
  <c r="AT37" i="29" s="1"/>
  <c r="AU7" i="29"/>
  <c r="AU50" i="29" s="1"/>
  <c r="AT52" i="29"/>
  <c r="O103" i="14" l="1"/>
  <c r="O101" i="14"/>
  <c r="P103" i="14"/>
  <c r="P98" i="14"/>
  <c r="F110" i="14"/>
  <c r="F111" i="14"/>
  <c r="AU27" i="29"/>
  <c r="M93" i="14"/>
  <c r="G103" i="14"/>
  <c r="G98" i="14"/>
  <c r="AS11" i="46"/>
  <c r="AS13" i="46"/>
  <c r="M101" i="14" s="1"/>
  <c r="AS12" i="46"/>
  <c r="AU43" i="46"/>
  <c r="AV40" i="46"/>
  <c r="AU34" i="46"/>
  <c r="AU51" i="46"/>
  <c r="AU57" i="46"/>
  <c r="AU36" i="46" s="1"/>
  <c r="AV7" i="46"/>
  <c r="AT37" i="46"/>
  <c r="AT10" i="46"/>
  <c r="AS11" i="45"/>
  <c r="AS12" i="45"/>
  <c r="L98" i="14" s="1"/>
  <c r="AS13" i="45"/>
  <c r="AU34" i="45"/>
  <c r="AU51" i="45"/>
  <c r="AU57" i="45"/>
  <c r="AU36" i="45" s="1"/>
  <c r="AV7" i="45"/>
  <c r="AT37" i="45"/>
  <c r="AT10" i="45"/>
  <c r="AU43" i="45"/>
  <c r="AV40" i="45"/>
  <c r="AU43" i="44"/>
  <c r="AV40" i="44"/>
  <c r="AU34" i="44"/>
  <c r="AU51" i="44"/>
  <c r="AU57" i="44"/>
  <c r="AU36" i="44" s="1"/>
  <c r="AV7" i="44"/>
  <c r="AT37" i="44"/>
  <c r="AT10" i="44"/>
  <c r="AS11" i="44"/>
  <c r="AS13" i="44"/>
  <c r="AS12" i="44"/>
  <c r="K98" i="14" s="1"/>
  <c r="AT11" i="42"/>
  <c r="AT12" i="42"/>
  <c r="AT13" i="42"/>
  <c r="AV51" i="42"/>
  <c r="AV57" i="42"/>
  <c r="AV36" i="42" s="1"/>
  <c r="AV34" i="42"/>
  <c r="AW7" i="42"/>
  <c r="AU37" i="42"/>
  <c r="AU43" i="42"/>
  <c r="AU10" i="42" s="1"/>
  <c r="AV40" i="42"/>
  <c r="AT11" i="41"/>
  <c r="AT12" i="41"/>
  <c r="AT13" i="41"/>
  <c r="AV51" i="41"/>
  <c r="AV57" i="41"/>
  <c r="AV36" i="41" s="1"/>
  <c r="AV34" i="41"/>
  <c r="AW7" i="41"/>
  <c r="AU37" i="41"/>
  <c r="AU43" i="41"/>
  <c r="AU10" i="41" s="1"/>
  <c r="AV40" i="41"/>
  <c r="AV51" i="40"/>
  <c r="AV34" i="40"/>
  <c r="AV57" i="40"/>
  <c r="AV36" i="40" s="1"/>
  <c r="AW7" i="40"/>
  <c r="AS11" i="40"/>
  <c r="AS12" i="40"/>
  <c r="AS13" i="40"/>
  <c r="N101" i="14" s="1"/>
  <c r="AU37" i="40"/>
  <c r="AT43" i="40"/>
  <c r="AT10" i="40" s="1"/>
  <c r="AU40" i="40"/>
  <c r="AT11" i="38"/>
  <c r="AT12" i="38"/>
  <c r="AT13" i="38"/>
  <c r="AV51" i="38"/>
  <c r="AV57" i="38"/>
  <c r="AV36" i="38" s="1"/>
  <c r="AV34" i="38"/>
  <c r="AW7" i="38"/>
  <c r="AU37" i="38"/>
  <c r="AU43" i="38"/>
  <c r="AU10" i="38" s="1"/>
  <c r="AV40" i="38"/>
  <c r="AU34" i="37"/>
  <c r="AU51" i="37"/>
  <c r="AU57" i="37"/>
  <c r="AU36" i="37" s="1"/>
  <c r="AV7" i="37"/>
  <c r="AT37" i="37"/>
  <c r="AT10" i="37"/>
  <c r="AU43" i="37"/>
  <c r="AV40" i="37"/>
  <c r="AS11" i="37"/>
  <c r="AS13" i="37"/>
  <c r="AS12" i="37"/>
  <c r="F98" i="14" s="1"/>
  <c r="AV21" i="29"/>
  <c r="AV27" i="29" s="1"/>
  <c r="AR13" i="29"/>
  <c r="AS38" i="29"/>
  <c r="AR11" i="29"/>
  <c r="AS11" i="29" s="1"/>
  <c r="AT10" i="29"/>
  <c r="AV22" i="29"/>
  <c r="AV30" i="29" s="1"/>
  <c r="AS12" i="29"/>
  <c r="AS13" i="29"/>
  <c r="E101" i="14" s="1"/>
  <c r="AU35" i="29"/>
  <c r="AU52" i="29"/>
  <c r="AU58" i="29"/>
  <c r="AU37" i="29" s="1"/>
  <c r="AV7" i="29"/>
  <c r="AV50" i="29" s="1"/>
  <c r="AU44" i="29"/>
  <c r="AV41" i="29"/>
  <c r="L103" i="14" l="1"/>
  <c r="L101" i="14"/>
  <c r="F103" i="14"/>
  <c r="F101" i="14"/>
  <c r="K103" i="14"/>
  <c r="K101" i="14"/>
  <c r="E103" i="14"/>
  <c r="E98" i="14"/>
  <c r="E93" i="14"/>
  <c r="M98" i="14"/>
  <c r="M103" i="14"/>
  <c r="N103" i="14"/>
  <c r="N98" i="14"/>
  <c r="AV43" i="46"/>
  <c r="AW40" i="46"/>
  <c r="AU37" i="46"/>
  <c r="AU10" i="46"/>
  <c r="AT11" i="46"/>
  <c r="AT13" i="46"/>
  <c r="AT12" i="46"/>
  <c r="AV51" i="46"/>
  <c r="AV57" i="46"/>
  <c r="AV36" i="46" s="1"/>
  <c r="AV34" i="46"/>
  <c r="AW7" i="46"/>
  <c r="AV51" i="45"/>
  <c r="AV57" i="45"/>
  <c r="AV36" i="45" s="1"/>
  <c r="AV34" i="45"/>
  <c r="AW7" i="45"/>
  <c r="AU37" i="45"/>
  <c r="AU10" i="45"/>
  <c r="AV43" i="45"/>
  <c r="AW40" i="45"/>
  <c r="AT11" i="45"/>
  <c r="AT12" i="45"/>
  <c r="AT13" i="45"/>
  <c r="AT11" i="44"/>
  <c r="AT13" i="44"/>
  <c r="AT12" i="44"/>
  <c r="AV51" i="44"/>
  <c r="AV57" i="44"/>
  <c r="AV36" i="44" s="1"/>
  <c r="AV34" i="44"/>
  <c r="AW7" i="44"/>
  <c r="AU37" i="44"/>
  <c r="AU10" i="44"/>
  <c r="AV43" i="44"/>
  <c r="AW40" i="44"/>
  <c r="AU11" i="42"/>
  <c r="AU12" i="42"/>
  <c r="AU13" i="42"/>
  <c r="AW57" i="42"/>
  <c r="AW36" i="42" s="1"/>
  <c r="AW34" i="42"/>
  <c r="AW51" i="42"/>
  <c r="AX7" i="42"/>
  <c r="AV37" i="42"/>
  <c r="AV43" i="42"/>
  <c r="AV10" i="42" s="1"/>
  <c r="AW40" i="42"/>
  <c r="AU11" i="41"/>
  <c r="AU13" i="41"/>
  <c r="AU12" i="41"/>
  <c r="AW57" i="41"/>
  <c r="AW36" i="41" s="1"/>
  <c r="AW34" i="41"/>
  <c r="AW51" i="41"/>
  <c r="AX7" i="41"/>
  <c r="AV37" i="41"/>
  <c r="AV43" i="41"/>
  <c r="AV10" i="41" s="1"/>
  <c r="AW40" i="41"/>
  <c r="AW57" i="40"/>
  <c r="AW36" i="40" s="1"/>
  <c r="AW51" i="40"/>
  <c r="AX7" i="40"/>
  <c r="AW34" i="40"/>
  <c r="AU43" i="40"/>
  <c r="AU10" i="40" s="1"/>
  <c r="AV40" i="40"/>
  <c r="AV37" i="40"/>
  <c r="AT11" i="40"/>
  <c r="AT13" i="40"/>
  <c r="AT12" i="40"/>
  <c r="AU11" i="38"/>
  <c r="AU12" i="38"/>
  <c r="AU13" i="38"/>
  <c r="AW57" i="38"/>
  <c r="AW36" i="38" s="1"/>
  <c r="AW34" i="38"/>
  <c r="AW51" i="38"/>
  <c r="AX7" i="38"/>
  <c r="AV37" i="38"/>
  <c r="AV43" i="38"/>
  <c r="AV10" i="38" s="1"/>
  <c r="AW40" i="38"/>
  <c r="AV43" i="37"/>
  <c r="AW40" i="37"/>
  <c r="AT11" i="37"/>
  <c r="AT12" i="37"/>
  <c r="AT13" i="37"/>
  <c r="AV51" i="37"/>
  <c r="AV57" i="37"/>
  <c r="AV36" i="37" s="1"/>
  <c r="AV34" i="37"/>
  <c r="AW7" i="37"/>
  <c r="AU37" i="37"/>
  <c r="AU10" i="37"/>
  <c r="AW21" i="29"/>
  <c r="AT38" i="29"/>
  <c r="AT11" i="29"/>
  <c r="AT13" i="29"/>
  <c r="AT12" i="29"/>
  <c r="AW41" i="29"/>
  <c r="AV44" i="29"/>
  <c r="AV52" i="29"/>
  <c r="AV58" i="29"/>
  <c r="AV37" i="29" s="1"/>
  <c r="AV35" i="29"/>
  <c r="AW7" i="29"/>
  <c r="AW50" i="29" s="1"/>
  <c r="AW22" i="29"/>
  <c r="AW30" i="29" s="1"/>
  <c r="AW27" i="29" l="1"/>
  <c r="AU11" i="46"/>
  <c r="AU13" i="46"/>
  <c r="AU12" i="46"/>
  <c r="AW57" i="46"/>
  <c r="AW36" i="46" s="1"/>
  <c r="AW51" i="46"/>
  <c r="AW34" i="46"/>
  <c r="AX7" i="46"/>
  <c r="AW43" i="46"/>
  <c r="AX40" i="46"/>
  <c r="AV37" i="46"/>
  <c r="AV10" i="46"/>
  <c r="AW43" i="45"/>
  <c r="AX40" i="45"/>
  <c r="AU11" i="45"/>
  <c r="AU13" i="45"/>
  <c r="AU12" i="45"/>
  <c r="AW57" i="45"/>
  <c r="AW36" i="45" s="1"/>
  <c r="AW34" i="45"/>
  <c r="AX7" i="45"/>
  <c r="AW51" i="45"/>
  <c r="AV37" i="45"/>
  <c r="AV10" i="45"/>
  <c r="AW57" i="44"/>
  <c r="AW36" i="44" s="1"/>
  <c r="AW34" i="44"/>
  <c r="AW51" i="44"/>
  <c r="AX7" i="44"/>
  <c r="AV37" i="44"/>
  <c r="AV10" i="44"/>
  <c r="AU11" i="44"/>
  <c r="AU13" i="44"/>
  <c r="AU12" i="44"/>
  <c r="AW43" i="44"/>
  <c r="AX40" i="44"/>
  <c r="AV11" i="42"/>
  <c r="AV13" i="42"/>
  <c r="AV12" i="42"/>
  <c r="AW37" i="42"/>
  <c r="AW43" i="42"/>
  <c r="AW10" i="42" s="1"/>
  <c r="AX40" i="42"/>
  <c r="AX34" i="42"/>
  <c r="AX51" i="42"/>
  <c r="AX57" i="42"/>
  <c r="AX36" i="42" s="1"/>
  <c r="AY7" i="42"/>
  <c r="AV11" i="41"/>
  <c r="AV12" i="41"/>
  <c r="AV13" i="41"/>
  <c r="AW37" i="41"/>
  <c r="AX34" i="41"/>
  <c r="AX51" i="41"/>
  <c r="AX57" i="41"/>
  <c r="AX36" i="41" s="1"/>
  <c r="AY7" i="41"/>
  <c r="AW43" i="41"/>
  <c r="AW10" i="41" s="1"/>
  <c r="AX40" i="41"/>
  <c r="AW40" i="40"/>
  <c r="AV43" i="40"/>
  <c r="AV10" i="40" s="1"/>
  <c r="AU11" i="40"/>
  <c r="AU12" i="40"/>
  <c r="AU13" i="40"/>
  <c r="AX34" i="40"/>
  <c r="AX57" i="40"/>
  <c r="AX36" i="40" s="1"/>
  <c r="AX51" i="40"/>
  <c r="AY7" i="40"/>
  <c r="AW37" i="40"/>
  <c r="AV11" i="38"/>
  <c r="AV13" i="38"/>
  <c r="AV12" i="38"/>
  <c r="AX51" i="38"/>
  <c r="AX34" i="38"/>
  <c r="AX57" i="38"/>
  <c r="AX36" i="38" s="1"/>
  <c r="AY7" i="38"/>
  <c r="AW37" i="38"/>
  <c r="AW43" i="38"/>
  <c r="AW10" i="38" s="1"/>
  <c r="AX40" i="38"/>
  <c r="AV37" i="37"/>
  <c r="AV10" i="37"/>
  <c r="AU11" i="37"/>
  <c r="AU13" i="37"/>
  <c r="AU12" i="37"/>
  <c r="AW43" i="37"/>
  <c r="AX40" i="37"/>
  <c r="AW57" i="37"/>
  <c r="AW36" i="37" s="1"/>
  <c r="AW51" i="37"/>
  <c r="AW34" i="37"/>
  <c r="AX7" i="37"/>
  <c r="AX21" i="29"/>
  <c r="AU38" i="29"/>
  <c r="AU10" i="29"/>
  <c r="AU11" i="29" s="1"/>
  <c r="AV10" i="29"/>
  <c r="AW58" i="29"/>
  <c r="AW37" i="29" s="1"/>
  <c r="AW35" i="29"/>
  <c r="AX7" i="29"/>
  <c r="AX50" i="29" s="1"/>
  <c r="AW52" i="29"/>
  <c r="AW44" i="29"/>
  <c r="AX41" i="29"/>
  <c r="AX22" i="29"/>
  <c r="AX30" i="29" s="1"/>
  <c r="AX27" i="29" l="1"/>
  <c r="AX34" i="46"/>
  <c r="AX57" i="46"/>
  <c r="AX36" i="46" s="1"/>
  <c r="AX51" i="46"/>
  <c r="AY7" i="46"/>
  <c r="AW37" i="46"/>
  <c r="AW10" i="46"/>
  <c r="AV11" i="46"/>
  <c r="AV13" i="46"/>
  <c r="AV12" i="46"/>
  <c r="AX43" i="46"/>
  <c r="AY40" i="46"/>
  <c r="AX34" i="45"/>
  <c r="AX51" i="45"/>
  <c r="AX57" i="45"/>
  <c r="AX36" i="45" s="1"/>
  <c r="AY7" i="45"/>
  <c r="AW37" i="45"/>
  <c r="AW10" i="45"/>
  <c r="AV11" i="45"/>
  <c r="AV13" i="45"/>
  <c r="AV12" i="45"/>
  <c r="AX43" i="45"/>
  <c r="AY40" i="45"/>
  <c r="AV11" i="44"/>
  <c r="AV13" i="44"/>
  <c r="AV12" i="44"/>
  <c r="AX34" i="44"/>
  <c r="AX51" i="44"/>
  <c r="AX57" i="44"/>
  <c r="AX36" i="44" s="1"/>
  <c r="AY7" i="44"/>
  <c r="AX43" i="44"/>
  <c r="AY40" i="44"/>
  <c r="AW37" i="44"/>
  <c r="AW10" i="44"/>
  <c r="AW11" i="42"/>
  <c r="AW13" i="42"/>
  <c r="AW12" i="42"/>
  <c r="AX43" i="42"/>
  <c r="AX10" i="42" s="1"/>
  <c r="AY40" i="42"/>
  <c r="AX37" i="42"/>
  <c r="AY34" i="42"/>
  <c r="AY51" i="42"/>
  <c r="AY57" i="42"/>
  <c r="AY36" i="42" s="1"/>
  <c r="AZ7" i="42"/>
  <c r="AW11" i="41"/>
  <c r="AW12" i="41"/>
  <c r="AW13" i="41"/>
  <c r="AX37" i="41"/>
  <c r="AX43" i="41"/>
  <c r="AX10" i="41" s="1"/>
  <c r="AY40" i="41"/>
  <c r="AY34" i="41"/>
  <c r="AY51" i="41"/>
  <c r="AY57" i="41"/>
  <c r="AY36" i="41" s="1"/>
  <c r="AZ7" i="41"/>
  <c r="AY21" i="29"/>
  <c r="AY27" i="29" s="1"/>
  <c r="AX37" i="40"/>
  <c r="AV11" i="40"/>
  <c r="AV12" i="40"/>
  <c r="AV13" i="40"/>
  <c r="AY34" i="40"/>
  <c r="AY51" i="40"/>
  <c r="AY57" i="40"/>
  <c r="AY36" i="40" s="1"/>
  <c r="AZ7" i="40"/>
  <c r="AX40" i="40"/>
  <c r="AW43" i="40"/>
  <c r="AW10" i="40" s="1"/>
  <c r="AW11" i="38"/>
  <c r="AW13" i="38"/>
  <c r="AW12" i="38"/>
  <c r="AY34" i="38"/>
  <c r="AY57" i="38"/>
  <c r="AY36" i="38" s="1"/>
  <c r="AY51" i="38"/>
  <c r="AZ7" i="38"/>
  <c r="AX37" i="38"/>
  <c r="AX43" i="38"/>
  <c r="AX10" i="38" s="1"/>
  <c r="AY40" i="38"/>
  <c r="AW37" i="37"/>
  <c r="AW10" i="37"/>
  <c r="AX43" i="37"/>
  <c r="AY40" i="37"/>
  <c r="AX57" i="37"/>
  <c r="AX36" i="37" s="1"/>
  <c r="AX34" i="37"/>
  <c r="AY7" i="37"/>
  <c r="AX51" i="37"/>
  <c r="AV11" i="37"/>
  <c r="AV13" i="37"/>
  <c r="AV12" i="37"/>
  <c r="AV38" i="29"/>
  <c r="AW10" i="29"/>
  <c r="AU13" i="29"/>
  <c r="AU12" i="29"/>
  <c r="AY22" i="29"/>
  <c r="AY30" i="29" s="1"/>
  <c r="AX58" i="29"/>
  <c r="AX37" i="29" s="1"/>
  <c r="AX52" i="29"/>
  <c r="AY7" i="29"/>
  <c r="AY50" i="29" s="1"/>
  <c r="AX35" i="29"/>
  <c r="AV11" i="29"/>
  <c r="AV12" i="29"/>
  <c r="AV13" i="29"/>
  <c r="AX44" i="29"/>
  <c r="AY41" i="29"/>
  <c r="AW11" i="46" l="1"/>
  <c r="AW13" i="46"/>
  <c r="AW12" i="46"/>
  <c r="AY34" i="46"/>
  <c r="AY51" i="46"/>
  <c r="AY57" i="46"/>
  <c r="AY36" i="46" s="1"/>
  <c r="AZ7" i="46"/>
  <c r="AZ40" i="46"/>
  <c r="AY43" i="46"/>
  <c r="AX37" i="46"/>
  <c r="AX10" i="46"/>
  <c r="AW11" i="45"/>
  <c r="AW12" i="45"/>
  <c r="AW13" i="45"/>
  <c r="AY34" i="45"/>
  <c r="AY51" i="45"/>
  <c r="AY57" i="45"/>
  <c r="AY36" i="45" s="1"/>
  <c r="AZ7" i="45"/>
  <c r="AZ40" i="45"/>
  <c r="AY43" i="45"/>
  <c r="AX37" i="45"/>
  <c r="AX10" i="45"/>
  <c r="AW11" i="44"/>
  <c r="AW12" i="44"/>
  <c r="AW13" i="44"/>
  <c r="AX37" i="44"/>
  <c r="AX10" i="44"/>
  <c r="AY34" i="44"/>
  <c r="AY51" i="44"/>
  <c r="AY57" i="44"/>
  <c r="AY36" i="44" s="1"/>
  <c r="AZ7" i="44"/>
  <c r="AZ40" i="44"/>
  <c r="AY43" i="44"/>
  <c r="AX11" i="42"/>
  <c r="AX12" i="42"/>
  <c r="AX13" i="42"/>
  <c r="AZ40" i="42"/>
  <c r="AY43" i="42"/>
  <c r="AY10" i="42" s="1"/>
  <c r="AZ34" i="42"/>
  <c r="AZ51" i="42"/>
  <c r="AZ57" i="42"/>
  <c r="AZ36" i="42" s="1"/>
  <c r="BA7" i="42"/>
  <c r="AY37" i="42"/>
  <c r="AZ21" i="29"/>
  <c r="AX11" i="41"/>
  <c r="AX12" i="41"/>
  <c r="AX13" i="41"/>
  <c r="AZ40" i="41"/>
  <c r="AY43" i="41"/>
  <c r="AY10" i="41" s="1"/>
  <c r="AZ34" i="41"/>
  <c r="AZ51" i="41"/>
  <c r="AZ57" i="41"/>
  <c r="AZ36" i="41" s="1"/>
  <c r="BA7" i="41"/>
  <c r="AY37" i="41"/>
  <c r="AY37" i="40"/>
  <c r="AW11" i="40"/>
  <c r="AW13" i="40"/>
  <c r="AW12" i="40"/>
  <c r="AX43" i="40"/>
  <c r="AX10" i="40" s="1"/>
  <c r="AY40" i="40"/>
  <c r="AZ34" i="40"/>
  <c r="AZ51" i="40"/>
  <c r="AZ57" i="40"/>
  <c r="AZ36" i="40" s="1"/>
  <c r="BA7" i="40"/>
  <c r="AX11" i="38"/>
  <c r="AX13" i="38"/>
  <c r="AX12" i="38"/>
  <c r="AZ34" i="38"/>
  <c r="AZ51" i="38"/>
  <c r="AZ57" i="38"/>
  <c r="AZ36" i="38" s="1"/>
  <c r="BA7" i="38"/>
  <c r="AY37" i="38"/>
  <c r="AZ40" i="38"/>
  <c r="AY43" i="38"/>
  <c r="AY10" i="38" s="1"/>
  <c r="AY34" i="37"/>
  <c r="AY51" i="37"/>
  <c r="AY57" i="37"/>
  <c r="AY36" i="37" s="1"/>
  <c r="AZ7" i="37"/>
  <c r="AX37" i="37"/>
  <c r="AX10" i="37"/>
  <c r="AZ40" i="37"/>
  <c r="AY43" i="37"/>
  <c r="AW11" i="37"/>
  <c r="AW13" i="37"/>
  <c r="AW12" i="37"/>
  <c r="AW38" i="29"/>
  <c r="AY58" i="29"/>
  <c r="AY37" i="29" s="1"/>
  <c r="AY52" i="29"/>
  <c r="AY35" i="29"/>
  <c r="AZ7" i="29"/>
  <c r="AZ50" i="29" s="1"/>
  <c r="AZ22" i="29"/>
  <c r="AZ30" i="29" s="1"/>
  <c r="AZ41" i="29"/>
  <c r="AY44" i="29"/>
  <c r="AW11" i="29"/>
  <c r="AW12" i="29"/>
  <c r="AW13" i="29"/>
  <c r="AZ27" i="29" l="1"/>
  <c r="BA40" i="46"/>
  <c r="AZ43" i="46"/>
  <c r="AZ34" i="46"/>
  <c r="AZ51" i="46"/>
  <c r="AZ57" i="46"/>
  <c r="AZ36" i="46" s="1"/>
  <c r="BA7" i="46"/>
  <c r="AY37" i="46"/>
  <c r="AY10" i="46"/>
  <c r="AX11" i="46"/>
  <c r="AX12" i="46"/>
  <c r="AX13" i="46"/>
  <c r="BA40" i="45"/>
  <c r="AZ43" i="45"/>
  <c r="AY37" i="45"/>
  <c r="AY10" i="45"/>
  <c r="AZ34" i="45"/>
  <c r="AZ51" i="45"/>
  <c r="AZ57" i="45"/>
  <c r="AZ36" i="45" s="1"/>
  <c r="BA7" i="45"/>
  <c r="AX11" i="45"/>
  <c r="AX12" i="45"/>
  <c r="AX13" i="45"/>
  <c r="BA40" i="44"/>
  <c r="AZ43" i="44"/>
  <c r="AZ34" i="44"/>
  <c r="AZ51" i="44"/>
  <c r="AZ57" i="44"/>
  <c r="AZ36" i="44" s="1"/>
  <c r="BA7" i="44"/>
  <c r="AY37" i="44"/>
  <c r="AY10" i="44"/>
  <c r="AX11" i="44"/>
  <c r="AX12" i="44"/>
  <c r="AX13" i="44"/>
  <c r="BA21" i="29"/>
  <c r="AY11" i="42"/>
  <c r="AY12" i="42"/>
  <c r="AY13" i="42"/>
  <c r="AZ37" i="42"/>
  <c r="BA40" i="42"/>
  <c r="AZ43" i="42"/>
  <c r="AZ10" i="42" s="1"/>
  <c r="BA34" i="42"/>
  <c r="BA51" i="42"/>
  <c r="BA57" i="42"/>
  <c r="BA36" i="42" s="1"/>
  <c r="BB7" i="42"/>
  <c r="AY11" i="41"/>
  <c r="AY13" i="41"/>
  <c r="AY12" i="41"/>
  <c r="BA40" i="41"/>
  <c r="AZ43" i="41"/>
  <c r="AZ10" i="41" s="1"/>
  <c r="AZ37" i="41"/>
  <c r="BA34" i="41"/>
  <c r="BA51" i="41"/>
  <c r="BA57" i="41"/>
  <c r="BA36" i="41" s="1"/>
  <c r="BB7" i="41"/>
  <c r="AY43" i="40"/>
  <c r="AY10" i="40" s="1"/>
  <c r="AZ40" i="40"/>
  <c r="AX11" i="40"/>
  <c r="AX13" i="40"/>
  <c r="AX12" i="40"/>
  <c r="BA51" i="40"/>
  <c r="BA57" i="40"/>
  <c r="BA36" i="40" s="1"/>
  <c r="BA34" i="40"/>
  <c r="BB7" i="40"/>
  <c r="AZ37" i="40"/>
  <c r="AY11" i="38"/>
  <c r="AY13" i="38"/>
  <c r="AY12" i="38"/>
  <c r="BA34" i="38"/>
  <c r="BA51" i="38"/>
  <c r="BA57" i="38"/>
  <c r="BA36" i="38" s="1"/>
  <c r="BB7" i="38"/>
  <c r="AZ37" i="38"/>
  <c r="BA40" i="38"/>
  <c r="AZ43" i="38"/>
  <c r="AZ10" i="38" s="1"/>
  <c r="BA40" i="37"/>
  <c r="AZ43" i="37"/>
  <c r="AX11" i="37"/>
  <c r="AX12" i="37"/>
  <c r="AX13" i="37"/>
  <c r="AZ34" i="37"/>
  <c r="AZ51" i="37"/>
  <c r="AZ57" i="37"/>
  <c r="AZ36" i="37" s="1"/>
  <c r="BA7" i="37"/>
  <c r="AY37" i="37"/>
  <c r="AY10" i="37"/>
  <c r="AX38" i="29"/>
  <c r="AX10" i="29"/>
  <c r="AX11" i="29" s="1"/>
  <c r="AZ58" i="29"/>
  <c r="AZ37" i="29" s="1"/>
  <c r="AZ35" i="29"/>
  <c r="BA7" i="29"/>
  <c r="BA50" i="29" s="1"/>
  <c r="AZ52" i="29"/>
  <c r="BA22" i="29"/>
  <c r="BA30" i="29" s="1"/>
  <c r="BA41" i="29"/>
  <c r="AZ44" i="29"/>
  <c r="BA27" i="29" l="1"/>
  <c r="BB21" i="29"/>
  <c r="AY11" i="46"/>
  <c r="AY12" i="46"/>
  <c r="AY13" i="46"/>
  <c r="BA34" i="46"/>
  <c r="BA51" i="46"/>
  <c r="BA57" i="46"/>
  <c r="BA36" i="46" s="1"/>
  <c r="BB7" i="46"/>
  <c r="AZ37" i="46"/>
  <c r="AZ10" i="46"/>
  <c r="BB40" i="46"/>
  <c r="BA43" i="46"/>
  <c r="BA34" i="45"/>
  <c r="BA51" i="45"/>
  <c r="BA57" i="45"/>
  <c r="BA36" i="45" s="1"/>
  <c r="BB7" i="45"/>
  <c r="AZ37" i="45"/>
  <c r="AZ10" i="45"/>
  <c r="AY11" i="45"/>
  <c r="AY13" i="45"/>
  <c r="AY12" i="45"/>
  <c r="BB40" i="45"/>
  <c r="BA43" i="45"/>
  <c r="BB40" i="44"/>
  <c r="BA43" i="44"/>
  <c r="AY11" i="44"/>
  <c r="AY12" i="44"/>
  <c r="AY13" i="44"/>
  <c r="BA34" i="44"/>
  <c r="BA51" i="44"/>
  <c r="BA57" i="44"/>
  <c r="BA36" i="44" s="1"/>
  <c r="BB7" i="44"/>
  <c r="AZ37" i="44"/>
  <c r="AZ10" i="44"/>
  <c r="AZ11" i="42"/>
  <c r="AZ12" i="42"/>
  <c r="AZ13" i="42"/>
  <c r="BB40" i="42"/>
  <c r="BA43" i="42"/>
  <c r="BA10" i="42" s="1"/>
  <c r="BA37" i="42"/>
  <c r="BB34" i="42"/>
  <c r="BB51" i="42"/>
  <c r="BB57" i="42"/>
  <c r="BB36" i="42" s="1"/>
  <c r="BC7" i="42"/>
  <c r="AZ11" i="41"/>
  <c r="AZ13" i="41"/>
  <c r="AZ12" i="41"/>
  <c r="BB40" i="41"/>
  <c r="BA43" i="41"/>
  <c r="BA10" i="41" s="1"/>
  <c r="BA37" i="41"/>
  <c r="BB34" i="41"/>
  <c r="BB51" i="41"/>
  <c r="BB57" i="41"/>
  <c r="BB36" i="41" s="1"/>
  <c r="BC7" i="41"/>
  <c r="BA37" i="40"/>
  <c r="BA40" i="40"/>
  <c r="AZ43" i="40"/>
  <c r="AZ10" i="40" s="1"/>
  <c r="BB57" i="40"/>
  <c r="BB36" i="40" s="1"/>
  <c r="BB51" i="40"/>
  <c r="BB34" i="40"/>
  <c r="BC7" i="40"/>
  <c r="AY11" i="40"/>
  <c r="AY13" i="40"/>
  <c r="AY12" i="40"/>
  <c r="AZ11" i="38"/>
  <c r="AZ12" i="38"/>
  <c r="AZ13" i="38"/>
  <c r="BB34" i="38"/>
  <c r="BB51" i="38"/>
  <c r="BB57" i="38"/>
  <c r="BB36" i="38" s="1"/>
  <c r="BC7" i="38"/>
  <c r="BA37" i="38"/>
  <c r="BB40" i="38"/>
  <c r="BA43" i="38"/>
  <c r="BA10" i="38" s="1"/>
  <c r="AZ37" i="37"/>
  <c r="AZ10" i="37"/>
  <c r="AY11" i="37"/>
  <c r="AY13" i="37"/>
  <c r="AY12" i="37"/>
  <c r="BA34" i="37"/>
  <c r="BA51" i="37"/>
  <c r="BA57" i="37"/>
  <c r="BA36" i="37" s="1"/>
  <c r="BB7" i="37"/>
  <c r="BB40" i="37"/>
  <c r="BA43" i="37"/>
  <c r="AY38" i="29"/>
  <c r="AX13" i="29"/>
  <c r="AX12" i="29"/>
  <c r="AY10" i="29"/>
  <c r="AY13" i="29" s="1"/>
  <c r="BB22" i="29"/>
  <c r="BB30" i="29" s="1"/>
  <c r="BA58" i="29"/>
  <c r="BA37" i="29" s="1"/>
  <c r="BA35" i="29"/>
  <c r="BA52" i="29"/>
  <c r="BB7" i="29"/>
  <c r="BB50" i="29" s="1"/>
  <c r="BB41" i="29"/>
  <c r="BA44" i="29"/>
  <c r="BB27" i="29" l="1"/>
  <c r="BC21" i="29"/>
  <c r="BB34" i="46"/>
  <c r="BB51" i="46"/>
  <c r="BB57" i="46"/>
  <c r="BB36" i="46" s="1"/>
  <c r="BC7" i="46"/>
  <c r="BA37" i="46"/>
  <c r="BA10" i="46"/>
  <c r="BB43" i="46"/>
  <c r="BC40" i="46"/>
  <c r="AZ11" i="46"/>
  <c r="AZ12" i="46"/>
  <c r="AZ13" i="46"/>
  <c r="AZ11" i="45"/>
  <c r="AZ13" i="45"/>
  <c r="AZ12" i="45"/>
  <c r="BB34" i="45"/>
  <c r="BB51" i="45"/>
  <c r="BB57" i="45"/>
  <c r="BB36" i="45" s="1"/>
  <c r="BC7" i="45"/>
  <c r="BA10" i="45"/>
  <c r="BA37" i="45"/>
  <c r="BB43" i="45"/>
  <c r="BC40" i="45"/>
  <c r="BA37" i="44"/>
  <c r="BA10" i="44"/>
  <c r="AZ11" i="44"/>
  <c r="AZ13" i="44"/>
  <c r="AZ12" i="44"/>
  <c r="BB34" i="44"/>
  <c r="BB51" i="44"/>
  <c r="BB57" i="44"/>
  <c r="BB36" i="44" s="1"/>
  <c r="BC7" i="44"/>
  <c r="BB43" i="44"/>
  <c r="BC40" i="44"/>
  <c r="BB37" i="42"/>
  <c r="BA11" i="42"/>
  <c r="BA13" i="42"/>
  <c r="BA12" i="42"/>
  <c r="BB43" i="42"/>
  <c r="BB10" i="42" s="1"/>
  <c r="BC40" i="42"/>
  <c r="BC34" i="42"/>
  <c r="BC51" i="42"/>
  <c r="BC57" i="42"/>
  <c r="BC36" i="42" s="1"/>
  <c r="BD7" i="42"/>
  <c r="BA11" i="41"/>
  <c r="BA12" i="41"/>
  <c r="BA13" i="41"/>
  <c r="BB43" i="41"/>
  <c r="BB10" i="41" s="1"/>
  <c r="BC40" i="41"/>
  <c r="BC34" i="41"/>
  <c r="BC51" i="41"/>
  <c r="BC57" i="41"/>
  <c r="BC36" i="41" s="1"/>
  <c r="BD7" i="41"/>
  <c r="BB37" i="41"/>
  <c r="BC34" i="40"/>
  <c r="BC57" i="40"/>
  <c r="BC36" i="40" s="1"/>
  <c r="BC51" i="40"/>
  <c r="BD7" i="40"/>
  <c r="BB37" i="40"/>
  <c r="AZ11" i="40"/>
  <c r="AZ13" i="40"/>
  <c r="AZ12" i="40"/>
  <c r="BB40" i="40"/>
  <c r="BA43" i="40"/>
  <c r="BA10" i="40" s="1"/>
  <c r="BA11" i="38"/>
  <c r="BA12" i="38"/>
  <c r="BA13" i="38"/>
  <c r="BC34" i="38"/>
  <c r="BC51" i="38"/>
  <c r="BC57" i="38"/>
  <c r="BC36" i="38" s="1"/>
  <c r="BD7" i="38"/>
  <c r="BB37" i="38"/>
  <c r="BB43" i="38"/>
  <c r="BB10" i="38" s="1"/>
  <c r="BC40" i="38"/>
  <c r="BA37" i="37"/>
  <c r="BA10" i="37"/>
  <c r="BB43" i="37"/>
  <c r="BC40" i="37"/>
  <c r="AZ11" i="37"/>
  <c r="AZ12" i="37"/>
  <c r="AZ13" i="37"/>
  <c r="BB34" i="37"/>
  <c r="BB51" i="37"/>
  <c r="BB57" i="37"/>
  <c r="BB36" i="37" s="1"/>
  <c r="BC7" i="37"/>
  <c r="AZ38" i="29"/>
  <c r="AZ10" i="29"/>
  <c r="AZ13" i="29" s="1"/>
  <c r="AY11" i="29"/>
  <c r="AY12" i="29"/>
  <c r="BB35" i="29"/>
  <c r="BB52" i="29"/>
  <c r="BB58" i="29"/>
  <c r="BB37" i="29" s="1"/>
  <c r="BC7" i="29"/>
  <c r="BC50" i="29" s="1"/>
  <c r="BC22" i="29"/>
  <c r="BC30" i="29" s="1"/>
  <c r="BC41" i="29"/>
  <c r="BB44" i="29"/>
  <c r="BC27" i="29" l="1"/>
  <c r="BD21" i="29"/>
  <c r="BC43" i="46"/>
  <c r="BD40" i="46"/>
  <c r="BA11" i="46"/>
  <c r="BA12" i="46"/>
  <c r="BA13" i="46"/>
  <c r="BC34" i="46"/>
  <c r="BC51" i="46"/>
  <c r="BC57" i="46"/>
  <c r="BC36" i="46" s="1"/>
  <c r="BD7" i="46"/>
  <c r="BB37" i="46"/>
  <c r="BB10" i="46"/>
  <c r="BA11" i="45"/>
  <c r="BA12" i="45"/>
  <c r="BA13" i="45"/>
  <c r="BC34" i="45"/>
  <c r="BC51" i="45"/>
  <c r="BC57" i="45"/>
  <c r="BC36" i="45" s="1"/>
  <c r="BD7" i="45"/>
  <c r="BB37" i="45"/>
  <c r="BB10" i="45"/>
  <c r="BC43" i="45"/>
  <c r="BD40" i="45"/>
  <c r="BB37" i="44"/>
  <c r="BB10" i="44"/>
  <c r="BC43" i="44"/>
  <c r="BD40" i="44"/>
  <c r="BA11" i="44"/>
  <c r="BA13" i="44"/>
  <c r="BA12" i="44"/>
  <c r="BC34" i="44"/>
  <c r="BC51" i="44"/>
  <c r="BC57" i="44"/>
  <c r="BC36" i="44" s="1"/>
  <c r="BD7" i="44"/>
  <c r="BB11" i="42"/>
  <c r="BB12" i="42"/>
  <c r="BB13" i="42"/>
  <c r="BC43" i="42"/>
  <c r="BC10" i="42" s="1"/>
  <c r="BD40" i="42"/>
  <c r="BD51" i="42"/>
  <c r="BD57" i="42"/>
  <c r="BD36" i="42" s="1"/>
  <c r="BD34" i="42"/>
  <c r="BE7" i="42"/>
  <c r="BC37" i="42"/>
  <c r="BB11" i="41"/>
  <c r="BB12" i="41"/>
  <c r="BB13" i="41"/>
  <c r="BC37" i="41"/>
  <c r="BC43" i="41"/>
  <c r="BC10" i="41" s="1"/>
  <c r="BD40" i="41"/>
  <c r="BD51" i="41"/>
  <c r="BD57" i="41"/>
  <c r="BD36" i="41" s="1"/>
  <c r="BD34" i="41"/>
  <c r="BE7" i="41"/>
  <c r="BD51" i="40"/>
  <c r="BD34" i="40"/>
  <c r="BD57" i="40"/>
  <c r="BD36" i="40" s="1"/>
  <c r="BE7" i="40"/>
  <c r="BA11" i="40"/>
  <c r="BA12" i="40"/>
  <c r="BA13" i="40"/>
  <c r="BB43" i="40"/>
  <c r="BB10" i="40" s="1"/>
  <c r="BC40" i="40"/>
  <c r="BC37" i="40"/>
  <c r="BB11" i="38"/>
  <c r="BB13" i="38"/>
  <c r="BB12" i="38"/>
  <c r="BD51" i="38"/>
  <c r="BD57" i="38"/>
  <c r="BD36" i="38" s="1"/>
  <c r="BD34" i="38"/>
  <c r="BE7" i="38"/>
  <c r="BC37" i="38"/>
  <c r="BC43" i="38"/>
  <c r="BC10" i="38" s="1"/>
  <c r="BD40" i="38"/>
  <c r="BC43" i="37"/>
  <c r="BD40" i="37"/>
  <c r="BC34" i="37"/>
  <c r="BC51" i="37"/>
  <c r="BC57" i="37"/>
  <c r="BC36" i="37" s="1"/>
  <c r="BD7" i="37"/>
  <c r="BB37" i="37"/>
  <c r="BB10" i="37"/>
  <c r="BA11" i="37"/>
  <c r="BA12" i="37"/>
  <c r="BA13" i="37"/>
  <c r="BA38" i="29"/>
  <c r="AZ12" i="29"/>
  <c r="AZ11" i="29"/>
  <c r="BA10" i="29"/>
  <c r="BB10" i="29"/>
  <c r="BC35" i="29"/>
  <c r="BC52" i="29"/>
  <c r="BC58" i="29"/>
  <c r="BC37" i="29" s="1"/>
  <c r="BD7" i="29"/>
  <c r="BD50" i="29" s="1"/>
  <c r="BD41" i="29"/>
  <c r="BC44" i="29"/>
  <c r="BD22" i="29"/>
  <c r="BD30" i="29" s="1"/>
  <c r="BD27" i="29" l="1"/>
  <c r="BE21" i="29"/>
  <c r="BC37" i="46"/>
  <c r="BC10" i="46"/>
  <c r="BB11" i="46"/>
  <c r="BB12" i="46"/>
  <c r="BB13" i="46"/>
  <c r="BD43" i="46"/>
  <c r="BE40" i="46"/>
  <c r="BD51" i="46"/>
  <c r="BD57" i="46"/>
  <c r="BD36" i="46" s="1"/>
  <c r="BD34" i="46"/>
  <c r="BE7" i="46"/>
  <c r="BD51" i="45"/>
  <c r="BD57" i="45"/>
  <c r="BD36" i="45" s="1"/>
  <c r="BD34" i="45"/>
  <c r="BE7" i="45"/>
  <c r="BC37" i="45"/>
  <c r="BC10" i="45"/>
  <c r="BD43" i="45"/>
  <c r="BE40" i="45"/>
  <c r="BB11" i="45"/>
  <c r="BB13" i="45"/>
  <c r="BB12" i="45"/>
  <c r="BD43" i="44"/>
  <c r="BE40" i="44"/>
  <c r="BD51" i="44"/>
  <c r="BD57" i="44"/>
  <c r="BD36" i="44" s="1"/>
  <c r="BD34" i="44"/>
  <c r="BE7" i="44"/>
  <c r="BC37" i="44"/>
  <c r="BC10" i="44"/>
  <c r="BB11" i="44"/>
  <c r="BB13" i="44"/>
  <c r="BB12" i="44"/>
  <c r="BC11" i="42"/>
  <c r="BC12" i="42"/>
  <c r="BC13" i="42"/>
  <c r="BD37" i="42"/>
  <c r="BD43" i="42"/>
  <c r="BD10" i="42" s="1"/>
  <c r="BE40" i="42"/>
  <c r="BE57" i="42"/>
  <c r="BE36" i="42" s="1"/>
  <c r="BE34" i="42"/>
  <c r="BE51" i="42"/>
  <c r="BF7" i="42"/>
  <c r="BC11" i="41"/>
  <c r="BC12" i="41"/>
  <c r="BC13" i="41"/>
  <c r="BD43" i="41"/>
  <c r="BD10" i="41" s="1"/>
  <c r="BE40" i="41"/>
  <c r="BE57" i="41"/>
  <c r="BE36" i="41" s="1"/>
  <c r="BE34" i="41"/>
  <c r="BE51" i="41"/>
  <c r="BF7" i="41"/>
  <c r="BD37" i="41"/>
  <c r="BB11" i="40"/>
  <c r="BB13" i="40"/>
  <c r="BB12" i="40"/>
  <c r="BE57" i="40"/>
  <c r="BE36" i="40" s="1"/>
  <c r="BE51" i="40"/>
  <c r="BE34" i="40"/>
  <c r="BF7" i="40"/>
  <c r="BD37" i="40"/>
  <c r="BC43" i="40"/>
  <c r="BC10" i="40" s="1"/>
  <c r="BD40" i="40"/>
  <c r="BC11" i="38"/>
  <c r="BC13" i="38"/>
  <c r="BC12" i="38"/>
  <c r="BE57" i="38"/>
  <c r="BE36" i="38" s="1"/>
  <c r="BE34" i="38"/>
  <c r="BE51" i="38"/>
  <c r="BF7" i="38"/>
  <c r="BD37" i="38"/>
  <c r="BD43" i="38"/>
  <c r="BD10" i="38" s="1"/>
  <c r="BE40" i="38"/>
  <c r="BB11" i="37"/>
  <c r="BB12" i="37"/>
  <c r="BB13" i="37"/>
  <c r="BD51" i="37"/>
  <c r="BD57" i="37"/>
  <c r="BD36" i="37" s="1"/>
  <c r="BD34" i="37"/>
  <c r="BE7" i="37"/>
  <c r="BC37" i="37"/>
  <c r="BC10" i="37"/>
  <c r="BD43" i="37"/>
  <c r="BE40" i="37"/>
  <c r="BA11" i="29"/>
  <c r="BB11" i="29" s="1"/>
  <c r="BB38" i="29"/>
  <c r="BA13" i="29"/>
  <c r="BA12" i="29"/>
  <c r="BC10" i="29"/>
  <c r="BD44" i="29"/>
  <c r="BE41" i="29"/>
  <c r="BD52" i="29"/>
  <c r="BD58" i="29"/>
  <c r="BD37" i="29" s="1"/>
  <c r="BD35" i="29"/>
  <c r="BE7" i="29"/>
  <c r="BE50" i="29" s="1"/>
  <c r="BF21" i="29"/>
  <c r="BB12" i="29"/>
  <c r="BB13" i="29"/>
  <c r="BE22" i="29"/>
  <c r="BE30" i="29" s="1"/>
  <c r="BE27" i="29" l="1"/>
  <c r="BE43" i="46"/>
  <c r="BF40" i="46"/>
  <c r="BE57" i="46"/>
  <c r="BE36" i="46" s="1"/>
  <c r="BE34" i="46"/>
  <c r="BE51" i="46"/>
  <c r="BF7" i="46"/>
  <c r="BC11" i="46"/>
  <c r="BC12" i="46"/>
  <c r="BC13" i="46"/>
  <c r="BD37" i="46"/>
  <c r="BD10" i="46"/>
  <c r="BE43" i="45"/>
  <c r="BF40" i="45"/>
  <c r="BC11" i="45"/>
  <c r="BC12" i="45"/>
  <c r="BC13" i="45"/>
  <c r="BE57" i="45"/>
  <c r="BE36" i="45" s="1"/>
  <c r="BE34" i="45"/>
  <c r="BE51" i="45"/>
  <c r="BF7" i="45"/>
  <c r="BD37" i="45"/>
  <c r="BD10" i="45"/>
  <c r="BE43" i="44"/>
  <c r="BF40" i="44"/>
  <c r="BC11" i="44"/>
  <c r="BC13" i="44"/>
  <c r="BC12" i="44"/>
  <c r="BE57" i="44"/>
  <c r="BE36" i="44" s="1"/>
  <c r="BE34" i="44"/>
  <c r="BE51" i="44"/>
  <c r="BF7" i="44"/>
  <c r="BD37" i="44"/>
  <c r="BD10" i="44"/>
  <c r="BD11" i="42"/>
  <c r="BD12" i="42"/>
  <c r="BD13" i="42"/>
  <c r="BE37" i="42"/>
  <c r="BE43" i="42"/>
  <c r="BE10" i="42" s="1"/>
  <c r="BF40" i="42"/>
  <c r="BF34" i="42"/>
  <c r="BF51" i="42"/>
  <c r="BF57" i="42"/>
  <c r="BF36" i="42" s="1"/>
  <c r="BG7" i="42"/>
  <c r="BD11" i="41"/>
  <c r="BD12" i="41"/>
  <c r="BD13" i="41"/>
  <c r="BE37" i="41"/>
  <c r="BE43" i="41"/>
  <c r="BE10" i="41" s="1"/>
  <c r="BF40" i="41"/>
  <c r="BF34" i="41"/>
  <c r="BF51" i="41"/>
  <c r="BF57" i="41"/>
  <c r="BF36" i="41" s="1"/>
  <c r="BG7" i="41"/>
  <c r="BF34" i="40"/>
  <c r="BF57" i="40"/>
  <c r="BF36" i="40" s="1"/>
  <c r="BF51" i="40"/>
  <c r="BG7" i="40"/>
  <c r="BE37" i="40"/>
  <c r="BC11" i="40"/>
  <c r="BC12" i="40"/>
  <c r="BC13" i="40"/>
  <c r="BE40" i="40"/>
  <c r="BD43" i="40"/>
  <c r="BD10" i="40" s="1"/>
  <c r="BD11" i="38"/>
  <c r="BD13" i="38"/>
  <c r="BD12" i="38"/>
  <c r="BF51" i="38"/>
  <c r="BF57" i="38"/>
  <c r="BF36" i="38" s="1"/>
  <c r="BF34" i="38"/>
  <c r="BG7" i="38"/>
  <c r="BE37" i="38"/>
  <c r="BE43" i="38"/>
  <c r="BE10" i="38" s="1"/>
  <c r="BF40" i="38"/>
  <c r="BE57" i="37"/>
  <c r="BE36" i="37" s="1"/>
  <c r="BE51" i="37"/>
  <c r="BE34" i="37"/>
  <c r="BF7" i="37"/>
  <c r="BD37" i="37"/>
  <c r="BD10" i="37"/>
  <c r="BE43" i="37"/>
  <c r="BF40" i="37"/>
  <c r="BC11" i="37"/>
  <c r="BC12" i="37"/>
  <c r="BC13" i="37"/>
  <c r="BD10" i="29"/>
  <c r="BC38" i="29"/>
  <c r="BF22" i="29"/>
  <c r="BF30" i="29" s="1"/>
  <c r="BE44" i="29"/>
  <c r="BF41" i="29"/>
  <c r="BG21" i="29"/>
  <c r="BE58" i="29"/>
  <c r="BE37" i="29" s="1"/>
  <c r="BE52" i="29"/>
  <c r="BE35" i="29"/>
  <c r="BF7" i="29"/>
  <c r="BF50" i="29" s="1"/>
  <c r="BC11" i="29"/>
  <c r="BC12" i="29"/>
  <c r="BC13" i="29"/>
  <c r="BF27" i="29" l="1"/>
  <c r="BF34" i="46"/>
  <c r="BF57" i="46"/>
  <c r="BF36" i="46" s="1"/>
  <c r="BF51" i="46"/>
  <c r="BG7" i="46"/>
  <c r="BD11" i="46"/>
  <c r="BD12" i="46"/>
  <c r="BD13" i="46"/>
  <c r="BE37" i="46"/>
  <c r="BE10" i="46"/>
  <c r="BF43" i="46"/>
  <c r="BG40" i="46"/>
  <c r="BE37" i="45"/>
  <c r="BE10" i="45"/>
  <c r="BD11" i="45"/>
  <c r="BD12" i="45"/>
  <c r="BD13" i="45"/>
  <c r="BF43" i="45"/>
  <c r="BG40" i="45"/>
  <c r="BF34" i="45"/>
  <c r="BF51" i="45"/>
  <c r="BF57" i="45"/>
  <c r="BF36" i="45" s="1"/>
  <c r="BG7" i="45"/>
  <c r="BF43" i="44"/>
  <c r="BG40" i="44"/>
  <c r="BE37" i="44"/>
  <c r="BE10" i="44"/>
  <c r="BD11" i="44"/>
  <c r="BD12" i="44"/>
  <c r="BD13" i="44"/>
  <c r="BF34" i="44"/>
  <c r="BF51" i="44"/>
  <c r="BF57" i="44"/>
  <c r="BF36" i="44" s="1"/>
  <c r="BG7" i="44"/>
  <c r="BF43" i="42"/>
  <c r="BF10" i="42" s="1"/>
  <c r="BG40" i="42"/>
  <c r="BE11" i="42"/>
  <c r="BE13" i="42"/>
  <c r="BE12" i="42"/>
  <c r="BG34" i="42"/>
  <c r="BG51" i="42"/>
  <c r="BG57" i="42"/>
  <c r="BG36" i="42" s="1"/>
  <c r="BH7" i="42"/>
  <c r="BF37" i="42"/>
  <c r="BE11" i="41"/>
  <c r="BE12" i="41"/>
  <c r="BE13" i="41"/>
  <c r="BF43" i="41"/>
  <c r="BF10" i="41" s="1"/>
  <c r="BG40" i="41"/>
  <c r="BG34" i="41"/>
  <c r="BG51" i="41"/>
  <c r="BG57" i="41"/>
  <c r="BG36" i="41" s="1"/>
  <c r="BH7" i="41"/>
  <c r="BF37" i="41"/>
  <c r="BG34" i="40"/>
  <c r="BG51" i="40"/>
  <c r="BG57" i="40"/>
  <c r="BG36" i="40" s="1"/>
  <c r="BH7" i="40"/>
  <c r="BD11" i="40"/>
  <c r="BD13" i="40"/>
  <c r="BD12" i="40"/>
  <c r="BF40" i="40"/>
  <c r="BE43" i="40"/>
  <c r="BE10" i="40" s="1"/>
  <c r="BF37" i="40"/>
  <c r="BE11" i="38"/>
  <c r="BE13" i="38"/>
  <c r="BE12" i="38"/>
  <c r="BG34" i="38"/>
  <c r="BG57" i="38"/>
  <c r="BG36" i="38" s="1"/>
  <c r="BG51" i="38"/>
  <c r="BH7" i="38"/>
  <c r="BF37" i="38"/>
  <c r="BF43" i="38"/>
  <c r="BF10" i="38" s="1"/>
  <c r="BG40" i="38"/>
  <c r="BF43" i="37"/>
  <c r="BG40" i="37"/>
  <c r="BD11" i="37"/>
  <c r="BD12" i="37"/>
  <c r="BD13" i="37"/>
  <c r="BF57" i="37"/>
  <c r="BF36" i="37" s="1"/>
  <c r="BF51" i="37"/>
  <c r="BG7" i="37"/>
  <c r="BF34" i="37"/>
  <c r="BE37" i="37"/>
  <c r="BE10" i="37"/>
  <c r="BD38" i="29"/>
  <c r="BE10" i="29"/>
  <c r="BF44" i="29"/>
  <c r="BG41" i="29"/>
  <c r="BG22" i="29"/>
  <c r="BG30" i="29" s="1"/>
  <c r="BD11" i="29"/>
  <c r="BD13" i="29"/>
  <c r="BD12" i="29"/>
  <c r="BF35" i="29"/>
  <c r="BF58" i="29"/>
  <c r="BF37" i="29" s="1"/>
  <c r="BG7" i="29"/>
  <c r="BG50" i="29" s="1"/>
  <c r="BF52" i="29"/>
  <c r="BH21" i="29"/>
  <c r="BG27" i="29" l="1"/>
  <c r="BG34" i="46"/>
  <c r="BG51" i="46"/>
  <c r="BG57" i="46"/>
  <c r="BG36" i="46" s="1"/>
  <c r="BH7" i="46"/>
  <c r="BH40" i="46"/>
  <c r="BG43" i="46"/>
  <c r="BF37" i="46"/>
  <c r="BF10" i="46"/>
  <c r="BE11" i="46"/>
  <c r="BE12" i="46"/>
  <c r="BE13" i="46"/>
  <c r="BH40" i="45"/>
  <c r="BG43" i="45"/>
  <c r="BG34" i="45"/>
  <c r="BG51" i="45"/>
  <c r="BG57" i="45"/>
  <c r="BG36" i="45" s="1"/>
  <c r="BH7" i="45"/>
  <c r="BF37" i="45"/>
  <c r="BF10" i="45"/>
  <c r="BE11" i="45"/>
  <c r="BE12" i="45"/>
  <c r="BE13" i="45"/>
  <c r="BF37" i="44"/>
  <c r="BF10" i="44"/>
  <c r="BE11" i="44"/>
  <c r="BE13" i="44"/>
  <c r="BE12" i="44"/>
  <c r="BH40" i="44"/>
  <c r="BG43" i="44"/>
  <c r="BG34" i="44"/>
  <c r="BG51" i="44"/>
  <c r="BG57" i="44"/>
  <c r="BG36" i="44" s="1"/>
  <c r="BH7" i="44"/>
  <c r="BG37" i="42"/>
  <c r="BF11" i="42"/>
  <c r="BF13" i="42"/>
  <c r="BF12" i="42"/>
  <c r="BH40" i="42"/>
  <c r="BG43" i="42"/>
  <c r="BG10" i="42" s="1"/>
  <c r="BH34" i="42"/>
  <c r="BH51" i="42"/>
  <c r="BH57" i="42"/>
  <c r="BH36" i="42" s="1"/>
  <c r="BI7" i="42"/>
  <c r="BF11" i="41"/>
  <c r="BF12" i="41"/>
  <c r="BF13" i="41"/>
  <c r="BH40" i="41"/>
  <c r="BG43" i="41"/>
  <c r="BG10" i="41" s="1"/>
  <c r="BG37" i="41"/>
  <c r="BH34" i="41"/>
  <c r="BH51" i="41"/>
  <c r="BH57" i="41"/>
  <c r="BH36" i="41" s="1"/>
  <c r="BI7" i="41"/>
  <c r="BH34" i="40"/>
  <c r="BH51" i="40"/>
  <c r="BH57" i="40"/>
  <c r="BH36" i="40" s="1"/>
  <c r="BI7" i="40"/>
  <c r="BF43" i="40"/>
  <c r="BF10" i="40" s="1"/>
  <c r="BG40" i="40"/>
  <c r="BG37" i="40"/>
  <c r="BE11" i="40"/>
  <c r="BE13" i="40"/>
  <c r="BE12" i="40"/>
  <c r="BF11" i="38"/>
  <c r="BF12" i="38"/>
  <c r="BF13" i="38"/>
  <c r="BH34" i="38"/>
  <c r="BH51" i="38"/>
  <c r="BH57" i="38"/>
  <c r="BH36" i="38" s="1"/>
  <c r="BI7" i="38"/>
  <c r="BG37" i="38"/>
  <c r="BH40" i="38"/>
  <c r="BG43" i="38"/>
  <c r="BG10" i="38" s="1"/>
  <c r="BG34" i="37"/>
  <c r="BG51" i="37"/>
  <c r="BG57" i="37"/>
  <c r="BG36" i="37" s="1"/>
  <c r="BH7" i="37"/>
  <c r="BF37" i="37"/>
  <c r="BF10" i="37"/>
  <c r="BE11" i="37"/>
  <c r="BE12" i="37"/>
  <c r="BE13" i="37"/>
  <c r="BH40" i="37"/>
  <c r="BG43" i="37"/>
  <c r="BE38" i="29"/>
  <c r="BF10" i="29"/>
  <c r="BH22" i="29"/>
  <c r="BH30" i="29" s="1"/>
  <c r="BI21" i="29"/>
  <c r="BG44" i="29"/>
  <c r="BH41" i="29"/>
  <c r="BG35" i="29"/>
  <c r="BG58" i="29"/>
  <c r="BG37" i="29" s="1"/>
  <c r="BG52" i="29"/>
  <c r="BH7" i="29"/>
  <c r="BH50" i="29" s="1"/>
  <c r="BE11" i="29"/>
  <c r="BE13" i="29"/>
  <c r="BE12" i="29"/>
  <c r="BH27" i="29" l="1"/>
  <c r="BF11" i="46"/>
  <c r="BF13" i="46"/>
  <c r="BF12" i="46"/>
  <c r="BI40" i="46"/>
  <c r="BH43" i="46"/>
  <c r="BH34" i="46"/>
  <c r="BH51" i="46"/>
  <c r="BH57" i="46"/>
  <c r="BH36" i="46" s="1"/>
  <c r="BI7" i="46"/>
  <c r="BG37" i="46"/>
  <c r="BG10" i="46"/>
  <c r="BF11" i="45"/>
  <c r="BF13" i="45"/>
  <c r="BF12" i="45"/>
  <c r="BH34" i="45"/>
  <c r="BH51" i="45"/>
  <c r="BH57" i="45"/>
  <c r="BH36" i="45" s="1"/>
  <c r="BI7" i="45"/>
  <c r="BG37" i="45"/>
  <c r="BG10" i="45"/>
  <c r="BI40" i="45"/>
  <c r="BH43" i="45"/>
  <c r="BI40" i="44"/>
  <c r="BH43" i="44"/>
  <c r="BH34" i="44"/>
  <c r="BH51" i="44"/>
  <c r="BH57" i="44"/>
  <c r="BH36" i="44" s="1"/>
  <c r="BI7" i="44"/>
  <c r="BG37" i="44"/>
  <c r="BG10" i="44"/>
  <c r="BF11" i="44"/>
  <c r="BF12" i="44"/>
  <c r="BF13" i="44"/>
  <c r="BG11" i="42"/>
  <c r="BG12" i="42"/>
  <c r="BG13" i="42"/>
  <c r="BI40" i="42"/>
  <c r="BH43" i="42"/>
  <c r="BH10" i="42" s="1"/>
  <c r="BI34" i="42"/>
  <c r="BI51" i="42"/>
  <c r="BI57" i="42"/>
  <c r="BI36" i="42" s="1"/>
  <c r="BJ7" i="42"/>
  <c r="BH37" i="42"/>
  <c r="BG11" i="41"/>
  <c r="BG12" i="41"/>
  <c r="BG13" i="41"/>
  <c r="BI40" i="41"/>
  <c r="BH43" i="41"/>
  <c r="BH10" i="41" s="1"/>
  <c r="BI34" i="41"/>
  <c r="BI51" i="41"/>
  <c r="BI57" i="41"/>
  <c r="BI36" i="41" s="1"/>
  <c r="BJ7" i="41"/>
  <c r="BH37" i="41"/>
  <c r="BG43" i="40"/>
  <c r="BG10" i="40" s="1"/>
  <c r="BH40" i="40"/>
  <c r="BF11" i="40"/>
  <c r="BF12" i="40"/>
  <c r="BF13" i="40"/>
  <c r="BI51" i="40"/>
  <c r="BI57" i="40"/>
  <c r="BI36" i="40" s="1"/>
  <c r="BI34" i="40"/>
  <c r="BJ7" i="40"/>
  <c r="BH37" i="40"/>
  <c r="BG11" i="38"/>
  <c r="BG13" i="38"/>
  <c r="BG12" i="38"/>
  <c r="BI34" i="38"/>
  <c r="BI51" i="38"/>
  <c r="BI57" i="38"/>
  <c r="BI36" i="38" s="1"/>
  <c r="BJ7" i="38"/>
  <c r="BH37" i="38"/>
  <c r="BI40" i="38"/>
  <c r="BH43" i="38"/>
  <c r="BH10" i="38" s="1"/>
  <c r="BF11" i="37"/>
  <c r="BF13" i="37"/>
  <c r="BF12" i="37"/>
  <c r="BH34" i="37"/>
  <c r="BH51" i="37"/>
  <c r="BH57" i="37"/>
  <c r="BH36" i="37" s="1"/>
  <c r="BI7" i="37"/>
  <c r="BG37" i="37"/>
  <c r="BG10" i="37"/>
  <c r="BI40" i="37"/>
  <c r="BH43" i="37"/>
  <c r="BF38" i="29"/>
  <c r="BJ21" i="29"/>
  <c r="BH58" i="29"/>
  <c r="BH37" i="29" s="1"/>
  <c r="BH52" i="29"/>
  <c r="BI7" i="29"/>
  <c r="BI50" i="29" s="1"/>
  <c r="BH35" i="29"/>
  <c r="BI22" i="29"/>
  <c r="BI30" i="29" s="1"/>
  <c r="BI41" i="29"/>
  <c r="BH44" i="29"/>
  <c r="BF11" i="29"/>
  <c r="BF13" i="29"/>
  <c r="BF12" i="29"/>
  <c r="BI27" i="29" l="1"/>
  <c r="BH37" i="46"/>
  <c r="BH10" i="46"/>
  <c r="BJ40" i="46"/>
  <c r="BI43" i="46"/>
  <c r="BG11" i="46"/>
  <c r="BG13" i="46"/>
  <c r="BG12" i="46"/>
  <c r="BI34" i="46"/>
  <c r="BI51" i="46"/>
  <c r="BI57" i="46"/>
  <c r="BI36" i="46" s="1"/>
  <c r="BJ7" i="46"/>
  <c r="BI34" i="45"/>
  <c r="BI51" i="45"/>
  <c r="BI57" i="45"/>
  <c r="BI36" i="45" s="1"/>
  <c r="BJ7" i="45"/>
  <c r="BH37" i="45"/>
  <c r="BH10" i="45"/>
  <c r="BJ40" i="45"/>
  <c r="BI43" i="45"/>
  <c r="BG11" i="45"/>
  <c r="BG12" i="45"/>
  <c r="BG13" i="45"/>
  <c r="BI34" i="44"/>
  <c r="BI51" i="44"/>
  <c r="BI57" i="44"/>
  <c r="BI36" i="44" s="1"/>
  <c r="BJ7" i="44"/>
  <c r="BH37" i="44"/>
  <c r="BH10" i="44"/>
  <c r="BG11" i="44"/>
  <c r="BG13" i="44"/>
  <c r="BG12" i="44"/>
  <c r="BJ40" i="44"/>
  <c r="BI43" i="44"/>
  <c r="BH11" i="42"/>
  <c r="BH13" i="42"/>
  <c r="BH12" i="42"/>
  <c r="BI37" i="42"/>
  <c r="BJ40" i="42"/>
  <c r="BI43" i="42"/>
  <c r="BI10" i="42" s="1"/>
  <c r="BJ34" i="42"/>
  <c r="BJ51" i="42"/>
  <c r="BJ57" i="42"/>
  <c r="BJ36" i="42" s="1"/>
  <c r="BK7" i="42"/>
  <c r="BH11" i="41"/>
  <c r="BH13" i="41"/>
  <c r="BH12" i="41"/>
  <c r="BI37" i="41"/>
  <c r="BJ40" i="41"/>
  <c r="BI43" i="41"/>
  <c r="BI10" i="41" s="1"/>
  <c r="BJ34" i="41"/>
  <c r="BJ51" i="41"/>
  <c r="BJ57" i="41"/>
  <c r="BJ36" i="41" s="1"/>
  <c r="BK7" i="41"/>
  <c r="BI37" i="40"/>
  <c r="BH43" i="40"/>
  <c r="BH10" i="40" s="1"/>
  <c r="BI40" i="40"/>
  <c r="BJ57" i="40"/>
  <c r="BJ36" i="40" s="1"/>
  <c r="BJ34" i="40"/>
  <c r="BJ51" i="40"/>
  <c r="BK7" i="40"/>
  <c r="BG11" i="40"/>
  <c r="BG12" i="40"/>
  <c r="BG13" i="40"/>
  <c r="BH11" i="38"/>
  <c r="BH13" i="38"/>
  <c r="BH12" i="38"/>
  <c r="BJ34" i="38"/>
  <c r="BJ51" i="38"/>
  <c r="BJ57" i="38"/>
  <c r="BJ36" i="38" s="1"/>
  <c r="BK7" i="38"/>
  <c r="BI37" i="38"/>
  <c r="BJ40" i="38"/>
  <c r="BI43" i="38"/>
  <c r="BI10" i="38" s="1"/>
  <c r="BI34" i="37"/>
  <c r="BI51" i="37"/>
  <c r="BI57" i="37"/>
  <c r="BI36" i="37" s="1"/>
  <c r="BJ7" i="37"/>
  <c r="BH37" i="37"/>
  <c r="BH10" i="37"/>
  <c r="BJ40" i="37"/>
  <c r="BI43" i="37"/>
  <c r="BG11" i="37"/>
  <c r="BG12" i="37"/>
  <c r="BG13" i="37"/>
  <c r="BG38" i="29"/>
  <c r="BG10" i="29"/>
  <c r="BG12" i="29" s="1"/>
  <c r="BJ41" i="29"/>
  <c r="BI44" i="29"/>
  <c r="BJ22" i="29"/>
  <c r="BJ30" i="29" s="1"/>
  <c r="BI58" i="29"/>
  <c r="BI37" i="29" s="1"/>
  <c r="BI52" i="29"/>
  <c r="BI35" i="29"/>
  <c r="BJ7" i="29"/>
  <c r="BJ50" i="29" s="1"/>
  <c r="BK21" i="29"/>
  <c r="BJ27" i="29" l="1"/>
  <c r="BJ34" i="46"/>
  <c r="BJ51" i="46"/>
  <c r="BJ57" i="46"/>
  <c r="BJ36" i="46" s="1"/>
  <c r="BK7" i="46"/>
  <c r="BJ43" i="46"/>
  <c r="BK40" i="46"/>
  <c r="BI37" i="46"/>
  <c r="BI10" i="46"/>
  <c r="BH11" i="46"/>
  <c r="BH13" i="46"/>
  <c r="BH12" i="46"/>
  <c r="BJ43" i="45"/>
  <c r="BK40" i="45"/>
  <c r="BH11" i="45"/>
  <c r="BH12" i="45"/>
  <c r="BH13" i="45"/>
  <c r="BJ34" i="45"/>
  <c r="BJ51" i="45"/>
  <c r="BJ57" i="45"/>
  <c r="BJ36" i="45" s="1"/>
  <c r="BK7" i="45"/>
  <c r="BI10" i="45"/>
  <c r="BI37" i="45"/>
  <c r="BH11" i="44"/>
  <c r="BH12" i="44"/>
  <c r="BH13" i="44"/>
  <c r="BJ34" i="44"/>
  <c r="BJ51" i="44"/>
  <c r="BJ57" i="44"/>
  <c r="BJ36" i="44" s="1"/>
  <c r="BK7" i="44"/>
  <c r="BI37" i="44"/>
  <c r="BI10" i="44"/>
  <c r="BJ43" i="44"/>
  <c r="BK40" i="44"/>
  <c r="BI11" i="42"/>
  <c r="BI13" i="42"/>
  <c r="BI12" i="42"/>
  <c r="BJ43" i="42"/>
  <c r="BJ10" i="42" s="1"/>
  <c r="BK40" i="42"/>
  <c r="BK34" i="42"/>
  <c r="BK51" i="42"/>
  <c r="BK57" i="42"/>
  <c r="BK36" i="42" s="1"/>
  <c r="BL7" i="42"/>
  <c r="BJ37" i="42"/>
  <c r="BI11" i="41"/>
  <c r="BI12" i="41"/>
  <c r="BI13" i="41"/>
  <c r="BJ43" i="41"/>
  <c r="BJ10" i="41" s="1"/>
  <c r="BK40" i="41"/>
  <c r="BK34" i="41"/>
  <c r="BK51" i="41"/>
  <c r="BK57" i="41"/>
  <c r="BK36" i="41" s="1"/>
  <c r="BL7" i="41"/>
  <c r="BJ37" i="41"/>
  <c r="BK34" i="40"/>
  <c r="BK57" i="40"/>
  <c r="BK36" i="40" s="1"/>
  <c r="BK51" i="40"/>
  <c r="BL7" i="40"/>
  <c r="BJ37" i="40"/>
  <c r="BJ40" i="40"/>
  <c r="BI43" i="40"/>
  <c r="BI10" i="40" s="1"/>
  <c r="BH11" i="40"/>
  <c r="BH12" i="40"/>
  <c r="BH13" i="40"/>
  <c r="BI11" i="38"/>
  <c r="BI12" i="38"/>
  <c r="BI13" i="38"/>
  <c r="BK34" i="38"/>
  <c r="BK51" i="38"/>
  <c r="BK57" i="38"/>
  <c r="BK36" i="38" s="1"/>
  <c r="BL7" i="38"/>
  <c r="BJ37" i="38"/>
  <c r="BJ43" i="38"/>
  <c r="BJ10" i="38" s="1"/>
  <c r="BK40" i="38"/>
  <c r="BJ43" i="37"/>
  <c r="BK40" i="37"/>
  <c r="BH11" i="37"/>
  <c r="BH13" i="37"/>
  <c r="BH12" i="37"/>
  <c r="BJ34" i="37"/>
  <c r="BJ51" i="37"/>
  <c r="BJ57" i="37"/>
  <c r="BJ36" i="37" s="1"/>
  <c r="BK7" i="37"/>
  <c r="BI37" i="37"/>
  <c r="BI10" i="37"/>
  <c r="BG11" i="29"/>
  <c r="BG13" i="29"/>
  <c r="BH38" i="29"/>
  <c r="BH10" i="29"/>
  <c r="BH13" i="29" s="1"/>
  <c r="BJ35" i="29"/>
  <c r="BJ58" i="29"/>
  <c r="BJ37" i="29" s="1"/>
  <c r="BJ52" i="29"/>
  <c r="BK7" i="29"/>
  <c r="BK50" i="29" s="1"/>
  <c r="BL21" i="29"/>
  <c r="BJ44" i="29"/>
  <c r="BK41" i="29"/>
  <c r="BK22" i="29"/>
  <c r="BK30" i="29" s="1"/>
  <c r="BK27" i="29" l="1"/>
  <c r="BI11" i="46"/>
  <c r="BI13" i="46"/>
  <c r="BI12" i="46"/>
  <c r="BK43" i="46"/>
  <c r="BL40" i="46"/>
  <c r="BK34" i="46"/>
  <c r="BK51" i="46"/>
  <c r="BK57" i="46"/>
  <c r="BK36" i="46" s="1"/>
  <c r="BL7" i="46"/>
  <c r="BJ37" i="46"/>
  <c r="BJ10" i="46"/>
  <c r="BJ37" i="45"/>
  <c r="BJ10" i="45"/>
  <c r="BI11" i="45"/>
  <c r="BI13" i="45"/>
  <c r="BI12" i="45"/>
  <c r="BK43" i="45"/>
  <c r="BL40" i="45"/>
  <c r="BK34" i="45"/>
  <c r="BK51" i="45"/>
  <c r="BK57" i="45"/>
  <c r="BK36" i="45" s="1"/>
  <c r="BL7" i="45"/>
  <c r="BK34" i="44"/>
  <c r="BK51" i="44"/>
  <c r="BK57" i="44"/>
  <c r="BK36" i="44" s="1"/>
  <c r="BL7" i="44"/>
  <c r="BJ37" i="44"/>
  <c r="BJ10" i="44"/>
  <c r="BK43" i="44"/>
  <c r="BL40" i="44"/>
  <c r="BI11" i="44"/>
  <c r="BI13" i="44"/>
  <c r="BI12" i="44"/>
  <c r="BK37" i="42"/>
  <c r="BK43" i="42"/>
  <c r="BK10" i="42" s="1"/>
  <c r="BL40" i="42"/>
  <c r="BJ11" i="42"/>
  <c r="BJ13" i="42"/>
  <c r="BJ12" i="42"/>
  <c r="BL51" i="42"/>
  <c r="BL57" i="42"/>
  <c r="BL36" i="42" s="1"/>
  <c r="BL34" i="42"/>
  <c r="BM7" i="42"/>
  <c r="BJ11" i="41"/>
  <c r="BJ13" i="41"/>
  <c r="BJ12" i="41"/>
  <c r="BK37" i="41"/>
  <c r="BK43" i="41"/>
  <c r="BK10" i="41" s="1"/>
  <c r="BL40" i="41"/>
  <c r="BL51" i="41"/>
  <c r="BL57" i="41"/>
  <c r="BL36" i="41" s="1"/>
  <c r="BL34" i="41"/>
  <c r="BM7" i="41"/>
  <c r="BI11" i="40"/>
  <c r="BI12" i="40"/>
  <c r="BI13" i="40"/>
  <c r="BJ43" i="40"/>
  <c r="BJ10" i="40" s="1"/>
  <c r="BK40" i="40"/>
  <c r="BL51" i="40"/>
  <c r="BL34" i="40"/>
  <c r="BL57" i="40"/>
  <c r="BL36" i="40" s="1"/>
  <c r="BM7" i="40"/>
  <c r="BK37" i="40"/>
  <c r="BJ11" i="38"/>
  <c r="BJ13" i="38"/>
  <c r="BJ12" i="38"/>
  <c r="BL51" i="38"/>
  <c r="BL57" i="38"/>
  <c r="BL36" i="38" s="1"/>
  <c r="BL34" i="38"/>
  <c r="BM7" i="38"/>
  <c r="BK37" i="38"/>
  <c r="BK43" i="38"/>
  <c r="BK10" i="38" s="1"/>
  <c r="BL40" i="38"/>
  <c r="BJ37" i="37"/>
  <c r="BJ10" i="37"/>
  <c r="BI11" i="37"/>
  <c r="BI13" i="37"/>
  <c r="BI12" i="37"/>
  <c r="BK43" i="37"/>
  <c r="BL40" i="37"/>
  <c r="BK34" i="37"/>
  <c r="BK51" i="37"/>
  <c r="BK57" i="37"/>
  <c r="BK36" i="37" s="1"/>
  <c r="BL7" i="37"/>
  <c r="BH12" i="29"/>
  <c r="BI38" i="29"/>
  <c r="BH11" i="29"/>
  <c r="BJ10" i="29"/>
  <c r="BI10" i="29"/>
  <c r="BI13" i="29" s="1"/>
  <c r="BM21" i="29"/>
  <c r="BK35" i="29"/>
  <c r="BK52" i="29"/>
  <c r="BK58" i="29"/>
  <c r="BK37" i="29" s="1"/>
  <c r="BL7" i="29"/>
  <c r="BL50" i="29" s="1"/>
  <c r="BL22" i="29"/>
  <c r="BL30" i="29" s="1"/>
  <c r="BL41" i="29"/>
  <c r="BK44" i="29"/>
  <c r="BL27" i="29" l="1"/>
  <c r="BK37" i="46"/>
  <c r="BK10" i="46"/>
  <c r="BL43" i="46"/>
  <c r="BM40" i="46"/>
  <c r="BJ11" i="46"/>
  <c r="BJ12" i="46"/>
  <c r="BJ13" i="46"/>
  <c r="BL51" i="46"/>
  <c r="BL57" i="46"/>
  <c r="BL36" i="46" s="1"/>
  <c r="BL34" i="46"/>
  <c r="BM7" i="46"/>
  <c r="BL43" i="45"/>
  <c r="BM40" i="45"/>
  <c r="BL51" i="45"/>
  <c r="BL57" i="45"/>
  <c r="BL36" i="45" s="1"/>
  <c r="BL34" i="45"/>
  <c r="BM7" i="45"/>
  <c r="BK37" i="45"/>
  <c r="BK10" i="45"/>
  <c r="BJ11" i="45"/>
  <c r="BJ13" i="45"/>
  <c r="BJ12" i="45"/>
  <c r="BL43" i="44"/>
  <c r="BM40" i="44"/>
  <c r="BJ11" i="44"/>
  <c r="BJ13" i="44"/>
  <c r="BJ12" i="44"/>
  <c r="BL51" i="44"/>
  <c r="BL57" i="44"/>
  <c r="BL36" i="44" s="1"/>
  <c r="BL34" i="44"/>
  <c r="BM7" i="44"/>
  <c r="BK37" i="44"/>
  <c r="BK10" i="44"/>
  <c r="BK11" i="42"/>
  <c r="BK12" i="42"/>
  <c r="BK13" i="42"/>
  <c r="BL43" i="42"/>
  <c r="BL10" i="42" s="1"/>
  <c r="BM40" i="42"/>
  <c r="BM57" i="42"/>
  <c r="BM36" i="42" s="1"/>
  <c r="BM34" i="42"/>
  <c r="BL37" i="42"/>
  <c r="BK11" i="41"/>
  <c r="BK12" i="41"/>
  <c r="BK13" i="41"/>
  <c r="BL43" i="41"/>
  <c r="BL10" i="41" s="1"/>
  <c r="BM40" i="41"/>
  <c r="BM57" i="41"/>
  <c r="BM36" i="41" s="1"/>
  <c r="BM34" i="41"/>
  <c r="BL37" i="41"/>
  <c r="BL37" i="40"/>
  <c r="BK43" i="40"/>
  <c r="BK10" i="40" s="1"/>
  <c r="BL40" i="40"/>
  <c r="BJ11" i="40"/>
  <c r="BJ13" i="40"/>
  <c r="BJ12" i="40"/>
  <c r="BM57" i="40"/>
  <c r="BM36" i="40" s="1"/>
  <c r="BM34" i="40"/>
  <c r="BK11" i="38"/>
  <c r="BK12" i="38"/>
  <c r="BK13" i="38"/>
  <c r="BM57" i="38"/>
  <c r="BM36" i="38" s="1"/>
  <c r="BM34" i="38"/>
  <c r="BL37" i="38"/>
  <c r="BL43" i="38"/>
  <c r="BL10" i="38" s="1"/>
  <c r="BM40" i="38"/>
  <c r="BL43" i="37"/>
  <c r="BM40" i="37"/>
  <c r="BL51" i="37"/>
  <c r="BL57" i="37"/>
  <c r="BL36" i="37" s="1"/>
  <c r="BL34" i="37"/>
  <c r="BM7" i="37"/>
  <c r="BK37" i="37"/>
  <c r="BK10" i="37"/>
  <c r="BJ11" i="37"/>
  <c r="BJ12" i="37"/>
  <c r="BJ13" i="37"/>
  <c r="BI12" i="29"/>
  <c r="BI11" i="29"/>
  <c r="BJ11" i="29" s="1"/>
  <c r="BJ38" i="29"/>
  <c r="BM22" i="29"/>
  <c r="BM27" i="29" s="1"/>
  <c r="BM41" i="29"/>
  <c r="BL44" i="29"/>
  <c r="BL52" i="29"/>
  <c r="BL58" i="29"/>
  <c r="BL37" i="29" s="1"/>
  <c r="BM7" i="29"/>
  <c r="BM50" i="29" s="1"/>
  <c r="BL35" i="29"/>
  <c r="BJ12" i="29"/>
  <c r="BJ13" i="29"/>
  <c r="C27" i="29" l="1"/>
  <c r="E110" i="14" s="1"/>
  <c r="BM43" i="46"/>
  <c r="C43" i="46" s="1"/>
  <c r="C40" i="46"/>
  <c r="BM57" i="46"/>
  <c r="BM36" i="46" s="1"/>
  <c r="BM34" i="46"/>
  <c r="BK11" i="46"/>
  <c r="BK13" i="46"/>
  <c r="BK12" i="46"/>
  <c r="BL37" i="46"/>
  <c r="BL10" i="46"/>
  <c r="BK11" i="45"/>
  <c r="BK13" i="45"/>
  <c r="BK12" i="45"/>
  <c r="BM57" i="45"/>
  <c r="BM36" i="45" s="1"/>
  <c r="BM34" i="45"/>
  <c r="BL37" i="45"/>
  <c r="BL10" i="45"/>
  <c r="BM43" i="45"/>
  <c r="C43" i="45" s="1"/>
  <c r="C40" i="45"/>
  <c r="BL37" i="44"/>
  <c r="BL10" i="44"/>
  <c r="BK11" i="44"/>
  <c r="BK13" i="44"/>
  <c r="BK12" i="44"/>
  <c r="BM43" i="44"/>
  <c r="C43" i="44" s="1"/>
  <c r="C40" i="44"/>
  <c r="BM57" i="44"/>
  <c r="BM36" i="44" s="1"/>
  <c r="BM34" i="44"/>
  <c r="BM51" i="42"/>
  <c r="C51" i="42" s="1"/>
  <c r="C49" i="42"/>
  <c r="C57" i="42"/>
  <c r="BM43" i="42"/>
  <c r="C43" i="42" s="1"/>
  <c r="C40" i="42"/>
  <c r="BL11" i="42"/>
  <c r="BL12" i="42"/>
  <c r="BL13" i="42"/>
  <c r="C57" i="41"/>
  <c r="BM51" i="41"/>
  <c r="C51" i="41" s="1"/>
  <c r="C49" i="41"/>
  <c r="BM43" i="41"/>
  <c r="C43" i="41" s="1"/>
  <c r="C40" i="41"/>
  <c r="BL11" i="41"/>
  <c r="BL13" i="41"/>
  <c r="BL12" i="41"/>
  <c r="BM40" i="40"/>
  <c r="BL43" i="40"/>
  <c r="BL10" i="40" s="1"/>
  <c r="C57" i="40"/>
  <c r="BK11" i="40"/>
  <c r="BK12" i="40"/>
  <c r="BK13" i="40"/>
  <c r="BM51" i="40"/>
  <c r="C51" i="40" s="1"/>
  <c r="C49" i="40"/>
  <c r="BL11" i="38"/>
  <c r="BL13" i="38"/>
  <c r="BL12" i="38"/>
  <c r="BM51" i="38"/>
  <c r="C51" i="38" s="1"/>
  <c r="C49" i="38"/>
  <c r="C57" i="38"/>
  <c r="BM43" i="38"/>
  <c r="C43" i="38" s="1"/>
  <c r="C40" i="38"/>
  <c r="BK11" i="37"/>
  <c r="BK12" i="37"/>
  <c r="BK13" i="37"/>
  <c r="BM57" i="37"/>
  <c r="BM36" i="37" s="1"/>
  <c r="BM34" i="37"/>
  <c r="BL37" i="37"/>
  <c r="BL10" i="37"/>
  <c r="BM43" i="37"/>
  <c r="C43" i="37" s="1"/>
  <c r="C40" i="37"/>
  <c r="BM30" i="29"/>
  <c r="E106" i="14"/>
  <c r="E107" i="14"/>
  <c r="E108" i="14"/>
  <c r="BK38" i="29"/>
  <c r="BL10" i="29"/>
  <c r="BK10" i="29"/>
  <c r="BK11" i="29" s="1"/>
  <c r="BM44" i="29"/>
  <c r="C44" i="29" s="1"/>
  <c r="C41" i="29"/>
  <c r="BM58" i="29"/>
  <c r="C58" i="29" s="1"/>
  <c r="BM35" i="29"/>
  <c r="E111" i="14" l="1"/>
  <c r="C30" i="29"/>
  <c r="BM37" i="29"/>
  <c r="BM51" i="46"/>
  <c r="C51" i="46" s="1"/>
  <c r="C49" i="46"/>
  <c r="C57" i="46"/>
  <c r="BL11" i="46"/>
  <c r="BL12" i="46"/>
  <c r="BL13" i="46"/>
  <c r="BL11" i="45"/>
  <c r="BL13" i="45"/>
  <c r="BL12" i="45"/>
  <c r="BM51" i="45"/>
  <c r="C51" i="45" s="1"/>
  <c r="C49" i="45"/>
  <c r="C57" i="45"/>
  <c r="C57" i="44"/>
  <c r="BM51" i="44"/>
  <c r="C51" i="44" s="1"/>
  <c r="C49" i="44"/>
  <c r="BL11" i="44"/>
  <c r="BL13" i="44"/>
  <c r="BL12" i="44"/>
  <c r="BM37" i="42"/>
  <c r="BM10" i="42"/>
  <c r="C36" i="42"/>
  <c r="BM37" i="41"/>
  <c r="O94" i="14" s="1"/>
  <c r="BM10" i="41"/>
  <c r="C36" i="41"/>
  <c r="BM37" i="40"/>
  <c r="C36" i="40"/>
  <c r="BL11" i="40"/>
  <c r="BL13" i="40"/>
  <c r="BL12" i="40"/>
  <c r="BM43" i="40"/>
  <c r="C43" i="40" s="1"/>
  <c r="C40" i="40"/>
  <c r="BM37" i="38"/>
  <c r="BM10" i="38"/>
  <c r="C36" i="38"/>
  <c r="BL11" i="37"/>
  <c r="BL13" i="37"/>
  <c r="BL12" i="37"/>
  <c r="BM51" i="37"/>
  <c r="C51" i="37" s="1"/>
  <c r="C49" i="37"/>
  <c r="C57" i="37"/>
  <c r="BL38" i="29"/>
  <c r="BK13" i="29"/>
  <c r="BK12" i="29"/>
  <c r="BL11" i="29"/>
  <c r="BL12" i="29"/>
  <c r="BL13" i="29"/>
  <c r="BM52" i="29"/>
  <c r="C52" i="29" s="1"/>
  <c r="C50" i="29"/>
  <c r="P94" i="14" l="1"/>
  <c r="N94" i="14"/>
  <c r="G94" i="14"/>
  <c r="BM37" i="46"/>
  <c r="BM10" i="46"/>
  <c r="C36" i="46"/>
  <c r="BM37" i="45"/>
  <c r="L94" i="14" s="1"/>
  <c r="BM10" i="45"/>
  <c r="C36" i="45"/>
  <c r="BM37" i="44"/>
  <c r="K94" i="14" s="1"/>
  <c r="BM10" i="44"/>
  <c r="C36" i="44"/>
  <c r="BM11" i="42"/>
  <c r="BM12" i="42"/>
  <c r="BM13" i="42"/>
  <c r="C10" i="42"/>
  <c r="BM11" i="41"/>
  <c r="C10" i="41"/>
  <c r="BM12" i="41"/>
  <c r="BM13" i="41"/>
  <c r="BM10" i="40"/>
  <c r="BM11" i="38"/>
  <c r="BM12" i="38"/>
  <c r="BM13" i="38"/>
  <c r="C10" i="38"/>
  <c r="BM37" i="37"/>
  <c r="F94" i="14" s="1"/>
  <c r="BM10" i="37"/>
  <c r="C36" i="37"/>
  <c r="BM10" i="29"/>
  <c r="BM38" i="29"/>
  <c r="C37" i="29"/>
  <c r="C12" i="38" l="1"/>
  <c r="E94" i="14"/>
  <c r="M94" i="14"/>
  <c r="P99" i="14"/>
  <c r="C12" i="42"/>
  <c r="O99" i="14"/>
  <c r="C12" i="41"/>
  <c r="C13" i="42"/>
  <c r="P104" i="14"/>
  <c r="C13" i="41"/>
  <c r="O104" i="14"/>
  <c r="C13" i="38"/>
  <c r="G104" i="14"/>
  <c r="G99" i="14"/>
  <c r="BM11" i="46"/>
  <c r="C10" i="46"/>
  <c r="BM13" i="46"/>
  <c r="BM12" i="46"/>
  <c r="BM11" i="45"/>
  <c r="BM13" i="45"/>
  <c r="BM12" i="45"/>
  <c r="C10" i="45"/>
  <c r="BM11" i="44"/>
  <c r="BM12" i="44"/>
  <c r="C10" i="44"/>
  <c r="BM13" i="44"/>
  <c r="BM11" i="40"/>
  <c r="BM13" i="40"/>
  <c r="BM12" i="40"/>
  <c r="C12" i="40" s="1"/>
  <c r="C10" i="40"/>
  <c r="BM11" i="37"/>
  <c r="BM13" i="37"/>
  <c r="BM12" i="37"/>
  <c r="C10" i="37"/>
  <c r="BM11" i="29"/>
  <c r="BM13" i="29"/>
  <c r="BM12" i="29"/>
  <c r="C10" i="29"/>
  <c r="C12" i="29" l="1"/>
  <c r="C13" i="29"/>
  <c r="M99" i="14"/>
  <c r="C12" i="46"/>
  <c r="L99" i="14"/>
  <c r="C12" i="45"/>
  <c r="K99" i="14"/>
  <c r="C12" i="44"/>
  <c r="C13" i="45"/>
  <c r="L104" i="14"/>
  <c r="C13" i="44"/>
  <c r="K104" i="14"/>
  <c r="C13" i="46"/>
  <c r="M104" i="14"/>
  <c r="N99" i="14"/>
  <c r="C13" i="40"/>
  <c r="N104" i="14"/>
  <c r="C12" i="37"/>
  <c r="F99" i="14"/>
  <c r="C13" i="37"/>
  <c r="F104" i="14"/>
  <c r="E99" i="14"/>
  <c r="E104" i="14"/>
  <c r="D27" i="26" l="1"/>
  <c r="D28" i="26" s="1"/>
  <c r="E26" i="26"/>
  <c r="C26" i="26"/>
  <c r="D25" i="26"/>
  <c r="E25" i="26" s="1"/>
  <c r="D24" i="26"/>
  <c r="E24" i="26" s="1"/>
  <c r="E28" i="26" l="1"/>
  <c r="C28" i="26"/>
  <c r="D29" i="26"/>
  <c r="D23" i="26"/>
  <c r="C24" i="26"/>
  <c r="C27" i="26"/>
  <c r="E27" i="26"/>
  <c r="C25" i="26"/>
  <c r="D30" i="26" l="1"/>
  <c r="E29" i="26"/>
  <c r="C29" i="26"/>
  <c r="C23" i="26"/>
  <c r="D22" i="26"/>
  <c r="E23" i="26"/>
  <c r="E22" i="26" l="1"/>
  <c r="C22" i="26"/>
  <c r="D21" i="26"/>
  <c r="D31" i="26"/>
  <c r="C30" i="26"/>
  <c r="E30" i="26"/>
  <c r="C31" i="26" l="1"/>
  <c r="D32" i="26"/>
  <c r="E31" i="26"/>
  <c r="D20" i="26"/>
  <c r="C21" i="26"/>
  <c r="E21" i="26"/>
  <c r="D19" i="26" l="1"/>
  <c r="C20" i="26"/>
  <c r="E20" i="26"/>
  <c r="D33" i="26"/>
  <c r="E32" i="26"/>
  <c r="C32" i="26"/>
  <c r="E33" i="26" l="1"/>
  <c r="C33" i="26"/>
  <c r="D34" i="26"/>
  <c r="C19" i="26"/>
  <c r="E19" i="26"/>
  <c r="D18" i="26"/>
  <c r="C34" i="26" l="1"/>
  <c r="D35" i="26"/>
  <c r="E34" i="26"/>
  <c r="D17" i="26"/>
  <c r="E18" i="26"/>
  <c r="C18" i="26"/>
  <c r="E17" i="26" l="1"/>
  <c r="C17" i="26"/>
  <c r="D16" i="26"/>
  <c r="D36" i="26"/>
  <c r="E35" i="26"/>
  <c r="C35" i="26"/>
  <c r="E36" i="26" l="1"/>
  <c r="C36" i="26"/>
  <c r="E16" i="26"/>
  <c r="C16" i="26"/>
  <c r="D15" i="26"/>
  <c r="C15" i="26" l="1"/>
  <c r="D14" i="26"/>
  <c r="E15" i="26"/>
  <c r="E14" i="26" l="1"/>
  <c r="C14" i="26"/>
  <c r="D13" i="26"/>
  <c r="D12" i="26" l="1"/>
  <c r="C13" i="26"/>
  <c r="E13" i="26"/>
  <c r="D11" i="26" l="1"/>
  <c r="C12" i="26"/>
  <c r="E12" i="26"/>
  <c r="C11" i="26" l="1"/>
  <c r="E11" i="26"/>
  <c r="D10" i="26"/>
  <c r="D9" i="26" l="1"/>
  <c r="E10" i="26"/>
  <c r="C10" i="26"/>
  <c r="E9" i="26" l="1"/>
  <c r="C9" i="26"/>
  <c r="D8" i="26"/>
  <c r="E8" i="26" l="1"/>
  <c r="C8" i="26"/>
  <c r="D7" i="26"/>
  <c r="C7" i="26" l="1"/>
  <c r="E7" i="26"/>
  <c r="D6" i="26"/>
  <c r="C6" i="26" l="1"/>
  <c r="E6" i="26"/>
  <c r="I223" i="14" l="1"/>
  <c r="H223" i="14"/>
  <c r="D223" i="14"/>
  <c r="E223" i="14" l="1"/>
  <c r="I221" i="14" l="1"/>
  <c r="D221" i="14" l="1"/>
  <c r="H221" i="14"/>
  <c r="F221" i="14"/>
  <c r="E221" i="14"/>
  <c r="G6" i="11"/>
  <c r="F223" i="14" l="1"/>
  <c r="H225" i="14" l="1"/>
  <c r="F225" i="14" l="1"/>
  <c r="D225" i="14" l="1"/>
  <c r="H17" i="9" l="1"/>
  <c r="I17" i="9"/>
  <c r="J17" i="9"/>
  <c r="K17" i="9"/>
  <c r="L17" i="9"/>
  <c r="M17" i="9"/>
  <c r="N17" i="9"/>
  <c r="O17" i="9"/>
  <c r="P17" i="9"/>
  <c r="Q17" i="9"/>
  <c r="R17" i="9"/>
  <c r="S17" i="9"/>
  <c r="T17" i="9"/>
  <c r="U17" i="9"/>
  <c r="V17" i="9"/>
  <c r="W17" i="9"/>
  <c r="X17" i="9"/>
  <c r="Y17" i="9"/>
  <c r="Z17" i="9"/>
  <c r="AA17" i="9"/>
  <c r="AB17" i="9"/>
  <c r="AC17" i="9"/>
  <c r="AD17" i="9"/>
  <c r="AE17" i="9"/>
  <c r="AF17" i="9"/>
  <c r="AG17" i="9"/>
  <c r="AH17" i="9"/>
  <c r="AI17" i="9"/>
  <c r="AJ17" i="9"/>
  <c r="AK17" i="9"/>
  <c r="AL17" i="9"/>
  <c r="AM17" i="9"/>
  <c r="AN17" i="9"/>
  <c r="AO17" i="9"/>
  <c r="AP17" i="9"/>
  <c r="AQ17" i="9"/>
  <c r="AR17" i="9"/>
  <c r="AS17" i="9"/>
  <c r="AT17" i="9"/>
  <c r="AU17" i="9"/>
  <c r="G17" i="9"/>
  <c r="F37" i="11"/>
  <c r="F38" i="11"/>
  <c r="F39" i="11"/>
  <c r="F40" i="11"/>
  <c r="F41" i="11"/>
  <c r="F42" i="11"/>
  <c r="F43" i="11"/>
  <c r="F44" i="11"/>
  <c r="F45" i="11"/>
  <c r="F46" i="11"/>
  <c r="F36" i="11"/>
  <c r="F23" i="11"/>
  <c r="F24" i="11"/>
  <c r="F25" i="11"/>
  <c r="F26" i="11"/>
  <c r="F27" i="11"/>
  <c r="F28" i="11"/>
  <c r="F29" i="11"/>
  <c r="F30" i="11"/>
  <c r="F31" i="11"/>
  <c r="F32" i="11"/>
  <c r="F22" i="11"/>
  <c r="F9" i="11"/>
  <c r="F10" i="11"/>
  <c r="F11" i="11"/>
  <c r="F12" i="11"/>
  <c r="F13" i="11"/>
  <c r="F14" i="11"/>
  <c r="F15" i="11"/>
  <c r="F16" i="11"/>
  <c r="F17" i="11"/>
  <c r="F18" i="11"/>
  <c r="F8" i="11"/>
  <c r="H30" i="10"/>
  <c r="I30" i="10"/>
  <c r="J30" i="10"/>
  <c r="K30" i="10"/>
  <c r="L30" i="10"/>
  <c r="M30" i="10"/>
  <c r="N30" i="10"/>
  <c r="O30" i="10"/>
  <c r="P30" i="10"/>
  <c r="Q30" i="10"/>
  <c r="R30" i="10"/>
  <c r="S30" i="10"/>
  <c r="T30" i="10"/>
  <c r="U30" i="10"/>
  <c r="V30" i="10"/>
  <c r="W30" i="10"/>
  <c r="X30" i="10"/>
  <c r="Y30" i="10"/>
  <c r="Z30" i="10"/>
  <c r="AA30" i="10"/>
  <c r="AB30" i="10"/>
  <c r="AC30" i="10"/>
  <c r="AD30" i="10"/>
  <c r="AE30" i="10"/>
  <c r="AF30" i="10"/>
  <c r="AG30" i="10"/>
  <c r="AH30" i="10"/>
  <c r="AI30" i="10"/>
  <c r="AJ30" i="10"/>
  <c r="AK30" i="10"/>
  <c r="AL30" i="10"/>
  <c r="AM30" i="10"/>
  <c r="AN30" i="10"/>
  <c r="AO30" i="10"/>
  <c r="G30" i="10"/>
  <c r="G16" i="10"/>
  <c r="H16" i="10"/>
  <c r="I16" i="10"/>
  <c r="J16" i="10"/>
  <c r="K16" i="10"/>
  <c r="L16" i="10"/>
  <c r="M16" i="10"/>
  <c r="N16" i="10"/>
  <c r="O16" i="10"/>
  <c r="P16" i="10"/>
  <c r="Q16" i="10"/>
  <c r="R16" i="10"/>
  <c r="S16" i="10"/>
  <c r="T16" i="10"/>
  <c r="U16" i="10"/>
  <c r="V16" i="10"/>
  <c r="W16" i="10"/>
  <c r="X16" i="10"/>
  <c r="Y16" i="10"/>
  <c r="Z16" i="10"/>
  <c r="AB16" i="10"/>
  <c r="AC16" i="10"/>
  <c r="AD16" i="10"/>
  <c r="AE16" i="10"/>
  <c r="AF16" i="10"/>
  <c r="AG16" i="10"/>
  <c r="AH16" i="10"/>
  <c r="AI16" i="10"/>
  <c r="AJ16" i="10"/>
  <c r="AK16" i="10"/>
  <c r="AL16" i="10"/>
  <c r="AM16" i="10"/>
  <c r="AN16" i="10"/>
  <c r="AO16" i="10"/>
  <c r="AA16" i="10"/>
  <c r="H14" i="9"/>
  <c r="I14" i="9"/>
  <c r="J14" i="9"/>
  <c r="K14" i="9"/>
  <c r="L14" i="9"/>
  <c r="M14" i="9"/>
  <c r="N14" i="9"/>
  <c r="O14" i="9"/>
  <c r="P14" i="9"/>
  <c r="Q14" i="9"/>
  <c r="R14" i="9"/>
  <c r="S14" i="9"/>
  <c r="T14" i="9"/>
  <c r="U14" i="9"/>
  <c r="V14" i="9"/>
  <c r="W14" i="9"/>
  <c r="X14" i="9"/>
  <c r="Y14" i="9"/>
  <c r="Z14" i="9"/>
  <c r="AA14" i="9"/>
  <c r="AB14" i="9"/>
  <c r="AC14" i="9"/>
  <c r="AD14" i="9"/>
  <c r="AE14" i="9"/>
  <c r="AF14" i="9"/>
  <c r="AG14" i="9"/>
  <c r="AH14" i="9"/>
  <c r="AI14" i="9"/>
  <c r="AJ14" i="9"/>
  <c r="AK14" i="9"/>
  <c r="AL14" i="9"/>
  <c r="AM14" i="9"/>
  <c r="AN14" i="9"/>
  <c r="AO14" i="9"/>
  <c r="AP14" i="9"/>
  <c r="AQ14" i="9"/>
  <c r="AR14" i="9"/>
  <c r="AS14" i="9"/>
  <c r="AT14" i="9"/>
  <c r="AU14" i="9"/>
  <c r="H15" i="9"/>
  <c r="I15" i="9"/>
  <c r="J15" i="9"/>
  <c r="K15" i="9"/>
  <c r="L15" i="9"/>
  <c r="M15" i="9"/>
  <c r="N15" i="9"/>
  <c r="O15" i="9"/>
  <c r="P15" i="9"/>
  <c r="Q15" i="9"/>
  <c r="R15" i="9"/>
  <c r="S15" i="9"/>
  <c r="T15" i="9"/>
  <c r="U15" i="9"/>
  <c r="V15" i="9"/>
  <c r="W15" i="9"/>
  <c r="X15" i="9"/>
  <c r="Y15" i="9"/>
  <c r="Z15" i="9"/>
  <c r="AA15" i="9"/>
  <c r="AB15" i="9"/>
  <c r="AC15" i="9"/>
  <c r="AD15" i="9"/>
  <c r="AE15" i="9"/>
  <c r="AF15" i="9"/>
  <c r="AG15" i="9"/>
  <c r="AH15" i="9"/>
  <c r="AI15" i="9"/>
  <c r="AJ15" i="9"/>
  <c r="AK15" i="9"/>
  <c r="AL15" i="9"/>
  <c r="AM15" i="9"/>
  <c r="AN15" i="9"/>
  <c r="AO15" i="9"/>
  <c r="AP15" i="9"/>
  <c r="AQ15" i="9"/>
  <c r="AR15" i="9"/>
  <c r="AS15" i="9"/>
  <c r="AT15" i="9"/>
  <c r="AU15" i="9"/>
  <c r="H16" i="9"/>
  <c r="I16" i="9"/>
  <c r="J16" i="9"/>
  <c r="K16" i="9"/>
  <c r="L16" i="9"/>
  <c r="M16" i="9"/>
  <c r="N16" i="9"/>
  <c r="O16" i="9"/>
  <c r="P16" i="9"/>
  <c r="Q16" i="9"/>
  <c r="R16" i="9"/>
  <c r="S16" i="9"/>
  <c r="T16" i="9"/>
  <c r="U16" i="9"/>
  <c r="V16" i="9"/>
  <c r="W16" i="9"/>
  <c r="X16" i="9"/>
  <c r="Y16" i="9"/>
  <c r="Z16" i="9"/>
  <c r="AA16" i="9"/>
  <c r="AB16" i="9"/>
  <c r="AC16" i="9"/>
  <c r="AD16" i="9"/>
  <c r="AE16" i="9"/>
  <c r="AF16" i="9"/>
  <c r="AG16" i="9"/>
  <c r="AH16" i="9"/>
  <c r="AI16" i="9"/>
  <c r="AJ16" i="9"/>
  <c r="AK16" i="9"/>
  <c r="AL16" i="9"/>
  <c r="AM16" i="9"/>
  <c r="AN16" i="9"/>
  <c r="AO16" i="9"/>
  <c r="AP16" i="9"/>
  <c r="AQ16" i="9"/>
  <c r="AR16" i="9"/>
  <c r="AS16" i="9"/>
  <c r="AT16" i="9"/>
  <c r="AU16" i="9"/>
  <c r="G16" i="9"/>
  <c r="G15" i="9"/>
  <c r="G14" i="9"/>
  <c r="H6" i="10" l="1"/>
  <c r="I6" i="10" s="1"/>
  <c r="J6" i="10" s="1"/>
  <c r="K6" i="10" s="1"/>
  <c r="L6" i="10" s="1"/>
  <c r="M6" i="10" s="1"/>
  <c r="N6" i="10" s="1"/>
  <c r="O6" i="10" s="1"/>
  <c r="P6" i="10" s="1"/>
  <c r="Q6" i="10" s="1"/>
  <c r="R6" i="10" s="1"/>
  <c r="S6" i="10" s="1"/>
  <c r="T6" i="10" s="1"/>
  <c r="U6" i="10" s="1"/>
  <c r="V6" i="10" s="1"/>
  <c r="W6" i="10" s="1"/>
  <c r="X6" i="10" s="1"/>
  <c r="Y6" i="10" s="1"/>
  <c r="Z6" i="10" s="1"/>
  <c r="AA6" i="10" s="1"/>
  <c r="AB6" i="10" s="1"/>
  <c r="AC6" i="10" s="1"/>
  <c r="AD6" i="10" s="1"/>
  <c r="AE6" i="10" s="1"/>
  <c r="AF6" i="10" s="1"/>
  <c r="AG6" i="10" s="1"/>
  <c r="AH6" i="10" s="1"/>
  <c r="AI6" i="10" s="1"/>
  <c r="AJ6" i="10" s="1"/>
  <c r="AK6" i="10" s="1"/>
  <c r="AL6" i="10" s="1"/>
  <c r="AM6" i="10" s="1"/>
  <c r="AN6" i="10" s="1"/>
  <c r="AO6" i="10" s="1"/>
  <c r="G52" i="11" l="1"/>
  <c r="G22" i="11"/>
  <c r="G51" i="11"/>
  <c r="G14" i="11"/>
  <c r="G17" i="11"/>
  <c r="G18" i="11"/>
  <c r="G9" i="11"/>
  <c r="G25" i="11"/>
  <c r="G26" i="11"/>
  <c r="G29" i="11"/>
  <c r="G15" i="11"/>
  <c r="G24" i="11"/>
  <c r="G10" i="11"/>
  <c r="G13" i="11"/>
  <c r="G28" i="11"/>
  <c r="G8" i="11"/>
  <c r="G32" i="11"/>
  <c r="H6" i="11"/>
  <c r="G16" i="11"/>
  <c r="G27" i="11"/>
  <c r="G11" i="11"/>
  <c r="G30" i="11"/>
  <c r="G12" i="11"/>
  <c r="G23" i="11"/>
  <c r="G31" i="11"/>
  <c r="I6" i="11" l="1"/>
  <c r="J6" i="11" s="1"/>
  <c r="G40" i="11"/>
  <c r="G41" i="11"/>
  <c r="H52" i="11"/>
  <c r="H51" i="11"/>
  <c r="H8" i="11"/>
  <c r="G39" i="11"/>
  <c r="G46" i="11"/>
  <c r="G42" i="11"/>
  <c r="G38" i="11"/>
  <c r="G43" i="11"/>
  <c r="G44" i="11"/>
  <c r="G45" i="11"/>
  <c r="G37" i="11"/>
  <c r="H10" i="11"/>
  <c r="H12" i="11"/>
  <c r="H14" i="11"/>
  <c r="H16" i="11"/>
  <c r="I16" i="11" s="1"/>
  <c r="H18" i="11"/>
  <c r="H23" i="11"/>
  <c r="H25" i="11"/>
  <c r="H27" i="11"/>
  <c r="H29" i="11"/>
  <c r="H31" i="11"/>
  <c r="H9" i="11"/>
  <c r="H11" i="11"/>
  <c r="I11" i="11" s="1"/>
  <c r="H13" i="11"/>
  <c r="H15" i="11"/>
  <c r="H17" i="11"/>
  <c r="H22" i="11"/>
  <c r="H24" i="11"/>
  <c r="H26" i="11"/>
  <c r="H28" i="11"/>
  <c r="H30" i="11"/>
  <c r="I30" i="11" s="1"/>
  <c r="H32" i="11"/>
  <c r="G36" i="11"/>
  <c r="I32" i="11" l="1"/>
  <c r="I26" i="11"/>
  <c r="I31" i="11"/>
  <c r="I12" i="11"/>
  <c r="I24" i="11"/>
  <c r="I14" i="11"/>
  <c r="I22" i="11"/>
  <c r="I27" i="11"/>
  <c r="I8" i="11"/>
  <c r="I28" i="11"/>
  <c r="I29" i="11"/>
  <c r="I25" i="11"/>
  <c r="I39" i="11" s="1"/>
  <c r="I9" i="11"/>
  <c r="I10" i="11"/>
  <c r="I15" i="11"/>
  <c r="I23" i="11"/>
  <c r="I51" i="11"/>
  <c r="J51" i="11" s="1"/>
  <c r="I13" i="11"/>
  <c r="I18" i="11"/>
  <c r="I46" i="11" s="1"/>
  <c r="I52" i="11"/>
  <c r="J52" i="11" s="1"/>
  <c r="H45" i="11"/>
  <c r="I17" i="11"/>
  <c r="H39" i="11"/>
  <c r="H43" i="11"/>
  <c r="H41" i="11"/>
  <c r="H44" i="11"/>
  <c r="H37" i="11"/>
  <c r="H42" i="11"/>
  <c r="H46" i="11"/>
  <c r="H40" i="11"/>
  <c r="H38" i="11"/>
  <c r="H36" i="11"/>
  <c r="I44" i="11"/>
  <c r="J23" i="11"/>
  <c r="J25" i="11"/>
  <c r="J27" i="11"/>
  <c r="J29" i="11"/>
  <c r="J12" i="11"/>
  <c r="J14" i="11"/>
  <c r="J16" i="11"/>
  <c r="J8" i="11"/>
  <c r="J10" i="11"/>
  <c r="J18" i="11"/>
  <c r="J31" i="11"/>
  <c r="J9" i="11"/>
  <c r="J11" i="11"/>
  <c r="J13" i="11"/>
  <c r="J15" i="11"/>
  <c r="J22" i="11"/>
  <c r="J24" i="11"/>
  <c r="J26" i="11"/>
  <c r="J28" i="11"/>
  <c r="J30" i="11"/>
  <c r="J32" i="11"/>
  <c r="K6" i="11"/>
  <c r="I45" i="11" l="1"/>
  <c r="I43" i="11"/>
  <c r="I38" i="11"/>
  <c r="I36" i="11"/>
  <c r="I37" i="11"/>
  <c r="I42" i="11"/>
  <c r="I40" i="11"/>
  <c r="I41" i="11"/>
  <c r="J17" i="11"/>
  <c r="J45" i="11" s="1"/>
  <c r="K52" i="11"/>
  <c r="K51" i="11"/>
  <c r="J37" i="11"/>
  <c r="J36" i="11"/>
  <c r="J44" i="11"/>
  <c r="J43" i="11"/>
  <c r="J41" i="11"/>
  <c r="J39" i="11"/>
  <c r="K9" i="11"/>
  <c r="K11" i="11"/>
  <c r="K13" i="11"/>
  <c r="K15" i="11"/>
  <c r="K17" i="11"/>
  <c r="K22" i="11"/>
  <c r="K24" i="11"/>
  <c r="K26" i="11"/>
  <c r="K28" i="11"/>
  <c r="K30" i="11"/>
  <c r="K32" i="11"/>
  <c r="K8" i="11"/>
  <c r="K10" i="11"/>
  <c r="K12" i="11"/>
  <c r="K14" i="11"/>
  <c r="K16" i="11"/>
  <c r="K18" i="11"/>
  <c r="K23" i="11"/>
  <c r="K25" i="11"/>
  <c r="K27" i="11"/>
  <c r="K29" i="11"/>
  <c r="K31" i="11"/>
  <c r="J42" i="11"/>
  <c r="J40" i="11"/>
  <c r="J46" i="11"/>
  <c r="J38" i="11"/>
  <c r="L6" i="11"/>
  <c r="E225" i="14" l="1"/>
  <c r="L51" i="11"/>
  <c r="L52" i="11"/>
  <c r="K40" i="11"/>
  <c r="K46" i="11"/>
  <c r="K38" i="11"/>
  <c r="K44" i="11"/>
  <c r="K45" i="11"/>
  <c r="K36" i="11"/>
  <c r="K43" i="11"/>
  <c r="K41" i="11"/>
  <c r="K39" i="11"/>
  <c r="K37" i="11"/>
  <c r="L9" i="11"/>
  <c r="L11" i="11"/>
  <c r="L13" i="11"/>
  <c r="L15" i="11"/>
  <c r="L17" i="11"/>
  <c r="L22" i="11"/>
  <c r="L24" i="11"/>
  <c r="L26" i="11"/>
  <c r="L28" i="11"/>
  <c r="L30" i="11"/>
  <c r="L32" i="11"/>
  <c r="L8" i="11"/>
  <c r="L10" i="11"/>
  <c r="L12" i="11"/>
  <c r="L14" i="11"/>
  <c r="L16" i="11"/>
  <c r="L18" i="11"/>
  <c r="L23" i="11"/>
  <c r="L25" i="11"/>
  <c r="L27" i="11"/>
  <c r="L29" i="11"/>
  <c r="L31" i="11"/>
  <c r="K42" i="11"/>
  <c r="M6" i="11"/>
  <c r="M52" i="11" l="1"/>
  <c r="M51" i="11"/>
  <c r="L36" i="11"/>
  <c r="L44" i="11"/>
  <c r="L42" i="11"/>
  <c r="L46" i="11"/>
  <c r="L37" i="11"/>
  <c r="M26" i="11"/>
  <c r="M30" i="11"/>
  <c r="M32" i="11"/>
  <c r="M9" i="11"/>
  <c r="M11" i="11"/>
  <c r="M13" i="11"/>
  <c r="M15" i="11"/>
  <c r="M17" i="11"/>
  <c r="M22" i="11"/>
  <c r="M24" i="11"/>
  <c r="M28" i="11"/>
  <c r="M8" i="11"/>
  <c r="M10" i="11"/>
  <c r="M12" i="11"/>
  <c r="M14" i="11"/>
  <c r="M16" i="11"/>
  <c r="M18" i="11"/>
  <c r="M23" i="11"/>
  <c r="M25" i="11"/>
  <c r="M27" i="11"/>
  <c r="M29" i="11"/>
  <c r="M31" i="11"/>
  <c r="L40" i="11"/>
  <c r="L38" i="11"/>
  <c r="L45" i="11"/>
  <c r="L43" i="11"/>
  <c r="L41" i="11"/>
  <c r="L39" i="11"/>
  <c r="N6" i="11"/>
  <c r="H226" i="14" l="1"/>
  <c r="N51" i="11"/>
  <c r="N52" i="11"/>
  <c r="M36" i="11"/>
  <c r="M46" i="11"/>
  <c r="M42" i="11"/>
  <c r="M37" i="11"/>
  <c r="N30" i="11"/>
  <c r="N32" i="11"/>
  <c r="N9" i="11"/>
  <c r="N17" i="11"/>
  <c r="N22" i="11"/>
  <c r="N24" i="11"/>
  <c r="N28" i="11"/>
  <c r="N11" i="11"/>
  <c r="N13" i="11"/>
  <c r="N15" i="11"/>
  <c r="N26" i="11"/>
  <c r="N8" i="11"/>
  <c r="N10" i="11"/>
  <c r="N12" i="11"/>
  <c r="N14" i="11"/>
  <c r="N16" i="11"/>
  <c r="N18" i="11"/>
  <c r="N23" i="11"/>
  <c r="N25" i="11"/>
  <c r="N27" i="11"/>
  <c r="N29" i="11"/>
  <c r="N31" i="11"/>
  <c r="M45" i="11"/>
  <c r="M44" i="11"/>
  <c r="M43" i="11"/>
  <c r="M41" i="11"/>
  <c r="M40" i="11"/>
  <c r="M38" i="11"/>
  <c r="M39" i="11"/>
  <c r="O6" i="11"/>
  <c r="N42" i="11" l="1"/>
  <c r="O52" i="11"/>
  <c r="O51" i="11"/>
  <c r="N46" i="11"/>
  <c r="N44" i="11"/>
  <c r="N40" i="11"/>
  <c r="N37" i="11"/>
  <c r="O8" i="11"/>
  <c r="O10" i="11"/>
  <c r="O12" i="11"/>
  <c r="O14" i="11"/>
  <c r="O16" i="11"/>
  <c r="O18" i="11"/>
  <c r="O23" i="11"/>
  <c r="O25" i="11"/>
  <c r="O27" i="11"/>
  <c r="O29" i="11"/>
  <c r="O31" i="11"/>
  <c r="O9" i="11"/>
  <c r="O11" i="11"/>
  <c r="O13" i="11"/>
  <c r="O15" i="11"/>
  <c r="O17" i="11"/>
  <c r="O22" i="11"/>
  <c r="O24" i="11"/>
  <c r="O26" i="11"/>
  <c r="O28" i="11"/>
  <c r="O30" i="11"/>
  <c r="O32" i="11"/>
  <c r="N36" i="11"/>
  <c r="N43" i="11"/>
  <c r="N45" i="11"/>
  <c r="N41" i="11"/>
  <c r="N38" i="11"/>
  <c r="N39" i="11"/>
  <c r="P6" i="11"/>
  <c r="F226" i="14" l="1"/>
  <c r="P51" i="11"/>
  <c r="P52" i="11"/>
  <c r="O37" i="11"/>
  <c r="O45" i="11"/>
  <c r="O43" i="11"/>
  <c r="O41" i="11"/>
  <c r="O39" i="11"/>
  <c r="O46" i="11"/>
  <c r="P8" i="11"/>
  <c r="P10" i="11"/>
  <c r="P12" i="11"/>
  <c r="P14" i="11"/>
  <c r="P16" i="11"/>
  <c r="P18" i="11"/>
  <c r="P23" i="11"/>
  <c r="P25" i="11"/>
  <c r="P27" i="11"/>
  <c r="P29" i="11"/>
  <c r="P31" i="11"/>
  <c r="P9" i="11"/>
  <c r="P11" i="11"/>
  <c r="P13" i="11"/>
  <c r="P15" i="11"/>
  <c r="P17" i="11"/>
  <c r="P22" i="11"/>
  <c r="P24" i="11"/>
  <c r="P26" i="11"/>
  <c r="P28" i="11"/>
  <c r="P30" i="11"/>
  <c r="P32" i="11"/>
  <c r="O42" i="11"/>
  <c r="O40" i="11"/>
  <c r="O38" i="11"/>
  <c r="O44" i="11"/>
  <c r="O36" i="11"/>
  <c r="Q6" i="11"/>
  <c r="E226" i="14" l="1"/>
  <c r="Q52" i="11"/>
  <c r="Q51" i="11"/>
  <c r="P43" i="11"/>
  <c r="P41" i="11"/>
  <c r="P46" i="11"/>
  <c r="P36" i="11"/>
  <c r="P39" i="11"/>
  <c r="P37" i="11"/>
  <c r="P44" i="11"/>
  <c r="P42" i="11"/>
  <c r="P40" i="11"/>
  <c r="Q18" i="11"/>
  <c r="Q23" i="11"/>
  <c r="Q27" i="11"/>
  <c r="Q8" i="11"/>
  <c r="Q10" i="11"/>
  <c r="Q12" i="11"/>
  <c r="Q14" i="11"/>
  <c r="Q16" i="11"/>
  <c r="Q25" i="11"/>
  <c r="Q29" i="11"/>
  <c r="Q31" i="11"/>
  <c r="Q9" i="11"/>
  <c r="Q11" i="11"/>
  <c r="Q13" i="11"/>
  <c r="Q15" i="11"/>
  <c r="Q17" i="11"/>
  <c r="Q22" i="11"/>
  <c r="Q24" i="11"/>
  <c r="Q26" i="11"/>
  <c r="Q28" i="11"/>
  <c r="Q30" i="11"/>
  <c r="Q32" i="11"/>
  <c r="P38" i="11"/>
  <c r="P45" i="11"/>
  <c r="R6" i="11"/>
  <c r="R51" i="11" l="1"/>
  <c r="R52" i="11"/>
  <c r="Q39" i="11"/>
  <c r="Q46" i="11"/>
  <c r="R8" i="11"/>
  <c r="R16" i="11"/>
  <c r="R31" i="11"/>
  <c r="R10" i="11"/>
  <c r="R12" i="11"/>
  <c r="R14" i="11"/>
  <c r="R18" i="11"/>
  <c r="R25" i="11"/>
  <c r="R27" i="11"/>
  <c r="R23" i="11"/>
  <c r="R29" i="11"/>
  <c r="R9" i="11"/>
  <c r="R11" i="11"/>
  <c r="R13" i="11"/>
  <c r="R15" i="11"/>
  <c r="R17" i="11"/>
  <c r="R22" i="11"/>
  <c r="R24" i="11"/>
  <c r="R26" i="11"/>
  <c r="R28" i="11"/>
  <c r="R30" i="11"/>
  <c r="R32" i="11"/>
  <c r="Q43" i="11"/>
  <c r="Q42" i="11"/>
  <c r="Q45" i="11"/>
  <c r="Q44" i="11"/>
  <c r="Q41" i="11"/>
  <c r="Q40" i="11"/>
  <c r="Q38" i="11"/>
  <c r="Q37" i="11"/>
  <c r="Q36" i="11"/>
  <c r="S6" i="11"/>
  <c r="D226" i="14" l="1"/>
  <c r="S52" i="11"/>
  <c r="S51" i="11"/>
  <c r="R37" i="11"/>
  <c r="R38" i="11"/>
  <c r="R45" i="11"/>
  <c r="R43" i="11"/>
  <c r="R39" i="11"/>
  <c r="R44" i="11"/>
  <c r="R41" i="11"/>
  <c r="R40" i="11"/>
  <c r="R36" i="11"/>
  <c r="R46" i="11"/>
  <c r="S9" i="11"/>
  <c r="S11" i="11"/>
  <c r="S13" i="11"/>
  <c r="S15" i="11"/>
  <c r="S17" i="11"/>
  <c r="S22" i="11"/>
  <c r="S24" i="11"/>
  <c r="S26" i="11"/>
  <c r="S28" i="11"/>
  <c r="S30" i="11"/>
  <c r="S32" i="11"/>
  <c r="S8" i="11"/>
  <c r="S10" i="11"/>
  <c r="S12" i="11"/>
  <c r="S14" i="11"/>
  <c r="S16" i="11"/>
  <c r="S18" i="11"/>
  <c r="S23" i="11"/>
  <c r="S25" i="11"/>
  <c r="S27" i="11"/>
  <c r="S29" i="11"/>
  <c r="S31" i="11"/>
  <c r="R42" i="11"/>
  <c r="T6" i="11"/>
  <c r="T51" i="11" l="1"/>
  <c r="T52" i="11"/>
  <c r="T23" i="11"/>
  <c r="T30" i="11"/>
  <c r="T31" i="11"/>
  <c r="S40" i="11"/>
  <c r="S38" i="11"/>
  <c r="T25" i="11"/>
  <c r="T32" i="11"/>
  <c r="S41" i="11"/>
  <c r="S46" i="11"/>
  <c r="T28" i="11"/>
  <c r="S37" i="11"/>
  <c r="S39" i="11"/>
  <c r="S44" i="11"/>
  <c r="T26" i="11"/>
  <c r="S42" i="11"/>
  <c r="T24" i="11"/>
  <c r="T22" i="11"/>
  <c r="T29" i="11"/>
  <c r="S45" i="11"/>
  <c r="T9" i="11"/>
  <c r="T18" i="11"/>
  <c r="T14" i="11"/>
  <c r="T10" i="11"/>
  <c r="T15" i="11"/>
  <c r="T11" i="11"/>
  <c r="T16" i="11"/>
  <c r="T12" i="11"/>
  <c r="T8" i="11"/>
  <c r="T17" i="11"/>
  <c r="T13" i="11"/>
  <c r="T27" i="11"/>
  <c r="S36" i="11"/>
  <c r="S43" i="11"/>
  <c r="U6" i="11"/>
  <c r="T44" i="11" l="1"/>
  <c r="T46" i="11"/>
  <c r="U52" i="11"/>
  <c r="U51" i="11"/>
  <c r="T37" i="11"/>
  <c r="T42" i="11"/>
  <c r="T45" i="11"/>
  <c r="U31" i="11"/>
  <c r="T41" i="11"/>
  <c r="U23" i="11"/>
  <c r="T39" i="11"/>
  <c r="U30" i="11"/>
  <c r="T43" i="11"/>
  <c r="T38" i="11"/>
  <c r="U27" i="11"/>
  <c r="U29" i="11"/>
  <c r="U26" i="11"/>
  <c r="U12" i="11"/>
  <c r="U16" i="11"/>
  <c r="U14" i="11"/>
  <c r="U18" i="11"/>
  <c r="U9" i="11"/>
  <c r="U8" i="11"/>
  <c r="U11" i="11"/>
  <c r="U15" i="11"/>
  <c r="U13" i="11"/>
  <c r="U10" i="11"/>
  <c r="U17" i="11"/>
  <c r="T36" i="11"/>
  <c r="U25" i="11"/>
  <c r="U28" i="11"/>
  <c r="U24" i="11"/>
  <c r="U22" i="11"/>
  <c r="T40" i="11"/>
  <c r="U32" i="11"/>
  <c r="V6" i="11"/>
  <c r="V51" i="11" l="1"/>
  <c r="U37" i="11"/>
  <c r="V52" i="11"/>
  <c r="U44" i="11"/>
  <c r="V23" i="11"/>
  <c r="U45" i="11"/>
  <c r="U41" i="11"/>
  <c r="U43" i="11"/>
  <c r="U36" i="11"/>
  <c r="V25" i="11"/>
  <c r="V24" i="11"/>
  <c r="U39" i="11"/>
  <c r="V28" i="11"/>
  <c r="V22" i="11"/>
  <c r="V30" i="11"/>
  <c r="V26" i="11"/>
  <c r="U46" i="11"/>
  <c r="V29" i="11"/>
  <c r="V32" i="11"/>
  <c r="U42" i="11"/>
  <c r="V27" i="11"/>
  <c r="U38" i="11"/>
  <c r="V9" i="11"/>
  <c r="V12" i="11"/>
  <c r="V18" i="11"/>
  <c r="V10" i="11"/>
  <c r="V16" i="11"/>
  <c r="V14" i="11"/>
  <c r="V13" i="11"/>
  <c r="V15" i="11"/>
  <c r="V11" i="11"/>
  <c r="V17" i="11"/>
  <c r="V8" i="11"/>
  <c r="U40" i="11"/>
  <c r="V31" i="11"/>
  <c r="W6" i="11"/>
  <c r="V37" i="11" l="1"/>
  <c r="W52" i="11"/>
  <c r="W51" i="11"/>
  <c r="V38" i="11"/>
  <c r="W31" i="11"/>
  <c r="W25" i="11"/>
  <c r="V42" i="11"/>
  <c r="V43" i="11"/>
  <c r="V36" i="11"/>
  <c r="V39" i="11"/>
  <c r="W28" i="11"/>
  <c r="V41" i="11"/>
  <c r="W30" i="11"/>
  <c r="W32" i="11"/>
  <c r="V46" i="11"/>
  <c r="W29" i="11"/>
  <c r="V45" i="11"/>
  <c r="V40" i="11"/>
  <c r="W26" i="11"/>
  <c r="W27" i="11"/>
  <c r="W9" i="11"/>
  <c r="W13" i="11"/>
  <c r="W10" i="11"/>
  <c r="W14" i="11"/>
  <c r="W16" i="11"/>
  <c r="W11" i="11"/>
  <c r="W18" i="11"/>
  <c r="W15" i="11"/>
  <c r="W8" i="11"/>
  <c r="W17" i="11"/>
  <c r="W12" i="11"/>
  <c r="V44" i="11"/>
  <c r="W22" i="11"/>
  <c r="W24" i="11"/>
  <c r="W23" i="11"/>
  <c r="X6" i="11"/>
  <c r="W39" i="11" l="1"/>
  <c r="X51" i="11"/>
  <c r="X52" i="11"/>
  <c r="W45" i="11"/>
  <c r="X31" i="11"/>
  <c r="W46" i="11"/>
  <c r="W43" i="11"/>
  <c r="W44" i="11"/>
  <c r="W42" i="11"/>
  <c r="X23" i="11"/>
  <c r="X26" i="11"/>
  <c r="W41" i="11"/>
  <c r="W36" i="11"/>
  <c r="W37" i="11"/>
  <c r="X24" i="11"/>
  <c r="X29" i="11"/>
  <c r="X22" i="11"/>
  <c r="X9" i="11"/>
  <c r="X8" i="11"/>
  <c r="X12" i="11"/>
  <c r="X13" i="11"/>
  <c r="X16" i="11"/>
  <c r="X15" i="11"/>
  <c r="X18" i="11"/>
  <c r="X14" i="11"/>
  <c r="X17" i="11"/>
  <c r="X10" i="11"/>
  <c r="X11" i="11"/>
  <c r="X32" i="11"/>
  <c r="X25" i="11"/>
  <c r="X28" i="11"/>
  <c r="X27" i="11"/>
  <c r="W40" i="11"/>
  <c r="W38" i="11"/>
  <c r="X30" i="11"/>
  <c r="Y6" i="11"/>
  <c r="X45" i="11" l="1"/>
  <c r="Y52" i="11"/>
  <c r="Y27" i="11"/>
  <c r="Y51" i="11"/>
  <c r="X43" i="11"/>
  <c r="Y28" i="11"/>
  <c r="X37" i="11"/>
  <c r="X42" i="11"/>
  <c r="Y25" i="11"/>
  <c r="Y30" i="11"/>
  <c r="X40" i="11"/>
  <c r="X38" i="11"/>
  <c r="X46" i="11"/>
  <c r="Y22" i="11"/>
  <c r="Y29" i="11"/>
  <c r="X44" i="11"/>
  <c r="Y32" i="11"/>
  <c r="X41" i="11"/>
  <c r="Y24" i="11"/>
  <c r="Y17" i="11"/>
  <c r="Y15" i="11"/>
  <c r="Y16" i="11"/>
  <c r="Y18" i="11"/>
  <c r="Y11" i="11"/>
  <c r="Y8" i="11"/>
  <c r="Y13" i="11"/>
  <c r="Y9" i="11"/>
  <c r="Y12" i="11"/>
  <c r="Y10" i="11"/>
  <c r="Y14" i="11"/>
  <c r="X39" i="11"/>
  <c r="X36" i="11"/>
  <c r="Y23" i="11"/>
  <c r="Y26" i="11"/>
  <c r="Y31" i="11"/>
  <c r="Z6" i="11"/>
  <c r="Y42" i="11" l="1"/>
  <c r="Y41" i="11"/>
  <c r="Y43" i="11"/>
  <c r="Y38" i="11"/>
  <c r="Z23" i="11"/>
  <c r="Z51" i="11"/>
  <c r="Z52" i="11"/>
  <c r="Y46" i="11"/>
  <c r="Y40" i="11"/>
  <c r="Y44" i="11"/>
  <c r="Y36" i="11"/>
  <c r="Y39" i="11"/>
  <c r="Z31" i="11"/>
  <c r="Y45" i="11"/>
  <c r="Z15" i="11"/>
  <c r="Z18" i="11"/>
  <c r="Z12" i="11"/>
  <c r="Z17" i="11"/>
  <c r="Z8" i="11"/>
  <c r="Z9" i="11"/>
  <c r="Z13" i="11"/>
  <c r="Z16" i="11"/>
  <c r="Z11" i="11"/>
  <c r="Z10" i="11"/>
  <c r="Z14" i="11"/>
  <c r="Z26" i="11"/>
  <c r="Y37" i="11"/>
  <c r="Z25" i="11"/>
  <c r="Z29" i="11"/>
  <c r="Z22" i="11"/>
  <c r="Z24" i="11"/>
  <c r="Z30" i="11"/>
  <c r="Z28" i="11"/>
  <c r="Z32" i="11"/>
  <c r="Z27" i="11"/>
  <c r="AA6" i="11"/>
  <c r="AA23" i="11" l="1"/>
  <c r="Z37" i="11"/>
  <c r="AA52" i="11"/>
  <c r="AA51" i="11"/>
  <c r="AA28" i="11"/>
  <c r="Z45" i="11"/>
  <c r="Z36" i="11"/>
  <c r="AA24" i="11"/>
  <c r="Z44" i="11"/>
  <c r="AA31" i="11"/>
  <c r="AA25" i="11"/>
  <c r="Z41" i="11"/>
  <c r="AA30" i="11"/>
  <c r="AA26" i="11"/>
  <c r="AA22" i="11"/>
  <c r="Z42" i="11"/>
  <c r="Z40" i="11"/>
  <c r="AA17" i="11"/>
  <c r="AA12" i="11"/>
  <c r="AA14" i="11"/>
  <c r="AA11" i="11"/>
  <c r="AA18" i="11"/>
  <c r="AA8" i="11"/>
  <c r="AA15" i="11"/>
  <c r="AA13" i="11"/>
  <c r="AA16" i="11"/>
  <c r="AA10" i="11"/>
  <c r="AA9" i="11"/>
  <c r="AA27" i="11"/>
  <c r="Z38" i="11"/>
  <c r="Z46" i="11"/>
  <c r="AA32" i="11"/>
  <c r="AA29" i="11"/>
  <c r="Z39" i="11"/>
  <c r="Z43" i="11"/>
  <c r="AB6" i="11"/>
  <c r="AA37" i="11" l="1"/>
  <c r="AA45" i="11"/>
  <c r="AA39" i="11"/>
  <c r="AA42" i="11"/>
  <c r="AB51" i="11"/>
  <c r="AB52" i="11"/>
  <c r="AA38" i="11"/>
  <c r="AB28" i="11"/>
  <c r="AA46" i="11"/>
  <c r="AA44" i="11"/>
  <c r="AA36" i="11"/>
  <c r="AA40" i="11"/>
  <c r="AB22" i="11"/>
  <c r="AB29" i="11"/>
  <c r="AB26" i="11"/>
  <c r="AB31" i="11"/>
  <c r="AB27" i="11"/>
  <c r="AB32" i="11"/>
  <c r="AB24" i="11"/>
  <c r="AB23" i="11"/>
  <c r="AA41" i="11"/>
  <c r="AB30" i="11"/>
  <c r="AB15" i="11"/>
  <c r="AB11" i="11"/>
  <c r="AB18" i="11"/>
  <c r="AB12" i="11"/>
  <c r="AB17" i="11"/>
  <c r="AB10" i="11"/>
  <c r="AB9" i="11"/>
  <c r="AB16" i="11"/>
  <c r="AB14" i="11"/>
  <c r="AB8" i="11"/>
  <c r="AB13" i="11"/>
  <c r="AB25" i="11"/>
  <c r="AA43" i="11"/>
  <c r="AC6" i="11"/>
  <c r="AB41" i="11" l="1"/>
  <c r="I225" i="14"/>
  <c r="AB42" i="11"/>
  <c r="AC52" i="11"/>
  <c r="AC51" i="11"/>
  <c r="AB43" i="11"/>
  <c r="AB44" i="11"/>
  <c r="AB37" i="11"/>
  <c r="AB36" i="11"/>
  <c r="AB46" i="11"/>
  <c r="AC27" i="11"/>
  <c r="AB38" i="11"/>
  <c r="AB45" i="11"/>
  <c r="AB39" i="11"/>
  <c r="AC31" i="11"/>
  <c r="AC26" i="11"/>
  <c r="AC30" i="11"/>
  <c r="AC29" i="11"/>
  <c r="AC16" i="11"/>
  <c r="AC15" i="11"/>
  <c r="AC18" i="11"/>
  <c r="AC17" i="11"/>
  <c r="AC10" i="11"/>
  <c r="AC9" i="11"/>
  <c r="AC13" i="11"/>
  <c r="AC11" i="11"/>
  <c r="AC8" i="11"/>
  <c r="AC14" i="11"/>
  <c r="AC12" i="11"/>
  <c r="AC23" i="11"/>
  <c r="AC25" i="11"/>
  <c r="AC24" i="11"/>
  <c r="AC22" i="11"/>
  <c r="AB40" i="11"/>
  <c r="AC32" i="11"/>
  <c r="AC28" i="11"/>
  <c r="AD6" i="11"/>
  <c r="AD51" i="11" l="1"/>
  <c r="AD52" i="11"/>
  <c r="AC44" i="11"/>
  <c r="AD25" i="11"/>
  <c r="AC43" i="11"/>
  <c r="AC42" i="11"/>
  <c r="AD28" i="11"/>
  <c r="AD24" i="11"/>
  <c r="AC41" i="11"/>
  <c r="AC40" i="11"/>
  <c r="AD22" i="11"/>
  <c r="AD27" i="11"/>
  <c r="AC45" i="11"/>
  <c r="AC36" i="11"/>
  <c r="AC39" i="11"/>
  <c r="AD29" i="11"/>
  <c r="AD30" i="11"/>
  <c r="AD32" i="11"/>
  <c r="AC37" i="11"/>
  <c r="AD26" i="11"/>
  <c r="AD23" i="11"/>
  <c r="AC38" i="11"/>
  <c r="AD31" i="11"/>
  <c r="AD12" i="11"/>
  <c r="AD9" i="11"/>
  <c r="AD14" i="11"/>
  <c r="AD16" i="11"/>
  <c r="AD15" i="11"/>
  <c r="AD18" i="11"/>
  <c r="AD8" i="11"/>
  <c r="AD17" i="11"/>
  <c r="AD11" i="11"/>
  <c r="AD13" i="11"/>
  <c r="AD10" i="11"/>
  <c r="AC46" i="11"/>
  <c r="AE6" i="11"/>
  <c r="AD45" i="11" l="1"/>
  <c r="AD39" i="11"/>
  <c r="AD38" i="11"/>
  <c r="AE52" i="11"/>
  <c r="AE51" i="11"/>
  <c r="AD42" i="11"/>
  <c r="AD36" i="11"/>
  <c r="AD41" i="11"/>
  <c r="AD40" i="11"/>
  <c r="AD46" i="11"/>
  <c r="AE31" i="11"/>
  <c r="AE30" i="11"/>
  <c r="AE16" i="11"/>
  <c r="AE10" i="11"/>
  <c r="AE11" i="11"/>
  <c r="AE14" i="11"/>
  <c r="AE15" i="11"/>
  <c r="AE9" i="11"/>
  <c r="AE8" i="11"/>
  <c r="AE18" i="11"/>
  <c r="AE17" i="11"/>
  <c r="AE13" i="11"/>
  <c r="AE12" i="11"/>
  <c r="AE29" i="11"/>
  <c r="AE22" i="11"/>
  <c r="AE23" i="11"/>
  <c r="AD43" i="11"/>
  <c r="AE27" i="11"/>
  <c r="AE25" i="11"/>
  <c r="AD44" i="11"/>
  <c r="AE26" i="11"/>
  <c r="AE24" i="11"/>
  <c r="AE28" i="11"/>
  <c r="AD37" i="11"/>
  <c r="AE32" i="11"/>
  <c r="AF6" i="11"/>
  <c r="AF51" i="11" l="1"/>
  <c r="AF52" i="11"/>
  <c r="AE45" i="11"/>
  <c r="AE44" i="11"/>
  <c r="AF26" i="11"/>
  <c r="AF32" i="11"/>
  <c r="AF24" i="11"/>
  <c r="AF22" i="11"/>
  <c r="AE37" i="11"/>
  <c r="AF29" i="11"/>
  <c r="AE43" i="11"/>
  <c r="AE42" i="11"/>
  <c r="AE40" i="11"/>
  <c r="AE39" i="11"/>
  <c r="AE41" i="11"/>
  <c r="AE38" i="11"/>
  <c r="AF27" i="11"/>
  <c r="AF28" i="11"/>
  <c r="AE46" i="11"/>
  <c r="AF30" i="11"/>
  <c r="AF17" i="11"/>
  <c r="AF13" i="11"/>
  <c r="AF14" i="11"/>
  <c r="AF12" i="11"/>
  <c r="AF9" i="11"/>
  <c r="AF11" i="11"/>
  <c r="AF8" i="11"/>
  <c r="AF16" i="11"/>
  <c r="AF10" i="11"/>
  <c r="AF15" i="11"/>
  <c r="AF18" i="11"/>
  <c r="AF25" i="11"/>
  <c r="AF23" i="11"/>
  <c r="AE36" i="11"/>
  <c r="AF31" i="11"/>
  <c r="AG6" i="11"/>
  <c r="AF44" i="11" l="1"/>
  <c r="AG25" i="11"/>
  <c r="AF46" i="11"/>
  <c r="AF40" i="11"/>
  <c r="AG52" i="11"/>
  <c r="AG51" i="11"/>
  <c r="AG24" i="11"/>
  <c r="AF43" i="11"/>
  <c r="AF36" i="11"/>
  <c r="AG31" i="11"/>
  <c r="AF38" i="11"/>
  <c r="AF39" i="11"/>
  <c r="AG28" i="11"/>
  <c r="AF37" i="11"/>
  <c r="AG22" i="11"/>
  <c r="AG27" i="11"/>
  <c r="AF42" i="11"/>
  <c r="AG32" i="11"/>
  <c r="AF41" i="11"/>
  <c r="AG11" i="11"/>
  <c r="AG12" i="11"/>
  <c r="AG18" i="11"/>
  <c r="AG15" i="11"/>
  <c r="AG8" i="11"/>
  <c r="AG10" i="11"/>
  <c r="AG17" i="11"/>
  <c r="AG9" i="11"/>
  <c r="AG16" i="11"/>
  <c r="AG14" i="11"/>
  <c r="AG13" i="11"/>
  <c r="AF45" i="11"/>
  <c r="AG30" i="11"/>
  <c r="AG29" i="11"/>
  <c r="AG23" i="11"/>
  <c r="AG26" i="11"/>
  <c r="AH6" i="11"/>
  <c r="AG45" i="11" l="1"/>
  <c r="H227" i="14"/>
  <c r="AG42" i="11"/>
  <c r="AG39" i="11"/>
  <c r="AG38" i="11"/>
  <c r="AH51" i="11"/>
  <c r="AH52" i="11"/>
  <c r="AH28" i="11"/>
  <c r="AG41" i="11"/>
  <c r="AH30" i="11"/>
  <c r="AG36" i="11"/>
  <c r="AH29" i="11"/>
  <c r="AH32" i="11"/>
  <c r="AH26" i="11"/>
  <c r="AG43" i="11"/>
  <c r="AG46" i="11"/>
  <c r="AH12" i="11"/>
  <c r="AH13" i="11"/>
  <c r="AH9" i="11"/>
  <c r="AH10" i="11"/>
  <c r="AH15" i="11"/>
  <c r="AH8" i="11"/>
  <c r="AH14" i="11"/>
  <c r="AH11" i="11"/>
  <c r="AH18" i="11"/>
  <c r="AH17" i="11"/>
  <c r="AH16" i="11"/>
  <c r="AG40" i="11"/>
  <c r="AH27" i="11"/>
  <c r="AG44" i="11"/>
  <c r="AH22" i="11"/>
  <c r="AH31" i="11"/>
  <c r="AG37" i="11"/>
  <c r="AH25" i="11"/>
  <c r="AH23" i="11"/>
  <c r="AH24" i="11"/>
  <c r="AI6" i="11"/>
  <c r="AH46" i="11" l="1"/>
  <c r="AH42" i="11"/>
  <c r="AI52" i="11"/>
  <c r="AI51" i="11"/>
  <c r="AH43" i="11"/>
  <c r="AH44" i="11"/>
  <c r="AH40" i="11"/>
  <c r="AI31" i="11"/>
  <c r="AI22" i="11"/>
  <c r="AI24" i="11"/>
  <c r="AH39" i="11"/>
  <c r="AI32" i="11"/>
  <c r="AH36" i="11"/>
  <c r="AI26" i="11"/>
  <c r="AI27" i="11"/>
  <c r="AI30" i="11"/>
  <c r="AH38" i="11"/>
  <c r="AI11" i="11"/>
  <c r="AI9" i="11"/>
  <c r="AI16" i="11"/>
  <c r="AI18" i="11"/>
  <c r="AI10" i="11"/>
  <c r="AI17" i="11"/>
  <c r="AI8" i="11"/>
  <c r="AI15" i="11"/>
  <c r="AI14" i="11"/>
  <c r="AI13" i="11"/>
  <c r="AI12" i="11"/>
  <c r="AI25" i="11"/>
  <c r="AH37" i="11"/>
  <c r="AI29" i="11"/>
  <c r="AI23" i="11"/>
  <c r="AH45" i="11"/>
  <c r="AH41" i="11"/>
  <c r="AI28" i="11"/>
  <c r="AJ6" i="11"/>
  <c r="AI40" i="11" l="1"/>
  <c r="AI36" i="11"/>
  <c r="AJ51" i="11"/>
  <c r="AJ52" i="11"/>
  <c r="AI45" i="11"/>
  <c r="AI44" i="11"/>
  <c r="AI41" i="11"/>
  <c r="AI38" i="11"/>
  <c r="AJ25" i="11"/>
  <c r="AI46" i="11"/>
  <c r="AJ28" i="11"/>
  <c r="AI37" i="11"/>
  <c r="AJ32" i="11"/>
  <c r="AI39" i="11"/>
  <c r="AJ22" i="11"/>
  <c r="AI43" i="11"/>
  <c r="AJ8" i="11"/>
  <c r="AJ14" i="11"/>
  <c r="AJ10" i="11"/>
  <c r="AJ16" i="11"/>
  <c r="AJ12" i="11"/>
  <c r="AJ18" i="11"/>
  <c r="AJ11" i="11"/>
  <c r="AJ13" i="11"/>
  <c r="AJ17" i="11"/>
  <c r="AJ9" i="11"/>
  <c r="AJ15" i="11"/>
  <c r="AJ24" i="11"/>
  <c r="AJ23" i="11"/>
  <c r="AJ30" i="11"/>
  <c r="AJ31" i="11"/>
  <c r="AI42" i="11"/>
  <c r="AJ27" i="11"/>
  <c r="AJ29" i="11"/>
  <c r="AJ26" i="11"/>
  <c r="AK6" i="11"/>
  <c r="F227" i="14" l="1"/>
  <c r="AJ46" i="11"/>
  <c r="AJ39" i="11"/>
  <c r="AJ42" i="11"/>
  <c r="AK52" i="11"/>
  <c r="AK51" i="11"/>
  <c r="AK31" i="11"/>
  <c r="AK30" i="11"/>
  <c r="AK26" i="11"/>
  <c r="AK28" i="11"/>
  <c r="AJ45" i="11"/>
  <c r="AJ36" i="11"/>
  <c r="AJ41" i="11"/>
  <c r="AK25" i="11"/>
  <c r="AK22" i="11"/>
  <c r="AK11" i="11"/>
  <c r="AK10" i="11"/>
  <c r="AK16" i="11"/>
  <c r="AK14" i="11"/>
  <c r="AK8" i="11"/>
  <c r="AK18" i="11"/>
  <c r="AK13" i="11"/>
  <c r="AK12" i="11"/>
  <c r="AK15" i="11"/>
  <c r="AK17" i="11"/>
  <c r="AK9" i="11"/>
  <c r="AK23" i="11"/>
  <c r="AJ40" i="11"/>
  <c r="AK24" i="11"/>
  <c r="AJ44" i="11"/>
  <c r="AK32" i="11"/>
  <c r="AJ43" i="11"/>
  <c r="AJ38" i="11"/>
  <c r="AK29" i="11"/>
  <c r="AK27" i="11"/>
  <c r="AJ37" i="11"/>
  <c r="AL6" i="11"/>
  <c r="AK45" i="11" l="1"/>
  <c r="E227" i="14"/>
  <c r="AK39" i="11"/>
  <c r="AK44" i="11"/>
  <c r="AK40" i="11"/>
  <c r="AK42" i="11"/>
  <c r="AL51" i="11"/>
  <c r="AL52" i="11"/>
  <c r="AL30" i="11"/>
  <c r="AK37" i="11"/>
  <c r="AL32" i="11"/>
  <c r="AK43" i="11"/>
  <c r="AL27" i="11"/>
  <c r="AL23" i="11"/>
  <c r="AK36" i="11"/>
  <c r="AK38" i="11"/>
  <c r="AL26" i="11"/>
  <c r="AL22" i="11"/>
  <c r="AL29" i="11"/>
  <c r="AL25" i="11"/>
  <c r="AL12" i="11"/>
  <c r="AL13" i="11"/>
  <c r="AL11" i="11"/>
  <c r="AL18" i="11"/>
  <c r="AL16" i="11"/>
  <c r="AL44" i="11" s="1"/>
  <c r="AL10" i="11"/>
  <c r="AL15" i="11"/>
  <c r="AL17" i="11"/>
  <c r="AL9" i="11"/>
  <c r="AL8" i="11"/>
  <c r="AL14" i="11"/>
  <c r="AL24" i="11"/>
  <c r="AK41" i="11"/>
  <c r="AL31" i="11"/>
  <c r="AK46" i="11"/>
  <c r="AL28" i="11"/>
  <c r="AM6" i="11"/>
  <c r="D227" i="14" l="1"/>
  <c r="AL37" i="11"/>
  <c r="AL46" i="11"/>
  <c r="AM52" i="11"/>
  <c r="AM51" i="11"/>
  <c r="AM24" i="11"/>
  <c r="AL42" i="11"/>
  <c r="AL39" i="11"/>
  <c r="AM27" i="11"/>
  <c r="AL41" i="11"/>
  <c r="AL43" i="11"/>
  <c r="AM26" i="11"/>
  <c r="AL36" i="11"/>
  <c r="AL45" i="11"/>
  <c r="AM22" i="11"/>
  <c r="AM16" i="11"/>
  <c r="AM15" i="11"/>
  <c r="AM14" i="11"/>
  <c r="AM8" i="11"/>
  <c r="AM12" i="11"/>
  <c r="AM18" i="11"/>
  <c r="AM10" i="11"/>
  <c r="AM13" i="11"/>
  <c r="AM9" i="11"/>
  <c r="AM17" i="11"/>
  <c r="AM11" i="11"/>
  <c r="AL40" i="11"/>
  <c r="AM25" i="11"/>
  <c r="AM28" i="11"/>
  <c r="AM29" i="11"/>
  <c r="AM23" i="11"/>
  <c r="AM31" i="11"/>
  <c r="AL38" i="11"/>
  <c r="AM32" i="11"/>
  <c r="AM30" i="11"/>
  <c r="AN6" i="11"/>
  <c r="AM40" i="11" l="1"/>
  <c r="AM38" i="11"/>
  <c r="AM41" i="11"/>
  <c r="AN51" i="11"/>
  <c r="AN52" i="11"/>
  <c r="AN31" i="11"/>
  <c r="AN27" i="11"/>
  <c r="AM39" i="11"/>
  <c r="AM45" i="11"/>
  <c r="AM42" i="11"/>
  <c r="AM36" i="11"/>
  <c r="AN23" i="11"/>
  <c r="AN30" i="11"/>
  <c r="AN29" i="11"/>
  <c r="AM43" i="11"/>
  <c r="AM37" i="11"/>
  <c r="AM44" i="11"/>
  <c r="AN28" i="11"/>
  <c r="AN9" i="11"/>
  <c r="AN13" i="11"/>
  <c r="AN8" i="11"/>
  <c r="AN10" i="11"/>
  <c r="AN18" i="11"/>
  <c r="AN12" i="11"/>
  <c r="AN16" i="11"/>
  <c r="AN15" i="11"/>
  <c r="AN11" i="11"/>
  <c r="AN14" i="11"/>
  <c r="AN17" i="11"/>
  <c r="AN32" i="11"/>
  <c r="AN22" i="11"/>
  <c r="AN25" i="11"/>
  <c r="AN26" i="11"/>
  <c r="AM46" i="11"/>
  <c r="AN24" i="11"/>
  <c r="AO6" i="11"/>
  <c r="AP6" i="11" s="1"/>
  <c r="AN45" i="11" l="1"/>
  <c r="AO24" i="11"/>
  <c r="AP24" i="11" s="1"/>
  <c r="AN37" i="11"/>
  <c r="AN41" i="11"/>
  <c r="AO52" i="11"/>
  <c r="AP52" i="11" s="1"/>
  <c r="AQ6" i="11"/>
  <c r="AO51" i="11"/>
  <c r="AP51" i="11" s="1"/>
  <c r="AO30" i="11"/>
  <c r="AP30" i="11" s="1"/>
  <c r="AN39" i="11"/>
  <c r="AN43" i="11"/>
  <c r="AN44" i="11"/>
  <c r="AO22" i="11"/>
  <c r="AP22" i="11" s="1"/>
  <c r="AO32" i="11"/>
  <c r="AP32" i="11" s="1"/>
  <c r="AN46" i="11"/>
  <c r="AO29" i="11"/>
  <c r="AP29" i="11" s="1"/>
  <c r="AN38" i="11"/>
  <c r="AN42" i="11"/>
  <c r="AN40" i="11"/>
  <c r="AN36" i="11"/>
  <c r="AO18" i="11"/>
  <c r="AP18" i="11" s="1"/>
  <c r="AO17" i="11"/>
  <c r="AP17" i="11" s="1"/>
  <c r="AO9" i="11"/>
  <c r="AP9" i="11" s="1"/>
  <c r="AO15" i="11"/>
  <c r="AO10" i="11"/>
  <c r="AO16" i="11"/>
  <c r="AO8" i="11"/>
  <c r="AP8" i="11" s="1"/>
  <c r="AO14" i="11"/>
  <c r="AP14" i="11" s="1"/>
  <c r="AO11" i="11"/>
  <c r="AO13" i="11"/>
  <c r="AP13" i="11" s="1"/>
  <c r="AO12" i="11"/>
  <c r="AP12" i="11" s="1"/>
  <c r="AO26" i="11"/>
  <c r="AP26" i="11" s="1"/>
  <c r="AO28" i="11"/>
  <c r="AP28" i="11" s="1"/>
  <c r="AO31" i="11"/>
  <c r="AP31" i="11" s="1"/>
  <c r="AO25" i="11"/>
  <c r="AP25" i="11" s="1"/>
  <c r="AO23" i="11"/>
  <c r="AP23" i="11" s="1"/>
  <c r="AO27" i="11"/>
  <c r="AP27" i="11" s="1"/>
  <c r="I6" i="9"/>
  <c r="J6" i="9" s="1"/>
  <c r="K6" i="9" s="1"/>
  <c r="L6" i="9" s="1"/>
  <c r="M6" i="9" s="1"/>
  <c r="N6" i="9" s="1"/>
  <c r="O6" i="9" s="1"/>
  <c r="P6" i="9" s="1"/>
  <c r="Q6" i="9" s="1"/>
  <c r="R6" i="9" s="1"/>
  <c r="S6" i="9" s="1"/>
  <c r="T6" i="9" s="1"/>
  <c r="U6" i="9" s="1"/>
  <c r="V6" i="9" s="1"/>
  <c r="W6" i="9" s="1"/>
  <c r="X6" i="9" s="1"/>
  <c r="Y6" i="9" s="1"/>
  <c r="Z6" i="9" s="1"/>
  <c r="AA6" i="9" s="1"/>
  <c r="AB6" i="9" s="1"/>
  <c r="AC6" i="9" s="1"/>
  <c r="AD6" i="9" s="1"/>
  <c r="AE6" i="9" s="1"/>
  <c r="AF6" i="9" s="1"/>
  <c r="AG6" i="9" s="1"/>
  <c r="AH6" i="9" s="1"/>
  <c r="AI6" i="9" s="1"/>
  <c r="AJ6" i="9" s="1"/>
  <c r="AK6" i="9" s="1"/>
  <c r="AL6" i="9" s="1"/>
  <c r="AM6" i="9" s="1"/>
  <c r="AN6" i="9" s="1"/>
  <c r="AO6" i="9" s="1"/>
  <c r="AP6" i="9" s="1"/>
  <c r="AQ6" i="9" s="1"/>
  <c r="AR6" i="9" s="1"/>
  <c r="AS6" i="9" s="1"/>
  <c r="AT6" i="9" s="1"/>
  <c r="AU6" i="9" s="1"/>
  <c r="H6" i="9"/>
  <c r="AO43" i="11" l="1"/>
  <c r="AP46" i="11"/>
  <c r="AQ52" i="11"/>
  <c r="AO39" i="11"/>
  <c r="AQ51" i="11"/>
  <c r="AO38" i="11"/>
  <c r="AP41" i="11"/>
  <c r="AP40" i="11"/>
  <c r="AO44" i="11"/>
  <c r="AP42" i="11"/>
  <c r="AP37" i="11"/>
  <c r="AP45" i="11"/>
  <c r="AP10" i="11"/>
  <c r="AP38" i="11" s="1"/>
  <c r="AP11" i="11"/>
  <c r="AP39" i="11" s="1"/>
  <c r="AP16" i="11"/>
  <c r="AP44" i="11" s="1"/>
  <c r="AP15" i="11"/>
  <c r="AP43" i="11" s="1"/>
  <c r="AQ17" i="11"/>
  <c r="AQ29" i="11"/>
  <c r="AQ23" i="11"/>
  <c r="AQ14" i="11"/>
  <c r="AQ28" i="11"/>
  <c r="AQ18" i="11"/>
  <c r="AQ22" i="11"/>
  <c r="AQ12" i="11"/>
  <c r="AQ30" i="11"/>
  <c r="AQ13" i="11"/>
  <c r="AQ26" i="11"/>
  <c r="AR6" i="11"/>
  <c r="AQ31" i="11"/>
  <c r="AQ24" i="11"/>
  <c r="AQ25" i="11"/>
  <c r="AQ32" i="11"/>
  <c r="AQ27" i="11"/>
  <c r="AQ9" i="11"/>
  <c r="AP36" i="11"/>
  <c r="AQ8" i="11"/>
  <c r="AO46" i="11"/>
  <c r="AO36" i="11"/>
  <c r="AO40" i="11"/>
  <c r="AO37" i="11"/>
  <c r="AO41" i="11"/>
  <c r="AO45" i="11"/>
  <c r="AO42" i="11"/>
  <c r="AR52" i="11" l="1"/>
  <c r="AQ37" i="11"/>
  <c r="AQ15" i="11"/>
  <c r="AQ43" i="11" s="1"/>
  <c r="AQ45" i="11"/>
  <c r="AQ16" i="11"/>
  <c r="AQ44" i="11" s="1"/>
  <c r="AQ42" i="11"/>
  <c r="AR12" i="11"/>
  <c r="AR29" i="11"/>
  <c r="AR30" i="11"/>
  <c r="AR31" i="11"/>
  <c r="AR24" i="11"/>
  <c r="AR32" i="11"/>
  <c r="AR23" i="11"/>
  <c r="AR13" i="11"/>
  <c r="AR14" i="11"/>
  <c r="AR25" i="11"/>
  <c r="AR26" i="11"/>
  <c r="AR27" i="11"/>
  <c r="AR18" i="11"/>
  <c r="AS6" i="11"/>
  <c r="AR17" i="11"/>
  <c r="AR28" i="11"/>
  <c r="AR22" i="11"/>
  <c r="AR9" i="11"/>
  <c r="AQ41" i="11"/>
  <c r="AR51" i="11"/>
  <c r="AQ40" i="11"/>
  <c r="AQ11" i="11"/>
  <c r="AQ39" i="11" s="1"/>
  <c r="AQ10" i="11"/>
  <c r="AQ38" i="11" s="1"/>
  <c r="AQ46" i="11"/>
  <c r="AQ36" i="11"/>
  <c r="AR8" i="11"/>
  <c r="AR15" i="11" l="1"/>
  <c r="AR43" i="11" s="1"/>
  <c r="AS51" i="11"/>
  <c r="AR16" i="11"/>
  <c r="AS16" i="11" s="1"/>
  <c r="AR37" i="11"/>
  <c r="AR45" i="11"/>
  <c r="AR46" i="11"/>
  <c r="AR41" i="11"/>
  <c r="AR11" i="11"/>
  <c r="AR39" i="11" s="1"/>
  <c r="AS17" i="11"/>
  <c r="AS12" i="11"/>
  <c r="AS30" i="11"/>
  <c r="AS13" i="11"/>
  <c r="AS31" i="11"/>
  <c r="AS24" i="11"/>
  <c r="AS14" i="11"/>
  <c r="AS32" i="11"/>
  <c r="AS25" i="11"/>
  <c r="AS27" i="11"/>
  <c r="AS28" i="11"/>
  <c r="AS18" i="11"/>
  <c r="AS22" i="11"/>
  <c r="AS29" i="11"/>
  <c r="AS23" i="11"/>
  <c r="AS26" i="11"/>
  <c r="AT6" i="11"/>
  <c r="AS9" i="11"/>
  <c r="AR42" i="11"/>
  <c r="AR40" i="11"/>
  <c r="AR10" i="11"/>
  <c r="AR38" i="11" s="1"/>
  <c r="AS52" i="11"/>
  <c r="AS8" i="11"/>
  <c r="AR36" i="11"/>
  <c r="AS15" i="11" l="1"/>
  <c r="AT15" i="11" s="1"/>
  <c r="AT51" i="11"/>
  <c r="AR44" i="11"/>
  <c r="AS44" i="11"/>
  <c r="AT52" i="11"/>
  <c r="AS46" i="11"/>
  <c r="AS45" i="11"/>
  <c r="AS42" i="11"/>
  <c r="AS10" i="11"/>
  <c r="AS38" i="11" s="1"/>
  <c r="AS37" i="11"/>
  <c r="AS41" i="11"/>
  <c r="AT14" i="11"/>
  <c r="AT26" i="11"/>
  <c r="AT16" i="11"/>
  <c r="AT17" i="11"/>
  <c r="AT18" i="11"/>
  <c r="AT12" i="11"/>
  <c r="AT13" i="11"/>
  <c r="AT22" i="11"/>
  <c r="AT31" i="11"/>
  <c r="AT25" i="11"/>
  <c r="AU6" i="11"/>
  <c r="AT27" i="11"/>
  <c r="AT28" i="11"/>
  <c r="AT29" i="11"/>
  <c r="AT23" i="11"/>
  <c r="AT24" i="11"/>
  <c r="AT30" i="11"/>
  <c r="AT32" i="11"/>
  <c r="AT9" i="11"/>
  <c r="AS40" i="11"/>
  <c r="AS11" i="11"/>
  <c r="AS39" i="11" s="1"/>
  <c r="AS36" i="11"/>
  <c r="AT8" i="11"/>
  <c r="AS43" i="11" l="1"/>
  <c r="AT10" i="11"/>
  <c r="AT38" i="11" s="1"/>
  <c r="AU52" i="11"/>
  <c r="AT40" i="11"/>
  <c r="AT37" i="11"/>
  <c r="AT11" i="11"/>
  <c r="AT39" i="11" s="1"/>
  <c r="AT42" i="11"/>
  <c r="AT41" i="11"/>
  <c r="AT46" i="11"/>
  <c r="AU25" i="11"/>
  <c r="AU26" i="11"/>
  <c r="AV6" i="11"/>
  <c r="AU16" i="11"/>
  <c r="AU17" i="11"/>
  <c r="AU27" i="11"/>
  <c r="AU28" i="11"/>
  <c r="AU18" i="11"/>
  <c r="AU12" i="11"/>
  <c r="AU29" i="11"/>
  <c r="AU22" i="11"/>
  <c r="AU23" i="11"/>
  <c r="AU13" i="11"/>
  <c r="AU30" i="11"/>
  <c r="AU31" i="11"/>
  <c r="AU24" i="11"/>
  <c r="AU14" i="11"/>
  <c r="AU15" i="11"/>
  <c r="AU32" i="11"/>
  <c r="AU9" i="11"/>
  <c r="AT45" i="11"/>
  <c r="AT44" i="11"/>
  <c r="AU51" i="11"/>
  <c r="AT43" i="11"/>
  <c r="AT36" i="11"/>
  <c r="AU8" i="11"/>
  <c r="AU10" i="11" l="1"/>
  <c r="AU38" i="11" s="1"/>
  <c r="AV52" i="11"/>
  <c r="AU37" i="11"/>
  <c r="AV51" i="11"/>
  <c r="AU11" i="11"/>
  <c r="AU39" i="11" s="1"/>
  <c r="AU41" i="11"/>
  <c r="AU43" i="11"/>
  <c r="AU40" i="11"/>
  <c r="AU46" i="11"/>
  <c r="AU45" i="11"/>
  <c r="AU44" i="11"/>
  <c r="AU42" i="11"/>
  <c r="AV30" i="11"/>
  <c r="AV15" i="11"/>
  <c r="AV13" i="11"/>
  <c r="AV14" i="11"/>
  <c r="AV26" i="11"/>
  <c r="AV24" i="11"/>
  <c r="AV25" i="11"/>
  <c r="AV29" i="11"/>
  <c r="AV32" i="11"/>
  <c r="AV17" i="11"/>
  <c r="AW6" i="11"/>
  <c r="AV31" i="11"/>
  <c r="AV16" i="11"/>
  <c r="AV28" i="11"/>
  <c r="AV10" i="11"/>
  <c r="AV27" i="11"/>
  <c r="AV12" i="11"/>
  <c r="AV18" i="11"/>
  <c r="AV23" i="11"/>
  <c r="AV22" i="11"/>
  <c r="AV9" i="11"/>
  <c r="AU36" i="11"/>
  <c r="AV8" i="11"/>
  <c r="AV11" i="11" l="1"/>
  <c r="AV39" i="11" s="1"/>
  <c r="AV44" i="11"/>
  <c r="AV41" i="11"/>
  <c r="AV46" i="11"/>
  <c r="AV43" i="11"/>
  <c r="AV40" i="11"/>
  <c r="AV42" i="11"/>
  <c r="AV38" i="11"/>
  <c r="AX6" i="11"/>
  <c r="AW27" i="11"/>
  <c r="AW28" i="11"/>
  <c r="AW22" i="11"/>
  <c r="AW23" i="11"/>
  <c r="AW29" i="11"/>
  <c r="AW31" i="11"/>
  <c r="AW15" i="11"/>
  <c r="AW25" i="11"/>
  <c r="AW10" i="11"/>
  <c r="AW12" i="11"/>
  <c r="AW18" i="11"/>
  <c r="AW30" i="11"/>
  <c r="AW14" i="11"/>
  <c r="AW26" i="11"/>
  <c r="AW32" i="11"/>
  <c r="AW16" i="11"/>
  <c r="AW13" i="11"/>
  <c r="AW17" i="11"/>
  <c r="AW24" i="11"/>
  <c r="AW9" i="11"/>
  <c r="AV45" i="11"/>
  <c r="AW51" i="11"/>
  <c r="AV37" i="11"/>
  <c r="AW52" i="11"/>
  <c r="AV36" i="11"/>
  <c r="AW8" i="11"/>
  <c r="AX51" i="11" l="1"/>
  <c r="AW11" i="11"/>
  <c r="AW39" i="11" s="1"/>
  <c r="AX52" i="11"/>
  <c r="I226" i="14"/>
  <c r="AW41" i="11"/>
  <c r="AW37" i="11"/>
  <c r="AW45" i="11"/>
  <c r="AW40" i="11"/>
  <c r="AW46" i="11"/>
  <c r="AW42" i="11"/>
  <c r="AW44" i="11"/>
  <c r="AW38" i="11"/>
  <c r="AY6" i="11"/>
  <c r="AX27" i="11"/>
  <c r="AX28" i="11"/>
  <c r="AX18" i="11"/>
  <c r="AX22" i="11"/>
  <c r="AX30" i="11"/>
  <c r="AX14" i="11"/>
  <c r="AX25" i="11"/>
  <c r="AX32" i="11"/>
  <c r="AX26" i="11"/>
  <c r="AX17" i="11"/>
  <c r="AX10" i="11"/>
  <c r="AX31" i="11"/>
  <c r="AX12" i="11"/>
  <c r="AX29" i="11"/>
  <c r="AX23" i="11"/>
  <c r="AX13" i="11"/>
  <c r="AX24" i="11"/>
  <c r="AX15" i="11"/>
  <c r="AX9" i="11"/>
  <c r="AX16" i="11"/>
  <c r="AW43" i="11"/>
  <c r="AW36" i="11"/>
  <c r="AX8" i="11"/>
  <c r="AX44" i="11" l="1"/>
  <c r="AX41" i="11"/>
  <c r="AX11" i="11"/>
  <c r="AX39" i="11" s="1"/>
  <c r="AX42" i="11"/>
  <c r="AY52" i="11"/>
  <c r="AX37" i="11"/>
  <c r="AX40" i="11"/>
  <c r="AX38" i="11"/>
  <c r="AY26" i="11"/>
  <c r="AY9" i="11"/>
  <c r="AZ6" i="11"/>
  <c r="AY27" i="11"/>
  <c r="AY10" i="11"/>
  <c r="AY22" i="11"/>
  <c r="AY12" i="11"/>
  <c r="AY29" i="11"/>
  <c r="AY30" i="11"/>
  <c r="AY31" i="11"/>
  <c r="AY25" i="11"/>
  <c r="AY32" i="11"/>
  <c r="AY16" i="11"/>
  <c r="AY17" i="11"/>
  <c r="AY28" i="11"/>
  <c r="AY18" i="11"/>
  <c r="AY23" i="11"/>
  <c r="AY13" i="11"/>
  <c r="AY14" i="11"/>
  <c r="AY24" i="11"/>
  <c r="AY15" i="11"/>
  <c r="AX43" i="11"/>
  <c r="AX46" i="11"/>
  <c r="AY51" i="11"/>
  <c r="AX45" i="11"/>
  <c r="AY8" i="11"/>
  <c r="AX36" i="11"/>
  <c r="AY11" i="11" l="1"/>
  <c r="AZ51" i="11"/>
  <c r="AZ52" i="11"/>
  <c r="AY45" i="11"/>
  <c r="AY44" i="11"/>
  <c r="AY43" i="11"/>
  <c r="AY41" i="11"/>
  <c r="AY40" i="11"/>
  <c r="AY38" i="11"/>
  <c r="AY42" i="11"/>
  <c r="AZ12" i="11"/>
  <c r="AZ29" i="11"/>
  <c r="AZ30" i="11"/>
  <c r="AZ25" i="11"/>
  <c r="AZ15" i="11"/>
  <c r="AZ32" i="11"/>
  <c r="AZ27" i="11"/>
  <c r="AZ10" i="11"/>
  <c r="AZ28" i="11"/>
  <c r="AZ23" i="11"/>
  <c r="AZ13" i="11"/>
  <c r="AZ14" i="11"/>
  <c r="AZ31" i="11"/>
  <c r="AZ24" i="11"/>
  <c r="AZ26" i="11"/>
  <c r="AZ16" i="11"/>
  <c r="BA6" i="11"/>
  <c r="AZ17" i="11"/>
  <c r="AZ11" i="11"/>
  <c r="AZ18" i="11"/>
  <c r="AZ22" i="11"/>
  <c r="AZ9" i="11"/>
  <c r="AY39" i="11"/>
  <c r="AY37" i="11"/>
  <c r="AY46" i="11"/>
  <c r="AY36" i="11"/>
  <c r="AZ8" i="11"/>
  <c r="AZ46" i="11" l="1"/>
  <c r="AZ39" i="11"/>
  <c r="AZ41" i="11"/>
  <c r="AZ37" i="11"/>
  <c r="AZ45" i="11"/>
  <c r="AZ44" i="11"/>
  <c r="BA9" i="11"/>
  <c r="BB6" i="11"/>
  <c r="BA27" i="11"/>
  <c r="BA28" i="11"/>
  <c r="BA18" i="11"/>
  <c r="BA22" i="11"/>
  <c r="BA23" i="11"/>
  <c r="BA25" i="11"/>
  <c r="BA32" i="11"/>
  <c r="BA26" i="11"/>
  <c r="BA17" i="11"/>
  <c r="BA10" i="11"/>
  <c r="BA11" i="11"/>
  <c r="BA12" i="11"/>
  <c r="BA29" i="11"/>
  <c r="BA30" i="11"/>
  <c r="BA13" i="11"/>
  <c r="BA15" i="11"/>
  <c r="BA16" i="11"/>
  <c r="BA14" i="11"/>
  <c r="BA42" i="11" s="1"/>
  <c r="BA31" i="11"/>
  <c r="BA24" i="11"/>
  <c r="AZ40" i="11"/>
  <c r="AZ38" i="11"/>
  <c r="BA51" i="11"/>
  <c r="AZ43" i="11"/>
  <c r="BA52" i="11"/>
  <c r="AZ42" i="11"/>
  <c r="AZ36" i="11"/>
  <c r="BA8" i="11"/>
  <c r="BB52" i="11" l="1"/>
  <c r="BB51" i="11"/>
  <c r="BA46" i="11"/>
  <c r="BA39" i="11"/>
  <c r="BA44" i="11"/>
  <c r="BA41" i="11"/>
  <c r="BA40" i="11"/>
  <c r="BA38" i="11"/>
  <c r="BA45" i="11"/>
  <c r="BA43" i="11"/>
  <c r="BB11" i="11"/>
  <c r="BB12" i="11"/>
  <c r="BB29" i="11"/>
  <c r="BB22" i="11"/>
  <c r="BB23" i="11"/>
  <c r="BB13" i="11"/>
  <c r="BB30" i="11"/>
  <c r="BB31" i="11"/>
  <c r="BB24" i="11"/>
  <c r="BB26" i="11"/>
  <c r="BC6" i="11"/>
  <c r="BB10" i="11"/>
  <c r="BB14" i="11"/>
  <c r="BB15" i="11"/>
  <c r="BB32" i="11"/>
  <c r="BB25" i="11"/>
  <c r="BB27" i="11"/>
  <c r="BB9" i="11"/>
  <c r="BB16" i="11"/>
  <c r="BB17" i="11"/>
  <c r="BB28" i="11"/>
  <c r="BB18" i="11"/>
  <c r="BA37" i="11"/>
  <c r="BA36" i="11"/>
  <c r="BB8" i="11"/>
  <c r="BB44" i="11" l="1"/>
  <c r="BB46" i="11"/>
  <c r="BB37" i="11"/>
  <c r="BB45" i="11"/>
  <c r="BB43" i="11"/>
  <c r="BC25" i="11"/>
  <c r="BC15" i="11"/>
  <c r="BC32" i="11"/>
  <c r="BC26" i="11"/>
  <c r="BD6" i="11"/>
  <c r="BC16" i="11"/>
  <c r="BC9" i="11"/>
  <c r="BC27" i="11"/>
  <c r="BC17" i="11"/>
  <c r="BC10" i="11"/>
  <c r="BC29" i="11"/>
  <c r="BC23" i="11"/>
  <c r="BC11" i="11"/>
  <c r="BC28" i="11"/>
  <c r="BC18" i="11"/>
  <c r="BC30" i="11"/>
  <c r="BC22" i="11"/>
  <c r="BC12" i="11"/>
  <c r="BC13" i="11"/>
  <c r="BC14" i="11"/>
  <c r="BC31" i="11"/>
  <c r="BC24" i="11"/>
  <c r="BB40" i="11"/>
  <c r="BB39" i="11"/>
  <c r="BB41" i="11"/>
  <c r="BB42" i="11"/>
  <c r="BC51" i="11"/>
  <c r="BB38" i="11"/>
  <c r="BC52" i="11"/>
  <c r="BD52" i="11" s="1"/>
  <c r="BB36" i="11"/>
  <c r="BC8" i="11"/>
  <c r="BD51" i="11" l="1"/>
  <c r="BC46" i="11"/>
  <c r="BC39" i="11"/>
  <c r="BC41" i="11"/>
  <c r="BC40" i="11"/>
  <c r="BC37" i="11"/>
  <c r="BC44" i="11"/>
  <c r="BD32" i="11"/>
  <c r="BD9" i="11"/>
  <c r="BD29" i="11"/>
  <c r="BD27" i="11"/>
  <c r="BD16" i="11"/>
  <c r="BD17" i="11"/>
  <c r="BE6" i="11"/>
  <c r="BD11" i="11"/>
  <c r="BD12" i="11"/>
  <c r="BD18" i="11"/>
  <c r="BD14" i="11"/>
  <c r="BD22" i="11"/>
  <c r="BD23" i="11"/>
  <c r="BD15" i="11"/>
  <c r="BD30" i="11"/>
  <c r="BD31" i="11"/>
  <c r="BD13" i="11"/>
  <c r="BD24" i="11"/>
  <c r="BD25" i="11"/>
  <c r="BD26" i="11"/>
  <c r="BD28" i="11"/>
  <c r="BD10" i="11"/>
  <c r="BC42" i="11"/>
  <c r="BC38" i="11"/>
  <c r="BC43" i="11"/>
  <c r="BC45" i="11"/>
  <c r="BD8" i="11"/>
  <c r="BC36" i="11"/>
  <c r="BE51" i="11" l="1"/>
  <c r="BD41" i="11"/>
  <c r="BD43" i="11"/>
  <c r="BD44" i="11"/>
  <c r="BD46" i="11"/>
  <c r="BD38" i="11"/>
  <c r="BD45" i="11"/>
  <c r="BD42" i="11"/>
  <c r="BD37" i="11"/>
  <c r="BD40" i="11"/>
  <c r="BD39" i="11"/>
  <c r="BE13" i="11"/>
  <c r="BE14" i="11"/>
  <c r="BE31" i="11"/>
  <c r="BE28" i="11"/>
  <c r="BE24" i="11"/>
  <c r="BE25" i="11"/>
  <c r="BE15" i="11"/>
  <c r="BE32" i="11"/>
  <c r="BE26" i="11"/>
  <c r="BE16" i="11"/>
  <c r="BE9" i="11"/>
  <c r="BE12" i="11"/>
  <c r="BF6" i="11"/>
  <c r="BE27" i="11"/>
  <c r="BE17" i="11"/>
  <c r="BE10" i="11"/>
  <c r="BE11" i="11"/>
  <c r="BE18" i="11"/>
  <c r="BE29" i="11"/>
  <c r="BE30" i="11"/>
  <c r="BE23" i="11"/>
  <c r="BE22" i="11"/>
  <c r="BE52" i="11"/>
  <c r="BD36" i="11"/>
  <c r="BE8" i="11"/>
  <c r="BF52" i="11" l="1"/>
  <c r="BE45" i="11"/>
  <c r="BF51" i="11"/>
  <c r="BE46" i="11"/>
  <c r="BE39" i="11"/>
  <c r="BE38" i="11"/>
  <c r="BE41" i="11"/>
  <c r="BE43" i="11"/>
  <c r="BF15" i="11"/>
  <c r="BF32" i="11"/>
  <c r="BF9" i="11"/>
  <c r="BG6" i="11"/>
  <c r="BF31" i="11"/>
  <c r="BF22" i="11"/>
  <c r="BF23" i="11"/>
  <c r="BF26" i="11"/>
  <c r="BF16" i="11"/>
  <c r="BF17" i="11"/>
  <c r="BF27" i="11"/>
  <c r="BF28" i="11"/>
  <c r="BF18" i="11"/>
  <c r="BF30" i="11"/>
  <c r="BF14" i="11"/>
  <c r="BF10" i="11"/>
  <c r="BF11" i="11"/>
  <c r="BF29" i="11"/>
  <c r="BF12" i="11"/>
  <c r="BF13" i="11"/>
  <c r="BF24" i="11"/>
  <c r="BF25" i="11"/>
  <c r="BE40" i="11"/>
  <c r="BE37" i="11"/>
  <c r="BE44" i="11"/>
  <c r="BE42" i="11"/>
  <c r="BE36" i="11"/>
  <c r="BF8" i="11"/>
  <c r="BG52" i="11" l="1"/>
  <c r="BF40" i="11"/>
  <c r="BF46" i="11"/>
  <c r="BF41" i="11"/>
  <c r="BF37" i="11"/>
  <c r="BF45" i="11"/>
  <c r="BF39" i="11"/>
  <c r="BF44" i="11"/>
  <c r="BG18" i="11"/>
  <c r="BG22" i="11"/>
  <c r="BG23" i="11"/>
  <c r="BG13" i="11"/>
  <c r="BG14" i="11"/>
  <c r="BG32" i="11"/>
  <c r="BG16" i="11"/>
  <c r="BG27" i="11"/>
  <c r="BG12" i="11"/>
  <c r="BG29" i="11"/>
  <c r="BG30" i="11"/>
  <c r="BG31" i="11"/>
  <c r="BG24" i="11"/>
  <c r="BG25" i="11"/>
  <c r="BG26" i="11"/>
  <c r="BH6" i="11"/>
  <c r="BG15" i="11"/>
  <c r="BG9" i="11"/>
  <c r="BG17" i="11"/>
  <c r="BG10" i="11"/>
  <c r="BG11" i="11"/>
  <c r="BG28" i="11"/>
  <c r="BF43" i="11"/>
  <c r="BF38" i="11"/>
  <c r="BF42" i="11"/>
  <c r="BG51" i="11"/>
  <c r="BF36" i="11"/>
  <c r="BG8" i="11"/>
  <c r="BG38" i="11" l="1"/>
  <c r="BH52" i="11"/>
  <c r="BH51" i="11"/>
  <c r="BG45" i="11"/>
  <c r="BG39" i="11"/>
  <c r="BG43" i="11"/>
  <c r="BG40" i="11"/>
  <c r="BG37" i="11"/>
  <c r="BG41" i="11"/>
  <c r="BG42" i="11"/>
  <c r="BG46" i="11"/>
  <c r="BH15" i="11"/>
  <c r="BH32" i="11"/>
  <c r="BH27" i="11"/>
  <c r="BH26" i="11"/>
  <c r="BH16" i="11"/>
  <c r="BI6" i="11"/>
  <c r="BH30" i="11"/>
  <c r="BH9" i="11"/>
  <c r="BH17" i="11"/>
  <c r="BH10" i="11"/>
  <c r="BH11" i="11"/>
  <c r="BH23" i="11"/>
  <c r="BH28" i="11"/>
  <c r="BH18" i="11"/>
  <c r="BH22" i="11"/>
  <c r="BH13" i="11"/>
  <c r="BH12" i="11"/>
  <c r="BH29" i="11"/>
  <c r="BH31" i="11"/>
  <c r="BH24" i="11"/>
  <c r="BH14" i="11"/>
  <c r="BH25" i="11"/>
  <c r="BG44" i="11"/>
  <c r="BG36" i="11"/>
  <c r="BH8" i="11"/>
  <c r="BH42" i="11" l="1"/>
  <c r="BI52" i="11"/>
  <c r="BI51" i="11"/>
  <c r="BH40" i="11"/>
  <c r="BH44" i="11"/>
  <c r="BH39" i="11"/>
  <c r="BH41" i="11"/>
  <c r="BH38" i="11"/>
  <c r="BH45" i="11"/>
  <c r="BH43" i="11"/>
  <c r="BH37" i="11"/>
  <c r="BH46" i="11"/>
  <c r="BI14" i="11"/>
  <c r="BI31" i="11"/>
  <c r="BI24" i="11"/>
  <c r="BI11" i="11"/>
  <c r="BI12" i="11"/>
  <c r="BI25" i="11"/>
  <c r="BI15" i="11"/>
  <c r="BI32" i="11"/>
  <c r="BI26" i="11"/>
  <c r="BI16" i="11"/>
  <c r="BI22" i="11"/>
  <c r="BI30" i="11"/>
  <c r="BI9" i="11"/>
  <c r="BJ6" i="11"/>
  <c r="BI27" i="11"/>
  <c r="BI28" i="11"/>
  <c r="BI17" i="11"/>
  <c r="BI10" i="11"/>
  <c r="BI18" i="11"/>
  <c r="BI23" i="11"/>
  <c r="BI13" i="11"/>
  <c r="BI29" i="11"/>
  <c r="BH36" i="11"/>
  <c r="BI8" i="11"/>
  <c r="BI38" i="11" l="1"/>
  <c r="BI40" i="11"/>
  <c r="BJ51" i="11"/>
  <c r="BI45" i="11"/>
  <c r="BI41" i="11"/>
  <c r="BI46" i="11"/>
  <c r="BI43" i="11"/>
  <c r="BJ22" i="11"/>
  <c r="BJ23" i="11"/>
  <c r="BJ13" i="11"/>
  <c r="BJ27" i="11"/>
  <c r="BJ9" i="11"/>
  <c r="BJ28" i="11"/>
  <c r="BJ30" i="11"/>
  <c r="BJ31" i="11"/>
  <c r="BJ24" i="11"/>
  <c r="BJ14" i="11"/>
  <c r="BJ32" i="11"/>
  <c r="BJ26" i="11"/>
  <c r="BJ15" i="11"/>
  <c r="BJ25" i="11"/>
  <c r="BJ16" i="11"/>
  <c r="BJ17" i="11"/>
  <c r="BJ18" i="11"/>
  <c r="BK6" i="11"/>
  <c r="BJ10" i="11"/>
  <c r="BJ11" i="11"/>
  <c r="BJ12" i="11"/>
  <c r="BJ29" i="11"/>
  <c r="BJ52" i="11"/>
  <c r="BI37" i="11"/>
  <c r="BI39" i="11"/>
  <c r="BI44" i="11"/>
  <c r="BI42" i="11"/>
  <c r="BJ8" i="11"/>
  <c r="BI36" i="11"/>
  <c r="BJ45" i="11" l="1"/>
  <c r="BJ44" i="11"/>
  <c r="BJ38" i="11"/>
  <c r="BJ40" i="11"/>
  <c r="BJ42" i="11"/>
  <c r="BJ37" i="11"/>
  <c r="BJ39" i="11"/>
  <c r="BJ43" i="11"/>
  <c r="BJ41" i="11"/>
  <c r="BK22" i="11"/>
  <c r="BK12" i="11"/>
  <c r="BK29" i="11"/>
  <c r="BK14" i="11"/>
  <c r="BK24" i="11"/>
  <c r="BK15" i="11"/>
  <c r="BK17" i="11"/>
  <c r="BK30" i="11"/>
  <c r="BK23" i="11"/>
  <c r="BK13" i="11"/>
  <c r="BK31" i="11"/>
  <c r="BK32" i="11"/>
  <c r="BK26" i="11"/>
  <c r="BK27" i="11"/>
  <c r="BK25" i="11"/>
  <c r="BK16" i="11"/>
  <c r="BL6" i="11"/>
  <c r="BK10" i="11"/>
  <c r="BK9" i="11"/>
  <c r="BK11" i="11"/>
  <c r="BK28" i="11"/>
  <c r="BK18" i="11"/>
  <c r="BJ46" i="11"/>
  <c r="BK52" i="11"/>
  <c r="BK51" i="11"/>
  <c r="BL51" i="11" s="1"/>
  <c r="BJ36" i="11"/>
  <c r="BK8" i="11"/>
  <c r="BK44" i="11" l="1"/>
  <c r="BL52" i="11"/>
  <c r="BK38" i="11"/>
  <c r="BK39" i="11"/>
  <c r="BK37" i="11"/>
  <c r="BK41" i="11"/>
  <c r="BK42" i="11"/>
  <c r="BK40" i="11"/>
  <c r="BL24" i="11"/>
  <c r="BL25" i="11"/>
  <c r="BL26" i="11"/>
  <c r="BL29" i="11"/>
  <c r="BM6" i="11"/>
  <c r="BL12" i="11"/>
  <c r="BL30" i="11"/>
  <c r="BL32" i="11"/>
  <c r="BL9" i="11"/>
  <c r="BL18" i="11"/>
  <c r="BL17" i="11"/>
  <c r="BL28" i="11"/>
  <c r="BL11" i="11"/>
  <c r="BL10" i="11"/>
  <c r="BL16" i="11"/>
  <c r="BL22" i="11"/>
  <c r="BL27" i="11"/>
  <c r="BL23" i="11"/>
  <c r="BL31" i="11"/>
  <c r="BL13" i="11"/>
  <c r="BL14" i="11"/>
  <c r="BL15" i="11"/>
  <c r="BK45" i="11"/>
  <c r="BK46" i="11"/>
  <c r="BK43" i="11"/>
  <c r="BK36" i="11"/>
  <c r="BL8" i="11"/>
  <c r="BL44" i="11" l="1"/>
  <c r="BL43" i="11"/>
  <c r="BM51" i="11"/>
  <c r="BL46" i="11"/>
  <c r="BL39" i="11"/>
  <c r="BL38" i="11"/>
  <c r="BL41" i="11"/>
  <c r="BL42" i="11"/>
  <c r="BM24" i="11"/>
  <c r="BM25" i="11"/>
  <c r="BM15" i="11"/>
  <c r="BM26" i="11"/>
  <c r="BM22" i="11"/>
  <c r="BM32" i="11"/>
  <c r="BM23" i="11"/>
  <c r="BM16" i="11"/>
  <c r="BM9" i="11"/>
  <c r="BM12" i="11"/>
  <c r="BN6" i="11"/>
  <c r="BM27" i="11"/>
  <c r="BM17" i="11"/>
  <c r="BM29" i="11"/>
  <c r="BM10" i="11"/>
  <c r="BM11" i="11"/>
  <c r="BM28" i="11"/>
  <c r="BM30" i="11"/>
  <c r="BM18" i="11"/>
  <c r="BM13" i="11"/>
  <c r="BM14" i="11"/>
  <c r="BM31" i="11"/>
  <c r="BL45" i="11"/>
  <c r="BL37" i="11"/>
  <c r="BM52" i="11"/>
  <c r="BL40" i="11"/>
  <c r="BM8" i="11"/>
  <c r="BL36" i="11"/>
  <c r="BM41" i="11" l="1"/>
  <c r="BN51" i="11"/>
  <c r="BN52" i="11"/>
  <c r="BM38" i="11"/>
  <c r="BM42" i="11"/>
  <c r="BM39" i="11"/>
  <c r="BM46" i="11"/>
  <c r="BM44" i="11"/>
  <c r="BM45" i="11"/>
  <c r="BN13" i="11"/>
  <c r="BN14" i="11"/>
  <c r="BN24" i="11"/>
  <c r="BN25" i="11"/>
  <c r="BN15" i="11"/>
  <c r="BN32" i="11"/>
  <c r="BN9" i="11"/>
  <c r="BN26" i="11"/>
  <c r="BN16" i="11"/>
  <c r="BN17" i="11"/>
  <c r="BO6" i="11"/>
  <c r="BN27" i="11"/>
  <c r="BN28" i="11"/>
  <c r="BN10" i="11"/>
  <c r="BN11" i="11"/>
  <c r="BN23" i="11"/>
  <c r="BN18" i="11"/>
  <c r="BN22" i="11"/>
  <c r="BN31" i="11"/>
  <c r="BN29" i="11"/>
  <c r="BN30" i="11"/>
  <c r="BN12" i="11"/>
  <c r="BM43" i="11"/>
  <c r="BM40" i="11"/>
  <c r="BM37" i="11"/>
  <c r="BN8" i="11"/>
  <c r="BM36" i="11"/>
  <c r="BN40" i="11" l="1"/>
  <c r="BN42" i="11"/>
  <c r="BN46" i="11"/>
  <c r="BN44" i="11"/>
  <c r="BO51" i="11"/>
  <c r="BN39" i="11"/>
  <c r="BN45" i="11"/>
  <c r="BN41" i="11"/>
  <c r="BN38" i="11"/>
  <c r="BO23" i="11"/>
  <c r="BO13" i="11"/>
  <c r="BO14" i="11"/>
  <c r="BO15" i="11"/>
  <c r="BO32" i="11"/>
  <c r="BO16" i="11"/>
  <c r="BO27" i="11"/>
  <c r="BO28" i="11"/>
  <c r="BO31" i="11"/>
  <c r="BO24" i="11"/>
  <c r="BO25" i="11"/>
  <c r="BO17" i="11"/>
  <c r="BO18" i="11"/>
  <c r="BO11" i="11"/>
  <c r="BO26" i="11"/>
  <c r="BO9" i="11"/>
  <c r="BO10" i="11"/>
  <c r="BP6" i="11"/>
  <c r="BO22" i="11"/>
  <c r="BO12" i="11"/>
  <c r="BO29" i="11"/>
  <c r="BO30" i="11"/>
  <c r="BO52" i="11"/>
  <c r="BN37" i="11"/>
  <c r="BN43" i="11"/>
  <c r="BN36" i="11"/>
  <c r="BO8" i="11"/>
  <c r="BO46" i="11" l="1"/>
  <c r="BP51" i="11"/>
  <c r="BO40" i="11"/>
  <c r="BO45" i="11"/>
  <c r="BO37" i="11"/>
  <c r="BO38" i="11"/>
  <c r="BP52" i="11"/>
  <c r="BO39" i="11"/>
  <c r="BO44" i="11"/>
  <c r="BO43" i="11"/>
  <c r="BO42" i="11"/>
  <c r="BP12" i="11"/>
  <c r="BP13" i="11"/>
  <c r="BP25" i="11"/>
  <c r="BP24" i="11"/>
  <c r="BP31" i="11"/>
  <c r="BP10" i="11"/>
  <c r="BP22" i="11"/>
  <c r="BP23" i="11"/>
  <c r="BP14" i="11"/>
  <c r="BP16" i="11"/>
  <c r="BP27" i="11"/>
  <c r="BP11" i="11"/>
  <c r="BP32" i="11"/>
  <c r="BP26" i="11"/>
  <c r="BP15" i="11"/>
  <c r="BP17" i="11"/>
  <c r="BP18" i="11"/>
  <c r="BP9" i="11"/>
  <c r="BP28" i="11"/>
  <c r="BP29" i="11"/>
  <c r="BP30" i="11"/>
  <c r="BO41" i="11"/>
  <c r="BP8" i="11"/>
  <c r="BP36" i="11" s="1"/>
  <c r="BO36" i="11"/>
  <c r="I227" i="14" l="1"/>
  <c r="BP46" i="11"/>
  <c r="BP45" i="11"/>
  <c r="BP38" i="11"/>
  <c r="BP43" i="11"/>
  <c r="BP37" i="11"/>
  <c r="BP44" i="11"/>
  <c r="BP41" i="11"/>
  <c r="BP42" i="11"/>
  <c r="BP40" i="11"/>
  <c r="BP39" i="11"/>
  <c r="F234" i="14" l="1"/>
  <c r="F233" i="14"/>
  <c r="D235" i="14"/>
  <c r="D234" i="14"/>
  <c r="D233" i="14"/>
  <c r="H234" i="14"/>
  <c r="H233" i="14"/>
  <c r="I233" i="14"/>
  <c r="I234" i="14"/>
  <c r="E233" i="14"/>
  <c r="E234" i="14"/>
  <c r="F229" i="14"/>
  <c r="F230" i="14"/>
  <c r="D231" i="14"/>
  <c r="D229" i="14"/>
  <c r="D230" i="14"/>
  <c r="I229" i="14"/>
  <c r="I230" i="14"/>
  <c r="H230" i="14"/>
  <c r="H229" i="14"/>
  <c r="E229" i="14"/>
  <c r="E230" i="14"/>
  <c r="E231" i="14" l="1"/>
  <c r="I231" i="14"/>
  <c r="F231" i="14"/>
  <c r="F235" i="14"/>
  <c r="H235" i="14"/>
  <c r="H231" i="14"/>
  <c r="E235" i="14"/>
  <c r="I235" i="14"/>
  <c r="J57" i="47" l="1"/>
  <c r="J36" i="47" s="1"/>
  <c r="J34" i="47"/>
  <c r="K7" i="47"/>
  <c r="K34" i="47" s="1"/>
  <c r="L7" i="47"/>
  <c r="M7" i="47" s="1"/>
  <c r="N7" i="47" l="1"/>
  <c r="M57" i="47"/>
  <c r="M36" i="47" s="1"/>
  <c r="M34" i="47"/>
  <c r="M51" i="47"/>
  <c r="J37" i="47"/>
  <c r="K51" i="47"/>
  <c r="K57" i="47"/>
  <c r="K36" i="47" s="1"/>
  <c r="L34" i="47"/>
  <c r="L51" i="47"/>
  <c r="J51" i="47"/>
  <c r="J10" i="47" s="1"/>
  <c r="L57" i="47"/>
  <c r="L36" i="47" s="1"/>
  <c r="L10" i="47" l="1"/>
  <c r="J11" i="47"/>
  <c r="J12" i="47"/>
  <c r="J13" i="47"/>
  <c r="M10" i="47"/>
  <c r="K37" i="47"/>
  <c r="L37" i="47" s="1"/>
  <c r="M37" i="47" s="1"/>
  <c r="K10" i="47"/>
  <c r="O7" i="47"/>
  <c r="N51" i="47"/>
  <c r="N57" i="47"/>
  <c r="N36" i="47" s="1"/>
  <c r="N34" i="47"/>
  <c r="K11" i="47" l="1"/>
  <c r="L11" i="47" s="1"/>
  <c r="M11" i="47" s="1"/>
  <c r="N10" i="47"/>
  <c r="N13" i="47" s="1"/>
  <c r="N37" i="47"/>
  <c r="L12" i="47"/>
  <c r="M12" i="47"/>
  <c r="M13" i="47"/>
  <c r="O51" i="47"/>
  <c r="O34" i="47"/>
  <c r="P7" i="47"/>
  <c r="O57" i="47"/>
  <c r="O36" i="47" s="1"/>
  <c r="K13" i="47"/>
  <c r="K12" i="47"/>
  <c r="L13" i="47"/>
  <c r="N11" i="47" l="1"/>
  <c r="N12" i="47"/>
  <c r="O37" i="47"/>
  <c r="O10" i="47"/>
  <c r="O13" i="47" s="1"/>
  <c r="P57" i="47"/>
  <c r="P51" i="47"/>
  <c r="P34" i="47"/>
  <c r="Q7" i="47"/>
  <c r="O12" i="47" l="1"/>
  <c r="P36" i="47"/>
  <c r="Q51" i="47"/>
  <c r="R7" i="47"/>
  <c r="Q34" i="47"/>
  <c r="Q57" i="47"/>
  <c r="Q36" i="47" s="1"/>
  <c r="O11" i="47"/>
  <c r="Q10" i="47" l="1"/>
  <c r="R34" i="47"/>
  <c r="R57" i="47"/>
  <c r="R36" i="47" s="1"/>
  <c r="R51" i="47"/>
  <c r="S7" i="47"/>
  <c r="P37" i="47"/>
  <c r="Q37" i="47" s="1"/>
  <c r="P10" i="47"/>
  <c r="S51" i="47" l="1"/>
  <c r="S57" i="47"/>
  <c r="S36" i="47" s="1"/>
  <c r="T7" i="47"/>
  <c r="S34" i="47"/>
  <c r="R10" i="47"/>
  <c r="R12" i="47" s="1"/>
  <c r="R37" i="47"/>
  <c r="P11" i="47"/>
  <c r="Q11" i="47" s="1"/>
  <c r="Q12" i="47"/>
  <c r="P12" i="47"/>
  <c r="Q13" i="47"/>
  <c r="P13" i="47"/>
  <c r="R13" i="47" l="1"/>
  <c r="R11" i="47"/>
  <c r="U7" i="47"/>
  <c r="T57" i="47"/>
  <c r="T36" i="47" s="1"/>
  <c r="T34" i="47"/>
  <c r="T51" i="47"/>
  <c r="S10" i="47"/>
  <c r="S37" i="47"/>
  <c r="T10" i="47" l="1"/>
  <c r="T12" i="47" s="1"/>
  <c r="T37" i="47"/>
  <c r="U51" i="47"/>
  <c r="U34" i="47"/>
  <c r="V7" i="47"/>
  <c r="U57" i="47"/>
  <c r="U36" i="47" s="1"/>
  <c r="S12" i="47"/>
  <c r="S11" i="47"/>
  <c r="S13" i="47"/>
  <c r="T13" i="47" l="1"/>
  <c r="T11" i="47"/>
  <c r="U10" i="47"/>
  <c r="U37" i="47"/>
  <c r="V57" i="47"/>
  <c r="V36" i="47" s="1"/>
  <c r="W7" i="47"/>
  <c r="V34" i="47"/>
  <c r="V51" i="47"/>
  <c r="X7" i="47" l="1"/>
  <c r="W51" i="47"/>
  <c r="W57" i="47"/>
  <c r="W36" i="47" s="1"/>
  <c r="W34" i="47"/>
  <c r="V10" i="47"/>
  <c r="V37" i="47"/>
  <c r="U11" i="47"/>
  <c r="U13" i="47"/>
  <c r="U12" i="47"/>
  <c r="W37" i="47" l="1"/>
  <c r="W10" i="47"/>
  <c r="V11" i="47"/>
  <c r="V13" i="47"/>
  <c r="V12" i="47"/>
  <c r="X34" i="47"/>
  <c r="Y7" i="47"/>
  <c r="X51" i="47"/>
  <c r="X57" i="47"/>
  <c r="X36" i="47" s="1"/>
  <c r="Z7" i="47" l="1"/>
  <c r="Y34" i="47"/>
  <c r="Y57" i="47"/>
  <c r="Y36" i="47" s="1"/>
  <c r="W11" i="47"/>
  <c r="W12" i="47"/>
  <c r="W13" i="47"/>
  <c r="X37" i="47"/>
  <c r="X10" i="47"/>
  <c r="X11" i="47" l="1"/>
  <c r="X13" i="47"/>
  <c r="X12" i="47"/>
  <c r="Y37" i="47"/>
  <c r="H91" i="14" s="1"/>
  <c r="Y10" i="47"/>
  <c r="Z34" i="47"/>
  <c r="Z51" i="47"/>
  <c r="AA7" i="47"/>
  <c r="Z57" i="47"/>
  <c r="Z36" i="47" s="1"/>
  <c r="AA57" i="47" l="1"/>
  <c r="AA36" i="47" s="1"/>
  <c r="AA51" i="47"/>
  <c r="AB7" i="47"/>
  <c r="AA34" i="47"/>
  <c r="Y11" i="47"/>
  <c r="Y13" i="47"/>
  <c r="Y12" i="47"/>
  <c r="H96" i="14" s="1"/>
  <c r="Z37" i="47"/>
  <c r="Z10" i="47"/>
  <c r="AC7" i="47" l="1"/>
  <c r="AB51" i="47"/>
  <c r="AB57" i="47"/>
  <c r="AB36" i="47" s="1"/>
  <c r="AB34" i="47"/>
  <c r="Z11" i="47"/>
  <c r="Z13" i="47"/>
  <c r="Z12" i="47"/>
  <c r="AA37" i="47"/>
  <c r="AA10" i="47"/>
  <c r="AB37" i="47" l="1"/>
  <c r="AB10" i="47"/>
  <c r="AA11" i="47"/>
  <c r="AA12" i="47"/>
  <c r="AA13" i="47"/>
  <c r="AC57" i="47"/>
  <c r="AC36" i="47" s="1"/>
  <c r="AC34" i="47"/>
  <c r="AC51" i="47"/>
  <c r="AD7" i="47"/>
  <c r="AC10" i="47" l="1"/>
  <c r="AC37" i="47"/>
  <c r="AB11" i="47"/>
  <c r="AB13" i="47"/>
  <c r="AB12" i="47"/>
  <c r="AE7" i="47"/>
  <c r="AD51" i="47"/>
  <c r="AD57" i="47"/>
  <c r="AD36" i="47" s="1"/>
  <c r="AD34" i="47"/>
  <c r="AD10" i="47" l="1"/>
  <c r="AD37" i="47"/>
  <c r="AE57" i="47"/>
  <c r="AE36" i="47" s="1"/>
  <c r="AE34" i="47"/>
  <c r="AF7" i="47"/>
  <c r="AE51" i="47"/>
  <c r="AC11" i="47"/>
  <c r="AC13" i="47"/>
  <c r="AC12" i="47"/>
  <c r="AF57" i="47" l="1"/>
  <c r="AF36" i="47" s="1"/>
  <c r="AF51" i="47"/>
  <c r="AG7" i="47"/>
  <c r="AF34" i="47"/>
  <c r="AE10" i="47"/>
  <c r="AE37" i="47"/>
  <c r="AD11" i="47"/>
  <c r="AD13" i="47"/>
  <c r="AD12" i="47"/>
  <c r="AH7" i="47" l="1"/>
  <c r="AG57" i="47"/>
  <c r="AG36" i="47" s="1"/>
  <c r="AG34" i="47"/>
  <c r="AG51" i="47"/>
  <c r="AE11" i="47"/>
  <c r="AE12" i="47"/>
  <c r="AE13" i="47"/>
  <c r="AF37" i="47"/>
  <c r="AF10" i="47"/>
  <c r="AG37" i="47" l="1"/>
  <c r="AG10" i="47"/>
  <c r="AF11" i="47"/>
  <c r="AF13" i="47"/>
  <c r="AF12" i="47"/>
  <c r="AH57" i="47"/>
  <c r="AH36" i="47" s="1"/>
  <c r="AH51" i="47"/>
  <c r="AH34" i="47"/>
  <c r="AI7" i="47"/>
  <c r="AH37" i="47" l="1"/>
  <c r="AH10" i="47"/>
  <c r="AG11" i="47"/>
  <c r="AG12" i="47"/>
  <c r="AG13" i="47"/>
  <c r="AJ7" i="47"/>
  <c r="AI34" i="47"/>
  <c r="AI51" i="47"/>
  <c r="AI57" i="47"/>
  <c r="AI36" i="47" s="1"/>
  <c r="AJ57" i="47" l="1"/>
  <c r="AJ36" i="47" s="1"/>
  <c r="AJ51" i="47"/>
  <c r="AK7" i="47"/>
  <c r="AJ34" i="47"/>
  <c r="AH11" i="47"/>
  <c r="AH13" i="47"/>
  <c r="AH12" i="47"/>
  <c r="AI10" i="47"/>
  <c r="AI37" i="47"/>
  <c r="AI11" i="47" l="1"/>
  <c r="AI13" i="47"/>
  <c r="AI12" i="47"/>
  <c r="AK51" i="47"/>
  <c r="AL7" i="47"/>
  <c r="AK57" i="47"/>
  <c r="AK36" i="47" s="1"/>
  <c r="AK34" i="47"/>
  <c r="AJ10" i="47"/>
  <c r="AJ37" i="47"/>
  <c r="AK10" i="47" l="1"/>
  <c r="AK37" i="47"/>
  <c r="AJ11" i="47"/>
  <c r="AJ13" i="47"/>
  <c r="AJ12" i="47"/>
  <c r="AL51" i="47"/>
  <c r="AM7" i="47"/>
  <c r="AL57" i="47"/>
  <c r="AL36" i="47" s="1"/>
  <c r="AL34" i="47"/>
  <c r="AL10" i="47" l="1"/>
  <c r="AL37" i="47"/>
  <c r="AM51" i="47"/>
  <c r="AM57" i="47"/>
  <c r="AM36" i="47" s="1"/>
  <c r="AN7" i="47"/>
  <c r="AM34" i="47"/>
  <c r="AK11" i="47"/>
  <c r="AK12" i="47"/>
  <c r="AK13" i="47"/>
  <c r="AN51" i="47" l="1"/>
  <c r="AO7" i="47"/>
  <c r="AN57" i="47"/>
  <c r="AN36" i="47" s="1"/>
  <c r="AN34" i="47"/>
  <c r="AM10" i="47"/>
  <c r="AM37" i="47"/>
  <c r="AL11" i="47"/>
  <c r="AL12" i="47"/>
  <c r="AL13" i="47"/>
  <c r="AM11" i="47" l="1"/>
  <c r="AM13" i="47"/>
  <c r="AM12" i="47"/>
  <c r="AN10" i="47"/>
  <c r="AN37" i="47"/>
  <c r="AO57" i="47"/>
  <c r="AO36" i="47" s="1"/>
  <c r="AO51" i="47"/>
  <c r="AP7" i="47"/>
  <c r="AO34" i="47"/>
  <c r="AP51" i="47" l="1"/>
  <c r="AP57" i="47"/>
  <c r="AP36" i="47" s="1"/>
  <c r="AQ7" i="47"/>
  <c r="AP34" i="47"/>
  <c r="AO10" i="47"/>
  <c r="AO37" i="47"/>
  <c r="AN11" i="47"/>
  <c r="AN12" i="47"/>
  <c r="AN13" i="47"/>
  <c r="AP10" i="47" l="1"/>
  <c r="AP37" i="47"/>
  <c r="AO11" i="47"/>
  <c r="AO13" i="47"/>
  <c r="AO12" i="47"/>
  <c r="AQ51" i="47"/>
  <c r="AQ57" i="47"/>
  <c r="AQ36" i="47" s="1"/>
  <c r="AR7" i="47"/>
  <c r="AQ34" i="47"/>
  <c r="AQ10" i="47" l="1"/>
  <c r="AQ37" i="47"/>
  <c r="AR51" i="47"/>
  <c r="AR57" i="47"/>
  <c r="AR36" i="47" s="1"/>
  <c r="AS7" i="47"/>
  <c r="AR34" i="47"/>
  <c r="AP11" i="47"/>
  <c r="AP12" i="47"/>
  <c r="AP13" i="47"/>
  <c r="AR10" i="47" l="1"/>
  <c r="AR37" i="47"/>
  <c r="AS51" i="47"/>
  <c r="AT7" i="47"/>
  <c r="AS57" i="47"/>
  <c r="AS36" i="47" s="1"/>
  <c r="AS34" i="47"/>
  <c r="AQ11" i="47"/>
  <c r="AQ12" i="47"/>
  <c r="AQ13" i="47"/>
  <c r="AS10" i="47" l="1"/>
  <c r="AS37" i="47"/>
  <c r="H93" i="14" s="1"/>
  <c r="AT51" i="47"/>
  <c r="AT57" i="47"/>
  <c r="AT36" i="47" s="1"/>
  <c r="AU7" i="47"/>
  <c r="AT34" i="47"/>
  <c r="AR11" i="47"/>
  <c r="AR13" i="47"/>
  <c r="AR12" i="47"/>
  <c r="AU51" i="47" l="1"/>
  <c r="AV7" i="47"/>
  <c r="AU57" i="47"/>
  <c r="AU36" i="47" s="1"/>
  <c r="AU34" i="47"/>
  <c r="AT10" i="47"/>
  <c r="AT37" i="47"/>
  <c r="AS11" i="47"/>
  <c r="AS13" i="47"/>
  <c r="AS12" i="47"/>
  <c r="H98" i="14" s="1"/>
  <c r="H103" i="14" l="1"/>
  <c r="H101" i="14"/>
  <c r="AT11" i="47"/>
  <c r="AT12" i="47"/>
  <c r="AT13" i="47"/>
  <c r="AU10" i="47"/>
  <c r="AU37" i="47"/>
  <c r="AV51" i="47"/>
  <c r="AV57" i="47"/>
  <c r="AV36" i="47" s="1"/>
  <c r="AW7" i="47"/>
  <c r="AV34" i="47"/>
  <c r="AW57" i="47" l="1"/>
  <c r="AW36" i="47" s="1"/>
  <c r="AW51" i="47"/>
  <c r="AX7" i="47"/>
  <c r="AW34" i="47"/>
  <c r="AV10" i="47"/>
  <c r="AV37" i="47"/>
  <c r="AU11" i="47"/>
  <c r="AU13" i="47"/>
  <c r="AU12" i="47"/>
  <c r="AX51" i="47" l="1"/>
  <c r="AX57" i="47"/>
  <c r="AX36" i="47" s="1"/>
  <c r="AY7" i="47"/>
  <c r="AX34" i="47"/>
  <c r="AV11" i="47"/>
  <c r="AV13" i="47"/>
  <c r="AV12" i="47"/>
  <c r="AW10" i="47"/>
  <c r="AW37" i="47"/>
  <c r="AW11" i="47" l="1"/>
  <c r="AW13" i="47"/>
  <c r="AW12" i="47"/>
  <c r="AX10" i="47"/>
  <c r="AX37" i="47"/>
  <c r="AY51" i="47"/>
  <c r="AY57" i="47"/>
  <c r="AY36" i="47" s="1"/>
  <c r="AZ7" i="47"/>
  <c r="AY34" i="47"/>
  <c r="AZ51" i="47" l="1"/>
  <c r="BA7" i="47"/>
  <c r="AZ57" i="47"/>
  <c r="AZ36" i="47" s="1"/>
  <c r="AZ34" i="47"/>
  <c r="AY10" i="47"/>
  <c r="AY37" i="47"/>
  <c r="AX11" i="47"/>
  <c r="AX13" i="47"/>
  <c r="AX12" i="47"/>
  <c r="AZ10" i="47" l="1"/>
  <c r="AZ37" i="47"/>
  <c r="AY11" i="47"/>
  <c r="AY12" i="47"/>
  <c r="AY13" i="47"/>
  <c r="BA51" i="47"/>
  <c r="BA57" i="47"/>
  <c r="BA36" i="47" s="1"/>
  <c r="BB7" i="47"/>
  <c r="BA34" i="47"/>
  <c r="BA10" i="47" l="1"/>
  <c r="BA37" i="47"/>
  <c r="BB51" i="47"/>
  <c r="BC7" i="47"/>
  <c r="BB57" i="47"/>
  <c r="BB36" i="47" s="1"/>
  <c r="BB34" i="47"/>
  <c r="AZ11" i="47"/>
  <c r="AZ13" i="47"/>
  <c r="AZ12" i="47"/>
  <c r="BB10" i="47" l="1"/>
  <c r="BB37" i="47"/>
  <c r="BC51" i="47"/>
  <c r="BD7" i="47"/>
  <c r="BC57" i="47"/>
  <c r="BC36" i="47" s="1"/>
  <c r="BC34" i="47"/>
  <c r="BA11" i="47"/>
  <c r="BA12" i="47"/>
  <c r="BA13" i="47"/>
  <c r="BC10" i="47" l="1"/>
  <c r="BC37" i="47"/>
  <c r="BD57" i="47"/>
  <c r="BD36" i="47" s="1"/>
  <c r="BE7" i="47"/>
  <c r="BD51" i="47"/>
  <c r="BD34" i="47"/>
  <c r="BB11" i="47"/>
  <c r="BB12" i="47"/>
  <c r="BB13" i="47"/>
  <c r="BE57" i="47" l="1"/>
  <c r="BE36" i="47" s="1"/>
  <c r="BE51" i="47"/>
  <c r="BF7" i="47"/>
  <c r="BE34" i="47"/>
  <c r="BD10" i="47"/>
  <c r="BD37" i="47"/>
  <c r="BC11" i="47"/>
  <c r="BC12" i="47"/>
  <c r="BC13" i="47"/>
  <c r="BD11" i="47" l="1"/>
  <c r="BD13" i="47"/>
  <c r="BD12" i="47"/>
  <c r="BF51" i="47"/>
  <c r="BF57" i="47"/>
  <c r="BF36" i="47" s="1"/>
  <c r="BG7" i="47"/>
  <c r="BF34" i="47"/>
  <c r="BE10" i="47"/>
  <c r="BE37" i="47"/>
  <c r="BE11" i="47" l="1"/>
  <c r="BE12" i="47"/>
  <c r="BE13" i="47"/>
  <c r="BG51" i="47"/>
  <c r="BG57" i="47"/>
  <c r="BG36" i="47" s="1"/>
  <c r="BH7" i="47"/>
  <c r="BG34" i="47"/>
  <c r="BF10" i="47"/>
  <c r="BF37" i="47"/>
  <c r="BG10" i="47" l="1"/>
  <c r="BG37" i="47"/>
  <c r="BF11" i="47"/>
  <c r="BF12" i="47"/>
  <c r="BF13" i="47"/>
  <c r="BH51" i="47"/>
  <c r="BH57" i="47"/>
  <c r="BH36" i="47" s="1"/>
  <c r="BI7" i="47"/>
  <c r="BH34" i="47"/>
  <c r="BH10" i="47" l="1"/>
  <c r="BH37" i="47"/>
  <c r="BJ7" i="47"/>
  <c r="BI51" i="47"/>
  <c r="BI57" i="47"/>
  <c r="BI36" i="47" s="1"/>
  <c r="BI34" i="47"/>
  <c r="BG11" i="47"/>
  <c r="BG13" i="47"/>
  <c r="BG12" i="47"/>
  <c r="BI10" i="47" l="1"/>
  <c r="BI37" i="47"/>
  <c r="BJ51" i="47"/>
  <c r="BJ57" i="47"/>
  <c r="BJ36" i="47" s="1"/>
  <c r="BK7" i="47"/>
  <c r="BJ34" i="47"/>
  <c r="BH11" i="47"/>
  <c r="BH13" i="47"/>
  <c r="BH12" i="47"/>
  <c r="BL7" i="47" l="1"/>
  <c r="BK57" i="47"/>
  <c r="BK36" i="47" s="1"/>
  <c r="BK51" i="47"/>
  <c r="BK34" i="47"/>
  <c r="BJ10" i="47"/>
  <c r="BJ37" i="47"/>
  <c r="BI11" i="47"/>
  <c r="BI12" i="47"/>
  <c r="BI13" i="47"/>
  <c r="BJ11" i="47" l="1"/>
  <c r="BJ13" i="47"/>
  <c r="BJ12" i="47"/>
  <c r="BK10" i="47"/>
  <c r="BK37" i="47"/>
  <c r="BM7" i="47"/>
  <c r="BL51" i="47"/>
  <c r="BL57" i="47"/>
  <c r="BL36" i="47" s="1"/>
  <c r="BL34" i="47"/>
  <c r="BL10" i="47" l="1"/>
  <c r="BL37" i="47"/>
  <c r="BM57" i="47"/>
  <c r="BM34" i="47"/>
  <c r="BK11" i="47"/>
  <c r="BK13" i="47"/>
  <c r="BK12" i="47"/>
  <c r="BM51" i="47" l="1"/>
  <c r="C51" i="47" s="1"/>
  <c r="C49" i="47"/>
  <c r="BM36" i="47"/>
  <c r="C36" i="47" s="1"/>
  <c r="C57" i="47"/>
  <c r="BL11" i="47"/>
  <c r="BL13" i="47"/>
  <c r="BL12" i="47"/>
  <c r="BM10" i="47" l="1"/>
  <c r="BM37" i="47"/>
  <c r="H94" i="14" s="1"/>
  <c r="BM11" i="47" l="1"/>
  <c r="BM13" i="47"/>
  <c r="C10" i="47"/>
  <c r="BM12" i="47"/>
  <c r="C13" i="47" l="1"/>
  <c r="H104" i="14"/>
  <c r="C12" i="47"/>
  <c r="H99" i="14"/>
  <c r="C48" i="55" l="1"/>
  <c r="K12" i="55"/>
  <c r="I12" i="55"/>
  <c r="H11" i="55"/>
  <c r="I11" i="55" s="1"/>
  <c r="J11" i="55" s="1"/>
  <c r="K11" i="55" s="1"/>
  <c r="L11" i="55" s="1"/>
  <c r="M11" i="55" s="1"/>
  <c r="N11" i="55" s="1"/>
  <c r="M12" i="55"/>
  <c r="L12" i="55"/>
  <c r="J12" i="55"/>
  <c r="D117" i="14" l="1"/>
  <c r="D116" i="14"/>
  <c r="T38" i="56" l="1"/>
  <c r="T38" i="62"/>
  <c r="Q82" i="63" s="1"/>
  <c r="T38" i="60"/>
  <c r="Q51" i="55"/>
  <c r="U38" i="60" l="1"/>
  <c r="X38" i="60" s="1"/>
  <c r="Q82" i="61"/>
  <c r="U38" i="56"/>
  <c r="X38" i="56" s="1"/>
  <c r="Q82" i="55"/>
  <c r="U38" i="62"/>
  <c r="X38" i="62" s="1"/>
  <c r="Q53" i="55"/>
  <c r="Q10" i="55"/>
  <c r="Q93" i="63" l="1"/>
  <c r="Q14" i="55"/>
  <c r="Q93" i="55"/>
  <c r="Q93" i="61"/>
  <c r="S48" i="60"/>
  <c r="S48" i="56"/>
  <c r="O10" i="55"/>
  <c r="O11" i="55" s="1"/>
  <c r="P11" i="55" s="1"/>
  <c r="Q11" i="55" s="1"/>
  <c r="R11" i="55" s="1"/>
  <c r="S11" i="55" s="1"/>
  <c r="T11" i="55" s="1"/>
  <c r="U11" i="55" s="1"/>
  <c r="V11" i="55" s="1"/>
  <c r="W11" i="55" s="1"/>
  <c r="X11" i="55" s="1"/>
  <c r="Y11" i="55" s="1"/>
  <c r="Z11" i="55" s="1"/>
  <c r="AA11" i="55" s="1"/>
  <c r="AB11" i="55" s="1"/>
  <c r="AC11" i="55" s="1"/>
  <c r="AD11" i="55" s="1"/>
  <c r="AE11" i="55" s="1"/>
  <c r="AF11" i="55" s="1"/>
  <c r="AG11" i="55" s="1"/>
  <c r="AH11" i="55" s="1"/>
  <c r="AI11" i="55" s="1"/>
  <c r="AJ11" i="55" s="1"/>
  <c r="AK11" i="55" s="1"/>
  <c r="AL11" i="55" s="1"/>
  <c r="AM11" i="55" s="1"/>
  <c r="AN11" i="55" s="1"/>
  <c r="AO11" i="55" s="1"/>
  <c r="AP11" i="55" s="1"/>
  <c r="AQ11" i="55" s="1"/>
  <c r="AR11" i="55" s="1"/>
  <c r="AS11" i="55" s="1"/>
  <c r="AT11" i="55" s="1"/>
  <c r="AU11" i="55" s="1"/>
  <c r="AV11" i="55" s="1"/>
  <c r="AW11" i="55" s="1"/>
  <c r="AX11" i="55" s="1"/>
  <c r="AY11" i="55" s="1"/>
  <c r="AZ11" i="55" s="1"/>
  <c r="BA11" i="55" s="1"/>
  <c r="BB11" i="55" s="1"/>
  <c r="BC11" i="55" s="1"/>
  <c r="BD11" i="55" s="1"/>
  <c r="BE11" i="55" s="1"/>
  <c r="BF11" i="55" s="1"/>
  <c r="BG11" i="55" s="1"/>
  <c r="BH11" i="55" s="1"/>
  <c r="BI11" i="55" s="1"/>
  <c r="BJ11" i="55" s="1"/>
  <c r="BK11" i="55" s="1"/>
  <c r="BL11" i="55" s="1"/>
  <c r="BM11" i="55" s="1"/>
  <c r="O53" i="55"/>
  <c r="O54" i="55" s="1"/>
  <c r="P54" i="55" s="1"/>
  <c r="Q54" i="55" s="1"/>
  <c r="R54" i="55" s="1"/>
  <c r="S54" i="55" s="1"/>
  <c r="T54" i="55" s="1"/>
  <c r="U54" i="55" s="1"/>
  <c r="V54" i="55" s="1"/>
  <c r="W54" i="55" s="1"/>
  <c r="X54" i="55" s="1"/>
  <c r="Y54" i="55" s="1"/>
  <c r="Z54" i="55" s="1"/>
  <c r="AA54" i="55" s="1"/>
  <c r="AB54" i="55" s="1"/>
  <c r="AC54" i="55" s="1"/>
  <c r="AD54" i="55" s="1"/>
  <c r="AE54" i="55" s="1"/>
  <c r="AF54" i="55" s="1"/>
  <c r="AG54" i="55" s="1"/>
  <c r="AH54" i="55" s="1"/>
  <c r="AI54" i="55" s="1"/>
  <c r="AJ54" i="55" s="1"/>
  <c r="AK54" i="55" s="1"/>
  <c r="AL54" i="55" s="1"/>
  <c r="AM54" i="55" s="1"/>
  <c r="AN54" i="55" s="1"/>
  <c r="AO54" i="55" s="1"/>
  <c r="AP54" i="55" s="1"/>
  <c r="AQ54" i="55" s="1"/>
  <c r="AR54" i="55" s="1"/>
  <c r="AS54" i="55" s="1"/>
  <c r="AT54" i="55" s="1"/>
  <c r="AU54" i="55" s="1"/>
  <c r="AV54" i="55" s="1"/>
  <c r="AW54" i="55" s="1"/>
  <c r="AX54" i="55" s="1"/>
  <c r="AY54" i="55" s="1"/>
  <c r="AZ54" i="55" s="1"/>
  <c r="BA54" i="55" s="1"/>
  <c r="BB54" i="55" s="1"/>
  <c r="BC54" i="55" s="1"/>
  <c r="BD54" i="55" s="1"/>
  <c r="BE54" i="55" s="1"/>
  <c r="BF54" i="55" s="1"/>
  <c r="BG54" i="55" s="1"/>
  <c r="BH54" i="55" s="1"/>
  <c r="BI54" i="55" s="1"/>
  <c r="BJ54" i="55" s="1"/>
  <c r="BK54" i="55" s="1"/>
  <c r="BL54" i="55" s="1"/>
  <c r="BM54" i="55" s="1"/>
  <c r="T36" i="62"/>
  <c r="O82" i="63" s="1"/>
  <c r="T48" i="62" l="1"/>
  <c r="U36" i="62"/>
  <c r="X36" i="62" s="1"/>
  <c r="T36" i="56"/>
  <c r="BB13" i="55"/>
  <c r="BE13" i="55"/>
  <c r="AB12" i="55"/>
  <c r="BA12" i="55"/>
  <c r="AA12" i="55"/>
  <c r="T13" i="55"/>
  <c r="T12" i="55"/>
  <c r="AJ12" i="55"/>
  <c r="BE12" i="55"/>
  <c r="AM13" i="55"/>
  <c r="AF12" i="55"/>
  <c r="U13" i="55"/>
  <c r="AS13" i="55"/>
  <c r="D103" i="14" s="1"/>
  <c r="BM12" i="55"/>
  <c r="D99" i="14" s="1"/>
  <c r="O13" i="55"/>
  <c r="AH12" i="55"/>
  <c r="AN12" i="55"/>
  <c r="AA13" i="55"/>
  <c r="BF13" i="55"/>
  <c r="BJ12" i="55"/>
  <c r="AO12" i="55"/>
  <c r="R12" i="55"/>
  <c r="BH13" i="55"/>
  <c r="AO13" i="55"/>
  <c r="U12" i="55"/>
  <c r="P13" i="55"/>
  <c r="AQ13" i="55"/>
  <c r="AI13" i="55"/>
  <c r="D102" i="14" s="1"/>
  <c r="O51" i="55"/>
  <c r="O52" i="55" s="1"/>
  <c r="P52" i="55" s="1"/>
  <c r="Q52" i="55" s="1"/>
  <c r="R52" i="55" s="1"/>
  <c r="S52" i="55" s="1"/>
  <c r="T52" i="55" s="1"/>
  <c r="U52" i="55" s="1"/>
  <c r="V52" i="55" s="1"/>
  <c r="W52" i="55" s="1"/>
  <c r="X52" i="55" s="1"/>
  <c r="Y52" i="55" s="1"/>
  <c r="Z52" i="55" s="1"/>
  <c r="AA52" i="55" s="1"/>
  <c r="AB52" i="55" s="1"/>
  <c r="AC52" i="55" s="1"/>
  <c r="AD52" i="55" s="1"/>
  <c r="AE52" i="55" s="1"/>
  <c r="AF52" i="55" s="1"/>
  <c r="AG52" i="55" s="1"/>
  <c r="AH52" i="55" s="1"/>
  <c r="AI52" i="55" s="1"/>
  <c r="AJ52" i="55" s="1"/>
  <c r="AK52" i="55" s="1"/>
  <c r="AL52" i="55" s="1"/>
  <c r="AM52" i="55" s="1"/>
  <c r="AN52" i="55" s="1"/>
  <c r="AO52" i="55" s="1"/>
  <c r="AP52" i="55" s="1"/>
  <c r="AQ52" i="55" s="1"/>
  <c r="AR52" i="55" s="1"/>
  <c r="AS52" i="55" s="1"/>
  <c r="AT52" i="55" s="1"/>
  <c r="AU52" i="55" s="1"/>
  <c r="AV52" i="55" s="1"/>
  <c r="AW52" i="55" s="1"/>
  <c r="AX52" i="55" s="1"/>
  <c r="AY52" i="55" s="1"/>
  <c r="AZ52" i="55" s="1"/>
  <c r="BA52" i="55" s="1"/>
  <c r="BB52" i="55" s="1"/>
  <c r="BC52" i="55" s="1"/>
  <c r="BD52" i="55" s="1"/>
  <c r="BE52" i="55" s="1"/>
  <c r="BF52" i="55" s="1"/>
  <c r="BG52" i="55" s="1"/>
  <c r="BH52" i="55" s="1"/>
  <c r="BI52" i="55" s="1"/>
  <c r="BJ52" i="55" s="1"/>
  <c r="BK52" i="55" s="1"/>
  <c r="BL52" i="55" s="1"/>
  <c r="BM52" i="55" s="1"/>
  <c r="Y12" i="55"/>
  <c r="BJ13" i="55"/>
  <c r="BI12" i="55"/>
  <c r="AD13" i="55"/>
  <c r="AU13" i="55"/>
  <c r="W12" i="55"/>
  <c r="BI13" i="55"/>
  <c r="AC12" i="55"/>
  <c r="AY13" i="55"/>
  <c r="BB12" i="55"/>
  <c r="Q12" i="55"/>
  <c r="AP12" i="55"/>
  <c r="AS12" i="55"/>
  <c r="D98" i="14" s="1"/>
  <c r="BA13" i="55"/>
  <c r="AP13" i="55"/>
  <c r="AW12" i="55"/>
  <c r="AL13" i="55"/>
  <c r="AM12" i="55"/>
  <c r="C10" i="55"/>
  <c r="BD13" i="55"/>
  <c r="BF12" i="55"/>
  <c r="S13" i="55"/>
  <c r="AQ12" i="55"/>
  <c r="Z13" i="55"/>
  <c r="Y13" i="55"/>
  <c r="C41" i="55"/>
  <c r="BM13" i="55"/>
  <c r="D104" i="14" s="1"/>
  <c r="W13" i="55"/>
  <c r="AE12" i="55"/>
  <c r="BC12" i="55"/>
  <c r="R13" i="55"/>
  <c r="X12" i="55"/>
  <c r="AU12" i="55"/>
  <c r="AL12" i="55"/>
  <c r="Z12" i="55"/>
  <c r="Q13" i="55"/>
  <c r="BL12" i="55"/>
  <c r="AX13" i="55"/>
  <c r="T36" i="60"/>
  <c r="O82" i="61" s="1"/>
  <c r="AK13" i="55"/>
  <c r="BG12" i="55"/>
  <c r="AG12" i="55"/>
  <c r="AZ13" i="55"/>
  <c r="AD12" i="55"/>
  <c r="V13" i="55"/>
  <c r="BC13" i="55"/>
  <c r="AC13" i="55"/>
  <c r="AN13" i="55"/>
  <c r="AX12" i="55"/>
  <c r="O14" i="55"/>
  <c r="C14" i="55" s="1"/>
  <c r="P13" i="56" s="1"/>
  <c r="O12" i="55"/>
  <c r="AR13" i="55"/>
  <c r="AY12" i="55"/>
  <c r="S12" i="55"/>
  <c r="AJ13" i="55"/>
  <c r="AW13" i="55"/>
  <c r="BD12" i="55"/>
  <c r="P12" i="55"/>
  <c r="AZ12" i="55"/>
  <c r="AV13" i="55"/>
  <c r="AB13" i="55"/>
  <c r="AT12" i="55"/>
  <c r="BK13" i="55"/>
  <c r="X13" i="55"/>
  <c r="AH13" i="55"/>
  <c r="O42" i="55"/>
  <c r="BH12" i="55"/>
  <c r="AK12" i="55"/>
  <c r="BK12" i="55"/>
  <c r="BL13" i="55"/>
  <c r="AV12" i="55"/>
  <c r="V12" i="55"/>
  <c r="BG13" i="55"/>
  <c r="AG13" i="55"/>
  <c r="AT13" i="55"/>
  <c r="AR12" i="55"/>
  <c r="AF13" i="55"/>
  <c r="AE13" i="55"/>
  <c r="AI12" i="55"/>
  <c r="D97" i="14" s="1"/>
  <c r="D101" i="14" l="1"/>
  <c r="P12" i="56"/>
  <c r="D96" i="14"/>
  <c r="P11" i="56"/>
  <c r="U36" i="60"/>
  <c r="X36" i="60" s="1"/>
  <c r="T48" i="60"/>
  <c r="C12" i="55"/>
  <c r="T48" i="56"/>
  <c r="U36" i="56"/>
  <c r="X36" i="56" s="1"/>
  <c r="O82" i="55"/>
  <c r="P42" i="55"/>
  <c r="O88" i="55"/>
  <c r="C13" i="55"/>
  <c r="U48" i="62"/>
  <c r="Y36" i="62"/>
  <c r="O84" i="63" s="1"/>
  <c r="O93" i="63" l="1"/>
  <c r="Y37" i="62"/>
  <c r="P84" i="63" s="1"/>
  <c r="P88" i="55"/>
  <c r="Q42" i="55"/>
  <c r="Y36" i="60"/>
  <c r="U48" i="60"/>
  <c r="AB36" i="62"/>
  <c r="O78" i="63" s="1"/>
  <c r="X48" i="62"/>
  <c r="Y36" i="56"/>
  <c r="O93" i="61"/>
  <c r="O93" i="55"/>
  <c r="U48" i="56"/>
  <c r="Y37" i="60" l="1"/>
  <c r="O84" i="61"/>
  <c r="AB37" i="62"/>
  <c r="P78" i="63" s="1"/>
  <c r="Y38" i="62"/>
  <c r="Q84" i="63" s="1"/>
  <c r="Y37" i="56"/>
  <c r="O84" i="55"/>
  <c r="W95" i="63"/>
  <c r="X95" i="63"/>
  <c r="T96" i="63"/>
  <c r="O96" i="63"/>
  <c r="R95" i="63"/>
  <c r="X96" i="63"/>
  <c r="S95" i="63"/>
  <c r="V96" i="63"/>
  <c r="Q96" i="63"/>
  <c r="U96" i="63"/>
  <c r="Q95" i="63"/>
  <c r="W96" i="63"/>
  <c r="V95" i="63"/>
  <c r="P96" i="63"/>
  <c r="S96" i="63"/>
  <c r="Y95" i="63"/>
  <c r="J126" i="14" s="1"/>
  <c r="Y96" i="63"/>
  <c r="J127" i="14" s="1"/>
  <c r="O95" i="63"/>
  <c r="P95" i="63"/>
  <c r="R96" i="63"/>
  <c r="T95" i="63"/>
  <c r="U95" i="63"/>
  <c r="X48" i="60"/>
  <c r="AB36" i="60"/>
  <c r="Y95" i="55"/>
  <c r="D126" i="14" s="1"/>
  <c r="Q96" i="55"/>
  <c r="W96" i="55"/>
  <c r="T95" i="55"/>
  <c r="S95" i="55"/>
  <c r="T96" i="55"/>
  <c r="O96" i="55"/>
  <c r="P96" i="55"/>
  <c r="Q95" i="55"/>
  <c r="Y96" i="55"/>
  <c r="D127" i="14" s="1"/>
  <c r="X95" i="55"/>
  <c r="W95" i="55"/>
  <c r="U96" i="55"/>
  <c r="S96" i="55"/>
  <c r="X96" i="55"/>
  <c r="V96" i="55"/>
  <c r="R95" i="55"/>
  <c r="U95" i="55"/>
  <c r="R96" i="55"/>
  <c r="P95" i="55"/>
  <c r="O95" i="55"/>
  <c r="V95" i="55"/>
  <c r="S96" i="61"/>
  <c r="T95" i="61"/>
  <c r="Q96" i="61"/>
  <c r="O95" i="61"/>
  <c r="O96" i="61"/>
  <c r="Y95" i="61"/>
  <c r="G126" i="14" s="1"/>
  <c r="W96" i="61"/>
  <c r="P96" i="61"/>
  <c r="X95" i="61"/>
  <c r="Y96" i="61"/>
  <c r="G127" i="14" s="1"/>
  <c r="S95" i="61"/>
  <c r="W95" i="61"/>
  <c r="T96" i="61"/>
  <c r="P95" i="61"/>
  <c r="U96" i="61"/>
  <c r="R95" i="61"/>
  <c r="Q95" i="61"/>
  <c r="U95" i="61"/>
  <c r="R96" i="61"/>
  <c r="V96" i="61"/>
  <c r="V95" i="61"/>
  <c r="X96" i="61"/>
  <c r="Q88" i="55"/>
  <c r="R42" i="55"/>
  <c r="AB36" i="56"/>
  <c r="AB37" i="56" s="1"/>
  <c r="X48" i="56"/>
  <c r="AB37" i="60" l="1"/>
  <c r="O78" i="61"/>
  <c r="Y38" i="60"/>
  <c r="P84" i="61"/>
  <c r="Y39" i="62"/>
  <c r="R84" i="63" s="1"/>
  <c r="AB38" i="62"/>
  <c r="Q78" i="63" s="1"/>
  <c r="O78" i="55"/>
  <c r="R88" i="55"/>
  <c r="S42" i="55"/>
  <c r="Y38" i="56"/>
  <c r="P84" i="55"/>
  <c r="AB38" i="60" l="1"/>
  <c r="P78" i="61"/>
  <c r="Y39" i="60"/>
  <c r="Q84" i="61"/>
  <c r="AB39" i="62"/>
  <c r="R78" i="63" s="1"/>
  <c r="Y40" i="62"/>
  <c r="S84" i="63" s="1"/>
  <c r="S88" i="55"/>
  <c r="T42" i="55"/>
  <c r="Y39" i="56"/>
  <c r="Q84" i="55"/>
  <c r="P78" i="55"/>
  <c r="AB38" i="56"/>
  <c r="AB39" i="60" l="1"/>
  <c r="Q78" i="61"/>
  <c r="Y40" i="60"/>
  <c r="R84" i="61"/>
  <c r="Y41" i="62"/>
  <c r="T84" i="63" s="1"/>
  <c r="AB40" i="62"/>
  <c r="S78" i="63" s="1"/>
  <c r="R84" i="55"/>
  <c r="Y40" i="56"/>
  <c r="Q78" i="55"/>
  <c r="AB39" i="56"/>
  <c r="T88" i="55"/>
  <c r="U42" i="55"/>
  <c r="AB40" i="60" l="1"/>
  <c r="R78" i="61"/>
  <c r="Y41" i="60"/>
  <c r="S84" i="61"/>
  <c r="AB41" i="62"/>
  <c r="T78" i="63" s="1"/>
  <c r="Y42" i="62"/>
  <c r="U84" i="63" s="1"/>
  <c r="R78" i="55"/>
  <c r="AB40" i="56"/>
  <c r="U88" i="55"/>
  <c r="V42" i="55"/>
  <c r="S84" i="55"/>
  <c r="Y41" i="56"/>
  <c r="AB41" i="60" l="1"/>
  <c r="S78" i="61"/>
  <c r="Y42" i="60"/>
  <c r="T84" i="61"/>
  <c r="Y43" i="62"/>
  <c r="V84" i="63" s="1"/>
  <c r="AB42" i="62"/>
  <c r="U78" i="63" s="1"/>
  <c r="W42" i="55"/>
  <c r="V88" i="55"/>
  <c r="S78" i="55"/>
  <c r="AB41" i="56"/>
  <c r="T84" i="55"/>
  <c r="Y42" i="56"/>
  <c r="AB42" i="60" l="1"/>
  <c r="T78" i="61"/>
  <c r="Y43" i="60"/>
  <c r="U84" i="61"/>
  <c r="AB43" i="62"/>
  <c r="V78" i="63" s="1"/>
  <c r="Y44" i="62"/>
  <c r="W84" i="63" s="1"/>
  <c r="AB42" i="56"/>
  <c r="T78" i="55"/>
  <c r="Y43" i="56"/>
  <c r="U84" i="55"/>
  <c r="X42" i="55"/>
  <c r="W88" i="55"/>
  <c r="AB43" i="60" l="1"/>
  <c r="U78" i="61"/>
  <c r="Y44" i="60"/>
  <c r="V84" i="61"/>
  <c r="Y45" i="62"/>
  <c r="AB44" i="62"/>
  <c r="W78" i="63" s="1"/>
  <c r="Y44" i="56"/>
  <c r="V84" i="55"/>
  <c r="Y42" i="55"/>
  <c r="D123" i="14" s="1"/>
  <c r="X88" i="55"/>
  <c r="U78" i="55"/>
  <c r="AB43" i="56"/>
  <c r="AB44" i="60" l="1"/>
  <c r="V78" i="61"/>
  <c r="X84" i="63"/>
  <c r="Y46" i="62"/>
  <c r="Y84" i="63" s="1"/>
  <c r="Y45" i="60"/>
  <c r="W84" i="61"/>
  <c r="AB45" i="62"/>
  <c r="X78" i="63" s="1"/>
  <c r="V78" i="55"/>
  <c r="AB44" i="56"/>
  <c r="Y88" i="55"/>
  <c r="D125" i="14" s="1"/>
  <c r="Z42" i="55"/>
  <c r="AA42" i="55" s="1"/>
  <c r="AB42" i="55" s="1"/>
  <c r="AC42" i="55" s="1"/>
  <c r="AD42" i="55" s="1"/>
  <c r="AE42" i="55" s="1"/>
  <c r="AF42" i="55" s="1"/>
  <c r="AG42" i="55" s="1"/>
  <c r="AH42" i="55" s="1"/>
  <c r="D115" i="14"/>
  <c r="D91" i="14"/>
  <c r="Y43" i="55"/>
  <c r="Y45" i="56"/>
  <c r="W84" i="55"/>
  <c r="J124" i="14" l="1"/>
  <c r="N12" i="62" s="1"/>
  <c r="AB45" i="60"/>
  <c r="W78" i="61"/>
  <c r="Y46" i="60"/>
  <c r="Y84" i="61" s="1"/>
  <c r="X84" i="61"/>
  <c r="AB46" i="62"/>
  <c r="Y78" i="63" s="1"/>
  <c r="J120" i="14" s="1"/>
  <c r="N11" i="56"/>
  <c r="D92" i="14"/>
  <c r="AI42" i="55"/>
  <c r="AJ42" i="55" s="1"/>
  <c r="AK42" i="55" s="1"/>
  <c r="AL42" i="55" s="1"/>
  <c r="AM42" i="55" s="1"/>
  <c r="AN42" i="55" s="1"/>
  <c r="AO42" i="55" s="1"/>
  <c r="AP42" i="55" s="1"/>
  <c r="AQ42" i="55" s="1"/>
  <c r="AR42" i="55" s="1"/>
  <c r="AS42" i="55" s="1"/>
  <c r="Y46" i="56"/>
  <c r="X84" i="55"/>
  <c r="W78" i="55"/>
  <c r="AB45" i="56"/>
  <c r="G124" i="14" l="1"/>
  <c r="N12" i="60" s="1"/>
  <c r="AB46" i="60"/>
  <c r="Y78" i="61" s="1"/>
  <c r="G120" i="14" s="1"/>
  <c r="X78" i="61"/>
  <c r="Y84" i="55"/>
  <c r="D124" i="14" s="1"/>
  <c r="AB46" i="56"/>
  <c r="N14" i="62" s="1"/>
  <c r="X78" i="55"/>
  <c r="AT42" i="55"/>
  <c r="AU42" i="55" s="1"/>
  <c r="AV42" i="55" s="1"/>
  <c r="AW42" i="55" s="1"/>
  <c r="AX42" i="55" s="1"/>
  <c r="AY42" i="55" s="1"/>
  <c r="AZ42" i="55" s="1"/>
  <c r="BA42" i="55" s="1"/>
  <c r="BB42" i="55" s="1"/>
  <c r="BC42" i="55" s="1"/>
  <c r="BD42" i="55" s="1"/>
  <c r="BE42" i="55" s="1"/>
  <c r="BF42" i="55" s="1"/>
  <c r="BG42" i="55" s="1"/>
  <c r="BH42" i="55" s="1"/>
  <c r="BI42" i="55" s="1"/>
  <c r="BJ42" i="55" s="1"/>
  <c r="BK42" i="55" s="1"/>
  <c r="BL42" i="55" s="1"/>
  <c r="BM42" i="55" s="1"/>
  <c r="D94" i="14" s="1"/>
  <c r="D93" i="14"/>
  <c r="Y78" i="55" l="1"/>
  <c r="D120" i="14" s="1"/>
  <c r="N14" i="56" s="1"/>
  <c r="N14" i="60"/>
  <c r="N12" i="5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tc={DF4F8ABC-52E4-49F7-987B-C5C98AF0C0C1}</author>
  </authors>
  <commentList>
    <comment ref="E38" authorId="0" shapeId="0" xr:uid="{DF4F8ABC-52E4-49F7-987B-C5C98AF0C0C1}">
      <text>
        <t>[Threaded comment]
Your version of Excel allows you to read this threaded comment; however, any edits to it will get removed if the file is opened in a newer version of Excel. Learn more: https://go.microsoft.com/fwlink/?linkid=870924
Comment:
    @Rhys - these are broken - please address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tc={9AE2F1E8-A13C-438B-8EE3-C1E0005266B3}</author>
  </authors>
  <commentList>
    <comment ref="E38" authorId="0" shapeId="0" xr:uid="{9AE2F1E8-A13C-438B-8EE3-C1E0005266B3}">
      <text>
        <t>[Threaded comment]
Your version of Excel allows you to read this threaded comment; however, any edits to it will get removed if the file is opened in a newer version of Excel. Learn more: https://go.microsoft.com/fwlink/?linkid=870924
Comment:
    @Rhys - these are broken - please address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tc={2C18EBFF-AAB1-499E-AF32-787CE6E777E8}</author>
  </authors>
  <commentList>
    <comment ref="E38" authorId="0" shapeId="0" xr:uid="{2C18EBFF-AAB1-499E-AF32-787CE6E777E8}">
      <text>
        <t>[Threaded comment]
Your version of Excel allows you to read this threaded comment; however, any edits to it will get removed if the file is opened in a newer version of Excel. Learn more: https://go.microsoft.com/fwlink/?linkid=870924
Comment:
    @Rhys - these are broken - please address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tc={74E8A44E-F701-4532-BDC5-87FEF76BFABD}</author>
  </authors>
  <commentList>
    <comment ref="G25" authorId="0" shapeId="0" xr:uid="{74E8A44E-F701-4532-BDC5-87FEF76BFABD}">
      <text>
        <t>[Threaded comment]
Your version of Excel allows you to read this threaded comment; however, any edits to it will get removed if the file is opened in a newer version of Excel. Learn more: https://go.microsoft.com/fwlink/?linkid=870924
Comment:
    not sure this section is working properly @Rhys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tc={E913B1CD-386B-4023-B38D-3D533245692D}</author>
  </authors>
  <commentList>
    <comment ref="D4" authorId="0" shapeId="0" xr:uid="{E913B1CD-386B-4023-B38D-3D533245692D}">
      <text>
        <t>[Threaded comment]
Your version of Excel allows you to read this threaded comment; however, any edits to it will get removed if the file is opened in a newer version of Excel. Learn more: https://go.microsoft.com/fwlink/?linkid=870924
Comment:
    does this tab do anything? looks like your "Site" tab has the projections based on whichever site is selected from the drop down</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<sst xmlns="http://schemas.openxmlformats.org/spreadsheetml/2006/main" count="2110" uniqueCount="289">
  <si>
    <t xml:space="preserve">Key </t>
  </si>
  <si>
    <t>User input</t>
  </si>
  <si>
    <t>Pick list</t>
  </si>
  <si>
    <t>Output</t>
  </si>
  <si>
    <t>User guide</t>
  </si>
  <si>
    <t xml:space="preserve">Matlock Town Council: Solar PV financial tool </t>
  </si>
  <si>
    <t>INPUTS</t>
  </si>
  <si>
    <t>OUTPUTS</t>
  </si>
  <si>
    <t>SITE SELECTION</t>
  </si>
  <si>
    <t>FINANCIAL CASHFLOW</t>
  </si>
  <si>
    <t>PV SYSYEM</t>
  </si>
  <si>
    <t>Site selection</t>
  </si>
  <si>
    <t>Twiggs stores</t>
  </si>
  <si>
    <t>Site values</t>
  </si>
  <si>
    <t>Year in review</t>
  </si>
  <si>
    <t>System ROI</t>
  </si>
  <si>
    <t>Projected energy generation (MWh)</t>
  </si>
  <si>
    <t>Site operation type</t>
  </si>
  <si>
    <t>Annual electricity consumption (MWh)</t>
  </si>
  <si>
    <t>Cumulative project income</t>
  </si>
  <si>
    <t>System SPY</t>
  </si>
  <si>
    <t>Site savings (£/yr)</t>
  </si>
  <si>
    <t>System size (kWp)</t>
  </si>
  <si>
    <t>Project cashflow</t>
  </si>
  <si>
    <t>System IRR</t>
  </si>
  <si>
    <t>Annual carbon savings (tCO2e)</t>
  </si>
  <si>
    <t>CEG cashflow</t>
  </si>
  <si>
    <t>System NPV</t>
  </si>
  <si>
    <t>Expected opex</t>
  </si>
  <si>
    <t>1. CAPEX</t>
  </si>
  <si>
    <t>2. OPEX</t>
  </si>
  <si>
    <t>Total capex for PV system (£)</t>
  </si>
  <si>
    <t>Additional  capex costs (£)</t>
  </si>
  <si>
    <t>Additional opex cost/yr (£)</t>
  </si>
  <si>
    <t>DNO cost (£)</t>
  </si>
  <si>
    <t>TOTAL CAPEX (£)</t>
  </si>
  <si>
    <t>TOTAL OPEX (£)</t>
  </si>
  <si>
    <t>YEARLY CASH FLOWS TABLE</t>
  </si>
  <si>
    <t>3. REPEX</t>
  </si>
  <si>
    <t>COSTS</t>
  </si>
  <si>
    <t>ENERGY SALES</t>
  </si>
  <si>
    <t>INVESTOR DIVIDENDS</t>
  </si>
  <si>
    <t>CASH FLOWS</t>
  </si>
  <si>
    <t>Inverter cost (£)</t>
  </si>
  <si>
    <t>YEAR IN STUDY</t>
  </si>
  <si>
    <t>TOTAL COSTS</t>
  </si>
  <si>
    <t>ENERGY SALES TO SITE</t>
  </si>
  <si>
    <t>EXPORT INCOME</t>
  </si>
  <si>
    <t>NET INCOME PRE DIVIDENDS</t>
  </si>
  <si>
    <t>INVESTOR CASH POSITION</t>
  </si>
  <si>
    <t>NET INCOME POST DIVIDENDS</t>
  </si>
  <si>
    <t>Inverter replacement year</t>
  </si>
  <si>
    <t>4. ELECTRICITY REVENUE STREAMS</t>
  </si>
  <si>
    <t>5. EXTERNAL VARIABLES</t>
  </si>
  <si>
    <t>Investor ROI</t>
  </si>
  <si>
    <t xml:space="preserve"> </t>
  </si>
  <si>
    <t>Inflation (%)</t>
  </si>
  <si>
    <t xml:space="preserve">Yearly solar PV output degredation </t>
  </si>
  <si>
    <t>Current site energy price (£/MWh)</t>
  </si>
  <si>
    <t>Total</t>
  </si>
  <si>
    <t>Investor table</t>
  </si>
  <si>
    <t>Amount invested (£)</t>
  </si>
  <si>
    <t>Proportion owned</t>
  </si>
  <si>
    <t>Yearly return (£)</t>
  </si>
  <si>
    <t>Total income (£)</t>
  </si>
  <si>
    <t>Total profit (£)</t>
  </si>
  <si>
    <t>SPB</t>
  </si>
  <si>
    <t>Column1</t>
  </si>
  <si>
    <t>SUM</t>
  </si>
  <si>
    <t>CEG</t>
  </si>
  <si>
    <t>N/A</t>
  </si>
  <si>
    <t>Investor A</t>
  </si>
  <si>
    <t>&lt;=Not currently working</t>
  </si>
  <si>
    <t>Investor B</t>
  </si>
  <si>
    <t>Investor C</t>
  </si>
  <si>
    <t>Investor D</t>
  </si>
  <si>
    <t>Investor E</t>
  </si>
  <si>
    <t>Investor F</t>
  </si>
  <si>
    <t xml:space="preserve">Investor G </t>
  </si>
  <si>
    <t>Investor H</t>
  </si>
  <si>
    <t xml:space="preserve">Investor I </t>
  </si>
  <si>
    <t xml:space="preserve">Investor J </t>
  </si>
  <si>
    <t>Investor K</t>
  </si>
  <si>
    <t>Investor L</t>
  </si>
  <si>
    <t>Investor M</t>
  </si>
  <si>
    <t>Investor N</t>
  </si>
  <si>
    <t>...</t>
  </si>
  <si>
    <t>Scheme option</t>
  </si>
  <si>
    <t>Max PPA capacity:</t>
  </si>
  <si>
    <t>Period count</t>
  </si>
  <si>
    <t>Year</t>
  </si>
  <si>
    <t>Totals</t>
  </si>
  <si>
    <t>Cash flow</t>
  </si>
  <si>
    <t>Cumulative cash position</t>
  </si>
  <si>
    <t>IRR</t>
  </si>
  <si>
    <t>NPV</t>
  </si>
  <si>
    <t>Graph flows (just for visuals)</t>
  </si>
  <si>
    <t>Investor payback</t>
  </si>
  <si>
    <t>Energy flows</t>
  </si>
  <si>
    <t>Annual electricity production (MWh)</t>
  </si>
  <si>
    <t>Electricity prices</t>
  </si>
  <si>
    <t>Price currently being payed (£/MWh)</t>
  </si>
  <si>
    <t>Exporting to the grid (£/MWh)</t>
  </si>
  <si>
    <t>Exporting to the PPA (£/MWh)</t>
  </si>
  <si>
    <t>Exporting on site (£/MWh)</t>
  </si>
  <si>
    <t>Revenues</t>
  </si>
  <si>
    <t>Electricity costs saved due to solar (site users)</t>
  </si>
  <si>
    <t>Electricity sold to the site users</t>
  </si>
  <si>
    <t>Excess electricity sold to the community energy group</t>
  </si>
  <si>
    <t>Excess electricity sold to the grid</t>
  </si>
  <si>
    <t>Other revenues</t>
  </si>
  <si>
    <t>Total carbon savings (tCO2e)</t>
  </si>
  <si>
    <t>Total income</t>
  </si>
  <si>
    <t>Cumulative income</t>
  </si>
  <si>
    <t>Operational costs</t>
  </si>
  <si>
    <t>Combined annual O&amp;M (fixed and variable) (£)</t>
  </si>
  <si>
    <t>Business rate charge</t>
  </si>
  <si>
    <t>Total costs</t>
  </si>
  <si>
    <t>CEG cash flows</t>
  </si>
  <si>
    <t>CEG portion</t>
  </si>
  <si>
    <t>Cumulative CEG</t>
  </si>
  <si>
    <t>Investors</t>
  </si>
  <si>
    <t>Cumulative Investors</t>
  </si>
  <si>
    <t>Capital</t>
  </si>
  <si>
    <t>CEG income w.opex</t>
  </si>
  <si>
    <t>DNO cost</t>
  </si>
  <si>
    <t>Setup</t>
  </si>
  <si>
    <t>Repex</t>
  </si>
  <si>
    <t>Total capex</t>
  </si>
  <si>
    <t>Grants</t>
  </si>
  <si>
    <t>Fully financed</t>
  </si>
  <si>
    <t>Value (p/kWh)</t>
  </si>
  <si>
    <t>Eligibility</t>
  </si>
  <si>
    <t>Total revenue grant</t>
  </si>
  <si>
    <t xml:space="preserve">Degredation </t>
  </si>
  <si>
    <t>Shading</t>
  </si>
  <si>
    <t>Inflation</t>
  </si>
  <si>
    <t>Expected income</t>
  </si>
  <si>
    <t>System cashflow</t>
  </si>
  <si>
    <t>Matlock  - RCEF feasibility study - financial modelling outputs</t>
  </si>
  <si>
    <t>Scenario</t>
  </si>
  <si>
    <t>Twiggs steelyard - option 1</t>
  </si>
  <si>
    <t>Twiggs steelyard - option 2</t>
  </si>
  <si>
    <t>Twiggs steelyard - option 3</t>
  </si>
  <si>
    <t>Twiggs office - option 1</t>
  </si>
  <si>
    <t>Twiggs office - option 2</t>
  </si>
  <si>
    <t>Twiggs office - option 3</t>
  </si>
  <si>
    <t>Highfields upper - option 1</t>
  </si>
  <si>
    <t>Highfields upper - option 2</t>
  </si>
  <si>
    <t>Highfields upper - option 3</t>
  </si>
  <si>
    <t>Highfields lower - option 1</t>
  </si>
  <si>
    <t>Highfields lower - option 2</t>
  </si>
  <si>
    <t>Highfields lower - option 3</t>
  </si>
  <si>
    <t>Heat price</t>
  </si>
  <si>
    <t>Cumulative carbon savings</t>
  </si>
  <si>
    <t>Year 30</t>
  </si>
  <si>
    <t>SPV</t>
  </si>
  <si>
    <t>Site savings</t>
  </si>
  <si>
    <t>/year</t>
  </si>
  <si>
    <t>/decade</t>
  </si>
  <si>
    <t>Opex</t>
  </si>
  <si>
    <t xml:space="preserve">SPB </t>
  </si>
  <si>
    <t>CI</t>
  </si>
  <si>
    <t xml:space="preserve">discount rate </t>
  </si>
  <si>
    <t>With grant</t>
  </si>
  <si>
    <t>Project start year:</t>
  </si>
  <si>
    <t>Input assumptions</t>
  </si>
  <si>
    <t>Twiggs steelyard options</t>
  </si>
  <si>
    <t>Twiggs office options</t>
  </si>
  <si>
    <t>Highfields upper options</t>
  </si>
  <si>
    <t>Highfields lower options</t>
  </si>
  <si>
    <t>Tab name</t>
  </si>
  <si>
    <t>Arc leisure - option 1</t>
  </si>
  <si>
    <t>Arc leisure - 
option 2</t>
  </si>
  <si>
    <t>Arc leisure - option 3</t>
  </si>
  <si>
    <t>Twiggs steelyard</t>
  </si>
  <si>
    <t>Highfields upper</t>
  </si>
  <si>
    <t>Highfields lower</t>
  </si>
  <si>
    <t>New site</t>
  </si>
  <si>
    <t>Electricity data</t>
  </si>
  <si>
    <t>System size (kW)</t>
  </si>
  <si>
    <t>Electricity (buying &amp; selling, £/MWh)</t>
  </si>
  <si>
    <t>Capex:</t>
  </si>
  <si>
    <t>`</t>
  </si>
  <si>
    <t xml:space="preserve">          Business rate charge (0?)</t>
  </si>
  <si>
    <t>Operational assumptions</t>
  </si>
  <si>
    <t>Annual change in electricity demand</t>
  </si>
  <si>
    <t>Price forecast</t>
  </si>
  <si>
    <t>Industrial</t>
  </si>
  <si>
    <t>Carbon price (for SPV)</t>
  </si>
  <si>
    <t>Location</t>
  </si>
  <si>
    <t>kWp</t>
  </si>
  <si>
    <t>Weekdays only</t>
  </si>
  <si>
    <t>7 days per week</t>
  </si>
  <si>
    <t>Arc leisure - option 2</t>
  </si>
  <si>
    <t>Proportion of energy available to site during working hours?</t>
  </si>
  <si>
    <t>Energy references</t>
  </si>
  <si>
    <t>Fuel price assumptions</t>
  </si>
  <si>
    <t>Buyer type</t>
  </si>
  <si>
    <t>Grant regimes</t>
  </si>
  <si>
    <t>Natural gas</t>
  </si>
  <si>
    <t>CO2e/kWh</t>
  </si>
  <si>
    <t>Defra 2021</t>
  </si>
  <si>
    <t>High</t>
  </si>
  <si>
    <t>Capex</t>
  </si>
  <si>
    <t>Heating oil</t>
  </si>
  <si>
    <t>Low</t>
  </si>
  <si>
    <t>Residential</t>
  </si>
  <si>
    <t>GHNF</t>
  </si>
  <si>
    <t>Biomass (woodchip)</t>
  </si>
  <si>
    <t>Average</t>
  </si>
  <si>
    <t>Services</t>
  </si>
  <si>
    <t>CO2e/litre</t>
  </si>
  <si>
    <t>RHI-esque</t>
  </si>
  <si>
    <t>Heating oil calorific value (gross)</t>
  </si>
  <si>
    <t>kWh/kg</t>
  </si>
  <si>
    <t>Projections - Twiggs steel 1</t>
  </si>
  <si>
    <t>Projections - Twiggs steel 2</t>
  </si>
  <si>
    <t>Projections - Twiggs steel 3</t>
  </si>
  <si>
    <t>Projections - HL 1</t>
  </si>
  <si>
    <t>Projections - HL 2</t>
  </si>
  <si>
    <t>Projections - HL 3</t>
  </si>
  <si>
    <t>Projections - HU 1</t>
  </si>
  <si>
    <t>Projections - HU 2</t>
  </si>
  <si>
    <t>Projections - HU 3</t>
  </si>
  <si>
    <t>Table 3: Carbon values and sensitivities 2020-2100 for appraisal, 2020£/tCO2e</t>
  </si>
  <si>
    <t>Carbon Values</t>
  </si>
  <si>
    <t>Central</t>
  </si>
  <si>
    <r>
      <rPr>
        <b/>
        <sz val="10"/>
        <color indexed="8"/>
        <rFont val="Arial"/>
        <family val="2"/>
      </rPr>
      <t>Source:</t>
    </r>
    <r>
      <rPr>
        <sz val="11"/>
        <color theme="1"/>
        <rFont val="Century Gothic"/>
        <family val="2"/>
        <scheme val="minor"/>
      </rPr>
      <t xml:space="preserve"> BEIS</t>
    </r>
    <r>
      <rPr>
        <i/>
        <sz val="10"/>
        <color indexed="8"/>
        <rFont val="Arial"/>
        <family val="2"/>
      </rPr>
      <t xml:space="preserve"> modelling, based on IPCC</t>
    </r>
  </si>
  <si>
    <t>Further guidance on the use of carbon values is available from the appraisal guidance (Chapter 3) which can be downloaded from the Green Book supplementary guidance section of GOV.UK webpage:</t>
  </si>
  <si>
    <t>For further details on carbon valuation, see:</t>
  </si>
  <si>
    <t>https://www.gov.uk/government/collections/carbon-valuation--2</t>
  </si>
  <si>
    <t>Fuel price forecasts - Dec 2020</t>
  </si>
  <si>
    <t>Electricity</t>
  </si>
  <si>
    <t>p/kWh</t>
  </si>
  <si>
    <t/>
  </si>
  <si>
    <t>Transport: road (Private Vehicles) [8]</t>
  </si>
  <si>
    <t>Burning oil</t>
  </si>
  <si>
    <t>p/litre</t>
  </si>
  <si>
    <t>Gas oil</t>
  </si>
  <si>
    <t>Carbon forecasts</t>
  </si>
  <si>
    <t>kgCO2e/kWh</t>
  </si>
  <si>
    <t>Electricity (average)</t>
  </si>
  <si>
    <t>2001</t>
  </si>
  <si>
    <t>Low scenario</t>
  </si>
  <si>
    <t>High scenario</t>
  </si>
  <si>
    <t>Petroleum products</t>
  </si>
  <si>
    <t>Carbon factor forecasts</t>
  </si>
  <si>
    <t>CHP, exporting</t>
  </si>
  <si>
    <t>CHP, onsite</t>
  </si>
  <si>
    <t>Grid average consumption-based, Domestic</t>
  </si>
  <si>
    <t>Grid average consumption-based, Commercial / Public sector</t>
  </si>
  <si>
    <t>Grid average consumption-based, Industrial</t>
  </si>
  <si>
    <t>EfW heat generation</t>
  </si>
  <si>
    <t>PV maintenance cost/yr (£)</t>
  </si>
  <si>
    <t>Site PPA electrictity price (£/MWh)</t>
  </si>
  <si>
    <t>Secondary PPA electrcity price (£/MWh)</t>
  </si>
  <si>
    <t>OPEX COSTS</t>
  </si>
  <si>
    <t>Discount rate (%)</t>
  </si>
  <si>
    <t>IRR (20 years)</t>
  </si>
  <si>
    <t>Site annual electricity consumption (MWh)</t>
  </si>
  <si>
    <t xml:space="preserve"> SYSTEM FINANCIAL METRICS</t>
  </si>
  <si>
    <t>SPY</t>
  </si>
  <si>
    <t>NPV (20 years)</t>
  </si>
  <si>
    <t>Average ROI (20 years)</t>
  </si>
  <si>
    <t>Community energy fund allocation cost/yr (£)</t>
  </si>
  <si>
    <t>INVESTOR &amp; CEG DIVIDENDS</t>
  </si>
  <si>
    <t>CEG SURPLUS
CASHFLOW</t>
  </si>
  <si>
    <t>Annual projected energy generation (MWh/yr)</t>
  </si>
  <si>
    <t>NS</t>
  </si>
  <si>
    <t>TS</t>
  </si>
  <si>
    <t>HU</t>
  </si>
  <si>
    <t>CEG BENEFIT FUND</t>
  </si>
  <si>
    <t>CEG benefit fund cost/yr (£)</t>
  </si>
  <si>
    <t>CEG BENEFIT FUND CASHFLOW</t>
  </si>
  <si>
    <t>CAPEX COSTS</t>
  </si>
  <si>
    <t>REPEX COSTS</t>
  </si>
  <si>
    <t>CEG surplus cashflow</t>
  </si>
  <si>
    <t>CEG benefit fund cashflow</t>
  </si>
  <si>
    <t>CEG cash</t>
  </si>
  <si>
    <t>Assumptions</t>
  </si>
  <si>
    <r>
      <rPr>
        <b/>
        <sz val="11"/>
        <color theme="1"/>
        <rFont val="Century Gothic"/>
        <family val="2"/>
        <scheme val="minor"/>
      </rPr>
      <t>Site Selection</t>
    </r>
    <r>
      <rPr>
        <sz val="11"/>
        <color theme="1"/>
        <rFont val="Century Gothic"/>
        <family val="2"/>
        <scheme val="minor"/>
      </rPr>
      <t xml:space="preserve">
- This dropdown accounts for the amount of electricity that will be consumed on site vs exported to the grid. For example, if a building is open weekdays only (5/7 days per week) 71% of the electricity will be consumed on site and 29% exported to the grid. This is a percentage of the annual electricty generation (cell H11).
</t>
    </r>
    <r>
      <rPr>
        <b/>
        <sz val="11"/>
        <color theme="1"/>
        <rFont val="Century Gothic"/>
        <family val="2"/>
        <scheme val="minor"/>
      </rPr>
      <t>Electricity Revenue Streams</t>
    </r>
    <r>
      <rPr>
        <sz val="11"/>
        <color theme="1"/>
        <rFont val="Century Gothic"/>
        <family val="2"/>
        <scheme val="minor"/>
      </rPr>
      <t xml:space="preserve">
- There are two different electricty revenue streams per site
- Revenue stream 1 is the income generated from electricity sales back to the site. The price of this revenue stream is dictated in cell D30 and will be multiplied by the amount of electricty consumed on site (as mentioned above).
- Revenue stream 2 is the income generated from electricity exports back to the grid via a secondary PPA. The price of this is dictated in cell D31 and will be multiplied by the amount of electricy exported to the grid (as mentioned above).
</t>
    </r>
    <r>
      <rPr>
        <b/>
        <sz val="11"/>
        <color theme="1"/>
        <rFont val="Century Gothic"/>
        <family val="2"/>
        <scheme val="minor"/>
      </rPr>
      <t>Systems Costs</t>
    </r>
    <r>
      <rPr>
        <sz val="11"/>
        <color theme="1"/>
        <rFont val="Century Gothic"/>
        <family val="2"/>
        <scheme val="minor"/>
      </rPr>
      <t xml:space="preserve">
- CAPEX: hardware and installation costs
- OPEX: maintenance costs for the solar PV system
- REPEX: repair/replacement costs of the solar PV system
All costs have been assumed by using recent softmarket testing and industry specific experience. All costs should be refined by contacting a solar PV installer who will be able to provide site specific, updated quotes.
</t>
    </r>
    <r>
      <rPr>
        <b/>
        <sz val="11"/>
        <color theme="1"/>
        <rFont val="Century Gothic"/>
        <family val="2"/>
        <scheme val="minor"/>
      </rPr>
      <t xml:space="preserve">Investor ROI
</t>
    </r>
    <r>
      <rPr>
        <sz val="11"/>
        <color theme="1"/>
        <rFont val="Century Gothic"/>
        <family val="2"/>
        <scheme val="minor"/>
      </rPr>
      <t xml:space="preserve">- The percentage return given to investors has been divided over the full duration of the energy contract, 20 years. Using the example, 4% return on a £100k investment over 20 years. An Investor will receive £4k over the duration of the energy contract. This will be £5k per month as well as their dividend of £200. This equates to £5,200 for 20 years. </t>
    </r>
  </si>
  <si>
    <t>Regional solar irradiance</t>
  </si>
  <si>
    <t xml:space="preserve">Regional solar irradiance </t>
  </si>
  <si>
    <r>
      <rPr>
        <b/>
        <sz val="11"/>
        <color theme="1"/>
        <rFont val="Century Gothic"/>
        <family val="2"/>
        <scheme val="minor"/>
      </rPr>
      <t>Background:</t>
    </r>
    <r>
      <rPr>
        <sz val="11"/>
        <color theme="1"/>
        <rFont val="Century Gothic"/>
        <family val="2"/>
        <scheme val="minor"/>
      </rPr>
      <t xml:space="preserve">
This tool was developed to help the Community Energy Group in Matlock asses the financial suitability of a solar PV installation. This user guide will help explain the tool, as well as how to use it.
</t>
    </r>
    <r>
      <rPr>
        <b/>
        <sz val="11"/>
        <color theme="1"/>
        <rFont val="Century Gothic"/>
        <family val="2"/>
        <scheme val="minor"/>
      </rPr>
      <t xml:space="preserve">The tool works in two separate ways:
</t>
    </r>
    <r>
      <rPr>
        <sz val="11"/>
        <color theme="1"/>
        <rFont val="Century Gothic"/>
        <family val="2"/>
        <scheme val="minor"/>
      </rPr>
      <t xml:space="preserve">1. Allows the user to assess the two priority sites chosen in the study (Twiggs Stores &amp; Highfields Upper)
2. Create a new model to assess the financial viability a new site
The instructions differ if assessing a new site to the study sites:
</t>
    </r>
    <r>
      <rPr>
        <b/>
        <sz val="11"/>
        <color theme="1"/>
        <rFont val="Century Gothic"/>
        <family val="2"/>
        <scheme val="minor"/>
      </rPr>
      <t xml:space="preserve">If assessing Twiggs/Highfields: 
</t>
    </r>
    <r>
      <rPr>
        <sz val="11"/>
        <color theme="1"/>
        <rFont val="Century Gothic"/>
        <family val="2"/>
        <scheme val="minor"/>
      </rPr>
      <t>1. Select either site from the tabs at the bottom of the excel sheet. 
2. After selecting either site a number of inputs will be automatically generated (</t>
    </r>
    <r>
      <rPr>
        <sz val="11"/>
        <color rgb="FF00B050"/>
        <rFont val="Century Gothic"/>
        <family val="2"/>
        <scheme val="minor"/>
      </rPr>
      <t>in green</t>
    </r>
    <r>
      <rPr>
        <sz val="11"/>
        <color theme="1"/>
        <rFont val="Century Gothic"/>
        <family val="2"/>
        <scheme val="minor"/>
      </rPr>
      <t xml:space="preserve">), this data comes is coded into the sheet and comes from the study undertaken on these two sites. 
3. Jump to </t>
    </r>
    <r>
      <rPr>
        <b/>
        <sz val="11"/>
        <color theme="1"/>
        <rFont val="Century Gothic"/>
        <family val="2"/>
        <scheme val="minor"/>
      </rPr>
      <t>section 1</t>
    </r>
    <r>
      <rPr>
        <sz val="11"/>
        <color theme="1"/>
        <rFont val="Century Gothic"/>
        <family val="2"/>
        <scheme val="minor"/>
      </rPr>
      <t xml:space="preserve"> - If there are any additional CAPEX costs, input them here.
4. On </t>
    </r>
    <r>
      <rPr>
        <b/>
        <sz val="11"/>
        <color theme="1"/>
        <rFont val="Century Gothic"/>
        <family val="2"/>
        <scheme val="minor"/>
      </rPr>
      <t>section 2</t>
    </r>
    <r>
      <rPr>
        <sz val="11"/>
        <color theme="1"/>
        <rFont val="Century Gothic"/>
        <family val="2"/>
        <scheme val="minor"/>
      </rPr>
      <t xml:space="preserve"> - Input any additional OPEX costs associated with the project. Additionally, input the annual CE allocated income.
5.  </t>
    </r>
    <r>
      <rPr>
        <b/>
        <sz val="11"/>
        <color theme="1"/>
        <rFont val="Century Gothic"/>
        <family val="2"/>
        <scheme val="minor"/>
      </rPr>
      <t>Section 3</t>
    </r>
    <r>
      <rPr>
        <sz val="11"/>
        <color theme="1"/>
        <rFont val="Century Gothic"/>
        <family val="2"/>
        <scheme val="minor"/>
      </rPr>
      <t xml:space="preserve"> - Repex is included within year 11 for Twiggs and Highfields. 
3. Jump to </t>
    </r>
    <r>
      <rPr>
        <b/>
        <sz val="11"/>
        <color theme="1"/>
        <rFont val="Century Gothic"/>
        <family val="2"/>
        <scheme val="minor"/>
      </rPr>
      <t>Section 4 - Electricity Revenue Streams</t>
    </r>
    <r>
      <rPr>
        <sz val="11"/>
        <color theme="1"/>
        <rFont val="Century Gothic"/>
        <family val="2"/>
        <scheme val="minor"/>
      </rPr>
      <t xml:space="preserve"> in the inputs. Here, input the proposed electricity sale prices - 15p/kWh = .£150/MWh
4. Complete the inputs in </t>
    </r>
    <r>
      <rPr>
        <b/>
        <sz val="11"/>
        <color theme="1"/>
        <rFont val="Century Gothic"/>
        <family val="2"/>
        <scheme val="minor"/>
      </rPr>
      <t xml:space="preserve">Section 5 - External Variables </t>
    </r>
    <r>
      <rPr>
        <sz val="11"/>
        <color theme="1"/>
        <rFont val="Century Gothic"/>
        <family val="2"/>
        <scheme val="minor"/>
      </rPr>
      <t xml:space="preserve">
5. The above three steps will populate the financial </t>
    </r>
    <r>
      <rPr>
        <b/>
        <sz val="11"/>
        <color theme="1"/>
        <rFont val="Century Gothic"/>
        <family val="2"/>
        <scheme val="minor"/>
      </rPr>
      <t>OUTPUTS</t>
    </r>
    <r>
      <rPr>
        <sz val="11"/>
        <color theme="1"/>
        <rFont val="Century Gothic"/>
        <family val="2"/>
        <scheme val="minor"/>
      </rPr>
      <t xml:space="preserve"> as well as the </t>
    </r>
    <r>
      <rPr>
        <b/>
        <sz val="11"/>
        <color theme="1"/>
        <rFont val="Century Gothic"/>
        <family val="2"/>
        <scheme val="minor"/>
      </rPr>
      <t>CASHFLOW TABLE</t>
    </r>
    <r>
      <rPr>
        <sz val="11"/>
        <color theme="1"/>
        <rFont val="Century Gothic"/>
        <family val="2"/>
        <scheme val="minor"/>
      </rPr>
      <t xml:space="preserve"> and </t>
    </r>
    <r>
      <rPr>
        <b/>
        <sz val="11"/>
        <color theme="1"/>
        <rFont val="Century Gothic"/>
        <family val="2"/>
        <scheme val="minor"/>
      </rPr>
      <t xml:space="preserve">GRAPH
</t>
    </r>
    <r>
      <rPr>
        <sz val="11"/>
        <color theme="1"/>
        <rFont val="Century Gothic"/>
        <family val="2"/>
        <scheme val="minor"/>
      </rPr>
      <t xml:space="preserve">6. Modify the inputs to model certain financial scenarios
</t>
    </r>
    <r>
      <rPr>
        <b/>
        <sz val="11"/>
        <color theme="1"/>
        <rFont val="Century Gothic"/>
        <family val="2"/>
        <scheme val="minor"/>
      </rPr>
      <t>If assessing a new site:</t>
    </r>
    <r>
      <rPr>
        <sz val="11"/>
        <color theme="1"/>
        <rFont val="Century Gothic"/>
        <family val="2"/>
        <scheme val="minor"/>
      </rPr>
      <t xml:space="preserve">
1. Select "New site" from tabs at the bottom of the excel sheet. 
2. Input the proposed system size, electricity consumption, and solar radiance*
3. Fill in the boxes in red under </t>
    </r>
    <r>
      <rPr>
        <b/>
        <sz val="11"/>
        <color theme="1"/>
        <rFont val="Century Gothic"/>
        <family val="2"/>
        <scheme val="minor"/>
      </rPr>
      <t>Section 1 - CAPEX</t>
    </r>
    <r>
      <rPr>
        <sz val="11"/>
        <color theme="1"/>
        <rFont val="Century Gothic"/>
        <family val="2"/>
        <scheme val="minor"/>
      </rPr>
      <t xml:space="preserve"> . (If there is nothing to input for one of these i.e., no DNO cost then input 0).
4. Fill in </t>
    </r>
    <r>
      <rPr>
        <b/>
        <sz val="11"/>
        <color theme="1"/>
        <rFont val="Century Gothic"/>
        <family val="2"/>
        <scheme val="minor"/>
      </rPr>
      <t>Section 2 - OPEX</t>
    </r>
    <r>
      <rPr>
        <sz val="11"/>
        <color theme="1"/>
        <rFont val="Century Gothic"/>
        <family val="2"/>
        <scheme val="minor"/>
      </rPr>
      <t xml:space="preserve">. 
5. Complete the </t>
    </r>
    <r>
      <rPr>
        <b/>
        <sz val="11"/>
        <color theme="1"/>
        <rFont val="Century Gothic"/>
        <family val="2"/>
        <scheme val="minor"/>
      </rPr>
      <t>Section 3 - REPEX</t>
    </r>
    <r>
      <rPr>
        <sz val="11"/>
        <color theme="1"/>
        <rFont val="Century Gothic"/>
        <family val="2"/>
        <scheme val="minor"/>
      </rPr>
      <t xml:space="preserve">. This accounts for repair costs within a selected year during the project. (Again, if there is no repex leave this blank and input N/A in the inverter replacement dropdown). 
6. Complete </t>
    </r>
    <r>
      <rPr>
        <b/>
        <sz val="11"/>
        <color theme="1"/>
        <rFont val="Century Gothic"/>
        <family val="2"/>
        <scheme val="minor"/>
      </rPr>
      <t>Section 4 - Electricity Revenue Streams</t>
    </r>
    <r>
      <rPr>
        <sz val="11"/>
        <color theme="1"/>
        <rFont val="Century Gothic"/>
        <family val="2"/>
        <scheme val="minor"/>
      </rPr>
      <t xml:space="preserve"> in the inputs. Here, input the proposed electricity sale prices - 15p/kWh = .£150/MWh
7. Complete the inputs in </t>
    </r>
    <r>
      <rPr>
        <b/>
        <sz val="11"/>
        <color theme="1"/>
        <rFont val="Century Gothic"/>
        <family val="2"/>
        <scheme val="minor"/>
      </rPr>
      <t xml:space="preserve">Section 5 - External Variables 
</t>
    </r>
    <r>
      <rPr>
        <sz val="11"/>
        <color theme="1"/>
        <rFont val="Century Gothic"/>
        <family val="2"/>
        <scheme val="minor"/>
      </rPr>
      <t xml:space="preserve">8. The above three steps will populate the financial </t>
    </r>
    <r>
      <rPr>
        <b/>
        <sz val="11"/>
        <color theme="1"/>
        <rFont val="Century Gothic"/>
        <family val="2"/>
        <scheme val="minor"/>
      </rPr>
      <t>OUTPUTS</t>
    </r>
    <r>
      <rPr>
        <sz val="11"/>
        <color theme="1"/>
        <rFont val="Century Gothic"/>
        <family val="2"/>
        <scheme val="minor"/>
      </rPr>
      <t xml:space="preserve"> as well as the </t>
    </r>
    <r>
      <rPr>
        <b/>
        <sz val="11"/>
        <color theme="1"/>
        <rFont val="Century Gothic"/>
        <family val="2"/>
        <scheme val="minor"/>
      </rPr>
      <t>CASHFLOW TABLE</t>
    </r>
    <r>
      <rPr>
        <sz val="11"/>
        <color theme="1"/>
        <rFont val="Century Gothic"/>
        <family val="2"/>
        <scheme val="minor"/>
      </rPr>
      <t xml:space="preserve"> and </t>
    </r>
    <r>
      <rPr>
        <b/>
        <sz val="11"/>
        <color theme="1"/>
        <rFont val="Century Gothic"/>
        <family val="2"/>
        <scheme val="minor"/>
      </rPr>
      <t>GRAPH</t>
    </r>
    <r>
      <rPr>
        <sz val="11"/>
        <color theme="1"/>
        <rFont val="Century Gothic"/>
        <family val="2"/>
        <scheme val="minor"/>
      </rPr>
      <t xml:space="preserve">
9. Modify the inputs to model certain financial scenarios
To reset the dashboard. Simply clear all the data already inputed in the orange input cells.
*To calculate an areas solar radiance  (kWp) use this website: https://re.jrc.ec.europa.eu/pvg_tools/en/tools.html#PVP simply input postcode and find the kWp value.
**Note also the key above this user guide. Which should aid in identifying which cells in the dashboard need filling.</t>
    </r>
  </si>
  <si>
    <t>TOTAL PROJECT 
INCOME</t>
  </si>
  <si>
    <t>PROJECT CASHFLOW</t>
  </si>
  <si>
    <t>Expected annual opex</t>
  </si>
  <si>
    <t xml:space="preserve">Expected annual income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</si>
</sst>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8" formatCode="&quot;£&quot;#,##0.00;[Red]\-&quot;£&quot;#,##0.00"/>
    <numFmt numFmtId="44" formatCode="_-&quot;£&quot;* #,##0.00_-;\-&quot;£&quot;* #,##0.00_-;_-&quot;£&quot;* &quot;-&quot;??_-;_-@_-"/>
    <numFmt numFmtId="43" formatCode="_-* #,##0.00_-;\-* #,##0.00_-;_-* &quot;-&quot;??_-;_-@_-"/>
    <numFmt numFmtId="164" formatCode="_-* #,##0_-;\-* #,##0_-;_-* &quot;-&quot;??_-;_-@_-"/>
    <numFmt numFmtId="165" formatCode="&quot; &quot;#,##0.0&quot; &quot;;&quot;-&quot;#,##0.0&quot; &quot;;&quot; -&quot;00&quot; &quot;;&quot; &quot;@&quot; &quot;"/>
    <numFmt numFmtId="166" formatCode="[$$-C09]#,##0.0"/>
    <numFmt numFmtId="167" formatCode="&quot; &quot;#,##0.00&quot; &quot;;&quot;-&quot;#,##0.00&quot; &quot;;&quot; -&quot;00&quot; &quot;;&quot; &quot;@&quot; &quot;"/>
    <numFmt numFmtId="168" formatCode="&quot; &quot;#,##0.00&quot; &quot;;&quot; (&quot;#,##0.00&quot;)&quot;;&quot; -&quot;00&quot; &quot;;&quot; &quot;@&quot; &quot;"/>
    <numFmt numFmtId="169" formatCode="_-&quot;£&quot;* #,##0_-;\-&quot;£&quot;* #,##0_-;_-&quot;£&quot;* &quot;-&quot;??_-;_-@_-"/>
    <numFmt numFmtId="170" formatCode="&quot;Year&quot;\ 0"/>
    <numFmt numFmtId="171" formatCode="0.0%"/>
    <numFmt numFmtId="172" formatCode="_-* #,##0.0000_-;\-* #,##0.0000_-;_-* &quot;-&quot;??_-;_-@_-"/>
    <numFmt numFmtId="173" formatCode="0_ ;\-0\ "/>
    <numFmt numFmtId="174" formatCode="_-[$£-809]* #,##0_-;\-[$£-809]* #,##0_-;_-[$£-809]* &quot;-&quot;??_-;_-@_-"/>
    <numFmt numFmtId="175" formatCode="0.000"/>
    <numFmt numFmtId="176" formatCode="_-* #,##0.000_-;\-* #,##0.000_-;_-* &quot;-&quot;??_-;_-@_-"/>
    <numFmt numFmtId="177" formatCode="_-* #,##0.0_-;\-* #,##0.0_-;_-* &quot;-&quot;??_-;_-@_-"/>
    <numFmt numFmtId="178" formatCode="_(* #,##0.0_);_(* \(#,##0.0\);_(* &quot;-&quot;?_);_(@_)"/>
    <numFmt numFmtId="179" formatCode="_-* #,##0.0_-;\-* #,##0.0_-;_-* &quot;-&quot;?_-;_-@_-"/>
    <numFmt numFmtId="180" formatCode="&quot;£&quot;#,##0.00"/>
    <numFmt numFmtId="181" formatCode="_(&quot;£&quot;* #,##0_);_(&quot;£&quot;* \(#,##0\);_(&quot;£&quot;* &quot;-&quot;??_);_(@_)"/>
    <numFmt numFmtId="182" formatCode="&quot;£&quot;#,##0"/>
    <numFmt numFmtId="183" formatCode="0.0"/>
  </numFmts>
  <fonts count="72" x14ac:knownFonts="1">
    <font>
      <sz val="11"/>
      <color theme="1"/>
      <name val="Century Gothic"/>
      <family val="2"/>
      <scheme val="minor"/>
    </font>
    <font>
      <sz val="11"/>
      <color theme="1"/>
      <name val="Century Gothic"/>
      <family val="2"/>
      <scheme val="minor"/>
    </font>
    <font>
      <sz val="8"/>
      <name val="Century Gothic"/>
      <family val="2"/>
      <scheme val="minor"/>
    </font>
    <font>
      <sz val="11"/>
      <color theme="1"/>
      <name val="Arial Black"/>
      <family val="2"/>
      <scheme val="major"/>
    </font>
    <font>
      <b/>
      <sz val="11"/>
      <color theme="1"/>
      <name val="Century Gothic"/>
      <family val="2"/>
      <scheme val="minor"/>
    </font>
    <font>
      <sz val="10"/>
      <color theme="1"/>
      <name val="Century Gothic"/>
      <family val="2"/>
      <scheme val="minor"/>
    </font>
    <font>
      <sz val="9"/>
      <color theme="1"/>
      <name val="Century Gothic"/>
      <family val="2"/>
      <scheme val="minor"/>
    </font>
    <font>
      <b/>
      <sz val="9"/>
      <color theme="1"/>
      <name val="Century Gothic"/>
      <family val="2"/>
      <scheme val="minor"/>
    </font>
    <font>
      <sz val="10"/>
      <color rgb="FF000000"/>
      <name val="Arial"/>
      <family val="2"/>
    </font>
    <font>
      <sz val="9"/>
      <color rgb="FF000000"/>
      <name val="Times New Roman"/>
      <family val="1"/>
    </font>
    <font>
      <u/>
      <sz val="10"/>
      <color rgb="FF0000FF"/>
      <name val="Arial"/>
      <family val="2"/>
    </font>
    <font>
      <b/>
      <sz val="9"/>
      <color rgb="FF000000"/>
      <name val="Times New Roman"/>
      <family val="1"/>
    </font>
    <font>
      <sz val="9"/>
      <name val="Century Gothic"/>
      <family val="2"/>
      <scheme val="minor"/>
    </font>
    <font>
      <b/>
      <sz val="9"/>
      <name val="Century Gothic"/>
      <family val="2"/>
      <scheme val="minor"/>
    </font>
    <font>
      <sz val="18"/>
      <color theme="3"/>
      <name val="Arial Black"/>
      <family val="2"/>
      <scheme val="major"/>
    </font>
    <font>
      <sz val="11"/>
      <color rgb="FF006100"/>
      <name val="Century Gothic"/>
      <family val="2"/>
      <scheme val="minor"/>
    </font>
    <font>
      <sz val="11"/>
      <color rgb="FF9C0006"/>
      <name val="Century Gothic"/>
      <family val="2"/>
      <scheme val="minor"/>
    </font>
    <font>
      <sz val="11"/>
      <color rgb="FF9C5700"/>
      <name val="Century Gothic"/>
      <family val="2"/>
      <scheme val="minor"/>
    </font>
    <font>
      <b/>
      <sz val="11"/>
      <color theme="0"/>
      <name val="Century Gothic"/>
      <family val="2"/>
      <scheme val="minor"/>
    </font>
    <font>
      <sz val="11"/>
      <color theme="0"/>
      <name val="Century Gothic"/>
      <family val="2"/>
      <scheme val="minor"/>
    </font>
    <font>
      <sz val="10"/>
      <color theme="1"/>
      <name val="Arial"/>
      <family val="2"/>
    </font>
    <font>
      <sz val="10"/>
      <name val="Arial"/>
      <family val="2"/>
    </font>
    <font>
      <u/>
      <sz val="11"/>
      <color indexed="12"/>
      <name val="Calibri"/>
      <family val="2"/>
    </font>
    <font>
      <sz val="10"/>
      <color theme="9" tint="-0.499984740745262"/>
      <name val="Arial"/>
      <family val="2"/>
    </font>
    <font>
      <i/>
      <sz val="10"/>
      <color rgb="FFFF0000"/>
      <name val="Arial"/>
      <family val="2"/>
    </font>
    <font>
      <u/>
      <sz val="10"/>
      <color theme="11"/>
      <name val="Arial"/>
      <family val="2"/>
    </font>
    <font>
      <b/>
      <sz val="10"/>
      <color theme="0"/>
      <name val="Arial"/>
      <family val="2"/>
    </font>
    <font>
      <sz val="11"/>
      <color theme="1"/>
      <name val="Arial"/>
      <family val="2"/>
    </font>
    <font>
      <sz val="11"/>
      <name val="Century Gothic"/>
      <family val="2"/>
      <scheme val="minor"/>
    </font>
    <font>
      <i/>
      <sz val="9"/>
      <color theme="1"/>
      <name val="Century Gothic"/>
      <family val="2"/>
      <scheme val="minor"/>
    </font>
    <font>
      <i/>
      <sz val="11"/>
      <color theme="1"/>
      <name val="Century Gothic"/>
      <family val="2"/>
      <scheme val="minor"/>
    </font>
    <font>
      <sz val="10"/>
      <color theme="1"/>
      <name val="Arial Black"/>
      <family val="2"/>
      <scheme val="major"/>
    </font>
    <font>
      <b/>
      <sz val="10"/>
      <color theme="1"/>
      <name val="Century Gothic"/>
      <family val="2"/>
      <scheme val="minor"/>
    </font>
    <font>
      <sz val="8"/>
      <color theme="1"/>
      <name val="Century Gothic"/>
      <family val="2"/>
      <scheme val="minor"/>
    </font>
    <font>
      <b/>
      <i/>
      <sz val="9"/>
      <color theme="1"/>
      <name val="Century Gothic"/>
      <family val="2"/>
      <scheme val="minor"/>
    </font>
    <font>
      <b/>
      <sz val="14"/>
      <color theme="1"/>
      <name val="Century Gothic"/>
      <family val="2"/>
      <scheme val="minor"/>
    </font>
    <font>
      <b/>
      <sz val="12"/>
      <color theme="3"/>
      <name val="Arial"/>
      <family val="2"/>
    </font>
    <font>
      <b/>
      <sz val="12"/>
      <name val="Arial"/>
      <family val="2"/>
    </font>
    <font>
      <sz val="10"/>
      <name val="Times New Roman"/>
      <family val="1"/>
    </font>
    <font>
      <b/>
      <sz val="10"/>
      <name val="Arial"/>
      <family val="2"/>
    </font>
    <font>
      <b/>
      <sz val="10"/>
      <color rgb="FF000000"/>
      <name val="Arial"/>
      <family val="2"/>
    </font>
    <font>
      <sz val="11"/>
      <color rgb="FF000000"/>
      <name val="Calibri"/>
      <family val="2"/>
    </font>
    <font>
      <b/>
      <sz val="10"/>
      <color indexed="8"/>
      <name val="Arial"/>
      <family val="2"/>
    </font>
    <font>
      <i/>
      <sz val="10"/>
      <color indexed="8"/>
      <name val="Arial"/>
      <family val="2"/>
    </font>
    <font>
      <u/>
      <sz val="10"/>
      <color theme="10"/>
      <name val="Arial"/>
      <family val="2"/>
    </font>
    <font>
      <sz val="10"/>
      <color rgb="FFFF0000"/>
      <name val="Arial"/>
      <family val="2"/>
    </font>
    <font>
      <sz val="9"/>
      <name val="Arial Black"/>
      <family val="2"/>
      <scheme val="major"/>
    </font>
    <font>
      <b/>
      <sz val="11"/>
      <name val="Century Gothic"/>
      <family val="2"/>
      <scheme val="minor"/>
    </font>
    <font>
      <b/>
      <sz val="20"/>
      <color theme="1"/>
      <name val="Century Gothic"/>
      <family val="2"/>
      <scheme val="minor"/>
    </font>
    <font>
      <b/>
      <sz val="11"/>
      <color rgb="FFFFFFFF"/>
      <name val="Century Gothic"/>
      <family val="2"/>
      <scheme val="minor"/>
    </font>
    <font>
      <b/>
      <sz val="10"/>
      <name val="Century Gothic"/>
      <family val="2"/>
      <scheme val="minor"/>
    </font>
    <font>
      <sz val="10"/>
      <name val="Century Gothic"/>
      <family val="2"/>
      <scheme val="minor"/>
    </font>
    <font>
      <sz val="11"/>
      <color rgb="FFFFFFFF"/>
      <name val="Century Gothic"/>
      <family val="2"/>
      <scheme val="minor"/>
    </font>
    <font>
      <b/>
      <sz val="9"/>
      <color rgb="FFFFFFFF"/>
      <name val="Century Gothic"/>
      <family val="2"/>
      <scheme val="minor"/>
    </font>
    <font>
      <u/>
      <sz val="11"/>
      <color theme="10"/>
      <name val="Century Gothic"/>
      <family val="2"/>
      <scheme val="minor"/>
    </font>
    <font>
      <u/>
      <sz val="11"/>
      <color theme="10"/>
      <name val="Calibri"/>
      <family val="2"/>
    </font>
    <font>
      <b/>
      <sz val="10"/>
      <color rgb="FFFFFFFF"/>
      <name val="Century Gothic"/>
      <family val="2"/>
      <scheme val="minor"/>
    </font>
    <font>
      <sz val="10"/>
      <color rgb="FFFFFFFF"/>
      <name val="Century Gothic"/>
      <family val="2"/>
      <scheme val="minor"/>
    </font>
    <font>
      <sz val="11"/>
      <color rgb="FF424242"/>
      <name val="Arial"/>
      <family val="2"/>
    </font>
    <font>
      <b/>
      <sz val="14"/>
      <name val="Century Gothic"/>
      <family val="2"/>
      <scheme val="minor"/>
    </font>
    <font>
      <b/>
      <sz val="16"/>
      <name val="Century Gothic"/>
      <family val="2"/>
      <scheme val="minor"/>
    </font>
    <font>
      <sz val="11"/>
      <color rgb="FFFF0000"/>
      <name val="Century Gothic"/>
      <family val="2"/>
      <scheme val="minor"/>
    </font>
    <font>
      <sz val="12"/>
      <name val="Century Gothic"/>
      <family val="2"/>
      <scheme val="minor"/>
    </font>
    <font>
      <sz val="12"/>
      <color theme="1"/>
      <name val="Century Gothic"/>
      <family val="2"/>
      <scheme val="minor"/>
    </font>
    <font>
      <sz val="28"/>
      <color rgb="FFFF0000"/>
      <name val="Century Gothic"/>
      <family val="2"/>
      <scheme val="minor"/>
    </font>
    <font>
      <sz val="14"/>
      <name val="Century Gothic"/>
      <family val="2"/>
      <scheme val="minor"/>
    </font>
    <font>
      <b/>
      <sz val="12"/>
      <name val="Century Gothic"/>
      <family val="2"/>
      <scheme val="minor"/>
    </font>
    <font>
      <b/>
      <sz val="16"/>
      <color rgb="FFFFFFFF"/>
      <name val="Century Gothic"/>
      <family val="2"/>
      <scheme val="minor"/>
    </font>
    <font>
      <sz val="14"/>
      <color theme="1"/>
      <name val="Century Gothic"/>
      <family val="2"/>
      <scheme val="minor"/>
    </font>
    <font>
      <b/>
      <sz val="12"/>
      <color rgb="FFFFFFFF"/>
      <name val="Century Gothic"/>
      <family val="2"/>
      <scheme val="minor"/>
    </font>
    <font>
      <sz val="12"/>
      <color rgb="FFFFFFFF"/>
      <name val="Century Gothic"/>
      <family val="2"/>
      <scheme val="minor"/>
    </font>
    <font>
      <sz val="11"/>
      <color rgb="FF00B050"/>
      <name val="Century Gothic"/>
      <family val="2"/>
      <scheme val="minor"/>
    </font>
  </fonts>
  <fills count="62">
    <fill>
      <patternFill patternType="none"/>
    </fill>
    <fill>
      <patternFill patternType="gray125"/>
    </fill>
    <fill>
      <patternFill patternType="solid">
        <fgColor rgb="FFFFFFFF"/>
        <bgColor indexed="64"/>
      </patternFill>
    </fill>
    <fill>
      <patternFill patternType="solid">
        <fgColor rgb="FFFFFF00"/>
        <bgColor rgb="FFFFFF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99FF"/>
        <bgColor indexed="64"/>
      </patternFill>
    </fill>
    <fill>
      <patternFill patternType="solid">
        <fgColor theme="7" tint="0.39997558519241921"/>
        <bgColor rgb="FF000000"/>
      </patternFill>
    </fill>
    <fill>
      <patternFill patternType="solid">
        <fgColor rgb="FFFFFF99"/>
        <bgColor indexed="64"/>
      </patternFill>
    </fill>
    <fill>
      <patternFill patternType="solid">
        <fgColor rgb="FFFFFF99"/>
        <bgColor rgb="FF000000"/>
      </patternFill>
    </fill>
    <fill>
      <patternFill patternType="solid">
        <fgColor rgb="FF92D050"/>
        <bgColor indexed="64"/>
      </patternFill>
    </fill>
    <fill>
      <patternFill patternType="solid">
        <fgColor rgb="FF002060"/>
        <bgColor indexed="64"/>
      </patternFill>
    </fill>
    <fill>
      <patternFill patternType="solid">
        <fgColor theme="4" tint="0.79998168889431442"/>
        <bgColor rgb="FF000000"/>
      </patternFill>
    </fill>
    <fill>
      <patternFill patternType="solid">
        <fgColor rgb="FFFF0000"/>
        <bgColor indexed="64"/>
      </patternFill>
    </fill>
    <fill>
      <patternFill patternType="solid">
        <fgColor theme="2"/>
        <bgColor indexed="64"/>
      </patternFill>
    </fill>
    <fill>
      <patternFill patternType="solid">
        <fgColor rgb="FFFFFF00"/>
        <bgColor indexed="64"/>
      </patternFill>
    </fill>
    <fill>
      <patternFill patternType="solid">
        <fgColor rgb="FFFF9966"/>
        <bgColor indexed="64"/>
      </patternFill>
    </fill>
    <fill>
      <patternFill patternType="solid">
        <fgColor theme="4" tint="0.79998168889431442"/>
        <bgColor indexed="64"/>
      </patternFill>
    </fill>
    <fill>
      <patternFill patternType="solid">
        <fgColor theme="0"/>
        <bgColor indexed="64"/>
      </patternFill>
    </fill>
    <fill>
      <patternFill patternType="solid">
        <fgColor theme="3"/>
        <bgColor indexed="64"/>
      </patternFill>
    </fill>
    <fill>
      <patternFill patternType="solid">
        <fgColor theme="3" tint="0.59999389629810485"/>
        <bgColor indexed="64"/>
      </patternFill>
    </fill>
    <fill>
      <patternFill patternType="solid">
        <fgColor rgb="FFC5D9F1"/>
        <bgColor rgb="FF000000"/>
      </patternFill>
    </fill>
    <fill>
      <patternFill patternType="solid">
        <fgColor rgb="FFFFFFFF"/>
        <bgColor rgb="FF000000"/>
      </patternFill>
    </fill>
    <fill>
      <patternFill patternType="solid">
        <fgColor rgb="FF66FF66"/>
        <bgColor indexed="64"/>
      </patternFill>
    </fill>
    <fill>
      <patternFill patternType="solid">
        <fgColor rgb="FFFF6565"/>
        <bgColor indexed="64"/>
      </patternFill>
    </fill>
    <fill>
      <patternFill patternType="solid">
        <fgColor rgb="FF7030A0"/>
        <bgColor indexed="64"/>
      </patternFill>
    </fill>
    <fill>
      <patternFill patternType="solid">
        <fgColor theme="7" tint="0.39997558519241921"/>
        <bgColor indexed="64"/>
      </patternFill>
    </fill>
    <fill>
      <patternFill patternType="solid">
        <fgColor theme="0" tint="-0.89999084444715716"/>
        <bgColor indexed="64"/>
      </patternFill>
    </fill>
    <fill>
      <patternFill patternType="solid">
        <fgColor rgb="FFFF5050"/>
        <bgColor indexed="64"/>
      </patternFill>
    </fill>
    <fill>
      <patternFill patternType="solid">
        <fgColor rgb="FF00B0F0"/>
        <bgColor indexed="64"/>
      </patternFill>
    </fill>
    <fill>
      <patternFill patternType="solid">
        <fgColor theme="6" tint="-0.249977111117893"/>
        <bgColor indexed="64"/>
      </patternFill>
    </fill>
    <fill>
      <patternFill patternType="solid">
        <fgColor theme="3" tint="-0.499984740745262"/>
        <bgColor indexed="64"/>
      </patternFill>
    </fill>
    <fill>
      <patternFill patternType="solid">
        <fgColor rgb="FF000000"/>
        <bgColor indexed="64"/>
      </patternFill>
    </fill>
    <fill>
      <patternFill patternType="solid">
        <fgColor theme="8" tint="0.39997558519241921"/>
        <bgColor indexed="64"/>
      </patternFill>
    </fill>
    <fill>
      <patternFill patternType="solid">
        <fgColor theme="6" tint="0.79998168889431442"/>
        <bgColor indexed="64"/>
      </patternFill>
    </fill>
  </fills>
  <borders count="5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FBFBF"/>
      </left>
      <right style="thin">
        <color rgb="FFBFBFBF"/>
      </right>
      <top style="thin">
        <color rgb="FFBFBFBF"/>
      </top>
      <bottom style="thin">
        <color rgb="FFBFBFBF"/>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theme="0" tint="-0.89999084444715716"/>
      </top>
      <bottom/>
      <diagonal/>
    </border>
    <border>
      <left/>
      <right/>
      <top/>
      <bottom style="medium">
        <color theme="0" tint="-0.89999084444715716"/>
      </bottom>
      <diagonal/>
    </border>
    <border>
      <left style="thin">
        <color theme="0" tint="-0.89999084444715716"/>
      </left>
      <right style="thin">
        <color theme="0" tint="-0.89999084444715716"/>
      </right>
      <top style="thin">
        <color theme="0" tint="-0.89999084444715716"/>
      </top>
      <bottom style="thin">
        <color theme="0" tint="-0.89999084444715716"/>
      </bottom>
      <diagonal/>
    </border>
    <border>
      <left/>
      <right style="thin">
        <color theme="0" tint="-0.89999084444715716"/>
      </right>
      <top style="thin">
        <color theme="0" tint="-0.89999084444715716"/>
      </top>
      <bottom style="thin">
        <color theme="0" tint="-0.89999084444715716"/>
      </bottom>
      <diagonal/>
    </border>
    <border>
      <left style="thin">
        <color theme="0" tint="-0.89999084444715716"/>
      </left>
      <right style="thick">
        <color theme="0" tint="-0.89999084444715716"/>
      </right>
      <top style="thin">
        <color theme="0" tint="-0.89999084444715716"/>
      </top>
      <bottom style="thin">
        <color theme="0" tint="-0.89999084444715716"/>
      </bottom>
      <diagonal/>
    </border>
    <border>
      <left style="thick">
        <color theme="0" tint="-0.89999084444715716"/>
      </left>
      <right style="thin">
        <color theme="0" tint="-0.89999084444715716"/>
      </right>
      <top style="thin">
        <color theme="0" tint="-0.89999084444715716"/>
      </top>
      <bottom style="thin">
        <color theme="0" tint="-0.89999084444715716"/>
      </bottom>
      <diagonal/>
    </border>
    <border>
      <left style="medium">
        <color theme="0" tint="-0.89999084444715716"/>
      </left>
      <right/>
      <top style="medium">
        <color theme="0" tint="-0.89999084444715716"/>
      </top>
      <bottom style="thin">
        <color theme="0" tint="-0.89999084444715716"/>
      </bottom>
      <diagonal/>
    </border>
    <border>
      <left style="thick">
        <color theme="0" tint="-0.89999084444715716"/>
      </left>
      <right style="thin">
        <color theme="0" tint="-0.89999084444715716"/>
      </right>
      <top style="medium">
        <color theme="0" tint="-0.89999084444715716"/>
      </top>
      <bottom style="thin">
        <color theme="0" tint="-0.89999084444715716"/>
      </bottom>
      <diagonal/>
    </border>
    <border>
      <left style="thin">
        <color theme="0" tint="-0.89999084444715716"/>
      </left>
      <right style="thin">
        <color theme="0" tint="-0.89999084444715716"/>
      </right>
      <top style="medium">
        <color theme="0" tint="-0.89999084444715716"/>
      </top>
      <bottom style="thin">
        <color theme="0" tint="-0.89999084444715716"/>
      </bottom>
      <diagonal/>
    </border>
    <border>
      <left style="thin">
        <color theme="0" tint="-0.89999084444715716"/>
      </left>
      <right/>
      <top style="medium">
        <color theme="0" tint="-0.89999084444715716"/>
      </top>
      <bottom style="thin">
        <color theme="0" tint="-0.89999084444715716"/>
      </bottom>
      <diagonal/>
    </border>
    <border>
      <left style="thin">
        <color theme="0" tint="-0.89999084444715716"/>
      </left>
      <right style="thick">
        <color theme="0" tint="-0.89999084444715716"/>
      </right>
      <top style="medium">
        <color theme="0" tint="-0.89999084444715716"/>
      </top>
      <bottom style="thin">
        <color theme="0" tint="-0.89999084444715716"/>
      </bottom>
      <diagonal/>
    </border>
    <border>
      <left/>
      <right style="thin">
        <color theme="0" tint="-0.89999084444715716"/>
      </right>
      <top style="medium">
        <color theme="0" tint="-0.89999084444715716"/>
      </top>
      <bottom style="thin">
        <color theme="0" tint="-0.89999084444715716"/>
      </bottom>
      <diagonal/>
    </border>
    <border>
      <left style="thin">
        <color theme="0" tint="-0.89999084444715716"/>
      </left>
      <right style="medium">
        <color theme="0" tint="-0.89999084444715716"/>
      </right>
      <top style="medium">
        <color theme="0" tint="-0.89999084444715716"/>
      </top>
      <bottom style="thin">
        <color theme="0" tint="-0.89999084444715716"/>
      </bottom>
      <diagonal/>
    </border>
    <border>
      <left style="medium">
        <color theme="0" tint="-0.89999084444715716"/>
      </left>
      <right style="thick">
        <color theme="0" tint="-0.89999084444715716"/>
      </right>
      <top style="thin">
        <color theme="0" tint="-0.89999084444715716"/>
      </top>
      <bottom style="thin">
        <color theme="0" tint="-0.89999084444715716"/>
      </bottom>
      <diagonal/>
    </border>
    <border>
      <left style="thin">
        <color theme="0" tint="-0.89999084444715716"/>
      </left>
      <right style="medium">
        <color theme="0" tint="-0.89999084444715716"/>
      </right>
      <top style="thin">
        <color theme="0" tint="-0.89999084444715716"/>
      </top>
      <bottom style="thin">
        <color theme="0" tint="-0.89999084444715716"/>
      </bottom>
      <diagonal/>
    </border>
    <border>
      <left style="medium">
        <color theme="0" tint="-0.89999084444715716"/>
      </left>
      <right style="thick">
        <color theme="0" tint="-0.89999084444715716"/>
      </right>
      <top style="thin">
        <color theme="0" tint="-0.89999084444715716"/>
      </top>
      <bottom style="medium">
        <color theme="0" tint="-0.89999084444715716"/>
      </bottom>
      <diagonal/>
    </border>
    <border>
      <left/>
      <right style="thin">
        <color theme="0" tint="-0.89999084444715716"/>
      </right>
      <top style="thin">
        <color theme="0" tint="-0.89999084444715716"/>
      </top>
      <bottom style="medium">
        <color theme="0" tint="-0.89999084444715716"/>
      </bottom>
      <diagonal/>
    </border>
    <border>
      <left style="thin">
        <color theme="0" tint="-0.89999084444715716"/>
      </left>
      <right style="thin">
        <color theme="0" tint="-0.89999084444715716"/>
      </right>
      <top style="thin">
        <color theme="0" tint="-0.89999084444715716"/>
      </top>
      <bottom style="medium">
        <color theme="0" tint="-0.89999084444715716"/>
      </bottom>
      <diagonal/>
    </border>
    <border>
      <left style="thin">
        <color theme="0" tint="-0.89999084444715716"/>
      </left>
      <right style="thick">
        <color theme="0" tint="-0.89999084444715716"/>
      </right>
      <top style="thin">
        <color theme="0" tint="-0.89999084444715716"/>
      </top>
      <bottom style="medium">
        <color theme="0" tint="-0.89999084444715716"/>
      </bottom>
      <diagonal/>
    </border>
    <border>
      <left style="thick">
        <color theme="0" tint="-0.89999084444715716"/>
      </left>
      <right style="thin">
        <color theme="0" tint="-0.89999084444715716"/>
      </right>
      <top style="thin">
        <color theme="0" tint="-0.89999084444715716"/>
      </top>
      <bottom style="medium">
        <color theme="0" tint="-0.89999084444715716"/>
      </bottom>
      <diagonal/>
    </border>
    <border>
      <left style="thin">
        <color theme="0" tint="-0.89999084444715716"/>
      </left>
      <right style="medium">
        <color theme="0" tint="-0.89999084444715716"/>
      </right>
      <top style="thin">
        <color theme="0" tint="-0.89999084444715716"/>
      </top>
      <bottom style="medium">
        <color theme="0" tint="-0.89999084444715716"/>
      </bottom>
      <diagonal/>
    </border>
    <border>
      <left/>
      <right/>
      <top style="thin">
        <color theme="0" tint="-0.89999084444715716"/>
      </top>
      <bottom style="thin">
        <color theme="0" tint="-0.89999084444715716"/>
      </bottom>
      <diagonal/>
    </border>
    <border>
      <left/>
      <right/>
      <top style="thin">
        <color theme="0" tint="-0.89999084444715716"/>
      </top>
      <bottom style="medium">
        <color theme="0" tint="-0.89999084444715716"/>
      </bottom>
      <diagonal/>
    </border>
  </borders>
  <cellStyleXfs count="100">
    <xf numFmtId="0" fontId="0" fillId="0" borderId="0"/>
    <xf numFmtId="43" fontId="1" fillId="0" borderId="0" applyFont="0" applyFill="0" applyBorder="0" applyAlignment="0" applyProtection="0"/>
    <xf numFmtId="44" fontId="1" fillId="0" borderId="0" applyFont="0" applyFill="0" applyBorder="0" applyAlignment="0" applyProtection="0"/>
    <xf numFmtId="0" fontId="6" fillId="0" borderId="0"/>
    <xf numFmtId="0" fontId="8" fillId="0" borderId="0"/>
    <xf numFmtId="167" fontId="8" fillId="0" borderId="0" applyFont="0" applyFill="0" applyBorder="0" applyAlignment="0" applyProtection="0"/>
    <xf numFmtId="9" fontId="8" fillId="0" borderId="0" applyFont="0" applyFill="0" applyBorder="0" applyAlignment="0" applyProtection="0"/>
    <xf numFmtId="0" fontId="9" fillId="0" borderId="0" applyNumberFormat="0" applyBorder="0" applyProtection="0"/>
    <xf numFmtId="168" fontId="8" fillId="0" borderId="0" applyFont="0" applyFill="0" applyBorder="0" applyAlignment="0" applyProtection="0"/>
    <xf numFmtId="168" fontId="8"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66" fontId="8" fillId="0" borderId="0" applyFont="0" applyBorder="0" applyProtection="0"/>
    <xf numFmtId="166" fontId="8" fillId="0" borderId="0" applyFont="0" applyBorder="0" applyProtection="0"/>
    <xf numFmtId="166" fontId="8" fillId="0" borderId="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8" fillId="0" borderId="0" applyNumberFormat="0" applyFont="0" applyBorder="0" applyProtection="0"/>
    <xf numFmtId="0" fontId="11" fillId="0" borderId="0" applyNumberFormat="0" applyFill="0" applyBorder="0" applyProtection="0">
      <alignment horizontal="left" vertical="center"/>
    </xf>
    <xf numFmtId="0" fontId="8" fillId="3" borderId="0" applyNumberFormat="0" applyFont="0" applyBorder="0" applyAlignment="0" applyProtection="0"/>
    <xf numFmtId="0" fontId="8" fillId="3" borderId="0" applyNumberFormat="0" applyFont="0" applyBorder="0" applyAlignment="0" applyProtection="0"/>
    <xf numFmtId="0" fontId="8" fillId="3" borderId="0" applyNumberFormat="0" applyFont="0" applyBorder="0" applyAlignment="0" applyProtection="0"/>
    <xf numFmtId="9" fontId="1" fillId="0" borderId="0" applyFont="0" applyFill="0" applyBorder="0" applyAlignment="0" applyProtection="0"/>
    <xf numFmtId="0" fontId="14" fillId="0" borderId="0" applyNumberFormat="0" applyFill="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0" applyNumberFormat="0" applyBorder="0" applyAlignment="0" applyProtection="0"/>
    <xf numFmtId="0" fontId="18" fillId="7" borderId="2" applyNumberFormat="0" applyAlignment="0" applyProtection="0"/>
    <xf numFmtId="0" fontId="1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xf numFmtId="0" fontId="21" fillId="33" borderId="5" applyNumberFormat="0" applyAlignment="0" applyProtection="0"/>
    <xf numFmtId="0" fontId="23" fillId="34" borderId="6" applyNumberFormat="0" applyProtection="0">
      <alignment vertical="center"/>
    </xf>
    <xf numFmtId="43" fontId="20" fillId="0" borderId="0" applyFont="0" applyFill="0" applyBorder="0" applyAlignment="0" applyProtection="0"/>
    <xf numFmtId="43" fontId="20" fillId="0" borderId="0" applyFon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2" fillId="0" borderId="0" applyNumberFormat="0" applyFill="0" applyBorder="0" applyAlignment="0" applyProtection="0">
      <alignment vertical="top"/>
      <protection locked="0"/>
    </xf>
    <xf numFmtId="0" fontId="21" fillId="35" borderId="1" applyNumberFormat="0" applyBorder="0" applyAlignment="0" applyProtection="0"/>
    <xf numFmtId="0" fontId="21" fillId="36" borderId="0">
      <alignment vertical="center"/>
    </xf>
    <xf numFmtId="0" fontId="21" fillId="37" borderId="7" applyNumberFormat="0" applyAlignment="0" applyProtection="0"/>
    <xf numFmtId="0" fontId="20" fillId="8" borderId="3" applyNumberFormat="0" applyFont="0" applyAlignment="0" applyProtection="0"/>
    <xf numFmtId="0" fontId="26" fillId="38" borderId="8" applyNumberFormat="0" applyAlignment="0" applyProtection="0"/>
    <xf numFmtId="9" fontId="27" fillId="0" borderId="0" applyFont="0" applyFill="0" applyBorder="0" applyAlignment="0" applyProtection="0"/>
    <xf numFmtId="0" fontId="21" fillId="39" borderId="9" applyNumberFormat="0" applyProtection="0">
      <alignment vertical="center"/>
    </xf>
    <xf numFmtId="0" fontId="26" fillId="40" borderId="0" applyNumberFormat="0" applyBorder="0" applyAlignment="0" applyProtection="0"/>
    <xf numFmtId="0" fontId="44" fillId="0" borderId="0" applyNumberFormat="0" applyFill="0" applyBorder="0" applyAlignment="0" applyProtection="0">
      <alignment vertical="top"/>
      <protection locked="0"/>
    </xf>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1" fillId="0" borderId="0"/>
    <xf numFmtId="44" fontId="1" fillId="0" borderId="0" applyFont="0" applyFill="0" applyBorder="0" applyAlignment="0" applyProtection="0"/>
    <xf numFmtId="0" fontId="54" fillId="0" borderId="0" applyNumberFormat="0" applyFill="0" applyBorder="0" applyAlignment="0" applyProtection="0"/>
    <xf numFmtId="0" fontId="1" fillId="0" borderId="0"/>
    <xf numFmtId="43" fontId="1" fillId="0" borderId="0" applyFont="0" applyFill="0" applyBorder="0" applyAlignment="0" applyProtection="0"/>
    <xf numFmtId="0" fontId="21" fillId="0" borderId="0"/>
    <xf numFmtId="9" fontId="21"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0" fontId="1" fillId="0" borderId="0"/>
    <xf numFmtId="0" fontId="55" fillId="0" borderId="0" applyNumberFormat="0" applyFill="0" applyBorder="0" applyAlignment="0" applyProtection="0">
      <alignment vertical="top"/>
      <protection locked="0"/>
    </xf>
    <xf numFmtId="0" fontId="1" fillId="0" borderId="0"/>
    <xf numFmtId="44" fontId="1" fillId="0" borderId="0" applyFont="0" applyFill="0" applyBorder="0" applyAlignment="0" applyProtection="0"/>
    <xf numFmtId="0" fontId="21" fillId="0" borderId="0"/>
    <xf numFmtId="44" fontId="1" fillId="0" borderId="0" applyFont="0" applyFill="0" applyBorder="0" applyAlignment="0" applyProtection="0"/>
    <xf numFmtId="43" fontId="1" fillId="0" borderId="0" applyFont="0" applyFill="0" applyBorder="0" applyAlignment="0" applyProtection="0"/>
  </cellStyleXfs>
  <cellXfs count="430">
    <xf numFmtId="0" fontId="0" fillId="0" borderId="0" xfId="0"/>
    <xf numFmtId="0" fontId="3" fillId="2" borderId="0" xfId="0" applyFont="1" applyFill="1"/>
    <xf numFmtId="0" fontId="0" fillId="2" borderId="0" xfId="0" applyFill="1"/>
    <xf numFmtId="164" fontId="0" fillId="2" borderId="0" xfId="1" applyNumberFormat="1" applyFont="1" applyFill="1"/>
    <xf numFmtId="0" fontId="6" fillId="2" borderId="0" xfId="0" applyFont="1" applyFill="1"/>
    <xf numFmtId="164" fontId="6" fillId="2" borderId="0" xfId="1" applyNumberFormat="1" applyFont="1" applyFill="1"/>
    <xf numFmtId="43" fontId="3" fillId="2" borderId="0" xfId="1" applyFont="1" applyFill="1"/>
    <xf numFmtId="43" fontId="0" fillId="2" borderId="0" xfId="1" applyFont="1" applyFill="1"/>
    <xf numFmtId="49" fontId="0" fillId="2" borderId="0" xfId="1" applyNumberFormat="1" applyFont="1" applyFill="1"/>
    <xf numFmtId="0" fontId="7" fillId="2" borderId="0" xfId="0" applyFont="1" applyFill="1"/>
    <xf numFmtId="43" fontId="6" fillId="2" borderId="0" xfId="1" applyFont="1" applyFill="1"/>
    <xf numFmtId="165" fontId="12" fillId="2" borderId="0" xfId="5" applyNumberFormat="1" applyFont="1" applyFill="1"/>
    <xf numFmtId="43" fontId="12" fillId="2" borderId="0" xfId="1" applyFont="1" applyFill="1"/>
    <xf numFmtId="0" fontId="12" fillId="2" borderId="0" xfId="4" applyFont="1" applyFill="1" applyAlignment="1">
      <alignment horizontal="left"/>
    </xf>
    <xf numFmtId="0" fontId="12" fillId="2" borderId="0" xfId="4" applyFont="1" applyFill="1"/>
    <xf numFmtId="49" fontId="12" fillId="2" borderId="0" xfId="1" applyNumberFormat="1" applyFont="1" applyFill="1"/>
    <xf numFmtId="43" fontId="13" fillId="2" borderId="0" xfId="1" applyFont="1" applyFill="1"/>
    <xf numFmtId="43" fontId="28" fillId="2" borderId="0" xfId="1" applyFont="1" applyFill="1" applyBorder="1"/>
    <xf numFmtId="0" fontId="4" fillId="2" borderId="0" xfId="0" applyFont="1" applyFill="1"/>
    <xf numFmtId="164" fontId="0" fillId="2" borderId="0" xfId="1" applyNumberFormat="1" applyFont="1" applyFill="1" applyBorder="1"/>
    <xf numFmtId="43" fontId="0" fillId="2" borderId="0" xfId="1" applyFont="1" applyFill="1" applyBorder="1"/>
    <xf numFmtId="0" fontId="5" fillId="2" borderId="0" xfId="0" applyFont="1" applyFill="1"/>
    <xf numFmtId="1" fontId="6" fillId="2" borderId="0" xfId="0" applyNumberFormat="1" applyFont="1" applyFill="1"/>
    <xf numFmtId="169" fontId="6" fillId="2" borderId="0" xfId="2" applyNumberFormat="1" applyFont="1" applyFill="1"/>
    <xf numFmtId="169" fontId="7" fillId="2" borderId="0" xfId="2" applyNumberFormat="1" applyFont="1" applyFill="1"/>
    <xf numFmtId="0" fontId="12" fillId="2" borderId="0" xfId="0" applyFont="1" applyFill="1"/>
    <xf numFmtId="0" fontId="6" fillId="2" borderId="0" xfId="0" applyFont="1" applyFill="1" applyAlignment="1">
      <alignment horizontal="left" indent="1"/>
    </xf>
    <xf numFmtId="169" fontId="6" fillId="2" borderId="0" xfId="2" applyNumberFormat="1" applyFont="1" applyFill="1" applyAlignment="1">
      <alignment horizontal="left"/>
    </xf>
    <xf numFmtId="0" fontId="6" fillId="2" borderId="4" xfId="0" applyFont="1" applyFill="1" applyBorder="1"/>
    <xf numFmtId="0" fontId="7" fillId="2" borderId="4" xfId="0" applyFont="1" applyFill="1" applyBorder="1"/>
    <xf numFmtId="164" fontId="6" fillId="2" borderId="4" xfId="1" applyNumberFormat="1" applyFont="1" applyFill="1" applyBorder="1"/>
    <xf numFmtId="164" fontId="7" fillId="2" borderId="4" xfId="1" applyNumberFormat="1" applyFont="1" applyFill="1" applyBorder="1"/>
    <xf numFmtId="164" fontId="6" fillId="2" borderId="4" xfId="1" quotePrefix="1" applyNumberFormat="1" applyFont="1" applyFill="1" applyBorder="1"/>
    <xf numFmtId="169" fontId="7" fillId="2" borderId="0" xfId="0" applyNumberFormat="1" applyFont="1" applyFill="1"/>
    <xf numFmtId="169" fontId="29" fillId="2" borderId="0" xfId="2" applyNumberFormat="1" applyFont="1" applyFill="1"/>
    <xf numFmtId="43" fontId="30" fillId="2" borderId="0" xfId="1" applyFont="1" applyFill="1"/>
    <xf numFmtId="43" fontId="4" fillId="2" borderId="0" xfId="1" applyFont="1" applyFill="1"/>
    <xf numFmtId="0" fontId="31" fillId="2" borderId="0" xfId="0" applyFont="1" applyFill="1"/>
    <xf numFmtId="164" fontId="5" fillId="2" borderId="0" xfId="1" applyNumberFormat="1" applyFont="1" applyFill="1"/>
    <xf numFmtId="0" fontId="32" fillId="2" borderId="0" xfId="0" applyFont="1" applyFill="1"/>
    <xf numFmtId="169" fontId="6" fillId="2" borderId="0" xfId="0" applyNumberFormat="1" applyFont="1" applyFill="1"/>
    <xf numFmtId="10" fontId="6" fillId="2" borderId="0" xfId="0" applyNumberFormat="1" applyFont="1" applyFill="1"/>
    <xf numFmtId="10" fontId="6" fillId="2" borderId="0" xfId="33" applyNumberFormat="1" applyFont="1" applyFill="1"/>
    <xf numFmtId="164" fontId="5" fillId="2" borderId="10" xfId="1" applyNumberFormat="1" applyFont="1" applyFill="1" applyBorder="1"/>
    <xf numFmtId="170" fontId="5" fillId="2" borderId="10" xfId="0" applyNumberFormat="1" applyFont="1" applyFill="1" applyBorder="1" applyAlignment="1">
      <alignment horizontal="left" indent="1"/>
    </xf>
    <xf numFmtId="0" fontId="5" fillId="2" borderId="10" xfId="0" applyFont="1" applyFill="1" applyBorder="1"/>
    <xf numFmtId="0" fontId="29" fillId="2" borderId="0" xfId="0" applyFont="1" applyFill="1"/>
    <xf numFmtId="0" fontId="6" fillId="2" borderId="0" xfId="0" applyFont="1" applyFill="1" applyAlignment="1">
      <alignment horizontal="left"/>
    </xf>
    <xf numFmtId="173" fontId="6" fillId="2" borderId="0" xfId="1" applyNumberFormat="1" applyFont="1" applyFill="1"/>
    <xf numFmtId="0" fontId="0" fillId="43" borderId="0" xfId="0" applyFill="1"/>
    <xf numFmtId="43" fontId="13" fillId="2" borderId="0" xfId="1" applyFont="1" applyFill="1" applyBorder="1"/>
    <xf numFmtId="43" fontId="12" fillId="2" borderId="0" xfId="1" applyFont="1" applyFill="1" applyBorder="1"/>
    <xf numFmtId="165" fontId="12" fillId="2" borderId="0" xfId="5" applyNumberFormat="1" applyFont="1" applyFill="1" applyBorder="1"/>
    <xf numFmtId="172" fontId="12" fillId="2" borderId="0" xfId="1" applyNumberFormat="1" applyFont="1" applyFill="1" applyBorder="1"/>
    <xf numFmtId="172" fontId="12" fillId="2" borderId="0" xfId="5" applyNumberFormat="1" applyFont="1" applyFill="1" applyBorder="1"/>
    <xf numFmtId="10" fontId="12" fillId="2" borderId="0" xfId="33" applyNumberFormat="1" applyFont="1" applyFill="1" applyBorder="1"/>
    <xf numFmtId="169" fontId="5" fillId="2" borderId="0" xfId="2" applyNumberFormat="1" applyFont="1" applyFill="1" applyAlignment="1">
      <alignment wrapText="1"/>
    </xf>
    <xf numFmtId="0" fontId="5" fillId="2" borderId="0" xfId="0" applyFont="1" applyFill="1" applyAlignment="1">
      <alignment wrapText="1"/>
    </xf>
    <xf numFmtId="169" fontId="32" fillId="2" borderId="0" xfId="2" applyNumberFormat="1" applyFont="1" applyFill="1" applyAlignment="1">
      <alignment wrapText="1"/>
    </xf>
    <xf numFmtId="169" fontId="5" fillId="2" borderId="10" xfId="2" applyNumberFormat="1" applyFont="1" applyFill="1" applyBorder="1" applyAlignment="1">
      <alignment wrapText="1"/>
    </xf>
    <xf numFmtId="10" fontId="5" fillId="2" borderId="10" xfId="33" applyNumberFormat="1" applyFont="1" applyFill="1" applyBorder="1" applyAlignment="1">
      <alignment wrapText="1"/>
    </xf>
    <xf numFmtId="164" fontId="5" fillId="2" borderId="0" xfId="1" applyNumberFormat="1" applyFont="1" applyFill="1" applyAlignment="1">
      <alignment wrapText="1"/>
    </xf>
    <xf numFmtId="0" fontId="6" fillId="41" borderId="0" xfId="0" applyFont="1" applyFill="1"/>
    <xf numFmtId="0" fontId="7" fillId="2" borderId="0" xfId="0" applyFont="1" applyFill="1" applyAlignment="1">
      <alignment horizontal="left"/>
    </xf>
    <xf numFmtId="174" fontId="6" fillId="2" borderId="0" xfId="0" applyNumberFormat="1" applyFont="1" applyFill="1"/>
    <xf numFmtId="174" fontId="7" fillId="2" borderId="0" xfId="0" applyNumberFormat="1" applyFont="1" applyFill="1"/>
    <xf numFmtId="0" fontId="4" fillId="44" borderId="0" xfId="0" applyFont="1" applyFill="1"/>
    <xf numFmtId="0" fontId="0" fillId="44" borderId="0" xfId="0" applyFill="1"/>
    <xf numFmtId="9" fontId="0" fillId="44" borderId="0" xfId="33" applyFont="1" applyFill="1" applyBorder="1"/>
    <xf numFmtId="170" fontId="33" fillId="44" borderId="0" xfId="0" applyNumberFormat="1" applyFont="1" applyFill="1" applyAlignment="1">
      <alignment horizontal="left" indent="1"/>
    </xf>
    <xf numFmtId="0" fontId="34" fillId="2" borderId="0" xfId="0" applyFont="1" applyFill="1" applyAlignment="1">
      <alignment horizontal="left"/>
    </xf>
    <xf numFmtId="164" fontId="4" fillId="2" borderId="0" xfId="1" applyNumberFormat="1" applyFont="1" applyFill="1"/>
    <xf numFmtId="0" fontId="6" fillId="2" borderId="0" xfId="0" applyFont="1" applyFill="1" applyAlignment="1">
      <alignment horizontal="center"/>
    </xf>
    <xf numFmtId="0" fontId="37" fillId="45" borderId="0" xfId="63" applyFont="1" applyFill="1" applyAlignment="1">
      <alignment wrapText="1"/>
    </xf>
    <xf numFmtId="0" fontId="20" fillId="45" borderId="0" xfId="63" applyFill="1"/>
    <xf numFmtId="175" fontId="38" fillId="45" borderId="0" xfId="63" applyNumberFormat="1" applyFont="1" applyFill="1" applyAlignment="1">
      <alignment horizontal="right"/>
    </xf>
    <xf numFmtId="0" fontId="26" fillId="46" borderId="18" xfId="63" applyFont="1" applyFill="1" applyBorder="1" applyAlignment="1">
      <alignment horizontal="center"/>
    </xf>
    <xf numFmtId="0" fontId="26" fillId="47" borderId="21" xfId="63" applyFont="1" applyFill="1" applyBorder="1" applyAlignment="1">
      <alignment horizontal="center"/>
    </xf>
    <xf numFmtId="0" fontId="39" fillId="47" borderId="22" xfId="63" applyFont="1" applyFill="1" applyBorder="1" applyAlignment="1">
      <alignment horizontal="center"/>
    </xf>
    <xf numFmtId="0" fontId="39" fillId="47" borderId="23" xfId="63" applyFont="1" applyFill="1" applyBorder="1" applyAlignment="1">
      <alignment horizontal="center"/>
    </xf>
    <xf numFmtId="0" fontId="39" fillId="47" borderId="24" xfId="63" applyFont="1" applyFill="1" applyBorder="1" applyAlignment="1">
      <alignment horizontal="center"/>
    </xf>
    <xf numFmtId="0" fontId="40" fillId="48" borderId="25" xfId="63" applyFont="1" applyFill="1" applyBorder="1" applyAlignment="1">
      <alignment horizontal="center" vertical="top" wrapText="1"/>
    </xf>
    <xf numFmtId="1" fontId="41" fillId="49" borderId="22" xfId="63" applyNumberFormat="1" applyFont="1" applyFill="1" applyBorder="1" applyAlignment="1">
      <alignment horizontal="center"/>
    </xf>
    <xf numFmtId="1" fontId="41" fillId="49" borderId="26" xfId="63" applyNumberFormat="1" applyFont="1" applyFill="1" applyBorder="1" applyAlignment="1">
      <alignment horizontal="center"/>
    </xf>
    <xf numFmtId="1" fontId="41" fillId="49" borderId="24" xfId="63" applyNumberFormat="1" applyFont="1" applyFill="1" applyBorder="1" applyAlignment="1">
      <alignment horizontal="center"/>
    </xf>
    <xf numFmtId="0" fontId="8" fillId="45" borderId="0" xfId="63" applyFont="1" applyFill="1" applyAlignment="1">
      <alignment horizontal="right"/>
    </xf>
    <xf numFmtId="1" fontId="41" fillId="49" borderId="25" xfId="63" applyNumberFormat="1" applyFont="1" applyFill="1" applyBorder="1" applyAlignment="1">
      <alignment horizontal="center"/>
    </xf>
    <xf numFmtId="1" fontId="41" fillId="49" borderId="27" xfId="63" applyNumberFormat="1" applyFont="1" applyFill="1" applyBorder="1" applyAlignment="1">
      <alignment horizontal="center"/>
    </xf>
    <xf numFmtId="1" fontId="41" fillId="49" borderId="28" xfId="63" applyNumberFormat="1" applyFont="1" applyFill="1" applyBorder="1" applyAlignment="1">
      <alignment horizontal="center"/>
    </xf>
    <xf numFmtId="0" fontId="40" fillId="48" borderId="21" xfId="63" applyFont="1" applyFill="1" applyBorder="1" applyAlignment="1">
      <alignment horizontal="center" vertical="top" wrapText="1"/>
    </xf>
    <xf numFmtId="1" fontId="41" fillId="49" borderId="21" xfId="63" applyNumberFormat="1" applyFont="1" applyFill="1" applyBorder="1" applyAlignment="1">
      <alignment horizontal="center"/>
    </xf>
    <xf numFmtId="1" fontId="41" fillId="49" borderId="29" xfId="63" applyNumberFormat="1" applyFont="1" applyFill="1" applyBorder="1" applyAlignment="1">
      <alignment horizontal="center"/>
    </xf>
    <xf numFmtId="1" fontId="41" fillId="49" borderId="30" xfId="63" applyNumberFormat="1" applyFont="1" applyFill="1" applyBorder="1" applyAlignment="1">
      <alignment horizontal="center"/>
    </xf>
    <xf numFmtId="0" fontId="20" fillId="45" borderId="0" xfId="63" applyFill="1" applyAlignment="1">
      <alignment horizontal="left" wrapText="1"/>
    </xf>
    <xf numFmtId="0" fontId="44" fillId="45" borderId="0" xfId="79" applyFill="1" applyAlignment="1" applyProtection="1"/>
    <xf numFmtId="170" fontId="5" fillId="2" borderId="10" xfId="0" applyNumberFormat="1" applyFont="1" applyFill="1" applyBorder="1" applyAlignment="1">
      <alignment horizontal="left"/>
    </xf>
    <xf numFmtId="169" fontId="32" fillId="2" borderId="10" xfId="2" applyNumberFormat="1" applyFont="1" applyFill="1" applyBorder="1" applyAlignment="1">
      <alignment wrapText="1"/>
    </xf>
    <xf numFmtId="0" fontId="5" fillId="2" borderId="10" xfId="0" applyFont="1" applyFill="1" applyBorder="1" applyAlignment="1">
      <alignment horizontal="left" indent="1"/>
    </xf>
    <xf numFmtId="164" fontId="32" fillId="2" borderId="10" xfId="1" applyNumberFormat="1" applyFont="1" applyFill="1" applyBorder="1"/>
    <xf numFmtId="164" fontId="32" fillId="2" borderId="10" xfId="1" applyNumberFormat="1" applyFont="1" applyFill="1" applyBorder="1" applyAlignment="1">
      <alignment wrapText="1"/>
    </xf>
    <xf numFmtId="44" fontId="6" fillId="2" borderId="0" xfId="0" applyNumberFormat="1" applyFont="1" applyFill="1"/>
    <xf numFmtId="173" fontId="29" fillId="2" borderId="14" xfId="1" applyNumberFormat="1" applyFont="1" applyFill="1" applyBorder="1"/>
    <xf numFmtId="1" fontId="34" fillId="2" borderId="14" xfId="0" applyNumberFormat="1" applyFont="1" applyFill="1" applyBorder="1"/>
    <xf numFmtId="169" fontId="29" fillId="2" borderId="14" xfId="2" applyNumberFormat="1" applyFont="1" applyFill="1" applyBorder="1"/>
    <xf numFmtId="9" fontId="29" fillId="2" borderId="14" xfId="33" applyFont="1" applyFill="1" applyBorder="1"/>
    <xf numFmtId="1" fontId="29" fillId="2" borderId="14" xfId="0" applyNumberFormat="1" applyFont="1" applyFill="1" applyBorder="1"/>
    <xf numFmtId="164" fontId="29" fillId="2" borderId="16" xfId="1" applyNumberFormat="1" applyFont="1" applyFill="1" applyBorder="1"/>
    <xf numFmtId="164" fontId="29" fillId="2" borderId="14" xfId="1" applyNumberFormat="1" applyFont="1" applyFill="1" applyBorder="1"/>
    <xf numFmtId="0" fontId="29" fillId="2" borderId="16" xfId="0" applyFont="1" applyFill="1" applyBorder="1"/>
    <xf numFmtId="0" fontId="29" fillId="2" borderId="14" xfId="0" applyFont="1" applyFill="1" applyBorder="1"/>
    <xf numFmtId="1" fontId="6" fillId="2" borderId="14" xfId="0" applyNumberFormat="1" applyFont="1" applyFill="1" applyBorder="1"/>
    <xf numFmtId="9" fontId="6" fillId="2" borderId="0" xfId="33" applyFont="1" applyFill="1"/>
    <xf numFmtId="44" fontId="12" fillId="2" borderId="0" xfId="2" applyFont="1" applyFill="1"/>
    <xf numFmtId="164" fontId="6" fillId="2" borderId="0" xfId="1" applyNumberFormat="1" applyFont="1" applyFill="1" applyBorder="1"/>
    <xf numFmtId="169" fontId="6" fillId="2" borderId="14" xfId="2" applyNumberFormat="1" applyFont="1" applyFill="1" applyBorder="1"/>
    <xf numFmtId="44" fontId="12" fillId="2" borderId="0" xfId="2" applyFont="1" applyFill="1" applyBorder="1"/>
    <xf numFmtId="169" fontId="12" fillId="2" borderId="12" xfId="0" applyNumberFormat="1" applyFont="1" applyFill="1" applyBorder="1"/>
    <xf numFmtId="0" fontId="12" fillId="2" borderId="12" xfId="0" applyFont="1" applyFill="1" applyBorder="1"/>
    <xf numFmtId="0" fontId="6" fillId="2" borderId="12" xfId="0" applyFont="1" applyFill="1" applyBorder="1"/>
    <xf numFmtId="44" fontId="12" fillId="2" borderId="12" xfId="2" applyFont="1" applyFill="1" applyBorder="1"/>
    <xf numFmtId="0" fontId="6" fillId="2" borderId="12" xfId="0" applyFont="1" applyFill="1" applyBorder="1" applyAlignment="1">
      <alignment horizontal="left"/>
    </xf>
    <xf numFmtId="164" fontId="7" fillId="2" borderId="0" xfId="1" applyNumberFormat="1" applyFont="1" applyFill="1"/>
    <xf numFmtId="164" fontId="29" fillId="2" borderId="11" xfId="1" applyNumberFormat="1" applyFont="1" applyFill="1" applyBorder="1"/>
    <xf numFmtId="169" fontId="6" fillId="2" borderId="12" xfId="2" applyNumberFormat="1" applyFont="1" applyFill="1" applyBorder="1"/>
    <xf numFmtId="164" fontId="6" fillId="2" borderId="12" xfId="1" applyNumberFormat="1" applyFont="1" applyFill="1" applyBorder="1"/>
    <xf numFmtId="1" fontId="6" fillId="2" borderId="12" xfId="0" applyNumberFormat="1" applyFont="1" applyFill="1" applyBorder="1"/>
    <xf numFmtId="169" fontId="29" fillId="2" borderId="11" xfId="2" applyNumberFormat="1" applyFont="1" applyFill="1" applyBorder="1"/>
    <xf numFmtId="173" fontId="6" fillId="2" borderId="0" xfId="1" applyNumberFormat="1" applyFont="1" applyFill="1" applyBorder="1"/>
    <xf numFmtId="169" fontId="7" fillId="2" borderId="0" xfId="2" applyNumberFormat="1" applyFont="1" applyFill="1" applyBorder="1"/>
    <xf numFmtId="169" fontId="6" fillId="2" borderId="0" xfId="2" applyNumberFormat="1" applyFont="1" applyFill="1" applyBorder="1"/>
    <xf numFmtId="2" fontId="12" fillId="2" borderId="0" xfId="0" applyNumberFormat="1" applyFont="1" applyFill="1"/>
    <xf numFmtId="0" fontId="6" fillId="0" borderId="0" xfId="0" applyFont="1" applyAlignment="1">
      <alignment horizontal="center"/>
    </xf>
    <xf numFmtId="0" fontId="6" fillId="0" borderId="0" xfId="0" applyFont="1" applyAlignment="1">
      <alignment horizontal="left"/>
    </xf>
    <xf numFmtId="44" fontId="12" fillId="2" borderId="12" xfId="80" applyFont="1" applyFill="1" applyBorder="1"/>
    <xf numFmtId="44" fontId="12" fillId="2" borderId="0" xfId="80" applyFont="1" applyFill="1" applyBorder="1"/>
    <xf numFmtId="44" fontId="12" fillId="2" borderId="0" xfId="80" applyFont="1" applyFill="1"/>
    <xf numFmtId="164" fontId="12" fillId="2" borderId="0" xfId="81" applyNumberFormat="1" applyFont="1" applyFill="1"/>
    <xf numFmtId="164" fontId="12" fillId="2" borderId="12" xfId="81" applyNumberFormat="1" applyFont="1" applyFill="1" applyBorder="1"/>
    <xf numFmtId="169" fontId="12" fillId="2" borderId="12" xfId="80" applyNumberFormat="1" applyFont="1" applyFill="1" applyBorder="1"/>
    <xf numFmtId="164" fontId="6" fillId="2" borderId="0" xfId="81" applyNumberFormat="1" applyFont="1" applyFill="1"/>
    <xf numFmtId="2" fontId="12" fillId="2" borderId="0" xfId="81" applyNumberFormat="1" applyFont="1" applyFill="1"/>
    <xf numFmtId="2" fontId="12" fillId="2" borderId="0" xfId="81" applyNumberFormat="1" applyFont="1" applyFill="1" applyAlignment="1">
      <alignment horizontal="right" vertical="center"/>
    </xf>
    <xf numFmtId="176" fontId="12" fillId="2" borderId="0" xfId="81" applyNumberFormat="1" applyFont="1" applyFill="1"/>
    <xf numFmtId="164" fontId="12" fillId="2" borderId="0" xfId="81" applyNumberFormat="1" applyFont="1" applyFill="1" applyBorder="1"/>
    <xf numFmtId="43" fontId="12" fillId="2" borderId="0" xfId="81" applyFont="1" applyFill="1"/>
    <xf numFmtId="0" fontId="13" fillId="2" borderId="0" xfId="0" applyFont="1" applyFill="1"/>
    <xf numFmtId="44" fontId="12" fillId="2" borderId="0" xfId="0" applyNumberFormat="1" applyFont="1" applyFill="1"/>
    <xf numFmtId="0" fontId="13" fillId="2" borderId="0" xfId="0" applyFont="1" applyFill="1" applyAlignment="1">
      <alignment horizontal="right"/>
    </xf>
    <xf numFmtId="0" fontId="13" fillId="2" borderId="0" xfId="0" applyFont="1" applyFill="1" applyAlignment="1">
      <alignment horizontal="left"/>
    </xf>
    <xf numFmtId="0" fontId="46" fillId="2" borderId="0" xfId="0" applyFont="1" applyFill="1"/>
    <xf numFmtId="0" fontId="13" fillId="2" borderId="0" xfId="0" applyFont="1" applyFill="1" applyAlignment="1">
      <alignment horizontal="center" vertical="center"/>
    </xf>
    <xf numFmtId="0" fontId="13" fillId="2" borderId="12" xfId="0" applyFont="1" applyFill="1" applyBorder="1"/>
    <xf numFmtId="0" fontId="12" fillId="2" borderId="14" xfId="0" applyFont="1" applyFill="1" applyBorder="1"/>
    <xf numFmtId="0" fontId="12" fillId="2" borderId="0" xfId="0" applyFont="1" applyFill="1" applyAlignment="1">
      <alignment horizontal="left" indent="1"/>
    </xf>
    <xf numFmtId="0" fontId="13" fillId="2" borderId="12" xfId="0" applyFont="1" applyFill="1" applyBorder="1" applyAlignment="1">
      <alignment horizontal="left"/>
    </xf>
    <xf numFmtId="2" fontId="12" fillId="2" borderId="12" xfId="81" applyNumberFormat="1" applyFont="1" applyFill="1" applyBorder="1" applyAlignment="1">
      <alignment horizontal="right" vertical="center"/>
    </xf>
    <xf numFmtId="0" fontId="12" fillId="2" borderId="15" xfId="0" applyFont="1" applyFill="1" applyBorder="1" applyAlignment="1">
      <alignment horizontal="left" indent="1"/>
    </xf>
    <xf numFmtId="0" fontId="13" fillId="2" borderId="13" xfId="0" applyFont="1" applyFill="1" applyBorder="1"/>
    <xf numFmtId="0" fontId="12" fillId="2" borderId="12" xfId="0" applyFont="1" applyFill="1" applyBorder="1" applyAlignment="1">
      <alignment horizontal="center" vertical="center"/>
    </xf>
    <xf numFmtId="0" fontId="12" fillId="2" borderId="0" xfId="0" applyFont="1" applyFill="1" applyAlignment="1">
      <alignment horizontal="left"/>
    </xf>
    <xf numFmtId="170" fontId="12" fillId="2" borderId="0" xfId="0" applyNumberFormat="1" applyFont="1" applyFill="1" applyAlignment="1">
      <alignment horizontal="left" indent="1"/>
    </xf>
    <xf numFmtId="0" fontId="13" fillId="2" borderId="13" xfId="0" applyFont="1" applyFill="1" applyBorder="1" applyAlignment="1">
      <alignment horizontal="left"/>
    </xf>
    <xf numFmtId="9" fontId="12" fillId="2" borderId="0" xfId="33" applyFont="1" applyFill="1" applyBorder="1"/>
    <xf numFmtId="171" fontId="12" fillId="2" borderId="0" xfId="33" applyNumberFormat="1" applyFont="1" applyFill="1"/>
    <xf numFmtId="9" fontId="12" fillId="2" borderId="0" xfId="33" applyFont="1" applyFill="1"/>
    <xf numFmtId="2" fontId="12" fillId="2" borderId="0" xfId="81" applyNumberFormat="1" applyFont="1" applyFill="1" applyBorder="1" applyAlignment="1">
      <alignment horizontal="right" vertical="center"/>
    </xf>
    <xf numFmtId="0" fontId="5" fillId="2" borderId="0" xfId="0" applyFont="1" applyFill="1" applyAlignment="1">
      <alignment horizontal="left" indent="1"/>
    </xf>
    <xf numFmtId="169" fontId="5" fillId="2" borderId="0" xfId="2" applyNumberFormat="1" applyFont="1" applyFill="1" applyBorder="1" applyAlignment="1">
      <alignment wrapText="1"/>
    </xf>
    <xf numFmtId="164" fontId="5" fillId="2" borderId="0" xfId="1" applyNumberFormat="1" applyFont="1" applyFill="1" applyBorder="1"/>
    <xf numFmtId="164" fontId="32" fillId="2" borderId="0" xfId="1" applyNumberFormat="1" applyFont="1" applyFill="1" applyBorder="1"/>
    <xf numFmtId="164" fontId="32" fillId="2" borderId="0" xfId="1" applyNumberFormat="1" applyFont="1" applyFill="1" applyBorder="1" applyAlignment="1">
      <alignment wrapText="1"/>
    </xf>
    <xf numFmtId="170" fontId="5" fillId="2" borderId="0" xfId="0" applyNumberFormat="1" applyFont="1" applyFill="1" applyAlignment="1">
      <alignment horizontal="left" indent="1"/>
    </xf>
    <xf numFmtId="10" fontId="5" fillId="2" borderId="0" xfId="33" applyNumberFormat="1" applyFont="1" applyFill="1" applyBorder="1" applyAlignment="1">
      <alignment wrapText="1"/>
    </xf>
    <xf numFmtId="170" fontId="5" fillId="2" borderId="0" xfId="0" applyNumberFormat="1" applyFont="1" applyFill="1" applyAlignment="1">
      <alignment horizontal="left"/>
    </xf>
    <xf numFmtId="164" fontId="5" fillId="2" borderId="0" xfId="1" applyNumberFormat="1" applyFont="1" applyFill="1" applyBorder="1" applyAlignment="1">
      <alignment wrapText="1"/>
    </xf>
    <xf numFmtId="177" fontId="12" fillId="2" borderId="0" xfId="81" applyNumberFormat="1" applyFont="1" applyFill="1" applyBorder="1"/>
    <xf numFmtId="177" fontId="12" fillId="2" borderId="0" xfId="0" applyNumberFormat="1" applyFont="1" applyFill="1"/>
    <xf numFmtId="177" fontId="12" fillId="2" borderId="0" xfId="81" applyNumberFormat="1" applyFont="1" applyFill="1"/>
    <xf numFmtId="43" fontId="6" fillId="2" borderId="0" xfId="0" applyNumberFormat="1" applyFont="1" applyFill="1"/>
    <xf numFmtId="44" fontId="6" fillId="2" borderId="0" xfId="2" applyFont="1" applyFill="1"/>
    <xf numFmtId="178" fontId="6" fillId="2" borderId="0" xfId="0" applyNumberFormat="1" applyFont="1" applyFill="1"/>
    <xf numFmtId="0" fontId="13" fillId="50" borderId="0" xfId="0" applyFont="1" applyFill="1" applyAlignment="1">
      <alignment horizontal="center" wrapText="1"/>
    </xf>
    <xf numFmtId="0" fontId="13" fillId="51" borderId="0" xfId="0" applyFont="1" applyFill="1" applyAlignment="1">
      <alignment horizontal="center" wrapText="1"/>
    </xf>
    <xf numFmtId="0" fontId="13" fillId="51" borderId="4" xfId="0" applyFont="1" applyFill="1" applyBorder="1" applyAlignment="1">
      <alignment horizontal="center" wrapText="1"/>
    </xf>
    <xf numFmtId="0" fontId="13" fillId="52" borderId="4" xfId="0" applyFont="1" applyFill="1" applyBorder="1" applyAlignment="1">
      <alignment horizontal="center" wrapText="1"/>
    </xf>
    <xf numFmtId="0" fontId="13" fillId="53" borderId="0" xfId="0" applyFont="1" applyFill="1" applyAlignment="1">
      <alignment horizontal="center" wrapText="1"/>
    </xf>
    <xf numFmtId="0" fontId="13" fillId="2" borderId="20" xfId="0" applyFont="1" applyFill="1" applyBorder="1"/>
    <xf numFmtId="0" fontId="7" fillId="2" borderId="31" xfId="0" applyFont="1" applyFill="1" applyBorder="1"/>
    <xf numFmtId="0" fontId="13" fillId="56" borderId="4" xfId="0" applyFont="1" applyFill="1" applyBorder="1" applyAlignment="1">
      <alignment horizontal="center" wrapText="1"/>
    </xf>
    <xf numFmtId="169" fontId="47" fillId="55" borderId="0" xfId="2" applyNumberFormat="1" applyFont="1" applyFill="1" applyAlignment="1">
      <alignment vertical="center" wrapText="1"/>
    </xf>
    <xf numFmtId="0" fontId="47" fillId="52" borderId="0" xfId="0" applyFont="1" applyFill="1" applyAlignment="1">
      <alignment vertical="center"/>
    </xf>
    <xf numFmtId="0" fontId="47" fillId="53" borderId="0" xfId="0" applyFont="1" applyFill="1" applyAlignment="1">
      <alignment vertical="center"/>
    </xf>
    <xf numFmtId="169" fontId="47" fillId="56" borderId="0" xfId="2" applyNumberFormat="1" applyFont="1" applyFill="1" applyAlignment="1">
      <alignment vertical="center" wrapText="1"/>
    </xf>
    <xf numFmtId="0" fontId="47" fillId="56" borderId="0" xfId="0" applyFont="1" applyFill="1" applyAlignment="1">
      <alignment vertical="center"/>
    </xf>
    <xf numFmtId="0" fontId="0" fillId="2" borderId="0" xfId="0" applyFill="1" applyAlignment="1">
      <alignment vertical="center"/>
    </xf>
    <xf numFmtId="0" fontId="4" fillId="2" borderId="0" xfId="0" applyFont="1" applyFill="1" applyAlignment="1">
      <alignment vertical="center"/>
    </xf>
    <xf numFmtId="0" fontId="48" fillId="2" borderId="0" xfId="0" applyFont="1" applyFill="1"/>
    <xf numFmtId="0" fontId="13" fillId="52" borderId="0" xfId="0" applyFont="1" applyFill="1" applyAlignment="1">
      <alignment horizontal="center" wrapText="1"/>
    </xf>
    <xf numFmtId="0" fontId="13" fillId="56" borderId="0" xfId="0" applyFont="1" applyFill="1"/>
    <xf numFmtId="2" fontId="6" fillId="2" borderId="0" xfId="0" applyNumberFormat="1" applyFont="1" applyFill="1"/>
    <xf numFmtId="179" fontId="12" fillId="2" borderId="0" xfId="0" applyNumberFormat="1" applyFont="1" applyFill="1"/>
    <xf numFmtId="43" fontId="12" fillId="2" borderId="0" xfId="0" applyNumberFormat="1" applyFont="1" applyFill="1"/>
    <xf numFmtId="169" fontId="49" fillId="54" borderId="0" xfId="2" applyNumberFormat="1" applyFont="1" applyFill="1" applyAlignment="1">
      <alignment vertical="center" wrapText="1"/>
    </xf>
    <xf numFmtId="17" fontId="6" fillId="2" borderId="0" xfId="0" applyNumberFormat="1" applyFont="1" applyFill="1"/>
    <xf numFmtId="0" fontId="7" fillId="2" borderId="0" xfId="0" applyFont="1" applyFill="1" applyAlignment="1">
      <alignment horizontal="right"/>
    </xf>
    <xf numFmtId="43" fontId="7" fillId="2" borderId="0" xfId="1" applyFont="1" applyFill="1"/>
    <xf numFmtId="44" fontId="7" fillId="2" borderId="0" xfId="2" applyFont="1" applyFill="1"/>
    <xf numFmtId="17" fontId="7" fillId="2" borderId="0" xfId="0" applyNumberFormat="1" applyFont="1" applyFill="1"/>
    <xf numFmtId="0" fontId="28" fillId="2" borderId="0" xfId="0" applyFont="1" applyFill="1"/>
    <xf numFmtId="44" fontId="28" fillId="2" borderId="0" xfId="2" applyFont="1" applyFill="1"/>
    <xf numFmtId="44" fontId="28" fillId="2" borderId="0" xfId="0" applyNumberFormat="1" applyFont="1" applyFill="1"/>
    <xf numFmtId="2" fontId="28" fillId="2" borderId="0" xfId="2" applyNumberFormat="1" applyFont="1" applyFill="1"/>
    <xf numFmtId="43" fontId="29" fillId="2" borderId="16" xfId="1" applyFont="1" applyFill="1" applyBorder="1"/>
    <xf numFmtId="43" fontId="6" fillId="2" borderId="0" xfId="1" applyFont="1" applyFill="1" applyBorder="1"/>
    <xf numFmtId="44" fontId="6" fillId="2" borderId="12" xfId="2" applyFont="1" applyFill="1" applyBorder="1"/>
    <xf numFmtId="0" fontId="50" fillId="2" borderId="0" xfId="1" applyNumberFormat="1" applyFont="1" applyFill="1" applyBorder="1"/>
    <xf numFmtId="44" fontId="6" fillId="2" borderId="0" xfId="2" applyFont="1" applyFill="1" applyBorder="1"/>
    <xf numFmtId="0" fontId="7" fillId="2" borderId="4" xfId="1" applyNumberFormat="1" applyFont="1" applyFill="1" applyBorder="1"/>
    <xf numFmtId="0" fontId="7" fillId="2" borderId="0" xfId="1" applyNumberFormat="1" applyFont="1" applyFill="1"/>
    <xf numFmtId="44" fontId="6" fillId="2" borderId="11" xfId="2" applyFont="1" applyFill="1" applyBorder="1"/>
    <xf numFmtId="44" fontId="5" fillId="2" borderId="10" xfId="2" applyFont="1" applyFill="1" applyBorder="1" applyAlignment="1">
      <alignment wrapText="1"/>
    </xf>
    <xf numFmtId="0" fontId="28" fillId="2" borderId="0" xfId="0" applyFont="1" applyFill="1" applyAlignment="1">
      <alignment horizontal="left"/>
    </xf>
    <xf numFmtId="10" fontId="28" fillId="2" borderId="0" xfId="0" applyNumberFormat="1" applyFont="1" applyFill="1"/>
    <xf numFmtId="2" fontId="28" fillId="2" borderId="0" xfId="0" applyNumberFormat="1" applyFont="1" applyFill="1"/>
    <xf numFmtId="44" fontId="6" fillId="2" borderId="14" xfId="2" applyFont="1" applyFill="1" applyBorder="1"/>
    <xf numFmtId="44" fontId="0" fillId="2" borderId="0" xfId="0" applyNumberFormat="1" applyFill="1"/>
    <xf numFmtId="44" fontId="28" fillId="2" borderId="0" xfId="2" applyFont="1" applyFill="1" applyBorder="1"/>
    <xf numFmtId="173" fontId="6" fillId="2" borderId="0" xfId="0" applyNumberFormat="1" applyFont="1" applyFill="1"/>
    <xf numFmtId="0" fontId="28" fillId="2" borderId="0" xfId="0" applyFont="1" applyFill="1" applyAlignment="1">
      <alignment vertical="center"/>
    </xf>
    <xf numFmtId="180" fontId="28" fillId="2" borderId="0" xfId="0" applyNumberFormat="1" applyFont="1" applyFill="1"/>
    <xf numFmtId="180" fontId="28" fillId="2" borderId="10" xfId="0" applyNumberFormat="1" applyFont="1" applyFill="1" applyBorder="1"/>
    <xf numFmtId="180" fontId="47" fillId="2" borderId="10" xfId="0" applyNumberFormat="1" applyFont="1" applyFill="1" applyBorder="1"/>
    <xf numFmtId="0" fontId="28" fillId="2" borderId="10" xfId="0" applyFont="1" applyFill="1" applyBorder="1" applyAlignment="1">
      <alignment horizontal="left"/>
    </xf>
    <xf numFmtId="44" fontId="47" fillId="2" borderId="10" xfId="0" applyNumberFormat="1" applyFont="1" applyFill="1" applyBorder="1"/>
    <xf numFmtId="2" fontId="28" fillId="2" borderId="10" xfId="2" applyNumberFormat="1" applyFont="1" applyFill="1" applyBorder="1"/>
    <xf numFmtId="0" fontId="28" fillId="2" borderId="10" xfId="2" applyNumberFormat="1" applyFont="1" applyFill="1" applyBorder="1" applyAlignment="1">
      <alignment horizontal="right"/>
    </xf>
    <xf numFmtId="10" fontId="28" fillId="2" borderId="10" xfId="33" applyNumberFormat="1" applyFont="1" applyFill="1" applyBorder="1"/>
    <xf numFmtId="10" fontId="47" fillId="2" borderId="10" xfId="0" applyNumberFormat="1" applyFont="1" applyFill="1" applyBorder="1"/>
    <xf numFmtId="0" fontId="47" fillId="2" borderId="10" xfId="0" applyFont="1" applyFill="1" applyBorder="1"/>
    <xf numFmtId="0" fontId="28" fillId="2" borderId="10" xfId="0" applyFont="1" applyFill="1" applyBorder="1"/>
    <xf numFmtId="44" fontId="28" fillId="2" borderId="10" xfId="2" applyFont="1" applyFill="1" applyBorder="1"/>
    <xf numFmtId="10" fontId="28" fillId="2" borderId="10" xfId="0" applyNumberFormat="1" applyFont="1" applyFill="1" applyBorder="1"/>
    <xf numFmtId="0" fontId="56" fillId="57" borderId="0" xfId="0" applyFont="1" applyFill="1"/>
    <xf numFmtId="0" fontId="57" fillId="57" borderId="14" xfId="0" applyFont="1" applyFill="1" applyBorder="1"/>
    <xf numFmtId="0" fontId="57" fillId="57" borderId="0" xfId="0" applyFont="1" applyFill="1"/>
    <xf numFmtId="181" fontId="12" fillId="2" borderId="0" xfId="2" applyNumberFormat="1" applyFont="1" applyFill="1" applyBorder="1" applyAlignment="1">
      <alignment horizontal="center" vertical="center"/>
    </xf>
    <xf numFmtId="0" fontId="12" fillId="2" borderId="0" xfId="86" applyFont="1" applyFill="1" applyBorder="1"/>
    <xf numFmtId="182" fontId="12" fillId="2" borderId="0" xfId="86" applyNumberFormat="1" applyFont="1" applyFill="1" applyBorder="1" applyAlignment="1" applyProtection="1">
      <alignment horizontal="center" vertical="center"/>
      <protection locked="0"/>
    </xf>
    <xf numFmtId="182" fontId="12" fillId="2" borderId="0" xfId="0" applyNumberFormat="1" applyFont="1" applyFill="1"/>
    <xf numFmtId="0" fontId="28" fillId="2" borderId="32" xfId="0" applyFont="1" applyFill="1" applyBorder="1" applyAlignment="1">
      <alignment horizontal="left"/>
    </xf>
    <xf numFmtId="180" fontId="28" fillId="2" borderId="32" xfId="0" applyNumberFormat="1" applyFont="1" applyFill="1" applyBorder="1"/>
    <xf numFmtId="44" fontId="28" fillId="2" borderId="32" xfId="2" applyFont="1" applyFill="1" applyBorder="1"/>
    <xf numFmtId="2" fontId="28" fillId="2" borderId="32" xfId="2" applyNumberFormat="1" applyFont="1" applyFill="1" applyBorder="1"/>
    <xf numFmtId="10" fontId="28" fillId="2" borderId="32" xfId="0" applyNumberFormat="1" applyFont="1" applyFill="1" applyBorder="1"/>
    <xf numFmtId="0" fontId="28" fillId="2" borderId="10" xfId="86" applyFont="1" applyFill="1" applyBorder="1" applyAlignment="1">
      <alignment horizontal="left"/>
    </xf>
    <xf numFmtId="10" fontId="28" fillId="2" borderId="10" xfId="86" applyNumberFormat="1" applyFont="1" applyFill="1" applyBorder="1" applyAlignment="1">
      <alignment wrapText="1"/>
    </xf>
    <xf numFmtId="10" fontId="28" fillId="2" borderId="10" xfId="2" applyNumberFormat="1" applyFont="1" applyFill="1" applyBorder="1" applyAlignment="1">
      <alignment horizontal="center" vertical="center"/>
    </xf>
    <xf numFmtId="44" fontId="28" fillId="2" borderId="10" xfId="2" applyFont="1" applyFill="1" applyBorder="1" applyAlignment="1">
      <alignment wrapText="1"/>
    </xf>
    <xf numFmtId="44" fontId="28" fillId="2" borderId="10" xfId="2" applyFont="1" applyFill="1" applyBorder="1" applyAlignment="1">
      <alignment horizontal="center" vertical="center"/>
    </xf>
    <xf numFmtId="0" fontId="28" fillId="2" borderId="32" xfId="86" applyFont="1" applyFill="1" applyBorder="1" applyAlignment="1">
      <alignment horizontal="left"/>
    </xf>
    <xf numFmtId="10" fontId="28" fillId="2" borderId="32" xfId="2" applyNumberFormat="1" applyFont="1" applyFill="1" applyBorder="1" applyAlignment="1">
      <alignment horizontal="center" vertical="center"/>
    </xf>
    <xf numFmtId="44" fontId="28" fillId="2" borderId="32" xfId="2" applyFont="1" applyFill="1" applyBorder="1" applyAlignment="1">
      <alignment horizontal="center" vertical="center"/>
    </xf>
    <xf numFmtId="44" fontId="28" fillId="2" borderId="10" xfId="2" applyFont="1" applyFill="1" applyBorder="1" applyAlignment="1" applyProtection="1">
      <alignment horizontal="center" vertical="center"/>
      <protection locked="0"/>
    </xf>
    <xf numFmtId="44" fontId="28" fillId="2" borderId="32" xfId="2" applyFont="1" applyFill="1" applyBorder="1" applyAlignment="1" applyProtection="1">
      <alignment horizontal="center" vertical="center"/>
      <protection locked="0"/>
    </xf>
    <xf numFmtId="10" fontId="5" fillId="2" borderId="10" xfId="2" applyNumberFormat="1" applyFont="1" applyFill="1" applyBorder="1" applyAlignment="1">
      <alignment wrapText="1"/>
    </xf>
    <xf numFmtId="0" fontId="52" fillId="2" borderId="0" xfId="0" applyFont="1" applyFill="1"/>
    <xf numFmtId="2" fontId="28" fillId="2" borderId="0" xfId="2" applyNumberFormat="1" applyFont="1" applyFill="1" applyBorder="1"/>
    <xf numFmtId="44" fontId="47" fillId="2" borderId="0" xfId="0" applyNumberFormat="1" applyFont="1" applyFill="1"/>
    <xf numFmtId="169" fontId="7" fillId="2" borderId="17" xfId="2" applyNumberFormat="1" applyFont="1" applyFill="1" applyBorder="1"/>
    <xf numFmtId="169" fontId="29" fillId="2" borderId="16" xfId="2" applyNumberFormat="1" applyFont="1" applyFill="1" applyBorder="1"/>
    <xf numFmtId="169" fontId="6" fillId="2" borderId="4" xfId="2" applyNumberFormat="1" applyFont="1" applyFill="1" applyBorder="1"/>
    <xf numFmtId="0" fontId="51" fillId="2" borderId="0" xfId="2" applyNumberFormat="1" applyFont="1" applyFill="1" applyBorder="1"/>
    <xf numFmtId="0" fontId="51" fillId="2" borderId="12" xfId="2" applyNumberFormat="1" applyFont="1" applyFill="1" applyBorder="1"/>
    <xf numFmtId="0" fontId="51" fillId="2" borderId="0" xfId="2" applyNumberFormat="1" applyFont="1" applyFill="1" applyBorder="1" applyAlignment="1">
      <alignment horizontal="left" indent="1"/>
    </xf>
    <xf numFmtId="0" fontId="51" fillId="2" borderId="0" xfId="0" applyFont="1" applyFill="1" applyAlignment="1">
      <alignment horizontal="left" indent="1"/>
    </xf>
    <xf numFmtId="44" fontId="6" fillId="2" borderId="4" xfId="0" applyNumberFormat="1" applyFont="1" applyFill="1" applyBorder="1"/>
    <xf numFmtId="171" fontId="6" fillId="2" borderId="12" xfId="33" applyNumberFormat="1" applyFont="1" applyFill="1" applyBorder="1"/>
    <xf numFmtId="0" fontId="29" fillId="2" borderId="11" xfId="0" applyFont="1" applyFill="1" applyBorder="1"/>
    <xf numFmtId="171" fontId="6" fillId="2" borderId="12" xfId="0" applyNumberFormat="1" applyFont="1" applyFill="1" applyBorder="1"/>
    <xf numFmtId="0" fontId="53" fillId="58" borderId="0" xfId="0" applyFont="1" applyFill="1" applyAlignment="1">
      <alignment horizontal="center"/>
    </xf>
    <xf numFmtId="0" fontId="12" fillId="58" borderId="0" xfId="0" applyFont="1" applyFill="1"/>
    <xf numFmtId="0" fontId="5" fillId="2" borderId="0" xfId="0" applyFont="1" applyFill="1" applyAlignment="1">
      <alignment horizontal="left" wrapText="1"/>
    </xf>
    <xf numFmtId="0" fontId="58" fillId="0" borderId="0" xfId="0" applyFont="1"/>
    <xf numFmtId="2" fontId="0" fillId="2" borderId="0" xfId="0" applyNumberFormat="1" applyFill="1"/>
    <xf numFmtId="2" fontId="57" fillId="57" borderId="0" xfId="0" applyNumberFormat="1" applyFont="1" applyFill="1"/>
    <xf numFmtId="2" fontId="28" fillId="2" borderId="33" xfId="2" applyNumberFormat="1" applyFont="1" applyFill="1" applyBorder="1"/>
    <xf numFmtId="171" fontId="28" fillId="2" borderId="10" xfId="33" applyNumberFormat="1" applyFont="1" applyFill="1" applyBorder="1"/>
    <xf numFmtId="0" fontId="47" fillId="2" borderId="0" xfId="0" applyFont="1" applyFill="1"/>
    <xf numFmtId="44" fontId="47" fillId="2" borderId="0" xfId="2" applyFont="1" applyFill="1"/>
    <xf numFmtId="0" fontId="35" fillId="2" borderId="0" xfId="0" applyFont="1" applyFill="1" applyAlignment="1">
      <alignment horizontal="center" vertical="center"/>
    </xf>
    <xf numFmtId="0" fontId="28" fillId="2" borderId="0" xfId="0" applyFont="1" applyFill="1" applyAlignment="1">
      <alignment horizontal="center"/>
    </xf>
    <xf numFmtId="0" fontId="35" fillId="2" borderId="0" xfId="0" applyFont="1" applyFill="1" applyAlignment="1">
      <alignment vertical="center"/>
    </xf>
    <xf numFmtId="0" fontId="59" fillId="2" borderId="0" xfId="0" applyFont="1" applyFill="1" applyAlignment="1">
      <alignment horizontal="center" vertical="center"/>
    </xf>
    <xf numFmtId="0" fontId="59" fillId="2" borderId="0" xfId="0" applyFont="1" applyFill="1" applyAlignment="1">
      <alignment horizontal="center"/>
    </xf>
    <xf numFmtId="0" fontId="28" fillId="2" borderId="0" xfId="0" applyFont="1" applyFill="1" applyAlignment="1">
      <alignment horizontal="center" vertical="center"/>
    </xf>
    <xf numFmtId="0" fontId="61" fillId="2" borderId="0" xfId="0" applyFont="1" applyFill="1"/>
    <xf numFmtId="0" fontId="12" fillId="2" borderId="17" xfId="0" applyFont="1" applyFill="1" applyBorder="1"/>
    <xf numFmtId="44" fontId="62" fillId="2" borderId="0" xfId="0" applyNumberFormat="1" applyFont="1" applyFill="1"/>
    <xf numFmtId="0" fontId="28" fillId="2" borderId="36" xfId="0" applyFont="1" applyFill="1" applyBorder="1"/>
    <xf numFmtId="169" fontId="28" fillId="2" borderId="36" xfId="2" applyNumberFormat="1" applyFont="1" applyFill="1" applyBorder="1"/>
    <xf numFmtId="0" fontId="64" fillId="2" borderId="0" xfId="0" applyFont="1" applyFill="1"/>
    <xf numFmtId="44" fontId="28" fillId="2" borderId="0" xfId="2" applyFont="1" applyFill="1" applyAlignment="1">
      <alignment horizontal="right"/>
    </xf>
    <xf numFmtId="8" fontId="6" fillId="2" borderId="0" xfId="0" applyNumberFormat="1" applyFont="1" applyFill="1"/>
    <xf numFmtId="0" fontId="28" fillId="0" borderId="0" xfId="0" applyFont="1"/>
    <xf numFmtId="0" fontId="28" fillId="2" borderId="0" xfId="0" applyFont="1" applyFill="1" applyAlignment="1">
      <alignment horizontal="left" vertical="center"/>
    </xf>
    <xf numFmtId="0" fontId="66" fillId="2" borderId="0" xfId="0" applyFont="1" applyFill="1"/>
    <xf numFmtId="44" fontId="28" fillId="2" borderId="0" xfId="0" applyNumberFormat="1" applyFont="1" applyFill="1" applyAlignment="1">
      <alignment horizontal="center" vertical="center"/>
    </xf>
    <xf numFmtId="0" fontId="28" fillId="61" borderId="0" xfId="0" applyFont="1" applyFill="1" applyAlignment="1">
      <alignment horizontal="right"/>
    </xf>
    <xf numFmtId="0" fontId="28" fillId="61" borderId="0" xfId="0" applyFont="1" applyFill="1"/>
    <xf numFmtId="1" fontId="0" fillId="2" borderId="0" xfId="1" applyNumberFormat="1" applyFont="1" applyFill="1" applyBorder="1"/>
    <xf numFmtId="0" fontId="47" fillId="61" borderId="0" xfId="0" applyFont="1" applyFill="1"/>
    <xf numFmtId="44" fontId="28" fillId="43" borderId="0" xfId="2" applyFont="1" applyFill="1"/>
    <xf numFmtId="0" fontId="28" fillId="43" borderId="0" xfId="0" applyFont="1" applyFill="1"/>
    <xf numFmtId="164" fontId="0" fillId="37" borderId="0" xfId="1" applyNumberFormat="1" applyFont="1" applyFill="1"/>
    <xf numFmtId="2" fontId="28" fillId="37" borderId="0" xfId="0" applyNumberFormat="1" applyFont="1" applyFill="1"/>
    <xf numFmtId="169" fontId="28" fillId="37" borderId="0" xfId="2" applyNumberFormat="1" applyFont="1" applyFill="1"/>
    <xf numFmtId="44" fontId="70" fillId="38" borderId="40" xfId="0" applyNumberFormat="1" applyFont="1" applyFill="1" applyBorder="1" applyAlignment="1">
      <alignment horizontal="center" vertical="center"/>
    </xf>
    <xf numFmtId="0" fontId="70" fillId="38" borderId="41" xfId="0" applyFont="1" applyFill="1" applyBorder="1" applyAlignment="1">
      <alignment horizontal="center" vertical="center"/>
    </xf>
    <xf numFmtId="0" fontId="70" fillId="38" borderId="42" xfId="2" applyNumberFormat="1" applyFont="1" applyFill="1" applyBorder="1" applyAlignment="1">
      <alignment horizontal="center" vertical="center" wrapText="1"/>
    </xf>
    <xf numFmtId="0" fontId="70" fillId="38" borderId="42" xfId="2" applyNumberFormat="1" applyFont="1" applyFill="1" applyBorder="1" applyAlignment="1">
      <alignment horizontal="center" vertical="center"/>
    </xf>
    <xf numFmtId="44" fontId="70" fillId="38" borderId="43" xfId="2" applyFont="1" applyFill="1" applyBorder="1" applyAlignment="1">
      <alignment horizontal="center" vertical="center"/>
    </xf>
    <xf numFmtId="0" fontId="70" fillId="38" borderId="41" xfId="0" applyFont="1" applyFill="1" applyBorder="1" applyAlignment="1">
      <alignment horizontal="center" vertical="center" wrapText="1"/>
    </xf>
    <xf numFmtId="0" fontId="70" fillId="38" borderId="42" xfId="0" applyFont="1" applyFill="1" applyBorder="1" applyAlignment="1">
      <alignment horizontal="center" vertical="center"/>
    </xf>
    <xf numFmtId="0" fontId="70" fillId="38" borderId="44" xfId="0" applyFont="1" applyFill="1" applyBorder="1" applyAlignment="1">
      <alignment horizontal="center" vertical="center" wrapText="1"/>
    </xf>
    <xf numFmtId="0" fontId="70" fillId="38" borderId="45" xfId="0" applyFont="1" applyFill="1" applyBorder="1" applyAlignment="1">
      <alignment horizontal="center" vertical="center" wrapText="1"/>
    </xf>
    <xf numFmtId="0" fontId="70" fillId="38" borderId="43" xfId="0" applyFont="1" applyFill="1" applyBorder="1" applyAlignment="1">
      <alignment horizontal="center" vertical="center" wrapText="1"/>
    </xf>
    <xf numFmtId="0" fontId="70" fillId="38" borderId="42" xfId="0" applyFont="1" applyFill="1" applyBorder="1" applyAlignment="1">
      <alignment horizontal="center" vertical="center" wrapText="1"/>
    </xf>
    <xf numFmtId="0" fontId="70" fillId="38" borderId="46" xfId="0" applyFont="1" applyFill="1" applyBorder="1" applyAlignment="1">
      <alignment horizontal="center" vertical="center" wrapText="1"/>
    </xf>
    <xf numFmtId="1" fontId="62" fillId="2" borderId="47" xfId="0" applyNumberFormat="1" applyFont="1" applyFill="1" applyBorder="1"/>
    <xf numFmtId="169" fontId="62" fillId="2" borderId="37" xfId="2" applyNumberFormat="1" applyFont="1" applyFill="1" applyBorder="1"/>
    <xf numFmtId="169" fontId="62" fillId="2" borderId="36" xfId="2" applyNumberFormat="1" applyFont="1" applyFill="1" applyBorder="1"/>
    <xf numFmtId="169" fontId="62" fillId="2" borderId="38" xfId="2" applyNumberFormat="1" applyFont="1" applyFill="1" applyBorder="1"/>
    <xf numFmtId="169" fontId="62" fillId="2" borderId="39" xfId="2" applyNumberFormat="1" applyFont="1" applyFill="1" applyBorder="1"/>
    <xf numFmtId="169" fontId="62" fillId="2" borderId="48" xfId="2" applyNumberFormat="1" applyFont="1" applyFill="1" applyBorder="1"/>
    <xf numFmtId="1" fontId="63" fillId="2" borderId="47" xfId="0" applyNumberFormat="1" applyFont="1" applyFill="1" applyBorder="1"/>
    <xf numFmtId="169" fontId="63" fillId="2" borderId="37" xfId="2" applyNumberFormat="1" applyFont="1" applyFill="1" applyBorder="1"/>
    <xf numFmtId="169" fontId="63" fillId="2" borderId="36" xfId="2" applyNumberFormat="1" applyFont="1" applyFill="1" applyBorder="1"/>
    <xf numFmtId="169" fontId="63" fillId="2" borderId="38" xfId="2" applyNumberFormat="1" applyFont="1" applyFill="1" applyBorder="1"/>
    <xf numFmtId="169" fontId="63" fillId="2" borderId="39" xfId="2" applyNumberFormat="1" applyFont="1" applyFill="1" applyBorder="1"/>
    <xf numFmtId="169" fontId="63" fillId="2" borderId="48" xfId="2" applyNumberFormat="1" applyFont="1" applyFill="1" applyBorder="1"/>
    <xf numFmtId="1" fontId="62" fillId="2" borderId="49" xfId="0" applyNumberFormat="1" applyFont="1" applyFill="1" applyBorder="1"/>
    <xf numFmtId="169" fontId="62" fillId="2" borderId="50" xfId="2" applyNumberFormat="1" applyFont="1" applyFill="1" applyBorder="1"/>
    <xf numFmtId="169" fontId="62" fillId="2" borderId="51" xfId="2" applyNumberFormat="1" applyFont="1" applyFill="1" applyBorder="1"/>
    <xf numFmtId="169" fontId="62" fillId="2" borderId="52" xfId="2" applyNumberFormat="1" applyFont="1" applyFill="1" applyBorder="1"/>
    <xf numFmtId="169" fontId="62" fillId="2" borderId="53" xfId="2" applyNumberFormat="1" applyFont="1" applyFill="1" applyBorder="1"/>
    <xf numFmtId="169" fontId="63" fillId="2" borderId="50" xfId="2" applyNumberFormat="1" applyFont="1" applyFill="1" applyBorder="1"/>
    <xf numFmtId="169" fontId="63" fillId="2" borderId="54" xfId="2" applyNumberFormat="1" applyFont="1" applyFill="1" applyBorder="1"/>
    <xf numFmtId="169" fontId="28" fillId="37" borderId="0" xfId="2" applyNumberFormat="1" applyFont="1" applyFill="1" applyAlignment="1">
      <alignment horizontal="right"/>
    </xf>
    <xf numFmtId="44" fontId="52" fillId="2" borderId="0" xfId="0" applyNumberFormat="1" applyFont="1" applyFill="1" applyAlignment="1">
      <alignment horizontal="center" vertical="center"/>
    </xf>
    <xf numFmtId="1" fontId="65" fillId="2" borderId="0" xfId="0" applyNumberFormat="1" applyFont="1" applyFill="1" applyAlignment="1">
      <alignment horizontal="right" vertical="center"/>
    </xf>
    <xf numFmtId="1" fontId="68" fillId="2" borderId="0" xfId="0" applyNumberFormat="1" applyFont="1" applyFill="1" applyAlignment="1">
      <alignment horizontal="right" vertical="center"/>
    </xf>
    <xf numFmtId="0" fontId="52" fillId="2" borderId="0" xfId="0" applyFont="1" applyFill="1" applyAlignment="1">
      <alignment horizontal="center" vertical="center"/>
    </xf>
    <xf numFmtId="169" fontId="65" fillId="2" borderId="0" xfId="2" applyNumberFormat="1" applyFont="1" applyFill="1" applyBorder="1" applyAlignment="1">
      <alignment horizontal="right" vertical="center"/>
    </xf>
    <xf numFmtId="169" fontId="68" fillId="2" borderId="0" xfId="2" applyNumberFormat="1" applyFont="1" applyFill="1" applyBorder="1" applyAlignment="1">
      <alignment horizontal="right" vertical="center"/>
    </xf>
    <xf numFmtId="0" fontId="52" fillId="2" borderId="0" xfId="2" applyNumberFormat="1" applyFont="1" applyFill="1" applyBorder="1" applyAlignment="1">
      <alignment horizontal="center" vertical="center" wrapText="1"/>
    </xf>
    <xf numFmtId="0" fontId="52" fillId="2" borderId="0" xfId="2" applyNumberFormat="1" applyFont="1" applyFill="1" applyBorder="1" applyAlignment="1">
      <alignment horizontal="center" vertical="center"/>
    </xf>
    <xf numFmtId="44" fontId="52" fillId="2" borderId="0" xfId="2" applyFont="1" applyFill="1" applyBorder="1" applyAlignment="1">
      <alignment horizontal="center" vertical="center"/>
    </xf>
    <xf numFmtId="0" fontId="52" fillId="2" borderId="0" xfId="0" applyFont="1" applyFill="1" applyAlignment="1">
      <alignment horizontal="center" vertical="center" wrapText="1"/>
    </xf>
    <xf numFmtId="169" fontId="28" fillId="37" borderId="0" xfId="2" applyNumberFormat="1" applyFont="1" applyFill="1" applyAlignment="1"/>
    <xf numFmtId="9" fontId="6" fillId="2" borderId="0" xfId="0" applyNumberFormat="1" applyFont="1" applyFill="1"/>
    <xf numFmtId="164" fontId="50" fillId="2" borderId="0" xfId="1" applyNumberFormat="1" applyFont="1" applyFill="1" applyBorder="1"/>
    <xf numFmtId="177" fontId="50" fillId="2" borderId="0" xfId="1" applyNumberFormat="1" applyFont="1" applyFill="1" applyBorder="1"/>
    <xf numFmtId="0" fontId="0" fillId="2" borderId="0" xfId="1" applyNumberFormat="1" applyFont="1" applyFill="1"/>
    <xf numFmtId="164" fontId="4" fillId="2" borderId="0" xfId="1" applyNumberFormat="1" applyFont="1" applyFill="1" applyAlignment="1">
      <alignment horizontal="left" vertical="top"/>
    </xf>
    <xf numFmtId="9" fontId="0" fillId="0" borderId="0" xfId="0" applyNumberFormat="1"/>
    <xf numFmtId="0" fontId="28" fillId="2" borderId="0" xfId="0" applyFont="1" applyFill="1" applyAlignment="1">
      <alignment horizontal="left" wrapText="1"/>
    </xf>
    <xf numFmtId="0" fontId="0" fillId="2" borderId="0" xfId="0" applyFill="1" applyAlignment="1">
      <alignment horizontal="right"/>
    </xf>
    <xf numFmtId="169" fontId="47" fillId="37" borderId="0" xfId="2" applyNumberFormat="1" applyFont="1" applyFill="1"/>
    <xf numFmtId="169" fontId="28" fillId="43" borderId="0" xfId="2" applyNumberFormat="1" applyFont="1" applyFill="1"/>
    <xf numFmtId="183" fontId="28" fillId="37" borderId="0" xfId="0" applyNumberFormat="1" applyFont="1" applyFill="1" applyAlignment="1">
      <alignment horizontal="right"/>
    </xf>
    <xf numFmtId="10" fontId="28" fillId="37" borderId="0" xfId="0" applyNumberFormat="1" applyFont="1" applyFill="1" applyAlignment="1">
      <alignment horizontal="right"/>
    </xf>
    <xf numFmtId="0" fontId="28" fillId="0" borderId="0" xfId="0" applyFont="1" applyFill="1"/>
    <xf numFmtId="9" fontId="29" fillId="2" borderId="14" xfId="33" applyNumberFormat="1" applyFont="1" applyFill="1" applyBorder="1"/>
    <xf numFmtId="0" fontId="28" fillId="2" borderId="0" xfId="0" applyFont="1" applyFill="1" applyAlignment="1">
      <alignment wrapText="1"/>
    </xf>
    <xf numFmtId="0" fontId="59" fillId="2" borderId="0" xfId="0" applyFont="1" applyFill="1" applyAlignment="1">
      <alignment horizontal="center"/>
    </xf>
    <xf numFmtId="0" fontId="59" fillId="2" borderId="0" xfId="0" applyFont="1" applyFill="1" applyAlignment="1">
      <alignment horizontal="center" vertical="center"/>
    </xf>
    <xf numFmtId="169" fontId="62" fillId="2" borderId="55" xfId="2" applyNumberFormat="1" applyFont="1" applyFill="1" applyBorder="1"/>
    <xf numFmtId="169" fontId="63" fillId="2" borderId="55" xfId="2" applyNumberFormat="1" applyFont="1" applyFill="1" applyBorder="1"/>
    <xf numFmtId="169" fontId="63" fillId="2" borderId="56" xfId="2" applyNumberFormat="1" applyFont="1" applyFill="1" applyBorder="1"/>
    <xf numFmtId="44" fontId="67" fillId="38" borderId="0" xfId="2" applyFont="1" applyFill="1" applyBorder="1" applyAlignment="1">
      <alignment horizontal="center"/>
    </xf>
    <xf numFmtId="169" fontId="28" fillId="2" borderId="0" xfId="2" applyNumberFormat="1" applyFont="1" applyFill="1" applyAlignment="1">
      <alignment horizontal="left"/>
    </xf>
    <xf numFmtId="44" fontId="28" fillId="2" borderId="0" xfId="2" applyFont="1" applyFill="1" applyAlignment="1">
      <alignment horizontal="left"/>
    </xf>
    <xf numFmtId="1" fontId="28" fillId="2" borderId="0" xfId="0" applyNumberFormat="1" applyFont="1" applyFill="1" applyAlignment="1">
      <alignment horizontal="left"/>
    </xf>
    <xf numFmtId="169" fontId="28" fillId="2" borderId="0" xfId="2" applyNumberFormat="1" applyFont="1" applyFill="1" applyAlignment="1"/>
    <xf numFmtId="169" fontId="28" fillId="2" borderId="0" xfId="2" applyNumberFormat="1" applyFont="1" applyFill="1" applyAlignment="1">
      <alignment horizontal="left" vertical="center"/>
    </xf>
    <xf numFmtId="0" fontId="28" fillId="37" borderId="0" xfId="0" applyFont="1" applyFill="1"/>
    <xf numFmtId="0" fontId="60" fillId="2" borderId="0" xfId="0" applyFont="1" applyFill="1" applyAlignment="1">
      <alignment vertical="center"/>
    </xf>
    <xf numFmtId="183" fontId="28" fillId="37" borderId="0" xfId="0" applyNumberFormat="1" applyFont="1" applyFill="1"/>
    <xf numFmtId="169" fontId="5" fillId="2" borderId="0" xfId="2" applyNumberFormat="1" applyFont="1" applyFill="1"/>
    <xf numFmtId="169" fontId="4" fillId="2" borderId="0" xfId="2" applyNumberFormat="1" applyFont="1" applyFill="1" applyAlignment="1">
      <alignment wrapText="1"/>
    </xf>
    <xf numFmtId="0" fontId="4" fillId="2" borderId="0" xfId="0" applyFont="1" applyFill="1" applyAlignment="1">
      <alignment wrapText="1"/>
    </xf>
    <xf numFmtId="169" fontId="4" fillId="42" borderId="0" xfId="2" applyNumberFormat="1" applyFont="1" applyFill="1" applyAlignment="1">
      <alignment wrapText="1"/>
    </xf>
    <xf numFmtId="169" fontId="4" fillId="2" borderId="0" xfId="2" applyNumberFormat="1" applyFont="1" applyFill="1"/>
    <xf numFmtId="169" fontId="4" fillId="42" borderId="0" xfId="2" applyNumberFormat="1" applyFont="1" applyFill="1" applyBorder="1" applyAlignment="1">
      <alignment wrapText="1"/>
    </xf>
    <xf numFmtId="169" fontId="4" fillId="2" borderId="0" xfId="2" applyNumberFormat="1" applyFont="1" applyFill="1" applyBorder="1" applyAlignment="1">
      <alignment wrapText="1"/>
    </xf>
    <xf numFmtId="9" fontId="4" fillId="42" borderId="0" xfId="33" applyFont="1" applyFill="1" applyBorder="1" applyAlignment="1">
      <alignment wrapText="1"/>
    </xf>
    <xf numFmtId="2" fontId="4" fillId="42" borderId="0" xfId="33" applyNumberFormat="1" applyFont="1" applyFill="1" applyBorder="1" applyAlignment="1">
      <alignment wrapText="1"/>
    </xf>
    <xf numFmtId="164" fontId="4" fillId="42" borderId="0" xfId="1" applyNumberFormat="1" applyFont="1" applyFill="1" applyBorder="1" applyAlignment="1">
      <alignment wrapText="1"/>
    </xf>
    <xf numFmtId="164" fontId="4" fillId="2" borderId="0" xfId="1" applyNumberFormat="1" applyFont="1" applyFill="1" applyBorder="1" applyAlignment="1">
      <alignment wrapText="1"/>
    </xf>
    <xf numFmtId="169" fontId="65" fillId="2" borderId="0" xfId="2" applyNumberFormat="1" applyFont="1" applyFill="1" applyAlignment="1">
      <alignment horizontal="right" vertical="center"/>
    </xf>
    <xf numFmtId="44" fontId="67" fillId="38" borderId="0" xfId="2" applyFont="1" applyFill="1" applyBorder="1" applyAlignment="1">
      <alignment horizontal="left"/>
    </xf>
    <xf numFmtId="44" fontId="67" fillId="38" borderId="0" xfId="2" applyFont="1" applyFill="1" applyBorder="1" applyAlignment="1"/>
    <xf numFmtId="0" fontId="0" fillId="2" borderId="0" xfId="0" applyFill="1" applyBorder="1" applyAlignment="1">
      <alignment vertical="top" wrapText="1"/>
    </xf>
    <xf numFmtId="0" fontId="0" fillId="2" borderId="34" xfId="0" applyFill="1" applyBorder="1" applyAlignment="1">
      <alignment horizontal="left" vertical="top" wrapText="1"/>
    </xf>
    <xf numFmtId="0" fontId="0" fillId="2" borderId="0" xfId="0" applyFill="1" applyBorder="1" applyAlignment="1">
      <alignment horizontal="left" vertical="top" wrapText="1"/>
    </xf>
    <xf numFmtId="0" fontId="60" fillId="42" borderId="0" xfId="0" applyFont="1" applyFill="1" applyAlignment="1">
      <alignment horizontal="center" vertical="center"/>
    </xf>
    <xf numFmtId="0" fontId="59" fillId="2" borderId="0" xfId="0" applyFont="1" applyFill="1" applyAlignment="1">
      <alignment horizontal="center"/>
    </xf>
    <xf numFmtId="0" fontId="60" fillId="2" borderId="0" xfId="0" applyFont="1" applyFill="1" applyAlignment="1">
      <alignment horizontal="center" vertical="center"/>
    </xf>
    <xf numFmtId="0" fontId="59" fillId="2" borderId="0" xfId="0" applyFont="1" applyFill="1" applyAlignment="1">
      <alignment horizontal="center" vertical="center"/>
    </xf>
    <xf numFmtId="0" fontId="67" fillId="38" borderId="0" xfId="0" applyFont="1" applyFill="1" applyAlignment="1">
      <alignment horizontal="center" vertical="center"/>
    </xf>
    <xf numFmtId="0" fontId="69" fillId="38" borderId="35" xfId="0" applyFont="1" applyFill="1" applyBorder="1" applyAlignment="1">
      <alignment horizontal="center" vertical="center"/>
    </xf>
    <xf numFmtId="0" fontId="69" fillId="59" borderId="35" xfId="0" applyFont="1" applyFill="1" applyBorder="1" applyAlignment="1">
      <alignment horizontal="center" vertical="center"/>
    </xf>
    <xf numFmtId="0" fontId="66" fillId="60" borderId="35" xfId="0" applyFont="1" applyFill="1" applyBorder="1" applyAlignment="1">
      <alignment horizontal="center" vertical="center"/>
    </xf>
    <xf numFmtId="0" fontId="67" fillId="2" borderId="0" xfId="0" applyFont="1" applyFill="1" applyAlignment="1">
      <alignment horizontal="center" vertical="center"/>
    </xf>
    <xf numFmtId="0" fontId="66" fillId="42" borderId="35" xfId="0" applyFont="1" applyFill="1" applyBorder="1" applyAlignment="1">
      <alignment horizontal="center" vertical="center"/>
    </xf>
    <xf numFmtId="0" fontId="32" fillId="2" borderId="0" xfId="0" applyFont="1" applyFill="1" applyAlignment="1">
      <alignment horizontal="center"/>
    </xf>
    <xf numFmtId="0" fontId="13" fillId="56" borderId="0" xfId="0" applyFont="1" applyFill="1" applyAlignment="1">
      <alignment horizontal="center"/>
    </xf>
    <xf numFmtId="0" fontId="13" fillId="53" borderId="0" xfId="0" applyFont="1" applyFill="1" applyAlignment="1">
      <alignment horizontal="center"/>
    </xf>
    <xf numFmtId="0" fontId="13" fillId="52" borderId="0" xfId="0" applyFont="1" applyFill="1" applyAlignment="1">
      <alignment horizontal="center"/>
    </xf>
    <xf numFmtId="0" fontId="13" fillId="51" borderId="0" xfId="0" applyFont="1" applyFill="1" applyAlignment="1">
      <alignment horizontal="center"/>
    </xf>
    <xf numFmtId="0" fontId="7" fillId="2" borderId="0" xfId="0" applyFont="1" applyFill="1" applyAlignment="1">
      <alignment horizontal="center"/>
    </xf>
    <xf numFmtId="0" fontId="36" fillId="45" borderId="0" xfId="63" applyFont="1" applyFill="1" applyAlignment="1">
      <alignment horizontal="left" wrapText="1"/>
    </xf>
    <xf numFmtId="0" fontId="26" fillId="46" borderId="18" xfId="63" applyFont="1" applyFill="1" applyBorder="1" applyAlignment="1">
      <alignment horizontal="center"/>
    </xf>
    <xf numFmtId="0" fontId="26" fillId="46" borderId="19" xfId="63" applyFont="1" applyFill="1" applyBorder="1" applyAlignment="1">
      <alignment horizontal="center"/>
    </xf>
    <xf numFmtId="0" fontId="26" fillId="46" borderId="20" xfId="63" applyFont="1" applyFill="1" applyBorder="1" applyAlignment="1">
      <alignment horizontal="center"/>
    </xf>
    <xf numFmtId="0" fontId="20" fillId="45" borderId="0" xfId="63" applyFill="1" applyAlignment="1">
      <alignment horizontal="left" wrapText="1"/>
    </xf>
    <xf numFmtId="0" fontId="21" fillId="45" borderId="0" xfId="63" applyFont="1" applyFill="1" applyAlignment="1">
      <alignment horizontal="left" wrapText="1"/>
    </xf>
    <xf numFmtId="0" fontId="45" fillId="45" borderId="0" xfId="63" applyFont="1" applyFill="1" applyAlignment="1">
      <alignment horizontal="left" vertical="top" wrapText="1"/>
    </xf>
    <xf numFmtId="10" fontId="28" fillId="43" borderId="0" xfId="33" applyNumberFormat="1" applyFont="1" applyFill="1"/>
    <xf numFmtId="10" fontId="28" fillId="37" borderId="0" xfId="33" applyNumberFormat="1" applyFont="1" applyFill="1" applyAlignment="1">
      <alignment horizontal="right"/>
    </xf>
  </cellXfs>
  <cellStyles count="100">
    <cellStyle name="20% - Accent1" xfId="40" builtinId="30" customBuiltin="1"/>
    <cellStyle name="20% - Accent2" xfId="44" builtinId="34" customBuiltin="1"/>
    <cellStyle name="20% - Accent3" xfId="48" builtinId="38" customBuiltin="1"/>
    <cellStyle name="20% - Accent4" xfId="52" builtinId="42" customBuiltin="1"/>
    <cellStyle name="20% - Accent5" xfId="56" builtinId="46" customBuiltin="1"/>
    <cellStyle name="20% - Accent6" xfId="60" builtinId="50" customBuiltin="1"/>
    <cellStyle name="40% - Accent1" xfId="41" builtinId="31" customBuiltin="1"/>
    <cellStyle name="40% - Accent2" xfId="45" builtinId="35" customBuiltin="1"/>
    <cellStyle name="40% - Accent3" xfId="49" builtinId="39" customBuiltin="1"/>
    <cellStyle name="40% - Accent4" xfId="53" builtinId="43" customBuiltin="1"/>
    <cellStyle name="40% - Accent5" xfId="57" builtinId="47" customBuiltin="1"/>
    <cellStyle name="40% - Accent6" xfId="61" builtinId="51" customBuiltin="1"/>
    <cellStyle name="60% - Accent1" xfId="42" builtinId="32" customBuiltin="1"/>
    <cellStyle name="60% - Accent2" xfId="46" builtinId="36" customBuiltin="1"/>
    <cellStyle name="60% - Accent3" xfId="50" builtinId="40" customBuiltin="1"/>
    <cellStyle name="60% - Accent4" xfId="54" builtinId="44" customBuiltin="1"/>
    <cellStyle name="60% - Accent5" xfId="58" builtinId="48" customBuiltin="1"/>
    <cellStyle name="60% - Accent6" xfId="62" builtinId="52" customBuiltin="1"/>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36" builtinId="27" customBuiltin="1"/>
    <cellStyle name="Calculation 2" xfId="65" xr:uid="{11757685-EA88-463D-9B63-4E451D5779DE}"/>
    <cellStyle name="Calculation 3" xfId="64" xr:uid="{269AE86D-BAA3-449D-8D72-E63E56980E3F}"/>
    <cellStyle name="Check Cell" xfId="38" builtinId="23" customBuiltin="1"/>
    <cellStyle name="Comma" xfId="1" builtinId="3"/>
    <cellStyle name="Comma 2" xfId="8" xr:uid="{BC09F1E0-E0B9-45A6-B186-3325E0A9DB93}"/>
    <cellStyle name="Comma 2 2" xfId="67" xr:uid="{CA1378F9-71D5-4B39-B5FA-100E6BFD6687}"/>
    <cellStyle name="Comma 2 2 2" xfId="83" xr:uid="{C6188ED6-E849-462F-95F3-B740CABC2CA5}"/>
    <cellStyle name="Comma 2 3" xfId="82" xr:uid="{AC52955E-F3D4-4794-84F9-1F4AECBC9DA4}"/>
    <cellStyle name="Comma 2 4" xfId="99" xr:uid="{8A844F83-5E2B-41CB-B030-34DE1BF5C7FF}"/>
    <cellStyle name="Comma 3" xfId="9" xr:uid="{6B3B908B-2EE8-420B-8909-72B4538D80AD}"/>
    <cellStyle name="Comma 3 2" xfId="81" xr:uid="{3D9973BF-F82D-4B25-A2BC-C96A2558EC7C}"/>
    <cellStyle name="Comma 3 3" xfId="88" xr:uid="{4D3B2FB1-30D7-4070-AA95-557E602CE42B}"/>
    <cellStyle name="Comma 4" xfId="5" xr:uid="{2415D397-6627-4E27-BB2F-6993380BD52D}"/>
    <cellStyle name="Comma 4 2" xfId="92" xr:uid="{920F3BB5-4515-4437-B50F-83793ECD1632}"/>
    <cellStyle name="Comma 5" xfId="66" xr:uid="{8F2C2BE6-80E3-4AF6-A851-F610067D3B5B}"/>
    <cellStyle name="Currency" xfId="2" builtinId="4"/>
    <cellStyle name="Currency 2" xfId="85" xr:uid="{13291003-1AFD-4B14-8F10-56DC375622C4}"/>
    <cellStyle name="Currency 2 3" xfId="98" xr:uid="{519FC1E5-929E-4DAB-A458-3FD802B80347}"/>
    <cellStyle name="Currency 3" xfId="91" xr:uid="{82A06860-A2F4-4A67-8E91-2AA00BD02F07}"/>
    <cellStyle name="Currency 4" xfId="80" xr:uid="{EB97BA5C-DAF2-40E8-8ABC-4E81FB1BA178}"/>
    <cellStyle name="Currency 4 2" xfId="96" xr:uid="{B16F1C8E-5D7D-41F7-B176-2B4E3EB7D171}"/>
    <cellStyle name="Explanatory Text 2" xfId="68" xr:uid="{92FCE1A3-DF84-4CC7-BDFF-57F1BD8FB0CA}"/>
    <cellStyle name="Followed Hyperlink" xfId="69" builtinId="9" customBuiltin="1"/>
    <cellStyle name="Good" xfId="35" builtinId="26" customBuiltin="1"/>
    <cellStyle name="Hyperlink" xfId="10" xr:uid="{F8BEBFFA-7EEE-4911-80C4-78209CEA9490}"/>
    <cellStyle name="Hyperlink 2" xfId="11" xr:uid="{EE8162A7-3D32-4705-8781-84E4E1759B88}"/>
    <cellStyle name="Hyperlink 2 2" xfId="12" xr:uid="{A9867914-3EC5-4401-A330-90761A794605}"/>
    <cellStyle name="Hyperlink 2 3" xfId="94" xr:uid="{8BD9E2E4-9E95-47F4-90B4-CA0413773D59}"/>
    <cellStyle name="Hyperlink 3" xfId="13" xr:uid="{CE2097C1-04AE-472E-AA15-6B6378F21512}"/>
    <cellStyle name="Hyperlink 4" xfId="70" xr:uid="{ADFFD1B1-32AC-435E-930B-6C9E63AD1F2B}"/>
    <cellStyle name="Hyperlink 5" xfId="79" xr:uid="{1AAF771D-2079-4C1E-8DB4-E39C1160DF18}"/>
    <cellStyle name="Hyperlink 6" xfId="86" xr:uid="{167E8155-B274-4C24-99B2-0B39DD84425D}"/>
    <cellStyle name="Input 2" xfId="71" xr:uid="{643ECD64-B75F-4A02-81C0-32E608A1601B}"/>
    <cellStyle name="Input data" xfId="72" xr:uid="{1B908CD6-4B7D-4B14-B6AF-74ADCBBE2AC1}"/>
    <cellStyle name="Linked Cell 2" xfId="73" xr:uid="{3B5A2788-C1D4-4333-B296-85C72565379D}"/>
    <cellStyle name="Neutral" xfId="37" builtinId="28" customBuiltin="1"/>
    <cellStyle name="Normal" xfId="0" builtinId="0"/>
    <cellStyle name="Normal 13" xfId="14" xr:uid="{0E182460-2AF4-4BF4-9E6A-842A50BF3241}"/>
    <cellStyle name="Normal 13 2" xfId="15" xr:uid="{AD6CFA61-94C2-464C-AC94-83A9191536E1}"/>
    <cellStyle name="Normal 13 3" xfId="16" xr:uid="{306A263C-A2BD-44C7-8566-96392D099848}"/>
    <cellStyle name="Normal 14" xfId="95" xr:uid="{F34C803A-E139-4024-8AFE-66816859FF3A}"/>
    <cellStyle name="Normal 17 2 2" xfId="17" xr:uid="{88BD5949-CA34-4D1D-AECC-F838E2F1E6F6}"/>
    <cellStyle name="Normal 17 2 2 2" xfId="18" xr:uid="{D12AF7F4-6885-40A7-998E-B85F80CDAEEE}"/>
    <cellStyle name="Normal 17 2 2 3" xfId="19" xr:uid="{AEA55707-E79F-43EC-9930-D01937F1683E}"/>
    <cellStyle name="Normal 2" xfId="3" xr:uid="{A15E8FAD-32FF-4F4C-9314-70FE2FFF4C9C}"/>
    <cellStyle name="Normal 2 2" xfId="21" xr:uid="{542AE729-5F6D-48F6-B994-DA3BA70B1DA1}"/>
    <cellStyle name="Normal 2 2 2" xfId="22" xr:uid="{08970741-C750-449E-A647-5714D75851C1}"/>
    <cellStyle name="Normal 2 2 3" xfId="87" xr:uid="{4C3F2E9A-31C8-46A7-A1BA-C9B0230439D8}"/>
    <cellStyle name="Normal 2 3" xfId="23" xr:uid="{7F399F0D-1C8C-42E6-95A2-90A1BC7BD4A4}"/>
    <cellStyle name="Normal 2 4" xfId="20" xr:uid="{D7B10CA0-51A9-4C6F-8ADA-038A573FEA30}"/>
    <cellStyle name="Normal 2 5" xfId="84" xr:uid="{4932523B-9EAA-4F15-A3BA-C6F5C145D939}"/>
    <cellStyle name="Normal 3" xfId="24" xr:uid="{5B593D0F-1FC9-4E75-AC07-AD47C33BDDB0}"/>
    <cellStyle name="Normal 3 2" xfId="25" xr:uid="{E4D0C248-8B94-4FD8-BC9B-1545C11E583F}"/>
    <cellStyle name="Normal 3 2 2" xfId="97" xr:uid="{08544DD0-AA87-4ED2-85E3-DE029B73122A}"/>
    <cellStyle name="Normal 3 3" xfId="89" xr:uid="{0E45F941-8154-4541-981A-06A6AB7BF05D}"/>
    <cellStyle name="Normal 4" xfId="26" xr:uid="{AE116BA3-C1DC-48B0-9B42-9C17B73A55AF}"/>
    <cellStyle name="Normal 5" xfId="27" xr:uid="{89C65653-08E1-457A-AEE9-F82061729422}"/>
    <cellStyle name="Normal 5 2" xfId="93" xr:uid="{7C194BB8-B965-4CCD-85B0-D6C8C102DECD}"/>
    <cellStyle name="Normal 6" xfId="28" xr:uid="{CE08CA47-78A7-4C75-AAB6-94508663A63D}"/>
    <cellStyle name="Normal 7" xfId="4" xr:uid="{F8061C52-F77C-4D94-A3D7-C0DF289AAC5B}"/>
    <cellStyle name="Normal 8" xfId="63" xr:uid="{CE120611-AD37-44D0-B33C-E697534D4D67}"/>
    <cellStyle name="Normal GHG Textfiels Bold" xfId="29" xr:uid="{EEA94F97-F5D9-4895-BC8F-379F400A3EB3}"/>
    <cellStyle name="Note 2" xfId="74" xr:uid="{255AAAD5-BFD6-43D7-8842-9CC102CFAA7A}"/>
    <cellStyle name="Output 2" xfId="75" xr:uid="{05DAA013-BC5B-4F21-B0EC-D5B652BADF08}"/>
    <cellStyle name="Percent" xfId="33" builtinId="5"/>
    <cellStyle name="Percent 2" xfId="6" xr:uid="{976C2993-A75D-4190-9C58-1CFB9490BE6A}"/>
    <cellStyle name="Percent 2 2" xfId="76" xr:uid="{36CE5A2E-6293-4FA9-8F44-EA714A368BA8}"/>
    <cellStyle name="Percent 2 3" xfId="90" xr:uid="{5912AE22-C9E1-4C40-BFD6-DF74FA9EF323}"/>
    <cellStyle name="Selection" xfId="77" xr:uid="{E63FC45A-CAD7-4217-8655-C85583BF728E}"/>
    <cellStyle name="Title" xfId="34" builtinId="15" customBuiltin="1"/>
    <cellStyle name="User Input" xfId="30" xr:uid="{C3018436-E44B-494E-87FB-2D762CBA1B52}"/>
    <cellStyle name="User Input 2" xfId="31" xr:uid="{D8EEA4D5-6F16-4783-B4A6-18612A43A9EE}"/>
    <cellStyle name="User Input 3" xfId="32" xr:uid="{9E142FBD-C106-488E-881E-16728A06BF30}"/>
    <cellStyle name="Warning Text 2" xfId="78" xr:uid="{A9D508BD-5773-43A1-B82F-B8A142732999}"/>
    <cellStyle name="Обычный_CRF2002 (1)" xfId="7" xr:uid="{AAA2F6DD-19A2-47A2-B492-9543C5881C7C}"/>
  </cellStyles>
  <dxfs count="53">
    <dxf>
      <fill>
        <patternFill>
          <bgColor rgb="FF92D050"/>
        </patternFill>
      </fill>
    </dxf>
    <dxf>
      <fill>
        <patternFill>
          <bgColor rgb="FFFF0000"/>
        </patternFill>
      </fill>
    </dxf>
    <dxf>
      <fill>
        <patternFill>
          <bgColor rgb="FF7030A0"/>
        </patternFill>
      </fill>
    </dxf>
    <dxf>
      <fill>
        <patternFill>
          <bgColor rgb="FF7030A0"/>
        </patternFill>
      </fill>
    </dxf>
    <dxf>
      <fill>
        <patternFill>
          <bgColor theme="7" tint="0.39994506668294322"/>
        </patternFill>
      </fill>
    </dxf>
    <dxf>
      <fill>
        <patternFill>
          <bgColor theme="7" tint="0.39994506668294322"/>
        </patternFill>
      </fill>
    </dxf>
    <dxf>
      <fill>
        <patternFill>
          <bgColor rgb="FF00B0F0"/>
        </patternFill>
      </fill>
    </dxf>
    <dxf>
      <fill>
        <patternFill>
          <bgColor rgb="FFFF5050"/>
        </patternFill>
      </fill>
    </dxf>
    <dxf>
      <fill>
        <patternFill>
          <bgColor rgb="FFFF5050"/>
        </patternFill>
      </fill>
    </dxf>
    <dxf>
      <fill>
        <patternFill>
          <bgColor rgb="FFFF5050"/>
        </patternFill>
      </fill>
    </dxf>
    <dxf>
      <fill>
        <patternFill>
          <bgColor rgb="FF7030A0"/>
        </patternFill>
      </fill>
    </dxf>
    <dxf>
      <fill>
        <patternFill>
          <bgColor rgb="FF7030A0"/>
        </patternFill>
      </fill>
    </dxf>
    <dxf>
      <fill>
        <patternFill>
          <bgColor rgb="FF7030A0"/>
        </patternFill>
      </fill>
    </dxf>
    <dxf>
      <fill>
        <patternFill>
          <bgColor theme="7" tint="0.39994506668294322"/>
        </patternFill>
      </fill>
    </dxf>
    <dxf>
      <fill>
        <patternFill>
          <bgColor theme="7" tint="0.39994506668294322"/>
        </patternFill>
      </fill>
    </dxf>
    <dxf>
      <fill>
        <patternFill>
          <bgColor rgb="FF00B0F0"/>
        </patternFill>
      </fill>
    </dxf>
    <dxf>
      <fill>
        <patternFill>
          <bgColor rgb="FFFF5050"/>
        </patternFill>
      </fill>
    </dxf>
    <dxf>
      <fill>
        <patternFill>
          <bgColor rgb="FFFF5050"/>
        </patternFill>
      </fill>
    </dxf>
    <dxf>
      <fill>
        <patternFill>
          <bgColor rgb="FFFF5050"/>
        </patternFill>
      </fill>
    </dxf>
    <dxf>
      <fill>
        <patternFill>
          <bgColor rgb="FF7030A0"/>
        </patternFill>
      </fill>
    </dxf>
    <dxf>
      <fill>
        <patternFill>
          <bgColor rgb="FF7030A0"/>
        </patternFill>
      </fill>
    </dxf>
    <dxf>
      <fill>
        <patternFill>
          <bgColor rgb="FF7030A0"/>
        </patternFill>
      </fill>
    </dxf>
    <dxf>
      <fill>
        <patternFill>
          <bgColor theme="7" tint="0.39994506668294322"/>
        </patternFill>
      </fill>
    </dxf>
    <dxf>
      <fill>
        <patternFill>
          <bgColor theme="7" tint="0.39994506668294322"/>
        </patternFill>
      </fill>
    </dxf>
    <dxf>
      <fill>
        <patternFill>
          <bgColor rgb="FF00B0F0"/>
        </patternFill>
      </fill>
    </dxf>
    <dxf>
      <fill>
        <patternFill>
          <bgColor rgb="FFFF5050"/>
        </patternFill>
      </fill>
    </dxf>
    <dxf>
      <fill>
        <patternFill>
          <bgColor rgb="FFFF5050"/>
        </patternFill>
      </fill>
    </dxf>
    <dxf>
      <fill>
        <patternFill>
          <bgColor rgb="FFFF5050"/>
        </patternFill>
      </fill>
    </dxf>
    <dxf>
      <fill>
        <patternFill>
          <bgColor rgb="FF7030A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ont>
        <b val="0"/>
        <i val="0"/>
        <strike val="0"/>
        <condense val="0"/>
        <extend val="0"/>
        <outline val="0"/>
        <shadow val="0"/>
        <u val="none"/>
        <vertAlign val="baseline"/>
        <sz val="11"/>
        <color auto="1"/>
        <name val="Century Gothic"/>
        <family val="2"/>
        <scheme val="minor"/>
      </font>
      <numFmt numFmtId="2" formatCode="0.00"/>
      <fill>
        <patternFill patternType="solid">
          <fgColor indexed="64"/>
          <bgColor rgb="FFFFFFFF"/>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entury Gothic"/>
        <family val="2"/>
        <scheme val="minor"/>
      </font>
      <numFmt numFmtId="2" formatCode="0.00"/>
      <fill>
        <patternFill patternType="solid">
          <fgColor indexed="64"/>
          <bgColor rgb="FFFFFFFF"/>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entury Gothic"/>
        <family val="2"/>
        <scheme val="minor"/>
      </font>
      <fill>
        <patternFill patternType="solid">
          <fgColor indexed="64"/>
          <bgColor rgb="FFFFFFFF"/>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entury Gothic"/>
        <family val="2"/>
        <scheme val="minor"/>
      </font>
      <fill>
        <patternFill patternType="solid">
          <fgColor indexed="64"/>
          <bgColor rgb="FFFFFFFF"/>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entury Gothic"/>
        <family val="2"/>
        <scheme val="minor"/>
      </font>
      <fill>
        <patternFill patternType="solid">
          <fgColor indexed="64"/>
          <bgColor rgb="FFFFFFFF"/>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entury Gothic"/>
        <family val="2"/>
        <scheme val="minor"/>
      </font>
      <numFmt numFmtId="14" formatCode="0.00%"/>
      <fill>
        <patternFill patternType="solid">
          <fgColor indexed="64"/>
          <bgColor rgb="FFFFFFFF"/>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entury Gothic"/>
        <family val="2"/>
        <scheme val="minor"/>
      </font>
      <numFmt numFmtId="180" formatCode="&quot;£&quot;#,##0.00"/>
      <fill>
        <patternFill patternType="solid">
          <fgColor indexed="64"/>
          <bgColor rgb="FFFFFFFF"/>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entury Gothic"/>
        <family val="2"/>
        <scheme val="minor"/>
      </font>
      <fill>
        <patternFill patternType="solid">
          <fgColor indexed="64"/>
          <bgColor rgb="FFFFFFFF"/>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entury Gothic"/>
        <family val="2"/>
        <scheme val="minor"/>
      </font>
      <fill>
        <patternFill patternType="solid">
          <fgColor indexed="64"/>
          <bgColor rgb="FFFFFFFF"/>
        </patternFill>
      </fill>
    </dxf>
    <dxf>
      <font>
        <b val="0"/>
        <i val="0"/>
        <strike val="0"/>
        <condense val="0"/>
        <extend val="0"/>
        <outline val="0"/>
        <shadow val="0"/>
        <u val="none"/>
        <vertAlign val="baseline"/>
        <sz val="10"/>
        <color rgb="FFFFFFFF"/>
        <name val="Century Gothic"/>
        <family val="2"/>
        <scheme val="minor"/>
      </font>
      <fill>
        <patternFill patternType="solid">
          <fgColor indexed="64"/>
          <bgColor theme="6" tint="-0.249977111117893"/>
        </patternFill>
      </fill>
    </dxf>
    <dxf>
      <fill>
        <patternFill>
          <bgColor rgb="FF00B050"/>
        </patternFill>
      </fill>
    </dxf>
    <dxf>
      <fill>
        <patternFill>
          <bgColor rgb="FFFF0000"/>
        </patternFill>
      </fill>
    </dxf>
  </dxfs>
  <tableStyles count="0" defaultTableStyle="TableStyleMedium2" defaultPivotStyle="PivotStyleLight16"/>
  <colors>
    <mruColors>
      <color rgb="FFFFFFFF"/>
      <color rgb="FFFF9966"/>
      <color rgb="FF000000"/>
      <color rgb="FF882DD3"/>
      <color rgb="FFFF6565"/>
      <color rgb="FFFF5050"/>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externalLink" Target="externalLinks/externalLink9.xml"/><Relationship Id="rId47" Type="http://schemas.openxmlformats.org/officeDocument/2006/relationships/externalLink" Target="externalLinks/externalLink14.xml"/><Relationship Id="rId50" Type="http://schemas.openxmlformats.org/officeDocument/2006/relationships/externalLink" Target="externalLinks/externalLink17.xml"/><Relationship Id="rId55" Type="http://schemas.openxmlformats.org/officeDocument/2006/relationships/externalLink" Target="externalLinks/externalLink22.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4.xml"/><Relationship Id="rId40" Type="http://schemas.openxmlformats.org/officeDocument/2006/relationships/externalLink" Target="externalLinks/externalLink7.xml"/><Relationship Id="rId45" Type="http://schemas.openxmlformats.org/officeDocument/2006/relationships/externalLink" Target="externalLinks/externalLink12.xml"/><Relationship Id="rId53" Type="http://schemas.openxmlformats.org/officeDocument/2006/relationships/externalLink" Target="externalLinks/externalLink20.xml"/><Relationship Id="rId58" Type="http://schemas.openxmlformats.org/officeDocument/2006/relationships/theme" Target="theme/theme1.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sheetMetadata" Target="metadata.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openxmlformats.org/officeDocument/2006/relationships/externalLink" Target="externalLinks/externalLink10.xml"/><Relationship Id="rId48" Type="http://schemas.openxmlformats.org/officeDocument/2006/relationships/externalLink" Target="externalLinks/externalLink15.xml"/><Relationship Id="rId56" Type="http://schemas.openxmlformats.org/officeDocument/2006/relationships/externalLink" Target="externalLinks/externalLink23.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1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5.xml"/><Relationship Id="rId46" Type="http://schemas.openxmlformats.org/officeDocument/2006/relationships/externalLink" Target="externalLinks/externalLink13.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8.xml"/><Relationship Id="rId54" Type="http://schemas.openxmlformats.org/officeDocument/2006/relationships/externalLink" Target="externalLinks/externalLink21.xml"/><Relationship Id="rId62"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49" Type="http://schemas.openxmlformats.org/officeDocument/2006/relationships/externalLink" Target="externalLinks/externalLink16.xml"/><Relationship Id="rId57" Type="http://schemas.openxmlformats.org/officeDocument/2006/relationships/externalLink" Target="externalLinks/externalLink2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1.xml"/><Relationship Id="rId52" Type="http://schemas.openxmlformats.org/officeDocument/2006/relationships/externalLink" Target="externalLinks/externalLink19.xml"/><Relationship Id="rId60" Type="http://schemas.openxmlformats.org/officeDocument/2006/relationships/sharedStrings" Target="sharedStrings.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ysClr val="windowText" lastClr="000000"/>
                </a:solidFill>
                <a:latin typeface="+mn-lt"/>
                <a:ea typeface="+mn-ea"/>
                <a:cs typeface="+mn-cs"/>
              </a:defRPr>
            </a:pPr>
            <a:r>
              <a:rPr lang="en-GB" sz="1800" b="0" i="0" u="none" strike="noStrike" baseline="0">
                <a:solidFill>
                  <a:sysClr val="windowText" lastClr="000000"/>
                </a:solidFill>
                <a:effectLst/>
              </a:rPr>
              <a:t>Cumulative cash positions</a:t>
            </a:r>
            <a:endParaRPr lang="en-GB" sz="1800">
              <a:solidFill>
                <a:sysClr val="windowText" lastClr="000000"/>
              </a:solidFill>
            </a:endParaRPr>
          </a:p>
        </c:rich>
      </c:tx>
      <c:overlay val="0"/>
      <c:spPr>
        <a:noFill/>
        <a:ln>
          <a:noFill/>
        </a:ln>
        <a:effectLst/>
      </c:spPr>
      <c:txPr>
        <a:bodyPr rot="0" spcFirstLastPara="1" vertOverflow="ellipsis" vert="horz" wrap="square" anchor="ctr" anchorCtr="1"/>
        <a:lstStyle/>
        <a:p>
          <a:pPr>
            <a:defRPr sz="18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4.721273463881679E-2"/>
          <c:y val="0.14590434016318793"/>
          <c:w val="0.78828451543021838"/>
          <c:h val="0.81594620079723357"/>
        </c:manualLayout>
      </c:layout>
      <c:lineChart>
        <c:grouping val="standard"/>
        <c:varyColors val="0"/>
        <c:ser>
          <c:idx val="0"/>
          <c:order val="0"/>
          <c:tx>
            <c:v>Project cash position</c:v>
          </c:tx>
          <c:spPr>
            <a:ln w="28575" cap="rnd">
              <a:solidFill>
                <a:schemeClr val="accent1"/>
              </a:solidFill>
              <a:round/>
            </a:ln>
            <a:effectLst/>
          </c:spPr>
          <c:marker>
            <c:symbol val="none"/>
          </c:marker>
          <c:cat>
            <c:numRef>
              <c:f>'Twiggs Stores'!$M$26:$M$46</c:f>
              <c:numCache>
                <c:formatCode>0</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'Twiggs Stores'!$Y$26:$Y$46</c:f>
              <c:numCache>
                <c:formatCode>_-"£"* #,##0_-;\-"£"* #,##0_-;_-"£"* "-"??_-;_-@_-</c:formatCode>
                <c:ptCount val="21"/>
                <c:pt idx="0">
                  <c:v>-68750</c:v>
                </c:pt>
                <c:pt idx="1">
                  <c:v>-63529.238107999998</c:v>
                </c:pt>
                <c:pt idx="2">
                  <c:v>-58260.739949458395</c:v>
                </c:pt>
                <c:pt idx="3">
                  <c:v>-52944.106252963087</c:v>
                </c:pt>
                <c:pt idx="4">
                  <c:v>-47578.935205122121</c:v>
                </c:pt>
                <c:pt idx="5">
                  <c:v>-42164.822453069915</c:v>
                </c:pt>
                <c:pt idx="6">
                  <c:v>-36701.361107546356</c:v>
                </c:pt>
                <c:pt idx="7">
                  <c:v>-31188.14174656539</c:v>
                </c:pt>
                <c:pt idx="8">
                  <c:v>-25624.752419690114</c:v>
                </c:pt>
                <c:pt idx="9">
                  <c:v>-20010.778652931625</c:v>
                </c:pt>
                <c:pt idx="10">
                  <c:v>-14345.803454289475</c:v>
                </c:pt>
                <c:pt idx="11">
                  <c:v>-16129.407319951815</c:v>
                </c:pt>
                <c:pt idx="12">
                  <c:v>-10361.168241173851</c:v>
                </c:pt>
                <c:pt idx="13">
                  <c:v>-4540.6617118535951</c:v>
                </c:pt>
                <c:pt idx="14">
                  <c:v>1332.5392631756749</c:v>
                </c:pt>
                <c:pt idx="15">
                  <c:v>7258.8641591163414</c:v>
                </c:pt>
                <c:pt idx="16">
                  <c:v>13238.744921420457</c:v>
                </c:pt>
                <c:pt idx="17">
                  <c:v>19272.615955226051</c:v>
                </c:pt>
                <c:pt idx="18">
                  <c:v>25360.914113994448</c:v>
                </c:pt>
                <c:pt idx="19">
                  <c:v>31504.078687326921</c:v>
                </c:pt>
                <c:pt idx="20">
                  <c:v>37702.551387938358</c:v>
                </c:pt>
              </c:numCache>
            </c:numRef>
          </c:val>
          <c:smooth val="0"/>
          <c:extLst>
            <c:ext xmlns:c16="http://schemas.microsoft.com/office/drawing/2014/chart" uri="{C3380CC4-5D6E-409C-BE32-E72D297353CC}">
              <c16:uniqueId val="{00000000-ACC2-4977-B8BC-4D3C2BED60E3}"/>
            </c:ext>
          </c:extLst>
        </c:ser>
        <c:ser>
          <c:idx val="1"/>
          <c:order val="1"/>
          <c:tx>
            <c:v>CEG surplus cash position</c:v>
          </c:tx>
          <c:spPr>
            <a:ln w="28575" cap="rnd">
              <a:solidFill>
                <a:schemeClr val="accent2"/>
              </a:solidFill>
              <a:round/>
            </a:ln>
            <a:effectLst/>
          </c:spPr>
          <c:marker>
            <c:symbol val="none"/>
          </c:marker>
          <c:cat>
            <c:numRef>
              <c:f>'Twiggs Stores'!$M$26:$M$46</c:f>
              <c:numCache>
                <c:formatCode>0</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'Twiggs Stores'!$AB$26:$AB$46</c:f>
              <c:numCache>
                <c:formatCode>_-"£"* #,##0_-;\-"£"* #,##0_-;_-"£"* "-"??_-;_-@_-</c:formatCode>
                <c:ptCount val="21"/>
                <c:pt idx="0">
                  <c:v>0</c:v>
                </c:pt>
                <c:pt idx="1">
                  <c:v>1645.7618919999995</c:v>
                </c:pt>
                <c:pt idx="2">
                  <c:v>3339.2600505415994</c:v>
                </c:pt>
                <c:pt idx="3">
                  <c:v>5080.8937470369074</c:v>
                </c:pt>
                <c:pt idx="4">
                  <c:v>6871.0647948778696</c:v>
                </c:pt>
                <c:pt idx="5">
                  <c:v>8710.1775469300737</c:v>
                </c:pt>
                <c:pt idx="6">
                  <c:v>10598.638892453637</c:v>
                </c:pt>
                <c:pt idx="7">
                  <c:v>12536.858253434602</c:v>
                </c:pt>
                <c:pt idx="8">
                  <c:v>14525.247580309881</c:v>
                </c:pt>
                <c:pt idx="9">
                  <c:v>16564.221347068367</c:v>
                </c:pt>
                <c:pt idx="10">
                  <c:v>18654.196545710518</c:v>
                </c:pt>
                <c:pt idx="11">
                  <c:v>13295.592680048177</c:v>
                </c:pt>
                <c:pt idx="12">
                  <c:v>15488.831758826142</c:v>
                </c:pt>
                <c:pt idx="13">
                  <c:v>17734.338288146399</c:v>
                </c:pt>
                <c:pt idx="14">
                  <c:v>20032.539263175669</c:v>
                </c:pt>
                <c:pt idx="15">
                  <c:v>22383.864159116336</c:v>
                </c:pt>
                <c:pt idx="16">
                  <c:v>24788.744921420453</c:v>
                </c:pt>
                <c:pt idx="17">
                  <c:v>27247.615955226043</c:v>
                </c:pt>
                <c:pt idx="18">
                  <c:v>29760.91411399444</c:v>
                </c:pt>
                <c:pt idx="19">
                  <c:v>32329.078687326913</c:v>
                </c:pt>
                <c:pt idx="20">
                  <c:v>34952.551387938351</c:v>
                </c:pt>
              </c:numCache>
            </c:numRef>
          </c:val>
          <c:smooth val="0"/>
          <c:extLst>
            <c:ext xmlns:c16="http://schemas.microsoft.com/office/drawing/2014/chart" uri="{C3380CC4-5D6E-409C-BE32-E72D297353CC}">
              <c16:uniqueId val="{00000001-ACC2-4977-B8BC-4D3C2BED60E3}"/>
            </c:ext>
          </c:extLst>
        </c:ser>
        <c:ser>
          <c:idx val="2"/>
          <c:order val="2"/>
          <c:tx>
            <c:v>Investors cash position</c:v>
          </c:tx>
          <c:spPr>
            <a:ln w="28575" cap="rnd">
              <a:solidFill>
                <a:schemeClr val="accent3"/>
              </a:solidFill>
              <a:round/>
            </a:ln>
            <a:effectLst/>
          </c:spPr>
          <c:marker>
            <c:symbol val="none"/>
          </c:marker>
          <c:cat>
            <c:numRef>
              <c:f>'Twiggs Stores'!$M$26:$M$46</c:f>
              <c:numCache>
                <c:formatCode>0</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'Twiggs Stores'!$W$26:$W$46</c:f>
              <c:numCache>
                <c:formatCode>_-"£"* #,##0_-;\-"£"* #,##0_-;_-"£"* "-"??_-;_-@_-</c:formatCode>
                <c:ptCount val="21"/>
                <c:pt idx="0">
                  <c:v>-68750</c:v>
                </c:pt>
                <c:pt idx="1">
                  <c:v>-65175</c:v>
                </c:pt>
                <c:pt idx="2">
                  <c:v>-61600</c:v>
                </c:pt>
                <c:pt idx="3">
                  <c:v>-58025</c:v>
                </c:pt>
                <c:pt idx="4">
                  <c:v>-54450</c:v>
                </c:pt>
                <c:pt idx="5">
                  <c:v>-50875</c:v>
                </c:pt>
                <c:pt idx="6">
                  <c:v>-47300</c:v>
                </c:pt>
                <c:pt idx="7">
                  <c:v>-43725</c:v>
                </c:pt>
                <c:pt idx="8">
                  <c:v>-40150</c:v>
                </c:pt>
                <c:pt idx="9">
                  <c:v>-36575</c:v>
                </c:pt>
                <c:pt idx="10">
                  <c:v>-33000</c:v>
                </c:pt>
                <c:pt idx="11">
                  <c:v>-29425</c:v>
                </c:pt>
                <c:pt idx="12">
                  <c:v>-25850</c:v>
                </c:pt>
                <c:pt idx="13">
                  <c:v>-22275</c:v>
                </c:pt>
                <c:pt idx="14">
                  <c:v>-18700</c:v>
                </c:pt>
                <c:pt idx="15">
                  <c:v>-15125</c:v>
                </c:pt>
                <c:pt idx="16">
                  <c:v>-11550</c:v>
                </c:pt>
                <c:pt idx="17">
                  <c:v>-7975</c:v>
                </c:pt>
                <c:pt idx="18">
                  <c:v>-4400</c:v>
                </c:pt>
                <c:pt idx="19">
                  <c:v>-825</c:v>
                </c:pt>
                <c:pt idx="20">
                  <c:v>2750</c:v>
                </c:pt>
              </c:numCache>
            </c:numRef>
          </c:val>
          <c:smooth val="0"/>
          <c:extLst>
            <c:ext xmlns:c16="http://schemas.microsoft.com/office/drawing/2014/chart" uri="{C3380CC4-5D6E-409C-BE32-E72D297353CC}">
              <c16:uniqueId val="{00000002-ACC2-4977-B8BC-4D3C2BED60E3}"/>
            </c:ext>
          </c:extLst>
        </c:ser>
        <c:dLbls>
          <c:showLegendKey val="0"/>
          <c:showVal val="0"/>
          <c:showCatName val="0"/>
          <c:showSerName val="0"/>
          <c:showPercent val="0"/>
          <c:showBubbleSize val="0"/>
        </c:dLbls>
        <c:smooth val="0"/>
        <c:axId val="356449248"/>
        <c:axId val="356452576"/>
      </c:lineChart>
      <c:catAx>
        <c:axId val="356449248"/>
        <c:scaling>
          <c:orientation val="minMax"/>
        </c:scaling>
        <c:delete val="0"/>
        <c:axPos val="b"/>
        <c:numFmt formatCode="0" sourceLinked="1"/>
        <c:majorTickMark val="none"/>
        <c:minorTickMark val="none"/>
        <c:tickLblPos val="nextTo"/>
        <c:spPr>
          <a:noFill/>
          <a:ln w="19050" cap="flat" cmpd="sng" algn="ctr">
            <a:solidFill>
              <a:schemeClr val="bg1">
                <a:lumMod val="10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356452576"/>
        <c:crosses val="autoZero"/>
        <c:auto val="1"/>
        <c:lblAlgn val="ctr"/>
        <c:lblOffset val="100"/>
        <c:noMultiLvlLbl val="0"/>
      </c:catAx>
      <c:valAx>
        <c:axId val="35645257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356449248"/>
        <c:crosses val="autoZero"/>
        <c:crossBetween val="between"/>
      </c:valAx>
      <c:spPr>
        <a:noFill/>
        <a:ln>
          <a:noFill/>
        </a:ln>
        <a:effectLst/>
      </c:spPr>
    </c:plotArea>
    <c:legend>
      <c:legendPos val="r"/>
      <c:layout>
        <c:manualLayout>
          <c:xMode val="edge"/>
          <c:yMode val="edge"/>
          <c:x val="0.85285200753597867"/>
          <c:y val="0.32872954655121517"/>
          <c:w val="0.14200490864804363"/>
          <c:h val="0.3115702093414016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ysClr val="windowText" lastClr="000000"/>
                </a:solidFill>
                <a:latin typeface="+mn-lt"/>
                <a:ea typeface="+mn-ea"/>
                <a:cs typeface="+mn-cs"/>
              </a:defRPr>
            </a:pPr>
            <a:r>
              <a:rPr lang="en-GB" sz="1800" b="0" i="0" u="none" strike="noStrike" baseline="0">
                <a:solidFill>
                  <a:sysClr val="windowText" lastClr="000000"/>
                </a:solidFill>
                <a:effectLst/>
              </a:rPr>
              <a:t>Cumulative cash positions</a:t>
            </a:r>
            <a:endParaRPr lang="en-GB" sz="1800">
              <a:solidFill>
                <a:sysClr val="windowText" lastClr="000000"/>
              </a:solidFill>
            </a:endParaRPr>
          </a:p>
        </c:rich>
      </c:tx>
      <c:overlay val="0"/>
      <c:spPr>
        <a:noFill/>
        <a:ln>
          <a:noFill/>
        </a:ln>
        <a:effectLst/>
      </c:spPr>
      <c:txPr>
        <a:bodyPr rot="0" spcFirstLastPara="1" vertOverflow="ellipsis" vert="horz" wrap="square" anchor="ctr" anchorCtr="1"/>
        <a:lstStyle/>
        <a:p>
          <a:pPr>
            <a:defRPr sz="18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4.721273463881679E-2"/>
          <c:y val="0.14590434016318793"/>
          <c:w val="0.78828451543021838"/>
          <c:h val="0.81594620079723357"/>
        </c:manualLayout>
      </c:layout>
      <c:lineChart>
        <c:grouping val="standard"/>
        <c:varyColors val="0"/>
        <c:ser>
          <c:idx val="0"/>
          <c:order val="0"/>
          <c:tx>
            <c:v>Project cash position</c:v>
          </c:tx>
          <c:spPr>
            <a:ln w="28575" cap="rnd">
              <a:solidFill>
                <a:schemeClr val="accent1"/>
              </a:solidFill>
              <a:round/>
            </a:ln>
            <a:effectLst/>
          </c:spPr>
          <c:marker>
            <c:symbol val="none"/>
          </c:marker>
          <c:cat>
            <c:numRef>
              <c:f>'Highfields Upper'!$M$26:$M$46</c:f>
              <c:numCache>
                <c:formatCode>0</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'Highfields Upper'!$Y$26:$Y$46</c:f>
              <c:numCache>
                <c:formatCode>_-"£"* #,##0_-;\-"£"* #,##0_-;_-"£"* "-"??_-;_-@_-</c:formatCode>
                <c:ptCount val="21"/>
                <c:pt idx="0">
                  <c:v>-225000</c:v>
                </c:pt>
                <c:pt idx="1">
                  <c:v>-210780.80118000001</c:v>
                </c:pt>
                <c:pt idx="2">
                  <c:v>-196433.45381156402</c:v>
                </c:pt>
                <c:pt idx="3">
                  <c:v>-181956.92603091733</c:v>
                </c:pt>
                <c:pt idx="4">
                  <c:v>-167350.18034186031</c:v>
                </c:pt>
                <c:pt idx="5">
                  <c:v>-152612.17365016733</c:v>
                </c:pt>
                <c:pt idx="6">
                  <c:v>-137741.85730011491</c:v>
                </c:pt>
                <c:pt idx="7">
                  <c:v>-122738.17711319549</c:v>
                </c:pt>
                <c:pt idx="8">
                  <c:v>-107600.07342907504</c:v>
                </c:pt>
                <c:pt idx="9">
                  <c:v>-92326.481148853622</c:v>
                </c:pt>
                <c:pt idx="10">
                  <c:v>-76916.329780689499</c:v>
                </c:pt>
                <c:pt idx="11">
                  <c:v>-74368.543487848918</c:v>
                </c:pt>
                <c:pt idx="12">
                  <c:v>-58682.041139244669</c:v>
                </c:pt>
                <c:pt idx="13">
                  <c:v>-42855.736362528398</c:v>
                </c:pt>
                <c:pt idx="14">
                  <c:v>-26888.537599802694</c:v>
                </c:pt>
                <c:pt idx="15">
                  <c:v>-10779.348166020707</c:v>
                </c:pt>
                <c:pt idx="16">
                  <c:v>5472.9336898575457</c:v>
                </c:pt>
                <c:pt idx="17">
                  <c:v>21869.414720881508</c:v>
                </c:pt>
                <c:pt idx="18">
                  <c:v>38411.206615226773</c:v>
                </c:pt>
                <c:pt idx="19">
                  <c:v>55099.425926338226</c:v>
                </c:pt>
                <c:pt idx="20">
                  <c:v>71935.194000024232</c:v>
                </c:pt>
              </c:numCache>
            </c:numRef>
          </c:val>
          <c:smooth val="0"/>
          <c:extLst>
            <c:ext xmlns:c16="http://schemas.microsoft.com/office/drawing/2014/chart" uri="{C3380CC4-5D6E-409C-BE32-E72D297353CC}">
              <c16:uniqueId val="{00000000-86F6-4018-A4A6-150E0796D3DE}"/>
            </c:ext>
          </c:extLst>
        </c:ser>
        <c:ser>
          <c:idx val="1"/>
          <c:order val="1"/>
          <c:tx>
            <c:v>CEG surplus cash position</c:v>
          </c:tx>
          <c:spPr>
            <a:ln w="28575" cap="rnd">
              <a:solidFill>
                <a:schemeClr val="accent2"/>
              </a:solidFill>
              <a:round/>
            </a:ln>
            <a:effectLst/>
          </c:spPr>
          <c:marker>
            <c:symbol val="none"/>
          </c:marker>
          <c:cat>
            <c:numRef>
              <c:f>'Highfields Upper'!$M$26:$M$46</c:f>
              <c:numCache>
                <c:formatCode>0</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'Highfields Upper'!$AB$26:$AB$46</c:f>
              <c:numCache>
                <c:formatCode>_-"£"* #,##0_-;\-"£"* #,##0_-;_-"£"* "-"??_-;_-@_-</c:formatCode>
                <c:ptCount val="21"/>
                <c:pt idx="0">
                  <c:v>0</c:v>
                </c:pt>
                <c:pt idx="1">
                  <c:v>2519.1988200000014</c:v>
                </c:pt>
                <c:pt idx="2">
                  <c:v>5166.5461884360011</c:v>
                </c:pt>
                <c:pt idx="3">
                  <c:v>7943.0739690826776</c:v>
                </c:pt>
                <c:pt idx="4">
                  <c:v>10849.819658139691</c:v>
                </c:pt>
                <c:pt idx="5">
                  <c:v>13887.826349832663</c:v>
                </c:pt>
                <c:pt idx="6">
                  <c:v>17058.142699885091</c:v>
                </c:pt>
                <c:pt idx="7">
                  <c:v>20361.822886804512</c:v>
                </c:pt>
                <c:pt idx="8">
                  <c:v>23799.926570924956</c:v>
                </c:pt>
                <c:pt idx="9">
                  <c:v>27373.518851146378</c:v>
                </c:pt>
                <c:pt idx="10">
                  <c:v>31083.670219310494</c:v>
                </c:pt>
                <c:pt idx="11">
                  <c:v>21931.456512151075</c:v>
                </c:pt>
                <c:pt idx="12">
                  <c:v>25917.958860755323</c:v>
                </c:pt>
                <c:pt idx="13">
                  <c:v>30044.263637471595</c:v>
                </c:pt>
                <c:pt idx="14">
                  <c:v>34311.462400197299</c:v>
                </c:pt>
                <c:pt idx="15">
                  <c:v>38720.651833979282</c:v>
                </c:pt>
                <c:pt idx="16">
                  <c:v>43272.933689857535</c:v>
                </c:pt>
                <c:pt idx="17">
                  <c:v>47969.414720881497</c:v>
                </c:pt>
                <c:pt idx="18">
                  <c:v>52811.206615226765</c:v>
                </c:pt>
                <c:pt idx="19">
                  <c:v>57799.425926338226</c:v>
                </c:pt>
                <c:pt idx="20">
                  <c:v>62935.194000024232</c:v>
                </c:pt>
              </c:numCache>
            </c:numRef>
          </c:val>
          <c:smooth val="0"/>
          <c:extLst>
            <c:ext xmlns:c16="http://schemas.microsoft.com/office/drawing/2014/chart" uri="{C3380CC4-5D6E-409C-BE32-E72D297353CC}">
              <c16:uniqueId val="{00000001-86F6-4018-A4A6-150E0796D3DE}"/>
            </c:ext>
          </c:extLst>
        </c:ser>
        <c:ser>
          <c:idx val="2"/>
          <c:order val="2"/>
          <c:tx>
            <c:v>Investors cash position</c:v>
          </c:tx>
          <c:spPr>
            <a:ln w="28575" cap="rnd">
              <a:solidFill>
                <a:schemeClr val="accent3"/>
              </a:solidFill>
              <a:round/>
            </a:ln>
            <a:effectLst/>
          </c:spPr>
          <c:marker>
            <c:symbol val="none"/>
          </c:marker>
          <c:cat>
            <c:numRef>
              <c:f>'Highfields Upper'!$M$26:$M$46</c:f>
              <c:numCache>
                <c:formatCode>0</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'Highfields Upper'!$W$26:$W$46</c:f>
              <c:numCache>
                <c:formatCode>_-"£"* #,##0_-;\-"£"* #,##0_-;_-"£"* "-"??_-;_-@_-</c:formatCode>
                <c:ptCount val="21"/>
                <c:pt idx="0">
                  <c:v>-225000</c:v>
                </c:pt>
                <c:pt idx="1">
                  <c:v>-213300</c:v>
                </c:pt>
                <c:pt idx="2">
                  <c:v>-201600</c:v>
                </c:pt>
                <c:pt idx="3">
                  <c:v>-189900</c:v>
                </c:pt>
                <c:pt idx="4">
                  <c:v>-178200</c:v>
                </c:pt>
                <c:pt idx="5">
                  <c:v>-166500</c:v>
                </c:pt>
                <c:pt idx="6">
                  <c:v>-154800</c:v>
                </c:pt>
                <c:pt idx="7">
                  <c:v>-143100</c:v>
                </c:pt>
                <c:pt idx="8">
                  <c:v>-131400</c:v>
                </c:pt>
                <c:pt idx="9">
                  <c:v>-119700</c:v>
                </c:pt>
                <c:pt idx="10">
                  <c:v>-108000</c:v>
                </c:pt>
                <c:pt idx="11">
                  <c:v>-96300</c:v>
                </c:pt>
                <c:pt idx="12">
                  <c:v>-84600</c:v>
                </c:pt>
                <c:pt idx="13">
                  <c:v>-72900</c:v>
                </c:pt>
                <c:pt idx="14">
                  <c:v>-61200</c:v>
                </c:pt>
                <c:pt idx="15">
                  <c:v>-49500</c:v>
                </c:pt>
                <c:pt idx="16">
                  <c:v>-37800</c:v>
                </c:pt>
                <c:pt idx="17">
                  <c:v>-26100</c:v>
                </c:pt>
                <c:pt idx="18">
                  <c:v>-14400</c:v>
                </c:pt>
                <c:pt idx="19">
                  <c:v>-2700</c:v>
                </c:pt>
                <c:pt idx="20">
                  <c:v>9000</c:v>
                </c:pt>
              </c:numCache>
            </c:numRef>
          </c:val>
          <c:smooth val="0"/>
          <c:extLst>
            <c:ext xmlns:c16="http://schemas.microsoft.com/office/drawing/2014/chart" uri="{C3380CC4-5D6E-409C-BE32-E72D297353CC}">
              <c16:uniqueId val="{00000002-86F6-4018-A4A6-150E0796D3DE}"/>
            </c:ext>
          </c:extLst>
        </c:ser>
        <c:dLbls>
          <c:showLegendKey val="0"/>
          <c:showVal val="0"/>
          <c:showCatName val="0"/>
          <c:showSerName val="0"/>
          <c:showPercent val="0"/>
          <c:showBubbleSize val="0"/>
        </c:dLbls>
        <c:smooth val="0"/>
        <c:axId val="356449248"/>
        <c:axId val="356452576"/>
      </c:lineChart>
      <c:catAx>
        <c:axId val="356449248"/>
        <c:scaling>
          <c:orientation val="minMax"/>
        </c:scaling>
        <c:delete val="0"/>
        <c:axPos val="b"/>
        <c:numFmt formatCode="0" sourceLinked="1"/>
        <c:majorTickMark val="none"/>
        <c:minorTickMark val="none"/>
        <c:tickLblPos val="nextTo"/>
        <c:spPr>
          <a:noFill/>
          <a:ln w="19050" cap="flat" cmpd="sng" algn="ctr">
            <a:solidFill>
              <a:schemeClr val="bg1">
                <a:lumMod val="10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356452576"/>
        <c:crosses val="autoZero"/>
        <c:auto val="1"/>
        <c:lblAlgn val="ctr"/>
        <c:lblOffset val="100"/>
        <c:noMultiLvlLbl val="0"/>
      </c:catAx>
      <c:valAx>
        <c:axId val="35645257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356449248"/>
        <c:crosses val="autoZero"/>
        <c:crossBetween val="between"/>
      </c:valAx>
      <c:spPr>
        <a:noFill/>
        <a:ln>
          <a:noFill/>
        </a:ln>
        <a:effectLst/>
      </c:spPr>
    </c:plotArea>
    <c:legend>
      <c:legendPos val="r"/>
      <c:layout>
        <c:manualLayout>
          <c:xMode val="edge"/>
          <c:yMode val="edge"/>
          <c:x val="0.85285200753597867"/>
          <c:y val="0.32872954655121517"/>
          <c:w val="0.14200490864804363"/>
          <c:h val="0.3115702093414016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ysClr val="windowText" lastClr="000000"/>
                </a:solidFill>
                <a:latin typeface="+mn-lt"/>
                <a:ea typeface="+mn-ea"/>
                <a:cs typeface="+mn-cs"/>
              </a:defRPr>
            </a:pPr>
            <a:r>
              <a:rPr lang="en-GB" sz="1800" b="0" i="0" u="none" strike="noStrike" baseline="0">
                <a:solidFill>
                  <a:sysClr val="windowText" lastClr="000000"/>
                </a:solidFill>
                <a:effectLst/>
              </a:rPr>
              <a:t>Cumulative cash positions</a:t>
            </a:r>
            <a:endParaRPr lang="en-GB" sz="1800">
              <a:solidFill>
                <a:sysClr val="windowText" lastClr="000000"/>
              </a:solidFill>
            </a:endParaRPr>
          </a:p>
        </c:rich>
      </c:tx>
      <c:overlay val="0"/>
      <c:spPr>
        <a:noFill/>
        <a:ln>
          <a:noFill/>
        </a:ln>
        <a:effectLst/>
      </c:spPr>
      <c:txPr>
        <a:bodyPr rot="0" spcFirstLastPara="1" vertOverflow="ellipsis" vert="horz" wrap="square" anchor="ctr" anchorCtr="1"/>
        <a:lstStyle/>
        <a:p>
          <a:pPr>
            <a:defRPr sz="18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4.721273463881679E-2"/>
          <c:y val="0.14590434016318793"/>
          <c:w val="0.78828451543021838"/>
          <c:h val="0.81594620079723357"/>
        </c:manualLayout>
      </c:layout>
      <c:lineChart>
        <c:grouping val="standard"/>
        <c:varyColors val="0"/>
        <c:ser>
          <c:idx val="0"/>
          <c:order val="0"/>
          <c:tx>
            <c:v>Project cash position</c:v>
          </c:tx>
          <c:spPr>
            <a:ln w="28575" cap="rnd">
              <a:solidFill>
                <a:schemeClr val="accent1"/>
              </a:solidFill>
              <a:round/>
            </a:ln>
            <a:effectLst/>
          </c:spPr>
          <c:marker>
            <c:symbol val="none"/>
          </c:marker>
          <c:cat>
            <c:numRef>
              <c:f>'New Site'!$M$26:$M$46</c:f>
              <c:numCache>
                <c:formatCode>0</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'New Site'!$Y$26:$Y$46</c:f>
              <c:numCache>
                <c:formatCode>_-"£"* #,##0_-;\-"£"* #,##0_-;_-"£"* "-"??_-;_-@_-</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0-DCC9-4DF9-89A2-69241EA4641D}"/>
            </c:ext>
          </c:extLst>
        </c:ser>
        <c:ser>
          <c:idx val="1"/>
          <c:order val="1"/>
          <c:tx>
            <c:v>CEG surplus cash position</c:v>
          </c:tx>
          <c:spPr>
            <a:ln w="28575" cap="rnd">
              <a:solidFill>
                <a:schemeClr val="accent2"/>
              </a:solidFill>
              <a:round/>
            </a:ln>
            <a:effectLst/>
          </c:spPr>
          <c:marker>
            <c:symbol val="none"/>
          </c:marker>
          <c:cat>
            <c:numRef>
              <c:f>'New Site'!$M$26:$M$46</c:f>
              <c:numCache>
                <c:formatCode>0</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'New Site'!$AB$26:$AB$46</c:f>
              <c:numCache>
                <c:formatCode>_-"£"* #,##0_-;\-"£"* #,##0_-;_-"£"* "-"??_-;_-@_-</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2-DCC9-4DF9-89A2-69241EA4641D}"/>
            </c:ext>
          </c:extLst>
        </c:ser>
        <c:ser>
          <c:idx val="2"/>
          <c:order val="2"/>
          <c:tx>
            <c:v>Investors cash position</c:v>
          </c:tx>
          <c:spPr>
            <a:ln w="28575" cap="rnd">
              <a:solidFill>
                <a:schemeClr val="accent3"/>
              </a:solidFill>
              <a:round/>
            </a:ln>
            <a:effectLst/>
          </c:spPr>
          <c:marker>
            <c:symbol val="none"/>
          </c:marker>
          <c:cat>
            <c:numRef>
              <c:f>'New Site'!$M$26:$M$46</c:f>
              <c:numCache>
                <c:formatCode>0</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'New Site'!$W$26:$W$46</c:f>
              <c:numCache>
                <c:formatCode>_-"£"* #,##0_-;\-"£"* #,##0_-;_-"£"* "-"??_-;_-@_-</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3-DCC9-4DF9-89A2-69241EA4641D}"/>
            </c:ext>
          </c:extLst>
        </c:ser>
        <c:dLbls>
          <c:showLegendKey val="0"/>
          <c:showVal val="0"/>
          <c:showCatName val="0"/>
          <c:showSerName val="0"/>
          <c:showPercent val="0"/>
          <c:showBubbleSize val="0"/>
        </c:dLbls>
        <c:smooth val="0"/>
        <c:axId val="356449248"/>
        <c:axId val="356452576"/>
      </c:lineChart>
      <c:catAx>
        <c:axId val="356449248"/>
        <c:scaling>
          <c:orientation val="minMax"/>
        </c:scaling>
        <c:delete val="0"/>
        <c:axPos val="b"/>
        <c:numFmt formatCode="0" sourceLinked="1"/>
        <c:majorTickMark val="none"/>
        <c:minorTickMark val="none"/>
        <c:tickLblPos val="nextTo"/>
        <c:spPr>
          <a:noFill/>
          <a:ln w="19050" cap="flat" cmpd="sng" algn="ctr">
            <a:solidFill>
              <a:schemeClr val="bg1">
                <a:lumMod val="10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356452576"/>
        <c:crosses val="autoZero"/>
        <c:auto val="1"/>
        <c:lblAlgn val="ctr"/>
        <c:lblOffset val="100"/>
        <c:noMultiLvlLbl val="0"/>
      </c:catAx>
      <c:valAx>
        <c:axId val="35645257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356449248"/>
        <c:crosses val="autoZero"/>
        <c:crossBetween val="between"/>
      </c:valAx>
      <c:spPr>
        <a:noFill/>
        <a:ln>
          <a:noFill/>
        </a:ln>
        <a:effectLst/>
      </c:spPr>
    </c:plotArea>
    <c:legend>
      <c:legendPos val="r"/>
      <c:layout>
        <c:manualLayout>
          <c:xMode val="edge"/>
          <c:yMode val="edge"/>
          <c:x val="0.85285200753597867"/>
          <c:y val="0.32872954655121517"/>
          <c:w val="0.14200490864804363"/>
          <c:h val="0.3115702093414016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n-GB" sz="1800" b="1"/>
              <a:t>NPV of priority</a:t>
            </a:r>
            <a:r>
              <a:rPr lang="en-GB" sz="1800" b="1" baseline="0"/>
              <a:t> sites</a:t>
            </a:r>
            <a:endParaRPr lang="en-GB" sz="1800" b="1"/>
          </a:p>
        </c:rich>
      </c:tx>
      <c:overlay val="0"/>
      <c:spPr>
        <a:noFill/>
        <a:ln>
          <a:noFill/>
        </a:ln>
        <a:effectLst/>
      </c:spPr>
      <c:txPr>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4410345982505993"/>
          <c:y val="0.19618795095953528"/>
          <c:w val="0.79132693261851406"/>
          <c:h val="0.61569711444379616"/>
        </c:manualLayout>
      </c:layout>
      <c:barChart>
        <c:barDir val="col"/>
        <c:grouping val="clustered"/>
        <c:varyColors val="0"/>
        <c:ser>
          <c:idx val="0"/>
          <c:order val="0"/>
          <c:tx>
            <c:strRef>
              <c:f>Summary!$C$101</c:f>
              <c:strCache>
                <c:ptCount val="1"/>
                <c:pt idx="0">
                  <c:v>Year 40</c:v>
                </c:pt>
              </c:strCache>
            </c:strRef>
          </c:tx>
          <c:spPr>
            <a:solidFill>
              <a:schemeClr val="accent2"/>
            </a:solidFill>
            <a:ln>
              <a:noFill/>
            </a:ln>
            <a:effectLst/>
          </c:spPr>
          <c:invertIfNegative val="0"/>
          <c:cat>
            <c:strRef>
              <c:f>Summary!$E$83:$P$83</c:f>
              <c:strCache>
                <c:ptCount val="12"/>
                <c:pt idx="0">
                  <c:v> Twiggs steelyard - option 1 </c:v>
                </c:pt>
                <c:pt idx="1">
                  <c:v> Twiggs steelyard - option 2 </c:v>
                </c:pt>
                <c:pt idx="2">
                  <c:v> Twiggs steelyard - option 3 </c:v>
                </c:pt>
                <c:pt idx="3">
                  <c:v>Twiggs office - option 1</c:v>
                </c:pt>
                <c:pt idx="4">
                  <c:v>Twiggs office - option 2</c:v>
                </c:pt>
                <c:pt idx="5">
                  <c:v>Twiggs office - option 3</c:v>
                </c:pt>
                <c:pt idx="6">
                  <c:v>Highfields upper - option 1</c:v>
                </c:pt>
                <c:pt idx="7">
                  <c:v>Highfields upper - option 2</c:v>
                </c:pt>
                <c:pt idx="8">
                  <c:v>Highfields upper - option 3</c:v>
                </c:pt>
                <c:pt idx="9">
                  <c:v> Highfields lower - option 1 </c:v>
                </c:pt>
                <c:pt idx="10">
                  <c:v> Highfields lower - option 2 </c:v>
                </c:pt>
                <c:pt idx="11">
                  <c:v>Highfields lower - option 3</c:v>
                </c:pt>
              </c:strCache>
            </c:strRef>
          </c:cat>
          <c:val>
            <c:numRef>
              <c:f>Summary!$E$101:$P$101</c:f>
              <c:numCache>
                <c:formatCode>_-"£"* #,##0_-;\-"£"* #,##0_-;_-"£"* "-"??_-;_-@_-</c:formatCode>
                <c:ptCount val="12"/>
                <c:pt idx="0">
                  <c:v>276087.5</c:v>
                </c:pt>
                <c:pt idx="1">
                  <c:v>242957</c:v>
                </c:pt>
                <c:pt idx="2">
                  <c:v>92781.800000000047</c:v>
                </c:pt>
                <c:pt idx="3">
                  <c:v>180020.39999999991</c:v>
                </c:pt>
                <c:pt idx="4">
                  <c:v>117870.5</c:v>
                </c:pt>
                <c:pt idx="5">
                  <c:v>171448</c:v>
                </c:pt>
                <c:pt idx="6">
                  <c:v>881334.30000000028</c:v>
                </c:pt>
                <c:pt idx="7">
                  <c:v>432252</c:v>
                </c:pt>
                <c:pt idx="8">
                  <c:v>-172459</c:v>
                </c:pt>
                <c:pt idx="9">
                  <c:v>358871.5</c:v>
                </c:pt>
                <c:pt idx="10">
                  <c:v>266259.5</c:v>
                </c:pt>
                <c:pt idx="11">
                  <c:v>104188.49999999999</c:v>
                </c:pt>
              </c:numCache>
            </c:numRef>
          </c:val>
          <c:extLst>
            <c:ext xmlns:c16="http://schemas.microsoft.com/office/drawing/2014/chart" uri="{C3380CC4-5D6E-409C-BE32-E72D297353CC}">
              <c16:uniqueId val="{00000000-BC2F-4768-A64C-3E98E5FB637B}"/>
            </c:ext>
          </c:extLst>
        </c:ser>
        <c:ser>
          <c:idx val="1"/>
          <c:order val="1"/>
          <c:tx>
            <c:strRef>
              <c:f>Summary!$C$103</c:f>
              <c:strCache>
                <c:ptCount val="1"/>
                <c:pt idx="0">
                  <c:v>Year 40</c:v>
                </c:pt>
              </c:strCache>
            </c:strRef>
          </c:tx>
          <c:spPr>
            <a:solidFill>
              <a:schemeClr val="accent4"/>
            </a:solidFill>
            <a:ln>
              <a:noFill/>
            </a:ln>
            <a:effectLst/>
          </c:spPr>
          <c:invertIfNegative val="0"/>
          <c:cat>
            <c:strRef>
              <c:f>Summary!$E$83:$P$83</c:f>
              <c:strCache>
                <c:ptCount val="12"/>
                <c:pt idx="0">
                  <c:v> Twiggs steelyard - option 1 </c:v>
                </c:pt>
                <c:pt idx="1">
                  <c:v> Twiggs steelyard - option 2 </c:v>
                </c:pt>
                <c:pt idx="2">
                  <c:v> Twiggs steelyard - option 3 </c:v>
                </c:pt>
                <c:pt idx="3">
                  <c:v>Twiggs office - option 1</c:v>
                </c:pt>
                <c:pt idx="4">
                  <c:v>Twiggs office - option 2</c:v>
                </c:pt>
                <c:pt idx="5">
                  <c:v>Twiggs office - option 3</c:v>
                </c:pt>
                <c:pt idx="6">
                  <c:v>Highfields upper - option 1</c:v>
                </c:pt>
                <c:pt idx="7">
                  <c:v>Highfields upper - option 2</c:v>
                </c:pt>
                <c:pt idx="8">
                  <c:v>Highfields upper - option 3</c:v>
                </c:pt>
                <c:pt idx="9">
                  <c:v> Highfields lower - option 1 </c:v>
                </c:pt>
                <c:pt idx="10">
                  <c:v> Highfields lower - option 2 </c:v>
                </c:pt>
                <c:pt idx="11">
                  <c:v>Highfields lower - option 3</c:v>
                </c:pt>
              </c:strCache>
            </c:strRef>
          </c:cat>
          <c:val>
            <c:numRef>
              <c:f>Summary!$E$103:$P$103</c:f>
              <c:numCache>
                <c:formatCode>_-"£"* #,##0_-;\-"£"* #,##0_-;_-"£"* "-"??_-;_-@_-</c:formatCode>
                <c:ptCount val="12"/>
                <c:pt idx="0">
                  <c:v>276087.5</c:v>
                </c:pt>
                <c:pt idx="1">
                  <c:v>242957</c:v>
                </c:pt>
                <c:pt idx="2">
                  <c:v>92781.800000000047</c:v>
                </c:pt>
                <c:pt idx="3">
                  <c:v>180020.39999999991</c:v>
                </c:pt>
                <c:pt idx="4">
                  <c:v>117870.5</c:v>
                </c:pt>
                <c:pt idx="5">
                  <c:v>171448</c:v>
                </c:pt>
                <c:pt idx="6">
                  <c:v>881334.30000000028</c:v>
                </c:pt>
                <c:pt idx="7">
                  <c:v>432252</c:v>
                </c:pt>
                <c:pt idx="8">
                  <c:v>-172459</c:v>
                </c:pt>
                <c:pt idx="9">
                  <c:v>358871.5</c:v>
                </c:pt>
                <c:pt idx="10">
                  <c:v>266259.5</c:v>
                </c:pt>
                <c:pt idx="11">
                  <c:v>104188.49999999999</c:v>
                </c:pt>
              </c:numCache>
            </c:numRef>
          </c:val>
          <c:extLst>
            <c:ext xmlns:c16="http://schemas.microsoft.com/office/drawing/2014/chart" uri="{C3380CC4-5D6E-409C-BE32-E72D297353CC}">
              <c16:uniqueId val="{00000001-BC2F-4768-A64C-3E98E5FB637B}"/>
            </c:ext>
          </c:extLst>
        </c:ser>
        <c:ser>
          <c:idx val="2"/>
          <c:order val="2"/>
          <c:tx>
            <c:strRef>
              <c:f>Summary!$C$104</c:f>
              <c:strCache>
                <c:ptCount val="1"/>
                <c:pt idx="0">
                  <c:v>Year 60</c:v>
                </c:pt>
              </c:strCache>
            </c:strRef>
          </c:tx>
          <c:spPr>
            <a:solidFill>
              <a:schemeClr val="accent6"/>
            </a:solidFill>
            <a:ln>
              <a:noFill/>
            </a:ln>
            <a:effectLst/>
          </c:spPr>
          <c:invertIfNegative val="0"/>
          <c:cat>
            <c:strRef>
              <c:f>Summary!$E$83:$P$83</c:f>
              <c:strCache>
                <c:ptCount val="12"/>
                <c:pt idx="0">
                  <c:v> Twiggs steelyard - option 1 </c:v>
                </c:pt>
                <c:pt idx="1">
                  <c:v> Twiggs steelyard - option 2 </c:v>
                </c:pt>
                <c:pt idx="2">
                  <c:v> Twiggs steelyard - option 3 </c:v>
                </c:pt>
                <c:pt idx="3">
                  <c:v>Twiggs office - option 1</c:v>
                </c:pt>
                <c:pt idx="4">
                  <c:v>Twiggs office - option 2</c:v>
                </c:pt>
                <c:pt idx="5">
                  <c:v>Twiggs office - option 3</c:v>
                </c:pt>
                <c:pt idx="6">
                  <c:v>Highfields upper - option 1</c:v>
                </c:pt>
                <c:pt idx="7">
                  <c:v>Highfields upper - option 2</c:v>
                </c:pt>
                <c:pt idx="8">
                  <c:v>Highfields upper - option 3</c:v>
                </c:pt>
                <c:pt idx="9">
                  <c:v> Highfields lower - option 1 </c:v>
                </c:pt>
                <c:pt idx="10">
                  <c:v> Highfields lower - option 2 </c:v>
                </c:pt>
                <c:pt idx="11">
                  <c:v>Highfields lower - option 3</c:v>
                </c:pt>
              </c:strCache>
            </c:strRef>
          </c:cat>
          <c:val>
            <c:numRef>
              <c:f>Summary!$E$104:$P$104</c:f>
              <c:numCache>
                <c:formatCode>_-"£"* #,##0_-;\-"£"* #,##0_-;_-"£"* "-"??_-;_-@_-</c:formatCode>
                <c:ptCount val="12"/>
                <c:pt idx="0">
                  <c:v>477837.5</c:v>
                </c:pt>
                <c:pt idx="1">
                  <c:v>420497</c:v>
                </c:pt>
                <c:pt idx="2">
                  <c:v>160577.79999999999</c:v>
                </c:pt>
                <c:pt idx="3">
                  <c:v>312908.40000000002</c:v>
                </c:pt>
                <c:pt idx="4">
                  <c:v>204880.5</c:v>
                </c:pt>
                <c:pt idx="5">
                  <c:v>298008</c:v>
                </c:pt>
                <c:pt idx="6">
                  <c:v>1508180.3000000012</c:v>
                </c:pt>
                <c:pt idx="7">
                  <c:v>739692</c:v>
                </c:pt>
                <c:pt idx="8">
                  <c:v>-122439</c:v>
                </c:pt>
                <c:pt idx="9">
                  <c:v>617101.5</c:v>
                </c:pt>
                <c:pt idx="10">
                  <c:v>457849.5</c:v>
                </c:pt>
                <c:pt idx="11">
                  <c:v>179158.49999999997</c:v>
                </c:pt>
              </c:numCache>
            </c:numRef>
          </c:val>
          <c:extLst>
            <c:ext xmlns:c16="http://schemas.microsoft.com/office/drawing/2014/chart" uri="{C3380CC4-5D6E-409C-BE32-E72D297353CC}">
              <c16:uniqueId val="{00000002-BC2F-4768-A64C-3E98E5FB637B}"/>
            </c:ext>
          </c:extLst>
        </c:ser>
        <c:dLbls>
          <c:showLegendKey val="0"/>
          <c:showVal val="0"/>
          <c:showCatName val="0"/>
          <c:showSerName val="0"/>
          <c:showPercent val="0"/>
          <c:showBubbleSize val="0"/>
        </c:dLbls>
        <c:gapWidth val="219"/>
        <c:axId val="356465888"/>
        <c:axId val="356455904"/>
        <c:extLst>
          <c:ext xmlns:c15="http://schemas.microsoft.com/office/drawing/2012/chart" uri="{02D57815-91ED-43cb-92C2-25804820EDAC}">
            <c15:filteredBarSeries>
              <c15:ser>
                <c:idx val="3"/>
                <c:order val="3"/>
                <c:tx>
                  <c:strRef>
                    <c:extLst>
                      <c:ext uri="{02D57815-91ED-43cb-92C2-25804820EDAC}">
                        <c15:formulaRef>
                          <c15:sqref>Summary!$C$89</c15:sqref>
                        </c15:formulaRef>
                      </c:ext>
                    </c:extLst>
                    <c:strCache>
                      <c:ptCount val="1"/>
                      <c:pt idx="0">
                        <c:v> Cumulative carbon savings </c:v>
                      </c:pt>
                    </c:strCache>
                  </c:strRef>
                </c:tx>
                <c:spPr>
                  <a:solidFill>
                    <a:schemeClr val="accent2">
                      <a:lumMod val="60000"/>
                    </a:schemeClr>
                  </a:solidFill>
                  <a:ln w="25400">
                    <a:noFill/>
                  </a:ln>
                  <a:effectLst/>
                </c:spPr>
                <c:invertIfNegative val="0"/>
                <c:cat>
                  <c:strRef>
                    <c:extLst>
                      <c:ext uri="{02D57815-91ED-43cb-92C2-25804820EDAC}">
                        <c15:formulaRef>
                          <c15:sqref>Summary!$E$83:$P$83</c15:sqref>
                        </c15:formulaRef>
                      </c:ext>
                    </c:extLst>
                    <c:strCache>
                      <c:ptCount val="12"/>
                      <c:pt idx="0">
                        <c:v> Twiggs steelyard - option 1 </c:v>
                      </c:pt>
                      <c:pt idx="1">
                        <c:v> Twiggs steelyard - option 2 </c:v>
                      </c:pt>
                      <c:pt idx="2">
                        <c:v> Twiggs steelyard - option 3 </c:v>
                      </c:pt>
                      <c:pt idx="3">
                        <c:v>Twiggs office - option 1</c:v>
                      </c:pt>
                      <c:pt idx="4">
                        <c:v>Twiggs office - option 2</c:v>
                      </c:pt>
                      <c:pt idx="5">
                        <c:v>Twiggs office - option 3</c:v>
                      </c:pt>
                      <c:pt idx="6">
                        <c:v>Highfields upper - option 1</c:v>
                      </c:pt>
                      <c:pt idx="7">
                        <c:v>Highfields upper - option 2</c:v>
                      </c:pt>
                      <c:pt idx="8">
                        <c:v>Highfields upper - option 3</c:v>
                      </c:pt>
                      <c:pt idx="9">
                        <c:v> Highfields lower - option 1 </c:v>
                      </c:pt>
                      <c:pt idx="10">
                        <c:v> Highfields lower - option 2 </c:v>
                      </c:pt>
                      <c:pt idx="11">
                        <c:v>Highfields lower - option 3</c:v>
                      </c:pt>
                    </c:strCache>
                  </c:strRef>
                </c:cat>
                <c:val>
                  <c:numRef>
                    <c:extLst>
                      <c:ext uri="{02D57815-91ED-43cb-92C2-25804820EDAC}">
                        <c15:formulaRef>
                          <c15:sqref>Summary!$E$89:$O$89</c15:sqref>
                        </c15:formulaRef>
                      </c:ext>
                    </c:extLst>
                    <c:numCache>
                      <c:formatCode>_-* #,##0_-;\-* #,##0_-;_-* "-"??_-;_-@_-</c:formatCode>
                      <c:ptCount val="11"/>
                      <c:pt idx="0">
                        <c:v>1529.6677200000008</c:v>
                      </c:pt>
                      <c:pt idx="1">
                        <c:v>1346.1075935999988</c:v>
                      </c:pt>
                      <c:pt idx="2">
                        <c:v>514.02474720000043</c:v>
                      </c:pt>
                      <c:pt idx="3">
                        <c:v>1008.9885657600007</c:v>
                      </c:pt>
                      <c:pt idx="4">
                        <c:v>660.64727520000065</c:v>
                      </c:pt>
                      <c:pt idx="5">
                        <c:v>960.94149119999918</c:v>
                      </c:pt>
                      <c:pt idx="6">
                        <c:v>4734.3568391999961</c:v>
                      </c:pt>
                      <c:pt idx="7">
                        <c:v>2321.9933039999992</c:v>
                      </c:pt>
                      <c:pt idx="8">
                        <c:v>567.59836319999965</c:v>
                      </c:pt>
                      <c:pt idx="9">
                        <c:v>1953.6042024000019</c:v>
                      </c:pt>
                      <c:pt idx="10">
                        <c:v>1449.4482792000008</c:v>
                      </c:pt>
                    </c:numCache>
                  </c:numRef>
                </c:val>
                <c:extLst>
                  <c:ext xmlns:c16="http://schemas.microsoft.com/office/drawing/2014/chart" uri="{C3380CC4-5D6E-409C-BE32-E72D297353CC}">
                    <c16:uniqueId val="{0000000E-AB31-4B92-9691-0A3F7CB9E1E2}"/>
                  </c:ext>
                </c:extLst>
              </c15:ser>
            </c15:filteredBarSeries>
          </c:ext>
        </c:extLst>
      </c:barChart>
      <c:catAx>
        <c:axId val="356465888"/>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GB"/>
                  <a:t>Sites</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1000" b="0" i="0" u="none" strike="noStrike" kern="1200" baseline="0">
                <a:solidFill>
                  <a:sysClr val="windowText" lastClr="000000"/>
                </a:solidFill>
                <a:latin typeface="+mn-lt"/>
                <a:ea typeface="+mn-ea"/>
                <a:cs typeface="+mn-cs"/>
              </a:defRPr>
            </a:pPr>
            <a:endParaRPr lang="en-US"/>
          </a:p>
        </c:txPr>
        <c:crossAx val="356455904"/>
        <c:crosses val="autoZero"/>
        <c:auto val="1"/>
        <c:lblAlgn val="ctr"/>
        <c:lblOffset val="100"/>
        <c:noMultiLvlLbl val="0"/>
      </c:catAx>
      <c:valAx>
        <c:axId val="3564559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GB" sz="2000"/>
                  <a:t>NPV</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_-&quot;£&quot;* #,##0_-;\-&quot;£&quot;* #,##0_-;_-&quot;£&quot;*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5646588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rgbClr val="FFFFFF"/>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Cumulative cash position - Highfields</a:t>
            </a:r>
            <a:r>
              <a:rPr lang="en-GB" baseline="0"/>
              <a:t> lower - option 1</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4492193748844239E-2"/>
          <c:y val="0.1360431655216372"/>
          <c:w val="0.87836759204606041"/>
          <c:h val="0.84692165876244718"/>
        </c:manualLayout>
      </c:layout>
      <c:lineChart>
        <c:grouping val="standard"/>
        <c:varyColors val="0"/>
        <c:ser>
          <c:idx val="0"/>
          <c:order val="0"/>
          <c:tx>
            <c:v>hl1</c:v>
          </c:tx>
          <c:spPr>
            <a:ln w="57150" cap="rnd">
              <a:solidFill>
                <a:srgbClr val="00B0F0"/>
              </a:solidFill>
              <a:round/>
            </a:ln>
            <a:effectLst/>
          </c:spPr>
          <c:marker>
            <c:symbol val="none"/>
          </c:marker>
          <c:val>
            <c:numRef>
              <c:f>'Projections - HL 1'!$E$11:$BM$11</c:f>
              <c:numCache>
                <c:formatCode>_-"£"* #,##0_-;\-"£"* #,##0_-;_-"£"* "-"??_-;_-@_-</c:formatCode>
                <c:ptCount val="61"/>
                <c:pt idx="0">
                  <c:v>-157588.5</c:v>
                </c:pt>
                <c:pt idx="1">
                  <c:v>-144677</c:v>
                </c:pt>
                <c:pt idx="2">
                  <c:v>-131765.5</c:v>
                </c:pt>
                <c:pt idx="3">
                  <c:v>-118854</c:v>
                </c:pt>
                <c:pt idx="4">
                  <c:v>-105942.5</c:v>
                </c:pt>
                <c:pt idx="5">
                  <c:v>-93031</c:v>
                </c:pt>
                <c:pt idx="6">
                  <c:v>-80119.5</c:v>
                </c:pt>
                <c:pt idx="7">
                  <c:v>-67208</c:v>
                </c:pt>
                <c:pt idx="8">
                  <c:v>-54296.5</c:v>
                </c:pt>
                <c:pt idx="9">
                  <c:v>-41385</c:v>
                </c:pt>
                <c:pt idx="10">
                  <c:v>-28473.5</c:v>
                </c:pt>
                <c:pt idx="11">
                  <c:v>-15562</c:v>
                </c:pt>
                <c:pt idx="12">
                  <c:v>-2650.5</c:v>
                </c:pt>
                <c:pt idx="13">
                  <c:v>10261</c:v>
                </c:pt>
                <c:pt idx="14">
                  <c:v>23172.5</c:v>
                </c:pt>
                <c:pt idx="15">
                  <c:v>36084</c:v>
                </c:pt>
                <c:pt idx="16">
                  <c:v>48995.5</c:v>
                </c:pt>
                <c:pt idx="17">
                  <c:v>61907</c:v>
                </c:pt>
                <c:pt idx="18">
                  <c:v>74818.5</c:v>
                </c:pt>
                <c:pt idx="19">
                  <c:v>87730</c:v>
                </c:pt>
                <c:pt idx="20">
                  <c:v>100641.5</c:v>
                </c:pt>
                <c:pt idx="21">
                  <c:v>113553</c:v>
                </c:pt>
                <c:pt idx="22">
                  <c:v>126464.5</c:v>
                </c:pt>
                <c:pt idx="23">
                  <c:v>139376</c:v>
                </c:pt>
                <c:pt idx="24">
                  <c:v>152287.5</c:v>
                </c:pt>
                <c:pt idx="25">
                  <c:v>165199</c:v>
                </c:pt>
                <c:pt idx="26">
                  <c:v>178110.5</c:v>
                </c:pt>
                <c:pt idx="27">
                  <c:v>191022</c:v>
                </c:pt>
                <c:pt idx="28">
                  <c:v>203933.5</c:v>
                </c:pt>
                <c:pt idx="29">
                  <c:v>216845</c:v>
                </c:pt>
                <c:pt idx="30">
                  <c:v>229756.5</c:v>
                </c:pt>
                <c:pt idx="31">
                  <c:v>242668</c:v>
                </c:pt>
                <c:pt idx="32">
                  <c:v>255579.5</c:v>
                </c:pt>
                <c:pt idx="33">
                  <c:v>268491</c:v>
                </c:pt>
                <c:pt idx="34">
                  <c:v>281402.5</c:v>
                </c:pt>
                <c:pt idx="35">
                  <c:v>294314</c:v>
                </c:pt>
                <c:pt idx="36">
                  <c:v>307225.5</c:v>
                </c:pt>
                <c:pt idx="37">
                  <c:v>320137</c:v>
                </c:pt>
                <c:pt idx="38">
                  <c:v>333048.5</c:v>
                </c:pt>
                <c:pt idx="39">
                  <c:v>345960</c:v>
                </c:pt>
                <c:pt idx="40">
                  <c:v>358871.5</c:v>
                </c:pt>
                <c:pt idx="41">
                  <c:v>371783</c:v>
                </c:pt>
                <c:pt idx="42">
                  <c:v>384694.5</c:v>
                </c:pt>
                <c:pt idx="43">
                  <c:v>397606</c:v>
                </c:pt>
                <c:pt idx="44">
                  <c:v>410517.5</c:v>
                </c:pt>
                <c:pt idx="45">
                  <c:v>423429</c:v>
                </c:pt>
                <c:pt idx="46">
                  <c:v>436340.5</c:v>
                </c:pt>
                <c:pt idx="47">
                  <c:v>449252</c:v>
                </c:pt>
                <c:pt idx="48">
                  <c:v>462163.5</c:v>
                </c:pt>
                <c:pt idx="49">
                  <c:v>475075</c:v>
                </c:pt>
                <c:pt idx="50">
                  <c:v>487986.5</c:v>
                </c:pt>
                <c:pt idx="51">
                  <c:v>500898</c:v>
                </c:pt>
                <c:pt idx="52">
                  <c:v>513809.5</c:v>
                </c:pt>
                <c:pt idx="53">
                  <c:v>526721</c:v>
                </c:pt>
                <c:pt idx="54">
                  <c:v>539632.5</c:v>
                </c:pt>
                <c:pt idx="55">
                  <c:v>552544</c:v>
                </c:pt>
                <c:pt idx="56">
                  <c:v>565455.5</c:v>
                </c:pt>
                <c:pt idx="57">
                  <c:v>578367</c:v>
                </c:pt>
                <c:pt idx="58">
                  <c:v>591278.5</c:v>
                </c:pt>
                <c:pt idx="59">
                  <c:v>604190</c:v>
                </c:pt>
                <c:pt idx="60">
                  <c:v>617101.5</c:v>
                </c:pt>
              </c:numCache>
            </c:numRef>
          </c:val>
          <c:smooth val="0"/>
          <c:extLst>
            <c:ext xmlns:c16="http://schemas.microsoft.com/office/drawing/2014/chart" uri="{C3380CC4-5D6E-409C-BE32-E72D297353CC}">
              <c16:uniqueId val="{00000001-AA42-4679-B474-3C6A461CDDE1}"/>
            </c:ext>
          </c:extLst>
        </c:ser>
        <c:dLbls>
          <c:showLegendKey val="0"/>
          <c:showVal val="0"/>
          <c:showCatName val="0"/>
          <c:showSerName val="0"/>
          <c:showPercent val="0"/>
          <c:showBubbleSize val="0"/>
        </c:dLbls>
        <c:smooth val="0"/>
        <c:axId val="340896640"/>
        <c:axId val="340898720"/>
      </c:lineChart>
      <c:catAx>
        <c:axId val="34089664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0898720"/>
        <c:crosses val="autoZero"/>
        <c:auto val="1"/>
        <c:lblAlgn val="ctr"/>
        <c:lblOffset val="100"/>
        <c:noMultiLvlLbl val="0"/>
      </c:catAx>
      <c:valAx>
        <c:axId val="340898720"/>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en-US"/>
          </a:p>
        </c:txPr>
        <c:crossAx val="34089664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baseline="0">
                <a:effectLst/>
              </a:rPr>
              <a:t>Cumulative cash position - Twiggs office 3</a:t>
            </a:r>
            <a:endParaRPr lang="en-GB" sz="11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716559098231369"/>
          <c:y val="0.17697637795275589"/>
          <c:w val="0.81282714211004958"/>
          <c:h val="0.77064266966629169"/>
        </c:manualLayout>
      </c:layout>
      <c:lineChart>
        <c:grouping val="standard"/>
        <c:varyColors val="0"/>
        <c:ser>
          <c:idx val="0"/>
          <c:order val="0"/>
          <c:tx>
            <c:v>to3</c:v>
          </c:tx>
          <c:spPr>
            <a:ln w="57150" cap="rnd">
              <a:solidFill>
                <a:srgbClr val="7030A0"/>
              </a:solidFill>
              <a:round/>
            </a:ln>
            <a:effectLst/>
          </c:spPr>
          <c:marker>
            <c:symbol val="none"/>
          </c:marker>
          <c:val>
            <c:numRef>
              <c:f>'Projections - Twiggs office 3'!$E$11:$BM$11</c:f>
              <c:numCache>
                <c:formatCode>_-"£"* #,##0_-;\-"£"* #,##0_-;_-"£"* "-"??_-;_-@_-</c:formatCode>
                <c:ptCount val="61"/>
                <c:pt idx="0">
                  <c:v>-81672</c:v>
                </c:pt>
                <c:pt idx="1">
                  <c:v>-75344</c:v>
                </c:pt>
                <c:pt idx="2">
                  <c:v>-69016</c:v>
                </c:pt>
                <c:pt idx="3">
                  <c:v>-62688</c:v>
                </c:pt>
                <c:pt idx="4">
                  <c:v>-56360</c:v>
                </c:pt>
                <c:pt idx="5">
                  <c:v>-50032</c:v>
                </c:pt>
                <c:pt idx="6">
                  <c:v>-43704</c:v>
                </c:pt>
                <c:pt idx="7">
                  <c:v>-37376</c:v>
                </c:pt>
                <c:pt idx="8">
                  <c:v>-31048</c:v>
                </c:pt>
                <c:pt idx="9">
                  <c:v>-24720</c:v>
                </c:pt>
                <c:pt idx="10">
                  <c:v>-18392</c:v>
                </c:pt>
                <c:pt idx="11">
                  <c:v>-12064</c:v>
                </c:pt>
                <c:pt idx="12">
                  <c:v>-5736</c:v>
                </c:pt>
                <c:pt idx="13">
                  <c:v>592</c:v>
                </c:pt>
                <c:pt idx="14">
                  <c:v>6920</c:v>
                </c:pt>
                <c:pt idx="15">
                  <c:v>13248</c:v>
                </c:pt>
                <c:pt idx="16">
                  <c:v>19576</c:v>
                </c:pt>
                <c:pt idx="17">
                  <c:v>25904</c:v>
                </c:pt>
                <c:pt idx="18">
                  <c:v>32232</c:v>
                </c:pt>
                <c:pt idx="19">
                  <c:v>38560</c:v>
                </c:pt>
                <c:pt idx="20">
                  <c:v>44888</c:v>
                </c:pt>
                <c:pt idx="21">
                  <c:v>51216</c:v>
                </c:pt>
                <c:pt idx="22">
                  <c:v>57544</c:v>
                </c:pt>
                <c:pt idx="23">
                  <c:v>63872</c:v>
                </c:pt>
                <c:pt idx="24">
                  <c:v>70200</c:v>
                </c:pt>
                <c:pt idx="25">
                  <c:v>76528</c:v>
                </c:pt>
                <c:pt idx="26">
                  <c:v>82856</c:v>
                </c:pt>
                <c:pt idx="27">
                  <c:v>89184</c:v>
                </c:pt>
                <c:pt idx="28">
                  <c:v>95512</c:v>
                </c:pt>
                <c:pt idx="29">
                  <c:v>101840</c:v>
                </c:pt>
                <c:pt idx="30">
                  <c:v>108168</c:v>
                </c:pt>
                <c:pt idx="31">
                  <c:v>114496</c:v>
                </c:pt>
                <c:pt idx="32">
                  <c:v>120824</c:v>
                </c:pt>
                <c:pt idx="33">
                  <c:v>127152</c:v>
                </c:pt>
                <c:pt idx="34">
                  <c:v>133480</c:v>
                </c:pt>
                <c:pt idx="35">
                  <c:v>139808</c:v>
                </c:pt>
                <c:pt idx="36">
                  <c:v>146136</c:v>
                </c:pt>
                <c:pt idx="37">
                  <c:v>152464</c:v>
                </c:pt>
                <c:pt idx="38">
                  <c:v>158792</c:v>
                </c:pt>
                <c:pt idx="39">
                  <c:v>165120</c:v>
                </c:pt>
                <c:pt idx="40">
                  <c:v>171448</c:v>
                </c:pt>
                <c:pt idx="41">
                  <c:v>177776</c:v>
                </c:pt>
                <c:pt idx="42">
                  <c:v>184104</c:v>
                </c:pt>
                <c:pt idx="43">
                  <c:v>190432</c:v>
                </c:pt>
                <c:pt idx="44">
                  <c:v>196760</c:v>
                </c:pt>
                <c:pt idx="45">
                  <c:v>203088</c:v>
                </c:pt>
                <c:pt idx="46">
                  <c:v>209416</c:v>
                </c:pt>
                <c:pt idx="47">
                  <c:v>215744</c:v>
                </c:pt>
                <c:pt idx="48">
                  <c:v>222072</c:v>
                </c:pt>
                <c:pt idx="49">
                  <c:v>228400</c:v>
                </c:pt>
                <c:pt idx="50">
                  <c:v>234728</c:v>
                </c:pt>
                <c:pt idx="51">
                  <c:v>241056</c:v>
                </c:pt>
                <c:pt idx="52">
                  <c:v>247384</c:v>
                </c:pt>
                <c:pt idx="53">
                  <c:v>253712</c:v>
                </c:pt>
                <c:pt idx="54">
                  <c:v>260040</c:v>
                </c:pt>
                <c:pt idx="55">
                  <c:v>266368</c:v>
                </c:pt>
                <c:pt idx="56">
                  <c:v>272696</c:v>
                </c:pt>
                <c:pt idx="57">
                  <c:v>279024</c:v>
                </c:pt>
                <c:pt idx="58">
                  <c:v>285352</c:v>
                </c:pt>
                <c:pt idx="59">
                  <c:v>291680</c:v>
                </c:pt>
                <c:pt idx="60">
                  <c:v>298008</c:v>
                </c:pt>
              </c:numCache>
            </c:numRef>
          </c:val>
          <c:smooth val="0"/>
          <c:extLst>
            <c:ext xmlns:c16="http://schemas.microsoft.com/office/drawing/2014/chart" uri="{C3380CC4-5D6E-409C-BE32-E72D297353CC}">
              <c16:uniqueId val="{00000002-E7CC-44FA-A9BB-BA5DB8496CD4}"/>
            </c:ext>
          </c:extLst>
        </c:ser>
        <c:dLbls>
          <c:showLegendKey val="0"/>
          <c:showVal val="0"/>
          <c:showCatName val="0"/>
          <c:showSerName val="0"/>
          <c:showPercent val="0"/>
          <c:showBubbleSize val="0"/>
        </c:dLbls>
        <c:smooth val="0"/>
        <c:axId val="361696128"/>
        <c:axId val="361679904"/>
      </c:lineChart>
      <c:catAx>
        <c:axId val="36169612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1679904"/>
        <c:crosses val="autoZero"/>
        <c:auto val="1"/>
        <c:lblAlgn val="ctr"/>
        <c:lblOffset val="100"/>
        <c:noMultiLvlLbl val="0"/>
      </c:catAx>
      <c:valAx>
        <c:axId val="361679904"/>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1696128"/>
        <c:crosses val="autoZero"/>
        <c:crossBetween val="between"/>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Cumulative cash</a:t>
            </a:r>
            <a:r>
              <a:rPr lang="en-GB" baseline="0"/>
              <a:t> position - Highfields lower - option 2</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hl2</c:v>
          </c:tx>
          <c:spPr>
            <a:ln w="57150" cap="rnd">
              <a:solidFill>
                <a:srgbClr val="00B0F0"/>
              </a:solidFill>
              <a:round/>
            </a:ln>
            <a:effectLst/>
          </c:spPr>
          <c:marker>
            <c:symbol val="none"/>
          </c:marker>
          <c:val>
            <c:numRef>
              <c:f>'Projections - HL 2'!$E$11:$BM$11</c:f>
              <c:numCache>
                <c:formatCode>_-"£"* #,##0_-;\-"£"* #,##0_-;_-"£"* "-"??_-;_-@_-</c:formatCode>
                <c:ptCount val="61"/>
                <c:pt idx="0">
                  <c:v>-116920.5</c:v>
                </c:pt>
                <c:pt idx="1">
                  <c:v>-107341</c:v>
                </c:pt>
                <c:pt idx="2">
                  <c:v>-97761.5</c:v>
                </c:pt>
                <c:pt idx="3">
                  <c:v>-88182</c:v>
                </c:pt>
                <c:pt idx="4">
                  <c:v>-78602.5</c:v>
                </c:pt>
                <c:pt idx="5">
                  <c:v>-69023</c:v>
                </c:pt>
                <c:pt idx="6">
                  <c:v>-59443.5</c:v>
                </c:pt>
                <c:pt idx="7">
                  <c:v>-49864</c:v>
                </c:pt>
                <c:pt idx="8">
                  <c:v>-40284.5</c:v>
                </c:pt>
                <c:pt idx="9">
                  <c:v>-30705</c:v>
                </c:pt>
                <c:pt idx="10">
                  <c:v>-21125.5</c:v>
                </c:pt>
                <c:pt idx="11">
                  <c:v>-11546</c:v>
                </c:pt>
                <c:pt idx="12">
                  <c:v>-1966.5</c:v>
                </c:pt>
                <c:pt idx="13">
                  <c:v>7613</c:v>
                </c:pt>
                <c:pt idx="14">
                  <c:v>17192.5</c:v>
                </c:pt>
                <c:pt idx="15">
                  <c:v>26772</c:v>
                </c:pt>
                <c:pt idx="16">
                  <c:v>36351.5</c:v>
                </c:pt>
                <c:pt idx="17">
                  <c:v>45931</c:v>
                </c:pt>
                <c:pt idx="18">
                  <c:v>55510.5</c:v>
                </c:pt>
                <c:pt idx="19">
                  <c:v>65090</c:v>
                </c:pt>
                <c:pt idx="20">
                  <c:v>74669.5</c:v>
                </c:pt>
                <c:pt idx="21">
                  <c:v>84249</c:v>
                </c:pt>
                <c:pt idx="22">
                  <c:v>93828.5</c:v>
                </c:pt>
                <c:pt idx="23">
                  <c:v>103408</c:v>
                </c:pt>
                <c:pt idx="24">
                  <c:v>112987.5</c:v>
                </c:pt>
                <c:pt idx="25">
                  <c:v>122567</c:v>
                </c:pt>
                <c:pt idx="26">
                  <c:v>132146.5</c:v>
                </c:pt>
                <c:pt idx="27">
                  <c:v>141726</c:v>
                </c:pt>
                <c:pt idx="28">
                  <c:v>151305.5</c:v>
                </c:pt>
                <c:pt idx="29">
                  <c:v>160885</c:v>
                </c:pt>
                <c:pt idx="30">
                  <c:v>170464.5</c:v>
                </c:pt>
                <c:pt idx="31">
                  <c:v>180044</c:v>
                </c:pt>
                <c:pt idx="32">
                  <c:v>189623.5</c:v>
                </c:pt>
                <c:pt idx="33">
                  <c:v>199203</c:v>
                </c:pt>
                <c:pt idx="34">
                  <c:v>208782.5</c:v>
                </c:pt>
                <c:pt idx="35">
                  <c:v>218362</c:v>
                </c:pt>
                <c:pt idx="36">
                  <c:v>227941.5</c:v>
                </c:pt>
                <c:pt idx="37">
                  <c:v>237521</c:v>
                </c:pt>
                <c:pt idx="38">
                  <c:v>247100.5</c:v>
                </c:pt>
                <c:pt idx="39">
                  <c:v>256680</c:v>
                </c:pt>
                <c:pt idx="40">
                  <c:v>266259.5</c:v>
                </c:pt>
                <c:pt idx="41">
                  <c:v>275839</c:v>
                </c:pt>
                <c:pt idx="42">
                  <c:v>285418.5</c:v>
                </c:pt>
                <c:pt idx="43">
                  <c:v>294998</c:v>
                </c:pt>
                <c:pt idx="44">
                  <c:v>304577.5</c:v>
                </c:pt>
                <c:pt idx="45">
                  <c:v>314157</c:v>
                </c:pt>
                <c:pt idx="46">
                  <c:v>323736.5</c:v>
                </c:pt>
                <c:pt idx="47">
                  <c:v>333316</c:v>
                </c:pt>
                <c:pt idx="48">
                  <c:v>342895.5</c:v>
                </c:pt>
                <c:pt idx="49">
                  <c:v>352475</c:v>
                </c:pt>
                <c:pt idx="50">
                  <c:v>362054.5</c:v>
                </c:pt>
                <c:pt idx="51">
                  <c:v>371634</c:v>
                </c:pt>
                <c:pt idx="52">
                  <c:v>381213.5</c:v>
                </c:pt>
                <c:pt idx="53">
                  <c:v>390793</c:v>
                </c:pt>
                <c:pt idx="54">
                  <c:v>400372.5</c:v>
                </c:pt>
                <c:pt idx="55">
                  <c:v>409952</c:v>
                </c:pt>
                <c:pt idx="56">
                  <c:v>419531.5</c:v>
                </c:pt>
                <c:pt idx="57">
                  <c:v>429111</c:v>
                </c:pt>
                <c:pt idx="58">
                  <c:v>438690.5</c:v>
                </c:pt>
                <c:pt idx="59">
                  <c:v>448270</c:v>
                </c:pt>
                <c:pt idx="60">
                  <c:v>457849.5</c:v>
                </c:pt>
              </c:numCache>
            </c:numRef>
          </c:val>
          <c:smooth val="0"/>
          <c:extLst>
            <c:ext xmlns:c16="http://schemas.microsoft.com/office/drawing/2014/chart" uri="{C3380CC4-5D6E-409C-BE32-E72D297353CC}">
              <c16:uniqueId val="{00000002-6982-4B8C-89EA-925312EA4979}"/>
            </c:ext>
          </c:extLst>
        </c:ser>
        <c:dLbls>
          <c:showLegendKey val="0"/>
          <c:showVal val="0"/>
          <c:showCatName val="0"/>
          <c:showSerName val="0"/>
          <c:showPercent val="0"/>
          <c:showBubbleSize val="0"/>
        </c:dLbls>
        <c:smooth val="0"/>
        <c:axId val="335903008"/>
        <c:axId val="335903424"/>
      </c:lineChart>
      <c:catAx>
        <c:axId val="33590300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5903424"/>
        <c:crosses val="autoZero"/>
        <c:auto val="1"/>
        <c:lblAlgn val="ctr"/>
        <c:lblOffset val="100"/>
        <c:noMultiLvlLbl val="0"/>
      </c:catAx>
      <c:valAx>
        <c:axId val="335903424"/>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590300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baseline="0">
                <a:effectLst/>
              </a:rPr>
              <a:t>Cumulative cash position - Twiggs office 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to2</c:v>
          </c:tx>
          <c:spPr>
            <a:ln w="57150" cap="rnd">
              <a:solidFill>
                <a:srgbClr val="7030A0"/>
              </a:solidFill>
              <a:round/>
            </a:ln>
            <a:effectLst/>
          </c:spPr>
          <c:marker>
            <c:symbol val="none"/>
          </c:marker>
          <c:val>
            <c:numRef>
              <c:f>'Projections - Twiggs office 2'!$E$11:$BM$11</c:f>
              <c:numCache>
                <c:formatCode>_-"£"* #,##0_-;\-"£"* #,##0_-;_-"£"* "-"??_-;_-@_-</c:formatCode>
                <c:ptCount val="61"/>
                <c:pt idx="0">
                  <c:v>-56149.5</c:v>
                </c:pt>
                <c:pt idx="1">
                  <c:v>-51799</c:v>
                </c:pt>
                <c:pt idx="2">
                  <c:v>-47448.5</c:v>
                </c:pt>
                <c:pt idx="3">
                  <c:v>-43098</c:v>
                </c:pt>
                <c:pt idx="4">
                  <c:v>-38747.5</c:v>
                </c:pt>
                <c:pt idx="5">
                  <c:v>-34397</c:v>
                </c:pt>
                <c:pt idx="6">
                  <c:v>-30046.5</c:v>
                </c:pt>
                <c:pt idx="7">
                  <c:v>-25696</c:v>
                </c:pt>
                <c:pt idx="8">
                  <c:v>-21345.5</c:v>
                </c:pt>
                <c:pt idx="9">
                  <c:v>-16995</c:v>
                </c:pt>
                <c:pt idx="10">
                  <c:v>-12644.5</c:v>
                </c:pt>
                <c:pt idx="11">
                  <c:v>-8294</c:v>
                </c:pt>
                <c:pt idx="12">
                  <c:v>-3943.5</c:v>
                </c:pt>
                <c:pt idx="13">
                  <c:v>407</c:v>
                </c:pt>
                <c:pt idx="14">
                  <c:v>4757.5</c:v>
                </c:pt>
                <c:pt idx="15">
                  <c:v>9108</c:v>
                </c:pt>
                <c:pt idx="16">
                  <c:v>13458.5</c:v>
                </c:pt>
                <c:pt idx="17">
                  <c:v>17809</c:v>
                </c:pt>
                <c:pt idx="18">
                  <c:v>22159.5</c:v>
                </c:pt>
                <c:pt idx="19">
                  <c:v>26510</c:v>
                </c:pt>
                <c:pt idx="20">
                  <c:v>30860.5</c:v>
                </c:pt>
                <c:pt idx="21">
                  <c:v>35211</c:v>
                </c:pt>
                <c:pt idx="22">
                  <c:v>39561.5</c:v>
                </c:pt>
                <c:pt idx="23">
                  <c:v>43912</c:v>
                </c:pt>
                <c:pt idx="24">
                  <c:v>48262.5</c:v>
                </c:pt>
                <c:pt idx="25">
                  <c:v>52613</c:v>
                </c:pt>
                <c:pt idx="26">
                  <c:v>56963.5</c:v>
                </c:pt>
                <c:pt idx="27">
                  <c:v>61314</c:v>
                </c:pt>
                <c:pt idx="28">
                  <c:v>65664.5</c:v>
                </c:pt>
                <c:pt idx="29">
                  <c:v>70015</c:v>
                </c:pt>
                <c:pt idx="30">
                  <c:v>74365.5</c:v>
                </c:pt>
                <c:pt idx="31">
                  <c:v>78716</c:v>
                </c:pt>
                <c:pt idx="32">
                  <c:v>83066.5</c:v>
                </c:pt>
                <c:pt idx="33">
                  <c:v>87417</c:v>
                </c:pt>
                <c:pt idx="34">
                  <c:v>91767.5</c:v>
                </c:pt>
                <c:pt idx="35">
                  <c:v>96118</c:v>
                </c:pt>
                <c:pt idx="36">
                  <c:v>100468.5</c:v>
                </c:pt>
                <c:pt idx="37">
                  <c:v>104819</c:v>
                </c:pt>
                <c:pt idx="38">
                  <c:v>109169.5</c:v>
                </c:pt>
                <c:pt idx="39">
                  <c:v>113520</c:v>
                </c:pt>
                <c:pt idx="40">
                  <c:v>117870.5</c:v>
                </c:pt>
                <c:pt idx="41">
                  <c:v>122221</c:v>
                </c:pt>
                <c:pt idx="42">
                  <c:v>126571.5</c:v>
                </c:pt>
                <c:pt idx="43">
                  <c:v>130922</c:v>
                </c:pt>
                <c:pt idx="44">
                  <c:v>135272.5</c:v>
                </c:pt>
                <c:pt idx="45">
                  <c:v>139623</c:v>
                </c:pt>
                <c:pt idx="46">
                  <c:v>143973.5</c:v>
                </c:pt>
                <c:pt idx="47">
                  <c:v>148324</c:v>
                </c:pt>
                <c:pt idx="48">
                  <c:v>152674.5</c:v>
                </c:pt>
                <c:pt idx="49">
                  <c:v>157025</c:v>
                </c:pt>
                <c:pt idx="50">
                  <c:v>161375.5</c:v>
                </c:pt>
                <c:pt idx="51">
                  <c:v>165726</c:v>
                </c:pt>
                <c:pt idx="52">
                  <c:v>170076.5</c:v>
                </c:pt>
                <c:pt idx="53">
                  <c:v>174427</c:v>
                </c:pt>
                <c:pt idx="54">
                  <c:v>178777.5</c:v>
                </c:pt>
                <c:pt idx="55">
                  <c:v>183128</c:v>
                </c:pt>
                <c:pt idx="56">
                  <c:v>187478.5</c:v>
                </c:pt>
                <c:pt idx="57">
                  <c:v>191829</c:v>
                </c:pt>
                <c:pt idx="58">
                  <c:v>196179.5</c:v>
                </c:pt>
                <c:pt idx="59">
                  <c:v>200530</c:v>
                </c:pt>
                <c:pt idx="60">
                  <c:v>204880.5</c:v>
                </c:pt>
              </c:numCache>
            </c:numRef>
          </c:val>
          <c:smooth val="0"/>
          <c:extLst>
            <c:ext xmlns:c16="http://schemas.microsoft.com/office/drawing/2014/chart" uri="{C3380CC4-5D6E-409C-BE32-E72D297353CC}">
              <c16:uniqueId val="{00000003-86D9-405F-BBAE-4800EF230857}"/>
            </c:ext>
          </c:extLst>
        </c:ser>
        <c:dLbls>
          <c:showLegendKey val="0"/>
          <c:showVal val="0"/>
          <c:showCatName val="0"/>
          <c:showSerName val="0"/>
          <c:showPercent val="0"/>
          <c:showBubbleSize val="0"/>
        </c:dLbls>
        <c:smooth val="0"/>
        <c:axId val="356452992"/>
        <c:axId val="356459232"/>
      </c:lineChart>
      <c:catAx>
        <c:axId val="35645299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459232"/>
        <c:crosses val="autoZero"/>
        <c:auto val="1"/>
        <c:lblAlgn val="ctr"/>
        <c:lblOffset val="100"/>
        <c:noMultiLvlLbl val="0"/>
      </c:catAx>
      <c:valAx>
        <c:axId val="356459232"/>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45299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effectLst/>
              </a:rPr>
              <a:t>Cumulative cash position - Twiggs office 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to1</c:v>
          </c:tx>
          <c:spPr>
            <a:ln w="57150" cap="rnd">
              <a:solidFill>
                <a:srgbClr val="7030A0"/>
              </a:solidFill>
              <a:round/>
            </a:ln>
            <a:effectLst/>
          </c:spPr>
          <c:marker>
            <c:symbol val="none"/>
          </c:marker>
          <c:val>
            <c:numRef>
              <c:f>'Projections - Twiggs office 1'!$E$11:$BM$11</c:f>
              <c:numCache>
                <c:formatCode>_-"£"* #,##0_-;\-"£"* #,##0_-;_-"£"* "-"??_-;_-@_-</c:formatCode>
                <c:ptCount val="61"/>
                <c:pt idx="0">
                  <c:v>-85755.6</c:v>
                </c:pt>
                <c:pt idx="1">
                  <c:v>-79111.200000000012</c:v>
                </c:pt>
                <c:pt idx="2">
                  <c:v>-72466.800000000017</c:v>
                </c:pt>
                <c:pt idx="3">
                  <c:v>-65822.400000000023</c:v>
                </c:pt>
                <c:pt idx="4">
                  <c:v>-59178.000000000022</c:v>
                </c:pt>
                <c:pt idx="5">
                  <c:v>-52533.60000000002</c:v>
                </c:pt>
                <c:pt idx="6">
                  <c:v>-45889.200000000019</c:v>
                </c:pt>
                <c:pt idx="7">
                  <c:v>-39244.800000000017</c:v>
                </c:pt>
                <c:pt idx="8">
                  <c:v>-32600.400000000016</c:v>
                </c:pt>
                <c:pt idx="9">
                  <c:v>-25956.000000000015</c:v>
                </c:pt>
                <c:pt idx="10">
                  <c:v>-19311.600000000013</c:v>
                </c:pt>
                <c:pt idx="11">
                  <c:v>-12667.200000000012</c:v>
                </c:pt>
                <c:pt idx="12">
                  <c:v>-6022.8000000000111</c:v>
                </c:pt>
                <c:pt idx="13">
                  <c:v>621.59999999998945</c:v>
                </c:pt>
                <c:pt idx="14">
                  <c:v>7265.99999999999</c:v>
                </c:pt>
                <c:pt idx="15">
                  <c:v>13910.399999999991</c:v>
                </c:pt>
                <c:pt idx="16">
                  <c:v>20554.799999999992</c:v>
                </c:pt>
                <c:pt idx="17">
                  <c:v>27199.199999999993</c:v>
                </c:pt>
                <c:pt idx="18">
                  <c:v>33843.599999999991</c:v>
                </c:pt>
                <c:pt idx="19">
                  <c:v>40487.999999999993</c:v>
                </c:pt>
                <c:pt idx="20">
                  <c:v>47132.399999999994</c:v>
                </c:pt>
                <c:pt idx="21">
                  <c:v>53776.799999999996</c:v>
                </c:pt>
                <c:pt idx="22">
                  <c:v>60421.2</c:v>
                </c:pt>
                <c:pt idx="23">
                  <c:v>67065.599999999991</c:v>
                </c:pt>
                <c:pt idx="24">
                  <c:v>73709.999999999985</c:v>
                </c:pt>
                <c:pt idx="25">
                  <c:v>80354.39999999998</c:v>
                </c:pt>
                <c:pt idx="26">
                  <c:v>86998.799999999974</c:v>
                </c:pt>
                <c:pt idx="27">
                  <c:v>93643.199999999968</c:v>
                </c:pt>
                <c:pt idx="28">
                  <c:v>100287.59999999996</c:v>
                </c:pt>
                <c:pt idx="29">
                  <c:v>106931.99999999996</c:v>
                </c:pt>
                <c:pt idx="30">
                  <c:v>113576.39999999995</c:v>
                </c:pt>
                <c:pt idx="31">
                  <c:v>120220.79999999994</c:v>
                </c:pt>
                <c:pt idx="32">
                  <c:v>126865.19999999994</c:v>
                </c:pt>
                <c:pt idx="33">
                  <c:v>133509.59999999995</c:v>
                </c:pt>
                <c:pt idx="34">
                  <c:v>140153.99999999994</c:v>
                </c:pt>
                <c:pt idx="35">
                  <c:v>146798.39999999994</c:v>
                </c:pt>
                <c:pt idx="36">
                  <c:v>153442.79999999993</c:v>
                </c:pt>
                <c:pt idx="37">
                  <c:v>160087.19999999992</c:v>
                </c:pt>
                <c:pt idx="38">
                  <c:v>166731.59999999992</c:v>
                </c:pt>
                <c:pt idx="39">
                  <c:v>173375.99999999991</c:v>
                </c:pt>
                <c:pt idx="40">
                  <c:v>180020.39999999991</c:v>
                </c:pt>
                <c:pt idx="41">
                  <c:v>186664.7999999999</c:v>
                </c:pt>
                <c:pt idx="42">
                  <c:v>193309.1999999999</c:v>
                </c:pt>
                <c:pt idx="43">
                  <c:v>199953.59999999989</c:v>
                </c:pt>
                <c:pt idx="44">
                  <c:v>206597.99999999988</c:v>
                </c:pt>
                <c:pt idx="45">
                  <c:v>213242.39999999988</c:v>
                </c:pt>
                <c:pt idx="46">
                  <c:v>219886.79999999987</c:v>
                </c:pt>
                <c:pt idx="47">
                  <c:v>226531.19999999987</c:v>
                </c:pt>
                <c:pt idx="48">
                  <c:v>233175.59999999986</c:v>
                </c:pt>
                <c:pt idx="49">
                  <c:v>239819.99999999985</c:v>
                </c:pt>
                <c:pt idx="50">
                  <c:v>246464.39999999985</c:v>
                </c:pt>
                <c:pt idx="51">
                  <c:v>253108.79999999984</c:v>
                </c:pt>
                <c:pt idx="52">
                  <c:v>259753.19999999984</c:v>
                </c:pt>
                <c:pt idx="53">
                  <c:v>266397.59999999986</c:v>
                </c:pt>
                <c:pt idx="54">
                  <c:v>273041.99999999988</c:v>
                </c:pt>
                <c:pt idx="55">
                  <c:v>279686.39999999991</c:v>
                </c:pt>
                <c:pt idx="56">
                  <c:v>286330.79999999993</c:v>
                </c:pt>
                <c:pt idx="57">
                  <c:v>292975.19999999995</c:v>
                </c:pt>
                <c:pt idx="58">
                  <c:v>299619.59999999998</c:v>
                </c:pt>
                <c:pt idx="59">
                  <c:v>306264</c:v>
                </c:pt>
                <c:pt idx="60">
                  <c:v>312908.40000000002</c:v>
                </c:pt>
              </c:numCache>
            </c:numRef>
          </c:val>
          <c:smooth val="0"/>
          <c:extLst>
            <c:ext xmlns:c16="http://schemas.microsoft.com/office/drawing/2014/chart" uri="{C3380CC4-5D6E-409C-BE32-E72D297353CC}">
              <c16:uniqueId val="{00000002-74F1-4A91-AB7D-EBD1AF4FE232}"/>
            </c:ext>
          </c:extLst>
        </c:ser>
        <c:dLbls>
          <c:showLegendKey val="0"/>
          <c:showVal val="0"/>
          <c:showCatName val="0"/>
          <c:showSerName val="0"/>
          <c:showPercent val="0"/>
          <c:showBubbleSize val="0"/>
        </c:dLbls>
        <c:smooth val="0"/>
        <c:axId val="356458400"/>
        <c:axId val="356446336"/>
      </c:lineChart>
      <c:catAx>
        <c:axId val="35645840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446336"/>
        <c:crosses val="autoZero"/>
        <c:auto val="1"/>
        <c:lblAlgn val="ctr"/>
        <c:lblOffset val="100"/>
        <c:noMultiLvlLbl val="0"/>
      </c:catAx>
      <c:valAx>
        <c:axId val="35644633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45840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effectLst/>
              </a:rPr>
              <a:t>Cumulative cash position - Highfields lower - option 3</a:t>
            </a:r>
            <a:endParaRPr lang="en-GB"/>
          </a:p>
        </c:rich>
      </c:tx>
      <c:layout>
        <c:manualLayout>
          <c:xMode val="edge"/>
          <c:yMode val="edge"/>
          <c:x val="0.12919622512707446"/>
          <c:y val="1.904761904761904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2391136293148541"/>
          <c:y val="0.18650018747656544"/>
          <c:w val="0.84551838427603954"/>
          <c:h val="0.77064266966629169"/>
        </c:manualLayout>
      </c:layout>
      <c:lineChart>
        <c:grouping val="standard"/>
        <c:varyColors val="0"/>
        <c:ser>
          <c:idx val="0"/>
          <c:order val="0"/>
          <c:tx>
            <c:v>hl3</c:v>
          </c:tx>
          <c:spPr>
            <a:ln w="57150" cap="rnd">
              <a:solidFill>
                <a:srgbClr val="00B0F0"/>
              </a:solidFill>
              <a:round/>
            </a:ln>
            <a:effectLst/>
          </c:spPr>
          <c:marker>
            <c:symbol val="none"/>
          </c:marker>
          <c:val>
            <c:numRef>
              <c:f>'Projections - HL 3'!$E$11:$BM$11</c:f>
              <c:numCache>
                <c:formatCode>_-"£"* #,##0_-;\-"£"* #,##0_-;_-"£"* "-"??_-;_-@_-</c:formatCode>
                <c:ptCount val="61"/>
                <c:pt idx="0">
                  <c:v>-45751.5</c:v>
                </c:pt>
                <c:pt idx="1">
                  <c:v>-42003</c:v>
                </c:pt>
                <c:pt idx="2">
                  <c:v>-38254.5</c:v>
                </c:pt>
                <c:pt idx="3">
                  <c:v>-34506</c:v>
                </c:pt>
                <c:pt idx="4">
                  <c:v>-30757.5</c:v>
                </c:pt>
                <c:pt idx="5">
                  <c:v>-27009</c:v>
                </c:pt>
                <c:pt idx="6">
                  <c:v>-23260.5</c:v>
                </c:pt>
                <c:pt idx="7">
                  <c:v>-19512</c:v>
                </c:pt>
                <c:pt idx="8">
                  <c:v>-15763.5</c:v>
                </c:pt>
                <c:pt idx="9">
                  <c:v>-12015</c:v>
                </c:pt>
                <c:pt idx="10">
                  <c:v>-8266.5</c:v>
                </c:pt>
                <c:pt idx="11">
                  <c:v>-4518</c:v>
                </c:pt>
                <c:pt idx="12">
                  <c:v>-769.50000000000045</c:v>
                </c:pt>
                <c:pt idx="13">
                  <c:v>2978.9999999999991</c:v>
                </c:pt>
                <c:pt idx="14">
                  <c:v>6727.4999999999982</c:v>
                </c:pt>
                <c:pt idx="15">
                  <c:v>10475.999999999998</c:v>
                </c:pt>
                <c:pt idx="16">
                  <c:v>14224.499999999998</c:v>
                </c:pt>
                <c:pt idx="17">
                  <c:v>17972.999999999996</c:v>
                </c:pt>
                <c:pt idx="18">
                  <c:v>21721.499999999996</c:v>
                </c:pt>
                <c:pt idx="19">
                  <c:v>25469.999999999996</c:v>
                </c:pt>
                <c:pt idx="20">
                  <c:v>29218.499999999996</c:v>
                </c:pt>
                <c:pt idx="21">
                  <c:v>32966.999999999993</c:v>
                </c:pt>
                <c:pt idx="22">
                  <c:v>36715.499999999993</c:v>
                </c:pt>
                <c:pt idx="23">
                  <c:v>40463.999999999993</c:v>
                </c:pt>
                <c:pt idx="24">
                  <c:v>44212.499999999993</c:v>
                </c:pt>
                <c:pt idx="25">
                  <c:v>47960.999999999993</c:v>
                </c:pt>
                <c:pt idx="26">
                  <c:v>51709.499999999993</c:v>
                </c:pt>
                <c:pt idx="27">
                  <c:v>55457.999999999993</c:v>
                </c:pt>
                <c:pt idx="28">
                  <c:v>59206.499999999993</c:v>
                </c:pt>
                <c:pt idx="29">
                  <c:v>62954.999999999993</c:v>
                </c:pt>
                <c:pt idx="30">
                  <c:v>66703.499999999985</c:v>
                </c:pt>
                <c:pt idx="31">
                  <c:v>70451.999999999985</c:v>
                </c:pt>
                <c:pt idx="32">
                  <c:v>74200.499999999985</c:v>
                </c:pt>
                <c:pt idx="33">
                  <c:v>77948.999999999985</c:v>
                </c:pt>
                <c:pt idx="34">
                  <c:v>81697.499999999985</c:v>
                </c:pt>
                <c:pt idx="35">
                  <c:v>85445.999999999985</c:v>
                </c:pt>
                <c:pt idx="36">
                  <c:v>89194.499999999985</c:v>
                </c:pt>
                <c:pt idx="37">
                  <c:v>92942.999999999985</c:v>
                </c:pt>
                <c:pt idx="38">
                  <c:v>96691.499999999985</c:v>
                </c:pt>
                <c:pt idx="39">
                  <c:v>100439.99999999999</c:v>
                </c:pt>
                <c:pt idx="40">
                  <c:v>104188.49999999999</c:v>
                </c:pt>
                <c:pt idx="41">
                  <c:v>107936.99999999999</c:v>
                </c:pt>
                <c:pt idx="42">
                  <c:v>111685.49999999999</c:v>
                </c:pt>
                <c:pt idx="43">
                  <c:v>115433.99999999999</c:v>
                </c:pt>
                <c:pt idx="44">
                  <c:v>119182.49999999999</c:v>
                </c:pt>
                <c:pt idx="45">
                  <c:v>122930.99999999999</c:v>
                </c:pt>
                <c:pt idx="46">
                  <c:v>126679.49999999999</c:v>
                </c:pt>
                <c:pt idx="47">
                  <c:v>130427.99999999999</c:v>
                </c:pt>
                <c:pt idx="48">
                  <c:v>134176.49999999997</c:v>
                </c:pt>
                <c:pt idx="49">
                  <c:v>137924.99999999997</c:v>
                </c:pt>
                <c:pt idx="50">
                  <c:v>141673.49999999997</c:v>
                </c:pt>
                <c:pt idx="51">
                  <c:v>145421.99999999997</c:v>
                </c:pt>
                <c:pt idx="52">
                  <c:v>149170.49999999997</c:v>
                </c:pt>
                <c:pt idx="53">
                  <c:v>152918.99999999997</c:v>
                </c:pt>
                <c:pt idx="54">
                  <c:v>156667.49999999997</c:v>
                </c:pt>
                <c:pt idx="55">
                  <c:v>160415.99999999997</c:v>
                </c:pt>
                <c:pt idx="56">
                  <c:v>164164.49999999997</c:v>
                </c:pt>
                <c:pt idx="57">
                  <c:v>167912.99999999997</c:v>
                </c:pt>
                <c:pt idx="58">
                  <c:v>171661.49999999997</c:v>
                </c:pt>
                <c:pt idx="59">
                  <c:v>175409.99999999997</c:v>
                </c:pt>
                <c:pt idx="60">
                  <c:v>179158.49999999997</c:v>
                </c:pt>
              </c:numCache>
            </c:numRef>
          </c:val>
          <c:smooth val="0"/>
          <c:extLst>
            <c:ext xmlns:c16="http://schemas.microsoft.com/office/drawing/2014/chart" uri="{C3380CC4-5D6E-409C-BE32-E72D297353CC}">
              <c16:uniqueId val="{00000002-CBDC-49EC-BC40-2E6F1E09DC2C}"/>
            </c:ext>
          </c:extLst>
        </c:ser>
        <c:dLbls>
          <c:showLegendKey val="0"/>
          <c:showVal val="0"/>
          <c:showCatName val="0"/>
          <c:showSerName val="0"/>
          <c:showPercent val="0"/>
          <c:showBubbleSize val="0"/>
        </c:dLbls>
        <c:smooth val="0"/>
        <c:axId val="1070170048"/>
        <c:axId val="335900096"/>
      </c:lineChart>
      <c:catAx>
        <c:axId val="107017004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5900096"/>
        <c:crosses val="autoZero"/>
        <c:auto val="1"/>
        <c:lblAlgn val="ctr"/>
        <c:lblOffset val="100"/>
        <c:noMultiLvlLbl val="0"/>
      </c:catAx>
      <c:valAx>
        <c:axId val="33590009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01700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0" i="0" u="none" strike="noStrike" kern="1200" spc="0" baseline="0">
                <a:solidFill>
                  <a:sysClr val="windowText" lastClr="000000"/>
                </a:solidFill>
                <a:latin typeface="+mn-lt"/>
                <a:ea typeface="+mn-ea"/>
                <a:cs typeface="+mn-cs"/>
              </a:defRPr>
            </a:pPr>
            <a:r>
              <a:rPr lang="en-GB" sz="1800" b="0" i="0" baseline="0">
                <a:effectLst/>
              </a:rPr>
              <a:t>Project Social NPV - by technology - without grant</a:t>
            </a:r>
            <a:endParaRPr lang="en-GB">
              <a:effectLst/>
            </a:endParaRP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107432371030069"/>
          <c:y val="0.14344900865667509"/>
          <c:w val="0.87055969804173339"/>
          <c:h val="0.75624507876444125"/>
        </c:manualLayout>
      </c:layout>
      <c:barChart>
        <c:barDir val="col"/>
        <c:grouping val="clustered"/>
        <c:varyColors val="0"/>
        <c:ser>
          <c:idx val="0"/>
          <c:order val="0"/>
          <c:tx>
            <c:strRef>
              <c:f>Summary!$C$106</c:f>
              <c:strCache>
                <c:ptCount val="1"/>
                <c:pt idx="0">
                  <c:v>Year 20</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Summary!$E$83:$O$83</c:f>
              <c:strCache>
                <c:ptCount val="11"/>
                <c:pt idx="0">
                  <c:v> Twiggs steelyard - option 1 </c:v>
                </c:pt>
                <c:pt idx="1">
                  <c:v> Twiggs steelyard - option 2 </c:v>
                </c:pt>
                <c:pt idx="2">
                  <c:v> Twiggs steelyard - option 3 </c:v>
                </c:pt>
                <c:pt idx="3">
                  <c:v>Twiggs office - option 1</c:v>
                </c:pt>
                <c:pt idx="4">
                  <c:v>Twiggs office - option 2</c:v>
                </c:pt>
                <c:pt idx="5">
                  <c:v>Twiggs office - option 3</c:v>
                </c:pt>
                <c:pt idx="6">
                  <c:v>Highfields upper - option 1</c:v>
                </c:pt>
                <c:pt idx="7">
                  <c:v>Highfields upper - option 2</c:v>
                </c:pt>
                <c:pt idx="8">
                  <c:v>Highfields upper - option 3</c:v>
                </c:pt>
                <c:pt idx="9">
                  <c:v> Highfields lower - option 1 </c:v>
                </c:pt>
                <c:pt idx="10">
                  <c:v> Highfields lower - option 2 </c:v>
                </c:pt>
              </c:strCache>
            </c:strRef>
          </c:cat>
          <c:val>
            <c:numRef>
              <c:f>Summary!$E$106:$O$106</c:f>
            </c:numRef>
          </c:val>
          <c:extLst>
            <c:ext xmlns:c16="http://schemas.microsoft.com/office/drawing/2014/chart" uri="{C3380CC4-5D6E-409C-BE32-E72D297353CC}">
              <c16:uniqueId val="{00000000-3DA7-42EC-A1BF-8AC8F2A89077}"/>
            </c:ext>
          </c:extLst>
        </c:ser>
        <c:ser>
          <c:idx val="1"/>
          <c:order val="1"/>
          <c:tx>
            <c:strRef>
              <c:f>Summary!$C$107</c:f>
              <c:strCache>
                <c:ptCount val="1"/>
                <c:pt idx="0">
                  <c:v>Year 40</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Summary!$E$83:$O$83</c:f>
              <c:strCache>
                <c:ptCount val="11"/>
                <c:pt idx="0">
                  <c:v> Twiggs steelyard - option 1 </c:v>
                </c:pt>
                <c:pt idx="1">
                  <c:v> Twiggs steelyard - option 2 </c:v>
                </c:pt>
                <c:pt idx="2">
                  <c:v> Twiggs steelyard - option 3 </c:v>
                </c:pt>
                <c:pt idx="3">
                  <c:v>Twiggs office - option 1</c:v>
                </c:pt>
                <c:pt idx="4">
                  <c:v>Twiggs office - option 2</c:v>
                </c:pt>
                <c:pt idx="5">
                  <c:v>Twiggs office - option 3</c:v>
                </c:pt>
                <c:pt idx="6">
                  <c:v>Highfields upper - option 1</c:v>
                </c:pt>
                <c:pt idx="7">
                  <c:v>Highfields upper - option 2</c:v>
                </c:pt>
                <c:pt idx="8">
                  <c:v>Highfields upper - option 3</c:v>
                </c:pt>
                <c:pt idx="9">
                  <c:v> Highfields lower - option 1 </c:v>
                </c:pt>
                <c:pt idx="10">
                  <c:v> Highfields lower - option 2 </c:v>
                </c:pt>
              </c:strCache>
            </c:strRef>
          </c:cat>
          <c:val>
            <c:numRef>
              <c:f>Summary!$E$107:$O$107</c:f>
            </c:numRef>
          </c:val>
          <c:extLst>
            <c:ext xmlns:c16="http://schemas.microsoft.com/office/drawing/2014/chart" uri="{C3380CC4-5D6E-409C-BE32-E72D297353CC}">
              <c16:uniqueId val="{00000001-3DA7-42EC-A1BF-8AC8F2A89077}"/>
            </c:ext>
          </c:extLst>
        </c:ser>
        <c:ser>
          <c:idx val="2"/>
          <c:order val="2"/>
          <c:tx>
            <c:strRef>
              <c:f>Summary!$C$108</c:f>
              <c:strCache>
                <c:ptCount val="1"/>
                <c:pt idx="0">
                  <c:v>Year 60</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Summary!$E$83:$O$83</c:f>
              <c:strCache>
                <c:ptCount val="11"/>
                <c:pt idx="0">
                  <c:v> Twiggs steelyard - option 1 </c:v>
                </c:pt>
                <c:pt idx="1">
                  <c:v> Twiggs steelyard - option 2 </c:v>
                </c:pt>
                <c:pt idx="2">
                  <c:v> Twiggs steelyard - option 3 </c:v>
                </c:pt>
                <c:pt idx="3">
                  <c:v>Twiggs office - option 1</c:v>
                </c:pt>
                <c:pt idx="4">
                  <c:v>Twiggs office - option 2</c:v>
                </c:pt>
                <c:pt idx="5">
                  <c:v>Twiggs office - option 3</c:v>
                </c:pt>
                <c:pt idx="6">
                  <c:v>Highfields upper - option 1</c:v>
                </c:pt>
                <c:pt idx="7">
                  <c:v>Highfields upper - option 2</c:v>
                </c:pt>
                <c:pt idx="8">
                  <c:v>Highfields upper - option 3</c:v>
                </c:pt>
                <c:pt idx="9">
                  <c:v> Highfields lower - option 1 </c:v>
                </c:pt>
                <c:pt idx="10">
                  <c:v> Highfields lower - option 2 </c:v>
                </c:pt>
              </c:strCache>
            </c:strRef>
          </c:cat>
          <c:val>
            <c:numRef>
              <c:f>Summary!$E$108:$O$108</c:f>
            </c:numRef>
          </c:val>
          <c:extLst>
            <c:ext xmlns:c16="http://schemas.microsoft.com/office/drawing/2014/chart" uri="{C3380CC4-5D6E-409C-BE32-E72D297353CC}">
              <c16:uniqueId val="{00000002-3DA7-42EC-A1BF-8AC8F2A89077}"/>
            </c:ext>
          </c:extLst>
        </c:ser>
        <c:dLbls>
          <c:dLblPos val="outEnd"/>
          <c:showLegendKey val="0"/>
          <c:showVal val="1"/>
          <c:showCatName val="0"/>
          <c:showSerName val="0"/>
          <c:showPercent val="0"/>
          <c:showBubbleSize val="0"/>
        </c:dLbls>
        <c:gapWidth val="219"/>
        <c:overlap val="-27"/>
        <c:axId val="411220000"/>
        <c:axId val="411222912"/>
      </c:barChart>
      <c:catAx>
        <c:axId val="411220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endParaRPr lang="en-US"/>
          </a:p>
        </c:txPr>
        <c:crossAx val="411222912"/>
        <c:crosses val="autoZero"/>
        <c:auto val="1"/>
        <c:lblAlgn val="ctr"/>
        <c:lblOffset val="100"/>
        <c:noMultiLvlLbl val="0"/>
      </c:catAx>
      <c:valAx>
        <c:axId val="411222912"/>
        <c:scaling>
          <c:orientation val="minMax"/>
          <c:max val="6000000"/>
          <c:min val="-4000000"/>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lang="en-US" sz="900" b="0" i="0" u="none" strike="noStrike" kern="1200" baseline="0">
                <a:solidFill>
                  <a:sysClr val="windowText" lastClr="000000"/>
                </a:solidFill>
                <a:latin typeface="+mn-lt"/>
                <a:ea typeface="+mn-ea"/>
                <a:cs typeface="+mn-cs"/>
              </a:defRPr>
            </a:pPr>
            <a:endParaRPr lang="en-US"/>
          </a:p>
        </c:txPr>
        <c:crossAx val="4112200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9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ysClr val="window" lastClr="FFFFFF"/>
    </a:solidFill>
    <a:ln w="9525" cap="flat" cmpd="sng" algn="ctr">
      <a:solidFill>
        <a:schemeClr val="tx1">
          <a:lumMod val="15000"/>
          <a:lumOff val="85000"/>
        </a:schemeClr>
      </a:solidFill>
      <a:round/>
    </a:ln>
    <a:effectLst/>
  </c:spPr>
  <c:txPr>
    <a:bodyPr/>
    <a:lstStyle/>
    <a:p>
      <a:pPr>
        <a:defRPr lang="en-US" sz="1000" b="0" i="0" u="none" strike="noStrike" kern="1200" baseline="0">
          <a:solidFill>
            <a:sysClr val="windowText" lastClr="000000"/>
          </a:solidFill>
          <a:latin typeface="+mn-lt"/>
          <a:ea typeface="+mn-ea"/>
          <a:cs typeface="+mn-cs"/>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effectLst/>
              </a:rPr>
              <a:t>Cumulative cash position - Highfields upper 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hu1</c:v>
          </c:tx>
          <c:spPr>
            <a:ln w="57150" cap="rnd">
              <a:solidFill>
                <a:schemeClr val="accent4">
                  <a:lumMod val="60000"/>
                  <a:lumOff val="40000"/>
                </a:schemeClr>
              </a:solidFill>
              <a:round/>
            </a:ln>
            <a:effectLst/>
          </c:spPr>
          <c:marker>
            <c:symbol val="none"/>
          </c:marker>
          <c:val>
            <c:numRef>
              <c:f>'Projections - HU 1'!$E$11:$BM$11</c:f>
              <c:numCache>
                <c:formatCode>_-"£"* #,##0_-;\-"£"* #,##0_-;_-"£"* "-"??_-;_-@_-</c:formatCode>
                <c:ptCount val="61"/>
                <c:pt idx="0">
                  <c:v>-372357.7</c:v>
                </c:pt>
                <c:pt idx="1">
                  <c:v>-341015.4</c:v>
                </c:pt>
                <c:pt idx="2">
                  <c:v>-309673.10000000003</c:v>
                </c:pt>
                <c:pt idx="3">
                  <c:v>-278330.80000000005</c:v>
                </c:pt>
                <c:pt idx="4">
                  <c:v>-246988.50000000006</c:v>
                </c:pt>
                <c:pt idx="5">
                  <c:v>-215646.20000000007</c:v>
                </c:pt>
                <c:pt idx="6">
                  <c:v>-184303.90000000008</c:v>
                </c:pt>
                <c:pt idx="7">
                  <c:v>-152961.60000000009</c:v>
                </c:pt>
                <c:pt idx="8">
                  <c:v>-121619.30000000009</c:v>
                </c:pt>
                <c:pt idx="9">
                  <c:v>-90277.000000000087</c:v>
                </c:pt>
                <c:pt idx="10">
                  <c:v>-58934.700000000084</c:v>
                </c:pt>
                <c:pt idx="11">
                  <c:v>-27592.400000000085</c:v>
                </c:pt>
                <c:pt idx="12">
                  <c:v>3749.8999999999141</c:v>
                </c:pt>
                <c:pt idx="13">
                  <c:v>35092.19999999991</c:v>
                </c:pt>
                <c:pt idx="14">
                  <c:v>66434.499999999913</c:v>
                </c:pt>
                <c:pt idx="15">
                  <c:v>97776.799999999916</c:v>
                </c:pt>
                <c:pt idx="16">
                  <c:v>129119.09999999992</c:v>
                </c:pt>
                <c:pt idx="17">
                  <c:v>160461.39999999991</c:v>
                </c:pt>
                <c:pt idx="18">
                  <c:v>191803.6999999999</c:v>
                </c:pt>
                <c:pt idx="19">
                  <c:v>223145.99999999988</c:v>
                </c:pt>
                <c:pt idx="20">
                  <c:v>254488.29999999987</c:v>
                </c:pt>
                <c:pt idx="21">
                  <c:v>285830.59999999986</c:v>
                </c:pt>
                <c:pt idx="22">
                  <c:v>317172.89999999985</c:v>
                </c:pt>
                <c:pt idx="23">
                  <c:v>348515.19999999984</c:v>
                </c:pt>
                <c:pt idx="24">
                  <c:v>379857.49999999983</c:v>
                </c:pt>
                <c:pt idx="25">
                  <c:v>411199.79999999981</c:v>
                </c:pt>
                <c:pt idx="26">
                  <c:v>442542.0999999998</c:v>
                </c:pt>
                <c:pt idx="27">
                  <c:v>473884.39999999979</c:v>
                </c:pt>
                <c:pt idx="28">
                  <c:v>505226.69999999978</c:v>
                </c:pt>
                <c:pt idx="29">
                  <c:v>536568.99999999977</c:v>
                </c:pt>
                <c:pt idx="30">
                  <c:v>567911.29999999981</c:v>
                </c:pt>
                <c:pt idx="31">
                  <c:v>599253.59999999986</c:v>
                </c:pt>
                <c:pt idx="32">
                  <c:v>630595.89999999991</c:v>
                </c:pt>
                <c:pt idx="33">
                  <c:v>661938.19999999995</c:v>
                </c:pt>
                <c:pt idx="34">
                  <c:v>693280.5</c:v>
                </c:pt>
                <c:pt idx="35">
                  <c:v>724622.8</c:v>
                </c:pt>
                <c:pt idx="36">
                  <c:v>755965.10000000009</c:v>
                </c:pt>
                <c:pt idx="37">
                  <c:v>787307.40000000014</c:v>
                </c:pt>
                <c:pt idx="38">
                  <c:v>818649.70000000019</c:v>
                </c:pt>
                <c:pt idx="39">
                  <c:v>849992.00000000023</c:v>
                </c:pt>
                <c:pt idx="40">
                  <c:v>881334.30000000028</c:v>
                </c:pt>
                <c:pt idx="41">
                  <c:v>912676.60000000033</c:v>
                </c:pt>
                <c:pt idx="42">
                  <c:v>944018.90000000037</c:v>
                </c:pt>
                <c:pt idx="43">
                  <c:v>975361.20000000042</c:v>
                </c:pt>
                <c:pt idx="44">
                  <c:v>1006703.5000000005</c:v>
                </c:pt>
                <c:pt idx="45">
                  <c:v>1038045.8000000005</c:v>
                </c:pt>
                <c:pt idx="46">
                  <c:v>1069388.1000000006</c:v>
                </c:pt>
                <c:pt idx="47">
                  <c:v>1100730.4000000006</c:v>
                </c:pt>
                <c:pt idx="48">
                  <c:v>1132072.7000000007</c:v>
                </c:pt>
                <c:pt idx="49">
                  <c:v>1163415.0000000007</c:v>
                </c:pt>
                <c:pt idx="50">
                  <c:v>1194757.3000000007</c:v>
                </c:pt>
                <c:pt idx="51">
                  <c:v>1226099.6000000008</c:v>
                </c:pt>
                <c:pt idx="52">
                  <c:v>1257441.9000000008</c:v>
                </c:pt>
                <c:pt idx="53">
                  <c:v>1288784.2000000009</c:v>
                </c:pt>
                <c:pt idx="54">
                  <c:v>1320126.5000000009</c:v>
                </c:pt>
                <c:pt idx="55">
                  <c:v>1351468.800000001</c:v>
                </c:pt>
                <c:pt idx="56">
                  <c:v>1382811.100000001</c:v>
                </c:pt>
                <c:pt idx="57">
                  <c:v>1414153.4000000011</c:v>
                </c:pt>
                <c:pt idx="58">
                  <c:v>1445495.7000000011</c:v>
                </c:pt>
                <c:pt idx="59">
                  <c:v>1476838.0000000012</c:v>
                </c:pt>
                <c:pt idx="60">
                  <c:v>1508180.3000000012</c:v>
                </c:pt>
              </c:numCache>
            </c:numRef>
          </c:val>
          <c:smooth val="0"/>
          <c:extLst>
            <c:ext xmlns:c16="http://schemas.microsoft.com/office/drawing/2014/chart" uri="{C3380CC4-5D6E-409C-BE32-E72D297353CC}">
              <c16:uniqueId val="{00000002-DCB9-45B4-A631-FCBB6E2DBA93}"/>
            </c:ext>
          </c:extLst>
        </c:ser>
        <c:dLbls>
          <c:showLegendKey val="0"/>
          <c:showVal val="0"/>
          <c:showCatName val="0"/>
          <c:showSerName val="0"/>
          <c:showPercent val="0"/>
          <c:showBubbleSize val="0"/>
        </c:dLbls>
        <c:smooth val="0"/>
        <c:axId val="356458400"/>
        <c:axId val="356446336"/>
      </c:lineChart>
      <c:catAx>
        <c:axId val="35645840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446336"/>
        <c:crosses val="autoZero"/>
        <c:auto val="1"/>
        <c:lblAlgn val="ctr"/>
        <c:lblOffset val="100"/>
        <c:noMultiLvlLbl val="0"/>
      </c:catAx>
      <c:valAx>
        <c:axId val="35644633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45840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effectLst/>
              </a:rPr>
              <a:t>Cumulative cash position - Highfields upper 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hu2</c:v>
          </c:tx>
          <c:spPr>
            <a:ln w="57150" cap="rnd">
              <a:solidFill>
                <a:schemeClr val="accent4">
                  <a:lumMod val="60000"/>
                  <a:lumOff val="40000"/>
                </a:schemeClr>
              </a:solidFill>
              <a:round/>
            </a:ln>
            <a:effectLst/>
          </c:spPr>
          <c:marker>
            <c:symbol val="none"/>
          </c:marker>
          <c:val>
            <c:numRef>
              <c:f>'Projections - HU 2'!$E$11:$BM$11</c:f>
              <c:numCache>
                <c:formatCode>_-"£"* #,##0_-;\-"£"* #,##0_-;_-"£"* "-"??_-;_-@_-</c:formatCode>
                <c:ptCount val="61"/>
                <c:pt idx="0">
                  <c:v>-182628</c:v>
                </c:pt>
                <c:pt idx="1">
                  <c:v>-167256</c:v>
                </c:pt>
                <c:pt idx="2">
                  <c:v>-151884</c:v>
                </c:pt>
                <c:pt idx="3">
                  <c:v>-136512</c:v>
                </c:pt>
                <c:pt idx="4">
                  <c:v>-121140</c:v>
                </c:pt>
                <c:pt idx="5">
                  <c:v>-105768</c:v>
                </c:pt>
                <c:pt idx="6">
                  <c:v>-90396</c:v>
                </c:pt>
                <c:pt idx="7">
                  <c:v>-75024</c:v>
                </c:pt>
                <c:pt idx="8">
                  <c:v>-59652</c:v>
                </c:pt>
                <c:pt idx="9">
                  <c:v>-44280</c:v>
                </c:pt>
                <c:pt idx="10">
                  <c:v>-28908</c:v>
                </c:pt>
                <c:pt idx="11">
                  <c:v>-13536</c:v>
                </c:pt>
                <c:pt idx="12">
                  <c:v>1836</c:v>
                </c:pt>
                <c:pt idx="13">
                  <c:v>17208</c:v>
                </c:pt>
                <c:pt idx="14">
                  <c:v>32580</c:v>
                </c:pt>
                <c:pt idx="15">
                  <c:v>47952</c:v>
                </c:pt>
                <c:pt idx="16">
                  <c:v>63324</c:v>
                </c:pt>
                <c:pt idx="17">
                  <c:v>78696</c:v>
                </c:pt>
                <c:pt idx="18">
                  <c:v>94068</c:v>
                </c:pt>
                <c:pt idx="19">
                  <c:v>109440</c:v>
                </c:pt>
                <c:pt idx="20">
                  <c:v>124812</c:v>
                </c:pt>
                <c:pt idx="21">
                  <c:v>140184</c:v>
                </c:pt>
                <c:pt idx="22">
                  <c:v>155556</c:v>
                </c:pt>
                <c:pt idx="23">
                  <c:v>170928</c:v>
                </c:pt>
                <c:pt idx="24">
                  <c:v>186300</c:v>
                </c:pt>
                <c:pt idx="25">
                  <c:v>201672</c:v>
                </c:pt>
                <c:pt idx="26">
                  <c:v>217044</c:v>
                </c:pt>
                <c:pt idx="27">
                  <c:v>232416</c:v>
                </c:pt>
                <c:pt idx="28">
                  <c:v>247788</c:v>
                </c:pt>
                <c:pt idx="29">
                  <c:v>263160</c:v>
                </c:pt>
                <c:pt idx="30">
                  <c:v>278532</c:v>
                </c:pt>
                <c:pt idx="31">
                  <c:v>293904</c:v>
                </c:pt>
                <c:pt idx="32">
                  <c:v>309276</c:v>
                </c:pt>
                <c:pt idx="33">
                  <c:v>324648</c:v>
                </c:pt>
                <c:pt idx="34">
                  <c:v>340020</c:v>
                </c:pt>
                <c:pt idx="35">
                  <c:v>355392</c:v>
                </c:pt>
                <c:pt idx="36">
                  <c:v>370764</c:v>
                </c:pt>
                <c:pt idx="37">
                  <c:v>386136</c:v>
                </c:pt>
                <c:pt idx="38">
                  <c:v>401508</c:v>
                </c:pt>
                <c:pt idx="39">
                  <c:v>416880</c:v>
                </c:pt>
                <c:pt idx="40">
                  <c:v>432252</c:v>
                </c:pt>
                <c:pt idx="41">
                  <c:v>447624</c:v>
                </c:pt>
                <c:pt idx="42">
                  <c:v>462996</c:v>
                </c:pt>
                <c:pt idx="43">
                  <c:v>478368</c:v>
                </c:pt>
                <c:pt idx="44">
                  <c:v>493740</c:v>
                </c:pt>
                <c:pt idx="45">
                  <c:v>509112</c:v>
                </c:pt>
                <c:pt idx="46">
                  <c:v>524484</c:v>
                </c:pt>
                <c:pt idx="47">
                  <c:v>539856</c:v>
                </c:pt>
                <c:pt idx="48">
                  <c:v>555228</c:v>
                </c:pt>
                <c:pt idx="49">
                  <c:v>570600</c:v>
                </c:pt>
                <c:pt idx="50">
                  <c:v>585972</c:v>
                </c:pt>
                <c:pt idx="51">
                  <c:v>601344</c:v>
                </c:pt>
                <c:pt idx="52">
                  <c:v>616716</c:v>
                </c:pt>
                <c:pt idx="53">
                  <c:v>632088</c:v>
                </c:pt>
                <c:pt idx="54">
                  <c:v>647460</c:v>
                </c:pt>
                <c:pt idx="55">
                  <c:v>662832</c:v>
                </c:pt>
                <c:pt idx="56">
                  <c:v>678204</c:v>
                </c:pt>
                <c:pt idx="57">
                  <c:v>693576</c:v>
                </c:pt>
                <c:pt idx="58">
                  <c:v>708948</c:v>
                </c:pt>
                <c:pt idx="59">
                  <c:v>724320</c:v>
                </c:pt>
                <c:pt idx="60">
                  <c:v>739692</c:v>
                </c:pt>
              </c:numCache>
            </c:numRef>
          </c:val>
          <c:smooth val="0"/>
          <c:extLst>
            <c:ext xmlns:c16="http://schemas.microsoft.com/office/drawing/2014/chart" uri="{C3380CC4-5D6E-409C-BE32-E72D297353CC}">
              <c16:uniqueId val="{00000002-B96C-4DE9-990E-C49E4FA62872}"/>
            </c:ext>
          </c:extLst>
        </c:ser>
        <c:dLbls>
          <c:showLegendKey val="0"/>
          <c:showVal val="0"/>
          <c:showCatName val="0"/>
          <c:showSerName val="0"/>
          <c:showPercent val="0"/>
          <c:showBubbleSize val="0"/>
        </c:dLbls>
        <c:smooth val="0"/>
        <c:axId val="356458400"/>
        <c:axId val="356446336"/>
      </c:lineChart>
      <c:catAx>
        <c:axId val="35645840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446336"/>
        <c:crosses val="autoZero"/>
        <c:auto val="1"/>
        <c:lblAlgn val="ctr"/>
        <c:lblOffset val="100"/>
        <c:noMultiLvlLbl val="0"/>
      </c:catAx>
      <c:valAx>
        <c:axId val="35644633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45840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effectLst/>
              </a:rPr>
              <a:t>Cumulative cash position - Highfields upper 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hu3</c:v>
          </c:tx>
          <c:spPr>
            <a:ln w="57150" cap="rnd">
              <a:solidFill>
                <a:schemeClr val="accent4">
                  <a:lumMod val="60000"/>
                  <a:lumOff val="40000"/>
                </a:schemeClr>
              </a:solidFill>
              <a:round/>
            </a:ln>
            <a:effectLst/>
          </c:spPr>
          <c:marker>
            <c:symbol val="none"/>
          </c:marker>
          <c:val>
            <c:numRef>
              <c:f>'Projections - HU 3'!$E$11:$BM$11</c:f>
              <c:numCache>
                <c:formatCode>_-"£"* #,##0_-;\-"£"* #,##0_-;_-"£"* "-"??_-;_-@_-</c:formatCode>
                <c:ptCount val="61"/>
                <c:pt idx="0">
                  <c:v>-272499</c:v>
                </c:pt>
                <c:pt idx="1">
                  <c:v>-269998</c:v>
                </c:pt>
                <c:pt idx="2">
                  <c:v>-267497</c:v>
                </c:pt>
                <c:pt idx="3">
                  <c:v>-264996</c:v>
                </c:pt>
                <c:pt idx="4">
                  <c:v>-262495</c:v>
                </c:pt>
                <c:pt idx="5">
                  <c:v>-259994</c:v>
                </c:pt>
                <c:pt idx="6">
                  <c:v>-257493</c:v>
                </c:pt>
                <c:pt idx="7">
                  <c:v>-254992</c:v>
                </c:pt>
                <c:pt idx="8">
                  <c:v>-252491</c:v>
                </c:pt>
                <c:pt idx="9">
                  <c:v>-249990</c:v>
                </c:pt>
                <c:pt idx="10">
                  <c:v>-247489</c:v>
                </c:pt>
                <c:pt idx="11">
                  <c:v>-244988</c:v>
                </c:pt>
                <c:pt idx="12">
                  <c:v>-242487</c:v>
                </c:pt>
                <c:pt idx="13">
                  <c:v>-239986</c:v>
                </c:pt>
                <c:pt idx="14">
                  <c:v>-237485</c:v>
                </c:pt>
                <c:pt idx="15">
                  <c:v>-234984</c:v>
                </c:pt>
                <c:pt idx="16">
                  <c:v>-232483</c:v>
                </c:pt>
                <c:pt idx="17">
                  <c:v>-229982</c:v>
                </c:pt>
                <c:pt idx="18">
                  <c:v>-227481</c:v>
                </c:pt>
                <c:pt idx="19">
                  <c:v>-224980</c:v>
                </c:pt>
                <c:pt idx="20">
                  <c:v>-222479</c:v>
                </c:pt>
                <c:pt idx="21">
                  <c:v>-219978</c:v>
                </c:pt>
                <c:pt idx="22">
                  <c:v>-217477</c:v>
                </c:pt>
                <c:pt idx="23">
                  <c:v>-214976</c:v>
                </c:pt>
                <c:pt idx="24">
                  <c:v>-212475</c:v>
                </c:pt>
                <c:pt idx="25">
                  <c:v>-209974</c:v>
                </c:pt>
                <c:pt idx="26">
                  <c:v>-207473</c:v>
                </c:pt>
                <c:pt idx="27">
                  <c:v>-204972</c:v>
                </c:pt>
                <c:pt idx="28">
                  <c:v>-202471</c:v>
                </c:pt>
                <c:pt idx="29">
                  <c:v>-199970</c:v>
                </c:pt>
                <c:pt idx="30">
                  <c:v>-197469</c:v>
                </c:pt>
                <c:pt idx="31">
                  <c:v>-194968</c:v>
                </c:pt>
                <c:pt idx="32">
                  <c:v>-192467</c:v>
                </c:pt>
                <c:pt idx="33">
                  <c:v>-189966</c:v>
                </c:pt>
                <c:pt idx="34">
                  <c:v>-187465</c:v>
                </c:pt>
                <c:pt idx="35">
                  <c:v>-184964</c:v>
                </c:pt>
                <c:pt idx="36">
                  <c:v>-182463</c:v>
                </c:pt>
                <c:pt idx="37">
                  <c:v>-179962</c:v>
                </c:pt>
                <c:pt idx="38">
                  <c:v>-177461</c:v>
                </c:pt>
                <c:pt idx="39">
                  <c:v>-174960</c:v>
                </c:pt>
                <c:pt idx="40">
                  <c:v>-172459</c:v>
                </c:pt>
                <c:pt idx="41">
                  <c:v>-169958</c:v>
                </c:pt>
                <c:pt idx="42">
                  <c:v>-167457</c:v>
                </c:pt>
                <c:pt idx="43">
                  <c:v>-164956</c:v>
                </c:pt>
                <c:pt idx="44">
                  <c:v>-162455</c:v>
                </c:pt>
                <c:pt idx="45">
                  <c:v>-159954</c:v>
                </c:pt>
                <c:pt idx="46">
                  <c:v>-157453</c:v>
                </c:pt>
                <c:pt idx="47">
                  <c:v>-154952</c:v>
                </c:pt>
                <c:pt idx="48">
                  <c:v>-152451</c:v>
                </c:pt>
                <c:pt idx="49">
                  <c:v>-149950</c:v>
                </c:pt>
                <c:pt idx="50">
                  <c:v>-147449</c:v>
                </c:pt>
                <c:pt idx="51">
                  <c:v>-144948</c:v>
                </c:pt>
                <c:pt idx="52">
                  <c:v>-142447</c:v>
                </c:pt>
                <c:pt idx="53">
                  <c:v>-139946</c:v>
                </c:pt>
                <c:pt idx="54">
                  <c:v>-137445</c:v>
                </c:pt>
                <c:pt idx="55">
                  <c:v>-134944</c:v>
                </c:pt>
                <c:pt idx="56">
                  <c:v>-132443</c:v>
                </c:pt>
                <c:pt idx="57">
                  <c:v>-129942</c:v>
                </c:pt>
                <c:pt idx="58">
                  <c:v>-127441</c:v>
                </c:pt>
                <c:pt idx="59">
                  <c:v>-124940</c:v>
                </c:pt>
                <c:pt idx="60">
                  <c:v>-122439</c:v>
                </c:pt>
              </c:numCache>
            </c:numRef>
          </c:val>
          <c:smooth val="0"/>
          <c:extLst>
            <c:ext xmlns:c16="http://schemas.microsoft.com/office/drawing/2014/chart" uri="{C3380CC4-5D6E-409C-BE32-E72D297353CC}">
              <c16:uniqueId val="{00000002-A79A-4F85-A9CD-639C1163C951}"/>
            </c:ext>
          </c:extLst>
        </c:ser>
        <c:dLbls>
          <c:showLegendKey val="0"/>
          <c:showVal val="0"/>
          <c:showCatName val="0"/>
          <c:showSerName val="0"/>
          <c:showPercent val="0"/>
          <c:showBubbleSize val="0"/>
        </c:dLbls>
        <c:smooth val="0"/>
        <c:axId val="356458400"/>
        <c:axId val="356446336"/>
      </c:lineChart>
      <c:catAx>
        <c:axId val="35645840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446336"/>
        <c:crosses val="autoZero"/>
        <c:auto val="1"/>
        <c:lblAlgn val="ctr"/>
        <c:lblOffset val="100"/>
        <c:noMultiLvlLbl val="0"/>
      </c:catAx>
      <c:valAx>
        <c:axId val="35644633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45840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effectLst/>
              </a:rPr>
              <a:t>Cumulative cash position - Twiggs steelyard 1</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ts1</c:v>
          </c:tx>
          <c:spPr>
            <a:ln w="57150" cap="rnd">
              <a:solidFill>
                <a:srgbClr val="FF5050"/>
              </a:solidFill>
              <a:round/>
            </a:ln>
            <a:effectLst/>
          </c:spPr>
          <c:marker>
            <c:symbol val="none"/>
          </c:marker>
          <c:val>
            <c:numRef>
              <c:f>'Projections - Twiggs steel 1'!$E$11:$BM$11</c:f>
              <c:numCache>
                <c:formatCode>_-"£"* #,##0_-;\-"£"* #,##0_-;_-"£"* "-"??_-;_-@_-</c:formatCode>
                <c:ptCount val="61"/>
                <c:pt idx="0">
                  <c:v>-127412.5</c:v>
                </c:pt>
                <c:pt idx="1">
                  <c:v>-117325</c:v>
                </c:pt>
                <c:pt idx="2">
                  <c:v>-107237.5</c:v>
                </c:pt>
                <c:pt idx="3">
                  <c:v>-97150</c:v>
                </c:pt>
                <c:pt idx="4">
                  <c:v>-87062.5</c:v>
                </c:pt>
                <c:pt idx="5">
                  <c:v>-76975</c:v>
                </c:pt>
                <c:pt idx="6">
                  <c:v>-66887.5</c:v>
                </c:pt>
                <c:pt idx="7">
                  <c:v>-56800</c:v>
                </c:pt>
                <c:pt idx="8">
                  <c:v>-46712.5</c:v>
                </c:pt>
                <c:pt idx="9">
                  <c:v>-36625</c:v>
                </c:pt>
                <c:pt idx="10">
                  <c:v>-26537.5</c:v>
                </c:pt>
                <c:pt idx="11">
                  <c:v>-16450</c:v>
                </c:pt>
                <c:pt idx="12">
                  <c:v>-6362.5</c:v>
                </c:pt>
                <c:pt idx="13">
                  <c:v>3725</c:v>
                </c:pt>
                <c:pt idx="14">
                  <c:v>13812.5</c:v>
                </c:pt>
                <c:pt idx="15">
                  <c:v>23900</c:v>
                </c:pt>
                <c:pt idx="16">
                  <c:v>33987.5</c:v>
                </c:pt>
                <c:pt idx="17">
                  <c:v>44075</c:v>
                </c:pt>
                <c:pt idx="18">
                  <c:v>54162.5</c:v>
                </c:pt>
                <c:pt idx="19">
                  <c:v>64250</c:v>
                </c:pt>
                <c:pt idx="20">
                  <c:v>74337.5</c:v>
                </c:pt>
                <c:pt idx="21">
                  <c:v>84425</c:v>
                </c:pt>
                <c:pt idx="22">
                  <c:v>94512.5</c:v>
                </c:pt>
                <c:pt idx="23">
                  <c:v>104600</c:v>
                </c:pt>
                <c:pt idx="24">
                  <c:v>114687.5</c:v>
                </c:pt>
                <c:pt idx="25">
                  <c:v>124775</c:v>
                </c:pt>
                <c:pt idx="26">
                  <c:v>134862.5</c:v>
                </c:pt>
                <c:pt idx="27">
                  <c:v>144950</c:v>
                </c:pt>
                <c:pt idx="28">
                  <c:v>155037.5</c:v>
                </c:pt>
                <c:pt idx="29">
                  <c:v>165125</c:v>
                </c:pt>
                <c:pt idx="30">
                  <c:v>175212.5</c:v>
                </c:pt>
                <c:pt idx="31">
                  <c:v>185300</c:v>
                </c:pt>
                <c:pt idx="32">
                  <c:v>195387.5</c:v>
                </c:pt>
                <c:pt idx="33">
                  <c:v>205475</c:v>
                </c:pt>
                <c:pt idx="34">
                  <c:v>215562.5</c:v>
                </c:pt>
                <c:pt idx="35">
                  <c:v>225650</c:v>
                </c:pt>
                <c:pt idx="36">
                  <c:v>235737.5</c:v>
                </c:pt>
                <c:pt idx="37">
                  <c:v>245825</c:v>
                </c:pt>
                <c:pt idx="38">
                  <c:v>255912.5</c:v>
                </c:pt>
                <c:pt idx="39">
                  <c:v>266000</c:v>
                </c:pt>
                <c:pt idx="40">
                  <c:v>276087.5</c:v>
                </c:pt>
                <c:pt idx="41">
                  <c:v>286175</c:v>
                </c:pt>
                <c:pt idx="42">
                  <c:v>296262.5</c:v>
                </c:pt>
                <c:pt idx="43">
                  <c:v>306350</c:v>
                </c:pt>
                <c:pt idx="44">
                  <c:v>316437.5</c:v>
                </c:pt>
                <c:pt idx="45">
                  <c:v>326525</c:v>
                </c:pt>
                <c:pt idx="46">
                  <c:v>336612.5</c:v>
                </c:pt>
                <c:pt idx="47">
                  <c:v>346700</c:v>
                </c:pt>
                <c:pt idx="48">
                  <c:v>356787.5</c:v>
                </c:pt>
                <c:pt idx="49">
                  <c:v>366875</c:v>
                </c:pt>
                <c:pt idx="50">
                  <c:v>376962.5</c:v>
                </c:pt>
                <c:pt idx="51">
                  <c:v>387050</c:v>
                </c:pt>
                <c:pt idx="52">
                  <c:v>397137.5</c:v>
                </c:pt>
                <c:pt idx="53">
                  <c:v>407225</c:v>
                </c:pt>
                <c:pt idx="54">
                  <c:v>417312.5</c:v>
                </c:pt>
                <c:pt idx="55">
                  <c:v>427400</c:v>
                </c:pt>
                <c:pt idx="56">
                  <c:v>437487.5</c:v>
                </c:pt>
                <c:pt idx="57">
                  <c:v>447575</c:v>
                </c:pt>
                <c:pt idx="58">
                  <c:v>457662.5</c:v>
                </c:pt>
                <c:pt idx="59">
                  <c:v>467750</c:v>
                </c:pt>
                <c:pt idx="60">
                  <c:v>477837.5</c:v>
                </c:pt>
              </c:numCache>
            </c:numRef>
          </c:val>
          <c:smooth val="0"/>
          <c:extLst>
            <c:ext xmlns:c16="http://schemas.microsoft.com/office/drawing/2014/chart" uri="{C3380CC4-5D6E-409C-BE32-E72D297353CC}">
              <c16:uniqueId val="{00000000-7A8E-4CED-BBB4-6A5475833C57}"/>
            </c:ext>
          </c:extLst>
        </c:ser>
        <c:dLbls>
          <c:showLegendKey val="0"/>
          <c:showVal val="0"/>
          <c:showCatName val="0"/>
          <c:showSerName val="0"/>
          <c:showPercent val="0"/>
          <c:showBubbleSize val="0"/>
        </c:dLbls>
        <c:smooth val="0"/>
        <c:axId val="356449248"/>
        <c:axId val="356452576"/>
      </c:lineChart>
      <c:catAx>
        <c:axId val="35644924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452576"/>
        <c:crosses val="autoZero"/>
        <c:auto val="1"/>
        <c:lblAlgn val="ctr"/>
        <c:lblOffset val="100"/>
        <c:noMultiLvlLbl val="0"/>
      </c:catAx>
      <c:valAx>
        <c:axId val="35645257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449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effectLst/>
              </a:rPr>
              <a:t>Cumulative cash position - Twiggs steelyard 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8819213574316473"/>
          <c:y val="0.19126209223847018"/>
          <c:w val="0.76972592344643509"/>
          <c:h val="0.77064266966629169"/>
        </c:manualLayout>
      </c:layout>
      <c:lineChart>
        <c:grouping val="standard"/>
        <c:varyColors val="0"/>
        <c:ser>
          <c:idx val="0"/>
          <c:order val="0"/>
          <c:tx>
            <c:v>ts2</c:v>
          </c:tx>
          <c:spPr>
            <a:ln w="57150" cap="rnd">
              <a:solidFill>
                <a:srgbClr val="FF5050"/>
              </a:solidFill>
              <a:round/>
            </a:ln>
            <a:effectLst/>
          </c:spPr>
          <c:marker>
            <c:symbol val="none"/>
          </c:marker>
          <c:val>
            <c:numRef>
              <c:f>'Projections - Twiggs steel 2'!$E$11:$BM$11</c:f>
              <c:numCache>
                <c:formatCode>_-"£"* #,##0_-;\-"£"* #,##0_-;_-"£"* "-"??_-;_-@_-</c:formatCode>
                <c:ptCount val="61"/>
                <c:pt idx="0">
                  <c:v>-112123</c:v>
                </c:pt>
                <c:pt idx="1">
                  <c:v>-103246</c:v>
                </c:pt>
                <c:pt idx="2">
                  <c:v>-94369</c:v>
                </c:pt>
                <c:pt idx="3">
                  <c:v>-85492</c:v>
                </c:pt>
                <c:pt idx="4">
                  <c:v>-76615</c:v>
                </c:pt>
                <c:pt idx="5">
                  <c:v>-67738</c:v>
                </c:pt>
                <c:pt idx="6">
                  <c:v>-58861</c:v>
                </c:pt>
                <c:pt idx="7">
                  <c:v>-49984</c:v>
                </c:pt>
                <c:pt idx="8">
                  <c:v>-41107</c:v>
                </c:pt>
                <c:pt idx="9">
                  <c:v>-32230</c:v>
                </c:pt>
                <c:pt idx="10">
                  <c:v>-23353</c:v>
                </c:pt>
                <c:pt idx="11">
                  <c:v>-14476</c:v>
                </c:pt>
                <c:pt idx="12">
                  <c:v>-5599</c:v>
                </c:pt>
                <c:pt idx="13">
                  <c:v>3278</c:v>
                </c:pt>
                <c:pt idx="14">
                  <c:v>12155</c:v>
                </c:pt>
                <c:pt idx="15">
                  <c:v>21032</c:v>
                </c:pt>
                <c:pt idx="16">
                  <c:v>29909</c:v>
                </c:pt>
                <c:pt idx="17">
                  <c:v>38786</c:v>
                </c:pt>
                <c:pt idx="18">
                  <c:v>47663</c:v>
                </c:pt>
                <c:pt idx="19">
                  <c:v>56540</c:v>
                </c:pt>
                <c:pt idx="20">
                  <c:v>65417</c:v>
                </c:pt>
                <c:pt idx="21">
                  <c:v>74294</c:v>
                </c:pt>
                <c:pt idx="22">
                  <c:v>83171</c:v>
                </c:pt>
                <c:pt idx="23">
                  <c:v>92048</c:v>
                </c:pt>
                <c:pt idx="24">
                  <c:v>100925</c:v>
                </c:pt>
                <c:pt idx="25">
                  <c:v>109802</c:v>
                </c:pt>
                <c:pt idx="26">
                  <c:v>118679</c:v>
                </c:pt>
                <c:pt idx="27">
                  <c:v>127556</c:v>
                </c:pt>
                <c:pt idx="28">
                  <c:v>136433</c:v>
                </c:pt>
                <c:pt idx="29">
                  <c:v>145310</c:v>
                </c:pt>
                <c:pt idx="30">
                  <c:v>154187</c:v>
                </c:pt>
                <c:pt idx="31">
                  <c:v>163064</c:v>
                </c:pt>
                <c:pt idx="32">
                  <c:v>171941</c:v>
                </c:pt>
                <c:pt idx="33">
                  <c:v>180818</c:v>
                </c:pt>
                <c:pt idx="34">
                  <c:v>189695</c:v>
                </c:pt>
                <c:pt idx="35">
                  <c:v>198572</c:v>
                </c:pt>
                <c:pt idx="36">
                  <c:v>207449</c:v>
                </c:pt>
                <c:pt idx="37">
                  <c:v>216326</c:v>
                </c:pt>
                <c:pt idx="38">
                  <c:v>225203</c:v>
                </c:pt>
                <c:pt idx="39">
                  <c:v>234080</c:v>
                </c:pt>
                <c:pt idx="40">
                  <c:v>242957</c:v>
                </c:pt>
                <c:pt idx="41">
                  <c:v>251834</c:v>
                </c:pt>
                <c:pt idx="42">
                  <c:v>260711</c:v>
                </c:pt>
                <c:pt idx="43">
                  <c:v>269588</c:v>
                </c:pt>
                <c:pt idx="44">
                  <c:v>278465</c:v>
                </c:pt>
                <c:pt idx="45">
                  <c:v>287342</c:v>
                </c:pt>
                <c:pt idx="46">
                  <c:v>296219</c:v>
                </c:pt>
                <c:pt idx="47">
                  <c:v>305096</c:v>
                </c:pt>
                <c:pt idx="48">
                  <c:v>313973</c:v>
                </c:pt>
                <c:pt idx="49">
                  <c:v>322850</c:v>
                </c:pt>
                <c:pt idx="50">
                  <c:v>331727</c:v>
                </c:pt>
                <c:pt idx="51">
                  <c:v>340604</c:v>
                </c:pt>
                <c:pt idx="52">
                  <c:v>349481</c:v>
                </c:pt>
                <c:pt idx="53">
                  <c:v>358358</c:v>
                </c:pt>
                <c:pt idx="54">
                  <c:v>367235</c:v>
                </c:pt>
                <c:pt idx="55">
                  <c:v>376112</c:v>
                </c:pt>
                <c:pt idx="56">
                  <c:v>384989</c:v>
                </c:pt>
                <c:pt idx="57">
                  <c:v>393866</c:v>
                </c:pt>
                <c:pt idx="58">
                  <c:v>402743</c:v>
                </c:pt>
                <c:pt idx="59">
                  <c:v>411620</c:v>
                </c:pt>
                <c:pt idx="60">
                  <c:v>420497</c:v>
                </c:pt>
              </c:numCache>
            </c:numRef>
          </c:val>
          <c:smooth val="0"/>
          <c:extLst>
            <c:ext xmlns:c16="http://schemas.microsoft.com/office/drawing/2014/chart" uri="{C3380CC4-5D6E-409C-BE32-E72D297353CC}">
              <c16:uniqueId val="{00000000-5B0B-471F-8526-521A59A61EDC}"/>
            </c:ext>
          </c:extLst>
        </c:ser>
        <c:dLbls>
          <c:showLegendKey val="0"/>
          <c:showVal val="0"/>
          <c:showCatName val="0"/>
          <c:showSerName val="0"/>
          <c:showPercent val="0"/>
          <c:showBubbleSize val="0"/>
        </c:dLbls>
        <c:smooth val="0"/>
        <c:axId val="361887584"/>
        <c:axId val="361900896"/>
      </c:lineChart>
      <c:catAx>
        <c:axId val="361887584"/>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1900896"/>
        <c:crosses val="autoZero"/>
        <c:auto val="1"/>
        <c:lblAlgn val="ctr"/>
        <c:lblOffset val="100"/>
        <c:noMultiLvlLbl val="0"/>
      </c:catAx>
      <c:valAx>
        <c:axId val="36190089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1887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Cumulative</a:t>
            </a:r>
            <a:r>
              <a:rPr lang="en-GB" baseline="0"/>
              <a:t> cash position</a:t>
            </a:r>
            <a:r>
              <a:rPr lang="en-GB"/>
              <a:t> - Twiggs steelyard</a:t>
            </a:r>
            <a:r>
              <a:rPr lang="en-GB" baseline="0"/>
              <a:t> </a:t>
            </a:r>
            <a:r>
              <a:rPr lang="en-GB"/>
              <a:t>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25281148075668E-2"/>
          <c:y val="1.9257061917541913E-2"/>
          <c:w val="0.9096359034572733"/>
          <c:h val="0.82695575645327424"/>
        </c:manualLayout>
      </c:layout>
      <c:lineChart>
        <c:grouping val="standard"/>
        <c:varyColors val="0"/>
        <c:ser>
          <c:idx val="0"/>
          <c:order val="0"/>
          <c:tx>
            <c:v>ts3</c:v>
          </c:tx>
          <c:spPr>
            <a:ln w="57150" cap="rnd">
              <a:solidFill>
                <a:srgbClr val="FF5050"/>
              </a:solidFill>
              <a:round/>
            </a:ln>
            <a:effectLst/>
          </c:spPr>
          <c:marker>
            <c:symbol val="none"/>
          </c:marker>
          <c:val>
            <c:numRef>
              <c:f>'Projections - Twiggs steel 3'!$E$11:$BM$11</c:f>
              <c:numCache>
                <c:formatCode>_-"£"* #,##0_-;\-"£"* #,##0_-;_-"£"* "-"??_-;_-@_-</c:formatCode>
                <c:ptCount val="61"/>
                <c:pt idx="0">
                  <c:v>-42810.2</c:v>
                </c:pt>
                <c:pt idx="1">
                  <c:v>-39420.399999999994</c:v>
                </c:pt>
                <c:pt idx="2">
                  <c:v>-36030.599999999991</c:v>
                </c:pt>
                <c:pt idx="3">
                  <c:v>-32640.799999999992</c:v>
                </c:pt>
                <c:pt idx="4">
                  <c:v>-29250.999999999993</c:v>
                </c:pt>
                <c:pt idx="5">
                  <c:v>-25861.199999999993</c:v>
                </c:pt>
                <c:pt idx="6">
                  <c:v>-22471.399999999994</c:v>
                </c:pt>
                <c:pt idx="7">
                  <c:v>-19081.599999999995</c:v>
                </c:pt>
                <c:pt idx="8">
                  <c:v>-15691.799999999996</c:v>
                </c:pt>
                <c:pt idx="9">
                  <c:v>-12301.999999999996</c:v>
                </c:pt>
                <c:pt idx="10">
                  <c:v>-8912.1999999999971</c:v>
                </c:pt>
                <c:pt idx="11">
                  <c:v>-5522.3999999999969</c:v>
                </c:pt>
                <c:pt idx="12">
                  <c:v>-2132.5999999999967</c:v>
                </c:pt>
                <c:pt idx="13">
                  <c:v>1257.2000000000035</c:v>
                </c:pt>
                <c:pt idx="14">
                  <c:v>4647.0000000000036</c:v>
                </c:pt>
                <c:pt idx="15">
                  <c:v>8036.8000000000038</c:v>
                </c:pt>
                <c:pt idx="16">
                  <c:v>11426.600000000004</c:v>
                </c:pt>
                <c:pt idx="17">
                  <c:v>14816.400000000005</c:v>
                </c:pt>
                <c:pt idx="18">
                  <c:v>18206.200000000004</c:v>
                </c:pt>
                <c:pt idx="19">
                  <c:v>21596.000000000004</c:v>
                </c:pt>
                <c:pt idx="20">
                  <c:v>24985.800000000003</c:v>
                </c:pt>
                <c:pt idx="21">
                  <c:v>28375.600000000002</c:v>
                </c:pt>
                <c:pt idx="22">
                  <c:v>31765.4</c:v>
                </c:pt>
                <c:pt idx="23">
                  <c:v>35155.200000000004</c:v>
                </c:pt>
                <c:pt idx="24">
                  <c:v>38545.000000000007</c:v>
                </c:pt>
                <c:pt idx="25">
                  <c:v>41934.80000000001</c:v>
                </c:pt>
                <c:pt idx="26">
                  <c:v>45324.600000000013</c:v>
                </c:pt>
                <c:pt idx="27">
                  <c:v>48714.400000000016</c:v>
                </c:pt>
                <c:pt idx="28">
                  <c:v>52104.200000000019</c:v>
                </c:pt>
                <c:pt idx="29">
                  <c:v>55494.000000000022</c:v>
                </c:pt>
                <c:pt idx="30">
                  <c:v>58883.800000000025</c:v>
                </c:pt>
                <c:pt idx="31">
                  <c:v>62273.600000000028</c:v>
                </c:pt>
                <c:pt idx="32">
                  <c:v>65663.400000000023</c:v>
                </c:pt>
                <c:pt idx="33">
                  <c:v>69053.200000000026</c:v>
                </c:pt>
                <c:pt idx="34">
                  <c:v>72443.000000000029</c:v>
                </c:pt>
                <c:pt idx="35">
                  <c:v>75832.800000000032</c:v>
                </c:pt>
                <c:pt idx="36">
                  <c:v>79222.600000000035</c:v>
                </c:pt>
                <c:pt idx="37">
                  <c:v>82612.400000000038</c:v>
                </c:pt>
                <c:pt idx="38">
                  <c:v>86002.200000000041</c:v>
                </c:pt>
                <c:pt idx="39">
                  <c:v>89392.000000000044</c:v>
                </c:pt>
                <c:pt idx="40">
                  <c:v>92781.800000000047</c:v>
                </c:pt>
                <c:pt idx="41">
                  <c:v>96171.600000000049</c:v>
                </c:pt>
                <c:pt idx="42">
                  <c:v>99561.400000000052</c:v>
                </c:pt>
                <c:pt idx="43">
                  <c:v>102951.20000000006</c:v>
                </c:pt>
                <c:pt idx="44">
                  <c:v>106341.00000000006</c:v>
                </c:pt>
                <c:pt idx="45">
                  <c:v>109730.80000000006</c:v>
                </c:pt>
                <c:pt idx="46">
                  <c:v>113120.60000000006</c:v>
                </c:pt>
                <c:pt idx="47">
                  <c:v>116510.40000000007</c:v>
                </c:pt>
                <c:pt idx="48">
                  <c:v>119900.20000000007</c:v>
                </c:pt>
                <c:pt idx="49">
                  <c:v>123290.00000000007</c:v>
                </c:pt>
                <c:pt idx="50">
                  <c:v>126679.80000000008</c:v>
                </c:pt>
                <c:pt idx="51">
                  <c:v>130069.60000000008</c:v>
                </c:pt>
                <c:pt idx="52">
                  <c:v>133459.40000000008</c:v>
                </c:pt>
                <c:pt idx="53">
                  <c:v>136849.20000000007</c:v>
                </c:pt>
                <c:pt idx="54">
                  <c:v>140239.00000000006</c:v>
                </c:pt>
                <c:pt idx="55">
                  <c:v>143628.80000000005</c:v>
                </c:pt>
                <c:pt idx="56">
                  <c:v>147018.60000000003</c:v>
                </c:pt>
                <c:pt idx="57">
                  <c:v>150408.40000000002</c:v>
                </c:pt>
                <c:pt idx="58">
                  <c:v>153798.20000000001</c:v>
                </c:pt>
                <c:pt idx="59">
                  <c:v>157188</c:v>
                </c:pt>
                <c:pt idx="60">
                  <c:v>160577.79999999999</c:v>
                </c:pt>
              </c:numCache>
            </c:numRef>
          </c:val>
          <c:smooth val="0"/>
          <c:extLst>
            <c:ext xmlns:c16="http://schemas.microsoft.com/office/drawing/2014/chart" uri="{C3380CC4-5D6E-409C-BE32-E72D297353CC}">
              <c16:uniqueId val="{00000000-EA6C-466F-A08E-68B6F0A97B86}"/>
            </c:ext>
          </c:extLst>
        </c:ser>
        <c:dLbls>
          <c:showLegendKey val="0"/>
          <c:showVal val="0"/>
          <c:showCatName val="0"/>
          <c:showSerName val="0"/>
          <c:showPercent val="0"/>
          <c:showBubbleSize val="0"/>
        </c:dLbls>
        <c:smooth val="0"/>
        <c:axId val="361677408"/>
        <c:axId val="361688640"/>
      </c:lineChart>
      <c:catAx>
        <c:axId val="36167740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1688640"/>
        <c:crosses val="autoZero"/>
        <c:auto val="1"/>
        <c:lblAlgn val="ctr"/>
        <c:lblOffset val="100"/>
        <c:noMultiLvlLbl val="0"/>
      </c:catAx>
      <c:valAx>
        <c:axId val="361688640"/>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167740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8" Type="http://schemas.openxmlformats.org/officeDocument/2006/relationships/chart" Target="../charts/chart10.xml"/><Relationship Id="rId13" Type="http://schemas.openxmlformats.org/officeDocument/2006/relationships/chart" Target="../charts/chart15.xml"/><Relationship Id="rId3" Type="http://schemas.openxmlformats.org/officeDocument/2006/relationships/chart" Target="../charts/chart5.xml"/><Relationship Id="rId7" Type="http://schemas.openxmlformats.org/officeDocument/2006/relationships/chart" Target="../charts/chart9.xml"/><Relationship Id="rId12" Type="http://schemas.openxmlformats.org/officeDocument/2006/relationships/chart" Target="../charts/chart14.xml"/><Relationship Id="rId2" Type="http://schemas.openxmlformats.org/officeDocument/2006/relationships/chart" Target="../charts/chart4.xml"/><Relationship Id="rId1" Type="http://schemas.openxmlformats.org/officeDocument/2006/relationships/image" Target="../media/image1.emf"/><Relationship Id="rId6" Type="http://schemas.openxmlformats.org/officeDocument/2006/relationships/chart" Target="../charts/chart8.xml"/><Relationship Id="rId11" Type="http://schemas.openxmlformats.org/officeDocument/2006/relationships/chart" Target="../charts/chart13.xml"/><Relationship Id="rId5" Type="http://schemas.openxmlformats.org/officeDocument/2006/relationships/chart" Target="../charts/chart7.xml"/><Relationship Id="rId15" Type="http://schemas.openxmlformats.org/officeDocument/2006/relationships/chart" Target="../charts/chart17.xml"/><Relationship Id="rId10" Type="http://schemas.openxmlformats.org/officeDocument/2006/relationships/chart" Target="../charts/chart12.xml"/><Relationship Id="rId4" Type="http://schemas.openxmlformats.org/officeDocument/2006/relationships/chart" Target="../charts/chart6.xml"/><Relationship Id="rId9" Type="http://schemas.openxmlformats.org/officeDocument/2006/relationships/chart" Target="../charts/chart11.xml"/><Relationship Id="rId14" Type="http://schemas.openxmlformats.org/officeDocument/2006/relationships/chart" Target="../charts/chart16.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2.xml.rels><?xml version="1.0" encoding="UTF-8" standalone="yes"?>
<Relationships xmlns="http://schemas.openxmlformats.org/package/2006/relationships"><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1" Type="http://schemas.openxmlformats.org/officeDocument/2006/relationships/image" Target="../media/image1.emf"/></Relationships>
</file>

<file path=xl/drawings/_rels/drawing24.xml.rels><?xml version="1.0" encoding="UTF-8" standalone="yes"?>
<Relationships xmlns="http://schemas.openxmlformats.org/package/2006/relationships"><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1" Type="http://schemas.openxmlformats.org/officeDocument/2006/relationships/image" Target="../media/image1.emf"/></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1.emf"/></Relationships>
</file>

<file path=xl/drawings/_rels/drawing28.xml.rels><?xml version="1.0" encoding="UTF-8" standalone="yes"?>
<Relationships xmlns="http://schemas.openxmlformats.org/package/2006/relationships"><Relationship Id="rId1" Type="http://schemas.openxmlformats.org/officeDocument/2006/relationships/image" Target="../media/image1.emf"/></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3</xdr:col>
      <xdr:colOff>210840</xdr:colOff>
      <xdr:row>2</xdr:row>
      <xdr:rowOff>134302</xdr:rowOff>
    </xdr:to>
    <xdr:pic>
      <xdr:nvPicPr>
        <xdr:cNvPr id="2" name="Picture 1">
          <a:extLst>
            <a:ext uri="{FF2B5EF4-FFF2-40B4-BE49-F238E27FC236}">
              <a16:creationId xmlns:a16="http://schemas.microsoft.com/office/drawing/2014/main" id="{9336EF59-F354-4BC0-BECF-44CF92AA34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15765" cy="457200"/>
        </a:xfrm>
        <a:prstGeom prst="rect">
          <a:avLst/>
        </a:prstGeom>
        <a:solidFill>
          <a:sysClr val="window" lastClr="FFFFFF"/>
        </a:solid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214083</xdr:colOff>
      <xdr:row>36</xdr:row>
      <xdr:rowOff>61117</xdr:rowOff>
    </xdr:from>
    <xdr:to>
      <xdr:col>10</xdr:col>
      <xdr:colOff>667543</xdr:colOff>
      <xdr:row>61</xdr:row>
      <xdr:rowOff>50345</xdr:rowOff>
    </xdr:to>
    <xdr:graphicFrame macro="">
      <xdr:nvGraphicFramePr>
        <xdr:cNvPr id="2" name="Chart 2">
          <a:extLst>
            <a:ext uri="{FF2B5EF4-FFF2-40B4-BE49-F238E27FC236}">
              <a16:creationId xmlns:a16="http://schemas.microsoft.com/office/drawing/2014/main" id="{0DE265C2-25C8-454E-9733-D6A95BC3D3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290511</xdr:colOff>
      <xdr:row>0</xdr:row>
      <xdr:rowOff>80961</xdr:rowOff>
    </xdr:from>
    <xdr:to>
      <xdr:col>2</xdr:col>
      <xdr:colOff>2131219</xdr:colOff>
      <xdr:row>5</xdr:row>
      <xdr:rowOff>75283</xdr:rowOff>
    </xdr:to>
    <xdr:pic>
      <xdr:nvPicPr>
        <xdr:cNvPr id="3" name="Picture 2">
          <a:extLst>
            <a:ext uri="{FF2B5EF4-FFF2-40B4-BE49-F238E27FC236}">
              <a16:creationId xmlns:a16="http://schemas.microsoft.com/office/drawing/2014/main" id="{E97B19DE-1E61-4329-88BF-C22ADDFAF5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498" y="85723"/>
          <a:ext cx="2150271" cy="9039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159684</xdr:colOff>
      <xdr:row>0</xdr:row>
      <xdr:rowOff>95082</xdr:rowOff>
    </xdr:from>
    <xdr:to>
      <xdr:col>1</xdr:col>
      <xdr:colOff>878179</xdr:colOff>
      <xdr:row>3</xdr:row>
      <xdr:rowOff>95082</xdr:rowOff>
    </xdr:to>
    <xdr:pic>
      <xdr:nvPicPr>
        <xdr:cNvPr id="2" name="Picture 1">
          <a:extLst>
            <a:ext uri="{FF2B5EF4-FFF2-40B4-BE49-F238E27FC236}">
              <a16:creationId xmlns:a16="http://schemas.microsoft.com/office/drawing/2014/main" id="{68F348DF-3E84-49E9-9D9A-81B78FFAC0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684" y="95082"/>
          <a:ext cx="1528120" cy="457200"/>
        </a:xfrm>
        <a:prstGeom prst="rect">
          <a:avLst/>
        </a:prstGeom>
        <a:solidFill>
          <a:sysClr val="window" lastClr="FFFFFF"/>
        </a:solidFill>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227690</xdr:colOff>
      <xdr:row>36</xdr:row>
      <xdr:rowOff>81528</xdr:rowOff>
    </xdr:from>
    <xdr:to>
      <xdr:col>10</xdr:col>
      <xdr:colOff>681150</xdr:colOff>
      <xdr:row>61</xdr:row>
      <xdr:rowOff>70756</xdr:rowOff>
    </xdr:to>
    <xdr:graphicFrame macro="">
      <xdr:nvGraphicFramePr>
        <xdr:cNvPr id="2" name="Chart 2">
          <a:extLst>
            <a:ext uri="{FF2B5EF4-FFF2-40B4-BE49-F238E27FC236}">
              <a16:creationId xmlns:a16="http://schemas.microsoft.com/office/drawing/2014/main" id="{4B773DC9-BF66-4EF8-98A7-2D298922F2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290511</xdr:colOff>
      <xdr:row>0</xdr:row>
      <xdr:rowOff>80961</xdr:rowOff>
    </xdr:from>
    <xdr:to>
      <xdr:col>2</xdr:col>
      <xdr:colOff>2131219</xdr:colOff>
      <xdr:row>5</xdr:row>
      <xdr:rowOff>75283</xdr:rowOff>
    </xdr:to>
    <xdr:pic>
      <xdr:nvPicPr>
        <xdr:cNvPr id="3" name="Picture 2">
          <a:extLst>
            <a:ext uri="{FF2B5EF4-FFF2-40B4-BE49-F238E27FC236}">
              <a16:creationId xmlns:a16="http://schemas.microsoft.com/office/drawing/2014/main" id="{4F3F2228-627B-461A-A8E1-EE9A5B7BE3D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498" y="85723"/>
          <a:ext cx="2150271" cy="9039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159684</xdr:colOff>
      <xdr:row>0</xdr:row>
      <xdr:rowOff>95082</xdr:rowOff>
    </xdr:from>
    <xdr:to>
      <xdr:col>1</xdr:col>
      <xdr:colOff>878179</xdr:colOff>
      <xdr:row>3</xdr:row>
      <xdr:rowOff>95082</xdr:rowOff>
    </xdr:to>
    <xdr:pic>
      <xdr:nvPicPr>
        <xdr:cNvPr id="2" name="Picture 1">
          <a:extLst>
            <a:ext uri="{FF2B5EF4-FFF2-40B4-BE49-F238E27FC236}">
              <a16:creationId xmlns:a16="http://schemas.microsoft.com/office/drawing/2014/main" id="{425DAED9-7A2B-456E-8FFB-06E2899840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684" y="95082"/>
          <a:ext cx="1528120" cy="457200"/>
        </a:xfrm>
        <a:prstGeom prst="rect">
          <a:avLst/>
        </a:prstGeom>
        <a:solidFill>
          <a:sysClr val="window" lastClr="FFFFFF"/>
        </a:solidFill>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214083</xdr:colOff>
      <xdr:row>36</xdr:row>
      <xdr:rowOff>61117</xdr:rowOff>
    </xdr:from>
    <xdr:to>
      <xdr:col>10</xdr:col>
      <xdr:colOff>667543</xdr:colOff>
      <xdr:row>61</xdr:row>
      <xdr:rowOff>50345</xdr:rowOff>
    </xdr:to>
    <xdr:graphicFrame macro="">
      <xdr:nvGraphicFramePr>
        <xdr:cNvPr id="6" name="Chart 2">
          <a:extLst>
            <a:ext uri="{FF2B5EF4-FFF2-40B4-BE49-F238E27FC236}">
              <a16:creationId xmlns:a16="http://schemas.microsoft.com/office/drawing/2014/main" id="{DDF7782C-485F-4C52-B2E6-7200469C43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290511</xdr:colOff>
      <xdr:row>0</xdr:row>
      <xdr:rowOff>80961</xdr:rowOff>
    </xdr:from>
    <xdr:to>
      <xdr:col>2</xdr:col>
      <xdr:colOff>2131219</xdr:colOff>
      <xdr:row>5</xdr:row>
      <xdr:rowOff>75283</xdr:rowOff>
    </xdr:to>
    <xdr:pic>
      <xdr:nvPicPr>
        <xdr:cNvPr id="12" name="Picture 11">
          <a:extLst>
            <a:ext uri="{FF2B5EF4-FFF2-40B4-BE49-F238E27FC236}">
              <a16:creationId xmlns:a16="http://schemas.microsoft.com/office/drawing/2014/main" id="{6D4BB25D-598C-4C72-9DB2-4C85B669057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4355" y="80961"/>
          <a:ext cx="2150270" cy="88491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159684</xdr:colOff>
      <xdr:row>0</xdr:row>
      <xdr:rowOff>95082</xdr:rowOff>
    </xdr:from>
    <xdr:to>
      <xdr:col>1</xdr:col>
      <xdr:colOff>878179</xdr:colOff>
      <xdr:row>3</xdr:row>
      <xdr:rowOff>95082</xdr:rowOff>
    </xdr:to>
    <xdr:pic>
      <xdr:nvPicPr>
        <xdr:cNvPr id="2" name="Picture 1">
          <a:extLst>
            <a:ext uri="{FF2B5EF4-FFF2-40B4-BE49-F238E27FC236}">
              <a16:creationId xmlns:a16="http://schemas.microsoft.com/office/drawing/2014/main" id="{2B5F36DE-9503-4B3A-9D43-C853AE069D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684" y="95082"/>
          <a:ext cx="1520557" cy="470647"/>
        </a:xfrm>
        <a:prstGeom prst="rect">
          <a:avLst/>
        </a:prstGeom>
        <a:solidFill>
          <a:sysClr val="window" lastClr="FFFFFF"/>
        </a:solidFill>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47625</xdr:colOff>
      <xdr:row>0</xdr:row>
      <xdr:rowOff>34290</xdr:rowOff>
    </xdr:from>
    <xdr:ext cx="1506241" cy="466724"/>
    <xdr:pic>
      <xdr:nvPicPr>
        <xdr:cNvPr id="2" name="Picture 1">
          <a:extLst>
            <a:ext uri="{FF2B5EF4-FFF2-40B4-BE49-F238E27FC236}">
              <a16:creationId xmlns:a16="http://schemas.microsoft.com/office/drawing/2014/main" id="{B3089092-DEA4-4976-89AD-00CC26844D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4290"/>
          <a:ext cx="1506241" cy="466724"/>
        </a:xfrm>
        <a:prstGeom prst="rect">
          <a:avLst/>
        </a:prstGeom>
        <a:solidFill>
          <a:sysClr val="window" lastClr="FFFFFF"/>
        </a:solidFill>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2</xdr:col>
      <xdr:colOff>991890</xdr:colOff>
      <xdr:row>2</xdr:row>
      <xdr:rowOff>153352</xdr:rowOff>
    </xdr:to>
    <xdr:pic>
      <xdr:nvPicPr>
        <xdr:cNvPr id="2" name="Picture 1">
          <a:extLst>
            <a:ext uri="{FF2B5EF4-FFF2-40B4-BE49-F238E27FC236}">
              <a16:creationId xmlns:a16="http://schemas.microsoft.com/office/drawing/2014/main" id="{D3451A2E-1A00-4019-8EEA-01F2716EB0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15765" cy="457200"/>
        </a:xfrm>
        <a:prstGeom prst="rect">
          <a:avLst/>
        </a:prstGeom>
        <a:solidFill>
          <a:sysClr val="window" lastClr="FFFFFF"/>
        </a:solidFill>
      </xdr:spPr>
    </xdr:pic>
    <xdr:clientData/>
  </xdr:twoCellAnchor>
  <xdr:twoCellAnchor>
    <xdr:from>
      <xdr:col>15</xdr:col>
      <xdr:colOff>1475344</xdr:colOff>
      <xdr:row>14</xdr:row>
      <xdr:rowOff>69254</xdr:rowOff>
    </xdr:from>
    <xdr:to>
      <xdr:col>22</xdr:col>
      <xdr:colOff>512369</xdr:colOff>
      <xdr:row>39</xdr:row>
      <xdr:rowOff>146252</xdr:rowOff>
    </xdr:to>
    <xdr:graphicFrame macro="">
      <xdr:nvGraphicFramePr>
        <xdr:cNvPr id="5" name="Chart 4">
          <a:extLst>
            <a:ext uri="{FF2B5EF4-FFF2-40B4-BE49-F238E27FC236}">
              <a16:creationId xmlns:a16="http://schemas.microsoft.com/office/drawing/2014/main" id="{A68F141D-A14F-4633-A7A3-B8C10311290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643842</xdr:colOff>
      <xdr:row>136</xdr:row>
      <xdr:rowOff>125976</xdr:rowOff>
    </xdr:from>
    <xdr:to>
      <xdr:col>13</xdr:col>
      <xdr:colOff>768354</xdr:colOff>
      <xdr:row>159</xdr:row>
      <xdr:rowOff>53407</xdr:rowOff>
    </xdr:to>
    <xdr:graphicFrame macro="">
      <xdr:nvGraphicFramePr>
        <xdr:cNvPr id="6" name="Chart 2">
          <a:extLst>
            <a:ext uri="{FF2B5EF4-FFF2-40B4-BE49-F238E27FC236}">
              <a16:creationId xmlns:a16="http://schemas.microsoft.com/office/drawing/2014/main" id="{577D72F2-985F-420B-8FDA-10377275A7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1450971</xdr:colOff>
      <xdr:row>56</xdr:row>
      <xdr:rowOff>28571</xdr:rowOff>
    </xdr:from>
    <xdr:to>
      <xdr:col>14</xdr:col>
      <xdr:colOff>1575483</xdr:colOff>
      <xdr:row>76</xdr:row>
      <xdr:rowOff>136071</xdr:rowOff>
    </xdr:to>
    <xdr:graphicFrame macro="">
      <xdr:nvGraphicFramePr>
        <xdr:cNvPr id="8" name="Chart 2">
          <a:extLst>
            <a:ext uri="{FF2B5EF4-FFF2-40B4-BE49-F238E27FC236}">
              <a16:creationId xmlns:a16="http://schemas.microsoft.com/office/drawing/2014/main" id="{BE3CA78B-EFC6-4CC0-9DDE-47A827139D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719133</xdr:colOff>
      <xdr:row>117</xdr:row>
      <xdr:rowOff>109532</xdr:rowOff>
    </xdr:from>
    <xdr:to>
      <xdr:col>16</xdr:col>
      <xdr:colOff>986520</xdr:colOff>
      <xdr:row>140</xdr:row>
      <xdr:rowOff>51931</xdr:rowOff>
    </xdr:to>
    <xdr:graphicFrame macro="">
      <xdr:nvGraphicFramePr>
        <xdr:cNvPr id="10" name="Chart 2">
          <a:extLst>
            <a:ext uri="{FF2B5EF4-FFF2-40B4-BE49-F238E27FC236}">
              <a16:creationId xmlns:a16="http://schemas.microsoft.com/office/drawing/2014/main" id="{A65212E3-AA97-4033-A507-44460989C1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13</xdr:col>
      <xdr:colOff>539748</xdr:colOff>
      <xdr:row>34</xdr:row>
      <xdr:rowOff>86517</xdr:rowOff>
    </xdr:from>
    <xdr:to>
      <xdr:col>16</xdr:col>
      <xdr:colOff>807135</xdr:colOff>
      <xdr:row>55</xdr:row>
      <xdr:rowOff>19392</xdr:rowOff>
    </xdr:to>
    <xdr:graphicFrame macro="">
      <xdr:nvGraphicFramePr>
        <xdr:cNvPr id="12" name="Chart 2">
          <a:extLst>
            <a:ext uri="{FF2B5EF4-FFF2-40B4-BE49-F238E27FC236}">
              <a16:creationId xmlns:a16="http://schemas.microsoft.com/office/drawing/2014/main" id="{DEFB9DFA-1F52-4776-B4B5-F6060B49E6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275656</xdr:colOff>
      <xdr:row>34</xdr:row>
      <xdr:rowOff>105001</xdr:rowOff>
    </xdr:from>
    <xdr:to>
      <xdr:col>13</xdr:col>
      <xdr:colOff>395406</xdr:colOff>
      <xdr:row>55</xdr:row>
      <xdr:rowOff>37876</xdr:rowOff>
    </xdr:to>
    <xdr:graphicFrame macro="">
      <xdr:nvGraphicFramePr>
        <xdr:cNvPr id="13" name="Chart 2">
          <a:extLst>
            <a:ext uri="{FF2B5EF4-FFF2-40B4-BE49-F238E27FC236}">
              <a16:creationId xmlns:a16="http://schemas.microsoft.com/office/drawing/2014/main" id="{CCE62C48-E10F-4E5F-A560-9374BE5341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1503361</xdr:colOff>
      <xdr:row>141</xdr:row>
      <xdr:rowOff>119059</xdr:rowOff>
    </xdr:from>
    <xdr:to>
      <xdr:col>14</xdr:col>
      <xdr:colOff>1627873</xdr:colOff>
      <xdr:row>162</xdr:row>
      <xdr:rowOff>51934</xdr:rowOff>
    </xdr:to>
    <xdr:graphicFrame macro="">
      <xdr:nvGraphicFramePr>
        <xdr:cNvPr id="15" name="Chart 2">
          <a:extLst>
            <a:ext uri="{FF2B5EF4-FFF2-40B4-BE49-F238E27FC236}">
              <a16:creationId xmlns:a16="http://schemas.microsoft.com/office/drawing/2014/main" id="{082E96B9-6A51-45CC-9672-97F6B85233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xdr:col>
      <xdr:colOff>220209</xdr:colOff>
      <xdr:row>240</xdr:row>
      <xdr:rowOff>137901</xdr:rowOff>
    </xdr:from>
    <xdr:to>
      <xdr:col>7</xdr:col>
      <xdr:colOff>171816</xdr:colOff>
      <xdr:row>266</xdr:row>
      <xdr:rowOff>59817</xdr:rowOff>
    </xdr:to>
    <xdr:graphicFrame macro="">
      <xdr:nvGraphicFramePr>
        <xdr:cNvPr id="53" name="Chart 16">
          <a:extLst>
            <a:ext uri="{FF2B5EF4-FFF2-40B4-BE49-F238E27FC236}">
              <a16:creationId xmlns:a16="http://schemas.microsoft.com/office/drawing/2014/main" id="{EAABCEDF-68D4-4BDE-8679-CE0F59A026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10318</xdr:colOff>
      <xdr:row>134</xdr:row>
      <xdr:rowOff>124618</xdr:rowOff>
    </xdr:from>
    <xdr:to>
      <xdr:col>4</xdr:col>
      <xdr:colOff>2208104</xdr:colOff>
      <xdr:row>155</xdr:row>
      <xdr:rowOff>55905</xdr:rowOff>
    </xdr:to>
    <xdr:graphicFrame macro="">
      <xdr:nvGraphicFramePr>
        <xdr:cNvPr id="16" name="Chart 2">
          <a:extLst>
            <a:ext uri="{FF2B5EF4-FFF2-40B4-BE49-F238E27FC236}">
              <a16:creationId xmlns:a16="http://schemas.microsoft.com/office/drawing/2014/main" id="{39187188-484A-4B56-9D51-703E144622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5</xdr:col>
      <xdr:colOff>695720</xdr:colOff>
      <xdr:row>136</xdr:row>
      <xdr:rowOff>33448</xdr:rowOff>
    </xdr:from>
    <xdr:to>
      <xdr:col>9</xdr:col>
      <xdr:colOff>1217107</xdr:colOff>
      <xdr:row>158</xdr:row>
      <xdr:rowOff>136186</xdr:rowOff>
    </xdr:to>
    <xdr:graphicFrame macro="">
      <xdr:nvGraphicFramePr>
        <xdr:cNvPr id="3" name="Chart 2">
          <a:extLst>
            <a:ext uri="{FF2B5EF4-FFF2-40B4-BE49-F238E27FC236}">
              <a16:creationId xmlns:a16="http://schemas.microsoft.com/office/drawing/2014/main" id="{A040451B-44A2-4D64-A7F5-C2EF72F597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3</xdr:col>
      <xdr:colOff>1535109</xdr:colOff>
      <xdr:row>141</xdr:row>
      <xdr:rowOff>113504</xdr:rowOff>
    </xdr:from>
    <xdr:to>
      <xdr:col>7</xdr:col>
      <xdr:colOff>1691371</xdr:colOff>
      <xdr:row>162</xdr:row>
      <xdr:rowOff>46379</xdr:rowOff>
    </xdr:to>
    <xdr:graphicFrame macro="">
      <xdr:nvGraphicFramePr>
        <xdr:cNvPr id="18" name="Chart 2">
          <a:extLst>
            <a:ext uri="{FF2B5EF4-FFF2-40B4-BE49-F238E27FC236}">
              <a16:creationId xmlns:a16="http://schemas.microsoft.com/office/drawing/2014/main" id="{9C87248E-DA8B-42F3-8A3A-3C82BA33F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xdr:col>
      <xdr:colOff>495298</xdr:colOff>
      <xdr:row>34</xdr:row>
      <xdr:rowOff>125411</xdr:rowOff>
    </xdr:from>
    <xdr:to>
      <xdr:col>5</xdr:col>
      <xdr:colOff>354697</xdr:colOff>
      <xdr:row>55</xdr:row>
      <xdr:rowOff>63048</xdr:rowOff>
    </xdr:to>
    <xdr:graphicFrame macro="">
      <xdr:nvGraphicFramePr>
        <xdr:cNvPr id="19" name="Chart 2">
          <a:extLst>
            <a:ext uri="{FF2B5EF4-FFF2-40B4-BE49-F238E27FC236}">
              <a16:creationId xmlns:a16="http://schemas.microsoft.com/office/drawing/2014/main" id="{8E2CD3E7-4CF8-45D4-97D1-D0FCFCF93C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5</xdr:col>
      <xdr:colOff>706435</xdr:colOff>
      <xdr:row>34</xdr:row>
      <xdr:rowOff>119060</xdr:rowOff>
    </xdr:from>
    <xdr:to>
      <xdr:col>9</xdr:col>
      <xdr:colOff>1223060</xdr:colOff>
      <xdr:row>55</xdr:row>
      <xdr:rowOff>51935</xdr:rowOff>
    </xdr:to>
    <xdr:graphicFrame macro="">
      <xdr:nvGraphicFramePr>
        <xdr:cNvPr id="20" name="Chart 2">
          <a:extLst>
            <a:ext uri="{FF2B5EF4-FFF2-40B4-BE49-F238E27FC236}">
              <a16:creationId xmlns:a16="http://schemas.microsoft.com/office/drawing/2014/main" id="{7A7F8D24-A40F-4F33-9043-5A2F7FD2A8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4</xdr:col>
      <xdr:colOff>1693861</xdr:colOff>
      <xdr:row>45</xdr:row>
      <xdr:rowOff>153984</xdr:rowOff>
    </xdr:from>
    <xdr:to>
      <xdr:col>8</xdr:col>
      <xdr:colOff>2073961</xdr:colOff>
      <xdr:row>66</xdr:row>
      <xdr:rowOff>88445</xdr:rowOff>
    </xdr:to>
    <xdr:graphicFrame macro="">
      <xdr:nvGraphicFramePr>
        <xdr:cNvPr id="21" name="Chart 20">
          <a:extLst>
            <a:ext uri="{FF2B5EF4-FFF2-40B4-BE49-F238E27FC236}">
              <a16:creationId xmlns:a16="http://schemas.microsoft.com/office/drawing/2014/main" id="{E524BA53-8DE5-4863-9D61-3627F80FDF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FD645CF4-5608-4123-8863-DD49286F8C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C941F73A-551E-407E-9323-02783FE4FA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56EB2B8A-7DB2-4105-B5C5-3ACF98CB81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80D958B6-3BF8-4817-9AE7-41ACCFC859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9F43AFDC-3E82-41A2-9F33-CE74EF1CEC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AEFA5032-D279-4B8F-995A-476FC010DF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E4FBEA34-8745-4B45-8528-02D187B072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604F106E-E929-448D-8F7A-EF8C6044BE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225360D7-A9C9-4825-AECA-3CDB446382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4760" cy="457200"/>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7952E76A-F447-48C5-8532-B7B1327266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4760" cy="457200"/>
        </a:xfrm>
        <a:prstGeom prst="rect">
          <a:avLst/>
        </a:prstGeom>
        <a:solidFill>
          <a:sysClr val="window" lastClr="FFFFFF"/>
        </a:solidFill>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49755B9C-B704-4FDD-A4F2-0380AB82AC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8B5DCF87-B289-451B-B702-6AC7CC90D7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0F0592DF-E655-4467-B121-3FE5083460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364F23C9-242B-4D6B-AD5D-CB9C76C7DE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84B94391-915B-44DD-8DA2-EFB3D41391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6E21A17F-0F95-45FA-ADB6-550705FF9E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6C50D4D9-D3CF-46CF-8E79-F7A735768C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4290"/>
          <a:ext cx="1523358" cy="461962"/>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375EE098-8218-4E0E-9AAC-C5DED3EF41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4290"/>
          <a:ext cx="1523358" cy="461962"/>
        </a:xfrm>
        <a:prstGeom prst="rect">
          <a:avLst/>
        </a:prstGeom>
        <a:solidFill>
          <a:sysClr val="window" lastClr="FFFFFF"/>
        </a:solidFill>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89985E6F-19A2-4122-9689-B1740CC2A7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4290"/>
          <a:ext cx="1523358" cy="461962"/>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B89C5504-E2F1-4A56-89FA-9BB03F5E91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4290"/>
          <a:ext cx="1523358" cy="461962"/>
        </a:xfrm>
        <a:prstGeom prst="rect">
          <a:avLst/>
        </a:prstGeom>
        <a:solidFill>
          <a:sysClr val="window" lastClr="FFFFFF"/>
        </a:solidFill>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ABA63FE1-73C7-4CE0-8AC4-52C8D61446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0D3187D7-F9D0-42A4-A7B8-063FAD668A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E1949C67-52A1-48D9-9A3F-0A1A860FAC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6F0FC3CC-96F3-4E6D-9219-1143DBFD7F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D1FDFA99-9584-4E32-A690-E4E3DFE64F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E4CC68E0-7167-40F0-92C8-C366D26957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51EADEE4-5705-457C-A087-CB800AA895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E0D84CBC-04FA-45F3-BA1C-068922BF24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3997E359-3029-44E2-BD28-C148130E00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2E3CA729-2730-429F-87B3-7B296784A7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1</xdr:col>
      <xdr:colOff>761358</xdr:colOff>
      <xdr:row>3</xdr:row>
      <xdr:rowOff>39052</xdr:rowOff>
    </xdr:to>
    <xdr:pic>
      <xdr:nvPicPr>
        <xdr:cNvPr id="2" name="Picture 1">
          <a:extLst>
            <a:ext uri="{FF2B5EF4-FFF2-40B4-BE49-F238E27FC236}">
              <a16:creationId xmlns:a16="http://schemas.microsoft.com/office/drawing/2014/main" id="{6AC58F97-BFAC-4CB9-BBDE-05BA9F64CD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twoCellAnchor editAs="oneCell">
    <xdr:from>
      <xdr:col>0</xdr:col>
      <xdr:colOff>47625</xdr:colOff>
      <xdr:row>0</xdr:row>
      <xdr:rowOff>34290</xdr:rowOff>
    </xdr:from>
    <xdr:to>
      <xdr:col>1</xdr:col>
      <xdr:colOff>761358</xdr:colOff>
      <xdr:row>3</xdr:row>
      <xdr:rowOff>39052</xdr:rowOff>
    </xdr:to>
    <xdr:pic>
      <xdr:nvPicPr>
        <xdr:cNvPr id="3" name="Picture 2">
          <a:extLst>
            <a:ext uri="{FF2B5EF4-FFF2-40B4-BE49-F238E27FC236}">
              <a16:creationId xmlns:a16="http://schemas.microsoft.com/office/drawing/2014/main" id="{A0937E06-52D4-4187-98E2-B609398261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23358" cy="457200"/>
        </a:xfrm>
        <a:prstGeom prst="rect">
          <a:avLst/>
        </a:prstGeom>
        <a:solidFill>
          <a:sysClr val="window" lastClr="FFFFFF"/>
        </a:solidFill>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3</xdr:col>
      <xdr:colOff>210840</xdr:colOff>
      <xdr:row>2</xdr:row>
      <xdr:rowOff>134302</xdr:rowOff>
    </xdr:to>
    <xdr:pic>
      <xdr:nvPicPr>
        <xdr:cNvPr id="2" name="Picture 1">
          <a:extLst>
            <a:ext uri="{FF2B5EF4-FFF2-40B4-BE49-F238E27FC236}">
              <a16:creationId xmlns:a16="http://schemas.microsoft.com/office/drawing/2014/main" id="{02DFC8A6-0D0D-45DE-8351-8E8A6B4CD3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15765" cy="457200"/>
        </a:xfrm>
        <a:prstGeom prst="rect">
          <a:avLst/>
        </a:prstGeom>
        <a:solidFill>
          <a:sysClr val="window" lastClr="FFFFFF"/>
        </a:solidFill>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3</xdr:col>
      <xdr:colOff>210840</xdr:colOff>
      <xdr:row>3</xdr:row>
      <xdr:rowOff>39052</xdr:rowOff>
    </xdr:to>
    <xdr:pic>
      <xdr:nvPicPr>
        <xdr:cNvPr id="2" name="Picture 1">
          <a:extLst>
            <a:ext uri="{FF2B5EF4-FFF2-40B4-BE49-F238E27FC236}">
              <a16:creationId xmlns:a16="http://schemas.microsoft.com/office/drawing/2014/main" id="{7C68B46F-4839-4DDA-9E77-67D2C9CBEB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15765" cy="457200"/>
        </a:xfrm>
        <a:prstGeom prst="rect">
          <a:avLst/>
        </a:prstGeom>
        <a:solidFill>
          <a:sysClr val="window" lastClr="FFFFFF"/>
        </a:solidFill>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3</xdr:col>
      <xdr:colOff>210840</xdr:colOff>
      <xdr:row>3</xdr:row>
      <xdr:rowOff>39052</xdr:rowOff>
    </xdr:to>
    <xdr:pic>
      <xdr:nvPicPr>
        <xdr:cNvPr id="2" name="Picture 1">
          <a:extLst>
            <a:ext uri="{FF2B5EF4-FFF2-40B4-BE49-F238E27FC236}">
              <a16:creationId xmlns:a16="http://schemas.microsoft.com/office/drawing/2014/main" id="{69194876-40E6-433B-B984-CCA1F989CF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9052"/>
          <a:ext cx="1515765" cy="457200"/>
        </a:xfrm>
        <a:prstGeom prst="rect">
          <a:avLst/>
        </a:prstGeom>
        <a:solidFill>
          <a:sysClr val="window" lastClr="FFFFFF"/>
        </a:solidFill>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2</xdr:col>
      <xdr:colOff>1106190</xdr:colOff>
      <xdr:row>2</xdr:row>
      <xdr:rowOff>134302</xdr:rowOff>
    </xdr:to>
    <xdr:pic>
      <xdr:nvPicPr>
        <xdr:cNvPr id="2" name="Picture 1">
          <a:extLst>
            <a:ext uri="{FF2B5EF4-FFF2-40B4-BE49-F238E27FC236}">
              <a16:creationId xmlns:a16="http://schemas.microsoft.com/office/drawing/2014/main" id="{6ED4F231-6164-4241-B2B4-6E506209FA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4290"/>
          <a:ext cx="1496716" cy="457200"/>
        </a:xfrm>
        <a:prstGeom prst="rect">
          <a:avLst/>
        </a:prstGeom>
        <a:solidFill>
          <a:sysClr val="window" lastClr="FFFFFF"/>
        </a:solidFill>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47625</xdr:colOff>
      <xdr:row>0</xdr:row>
      <xdr:rowOff>34290</xdr:rowOff>
    </xdr:from>
    <xdr:to>
      <xdr:col>3</xdr:col>
      <xdr:colOff>206078</xdr:colOff>
      <xdr:row>2</xdr:row>
      <xdr:rowOff>129540</xdr:rowOff>
    </xdr:to>
    <xdr:pic>
      <xdr:nvPicPr>
        <xdr:cNvPr id="2" name="Picture 1">
          <a:extLst>
            <a:ext uri="{FF2B5EF4-FFF2-40B4-BE49-F238E27FC236}">
              <a16:creationId xmlns:a16="http://schemas.microsoft.com/office/drawing/2014/main" id="{54CE5E55-6FF5-49FA-9B17-4DB28F7BA9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4290"/>
          <a:ext cx="1496716" cy="457200"/>
        </a:xfrm>
        <a:prstGeom prst="rect">
          <a:avLst/>
        </a:prstGeom>
        <a:solidFill>
          <a:sysClr val="window" lastClr="FFFFFF"/>
        </a:solid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vieco.sharepoint.com/HJH/DECC_DDM/SourceCode/Live/Version%201.0/Resources/LCPAssumptionFil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vieco.sharepoint.com/EnVision/Output/Deterministic_TWP_20120401_21-38-22/EnVisionInputFil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ghusr04\EnVision\Output\Stephen\Output%20files\Deterministic_USER_20121219_18-35-42\Input%20-%20BASELINE%20v2_59.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vieco.sharepoint.com/EMI/Energy%20Economics%20and%20Analysis%20Division/Dispatch%20Model/Output/12.%20December%20EMR%20delivery%20plan/02.%20DDM%20Files/03.%20Reference%20Case%20&amp;%20QA/1%20Reference%20case%20input_with%20log_v4_feedback.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vieco.sharepoint.com/Chief%20Economist/Modelling%20Team/CHP/07.%202013/Updated%20Projections/Model%20Runs/CHP%20Model%20v3.5_UpdatedGrowth.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vieco.sharepoint.com/System%20Files/Excel/Variable%20costs/120828%20-%20CCI%20model%20NEW%20BASELINE.xlsx" TargetMode="External"/></Relationships>
</file>

<file path=xl/externalLinks/_rels/externalLink7.xml.rels><?xml version="1.0" encoding="UTF-8" standalone="yes"?>
<Relationships xmlns="http://schemas.openxmlformats.org/package/2006/relationships"><Relationship Id="rId2" Type="http://schemas.microsoft.com/office/2019/04/relationships/externalLinkLongPath" Target="https://avieco.sharepoint.com/Users/jdzansi/AppData/Local/Microsoft/Windows/Temporary%20Internet%20Files/Content.Outlook/VCOK9GPA/Model%20runs/Scenario%201a/No%20adjustment%20-%20Deterministic_USER_20140806_12-30-52/Deterministic_20140806_12-30-52.xlsm?3C94B637" TargetMode="External"/><Relationship Id="rId1" Type="http://schemas.openxmlformats.org/officeDocument/2006/relationships/externalLinkPath" Target="file:///\\3C94B637\Deterministic_20140806_12-30-52.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avieco.sharepoint.com/Users/Helen.Troup.CS2015060501/AppData/Local/Box/Box%20for%20Office/248522806/Temp/guk5ixbt.ndy/160317%20DENet_Assessment%20Mildenhall%20exampl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Transport\hgvs\GHG%20CF_HGVs_2016_MASTER.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ghusr04\EnVision\Output\Stephen\Output%20files\Deterministic_USER_20121004_10-05-42\EnVisionInputFile%20v2_50%20UEP%20baseline.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avieco.sharepoint.com/Users/LeeA/AppData/Local/Microsoft/Windows/Temporary%20Internet%20Files/Content.Outlook/NUVH17MC/Coal%20Product%20Prices%20Data%20and%20Calculations%20for%20UEP2014%20%20IAG2014%20v14%201%2013-Aug-201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avieco.sharepoint.com/WINNT/Profiles/mbehull/Local%20Settings/Temporary%20Internet%20Files/Content.Outlook/QV89OZPY/Deterministic_20120718_10-07-28_flat_20%25.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avieco.sharepoint.com/Environment/UK%20RENEWABLE%20HEAT%202008%20LDN%20(P414)/Data/Model/NERA%20Renewable%20Heat%20Model%20080501%20v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avieco.sharepoint.com/Users/Helen.Troup/AppData/Local/Box/Box%20Edit/Documents/N6IIU2OWgESvcDo1zxtTzA==/Energy%20saving%20tool%20v6.0%20MASTER.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EnVision\Output\Stephen\Output%20files\Deterministic_USER_20130520_10-42-03\Input%20-%20Reference%20v2_62.24.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avieco.sharepoint.com/EnVision/Testing/Output/Deterministic_TWP_20120318_09-59-01/EnVisionInputFile_testing.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2.%20QA\QA%20template%20v0.7.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Dispatch%20model\Output\08.%20May-Jul%202013\06.%20Including%20NI\NI%20CBA_1.%20Ref%20case.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eraldn\work\Documents%20and%20Settings\stewart.carter\Local%20Settings\Temporary%20Internet%20Files\OLK79\070918%20Defra%20agriculture%20CBA%20FINA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sserver\Company\02%20Delivery\02%20Clients\Haven%20Power\Deliverables\06%20Energy%20Profiles\15.01.09%20Data%20collection%20template.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02%20Delivery\02%20Clients\Haven%20Power\Deliverables\06%20Energy%20Profiles\15.01.09%20Data%20collection%20template.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www.gov.uk/government/uploads/system/uploads/attachment_data/file/526957/ghg-conversion-factors-2016update_MASTER__links_removed__DECC_Standard_Se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Fuels\GHG%20CF_Fuels_2016_MASTER.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avieco.sharepoint.com/EnVision/Output/Stephen/Output%20files/Deterministic_USER_20120720_10-39-16/Deterministic_USER_20120702_13-16-20/EnvisionDeterministicTemplate%20BASELINE%20v1_78m%20with%20CB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Policy Overview"/>
      <sheetName val="Feed-in tariff 1"/>
      <sheetName val="Val Feed-in tariff 1"/>
      <sheetName val="CfD 1"/>
      <sheetName val="Val CfD 1"/>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Existing Plant"/>
      <sheetName val="Val Existing Plant"/>
      <sheetName val="Pipeline"/>
      <sheetName val="Val Pipeline"/>
      <sheetName val="TheoreticalPlant"/>
      <sheetName val="Wind"/>
      <sheetName val="Val Wind"/>
      <sheetName val="Model Settings"/>
      <sheetName val="Val Build &amp; Retirement Assumpti"/>
      <sheetName val="SheetManager"/>
      <sheetName val="LISTS"/>
      <sheetName val="Policy_Overview1"/>
      <sheetName val="Feed-in_tariff_11"/>
      <sheetName val="Val_Feed-in_tariff_11"/>
      <sheetName val="CfD_11"/>
      <sheetName val="Val_CfD_1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Policy_Overview"/>
      <sheetName val="Feed-in_tariff_1"/>
      <sheetName val="Val_Feed-in_tariff_1"/>
      <sheetName val="CfD_1"/>
      <sheetName val="Val_CfD_1"/>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a Day Analysis"/>
      <sheetName val="Price duration curve"/>
      <sheetName val="IntraDayOutput"/>
      <sheetName val="Policy Overview"/>
      <sheetName val="Feed-in tariff 1"/>
      <sheetName val="Val Feed-in tariff 1"/>
      <sheetName val="CfD 1"/>
      <sheetName val="Val CfD 1"/>
      <sheetName val="CfD 2"/>
      <sheetName val="CfD 3"/>
      <sheetName val="CfD 4"/>
      <sheetName val="CfD 5"/>
      <sheetName val="CfD 6"/>
      <sheetName val="CfD 7"/>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Portfolios"/>
      <sheetName val="Existing Plant"/>
      <sheetName val="Val Existing Plant"/>
      <sheetName val="Val Pipeline"/>
      <sheetName val="TheoreticalPlant"/>
      <sheetName val="Wind"/>
      <sheetName val="Val Wind"/>
      <sheetName val="Model Settings"/>
      <sheetName val="Val Build &amp; Retirement Assumpti"/>
      <sheetName val="SheetManager"/>
      <sheetName val="LISTS"/>
      <sheetName val="Intra_Day_Analysis1"/>
      <sheetName val="Price_duration_curve1"/>
      <sheetName val="Policy_Overview1"/>
      <sheetName val="Feed-in_tariff_11"/>
      <sheetName val="Val_Feed-in_tariff_11"/>
      <sheetName val="CfD_11"/>
      <sheetName val="Val_CfD_11"/>
      <sheetName val="CfD_21"/>
      <sheetName val="CfD_31"/>
      <sheetName val="CfD_41"/>
      <sheetName val="CfD_51"/>
      <sheetName val="CfD_61"/>
      <sheetName val="CfD_7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Intra_Day_Analysis"/>
      <sheetName val="Price_duration_curve"/>
      <sheetName val="Policy_Overview"/>
      <sheetName val="Feed-in_tariff_1"/>
      <sheetName val="Val_Feed-in_tariff_1"/>
      <sheetName val="CfD_1"/>
      <sheetName val="Val_CfD_1"/>
      <sheetName val="CfD_2"/>
      <sheetName val="CfD_3"/>
      <sheetName val="CfD_4"/>
      <sheetName val="CfD_5"/>
      <sheetName val="CfD_6"/>
      <sheetName val="CfD_7"/>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EM inputs"/>
      <sheetName val="Version Control"/>
      <sheetName val="DATA"/>
      <sheetName val="QA"/>
      <sheetName val="&gt; DDM INPUTS"/>
      <sheetName val="&gt;&gt;Policies"/>
      <sheetName val="Policy Overview"/>
      <sheetName val="Existing Policies"/>
      <sheetName val="Feed-in tariff 1"/>
      <sheetName val="Feed-in tariff 2"/>
      <sheetName val="Feed-in tariff 3"/>
      <sheetName val="Feed-in tariff 4"/>
      <sheetName val="Feed-in tariff 5"/>
      <sheetName val="Feed-in tariff 6"/>
      <sheetName val="Feed-in tariff 7"/>
      <sheetName val="Feed-in tariff 8"/>
      <sheetName val="Strike prices"/>
      <sheetName val="CfD 1"/>
      <sheetName val="CfD 2"/>
      <sheetName val="CfD 3"/>
      <sheetName val="CfD 4"/>
      <sheetName val="CfD 5"/>
      <sheetName val="CfD 6"/>
      <sheetName val="CfD 7"/>
      <sheetName val="CfD 8"/>
      <sheetName val="CfD 9"/>
      <sheetName val="CfD 10"/>
      <sheetName val="CO2 limits 1"/>
      <sheetName val="Strategic Reserve"/>
      <sheetName val="Capacity Payment 1"/>
      <sheetName val="Regulated Asset Base 1"/>
      <sheetName val="Carbon Price Floor"/>
      <sheetName val="Tax on Profit"/>
      <sheetName val="Tax on CO2"/>
      <sheetName val="Tax on Fuel"/>
      <sheetName val="Policy billing"/>
      <sheetName val="Capacity mechanism (old)"/>
      <sheetName val="Capacity mechanism"/>
      <sheetName val="&gt;&gt;Prices"/>
      <sheetName val="Pricing Mark-up"/>
      <sheetName val="&gt;&gt;Demand"/>
      <sheetName val="Demand Projections"/>
      <sheetName val="Capacity Margin Derating"/>
      <sheetName val="Daily Load Curves"/>
      <sheetName val="Daily Load Curves (new)"/>
      <sheetName val="Policy Demand Reduction"/>
      <sheetName val="DSR"/>
      <sheetName val="&gt;&gt;Non-conventional capacity"/>
      <sheetName val="Reserve"/>
      <sheetName val="Autogeneration"/>
      <sheetName val="Interconnectors"/>
      <sheetName val="Interconnector 1"/>
      <sheetName val="Hydro and Pumped Storage"/>
      <sheetName val="&gt;&gt;New builds"/>
      <sheetName val="VIU assumptions"/>
      <sheetName val="VIU limit"/>
      <sheetName val="Merchant Assumptions"/>
      <sheetName val="Plant Available for New Build"/>
      <sheetName val="Maximum Build Limits"/>
      <sheetName val="Cumulative Max Build Limits"/>
      <sheetName val="Minimum Build Limits"/>
      <sheetName val="New Plant"/>
      <sheetName val="&gt;&gt;Technologies and Plant"/>
      <sheetName val="Technology Assumptions"/>
      <sheetName val="Fuel assumptions"/>
      <sheetName val="Fuel Assumptions (old)"/>
      <sheetName val="Outage rates (new and existing)"/>
      <sheetName val="Losses"/>
      <sheetName val="Efficiency rates"/>
      <sheetName val="Spark and Dark Spreads"/>
      <sheetName val="Intermittency"/>
      <sheetName val="Existing Plant"/>
      <sheetName val="Upgrades"/>
      <sheetName val="Endogenous closures"/>
      <sheetName val="Portfolios"/>
      <sheetName val="EDF Pricing Assumptions"/>
      <sheetName val="&gt;&gt;Control"/>
      <sheetName val="Model Settings"/>
      <sheetName val="SheetsToExport"/>
      <sheetName val="LISTS"/>
      <sheetName val="Baseline results"/>
      <sheetName val="policy costs outputs"/>
      <sheetName val="Backcasting"/>
      <sheetName val="UEM_inputs1"/>
      <sheetName val="Version_Control1"/>
      <sheetName val="&gt;_DDM_INPUTS1"/>
      <sheetName val="Policy_Overview1"/>
      <sheetName val="Existing_Policies1"/>
      <sheetName val="Feed-in_tariff_11"/>
      <sheetName val="Feed-in_tariff_21"/>
      <sheetName val="Feed-in_tariff_31"/>
      <sheetName val="Feed-in_tariff_41"/>
      <sheetName val="Feed-in_tariff_51"/>
      <sheetName val="Feed-in_tariff_61"/>
      <sheetName val="Feed-in_tariff_71"/>
      <sheetName val="Feed-in_tariff_81"/>
      <sheetName val="Strike_prices1"/>
      <sheetName val="CfD_11"/>
      <sheetName val="CfD_21"/>
      <sheetName val="CfD_31"/>
      <sheetName val="CfD_41"/>
      <sheetName val="CfD_51"/>
      <sheetName val="CfD_61"/>
      <sheetName val="CfD_71"/>
      <sheetName val="CfD_81"/>
      <sheetName val="CfD_91"/>
      <sheetName val="CfD_101"/>
      <sheetName val="CO2_limits_11"/>
      <sheetName val="Strategic_Reserve1"/>
      <sheetName val="Capacity_Payment_11"/>
      <sheetName val="Regulated_Asset_Base_11"/>
      <sheetName val="Carbon_Price_Floor1"/>
      <sheetName val="Tax_on_Profit1"/>
      <sheetName val="Tax_on_CO21"/>
      <sheetName val="Tax_on_Fuel1"/>
      <sheetName val="Policy_billing1"/>
      <sheetName val="Capacity_mechanism_(old)1"/>
      <sheetName val="Capacity_mechanism1"/>
      <sheetName val="Pricing_Mark-up1"/>
      <sheetName val="Demand_Projections1"/>
      <sheetName val="Capacity_Margin_Derating1"/>
      <sheetName val="Daily_Load_Curves1"/>
      <sheetName val="Daily_Load_Curves_(new)1"/>
      <sheetName val="Policy_Demand_Reduction1"/>
      <sheetName val="&gt;&gt;Non-conventional_capacity1"/>
      <sheetName val="Interconnector_11"/>
      <sheetName val="Hydro_and_Pumped_Storage1"/>
      <sheetName val="&gt;&gt;New_builds1"/>
      <sheetName val="VIU_assumptions1"/>
      <sheetName val="VIU_limit1"/>
      <sheetName val="Merchant_Assumptions1"/>
      <sheetName val="Plant_Available_for_New_Build1"/>
      <sheetName val="Maximum_Build_Limits1"/>
      <sheetName val="Cumulative_Max_Build_Limits1"/>
      <sheetName val="Minimum_Build_Limits1"/>
      <sheetName val="New_Plant1"/>
      <sheetName val="&gt;&gt;Technologies_and_Plant1"/>
      <sheetName val="Technology_Assumptions1"/>
      <sheetName val="Fuel_assumptions1"/>
      <sheetName val="Fuel_Assumptions_(old)1"/>
      <sheetName val="Outage_rates_(new_and_existing1"/>
      <sheetName val="Efficiency_rates1"/>
      <sheetName val="Spark_and_Dark_Spreads1"/>
      <sheetName val="Existing_Plant1"/>
      <sheetName val="Endogenous_closures1"/>
      <sheetName val="EDF_Pricing_Assumptions1"/>
      <sheetName val="Model_Settings1"/>
      <sheetName val="Baseline_results1"/>
      <sheetName val="policy_costs_outputs1"/>
      <sheetName val="UEM_inputs"/>
      <sheetName val="Version_Control"/>
      <sheetName val="&gt;_DDM_INPUTS"/>
      <sheetName val="Policy_Overview"/>
      <sheetName val="Existing_Policies"/>
      <sheetName val="Feed-in_tariff_1"/>
      <sheetName val="Feed-in_tariff_2"/>
      <sheetName val="Feed-in_tariff_3"/>
      <sheetName val="Feed-in_tariff_4"/>
      <sheetName val="Feed-in_tariff_5"/>
      <sheetName val="Feed-in_tariff_6"/>
      <sheetName val="Feed-in_tariff_7"/>
      <sheetName val="Feed-in_tariff_8"/>
      <sheetName val="Strike_prices"/>
      <sheetName val="CfD_1"/>
      <sheetName val="CfD_2"/>
      <sheetName val="CfD_3"/>
      <sheetName val="CfD_4"/>
      <sheetName val="CfD_5"/>
      <sheetName val="CfD_6"/>
      <sheetName val="CfD_7"/>
      <sheetName val="CfD_8"/>
      <sheetName val="CfD_9"/>
      <sheetName val="CfD_10"/>
      <sheetName val="CO2_limits_1"/>
      <sheetName val="Strategic_Reserve"/>
      <sheetName val="Capacity_Payment_1"/>
      <sheetName val="Regulated_Asset_Base_1"/>
      <sheetName val="Carbon_Price_Floor"/>
      <sheetName val="Tax_on_Profit"/>
      <sheetName val="Tax_on_CO2"/>
      <sheetName val="Tax_on_Fuel"/>
      <sheetName val="Policy_billing"/>
      <sheetName val="Capacity_mechanism_(old)"/>
      <sheetName val="Capacity_mechanism"/>
      <sheetName val="Pricing_Mark-up"/>
      <sheetName val="Demand_Projections"/>
      <sheetName val="Capacity_Margin_Derating"/>
      <sheetName val="Daily_Load_Curves"/>
      <sheetName val="Daily_Load_Curves_(new)"/>
      <sheetName val="Policy_Demand_Reduction"/>
      <sheetName val="&gt;&gt;Non-conventional_capacity"/>
      <sheetName val="Interconnector_1"/>
      <sheetName val="Hydro_and_Pumped_Storage"/>
      <sheetName val="&gt;&gt;New_builds"/>
      <sheetName val="VIU_assumptions"/>
      <sheetName val="VIU_limit"/>
      <sheetName val="Merchant_Assumptions"/>
      <sheetName val="Plant_Available_for_New_Build"/>
      <sheetName val="Maximum_Build_Limits"/>
      <sheetName val="Cumulative_Max_Build_Limits"/>
      <sheetName val="Minimum_Build_Limits"/>
      <sheetName val="New_Plant"/>
      <sheetName val="&gt;&gt;Technologies_and_Plant"/>
      <sheetName val="Technology_Assumptions"/>
      <sheetName val="Fuel_assumptions"/>
      <sheetName val="Fuel_Assumptions_(old)"/>
      <sheetName val="Outage_rates_(new_and_existing)"/>
      <sheetName val="Efficiency_rates"/>
      <sheetName val="Spark_and_Dark_Spreads"/>
      <sheetName val="Existing_Plant"/>
      <sheetName val="Endogenous_closures"/>
      <sheetName val="EDF_Pricing_Assumptions"/>
      <sheetName val="Model_Settings"/>
      <sheetName val="Baseline_results"/>
      <sheetName val="policy_costs_outputs"/>
    </sheetNames>
    <sheetDataSet>
      <sheetData sheetId="0">
        <row r="2">
          <cell r="C2">
            <v>40179</v>
          </cell>
        </row>
      </sheetData>
      <sheetData sheetId="1" refreshError="1"/>
      <sheetData sheetId="2">
        <row r="6">
          <cell r="L6" t="str">
            <v>Gas - CCGT</v>
          </cell>
          <cell r="M6" t="str">
            <v>Gas - CCGT with post comb. CCS FOAK</v>
          </cell>
          <cell r="N6" t="str">
            <v>Gas - CCGT with post comb. CCS</v>
          </cell>
          <cell r="O6" t="str">
            <v>Gas - CCGT retro post comb. CCS FOAK</v>
          </cell>
          <cell r="P6" t="str">
            <v>Gas - CCGT retro post comb. CCS</v>
          </cell>
          <cell r="Q6" t="str">
            <v>Coal - ASC with FGD</v>
          </cell>
          <cell r="R6" t="str">
            <v>Coal - ASC with post comb. CCS FOAK</v>
          </cell>
          <cell r="S6" t="str">
            <v>Coal - ASC with post comb. CCS</v>
          </cell>
          <cell r="T6" t="str">
            <v>Coal - IGCC</v>
          </cell>
          <cell r="U6" t="str">
            <v>Coal - IGCC with CCS FOAK</v>
          </cell>
          <cell r="V6" t="str">
            <v>Coal - IGCC with CCS</v>
          </cell>
          <cell r="W6" t="str">
            <v>Nuclear - EPWR</v>
          </cell>
          <cell r="X6" t="str">
            <v>Nuclear - Westinghouse</v>
          </cell>
          <cell r="Y6" t="str">
            <v>Onshore &gt;5 MW</v>
          </cell>
          <cell r="Z6" t="str">
            <v>Offshore</v>
          </cell>
          <cell r="AA6" t="str">
            <v>Hydropower 5-16MW</v>
          </cell>
          <cell r="AB6" t="str">
            <v>Pumped storage</v>
          </cell>
          <cell r="AC6" t="str">
            <v>Offshore R3</v>
          </cell>
          <cell r="AD6" t="str">
            <v>Nuclear - EPWR single</v>
          </cell>
          <cell r="AE6" t="str">
            <v>Conversion</v>
          </cell>
          <cell r="AF6" t="str">
            <v>Cofiring Enhanced</v>
          </cell>
          <cell r="AG6" t="str">
            <v>Gas - CCGT retro post comb. CCS</v>
          </cell>
          <cell r="AH6" t="str">
            <v>Biomass CHP</v>
          </cell>
          <cell r="AI6" t="str">
            <v>OCGT</v>
          </cell>
          <cell r="AJ6" t="str">
            <v>Small GT based CHP</v>
          </cell>
          <cell r="AK6" t="str">
            <v>CCGT CHP</v>
          </cell>
          <cell r="AL6" t="str">
            <v>Dedicated biomass 5-50MW</v>
          </cell>
          <cell r="AM6" t="str">
            <v>Dedicated biomass &gt;50MW</v>
          </cell>
          <cell r="AN6" t="str">
            <v>Nuclear - EPWR single FOAK</v>
          </cell>
          <cell r="AO6" t="str">
            <v>Amalgamated Wave</v>
          </cell>
          <cell r="AP6" t="str">
            <v>Tidal stream shallow</v>
          </cell>
          <cell r="AQ6" t="str">
            <v>(Oil)</v>
          </cell>
          <cell r="AR6" t="str">
            <v>Solar_small</v>
          </cell>
        </row>
        <row r="7">
          <cell r="G7" t="str">
            <v>Construction_period</v>
          </cell>
          <cell r="L7">
            <v>2</v>
          </cell>
          <cell r="M7">
            <v>3.9</v>
          </cell>
          <cell r="N7">
            <v>3.5</v>
          </cell>
          <cell r="O7">
            <v>3.5</v>
          </cell>
          <cell r="P7">
            <v>3</v>
          </cell>
          <cell r="Q7">
            <v>2.8</v>
          </cell>
          <cell r="R7">
            <v>4.5</v>
          </cell>
          <cell r="S7">
            <v>4</v>
          </cell>
          <cell r="T7">
            <v>4</v>
          </cell>
          <cell r="U7">
            <v>5</v>
          </cell>
          <cell r="V7">
            <v>4.5</v>
          </cell>
          <cell r="W7">
            <v>5</v>
          </cell>
          <cell r="X7">
            <v>4.5</v>
          </cell>
          <cell r="Y7">
            <v>0.93</v>
          </cell>
          <cell r="Z7">
            <v>1.65</v>
          </cell>
          <cell r="AA7">
            <v>0.73099999999999998</v>
          </cell>
          <cell r="AB7">
            <v>3.5</v>
          </cell>
          <cell r="AC7">
            <v>1.75</v>
          </cell>
          <cell r="AD7">
            <v>5</v>
          </cell>
          <cell r="AE7">
            <v>0</v>
          </cell>
          <cell r="AF7">
            <v>1</v>
          </cell>
          <cell r="AG7">
            <v>3</v>
          </cell>
          <cell r="AH7">
            <v>2.35</v>
          </cell>
          <cell r="AI7">
            <v>1.7</v>
          </cell>
          <cell r="AJ7">
            <v>1</v>
          </cell>
          <cell r="AK7">
            <v>2</v>
          </cell>
          <cell r="AL7">
            <v>2</v>
          </cell>
          <cell r="AM7">
            <v>3.1</v>
          </cell>
          <cell r="AN7">
            <v>5</v>
          </cell>
          <cell r="AO7">
            <v>0</v>
          </cell>
          <cell r="AP7">
            <v>0</v>
          </cell>
          <cell r="AQ7">
            <v>2.8</v>
          </cell>
          <cell r="AR7">
            <v>1</v>
          </cell>
        </row>
        <row r="8">
          <cell r="G8" t="str">
            <v>Construction period (Years)</v>
          </cell>
          <cell r="L8">
            <v>2.5</v>
          </cell>
          <cell r="M8">
            <v>4.5</v>
          </cell>
          <cell r="N8">
            <v>4</v>
          </cell>
          <cell r="O8">
            <v>4</v>
          </cell>
          <cell r="P8">
            <v>3.5</v>
          </cell>
          <cell r="Q8">
            <v>3</v>
          </cell>
          <cell r="R8">
            <v>5</v>
          </cell>
          <cell r="S8">
            <v>4.5</v>
          </cell>
          <cell r="T8">
            <v>5</v>
          </cell>
          <cell r="U8">
            <v>6</v>
          </cell>
          <cell r="V8">
            <v>5.5</v>
          </cell>
          <cell r="W8">
            <v>5</v>
          </cell>
          <cell r="X8">
            <v>5.5</v>
          </cell>
          <cell r="Y8">
            <v>2</v>
          </cell>
          <cell r="Z8">
            <v>3</v>
          </cell>
          <cell r="AA8">
            <v>2</v>
          </cell>
          <cell r="AB8">
            <v>4.5</v>
          </cell>
          <cell r="AC8">
            <v>3</v>
          </cell>
          <cell r="AD8">
            <v>5</v>
          </cell>
          <cell r="AE8">
            <v>1</v>
          </cell>
          <cell r="AF8">
            <v>1</v>
          </cell>
          <cell r="AG8">
            <v>3.5</v>
          </cell>
          <cell r="AH8">
            <v>3</v>
          </cell>
          <cell r="AI8">
            <v>1.9</v>
          </cell>
          <cell r="AJ8">
            <v>1.2</v>
          </cell>
          <cell r="AK8">
            <v>2.5</v>
          </cell>
          <cell r="AL8">
            <v>2</v>
          </cell>
          <cell r="AM8">
            <v>3</v>
          </cell>
          <cell r="AN8">
            <v>5.5</v>
          </cell>
          <cell r="AO8">
            <v>2</v>
          </cell>
          <cell r="AP8">
            <v>3</v>
          </cell>
          <cell r="AQ8">
            <v>3</v>
          </cell>
          <cell r="AR8">
            <v>1</v>
          </cell>
        </row>
        <row r="9">
          <cell r="G9" t="str">
            <v>Construction_period</v>
          </cell>
          <cell r="L9">
            <v>3</v>
          </cell>
          <cell r="M9">
            <v>5.5</v>
          </cell>
          <cell r="N9">
            <v>4.5</v>
          </cell>
          <cell r="O9">
            <v>5.5</v>
          </cell>
          <cell r="P9">
            <v>4.5</v>
          </cell>
          <cell r="Q9">
            <v>4</v>
          </cell>
          <cell r="R9">
            <v>6</v>
          </cell>
          <cell r="S9">
            <v>5</v>
          </cell>
          <cell r="T9">
            <v>6</v>
          </cell>
          <cell r="U9">
            <v>7</v>
          </cell>
          <cell r="V9">
            <v>6.5</v>
          </cell>
          <cell r="W9">
            <v>8</v>
          </cell>
          <cell r="X9">
            <v>7.5</v>
          </cell>
          <cell r="Y9">
            <v>2.5</v>
          </cell>
          <cell r="Z9">
            <v>4.47</v>
          </cell>
          <cell r="AA9">
            <v>2</v>
          </cell>
          <cell r="AB9">
            <v>5</v>
          </cell>
          <cell r="AC9">
            <v>3</v>
          </cell>
          <cell r="AD9">
            <v>7</v>
          </cell>
          <cell r="AE9">
            <v>0</v>
          </cell>
          <cell r="AF9">
            <v>1</v>
          </cell>
          <cell r="AG9">
            <v>4.5</v>
          </cell>
          <cell r="AH9">
            <v>2.8</v>
          </cell>
          <cell r="AI9">
            <v>2.5</v>
          </cell>
          <cell r="AJ9">
            <v>1.5</v>
          </cell>
          <cell r="AK9">
            <v>3</v>
          </cell>
          <cell r="AL9">
            <v>3</v>
          </cell>
          <cell r="AM9">
            <v>3.46</v>
          </cell>
          <cell r="AN9">
            <v>7</v>
          </cell>
          <cell r="AO9">
            <v>0</v>
          </cell>
          <cell r="AP9">
            <v>0</v>
          </cell>
          <cell r="AQ9">
            <v>4</v>
          </cell>
          <cell r="AR9">
            <v>1</v>
          </cell>
        </row>
        <row r="10">
          <cell r="AQ10">
            <v>0</v>
          </cell>
        </row>
        <row r="11">
          <cell r="G11" t="str">
            <v>Operating_lifetime</v>
          </cell>
          <cell r="L11">
            <v>20</v>
          </cell>
          <cell r="M11">
            <v>20</v>
          </cell>
          <cell r="N11">
            <v>20</v>
          </cell>
          <cell r="O11">
            <v>8.75</v>
          </cell>
          <cell r="P11">
            <v>8.75</v>
          </cell>
          <cell r="Q11">
            <v>25</v>
          </cell>
          <cell r="R11">
            <v>20</v>
          </cell>
          <cell r="S11">
            <v>20</v>
          </cell>
          <cell r="T11">
            <v>20</v>
          </cell>
          <cell r="U11">
            <v>20</v>
          </cell>
          <cell r="V11">
            <v>20</v>
          </cell>
          <cell r="W11">
            <v>60</v>
          </cell>
          <cell r="X11">
            <v>60</v>
          </cell>
          <cell r="Y11">
            <v>20</v>
          </cell>
          <cell r="Z11">
            <v>20</v>
          </cell>
          <cell r="AA11">
            <v>20</v>
          </cell>
          <cell r="AB11">
            <v>40</v>
          </cell>
          <cell r="AC11">
            <v>18.8</v>
          </cell>
          <cell r="AD11">
            <v>60</v>
          </cell>
          <cell r="AE11">
            <v>0</v>
          </cell>
          <cell r="AF11">
            <v>22</v>
          </cell>
          <cell r="AG11">
            <v>8.75</v>
          </cell>
          <cell r="AH11">
            <v>20</v>
          </cell>
          <cell r="AI11">
            <v>35</v>
          </cell>
          <cell r="AJ11">
            <v>12</v>
          </cell>
          <cell r="AK11">
            <v>12</v>
          </cell>
          <cell r="AL11">
            <v>20</v>
          </cell>
          <cell r="AM11">
            <v>20</v>
          </cell>
          <cell r="AN11">
            <v>60</v>
          </cell>
          <cell r="AO11">
            <v>0</v>
          </cell>
          <cell r="AP11">
            <v>0</v>
          </cell>
          <cell r="AQ11">
            <v>25</v>
          </cell>
          <cell r="AR11">
            <v>25</v>
          </cell>
        </row>
        <row r="12">
          <cell r="G12" t="str">
            <v>Lifetime (Years)</v>
          </cell>
          <cell r="L12">
            <v>30</v>
          </cell>
          <cell r="M12">
            <v>25</v>
          </cell>
          <cell r="N12">
            <v>30</v>
          </cell>
          <cell r="O12">
            <v>17.5</v>
          </cell>
          <cell r="P12">
            <v>17.5</v>
          </cell>
          <cell r="Q12">
            <v>35</v>
          </cell>
          <cell r="R12">
            <v>25</v>
          </cell>
          <cell r="S12">
            <v>30</v>
          </cell>
          <cell r="T12">
            <v>30</v>
          </cell>
          <cell r="U12">
            <v>25</v>
          </cell>
          <cell r="V12">
            <v>30</v>
          </cell>
          <cell r="W12">
            <v>60</v>
          </cell>
          <cell r="X12">
            <v>60</v>
          </cell>
          <cell r="Y12">
            <v>24</v>
          </cell>
          <cell r="Z12">
            <v>25</v>
          </cell>
          <cell r="AA12">
            <v>41</v>
          </cell>
          <cell r="AB12">
            <v>50</v>
          </cell>
          <cell r="AC12">
            <v>22</v>
          </cell>
          <cell r="AD12">
            <v>60</v>
          </cell>
          <cell r="AE12">
            <v>22</v>
          </cell>
          <cell r="AF12">
            <v>22</v>
          </cell>
          <cell r="AG12">
            <v>17.5</v>
          </cell>
          <cell r="AH12">
            <v>25</v>
          </cell>
          <cell r="AI12">
            <v>40</v>
          </cell>
          <cell r="AJ12">
            <v>15</v>
          </cell>
          <cell r="AK12">
            <v>15</v>
          </cell>
          <cell r="AL12">
            <v>25</v>
          </cell>
          <cell r="AM12">
            <v>25</v>
          </cell>
          <cell r="AN12">
            <v>60</v>
          </cell>
          <cell r="AO12">
            <v>20</v>
          </cell>
          <cell r="AP12">
            <v>20</v>
          </cell>
          <cell r="AQ12">
            <v>35</v>
          </cell>
          <cell r="AR12">
            <v>25</v>
          </cell>
        </row>
        <row r="13">
          <cell r="G13" t="str">
            <v>Longest Lifetime (Years)</v>
          </cell>
          <cell r="L13">
            <v>35</v>
          </cell>
          <cell r="M13">
            <v>30</v>
          </cell>
          <cell r="N13">
            <v>35</v>
          </cell>
          <cell r="O13">
            <v>26.25</v>
          </cell>
          <cell r="P13">
            <v>26.25</v>
          </cell>
          <cell r="Q13">
            <v>45</v>
          </cell>
          <cell r="R13">
            <v>30</v>
          </cell>
          <cell r="S13">
            <v>35</v>
          </cell>
          <cell r="T13">
            <v>35</v>
          </cell>
          <cell r="U13">
            <v>30</v>
          </cell>
          <cell r="V13">
            <v>35</v>
          </cell>
          <cell r="W13">
            <v>60</v>
          </cell>
          <cell r="X13">
            <v>60</v>
          </cell>
          <cell r="Y13">
            <v>25</v>
          </cell>
          <cell r="Z13">
            <v>25</v>
          </cell>
          <cell r="AA13">
            <v>57</v>
          </cell>
          <cell r="AB13">
            <v>60</v>
          </cell>
          <cell r="AC13">
            <v>24.2</v>
          </cell>
          <cell r="AD13">
            <v>60</v>
          </cell>
          <cell r="AE13">
            <v>0</v>
          </cell>
          <cell r="AF13">
            <v>22</v>
          </cell>
          <cell r="AG13">
            <v>26.25</v>
          </cell>
          <cell r="AH13">
            <v>26</v>
          </cell>
          <cell r="AI13">
            <v>45</v>
          </cell>
          <cell r="AJ13">
            <v>20</v>
          </cell>
          <cell r="AK13">
            <v>20</v>
          </cell>
          <cell r="AL13">
            <v>25</v>
          </cell>
          <cell r="AM13">
            <v>28</v>
          </cell>
          <cell r="AN13">
            <v>60</v>
          </cell>
          <cell r="AO13">
            <v>20</v>
          </cell>
          <cell r="AP13">
            <v>20</v>
          </cell>
          <cell r="AQ13">
            <v>45</v>
          </cell>
          <cell r="AR13">
            <v>39</v>
          </cell>
        </row>
        <row r="14">
          <cell r="AQ14">
            <v>0</v>
          </cell>
        </row>
        <row r="15">
          <cell r="G15" t="str">
            <v>Gross_power_output</v>
          </cell>
          <cell r="L15">
            <v>900</v>
          </cell>
          <cell r="M15">
            <v>786</v>
          </cell>
          <cell r="N15">
            <v>786</v>
          </cell>
          <cell r="O15">
            <v>785.39930432640006</v>
          </cell>
          <cell r="P15">
            <v>785.39930432640006</v>
          </cell>
          <cell r="Q15">
            <v>1600</v>
          </cell>
          <cell r="R15">
            <v>1600</v>
          </cell>
          <cell r="S15">
            <v>1600</v>
          </cell>
          <cell r="T15">
            <v>874</v>
          </cell>
          <cell r="U15">
            <v>820</v>
          </cell>
          <cell r="V15">
            <v>820</v>
          </cell>
          <cell r="W15">
            <v>3300</v>
          </cell>
          <cell r="X15">
            <v>3420</v>
          </cell>
          <cell r="Y15">
            <v>71.8</v>
          </cell>
          <cell r="Z15">
            <v>347</v>
          </cell>
          <cell r="AA15">
            <v>5</v>
          </cell>
          <cell r="AB15">
            <v>400</v>
          </cell>
          <cell r="AC15">
            <v>833</v>
          </cell>
          <cell r="AD15">
            <v>1650</v>
          </cell>
          <cell r="AE15">
            <v>300</v>
          </cell>
          <cell r="AF15">
            <v>975</v>
          </cell>
          <cell r="AG15">
            <v>785.39930432640006</v>
          </cell>
          <cell r="AH15">
            <v>25</v>
          </cell>
          <cell r="AI15">
            <v>290</v>
          </cell>
          <cell r="AJ15">
            <v>5</v>
          </cell>
          <cell r="AK15">
            <v>750</v>
          </cell>
          <cell r="AL15">
            <v>33.86</v>
          </cell>
          <cell r="AM15">
            <v>234.5</v>
          </cell>
          <cell r="AN15">
            <v>1650</v>
          </cell>
          <cell r="AO15">
            <v>5</v>
          </cell>
          <cell r="AP15">
            <v>5</v>
          </cell>
          <cell r="AQ15">
            <v>1600</v>
          </cell>
          <cell r="AR15">
            <v>2.391</v>
          </cell>
        </row>
        <row r="16">
          <cell r="G16" t="str">
            <v>Capacity (MW)</v>
          </cell>
          <cell r="L16">
            <v>900</v>
          </cell>
          <cell r="M16">
            <v>786</v>
          </cell>
          <cell r="N16">
            <v>786</v>
          </cell>
          <cell r="O16">
            <v>785.39930432640006</v>
          </cell>
          <cell r="P16">
            <v>785.39930432640006</v>
          </cell>
          <cell r="Q16">
            <v>1600</v>
          </cell>
          <cell r="R16">
            <v>1600</v>
          </cell>
          <cell r="S16">
            <v>1600</v>
          </cell>
          <cell r="T16">
            <v>874</v>
          </cell>
          <cell r="U16">
            <v>820</v>
          </cell>
          <cell r="V16">
            <v>820</v>
          </cell>
          <cell r="W16">
            <v>3300</v>
          </cell>
          <cell r="X16">
            <v>3420</v>
          </cell>
          <cell r="Y16">
            <v>72</v>
          </cell>
          <cell r="Z16">
            <v>200</v>
          </cell>
          <cell r="AA16">
            <v>10.5</v>
          </cell>
          <cell r="AB16">
            <v>400</v>
          </cell>
          <cell r="AC16">
            <v>833</v>
          </cell>
          <cell r="AD16">
            <v>1650</v>
          </cell>
          <cell r="AE16">
            <v>900</v>
          </cell>
          <cell r="AF16">
            <v>537.5</v>
          </cell>
          <cell r="AG16">
            <v>785.39930432640006</v>
          </cell>
          <cell r="AH16">
            <v>62</v>
          </cell>
          <cell r="AI16">
            <v>290</v>
          </cell>
          <cell r="AJ16">
            <v>5</v>
          </cell>
          <cell r="AK16">
            <v>750</v>
          </cell>
          <cell r="AL16">
            <v>33.86</v>
          </cell>
          <cell r="AM16">
            <v>234.5</v>
          </cell>
          <cell r="AN16">
            <v>1650</v>
          </cell>
          <cell r="AO16">
            <v>25</v>
          </cell>
          <cell r="AP16">
            <v>50</v>
          </cell>
          <cell r="AQ16">
            <v>1600</v>
          </cell>
          <cell r="AR16">
            <v>2.391</v>
          </cell>
        </row>
        <row r="17">
          <cell r="G17" t="str">
            <v>Gross_power_output</v>
          </cell>
          <cell r="L17">
            <v>900</v>
          </cell>
          <cell r="M17">
            <v>786</v>
          </cell>
          <cell r="N17">
            <v>786</v>
          </cell>
          <cell r="O17">
            <v>785.39930432640006</v>
          </cell>
          <cell r="P17">
            <v>785.39930432640006</v>
          </cell>
          <cell r="Q17">
            <v>1600</v>
          </cell>
          <cell r="R17">
            <v>1600</v>
          </cell>
          <cell r="S17">
            <v>1600</v>
          </cell>
          <cell r="T17">
            <v>874</v>
          </cell>
          <cell r="U17">
            <v>820</v>
          </cell>
          <cell r="V17">
            <v>820</v>
          </cell>
          <cell r="W17">
            <v>3300</v>
          </cell>
          <cell r="X17">
            <v>3420</v>
          </cell>
          <cell r="Y17">
            <v>71.8</v>
          </cell>
          <cell r="Z17">
            <v>347</v>
          </cell>
          <cell r="AA17">
            <v>16</v>
          </cell>
          <cell r="AB17">
            <v>400</v>
          </cell>
          <cell r="AC17">
            <v>833</v>
          </cell>
          <cell r="AD17">
            <v>1650</v>
          </cell>
          <cell r="AE17">
            <v>1500</v>
          </cell>
          <cell r="AF17">
            <v>1800</v>
          </cell>
          <cell r="AG17">
            <v>785.39930432640006</v>
          </cell>
          <cell r="AH17">
            <v>99</v>
          </cell>
          <cell r="AI17">
            <v>290</v>
          </cell>
          <cell r="AJ17">
            <v>5</v>
          </cell>
          <cell r="AK17">
            <v>750</v>
          </cell>
          <cell r="AL17">
            <v>33.86</v>
          </cell>
          <cell r="AM17">
            <v>234.5</v>
          </cell>
          <cell r="AN17">
            <v>1650</v>
          </cell>
          <cell r="AO17">
            <v>50</v>
          </cell>
          <cell r="AP17">
            <v>100</v>
          </cell>
          <cell r="AQ17">
            <v>1600</v>
          </cell>
          <cell r="AR17">
            <v>2.391</v>
          </cell>
        </row>
        <row r="18">
          <cell r="AQ18">
            <v>0</v>
          </cell>
        </row>
        <row r="19">
          <cell r="G19" t="str">
            <v>Gross_efficiency</v>
          </cell>
          <cell r="L19">
            <v>0.57899999999999996</v>
          </cell>
          <cell r="M19">
            <v>0.50022448979591805</v>
          </cell>
          <cell r="N19">
            <v>0.50800000000000001</v>
          </cell>
          <cell r="O19">
            <v>0.49850664083789098</v>
          </cell>
          <cell r="P19">
            <v>0.50625544872656303</v>
          </cell>
          <cell r="Q19">
            <v>0.41299999999999998</v>
          </cell>
          <cell r="R19">
            <v>0.29899999999999999</v>
          </cell>
          <cell r="S19">
            <v>0.33500000000000002</v>
          </cell>
          <cell r="T19">
            <v>0.38</v>
          </cell>
          <cell r="U19">
            <v>0.31840857000498302</v>
          </cell>
          <cell r="V19">
            <v>0.33266567015445903</v>
          </cell>
          <cell r="W19">
            <v>1</v>
          </cell>
          <cell r="X19">
            <v>1</v>
          </cell>
          <cell r="Y19">
            <v>1</v>
          </cell>
          <cell r="Z19">
            <v>1</v>
          </cell>
          <cell r="AA19">
            <v>1</v>
          </cell>
          <cell r="AB19">
            <v>1</v>
          </cell>
          <cell r="AC19">
            <v>1</v>
          </cell>
          <cell r="AD19">
            <v>1</v>
          </cell>
          <cell r="AE19">
            <v>0</v>
          </cell>
          <cell r="AF19">
            <v>0</v>
          </cell>
          <cell r="AG19">
            <v>0.50625544872656303</v>
          </cell>
          <cell r="AH19">
            <v>0</v>
          </cell>
          <cell r="AI19">
            <v>0.33250000000000002</v>
          </cell>
          <cell r="AJ19">
            <v>0.28802295918367299</v>
          </cell>
          <cell r="AK19">
            <v>0.48318928571428599</v>
          </cell>
          <cell r="AL19">
            <v>0.29199999999999998</v>
          </cell>
          <cell r="AM19">
            <v>0.33950000000000002</v>
          </cell>
          <cell r="AN19">
            <v>1</v>
          </cell>
          <cell r="AO19">
            <v>1</v>
          </cell>
          <cell r="AP19">
            <v>1</v>
          </cell>
          <cell r="AQ19">
            <v>0.41299999999999998</v>
          </cell>
          <cell r="AR19">
            <v>1</v>
          </cell>
        </row>
        <row r="20">
          <cell r="G20" t="str">
            <v>Gross Efficiency (%)</v>
          </cell>
          <cell r="L20">
            <v>0.58799999999999997</v>
          </cell>
          <cell r="M20">
            <v>0.50800000000000001</v>
          </cell>
          <cell r="N20">
            <v>0.51249999999999996</v>
          </cell>
          <cell r="O20">
            <v>0.50625544872656303</v>
          </cell>
          <cell r="P20">
            <v>0.51412470440625002</v>
          </cell>
          <cell r="Q20">
            <v>0.44</v>
          </cell>
          <cell r="R20">
            <v>0.33500000000000002</v>
          </cell>
          <cell r="S20">
            <v>0.35</v>
          </cell>
          <cell r="T20">
            <v>0.40139999999999998</v>
          </cell>
          <cell r="U20">
            <v>0.33633999999999997</v>
          </cell>
          <cell r="V20">
            <v>0.35139999999999999</v>
          </cell>
          <cell r="W20">
            <v>1</v>
          </cell>
          <cell r="X20">
            <v>1</v>
          </cell>
          <cell r="Y20">
            <v>1</v>
          </cell>
          <cell r="Z20">
            <v>1</v>
          </cell>
          <cell r="AA20">
            <v>1</v>
          </cell>
          <cell r="AB20">
            <v>1</v>
          </cell>
          <cell r="AC20">
            <v>1</v>
          </cell>
          <cell r="AD20">
            <v>1</v>
          </cell>
          <cell r="AE20">
            <v>0.35499999999999998</v>
          </cell>
          <cell r="AF20">
            <v>0.35499999999999998</v>
          </cell>
          <cell r="AG20">
            <v>0.51412470440625002</v>
          </cell>
          <cell r="AH20">
            <v>0.2</v>
          </cell>
          <cell r="AI20">
            <v>0.35</v>
          </cell>
          <cell r="AJ20">
            <v>0.29249999999999998</v>
          </cell>
          <cell r="AK20">
            <v>0.49070000000000003</v>
          </cell>
          <cell r="AL20">
            <v>0.31</v>
          </cell>
          <cell r="AM20">
            <v>0.36249999999999999</v>
          </cell>
          <cell r="AN20">
            <v>1</v>
          </cell>
          <cell r="AO20">
            <v>1</v>
          </cell>
          <cell r="AP20">
            <v>1</v>
          </cell>
          <cell r="AQ20">
            <v>0.44</v>
          </cell>
          <cell r="AR20">
            <v>1</v>
          </cell>
        </row>
        <row r="21">
          <cell r="G21" t="str">
            <v>Gross_efficiency</v>
          </cell>
          <cell r="L21">
            <v>0.6</v>
          </cell>
          <cell r="M21">
            <v>0.51836734693877595</v>
          </cell>
          <cell r="N21">
            <v>0.52295918367346905</v>
          </cell>
          <cell r="O21">
            <v>0.51658719257812502</v>
          </cell>
          <cell r="P21">
            <v>0.52461704531249997</v>
          </cell>
          <cell r="Q21">
            <v>0.45</v>
          </cell>
          <cell r="R21">
            <v>0.35499999999999998</v>
          </cell>
          <cell r="S21">
            <v>0.36499999999999999</v>
          </cell>
          <cell r="T21">
            <v>0.43</v>
          </cell>
          <cell r="U21">
            <v>0.36030443447932198</v>
          </cell>
          <cell r="V21">
            <v>0.37643746885899299</v>
          </cell>
          <cell r="W21">
            <v>1</v>
          </cell>
          <cell r="X21">
            <v>1</v>
          </cell>
          <cell r="Y21">
            <v>1</v>
          </cell>
          <cell r="Z21">
            <v>1</v>
          </cell>
          <cell r="AA21">
            <v>1</v>
          </cell>
          <cell r="AB21">
            <v>1</v>
          </cell>
          <cell r="AC21">
            <v>1</v>
          </cell>
          <cell r="AD21">
            <v>1</v>
          </cell>
          <cell r="AE21">
            <v>0</v>
          </cell>
          <cell r="AF21">
            <v>0</v>
          </cell>
          <cell r="AG21">
            <v>0.52461704531249997</v>
          </cell>
          <cell r="AH21">
            <v>0</v>
          </cell>
          <cell r="AI21">
            <v>0.36749999999999999</v>
          </cell>
          <cell r="AJ21">
            <v>0.29846938775510201</v>
          </cell>
          <cell r="AK21">
            <v>0.500714285714286</v>
          </cell>
          <cell r="AL21">
            <v>0.35199999999999998</v>
          </cell>
          <cell r="AM21">
            <v>0.3785</v>
          </cell>
          <cell r="AN21">
            <v>1</v>
          </cell>
          <cell r="AO21">
            <v>1</v>
          </cell>
          <cell r="AP21">
            <v>1</v>
          </cell>
          <cell r="AQ21">
            <v>0.45</v>
          </cell>
          <cell r="AR21">
            <v>1</v>
          </cell>
        </row>
        <row r="22">
          <cell r="AQ22">
            <v>0</v>
          </cell>
        </row>
        <row r="23">
          <cell r="G23" t="str">
            <v>Gross_to_net_conversion</v>
          </cell>
          <cell r="L23">
            <v>0.90200000000000002</v>
          </cell>
          <cell r="M23">
            <v>0.90200000000000002</v>
          </cell>
          <cell r="N23">
            <v>0.90200000000000002</v>
          </cell>
          <cell r="O23">
            <v>0.90200000000000002</v>
          </cell>
          <cell r="P23">
            <v>0.90200000000000002</v>
          </cell>
          <cell r="Q23">
            <v>0.95</v>
          </cell>
          <cell r="R23">
            <v>0.95</v>
          </cell>
          <cell r="S23">
            <v>0.95</v>
          </cell>
          <cell r="T23">
            <v>0.95</v>
          </cell>
          <cell r="U23">
            <v>0.95</v>
          </cell>
          <cell r="V23">
            <v>0.95</v>
          </cell>
          <cell r="W23">
            <v>1</v>
          </cell>
          <cell r="X23">
            <v>1</v>
          </cell>
          <cell r="Y23">
            <v>1</v>
          </cell>
          <cell r="Z23">
            <v>1</v>
          </cell>
          <cell r="AA23">
            <v>1</v>
          </cell>
          <cell r="AB23">
            <v>1</v>
          </cell>
          <cell r="AC23">
            <v>1</v>
          </cell>
          <cell r="AD23">
            <v>1</v>
          </cell>
          <cell r="AE23">
            <v>0</v>
          </cell>
          <cell r="AF23">
            <v>0</v>
          </cell>
          <cell r="AG23">
            <v>0.90200000000000002</v>
          </cell>
          <cell r="AH23">
            <v>0</v>
          </cell>
          <cell r="AI23">
            <v>0.90200000000000002</v>
          </cell>
          <cell r="AJ23">
            <v>0.90200000000000002</v>
          </cell>
          <cell r="AK23">
            <v>0.90200000000000002</v>
          </cell>
          <cell r="AL23">
            <v>0.89</v>
          </cell>
          <cell r="AM23">
            <v>0.91</v>
          </cell>
          <cell r="AN23">
            <v>1</v>
          </cell>
          <cell r="AO23">
            <v>0</v>
          </cell>
          <cell r="AP23">
            <v>0</v>
          </cell>
          <cell r="AQ23">
            <v>0.95</v>
          </cell>
          <cell r="AR23">
            <v>1</v>
          </cell>
        </row>
        <row r="24">
          <cell r="G24" t="str">
            <v>Gross to Net Efficiency (%)</v>
          </cell>
          <cell r="L24">
            <v>0.90200000000000002</v>
          </cell>
          <cell r="M24">
            <v>0.90200000000000002</v>
          </cell>
          <cell r="N24">
            <v>0.90200000000000002</v>
          </cell>
          <cell r="O24">
            <v>0.90200000000000002</v>
          </cell>
          <cell r="P24">
            <v>0.90200000000000002</v>
          </cell>
          <cell r="Q24">
            <v>0.95</v>
          </cell>
          <cell r="R24">
            <v>0.95</v>
          </cell>
          <cell r="S24">
            <v>0.95</v>
          </cell>
          <cell r="T24">
            <v>0.95</v>
          </cell>
          <cell r="U24">
            <v>0.95</v>
          </cell>
          <cell r="V24">
            <v>0.95</v>
          </cell>
          <cell r="W24">
            <v>1</v>
          </cell>
          <cell r="X24">
            <v>1</v>
          </cell>
          <cell r="Y24">
            <v>1</v>
          </cell>
          <cell r="Z24">
            <v>1</v>
          </cell>
          <cell r="AA24">
            <v>1</v>
          </cell>
          <cell r="AB24">
            <v>1</v>
          </cell>
          <cell r="AC24">
            <v>1</v>
          </cell>
          <cell r="AD24">
            <v>1</v>
          </cell>
          <cell r="AE24">
            <v>0.89</v>
          </cell>
          <cell r="AF24">
            <v>0.89</v>
          </cell>
          <cell r="AG24">
            <v>0.90200000000000002</v>
          </cell>
          <cell r="AH24">
            <v>0.9</v>
          </cell>
          <cell r="AI24">
            <v>0.90200000000000002</v>
          </cell>
          <cell r="AJ24">
            <v>0.90200000000000002</v>
          </cell>
          <cell r="AK24">
            <v>0.90200000000000002</v>
          </cell>
          <cell r="AL24">
            <v>0.89</v>
          </cell>
          <cell r="AM24">
            <v>0.91</v>
          </cell>
          <cell r="AN24">
            <v>1</v>
          </cell>
          <cell r="AO24">
            <v>0</v>
          </cell>
          <cell r="AP24">
            <v>0</v>
          </cell>
          <cell r="AQ24">
            <v>0.95</v>
          </cell>
          <cell r="AR24">
            <v>1</v>
          </cell>
        </row>
        <row r="25">
          <cell r="G25" t="str">
            <v>Gross_to_net_conversion</v>
          </cell>
          <cell r="L25">
            <v>0.90200000000000002</v>
          </cell>
          <cell r="M25">
            <v>0.90200000000000002</v>
          </cell>
          <cell r="N25">
            <v>0.90200000000000002</v>
          </cell>
          <cell r="O25">
            <v>0.90200000000000002</v>
          </cell>
          <cell r="P25">
            <v>0.90200000000000002</v>
          </cell>
          <cell r="Q25">
            <v>0.95</v>
          </cell>
          <cell r="R25">
            <v>0.95</v>
          </cell>
          <cell r="S25">
            <v>0.95</v>
          </cell>
          <cell r="T25">
            <v>0.95</v>
          </cell>
          <cell r="U25">
            <v>0.95</v>
          </cell>
          <cell r="V25">
            <v>0.95</v>
          </cell>
          <cell r="W25">
            <v>1</v>
          </cell>
          <cell r="X25">
            <v>1</v>
          </cell>
          <cell r="Y25">
            <v>1</v>
          </cell>
          <cell r="Z25">
            <v>1</v>
          </cell>
          <cell r="AA25">
            <v>1</v>
          </cell>
          <cell r="AB25">
            <v>1</v>
          </cell>
          <cell r="AC25">
            <v>1</v>
          </cell>
          <cell r="AD25">
            <v>1</v>
          </cell>
          <cell r="AE25">
            <v>0</v>
          </cell>
          <cell r="AF25">
            <v>0</v>
          </cell>
          <cell r="AG25">
            <v>0.90200000000000002</v>
          </cell>
          <cell r="AH25">
            <v>0</v>
          </cell>
          <cell r="AI25">
            <v>0.90200000000000002</v>
          </cell>
          <cell r="AJ25">
            <v>0.90200000000000002</v>
          </cell>
          <cell r="AK25">
            <v>0.90200000000000002</v>
          </cell>
          <cell r="AL25">
            <v>0.89</v>
          </cell>
          <cell r="AM25">
            <v>0.91</v>
          </cell>
          <cell r="AN25">
            <v>1</v>
          </cell>
          <cell r="AO25">
            <v>0</v>
          </cell>
          <cell r="AP25">
            <v>0</v>
          </cell>
          <cell r="AQ25">
            <v>0.95</v>
          </cell>
          <cell r="AR25">
            <v>1</v>
          </cell>
        </row>
        <row r="26">
          <cell r="AQ26">
            <v>0</v>
          </cell>
        </row>
        <row r="27">
          <cell r="G27" t="str">
            <v>Auxiliary_power_deductions</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row>
        <row r="28">
          <cell r="G28" t="str">
            <v>Auxiliary Power Deductions (%)</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row>
        <row r="29">
          <cell r="G29" t="str">
            <v>Auxiliary_power_deductions</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row>
        <row r="30">
          <cell r="AQ30">
            <v>0</v>
          </cell>
        </row>
        <row r="31">
          <cell r="G31" t="str">
            <v>Net_power_output</v>
          </cell>
          <cell r="L31">
            <v>900</v>
          </cell>
          <cell r="M31">
            <v>786</v>
          </cell>
          <cell r="N31">
            <v>786</v>
          </cell>
          <cell r="O31">
            <v>785.39930432640006</v>
          </cell>
          <cell r="P31">
            <v>785.39930432640006</v>
          </cell>
          <cell r="Q31">
            <v>1600</v>
          </cell>
          <cell r="R31">
            <v>1600</v>
          </cell>
          <cell r="S31">
            <v>1600</v>
          </cell>
          <cell r="T31">
            <v>874</v>
          </cell>
          <cell r="U31">
            <v>820</v>
          </cell>
          <cell r="V31">
            <v>820</v>
          </cell>
          <cell r="W31">
            <v>3300</v>
          </cell>
          <cell r="X31">
            <v>3420</v>
          </cell>
          <cell r="Y31">
            <v>71.8</v>
          </cell>
          <cell r="Z31">
            <v>347</v>
          </cell>
          <cell r="AA31">
            <v>5</v>
          </cell>
          <cell r="AB31">
            <v>400</v>
          </cell>
          <cell r="AC31">
            <v>833</v>
          </cell>
          <cell r="AD31">
            <v>1650</v>
          </cell>
          <cell r="AE31">
            <v>300</v>
          </cell>
          <cell r="AF31">
            <v>975</v>
          </cell>
          <cell r="AG31">
            <v>785.39930432640006</v>
          </cell>
          <cell r="AH31">
            <v>25</v>
          </cell>
          <cell r="AI31">
            <v>290</v>
          </cell>
          <cell r="AJ31">
            <v>5</v>
          </cell>
          <cell r="AK31">
            <v>750</v>
          </cell>
          <cell r="AL31">
            <v>33.86</v>
          </cell>
          <cell r="AM31">
            <v>234.5</v>
          </cell>
          <cell r="AN31">
            <v>1650</v>
          </cell>
          <cell r="AO31">
            <v>5</v>
          </cell>
          <cell r="AP31">
            <v>5</v>
          </cell>
          <cell r="AQ31">
            <v>1600</v>
          </cell>
          <cell r="AR31">
            <v>2.391</v>
          </cell>
        </row>
        <row r="32">
          <cell r="G32" t="str">
            <v>Net_power_output</v>
          </cell>
          <cell r="L32">
            <v>900</v>
          </cell>
          <cell r="M32">
            <v>786</v>
          </cell>
          <cell r="N32">
            <v>786</v>
          </cell>
          <cell r="O32">
            <v>785.39930432640006</v>
          </cell>
          <cell r="P32">
            <v>785.39930432640006</v>
          </cell>
          <cell r="Q32">
            <v>1600</v>
          </cell>
          <cell r="R32">
            <v>1600</v>
          </cell>
          <cell r="S32">
            <v>1600</v>
          </cell>
          <cell r="T32">
            <v>874</v>
          </cell>
          <cell r="U32">
            <v>820</v>
          </cell>
          <cell r="V32">
            <v>820</v>
          </cell>
          <cell r="W32">
            <v>3300</v>
          </cell>
          <cell r="X32">
            <v>3420</v>
          </cell>
          <cell r="Y32">
            <v>72</v>
          </cell>
          <cell r="Z32">
            <v>347</v>
          </cell>
          <cell r="AA32">
            <v>10.5</v>
          </cell>
          <cell r="AB32">
            <v>400</v>
          </cell>
          <cell r="AC32">
            <v>833</v>
          </cell>
          <cell r="AD32">
            <v>1650</v>
          </cell>
          <cell r="AE32">
            <v>900</v>
          </cell>
          <cell r="AF32">
            <v>537.5</v>
          </cell>
          <cell r="AG32">
            <v>785.39930432640006</v>
          </cell>
          <cell r="AH32">
            <v>62</v>
          </cell>
          <cell r="AI32">
            <v>290</v>
          </cell>
          <cell r="AJ32">
            <v>5</v>
          </cell>
          <cell r="AK32">
            <v>750</v>
          </cell>
          <cell r="AL32">
            <v>33.86</v>
          </cell>
          <cell r="AM32">
            <v>234.5</v>
          </cell>
          <cell r="AN32">
            <v>1650</v>
          </cell>
          <cell r="AO32">
            <v>25</v>
          </cell>
          <cell r="AP32">
            <v>50</v>
          </cell>
          <cell r="AQ32">
            <v>1600</v>
          </cell>
          <cell r="AR32">
            <v>2.391</v>
          </cell>
        </row>
        <row r="33">
          <cell r="G33" t="str">
            <v>Net_power_output</v>
          </cell>
          <cell r="L33">
            <v>900</v>
          </cell>
          <cell r="M33">
            <v>786</v>
          </cell>
          <cell r="N33">
            <v>786</v>
          </cell>
          <cell r="O33">
            <v>785.39930432640006</v>
          </cell>
          <cell r="P33">
            <v>785.39930432640006</v>
          </cell>
          <cell r="Q33">
            <v>1600</v>
          </cell>
          <cell r="R33">
            <v>1600</v>
          </cell>
          <cell r="S33">
            <v>1600</v>
          </cell>
          <cell r="T33">
            <v>874</v>
          </cell>
          <cell r="U33">
            <v>820</v>
          </cell>
          <cell r="V33">
            <v>820</v>
          </cell>
          <cell r="W33">
            <v>3300</v>
          </cell>
          <cell r="X33">
            <v>3420</v>
          </cell>
          <cell r="Y33">
            <v>71.8</v>
          </cell>
          <cell r="Z33">
            <v>347</v>
          </cell>
          <cell r="AA33">
            <v>16</v>
          </cell>
          <cell r="AB33">
            <v>400</v>
          </cell>
          <cell r="AC33">
            <v>833</v>
          </cell>
          <cell r="AD33">
            <v>1650</v>
          </cell>
          <cell r="AE33">
            <v>1500</v>
          </cell>
          <cell r="AF33">
            <v>1800</v>
          </cell>
          <cell r="AG33">
            <v>785.39930432640006</v>
          </cell>
          <cell r="AH33">
            <v>99</v>
          </cell>
          <cell r="AI33">
            <v>290</v>
          </cell>
          <cell r="AJ33">
            <v>5</v>
          </cell>
          <cell r="AK33">
            <v>750</v>
          </cell>
          <cell r="AL33">
            <v>33.86</v>
          </cell>
          <cell r="AM33">
            <v>234.5</v>
          </cell>
          <cell r="AN33">
            <v>1650</v>
          </cell>
          <cell r="AO33">
            <v>50</v>
          </cell>
          <cell r="AP33">
            <v>100</v>
          </cell>
          <cell r="AQ33">
            <v>1600</v>
          </cell>
          <cell r="AR33">
            <v>2.391</v>
          </cell>
        </row>
        <row r="34">
          <cell r="AQ34">
            <v>0</v>
          </cell>
        </row>
        <row r="35">
          <cell r="G35" t="str">
            <v>Lifetime_efficiency_degradation</v>
          </cell>
          <cell r="L35">
            <v>1</v>
          </cell>
          <cell r="M35">
            <v>1</v>
          </cell>
          <cell r="N35">
            <v>1</v>
          </cell>
          <cell r="O35">
            <v>1</v>
          </cell>
          <cell r="P35">
            <v>1</v>
          </cell>
          <cell r="Q35">
            <v>1</v>
          </cell>
          <cell r="R35">
            <v>1</v>
          </cell>
          <cell r="S35">
            <v>1</v>
          </cell>
          <cell r="T35">
            <v>1</v>
          </cell>
          <cell r="U35">
            <v>1</v>
          </cell>
          <cell r="V35">
            <v>1</v>
          </cell>
          <cell r="W35">
            <v>1</v>
          </cell>
          <cell r="X35">
            <v>1</v>
          </cell>
          <cell r="Y35">
            <v>1</v>
          </cell>
          <cell r="Z35">
            <v>1</v>
          </cell>
          <cell r="AA35">
            <v>1</v>
          </cell>
          <cell r="AB35">
            <v>1</v>
          </cell>
          <cell r="AC35">
            <v>1</v>
          </cell>
          <cell r="AD35">
            <v>1</v>
          </cell>
          <cell r="AE35">
            <v>1</v>
          </cell>
          <cell r="AF35">
            <v>1</v>
          </cell>
          <cell r="AG35">
            <v>1</v>
          </cell>
          <cell r="AH35">
            <v>1</v>
          </cell>
          <cell r="AI35">
            <v>1</v>
          </cell>
          <cell r="AJ35">
            <v>1</v>
          </cell>
          <cell r="AK35">
            <v>1</v>
          </cell>
          <cell r="AL35">
            <v>1</v>
          </cell>
          <cell r="AM35">
            <v>1</v>
          </cell>
          <cell r="AN35">
            <v>1</v>
          </cell>
          <cell r="AO35">
            <v>1</v>
          </cell>
          <cell r="AP35">
            <v>1</v>
          </cell>
          <cell r="AQ35">
            <v>1</v>
          </cell>
          <cell r="AR35">
            <v>1</v>
          </cell>
        </row>
        <row r="36">
          <cell r="G36" t="str">
            <v>Lifetime_efficiency_degradation</v>
          </cell>
          <cell r="L36">
            <v>1</v>
          </cell>
          <cell r="M36">
            <v>1</v>
          </cell>
          <cell r="N36">
            <v>1</v>
          </cell>
          <cell r="O36">
            <v>1</v>
          </cell>
          <cell r="P36">
            <v>1</v>
          </cell>
          <cell r="Q36">
            <v>1</v>
          </cell>
          <cell r="R36">
            <v>1</v>
          </cell>
          <cell r="S36">
            <v>1</v>
          </cell>
          <cell r="T36">
            <v>1</v>
          </cell>
          <cell r="U36">
            <v>1</v>
          </cell>
          <cell r="V36">
            <v>1</v>
          </cell>
          <cell r="W36">
            <v>1</v>
          </cell>
          <cell r="X36">
            <v>1</v>
          </cell>
          <cell r="Y36">
            <v>1</v>
          </cell>
          <cell r="Z36">
            <v>1</v>
          </cell>
          <cell r="AA36">
            <v>1</v>
          </cell>
          <cell r="AB36">
            <v>1</v>
          </cell>
          <cell r="AC36">
            <v>1</v>
          </cell>
          <cell r="AD36">
            <v>1</v>
          </cell>
          <cell r="AE36">
            <v>1</v>
          </cell>
          <cell r="AF36">
            <v>1</v>
          </cell>
          <cell r="AG36">
            <v>1</v>
          </cell>
          <cell r="AH36">
            <v>1</v>
          </cell>
          <cell r="AI36">
            <v>1</v>
          </cell>
          <cell r="AJ36">
            <v>1</v>
          </cell>
          <cell r="AK36">
            <v>1</v>
          </cell>
          <cell r="AL36">
            <v>1</v>
          </cell>
          <cell r="AM36">
            <v>1</v>
          </cell>
          <cell r="AN36">
            <v>1</v>
          </cell>
          <cell r="AO36">
            <v>1</v>
          </cell>
          <cell r="AP36">
            <v>1</v>
          </cell>
          <cell r="AQ36">
            <v>1</v>
          </cell>
          <cell r="AR36">
            <v>1</v>
          </cell>
        </row>
        <row r="37">
          <cell r="G37" t="str">
            <v>Lifetime_efficiency_degradation</v>
          </cell>
          <cell r="L37">
            <v>1</v>
          </cell>
          <cell r="M37">
            <v>1</v>
          </cell>
          <cell r="N37">
            <v>1</v>
          </cell>
          <cell r="O37">
            <v>1</v>
          </cell>
          <cell r="P37">
            <v>1</v>
          </cell>
          <cell r="Q37">
            <v>1</v>
          </cell>
          <cell r="R37">
            <v>1</v>
          </cell>
          <cell r="S37">
            <v>1</v>
          </cell>
          <cell r="T37">
            <v>1</v>
          </cell>
          <cell r="U37">
            <v>1</v>
          </cell>
          <cell r="V37">
            <v>1</v>
          </cell>
          <cell r="W37">
            <v>1</v>
          </cell>
          <cell r="X37">
            <v>1</v>
          </cell>
          <cell r="Y37">
            <v>1</v>
          </cell>
          <cell r="Z37">
            <v>1</v>
          </cell>
          <cell r="AA37">
            <v>1</v>
          </cell>
          <cell r="AB37">
            <v>1</v>
          </cell>
          <cell r="AC37">
            <v>1</v>
          </cell>
          <cell r="AD37">
            <v>1</v>
          </cell>
          <cell r="AE37">
            <v>1</v>
          </cell>
          <cell r="AF37">
            <v>1</v>
          </cell>
          <cell r="AG37">
            <v>1</v>
          </cell>
          <cell r="AH37">
            <v>1</v>
          </cell>
          <cell r="AI37">
            <v>1</v>
          </cell>
          <cell r="AJ37">
            <v>1</v>
          </cell>
          <cell r="AK37">
            <v>1</v>
          </cell>
          <cell r="AL37">
            <v>1</v>
          </cell>
          <cell r="AM37">
            <v>1</v>
          </cell>
          <cell r="AN37">
            <v>1</v>
          </cell>
          <cell r="AO37">
            <v>1</v>
          </cell>
          <cell r="AP37">
            <v>1</v>
          </cell>
          <cell r="AQ37">
            <v>1</v>
          </cell>
          <cell r="AR37">
            <v>1</v>
          </cell>
        </row>
        <row r="38">
          <cell r="AQ38">
            <v>0</v>
          </cell>
        </row>
        <row r="39">
          <cell r="G39" t="str">
            <v>CO2_scrubbing</v>
          </cell>
          <cell r="L39">
            <v>0</v>
          </cell>
          <cell r="M39">
            <v>0.85</v>
          </cell>
          <cell r="N39">
            <v>0.90569999999999995</v>
          </cell>
          <cell r="O39">
            <v>0.85</v>
          </cell>
          <cell r="P39">
            <v>0.90569999999999995</v>
          </cell>
          <cell r="Q39">
            <v>0</v>
          </cell>
          <cell r="R39">
            <v>0.85</v>
          </cell>
          <cell r="S39">
            <v>0.9</v>
          </cell>
          <cell r="T39">
            <v>0</v>
          </cell>
          <cell r="U39">
            <v>0.85</v>
          </cell>
          <cell r="V39">
            <v>0.88600000000000001</v>
          </cell>
          <cell r="W39">
            <v>0</v>
          </cell>
          <cell r="X39">
            <v>0</v>
          </cell>
          <cell r="Y39">
            <v>0</v>
          </cell>
          <cell r="Z39">
            <v>0</v>
          </cell>
          <cell r="AA39">
            <v>0</v>
          </cell>
          <cell r="AB39">
            <v>0</v>
          </cell>
          <cell r="AC39">
            <v>0</v>
          </cell>
          <cell r="AD39">
            <v>0</v>
          </cell>
          <cell r="AE39">
            <v>0</v>
          </cell>
          <cell r="AF39">
            <v>0</v>
          </cell>
          <cell r="AG39">
            <v>0.90569999999999995</v>
          </cell>
          <cell r="AH39">
            <v>0</v>
          </cell>
          <cell r="AI39">
            <v>0</v>
          </cell>
          <cell r="AJ39">
            <v>0</v>
          </cell>
          <cell r="AK39">
            <v>0</v>
          </cell>
          <cell r="AL39">
            <v>0</v>
          </cell>
          <cell r="AM39">
            <v>0</v>
          </cell>
          <cell r="AN39">
            <v>0</v>
          </cell>
          <cell r="AO39">
            <v>0</v>
          </cell>
          <cell r="AP39">
            <v>0</v>
          </cell>
          <cell r="AQ39">
            <v>0</v>
          </cell>
          <cell r="AR39">
            <v>0</v>
          </cell>
        </row>
        <row r="40">
          <cell r="G40" t="str">
            <v>CO2 % Captured</v>
          </cell>
          <cell r="L40">
            <v>0</v>
          </cell>
          <cell r="M40">
            <v>0.875</v>
          </cell>
          <cell r="N40">
            <v>0.90569999999999995</v>
          </cell>
          <cell r="O40">
            <v>0.875</v>
          </cell>
          <cell r="P40">
            <v>0.90569999999999995</v>
          </cell>
          <cell r="Q40">
            <v>0</v>
          </cell>
          <cell r="R40">
            <v>0.89</v>
          </cell>
          <cell r="S40">
            <v>0.9</v>
          </cell>
          <cell r="T40">
            <v>0</v>
          </cell>
          <cell r="U40">
            <v>0.88600000000000001</v>
          </cell>
          <cell r="V40">
            <v>0.89300000000000002</v>
          </cell>
          <cell r="W40">
            <v>0</v>
          </cell>
          <cell r="X40">
            <v>0</v>
          </cell>
          <cell r="Y40">
            <v>0</v>
          </cell>
          <cell r="Z40">
            <v>0</v>
          </cell>
          <cell r="AA40">
            <v>0</v>
          </cell>
          <cell r="AB40">
            <v>0</v>
          </cell>
          <cell r="AC40">
            <v>0</v>
          </cell>
          <cell r="AD40">
            <v>0</v>
          </cell>
          <cell r="AE40">
            <v>0</v>
          </cell>
          <cell r="AF40">
            <v>0</v>
          </cell>
          <cell r="AG40">
            <v>0.90569999999999995</v>
          </cell>
          <cell r="AH40">
            <v>0</v>
          </cell>
          <cell r="AI40">
            <v>0</v>
          </cell>
          <cell r="AJ40">
            <v>0</v>
          </cell>
          <cell r="AK40">
            <v>0</v>
          </cell>
          <cell r="AL40">
            <v>0</v>
          </cell>
          <cell r="AM40">
            <v>0</v>
          </cell>
          <cell r="AN40">
            <v>0</v>
          </cell>
          <cell r="AO40">
            <v>0</v>
          </cell>
          <cell r="AP40">
            <v>0</v>
          </cell>
          <cell r="AQ40">
            <v>0</v>
          </cell>
          <cell r="AR40">
            <v>0</v>
          </cell>
        </row>
        <row r="41">
          <cell r="G41" t="str">
            <v>CO2_scrubbing</v>
          </cell>
          <cell r="L41">
            <v>0</v>
          </cell>
          <cell r="M41">
            <v>0.9</v>
          </cell>
          <cell r="N41">
            <v>0.90569999999999995</v>
          </cell>
          <cell r="O41">
            <v>0.9</v>
          </cell>
          <cell r="P41">
            <v>0.90569999999999995</v>
          </cell>
          <cell r="Q41">
            <v>0</v>
          </cell>
          <cell r="R41">
            <v>0.9</v>
          </cell>
          <cell r="S41">
            <v>0.9</v>
          </cell>
          <cell r="T41">
            <v>0</v>
          </cell>
          <cell r="U41">
            <v>0.89300000000000002</v>
          </cell>
          <cell r="V41">
            <v>0.9</v>
          </cell>
          <cell r="W41">
            <v>0</v>
          </cell>
          <cell r="X41">
            <v>0</v>
          </cell>
          <cell r="Y41">
            <v>0</v>
          </cell>
          <cell r="Z41">
            <v>0</v>
          </cell>
          <cell r="AA41">
            <v>0</v>
          </cell>
          <cell r="AB41">
            <v>0</v>
          </cell>
          <cell r="AC41">
            <v>0</v>
          </cell>
          <cell r="AD41">
            <v>0</v>
          </cell>
          <cell r="AE41">
            <v>0</v>
          </cell>
          <cell r="AF41">
            <v>0</v>
          </cell>
          <cell r="AG41">
            <v>0.90569999999999995</v>
          </cell>
          <cell r="AH41">
            <v>0</v>
          </cell>
          <cell r="AI41">
            <v>0</v>
          </cell>
          <cell r="AJ41">
            <v>0</v>
          </cell>
          <cell r="AK41">
            <v>0</v>
          </cell>
          <cell r="AL41">
            <v>0</v>
          </cell>
          <cell r="AM41">
            <v>0</v>
          </cell>
          <cell r="AN41">
            <v>0</v>
          </cell>
          <cell r="AO41">
            <v>0</v>
          </cell>
          <cell r="AP41">
            <v>0</v>
          </cell>
          <cell r="AQ41">
            <v>0</v>
          </cell>
          <cell r="AR41">
            <v>0</v>
          </cell>
        </row>
        <row r="42">
          <cell r="AQ42">
            <v>0</v>
          </cell>
        </row>
        <row r="43">
          <cell r="G43" t="str">
            <v>Capital_costs</v>
          </cell>
          <cell r="L43">
            <v>495.10729613733901</v>
          </cell>
          <cell r="M43">
            <v>1218.4281115879801</v>
          </cell>
          <cell r="N43">
            <v>1034.5525590929501</v>
          </cell>
          <cell r="O43">
            <v>939.91416309012902</v>
          </cell>
          <cell r="P43">
            <v>701.28755364806898</v>
          </cell>
          <cell r="Q43">
            <v>1450</v>
          </cell>
          <cell r="R43">
            <v>2723</v>
          </cell>
          <cell r="S43">
            <v>2559</v>
          </cell>
          <cell r="T43">
            <v>1500</v>
          </cell>
          <cell r="U43">
            <v>2078.41</v>
          </cell>
          <cell r="V43">
            <v>2038.45</v>
          </cell>
          <cell r="W43">
            <v>3000</v>
          </cell>
          <cell r="X43">
            <v>3000</v>
          </cell>
          <cell r="Y43">
            <v>1223.2230340296001</v>
          </cell>
          <cell r="Z43">
            <v>2376.1933938074999</v>
          </cell>
          <cell r="AA43">
            <v>1495.9687105362</v>
          </cell>
          <cell r="AB43">
            <v>1030.04291845494</v>
          </cell>
          <cell r="AC43">
            <v>2479.50615006</v>
          </cell>
          <cell r="AD43">
            <v>3150</v>
          </cell>
          <cell r="AE43">
            <v>275.84505919417501</v>
          </cell>
          <cell r="AF43">
            <v>275.84505919417501</v>
          </cell>
          <cell r="AG43">
            <v>701.28755364806898</v>
          </cell>
          <cell r="AH43">
            <v>2732.8169880926498</v>
          </cell>
          <cell r="AI43">
            <v>417.3</v>
          </cell>
          <cell r="AJ43">
            <v>1574.1382686567199</v>
          </cell>
          <cell r="AK43">
            <v>594.12875536480703</v>
          </cell>
          <cell r="AL43">
            <v>2582.8189063125001</v>
          </cell>
          <cell r="AM43">
            <v>2066.2551250500001</v>
          </cell>
          <cell r="AN43">
            <v>3705.45</v>
          </cell>
          <cell r="AO43">
            <v>5125.9476344451996</v>
          </cell>
          <cell r="AP43">
            <v>4081.5625</v>
          </cell>
          <cell r="AQ43">
            <v>1450</v>
          </cell>
          <cell r="AR43">
            <v>1935.04792460933</v>
          </cell>
        </row>
        <row r="44">
          <cell r="G44" t="str">
            <v>Capital_costs</v>
          </cell>
          <cell r="L44">
            <v>575.10729613733895</v>
          </cell>
          <cell r="M44">
            <v>1415.3031115879801</v>
          </cell>
          <cell r="N44">
            <v>1201.71673819742</v>
          </cell>
          <cell r="O44">
            <v>1091.8454935622301</v>
          </cell>
          <cell r="P44">
            <v>814.59227467811195</v>
          </cell>
          <cell r="Q44">
            <v>1600</v>
          </cell>
          <cell r="R44">
            <v>3005</v>
          </cell>
          <cell r="S44">
            <v>2824</v>
          </cell>
          <cell r="T44">
            <v>1650</v>
          </cell>
          <cell r="U44">
            <v>2462.12</v>
          </cell>
          <cell r="V44">
            <v>2374.1890243902399</v>
          </cell>
          <cell r="W44">
            <v>3250</v>
          </cell>
          <cell r="X44">
            <v>3250</v>
          </cell>
          <cell r="Y44">
            <v>1574.4864052881001</v>
          </cell>
          <cell r="Z44">
            <v>2812.1732251930498</v>
          </cell>
          <cell r="AA44">
            <v>2841.1007969437501</v>
          </cell>
          <cell r="AB44">
            <v>1716.7381974248899</v>
          </cell>
          <cell r="AC44">
            <v>2918.58536413313</v>
          </cell>
          <cell r="AD44">
            <v>3412.5</v>
          </cell>
          <cell r="AE44">
            <v>453.54299994847503</v>
          </cell>
          <cell r="AF44">
            <v>453.54299994847503</v>
          </cell>
          <cell r="AG44">
            <v>814.59227467811195</v>
          </cell>
          <cell r="AH44">
            <v>3869.2573068701499</v>
          </cell>
          <cell r="AI44">
            <v>472.5</v>
          </cell>
          <cell r="AJ44">
            <v>1839.8</v>
          </cell>
          <cell r="AK44">
            <v>690.12875536480703</v>
          </cell>
          <cell r="AL44">
            <v>3647.5257346653498</v>
          </cell>
          <cell r="AM44">
            <v>2497.06931862293</v>
          </cell>
          <cell r="AN44">
            <v>4014.6750000000002</v>
          </cell>
          <cell r="AO44">
            <v>6065.6701837985001</v>
          </cell>
          <cell r="AP44">
            <v>5462.125</v>
          </cell>
          <cell r="AQ44">
            <v>1600</v>
          </cell>
          <cell r="AR44">
            <v>2799.7756944427501</v>
          </cell>
        </row>
        <row r="45">
          <cell r="G45" t="str">
            <v>Capital_costs</v>
          </cell>
          <cell r="L45">
            <v>655.10729613733895</v>
          </cell>
          <cell r="M45">
            <v>1612.1781115879801</v>
          </cell>
          <cell r="N45">
            <v>1368.8809173018999</v>
          </cell>
          <cell r="O45">
            <v>1243.77682403433</v>
          </cell>
          <cell r="P45">
            <v>927.89699570815401</v>
          </cell>
          <cell r="Q45">
            <v>1800</v>
          </cell>
          <cell r="R45">
            <v>3381</v>
          </cell>
          <cell r="S45">
            <v>3177</v>
          </cell>
          <cell r="T45">
            <v>1800</v>
          </cell>
          <cell r="U45">
            <v>2877.8</v>
          </cell>
          <cell r="V45">
            <v>2685.9512195122002</v>
          </cell>
          <cell r="W45">
            <v>3500</v>
          </cell>
          <cell r="X45">
            <v>3500</v>
          </cell>
          <cell r="Y45">
            <v>1880.2921637955001</v>
          </cell>
          <cell r="Z45">
            <v>3288.4450315170802</v>
          </cell>
          <cell r="AA45">
            <v>2952.6785736964498</v>
          </cell>
          <cell r="AB45">
            <v>4721.0300429184499</v>
          </cell>
          <cell r="AC45">
            <v>3544.66066702328</v>
          </cell>
          <cell r="AD45">
            <v>3675</v>
          </cell>
          <cell r="AE45">
            <v>774.84567189375002</v>
          </cell>
          <cell r="AF45">
            <v>774.84567189375002</v>
          </cell>
          <cell r="AG45">
            <v>927.89699570815401</v>
          </cell>
          <cell r="AH45">
            <v>5005.6976256476501</v>
          </cell>
          <cell r="AI45">
            <v>567</v>
          </cell>
          <cell r="AJ45">
            <v>2105.46173134328</v>
          </cell>
          <cell r="AK45">
            <v>786.12875536480703</v>
          </cell>
          <cell r="AL45">
            <v>5165.6378126250002</v>
          </cell>
          <cell r="AM45">
            <v>4649.0740313625001</v>
          </cell>
          <cell r="AN45">
            <v>4323.8999999999996</v>
          </cell>
          <cell r="AO45">
            <v>7095.9652825051098</v>
          </cell>
          <cell r="AP45">
            <v>6290</v>
          </cell>
          <cell r="AQ45">
            <v>1800</v>
          </cell>
          <cell r="AR45">
            <v>3859.7645735934002</v>
          </cell>
        </row>
        <row r="46">
          <cell r="AQ46">
            <v>0</v>
          </cell>
        </row>
        <row r="47">
          <cell r="G47" t="str">
            <v>Price_adjustment</v>
          </cell>
          <cell r="L47">
            <v>1.0158316364356399</v>
          </cell>
          <cell r="M47">
            <v>0.80692334014715195</v>
          </cell>
          <cell r="N47">
            <v>0.80641082567116595</v>
          </cell>
          <cell r="O47">
            <v>0.80204006059589705</v>
          </cell>
          <cell r="P47">
            <v>0.80102608233750106</v>
          </cell>
          <cell r="Q47">
            <v>1.0242654895127901</v>
          </cell>
          <cell r="R47">
            <v>0.81034334116553497</v>
          </cell>
          <cell r="S47">
            <v>0.80982738386778597</v>
          </cell>
          <cell r="T47">
            <v>1.01882841071172</v>
          </cell>
          <cell r="U47">
            <v>0.60629950373307095</v>
          </cell>
          <cell r="V47">
            <v>0.60602339065795996</v>
          </cell>
          <cell r="W47">
            <v>1.0086723176429799</v>
          </cell>
          <cell r="X47">
            <v>1.0086723176429799</v>
          </cell>
          <cell r="Y47">
            <v>1</v>
          </cell>
          <cell r="Z47">
            <v>1</v>
          </cell>
          <cell r="AA47">
            <v>0</v>
          </cell>
          <cell r="AB47">
            <v>1.00998932701254</v>
          </cell>
          <cell r="AC47">
            <v>1</v>
          </cell>
          <cell r="AD47">
            <v>1.0086723176429799</v>
          </cell>
          <cell r="AE47">
            <v>1</v>
          </cell>
          <cell r="AF47">
            <v>1</v>
          </cell>
          <cell r="AG47">
            <v>0.80102608233750106</v>
          </cell>
          <cell r="AH47">
            <v>1</v>
          </cell>
          <cell r="AI47">
            <v>1.0158316364356399</v>
          </cell>
          <cell r="AJ47">
            <v>1.01626298153824</v>
          </cell>
          <cell r="AK47">
            <v>1.0158316364356399</v>
          </cell>
          <cell r="AL47">
            <v>1</v>
          </cell>
          <cell r="AM47">
            <v>1</v>
          </cell>
          <cell r="AN47">
            <v>1.05795208936255</v>
          </cell>
          <cell r="AO47">
            <v>1</v>
          </cell>
          <cell r="AP47">
            <v>1</v>
          </cell>
          <cell r="AQ47">
            <v>1.0243465732530399</v>
          </cell>
          <cell r="AR47">
            <v>1</v>
          </cell>
        </row>
        <row r="48">
          <cell r="G48" t="str">
            <v>Price_adjustment</v>
          </cell>
          <cell r="L48">
            <v>1.00919271011611</v>
          </cell>
          <cell r="M48">
            <v>0.80388587497110797</v>
          </cell>
          <cell r="N48">
            <v>0.80344620125858301</v>
          </cell>
          <cell r="O48">
            <v>0.80123879676030996</v>
          </cell>
          <cell r="P48">
            <v>0.80036570530450302</v>
          </cell>
          <cell r="Q48">
            <v>1.0120102612845301</v>
          </cell>
          <cell r="R48">
            <v>0.80539737261532995</v>
          </cell>
          <cell r="S48">
            <v>0.80495604441887503</v>
          </cell>
          <cell r="T48">
            <v>1.00967312127038</v>
          </cell>
          <cell r="U48">
            <v>0.60340251378204601</v>
          </cell>
          <cell r="V48">
            <v>0.60315742582371801</v>
          </cell>
          <cell r="W48">
            <v>1.0043300100266499</v>
          </cell>
          <cell r="X48">
            <v>1.0043300100266499</v>
          </cell>
          <cell r="Y48">
            <v>1.0002727272727301</v>
          </cell>
          <cell r="Z48">
            <v>0.96711416533491201</v>
          </cell>
          <cell r="AA48">
            <v>0</v>
          </cell>
          <cell r="AB48">
            <v>1.0049799956269001</v>
          </cell>
          <cell r="AC48">
            <v>1</v>
          </cell>
          <cell r="AD48">
            <v>1.0043300100266499</v>
          </cell>
          <cell r="AE48">
            <v>0.98813657205111405</v>
          </cell>
          <cell r="AF48">
            <v>0.98813657205111405</v>
          </cell>
          <cell r="AG48">
            <v>0.80036570530450302</v>
          </cell>
          <cell r="AH48">
            <v>1.0001500000000001</v>
          </cell>
          <cell r="AI48">
            <v>1.00919271011611</v>
          </cell>
          <cell r="AJ48">
            <v>1.0097644118854701</v>
          </cell>
          <cell r="AK48">
            <v>1.00919271011611</v>
          </cell>
          <cell r="AL48">
            <v>1.0001500000000001</v>
          </cell>
          <cell r="AM48">
            <v>1.0001500000000001</v>
          </cell>
          <cell r="AN48">
            <v>1.02770606311178</v>
          </cell>
          <cell r="AO48">
            <v>0.92783392646204899</v>
          </cell>
          <cell r="AP48">
            <v>0.931856322809133</v>
          </cell>
          <cell r="AQ48">
            <v>1.0120397854222101</v>
          </cell>
          <cell r="AR48">
            <v>0.53390282968499703</v>
          </cell>
        </row>
        <row r="49">
          <cell r="G49" t="str">
            <v>Price_adjustment</v>
          </cell>
          <cell r="L49">
            <v>1</v>
          </cell>
          <cell r="M49">
            <v>0.8</v>
          </cell>
          <cell r="N49">
            <v>0.8</v>
          </cell>
          <cell r="O49">
            <v>0.8</v>
          </cell>
          <cell r="P49">
            <v>0.8</v>
          </cell>
          <cell r="Q49">
            <v>1</v>
          </cell>
          <cell r="R49">
            <v>0.8</v>
          </cell>
          <cell r="S49">
            <v>0.8</v>
          </cell>
          <cell r="T49">
            <v>1</v>
          </cell>
          <cell r="U49">
            <v>0.6</v>
          </cell>
          <cell r="V49">
            <v>0.6</v>
          </cell>
          <cell r="W49">
            <v>1</v>
          </cell>
          <cell r="X49">
            <v>1</v>
          </cell>
          <cell r="Y49">
            <v>1.00054552892562</v>
          </cell>
          <cell r="Z49">
            <v>0.93530980879144399</v>
          </cell>
          <cell r="AA49">
            <v>0</v>
          </cell>
          <cell r="AB49">
            <v>1</v>
          </cell>
          <cell r="AC49">
            <v>1</v>
          </cell>
          <cell r="AD49">
            <v>1</v>
          </cell>
          <cell r="AE49">
            <v>0.97641388502492699</v>
          </cell>
          <cell r="AF49">
            <v>0.97641388502492699</v>
          </cell>
          <cell r="AG49">
            <v>0.8</v>
          </cell>
          <cell r="AH49">
            <v>1.0003000225000001</v>
          </cell>
          <cell r="AI49">
            <v>1</v>
          </cell>
          <cell r="AJ49">
            <v>1</v>
          </cell>
          <cell r="AK49">
            <v>1</v>
          </cell>
          <cell r="AL49">
            <v>1.0003000225000001</v>
          </cell>
          <cell r="AM49">
            <v>1.0003000225000001</v>
          </cell>
          <cell r="AN49">
            <v>1</v>
          </cell>
          <cell r="AO49">
            <v>0.85566785292409797</v>
          </cell>
          <cell r="AP49">
            <v>0.86371264561826699</v>
          </cell>
          <cell r="AQ49">
            <v>1</v>
          </cell>
          <cell r="AR49">
            <v>0.37373198077949799</v>
          </cell>
        </row>
        <row r="50">
          <cell r="G50" t="str">
            <v>Price_adjustment</v>
          </cell>
          <cell r="L50">
            <v>1.0053392181687499</v>
          </cell>
          <cell r="M50">
            <v>0.79697653657043499</v>
          </cell>
          <cell r="N50">
            <v>0.79697653657043499</v>
          </cell>
          <cell r="O50">
            <v>0.79500000000000004</v>
          </cell>
          <cell r="P50">
            <v>0.79500000000000004</v>
          </cell>
          <cell r="Q50">
            <v>0.98674842430440901</v>
          </cell>
          <cell r="R50">
            <v>0.79170319873405504</v>
          </cell>
          <cell r="S50">
            <v>0.79170319873405504</v>
          </cell>
          <cell r="T50">
            <v>0.99334759324272603</v>
          </cell>
          <cell r="U50">
            <v>0.594237219142701</v>
          </cell>
          <cell r="V50">
            <v>0.594237219142701</v>
          </cell>
          <cell r="W50">
            <v>0.99573975533230197</v>
          </cell>
          <cell r="X50">
            <v>0.99573975533230197</v>
          </cell>
          <cell r="Y50">
            <v>1.0008184049789599</v>
          </cell>
          <cell r="Z50">
            <v>0.90915147792222994</v>
          </cell>
          <cell r="AA50">
            <v>0</v>
          </cell>
          <cell r="AB50">
            <v>0.99501415821427996</v>
          </cell>
          <cell r="AC50">
            <v>1</v>
          </cell>
          <cell r="AD50">
            <v>0.99573975533230197</v>
          </cell>
          <cell r="AE50">
            <v>0.96483026925164295</v>
          </cell>
          <cell r="AF50">
            <v>0.96483026925164295</v>
          </cell>
          <cell r="AG50">
            <v>0.79500000000000004</v>
          </cell>
          <cell r="AH50">
            <v>1.0004500675033801</v>
          </cell>
          <cell r="AI50">
            <v>1.0053392181687499</v>
          </cell>
          <cell r="AJ50">
            <v>1.0087242285570901</v>
          </cell>
          <cell r="AK50">
            <v>1.0053392181687499</v>
          </cell>
          <cell r="AL50">
            <v>1.0004500675033801</v>
          </cell>
          <cell r="AM50">
            <v>1.0004500675033801</v>
          </cell>
          <cell r="AN50">
            <v>0.99569387864279801</v>
          </cell>
          <cell r="AO50">
            <v>0.78350177938614796</v>
          </cell>
          <cell r="AP50">
            <v>0.79556896842739999</v>
          </cell>
          <cell r="AQ50">
            <v>0.98681814358537301</v>
          </cell>
          <cell r="AR50">
            <v>0.28029898558462402</v>
          </cell>
        </row>
        <row r="51">
          <cell r="G51" t="str">
            <v>Price_adjustment</v>
          </cell>
          <cell r="L51">
            <v>1.00484269459944</v>
          </cell>
          <cell r="M51">
            <v>0.79428390582403197</v>
          </cell>
          <cell r="N51">
            <v>0.79428390582403197</v>
          </cell>
          <cell r="O51">
            <v>0.793761904761905</v>
          </cell>
          <cell r="P51">
            <v>0.793761904761905</v>
          </cell>
          <cell r="Q51">
            <v>0.97478237497048204</v>
          </cell>
          <cell r="R51">
            <v>0.78541229470198504</v>
          </cell>
          <cell r="S51">
            <v>0.78541229470198504</v>
          </cell>
          <cell r="T51">
            <v>0.98583799477079703</v>
          </cell>
          <cell r="U51">
            <v>0.58939856167785798</v>
          </cell>
          <cell r="V51">
            <v>0.58939856167785798</v>
          </cell>
          <cell r="W51">
            <v>0.99145368261987599</v>
          </cell>
          <cell r="X51">
            <v>0.99145368261987599</v>
          </cell>
          <cell r="Y51">
            <v>1.0010913554530501</v>
          </cell>
          <cell r="Z51">
            <v>0.88372473167602705</v>
          </cell>
          <cell r="AA51">
            <v>0</v>
          </cell>
          <cell r="AB51">
            <v>0.99004267646881505</v>
          </cell>
          <cell r="AC51">
            <v>1</v>
          </cell>
          <cell r="AD51">
            <v>0.99145368261987599</v>
          </cell>
          <cell r="AE51">
            <v>0.95338407486947196</v>
          </cell>
          <cell r="AF51">
            <v>0.95338407486947196</v>
          </cell>
          <cell r="AG51">
            <v>0.793761904761905</v>
          </cell>
          <cell r="AH51">
            <v>1.0006001350135001</v>
          </cell>
          <cell r="AI51">
            <v>1.00484269459944</v>
          </cell>
          <cell r="AJ51">
            <v>1.0100557019899601</v>
          </cell>
          <cell r="AK51">
            <v>1.00484269459944</v>
          </cell>
          <cell r="AL51">
            <v>1.0006001350135001</v>
          </cell>
          <cell r="AM51">
            <v>1.0006001350135001</v>
          </cell>
          <cell r="AN51">
            <v>0.94190803646650101</v>
          </cell>
          <cell r="AO51">
            <v>0.71133570584819705</v>
          </cell>
          <cell r="AP51">
            <v>0.72742529123653299</v>
          </cell>
          <cell r="AQ51">
            <v>0.97476003227500396</v>
          </cell>
          <cell r="AR51">
            <v>0.23812066203950899</v>
          </cell>
        </row>
        <row r="52">
          <cell r="G52" t="str">
            <v>Price_adjustment</v>
          </cell>
          <cell r="L52">
            <v>1.0000997259742299</v>
          </cell>
          <cell r="M52">
            <v>0.79142827887019496</v>
          </cell>
          <cell r="N52">
            <v>0.79142827887019496</v>
          </cell>
          <cell r="O52">
            <v>0.79482264625850396</v>
          </cell>
          <cell r="P52">
            <v>0.79482264625850396</v>
          </cell>
          <cell r="Q52">
            <v>0.963250833339798</v>
          </cell>
          <cell r="R52">
            <v>0.77995392300700395</v>
          </cell>
          <cell r="S52">
            <v>0.77995392300700395</v>
          </cell>
          <cell r="T52">
            <v>0.97748029729007602</v>
          </cell>
          <cell r="U52">
            <v>0.58479654063984299</v>
          </cell>
          <cell r="V52">
            <v>0.58479654063984299</v>
          </cell>
          <cell r="W52">
            <v>0.98714201964271997</v>
          </cell>
          <cell r="X52">
            <v>0.98714201964271997</v>
          </cell>
          <cell r="Y52">
            <v>1.00136438036817</v>
          </cell>
          <cell r="Z52">
            <v>0.85900910941781605</v>
          </cell>
          <cell r="AA52">
            <v>0</v>
          </cell>
          <cell r="AB52">
            <v>0.98513534643460199</v>
          </cell>
          <cell r="AC52">
            <v>0.96711416533491201</v>
          </cell>
          <cell r="AD52">
            <v>0.98714201964271997</v>
          </cell>
          <cell r="AE52">
            <v>0.94207367158964295</v>
          </cell>
          <cell r="AF52">
            <v>0.94207367158964295</v>
          </cell>
          <cell r="AG52">
            <v>0.79482264625850396</v>
          </cell>
          <cell r="AH52">
            <v>1.0007502250337501</v>
          </cell>
          <cell r="AI52">
            <v>1.0000997259742299</v>
          </cell>
          <cell r="AJ52">
            <v>1.00597991262215</v>
          </cell>
          <cell r="AK52">
            <v>1.0000997259742299</v>
          </cell>
          <cell r="AL52">
            <v>1.0007502250337501</v>
          </cell>
          <cell r="AM52">
            <v>1.0007502250337501</v>
          </cell>
          <cell r="AN52">
            <v>0.90903720086495599</v>
          </cell>
          <cell r="AO52">
            <v>0.63916963231024604</v>
          </cell>
          <cell r="AP52">
            <v>0.65928161404566699</v>
          </cell>
          <cell r="AQ52">
            <v>0.96313585676610602</v>
          </cell>
          <cell r="AR52">
            <v>0.20234917245061401</v>
          </cell>
        </row>
        <row r="53">
          <cell r="G53" t="str">
            <v>Price_adjustment</v>
          </cell>
          <cell r="L53">
            <v>0.97651541359661798</v>
          </cell>
          <cell r="M53">
            <v>0.78506460022963298</v>
          </cell>
          <cell r="N53">
            <v>0.78506460022963298</v>
          </cell>
          <cell r="O53">
            <v>0.79624363582662805</v>
          </cell>
          <cell r="P53">
            <v>0.79624363582662805</v>
          </cell>
          <cell r="Q53">
            <v>0.95218579021849903</v>
          </cell>
          <cell r="R53">
            <v>0.77487963834795903</v>
          </cell>
          <cell r="S53">
            <v>0.77487963834795903</v>
          </cell>
          <cell r="T53">
            <v>0.96474264355163197</v>
          </cell>
          <cell r="U53">
            <v>0.57951176396955695</v>
          </cell>
          <cell r="V53">
            <v>0.57951176396955695</v>
          </cell>
          <cell r="W53">
            <v>0.98280514243403105</v>
          </cell>
          <cell r="X53">
            <v>0.98280514243403105</v>
          </cell>
          <cell r="Y53">
            <v>1.0016374797446399</v>
          </cell>
          <cell r="Z53">
            <v>0.83498472274656499</v>
          </cell>
          <cell r="AA53">
            <v>0</v>
          </cell>
          <cell r="AB53">
            <v>0.98018106334280297</v>
          </cell>
          <cell r="AC53">
            <v>0.93530980879144399</v>
          </cell>
          <cell r="AD53">
            <v>0.98280514243403105</v>
          </cell>
          <cell r="AE53">
            <v>0.93089744846419697</v>
          </cell>
          <cell r="AF53">
            <v>0.93089744846419697</v>
          </cell>
          <cell r="AG53">
            <v>0.79624363582662805</v>
          </cell>
          <cell r="AH53">
            <v>1.0009003375675101</v>
          </cell>
          <cell r="AI53">
            <v>0.97651541359661798</v>
          </cell>
          <cell r="AJ53">
            <v>0.97779153788131501</v>
          </cell>
          <cell r="AK53">
            <v>0.97651541359661798</v>
          </cell>
          <cell r="AL53">
            <v>1.0009003375675101</v>
          </cell>
          <cell r="AM53">
            <v>1.0009003375675101</v>
          </cell>
          <cell r="AN53">
            <v>0.88475995735291202</v>
          </cell>
          <cell r="AO53">
            <v>0.60135772984023494</v>
          </cell>
          <cell r="AP53">
            <v>0.62681009760613104</v>
          </cell>
          <cell r="AQ53">
            <v>0.95196837916103505</v>
          </cell>
          <cell r="AR53">
            <v>0.182060864922584</v>
          </cell>
        </row>
        <row r="54">
          <cell r="G54" t="str">
            <v>Price_adjustment</v>
          </cell>
          <cell r="L54">
            <v>0.95445513020477502</v>
          </cell>
          <cell r="M54">
            <v>0.77583068012454004</v>
          </cell>
          <cell r="N54">
            <v>0.77855362777753601</v>
          </cell>
          <cell r="O54">
            <v>0.79226949091008603</v>
          </cell>
          <cell r="P54">
            <v>0.79771538621607796</v>
          </cell>
          <cell r="Q54">
            <v>0.94066136607505202</v>
          </cell>
          <cell r="R54">
            <v>0.76649248682173299</v>
          </cell>
          <cell r="S54">
            <v>0.76921543447472895</v>
          </cell>
          <cell r="T54">
            <v>0.95209775784557205</v>
          </cell>
          <cell r="U54">
            <v>0.57180560484642495</v>
          </cell>
          <cell r="V54">
            <v>0.57382585633090599</v>
          </cell>
          <cell r="W54">
            <v>0.97844329063442703</v>
          </cell>
          <cell r="X54">
            <v>0.97844329063442703</v>
          </cell>
          <cell r="Y54">
            <v>1.00191065360275</v>
          </cell>
          <cell r="Z54">
            <v>0.81899338234800401</v>
          </cell>
          <cell r="AA54">
            <v>0</v>
          </cell>
          <cell r="AB54">
            <v>0.97522340917945705</v>
          </cell>
          <cell r="AC54">
            <v>0.90915147792222994</v>
          </cell>
          <cell r="AD54">
            <v>0.97844329063442703</v>
          </cell>
          <cell r="AE54">
            <v>0.91985381365654095</v>
          </cell>
          <cell r="AF54">
            <v>0.91985381365654095</v>
          </cell>
          <cell r="AG54">
            <v>0.79771538621607796</v>
          </cell>
          <cell r="AH54">
            <v>1.00105047261814</v>
          </cell>
          <cell r="AI54">
            <v>0.95445513020477502</v>
          </cell>
          <cell r="AJ54">
            <v>0.95165004940487996</v>
          </cell>
          <cell r="AK54">
            <v>0.95445513020477502</v>
          </cell>
          <cell r="AL54">
            <v>1.00105047261814</v>
          </cell>
          <cell r="AM54">
            <v>1.00105047261814</v>
          </cell>
          <cell r="AN54">
            <v>0.86520434146367697</v>
          </cell>
          <cell r="AO54">
            <v>0.56354582737022296</v>
          </cell>
          <cell r="AP54">
            <v>0.59433858116659599</v>
          </cell>
          <cell r="AQ54">
            <v>0.94051723264422105</v>
          </cell>
          <cell r="AR54">
            <v>0.163908168713294</v>
          </cell>
        </row>
        <row r="55">
          <cell r="G55" t="str">
            <v>Price_adjustment</v>
          </cell>
          <cell r="L55">
            <v>0.92329980322360605</v>
          </cell>
          <cell r="M55">
            <v>0.76435014034970905</v>
          </cell>
          <cell r="N55">
            <v>0.76978225156218805</v>
          </cell>
          <cell r="O55">
            <v>0.78649729553027703</v>
          </cell>
          <cell r="P55">
            <v>0.79736151795523602</v>
          </cell>
          <cell r="Q55">
            <v>0.92951750675016098</v>
          </cell>
          <cell r="R55">
            <v>0.75790946386154701</v>
          </cell>
          <cell r="S55">
            <v>0.763341575074027</v>
          </cell>
          <cell r="T55">
            <v>0.93734213123647303</v>
          </cell>
          <cell r="U55">
            <v>0.56358287359536496</v>
          </cell>
          <cell r="V55">
            <v>0.56760404683057697</v>
          </cell>
          <cell r="W55">
            <v>0.97405670566618197</v>
          </cell>
          <cell r="X55">
            <v>0.97405670566618197</v>
          </cell>
          <cell r="Y55">
            <v>1.00218390196282</v>
          </cell>
          <cell r="Z55">
            <v>0.80330830260401198</v>
          </cell>
          <cell r="AA55">
            <v>0</v>
          </cell>
          <cell r="AB55">
            <v>0.97022225067544898</v>
          </cell>
          <cell r="AC55">
            <v>0.88372473167602705</v>
          </cell>
          <cell r="AD55">
            <v>0.97405670566618197</v>
          </cell>
          <cell r="AE55">
            <v>0.90894119421471897</v>
          </cell>
          <cell r="AF55">
            <v>0.90894119421471897</v>
          </cell>
          <cell r="AG55">
            <v>0.79736151795523602</v>
          </cell>
          <cell r="AH55">
            <v>1.0012006301890399</v>
          </cell>
          <cell r="AI55">
            <v>0.92329980322360605</v>
          </cell>
          <cell r="AJ55">
            <v>0.91404565288672102</v>
          </cell>
          <cell r="AK55">
            <v>0.92329980322360605</v>
          </cell>
          <cell r="AL55">
            <v>1.0012006301890399</v>
          </cell>
          <cell r="AM55">
            <v>1.0012006301890399</v>
          </cell>
          <cell r="AN55">
            <v>0.84864130037234298</v>
          </cell>
          <cell r="AO55">
            <v>0.52573392490021198</v>
          </cell>
          <cell r="AP55">
            <v>0.56186706472706005</v>
          </cell>
          <cell r="AQ55">
            <v>0.92945115942107104</v>
          </cell>
          <cell r="AR55">
            <v>0.14789108382274399</v>
          </cell>
        </row>
        <row r="56">
          <cell r="G56" t="str">
            <v>Price_adjustment</v>
          </cell>
          <cell r="L56">
            <v>0.90015678157670997</v>
          </cell>
          <cell r="M56">
            <v>0.75465312668963302</v>
          </cell>
          <cell r="N56">
            <v>0.76275898937115805</v>
          </cell>
          <cell r="O56">
            <v>0.78113581518872199</v>
          </cell>
          <cell r="P56">
            <v>0.79734754055177104</v>
          </cell>
          <cell r="Q56">
            <v>0.91884913166159399</v>
          </cell>
          <cell r="R56">
            <v>0.74974500015074996</v>
          </cell>
          <cell r="S56">
            <v>0.75785086283227499</v>
          </cell>
          <cell r="T56">
            <v>0.924758879267222</v>
          </cell>
          <cell r="U56">
            <v>0.556006429498625</v>
          </cell>
          <cell r="V56">
            <v>0.56199311239413097</v>
          </cell>
          <cell r="W56">
            <v>0.96964549612350304</v>
          </cell>
          <cell r="X56">
            <v>0.96964549612350304</v>
          </cell>
          <cell r="Y56">
            <v>1.00245722484517</v>
          </cell>
          <cell r="Z56">
            <v>0.78792361811580303</v>
          </cell>
          <cell r="AA56">
            <v>0</v>
          </cell>
          <cell r="AB56">
            <v>0.96523258833549297</v>
          </cell>
          <cell r="AC56">
            <v>0.85900910941781605</v>
          </cell>
          <cell r="AD56">
            <v>0.96964549612350304</v>
          </cell>
          <cell r="AE56">
            <v>0.90533435420319197</v>
          </cell>
          <cell r="AF56">
            <v>0.90533435420319197</v>
          </cell>
          <cell r="AG56">
            <v>0.79734754055177104</v>
          </cell>
          <cell r="AH56">
            <v>1.00135081028356</v>
          </cell>
          <cell r="AI56">
            <v>0.90015678157670997</v>
          </cell>
          <cell r="AJ56">
            <v>0.88674719011540004</v>
          </cell>
          <cell r="AK56">
            <v>0.90015678157670997</v>
          </cell>
          <cell r="AL56">
            <v>1.00135081028356</v>
          </cell>
          <cell r="AM56">
            <v>1.00135081028356</v>
          </cell>
          <cell r="AN56">
            <v>0.83414612766148999</v>
          </cell>
          <cell r="AO56">
            <v>0.487922022430201</v>
          </cell>
          <cell r="AP56">
            <v>0.529395548287524</v>
          </cell>
          <cell r="AQ56">
            <v>0.91884494849933596</v>
          </cell>
          <cell r="AR56">
            <v>0.13294180459156399</v>
          </cell>
        </row>
        <row r="57">
          <cell r="G57" t="str">
            <v>Price_adjustment</v>
          </cell>
          <cell r="L57">
            <v>0.89033879951221495</v>
          </cell>
          <cell r="M57">
            <v>0.74721463163114099</v>
          </cell>
          <cell r="N57">
            <v>0.75795883369127304</v>
          </cell>
          <cell r="O57">
            <v>0.77299981074052304</v>
          </cell>
          <cell r="P57">
            <v>0.79448821486078902</v>
          </cell>
          <cell r="Q57">
            <v>0.908686346322506</v>
          </cell>
          <cell r="R57">
            <v>0.74129068007740195</v>
          </cell>
          <cell r="S57">
            <v>0.752034882137534</v>
          </cell>
          <cell r="T57">
            <v>0.91581500124144699</v>
          </cell>
          <cell r="U57">
            <v>0.54903400197102203</v>
          </cell>
          <cell r="V57">
            <v>0.55695078243638296</v>
          </cell>
          <cell r="W57">
            <v>0.96520990876690405</v>
          </cell>
          <cell r="X57">
            <v>0.96520990876690405</v>
          </cell>
          <cell r="Y57">
            <v>1.00273062227013</v>
          </cell>
          <cell r="Z57">
            <v>0.77283357581669399</v>
          </cell>
          <cell r="AA57">
            <v>0</v>
          </cell>
          <cell r="AB57">
            <v>0.96016051746600695</v>
          </cell>
          <cell r="AC57">
            <v>0.83498472274656499</v>
          </cell>
          <cell r="AD57">
            <v>0.96520990876690405</v>
          </cell>
          <cell r="AE57">
            <v>0.90174182677310799</v>
          </cell>
          <cell r="AF57">
            <v>0.90174182677310799</v>
          </cell>
          <cell r="AG57">
            <v>0.79448821486078902</v>
          </cell>
          <cell r="AH57">
            <v>1.0015010129051101</v>
          </cell>
          <cell r="AI57">
            <v>0.89033879951221495</v>
          </cell>
          <cell r="AJ57">
            <v>0.876242384890217</v>
          </cell>
          <cell r="AK57">
            <v>0.89033879951221495</v>
          </cell>
          <cell r="AL57">
            <v>1.0015010129051101</v>
          </cell>
          <cell r="AM57">
            <v>1.0015010129051101</v>
          </cell>
          <cell r="AN57">
            <v>0.82116564583029805</v>
          </cell>
          <cell r="AO57">
            <v>0.45011011996019001</v>
          </cell>
          <cell r="AP57">
            <v>0.496924031847989</v>
          </cell>
          <cell r="AQ57">
            <v>0.90871364653577602</v>
          </cell>
          <cell r="AR57">
            <v>0.119594233849439</v>
          </cell>
        </row>
        <row r="58">
          <cell r="G58" t="str">
            <v>Price_adjustment</v>
          </cell>
          <cell r="L58">
            <v>0.88167950845167697</v>
          </cell>
          <cell r="M58">
            <v>0.74044086961134103</v>
          </cell>
          <cell r="N58">
            <v>0.75378799895964399</v>
          </cell>
          <cell r="O58">
            <v>0.765750201121846</v>
          </cell>
          <cell r="P58">
            <v>0.79244445981845202</v>
          </cell>
          <cell r="Q58">
            <v>0.89909761651013798</v>
          </cell>
          <cell r="R58">
            <v>0.73348242308096701</v>
          </cell>
          <cell r="S58">
            <v>0.74682955242926996</v>
          </cell>
          <cell r="T58">
            <v>0.90745784789985695</v>
          </cell>
          <cell r="U58">
            <v>0.54252320956379396</v>
          </cell>
          <cell r="V58">
            <v>0.55233467550857296</v>
          </cell>
          <cell r="W58">
            <v>0.96075019209138501</v>
          </cell>
          <cell r="X58">
            <v>0.96075019209138501</v>
          </cell>
          <cell r="Y58">
            <v>1.0030040942580201</v>
          </cell>
          <cell r="Z58">
            <v>0.76258486135481895</v>
          </cell>
          <cell r="AA58">
            <v>0</v>
          </cell>
          <cell r="AB58">
            <v>0.95506824257108602</v>
          </cell>
          <cell r="AC58">
            <v>0.81899338234800401</v>
          </cell>
          <cell r="AD58">
            <v>0.96075019209138501</v>
          </cell>
          <cell r="AE58">
            <v>0.898163555129602</v>
          </cell>
          <cell r="AF58">
            <v>0.898163555129602</v>
          </cell>
          <cell r="AG58">
            <v>0.79244445981845202</v>
          </cell>
          <cell r="AH58">
            <v>1.0016512380570399</v>
          </cell>
          <cell r="AI58">
            <v>0.88167950845167697</v>
          </cell>
          <cell r="AJ58">
            <v>0.86717010203450395</v>
          </cell>
          <cell r="AK58">
            <v>0.88167950845167697</v>
          </cell>
          <cell r="AL58">
            <v>1.0016512380570399</v>
          </cell>
          <cell r="AM58">
            <v>1.0016512380570399</v>
          </cell>
          <cell r="AN58">
            <v>0.80934224087203699</v>
          </cell>
          <cell r="AO58">
            <v>0.42953102121796199</v>
          </cell>
          <cell r="AP58">
            <v>0.48345583879556803</v>
          </cell>
          <cell r="AQ58">
            <v>0.89911700858644406</v>
          </cell>
          <cell r="AR58">
            <v>0.113721302722904</v>
          </cell>
        </row>
        <row r="59">
          <cell r="G59" t="str">
            <v>Price_adjustment</v>
          </cell>
          <cell r="L59">
            <v>0.88510666454457498</v>
          </cell>
          <cell r="M59">
            <v>0.73676167045393304</v>
          </cell>
          <cell r="N59">
            <v>0.75267631499996901</v>
          </cell>
          <cell r="O59">
            <v>0.75958873848152697</v>
          </cell>
          <cell r="P59">
            <v>0.79141802757359803</v>
          </cell>
          <cell r="Q59">
            <v>0.89012507251389394</v>
          </cell>
          <cell r="R59">
            <v>0.72643018195117603</v>
          </cell>
          <cell r="S59">
            <v>0.74234482649721201</v>
          </cell>
          <cell r="T59">
            <v>0.90252444606270699</v>
          </cell>
          <cell r="U59">
            <v>0.53711572737120705</v>
          </cell>
          <cell r="V59">
            <v>0.548786466704967</v>
          </cell>
          <cell r="W59">
            <v>0.95626659630326305</v>
          </cell>
          <cell r="X59">
            <v>0.95626659630326305</v>
          </cell>
          <cell r="Y59">
            <v>1.0032776408291899</v>
          </cell>
          <cell r="Z59">
            <v>0.75247205732878297</v>
          </cell>
          <cell r="AA59">
            <v>0</v>
          </cell>
          <cell r="AB59">
            <v>0.94992474866017496</v>
          </cell>
          <cell r="AC59">
            <v>0.80330830260401198</v>
          </cell>
          <cell r="AD59">
            <v>0.95626659630326305</v>
          </cell>
          <cell r="AE59">
            <v>0.89459948270318401</v>
          </cell>
          <cell r="AF59">
            <v>0.89459948270318401</v>
          </cell>
          <cell r="AG59">
            <v>0.79141802757359803</v>
          </cell>
          <cell r="AH59">
            <v>1.00180148574275</v>
          </cell>
          <cell r="AI59">
            <v>0.88510666454457498</v>
          </cell>
          <cell r="AJ59">
            <v>0.87319657310898402</v>
          </cell>
          <cell r="AK59">
            <v>0.88510666454457498</v>
          </cell>
          <cell r="AL59">
            <v>1.00180148574275</v>
          </cell>
          <cell r="AM59">
            <v>1.00180148574275</v>
          </cell>
          <cell r="AN59">
            <v>0.79843120993176397</v>
          </cell>
          <cell r="AO59">
            <v>0.40895192247573398</v>
          </cell>
          <cell r="AP59">
            <v>0.469987645743146</v>
          </cell>
          <cell r="AQ59">
            <v>0.89008693199148903</v>
          </cell>
          <cell r="AR59">
            <v>0.10784837159636899</v>
          </cell>
        </row>
        <row r="60">
          <cell r="G60" t="str">
            <v>Price_adjustment</v>
          </cell>
          <cell r="L60">
            <v>0.87767299016927403</v>
          </cell>
          <cell r="M60">
            <v>0.73141076700153396</v>
          </cell>
          <cell r="N60">
            <v>0.74985751465486505</v>
          </cell>
          <cell r="O60">
            <v>0.75477096164701496</v>
          </cell>
          <cell r="P60">
            <v>0.79166445695367604</v>
          </cell>
          <cell r="Q60">
            <v>0.88188058172515404</v>
          </cell>
          <cell r="R60">
            <v>0.72029645687403898</v>
          </cell>
          <cell r="S60">
            <v>0.73874320452736897</v>
          </cell>
          <cell r="T60">
            <v>0.89517137293643401</v>
          </cell>
          <cell r="U60">
            <v>0.531719929975219</v>
          </cell>
          <cell r="V60">
            <v>0.54521453060752201</v>
          </cell>
          <cell r="W60">
            <v>0.95175945318027999</v>
          </cell>
          <cell r="X60">
            <v>0.95175945318027999</v>
          </cell>
          <cell r="Y60">
            <v>1.0035512620039599</v>
          </cell>
          <cell r="Z60">
            <v>0.74249336140068101</v>
          </cell>
          <cell r="AA60">
            <v>0</v>
          </cell>
          <cell r="AB60">
            <v>0.94483849337322401</v>
          </cell>
          <cell r="AC60">
            <v>0.78792361811580303</v>
          </cell>
          <cell r="AD60">
            <v>0.95175945318027999</v>
          </cell>
          <cell r="AE60">
            <v>0.89104955314883805</v>
          </cell>
          <cell r="AF60">
            <v>0.89104955314883805</v>
          </cell>
          <cell r="AG60">
            <v>0.79166445695367604</v>
          </cell>
          <cell r="AH60">
            <v>1.0019517559656099</v>
          </cell>
          <cell r="AI60">
            <v>0.87767299016927403</v>
          </cell>
          <cell r="AJ60">
            <v>0.86557884000407204</v>
          </cell>
          <cell r="AK60">
            <v>0.87767299016927403</v>
          </cell>
          <cell r="AL60">
            <v>1.0019517559656099</v>
          </cell>
          <cell r="AM60">
            <v>1.0019517559656099</v>
          </cell>
          <cell r="AN60">
            <v>0.78825773787144604</v>
          </cell>
          <cell r="AO60">
            <v>0.38837282373350701</v>
          </cell>
          <cell r="AP60">
            <v>0.45651945269072502</v>
          </cell>
          <cell r="AQ60">
            <v>0.88171152080596804</v>
          </cell>
          <cell r="AR60">
            <v>0.102509343299519</v>
          </cell>
        </row>
        <row r="61">
          <cell r="G61" t="str">
            <v>Price_adjustment</v>
          </cell>
          <cell r="L61">
            <v>0.87053007304738494</v>
          </cell>
          <cell r="M61">
            <v>0.726909145357992</v>
          </cell>
          <cell r="N61">
            <v>0.74785258402818</v>
          </cell>
          <cell r="O61">
            <v>0.75162217651608099</v>
          </cell>
          <cell r="P61">
            <v>0.79350905385645698</v>
          </cell>
          <cell r="Q61">
            <v>0.87452696518425999</v>
          </cell>
          <cell r="R61">
            <v>0.71529573653739598</v>
          </cell>
          <cell r="S61">
            <v>0.73623917520758397</v>
          </cell>
          <cell r="T61">
            <v>0.88835481348658296</v>
          </cell>
          <cell r="U61">
            <v>0.52704512283312699</v>
          </cell>
          <cell r="V61">
            <v>0.54232817267353395</v>
          </cell>
          <cell r="W61">
            <v>0.947229194793479</v>
          </cell>
          <cell r="X61">
            <v>0.947229194793479</v>
          </cell>
          <cell r="Y61">
            <v>1.0038249578026901</v>
          </cell>
          <cell r="Z61">
            <v>0.73264699513380105</v>
          </cell>
          <cell r="AA61">
            <v>0</v>
          </cell>
          <cell r="AB61">
            <v>0.93976520799276797</v>
          </cell>
          <cell r="AC61">
            <v>0.77283357581669399</v>
          </cell>
          <cell r="AD61">
            <v>0.947229194793479</v>
          </cell>
          <cell r="AE61">
            <v>0.88751371034513904</v>
          </cell>
          <cell r="AF61">
            <v>0.88751371034513904</v>
          </cell>
          <cell r="AG61">
            <v>0.79350905385645698</v>
          </cell>
          <cell r="AH61">
            <v>1.00210204872901</v>
          </cell>
          <cell r="AI61">
            <v>0.87053007304738494</v>
          </cell>
          <cell r="AJ61">
            <v>0.85826583573540405</v>
          </cell>
          <cell r="AK61">
            <v>0.87053007304738494</v>
          </cell>
          <cell r="AL61">
            <v>1.00210204872901</v>
          </cell>
          <cell r="AM61">
            <v>1.00210204872901</v>
          </cell>
          <cell r="AN61">
            <v>0.77869261646749199</v>
          </cell>
          <cell r="AO61">
            <v>0.36779372499127899</v>
          </cell>
          <cell r="AP61">
            <v>0.443051259638304</v>
          </cell>
          <cell r="AQ61">
            <v>0.87411979598186396</v>
          </cell>
          <cell r="AR61">
            <v>9.7170315002669497E-2</v>
          </cell>
        </row>
        <row r="62">
          <cell r="G62" t="str">
            <v>Price_adjustment</v>
          </cell>
          <cell r="L62">
            <v>0.86539137487787698</v>
          </cell>
          <cell r="M62">
            <v>0.723814116441447</v>
          </cell>
          <cell r="N62">
            <v>0.747218834038055</v>
          </cell>
          <cell r="O62">
            <v>0.75055906842401299</v>
          </cell>
          <cell r="P62">
            <v>0.797368503617228</v>
          </cell>
          <cell r="Q62">
            <v>0.86820951238460897</v>
          </cell>
          <cell r="R62">
            <v>0.71167487438086396</v>
          </cell>
          <cell r="S62">
            <v>0.73507959197747197</v>
          </cell>
          <cell r="T62">
            <v>0.88259045077725595</v>
          </cell>
          <cell r="U62">
            <v>0.52333473758552396</v>
          </cell>
          <cell r="V62">
            <v>0.54037082454359897</v>
          </cell>
          <cell r="W62">
            <v>0.94267607260878905</v>
          </cell>
          <cell r="X62">
            <v>0.94267607260878905</v>
          </cell>
          <cell r="Y62">
            <v>1.0040987282457201</v>
          </cell>
          <cell r="Z62">
            <v>0.72293120367566999</v>
          </cell>
          <cell r="AA62">
            <v>0</v>
          </cell>
          <cell r="AB62">
            <v>0.93474591742383595</v>
          </cell>
          <cell r="AC62">
            <v>0.76258486135481895</v>
          </cell>
          <cell r="AD62">
            <v>0.94267607260878905</v>
          </cell>
          <cell r="AE62">
            <v>0.88399189839335801</v>
          </cell>
          <cell r="AF62">
            <v>0.88399189839335801</v>
          </cell>
          <cell r="AG62">
            <v>0.797368503617228</v>
          </cell>
          <cell r="AH62">
            <v>1.0022523640363199</v>
          </cell>
          <cell r="AI62">
            <v>0.86539137487787698</v>
          </cell>
          <cell r="AJ62">
            <v>0.85338865957742205</v>
          </cell>
          <cell r="AK62">
            <v>0.86539137487787698</v>
          </cell>
          <cell r="AL62">
            <v>1.0022523640363199</v>
          </cell>
          <cell r="AM62">
            <v>1.0022523640363199</v>
          </cell>
          <cell r="AN62">
            <v>0.76963740552972704</v>
          </cell>
          <cell r="AO62">
            <v>0.34721462624905203</v>
          </cell>
          <cell r="AP62">
            <v>0.42958306658588302</v>
          </cell>
          <cell r="AQ62">
            <v>0.86742664933581504</v>
          </cell>
          <cell r="AR62">
            <v>9.2365189535504502E-2</v>
          </cell>
        </row>
        <row r="63">
          <cell r="G63" t="str">
            <v>Price_adjustment</v>
          </cell>
          <cell r="L63">
            <v>0.86021431403689297</v>
          </cell>
          <cell r="M63">
            <v>0.72193258884193501</v>
          </cell>
          <cell r="N63">
            <v>0.74776317327452602</v>
          </cell>
          <cell r="O63">
            <v>0.75211938457668104</v>
          </cell>
          <cell r="P63">
            <v>0.80378055344186095</v>
          </cell>
          <cell r="Q63">
            <v>0.86314942920254101</v>
          </cell>
          <cell r="R63">
            <v>0.70976479318012198</v>
          </cell>
          <cell r="S63">
            <v>0.73559537761271199</v>
          </cell>
          <cell r="T63">
            <v>0.87747551687615299</v>
          </cell>
          <cell r="U63">
            <v>0.52068612981470197</v>
          </cell>
          <cell r="V63">
            <v>0.53943984180000704</v>
          </cell>
          <cell r="W63">
            <v>0.93810510655962698</v>
          </cell>
          <cell r="X63">
            <v>0.93810510655962698</v>
          </cell>
          <cell r="Y63">
            <v>1.0043725733534301</v>
          </cell>
          <cell r="Z63">
            <v>0.71334425544529201</v>
          </cell>
          <cell r="AA63">
            <v>0</v>
          </cell>
          <cell r="AB63">
            <v>0.92972673398228201</v>
          </cell>
          <cell r="AC63">
            <v>0.75247205732878297</v>
          </cell>
          <cell r="AD63">
            <v>0.93810510655962698</v>
          </cell>
          <cell r="AE63">
            <v>0.88048406161658499</v>
          </cell>
          <cell r="AF63">
            <v>0.88048406161658499</v>
          </cell>
          <cell r="AG63">
            <v>0.80378055344186095</v>
          </cell>
          <cell r="AH63">
            <v>1.0024027018909201</v>
          </cell>
          <cell r="AI63">
            <v>0.86021431403689297</v>
          </cell>
          <cell r="AJ63">
            <v>0.84836060486462805</v>
          </cell>
          <cell r="AK63">
            <v>0.86021431403689297</v>
          </cell>
          <cell r="AL63">
            <v>1.0024027018909201</v>
          </cell>
          <cell r="AM63">
            <v>1.0024027018909201</v>
          </cell>
          <cell r="AN63">
            <v>0.76102022296411098</v>
          </cell>
          <cell r="AO63">
            <v>0.33227234144268802</v>
          </cell>
          <cell r="AP63">
            <v>0.42125825327737798</v>
          </cell>
          <cell r="AQ63">
            <v>0.86180754076245203</v>
          </cell>
          <cell r="AR63">
            <v>8.9695675387079593E-2</v>
          </cell>
        </row>
        <row r="64">
          <cell r="G64" t="str">
            <v>Price_adjustment</v>
          </cell>
          <cell r="L64">
            <v>0.85439696548018995</v>
          </cell>
          <cell r="M64">
            <v>0.72144061885140998</v>
          </cell>
          <cell r="N64">
            <v>0.74966165802954499</v>
          </cell>
          <cell r="O64">
            <v>0.75700340177478298</v>
          </cell>
          <cell r="P64">
            <v>0.813445480131052</v>
          </cell>
          <cell r="Q64">
            <v>0.85959981380742101</v>
          </cell>
          <cell r="R64">
            <v>0.70997886641223096</v>
          </cell>
          <cell r="S64">
            <v>0.73819990559036597</v>
          </cell>
          <cell r="T64">
            <v>0.872991765314029</v>
          </cell>
          <cell r="U64">
            <v>0.51932215388273195</v>
          </cell>
          <cell r="V64">
            <v>0.53975807880482896</v>
          </cell>
          <cell r="W64">
            <v>0.933516183771952</v>
          </cell>
          <cell r="X64">
            <v>0.933516183771952</v>
          </cell>
          <cell r="Y64">
            <v>1.0046464931461601</v>
          </cell>
          <cell r="Z64">
            <v>0.70388444182455001</v>
          </cell>
          <cell r="AA64">
            <v>0</v>
          </cell>
          <cell r="AB64">
            <v>0.92473912392786495</v>
          </cell>
          <cell r="AC64">
            <v>0.74249336140068101</v>
          </cell>
          <cell r="AD64">
            <v>0.933516183771952</v>
          </cell>
          <cell r="AE64">
            <v>0.87699014455884405</v>
          </cell>
          <cell r="AF64">
            <v>0.87699014455884405</v>
          </cell>
          <cell r="AG64">
            <v>0.813445480131052</v>
          </cell>
          <cell r="AH64">
            <v>1.00255306229621</v>
          </cell>
          <cell r="AI64">
            <v>0.85439696548018995</v>
          </cell>
          <cell r="AJ64">
            <v>0.84239688057411399</v>
          </cell>
          <cell r="AK64">
            <v>0.85439696548018995</v>
          </cell>
          <cell r="AL64">
            <v>1.00255306229621</v>
          </cell>
          <cell r="AM64">
            <v>1.00255306229621</v>
          </cell>
          <cell r="AN64">
            <v>0.75277984454134905</v>
          </cell>
          <cell r="AO64">
            <v>0.31733005663632402</v>
          </cell>
          <cell r="AP64">
            <v>0.412933439968873</v>
          </cell>
          <cell r="AQ64">
            <v>0.85746313450540301</v>
          </cell>
          <cell r="AR64">
            <v>8.7026161238654601E-2</v>
          </cell>
        </row>
        <row r="65">
          <cell r="G65" t="str">
            <v>Price_adjustment</v>
          </cell>
          <cell r="L65">
            <v>0.83069276402381598</v>
          </cell>
          <cell r="M65">
            <v>0.71893814515159105</v>
          </cell>
          <cell r="N65">
            <v>0.74951422698483205</v>
          </cell>
          <cell r="O65">
            <v>0.76613295302484097</v>
          </cell>
          <cell r="P65">
            <v>0.82728511669132399</v>
          </cell>
          <cell r="Q65">
            <v>0.85788951800782098</v>
          </cell>
          <cell r="R65">
            <v>0.71285432333277499</v>
          </cell>
          <cell r="S65">
            <v>0.74343040516601699</v>
          </cell>
          <cell r="T65">
            <v>0.86489226233404504</v>
          </cell>
          <cell r="U65">
            <v>0.51865961907149405</v>
          </cell>
          <cell r="V65">
            <v>0.54074234483994599</v>
          </cell>
          <cell r="W65">
            <v>0.92890955690486499</v>
          </cell>
          <cell r="X65">
            <v>0.92890955690486499</v>
          </cell>
          <cell r="Y65">
            <v>1.0049204876442901</v>
          </cell>
          <cell r="Z65">
            <v>0.69739573921225395</v>
          </cell>
          <cell r="AA65">
            <v>0</v>
          </cell>
          <cell r="AB65">
            <v>0.91973063849239101</v>
          </cell>
          <cell r="AC65">
            <v>0.73264699513380105</v>
          </cell>
          <cell r="AD65">
            <v>0.92890955690486499</v>
          </cell>
          <cell r="AE65">
            <v>0.87351009198421903</v>
          </cell>
          <cell r="AF65">
            <v>0.87351009198421903</v>
          </cell>
          <cell r="AG65">
            <v>0.82728511669132399</v>
          </cell>
          <cell r="AH65">
            <v>1.0027034452555501</v>
          </cell>
          <cell r="AI65">
            <v>0.83069276402381598</v>
          </cell>
          <cell r="AJ65">
            <v>0.813885663700182</v>
          </cell>
          <cell r="AK65">
            <v>0.83069276402381598</v>
          </cell>
          <cell r="AL65">
            <v>1.0027034452555501</v>
          </cell>
          <cell r="AM65">
            <v>1.0027034452555501</v>
          </cell>
          <cell r="AN65">
            <v>0.74486713825728401</v>
          </cell>
          <cell r="AO65">
            <v>0.30238777182996002</v>
          </cell>
          <cell r="AP65">
            <v>0.40460862666036801</v>
          </cell>
          <cell r="AQ65">
            <v>0.85465361057704503</v>
          </cell>
          <cell r="AR65">
            <v>8.4356647090229595E-2</v>
          </cell>
        </row>
        <row r="66">
          <cell r="G66" t="str">
            <v>Price_adjustment</v>
          </cell>
          <cell r="L66">
            <v>0.808188829723959</v>
          </cell>
          <cell r="M66">
            <v>0.71893360930404804</v>
          </cell>
          <cell r="N66">
            <v>0.75182932170195904</v>
          </cell>
          <cell r="O66">
            <v>0.78073717192576897</v>
          </cell>
          <cell r="P66">
            <v>0.84652859672159098</v>
          </cell>
          <cell r="Q66">
            <v>0.85841449126047797</v>
          </cell>
          <cell r="R66">
            <v>0.71908273458713901</v>
          </cell>
          <cell r="S66">
            <v>0.75197844698505001</v>
          </cell>
          <cell r="T66">
            <v>0.85814053948514701</v>
          </cell>
          <cell r="U66">
            <v>0.52007206256280603</v>
          </cell>
          <cell r="V66">
            <v>0.54376617708717601</v>
          </cell>
          <cell r="W66">
            <v>0.92428052222045698</v>
          </cell>
          <cell r="X66">
            <v>0.92428052222045698</v>
          </cell>
          <cell r="Y66">
            <v>1.0051945568681899</v>
          </cell>
          <cell r="Z66">
            <v>0.69096685218770004</v>
          </cell>
          <cell r="AA66">
            <v>0</v>
          </cell>
          <cell r="AB66">
            <v>0.91466859664080302</v>
          </cell>
          <cell r="AC66">
            <v>0.72293120367566999</v>
          </cell>
          <cell r="AD66">
            <v>0.92428052222045698</v>
          </cell>
          <cell r="AE66">
            <v>0.87004384887598096</v>
          </cell>
          <cell r="AF66">
            <v>0.87004384887598096</v>
          </cell>
          <cell r="AG66">
            <v>0.84652859672159098</v>
          </cell>
          <cell r="AH66">
            <v>1.0028538507723399</v>
          </cell>
          <cell r="AI66">
            <v>0.808188829723959</v>
          </cell>
          <cell r="AJ66">
            <v>0.78695939971017803</v>
          </cell>
          <cell r="AK66">
            <v>0.808188829723959</v>
          </cell>
          <cell r="AL66">
            <v>1.0028538507723399</v>
          </cell>
          <cell r="AM66">
            <v>1.0028538507723399</v>
          </cell>
          <cell r="AN66">
            <v>0.73723690912180195</v>
          </cell>
          <cell r="AO66">
            <v>0.28744548702359701</v>
          </cell>
          <cell r="AP66">
            <v>0.39628381335186302</v>
          </cell>
          <cell r="AQ66">
            <v>0.85369005255007901</v>
          </cell>
          <cell r="AR66">
            <v>8.1687132941804602E-2</v>
          </cell>
        </row>
        <row r="67">
          <cell r="G67" t="str">
            <v>Price_adjustment</v>
          </cell>
          <cell r="L67">
            <v>0.78729117644058999</v>
          </cell>
          <cell r="M67">
            <v>0.71932508725393496</v>
          </cell>
          <cell r="N67">
            <v>0.75450501812607795</v>
          </cell>
          <cell r="O67">
            <v>0.79614323064364101</v>
          </cell>
          <cell r="P67">
            <v>0.866503092387926</v>
          </cell>
          <cell r="Q67">
            <v>0.85739466599264103</v>
          </cell>
          <cell r="R67">
            <v>0.72488721169421699</v>
          </cell>
          <cell r="S67">
            <v>0.76006714256635899</v>
          </cell>
          <cell r="T67">
            <v>0.85093675538333002</v>
          </cell>
          <cell r="U67">
            <v>0.52141090949636804</v>
          </cell>
          <cell r="V67">
            <v>0.54668100068621694</v>
          </cell>
          <cell r="W67">
            <v>0.91983322702896497</v>
          </cell>
          <cell r="X67">
            <v>0.91983322702896497</v>
          </cell>
          <cell r="Y67">
            <v>1.0054687008382499</v>
          </cell>
          <cell r="Z67">
            <v>0.68459722934566203</v>
          </cell>
          <cell r="AA67">
            <v>0</v>
          </cell>
          <cell r="AB67">
            <v>0.90938468700352004</v>
          </cell>
          <cell r="AC67">
            <v>0.71334425544529201</v>
          </cell>
          <cell r="AD67">
            <v>0.91983322702896497</v>
          </cell>
          <cell r="AE67">
            <v>0.86659136043571405</v>
          </cell>
          <cell r="AF67">
            <v>0.86659136043571405</v>
          </cell>
          <cell r="AG67">
            <v>0.866503092387926</v>
          </cell>
          <cell r="AH67">
            <v>1.0028538507723399</v>
          </cell>
          <cell r="AI67">
            <v>0.78729117644058999</v>
          </cell>
          <cell r="AJ67">
            <v>0.76211851879676795</v>
          </cell>
          <cell r="AK67">
            <v>0.78729117644058999</v>
          </cell>
          <cell r="AL67">
            <v>1.00300427884996</v>
          </cell>
          <cell r="AM67">
            <v>1.00300427884996</v>
          </cell>
          <cell r="AN67">
            <v>0.73005968188801496</v>
          </cell>
          <cell r="AO67">
            <v>0.27250320221723301</v>
          </cell>
          <cell r="AP67">
            <v>0.38795900004335798</v>
          </cell>
          <cell r="AQ67">
            <v>0.85216951319275402</v>
          </cell>
          <cell r="AR67">
            <v>7.95515216230646E-2</v>
          </cell>
        </row>
        <row r="68">
          <cell r="G68" t="str">
            <v>Price_adjustment</v>
          </cell>
          <cell r="L68">
            <v>0.78729117644058999</v>
          </cell>
          <cell r="M68">
            <v>0.71932508725393496</v>
          </cell>
          <cell r="N68">
            <v>0.75450501812607795</v>
          </cell>
          <cell r="O68">
            <v>0.79614323064364101</v>
          </cell>
          <cell r="P68">
            <v>0.866503092387926</v>
          </cell>
          <cell r="Q68">
            <v>0.85739466599264103</v>
          </cell>
          <cell r="R68">
            <v>0.72488721169421699</v>
          </cell>
          <cell r="S68">
            <v>0.76006714256635899</v>
          </cell>
          <cell r="T68">
            <v>0.85093675538333002</v>
          </cell>
          <cell r="U68">
            <v>0.52141090949636804</v>
          </cell>
          <cell r="V68">
            <v>0.54668100068621694</v>
          </cell>
          <cell r="W68">
            <v>0.91983322702896497</v>
          </cell>
          <cell r="X68">
            <v>0.91983322702896497</v>
          </cell>
          <cell r="Y68">
            <v>1.0054687008382499</v>
          </cell>
          <cell r="Z68">
            <v>0.68459722934566203</v>
          </cell>
          <cell r="AA68">
            <v>0</v>
          </cell>
          <cell r="AB68">
            <v>0.90938468700352004</v>
          </cell>
          <cell r="AC68">
            <v>0.71334425544529201</v>
          </cell>
          <cell r="AD68">
            <v>0.91983322702896497</v>
          </cell>
          <cell r="AE68">
            <v>0.86659136043571405</v>
          </cell>
          <cell r="AF68">
            <v>0.86659136043571405</v>
          </cell>
          <cell r="AG68">
            <v>0.866503092387926</v>
          </cell>
          <cell r="AH68">
            <v>1.0028538507723399</v>
          </cell>
          <cell r="AI68">
            <v>0.78729117644058999</v>
          </cell>
          <cell r="AJ68">
            <v>0.76211851879676795</v>
          </cell>
          <cell r="AK68">
            <v>0.78729117644058999</v>
          </cell>
          <cell r="AL68">
            <v>1.00300427884996</v>
          </cell>
          <cell r="AM68">
            <v>1.00300427884996</v>
          </cell>
          <cell r="AN68">
            <v>0.73005968188801496</v>
          </cell>
          <cell r="AO68">
            <v>0.27250320221723301</v>
          </cell>
          <cell r="AP68">
            <v>0.38795900004335798</v>
          </cell>
          <cell r="AQ68">
            <v>0.85216951319275402</v>
          </cell>
          <cell r="AR68">
            <v>7.95515216230646E-2</v>
          </cell>
        </row>
        <row r="69">
          <cell r="G69" t="str">
            <v>Price_adjustment</v>
          </cell>
          <cell r="L69">
            <v>0.78729117644058999</v>
          </cell>
          <cell r="M69">
            <v>0.71932508725393496</v>
          </cell>
          <cell r="N69">
            <v>0.75450501812607795</v>
          </cell>
          <cell r="O69">
            <v>0.79614323064364101</v>
          </cell>
          <cell r="P69">
            <v>0.866503092387926</v>
          </cell>
          <cell r="Q69">
            <v>0.85739466599264103</v>
          </cell>
          <cell r="R69">
            <v>0.72488721169421699</v>
          </cell>
          <cell r="S69">
            <v>0.76006714256635899</v>
          </cell>
          <cell r="T69">
            <v>0.85093675538333002</v>
          </cell>
          <cell r="U69">
            <v>0.52141090949636804</v>
          </cell>
          <cell r="V69">
            <v>0.54668100068621694</v>
          </cell>
          <cell r="W69">
            <v>0.91983322702896497</v>
          </cell>
          <cell r="X69">
            <v>0.91983322702896497</v>
          </cell>
          <cell r="Y69">
            <v>1.0054687008382499</v>
          </cell>
          <cell r="Z69">
            <v>0.68459722934566203</v>
          </cell>
          <cell r="AA69">
            <v>0</v>
          </cell>
          <cell r="AB69">
            <v>0.90938468700352004</v>
          </cell>
          <cell r="AC69">
            <v>0.71334425544529201</v>
          </cell>
          <cell r="AD69">
            <v>0.91983322702896497</v>
          </cell>
          <cell r="AE69">
            <v>0.86659136043571405</v>
          </cell>
          <cell r="AF69">
            <v>0.86659136043571405</v>
          </cell>
          <cell r="AG69">
            <v>0.866503092387926</v>
          </cell>
          <cell r="AH69">
            <v>1.0028538507723399</v>
          </cell>
          <cell r="AI69">
            <v>0.78729117644058999</v>
          </cell>
          <cell r="AJ69">
            <v>0.76211851879676795</v>
          </cell>
          <cell r="AK69">
            <v>0.78729117644058999</v>
          </cell>
          <cell r="AL69">
            <v>1.00300427884996</v>
          </cell>
          <cell r="AM69">
            <v>1.00300427884996</v>
          </cell>
          <cell r="AN69">
            <v>0.73005968188801496</v>
          </cell>
          <cell r="AO69">
            <v>0.27250320221723301</v>
          </cell>
          <cell r="AP69">
            <v>0.38795900004335798</v>
          </cell>
          <cell r="AQ69">
            <v>0.85216951319275402</v>
          </cell>
          <cell r="AR69">
            <v>7.95515216230646E-2</v>
          </cell>
        </row>
        <row r="70">
          <cell r="G70" t="str">
            <v>Price_adjustment</v>
          </cell>
          <cell r="L70">
            <v>0.78729117644058999</v>
          </cell>
          <cell r="M70">
            <v>0.71932508725393496</v>
          </cell>
          <cell r="N70">
            <v>0.75450501812607795</v>
          </cell>
          <cell r="O70">
            <v>0.79614323064364101</v>
          </cell>
          <cell r="P70">
            <v>0.866503092387926</v>
          </cell>
          <cell r="Q70">
            <v>0.85739466599264103</v>
          </cell>
          <cell r="R70">
            <v>0.72488721169421699</v>
          </cell>
          <cell r="S70">
            <v>0.76006714256635899</v>
          </cell>
          <cell r="T70">
            <v>0.85093675538333002</v>
          </cell>
          <cell r="U70">
            <v>0.52141090949636804</v>
          </cell>
          <cell r="V70">
            <v>0.54668100068621694</v>
          </cell>
          <cell r="W70">
            <v>0.91983322702896497</v>
          </cell>
          <cell r="X70">
            <v>0.91983322702896497</v>
          </cell>
          <cell r="Y70">
            <v>1.0054687008382499</v>
          </cell>
          <cell r="Z70">
            <v>0.68459722934566203</v>
          </cell>
          <cell r="AA70">
            <v>0</v>
          </cell>
          <cell r="AB70">
            <v>0.90938468700352004</v>
          </cell>
          <cell r="AC70">
            <v>0.71334425544529201</v>
          </cell>
          <cell r="AD70">
            <v>0.91983322702896497</v>
          </cell>
          <cell r="AE70">
            <v>0.86659136043571405</v>
          </cell>
          <cell r="AF70">
            <v>0.86659136043571405</v>
          </cell>
          <cell r="AG70">
            <v>0.866503092387926</v>
          </cell>
          <cell r="AH70">
            <v>1.0028538507723399</v>
          </cell>
          <cell r="AI70">
            <v>0.78729117644058999</v>
          </cell>
          <cell r="AJ70">
            <v>0.76211851879676795</v>
          </cell>
          <cell r="AK70">
            <v>0.78729117644058999</v>
          </cell>
          <cell r="AL70">
            <v>1.00300427884996</v>
          </cell>
          <cell r="AM70">
            <v>1.00300427884996</v>
          </cell>
          <cell r="AN70">
            <v>0.73005968188801496</v>
          </cell>
          <cell r="AO70">
            <v>0.27250320221723301</v>
          </cell>
          <cell r="AP70">
            <v>0.38795900004335798</v>
          </cell>
          <cell r="AQ70">
            <v>0.85216951319275402</v>
          </cell>
          <cell r="AR70">
            <v>7.95515216230646E-2</v>
          </cell>
        </row>
        <row r="71">
          <cell r="G71" t="str">
            <v>Price_adjustment</v>
          </cell>
          <cell r="L71">
            <v>0.78729117644058999</v>
          </cell>
          <cell r="M71">
            <v>0.71932508725393496</v>
          </cell>
          <cell r="N71">
            <v>0.75450501812607795</v>
          </cell>
          <cell r="O71">
            <v>0.79614323064364101</v>
          </cell>
          <cell r="P71">
            <v>0.866503092387926</v>
          </cell>
          <cell r="Q71">
            <v>0.85739466599264103</v>
          </cell>
          <cell r="R71">
            <v>0.72488721169421699</v>
          </cell>
          <cell r="S71">
            <v>0.76006714256635899</v>
          </cell>
          <cell r="T71">
            <v>0.85093675538333002</v>
          </cell>
          <cell r="U71">
            <v>0.52141090949636804</v>
          </cell>
          <cell r="V71">
            <v>0.54668100068621694</v>
          </cell>
          <cell r="W71">
            <v>0.91983322702896497</v>
          </cell>
          <cell r="X71">
            <v>0.91983322702896497</v>
          </cell>
          <cell r="Y71">
            <v>1.0054687008382499</v>
          </cell>
          <cell r="Z71">
            <v>0.68459722934566203</v>
          </cell>
          <cell r="AA71">
            <v>0</v>
          </cell>
          <cell r="AB71">
            <v>0.90938468700352004</v>
          </cell>
          <cell r="AC71">
            <v>0.71334425544529201</v>
          </cell>
          <cell r="AD71">
            <v>0.91983322702896497</v>
          </cell>
          <cell r="AE71">
            <v>0.86659136043571405</v>
          </cell>
          <cell r="AF71">
            <v>0.86659136043571405</v>
          </cell>
          <cell r="AG71">
            <v>0.866503092387926</v>
          </cell>
          <cell r="AH71">
            <v>1.0028538507723399</v>
          </cell>
          <cell r="AI71">
            <v>0.78729117644058999</v>
          </cell>
          <cell r="AJ71">
            <v>0.76211851879676795</v>
          </cell>
          <cell r="AK71">
            <v>0.78729117644058999</v>
          </cell>
          <cell r="AL71">
            <v>1.00300427884996</v>
          </cell>
          <cell r="AM71">
            <v>1.00300427884996</v>
          </cell>
          <cell r="AN71">
            <v>0.73005968188801496</v>
          </cell>
          <cell r="AO71">
            <v>0.27250320221723301</v>
          </cell>
          <cell r="AP71">
            <v>0.38795900004335798</v>
          </cell>
          <cell r="AQ71">
            <v>0.85216951319275402</v>
          </cell>
          <cell r="AR71">
            <v>7.95515216230646E-2</v>
          </cell>
        </row>
        <row r="72">
          <cell r="G72" t="str">
            <v>Price_adjustment</v>
          </cell>
          <cell r="L72">
            <v>0.78729117644058999</v>
          </cell>
          <cell r="M72">
            <v>0.71932508725393496</v>
          </cell>
          <cell r="N72">
            <v>0.75450501812607795</v>
          </cell>
          <cell r="O72">
            <v>0.79614323064364101</v>
          </cell>
          <cell r="P72">
            <v>0.866503092387926</v>
          </cell>
          <cell r="Q72">
            <v>0.85739466599264103</v>
          </cell>
          <cell r="R72">
            <v>0.72488721169421699</v>
          </cell>
          <cell r="S72">
            <v>0.76006714256635899</v>
          </cell>
          <cell r="T72">
            <v>0.85093675538333002</v>
          </cell>
          <cell r="U72">
            <v>0.52141090949636804</v>
          </cell>
          <cell r="V72">
            <v>0.54668100068621694</v>
          </cell>
          <cell r="W72">
            <v>0.91983322702896497</v>
          </cell>
          <cell r="X72">
            <v>0.91983322702896497</v>
          </cell>
          <cell r="Y72">
            <v>1.0054687008382499</v>
          </cell>
          <cell r="Z72">
            <v>0.68459722934566203</v>
          </cell>
          <cell r="AA72">
            <v>0</v>
          </cell>
          <cell r="AB72">
            <v>0.90938468700352004</v>
          </cell>
          <cell r="AC72">
            <v>0.71334425544529201</v>
          </cell>
          <cell r="AD72">
            <v>0.91983322702896497</v>
          </cell>
          <cell r="AE72">
            <v>0.86659136043571405</v>
          </cell>
          <cell r="AF72">
            <v>0.86659136043571405</v>
          </cell>
          <cell r="AG72">
            <v>0.866503092387926</v>
          </cell>
          <cell r="AH72">
            <v>1.0028538507723399</v>
          </cell>
          <cell r="AI72">
            <v>0.78729117644058999</v>
          </cell>
          <cell r="AJ72">
            <v>0.76211851879676795</v>
          </cell>
          <cell r="AK72">
            <v>0.78729117644058999</v>
          </cell>
          <cell r="AL72">
            <v>1.00300427884996</v>
          </cell>
          <cell r="AM72">
            <v>1.00300427884996</v>
          </cell>
          <cell r="AN72">
            <v>0.73005968188801496</v>
          </cell>
          <cell r="AO72">
            <v>0.27250320221723301</v>
          </cell>
          <cell r="AP72">
            <v>0.38795900004335798</v>
          </cell>
          <cell r="AQ72">
            <v>0.85216951319275402</v>
          </cell>
          <cell r="AR72">
            <v>7.95515216230646E-2</v>
          </cell>
        </row>
        <row r="73">
          <cell r="G73" t="str">
            <v>Price_adjustment</v>
          </cell>
          <cell r="L73">
            <v>0.78729117644058999</v>
          </cell>
          <cell r="M73">
            <v>0.71932508725393496</v>
          </cell>
          <cell r="N73">
            <v>0.75450501812607795</v>
          </cell>
          <cell r="O73">
            <v>0.79614323064364101</v>
          </cell>
          <cell r="P73">
            <v>0.866503092387926</v>
          </cell>
          <cell r="Q73">
            <v>0.85739466599264103</v>
          </cell>
          <cell r="R73">
            <v>0.72488721169421699</v>
          </cell>
          <cell r="S73">
            <v>0.76006714256635899</v>
          </cell>
          <cell r="T73">
            <v>0.85093675538333002</v>
          </cell>
          <cell r="U73">
            <v>0.52141090949636804</v>
          </cell>
          <cell r="V73">
            <v>0.54668100068621694</v>
          </cell>
          <cell r="W73">
            <v>0.91983322702896497</v>
          </cell>
          <cell r="X73">
            <v>0.91983322702896497</v>
          </cell>
          <cell r="Y73">
            <v>1.0054687008382499</v>
          </cell>
          <cell r="Z73">
            <v>0.68459722934566203</v>
          </cell>
          <cell r="AA73">
            <v>0</v>
          </cell>
          <cell r="AB73">
            <v>0.90938468700352004</v>
          </cell>
          <cell r="AC73">
            <v>0.71334425544529201</v>
          </cell>
          <cell r="AD73">
            <v>0.91983322702896497</v>
          </cell>
          <cell r="AE73">
            <v>0.86659136043571405</v>
          </cell>
          <cell r="AF73">
            <v>0.86659136043571405</v>
          </cell>
          <cell r="AG73">
            <v>0.866503092387926</v>
          </cell>
          <cell r="AH73">
            <v>1.0028538507723399</v>
          </cell>
          <cell r="AI73">
            <v>0.78729117644058999</v>
          </cell>
          <cell r="AJ73">
            <v>0.76211851879676795</v>
          </cell>
          <cell r="AK73">
            <v>0.78729117644058999</v>
          </cell>
          <cell r="AL73">
            <v>1.00300427884996</v>
          </cell>
          <cell r="AM73">
            <v>1.00300427884996</v>
          </cell>
          <cell r="AN73">
            <v>0.73005968188801496</v>
          </cell>
          <cell r="AO73">
            <v>0.27250320221723301</v>
          </cell>
          <cell r="AP73">
            <v>0.38795900004335798</v>
          </cell>
          <cell r="AQ73">
            <v>0.85216951319275402</v>
          </cell>
          <cell r="AR73">
            <v>7.95515216230646E-2</v>
          </cell>
        </row>
        <row r="74">
          <cell r="G74" t="str">
            <v>Price_adjustment</v>
          </cell>
          <cell r="L74">
            <v>0.78729117644058999</v>
          </cell>
          <cell r="M74">
            <v>0.71932508725393496</v>
          </cell>
          <cell r="N74">
            <v>0.75450501812607795</v>
          </cell>
          <cell r="O74">
            <v>0.79614323064364101</v>
          </cell>
          <cell r="P74">
            <v>0.866503092387926</v>
          </cell>
          <cell r="Q74">
            <v>0.85739466599264103</v>
          </cell>
          <cell r="R74">
            <v>0.72488721169421699</v>
          </cell>
          <cell r="S74">
            <v>0.76006714256635899</v>
          </cell>
          <cell r="T74">
            <v>0.85093675538333002</v>
          </cell>
          <cell r="U74">
            <v>0.52141090949636804</v>
          </cell>
          <cell r="V74">
            <v>0.54668100068621694</v>
          </cell>
          <cell r="W74">
            <v>0.91983322702896497</v>
          </cell>
          <cell r="X74">
            <v>0.91983322702896497</v>
          </cell>
          <cell r="Y74">
            <v>1.0054687008382499</v>
          </cell>
          <cell r="Z74">
            <v>0.68459722934566203</v>
          </cell>
          <cell r="AA74">
            <v>0</v>
          </cell>
          <cell r="AB74">
            <v>0.90938468700352004</v>
          </cell>
          <cell r="AC74">
            <v>0.71334425544529201</v>
          </cell>
          <cell r="AD74">
            <v>0.91983322702896497</v>
          </cell>
          <cell r="AE74">
            <v>0.86659136043571405</v>
          </cell>
          <cell r="AF74">
            <v>0.86659136043571405</v>
          </cell>
          <cell r="AG74">
            <v>0.866503092387926</v>
          </cell>
          <cell r="AH74">
            <v>1.0028538507723399</v>
          </cell>
          <cell r="AI74">
            <v>0.78729117644058999</v>
          </cell>
          <cell r="AJ74">
            <v>0.76211851879676795</v>
          </cell>
          <cell r="AK74">
            <v>0.78729117644058999</v>
          </cell>
          <cell r="AL74">
            <v>1.00300427884996</v>
          </cell>
          <cell r="AM74">
            <v>1.00300427884996</v>
          </cell>
          <cell r="AN74">
            <v>0.73005968188801496</v>
          </cell>
          <cell r="AO74">
            <v>0.27250320221723301</v>
          </cell>
          <cell r="AP74">
            <v>0.38795900004335798</v>
          </cell>
          <cell r="AQ74">
            <v>0.85216951319275402</v>
          </cell>
          <cell r="AR74">
            <v>7.95515216230646E-2</v>
          </cell>
        </row>
        <row r="75">
          <cell r="G75" t="str">
            <v>Price_adjustment</v>
          </cell>
          <cell r="L75">
            <v>0.78729117644058999</v>
          </cell>
          <cell r="M75">
            <v>0.71932508725393496</v>
          </cell>
          <cell r="N75">
            <v>0.75450501812607795</v>
          </cell>
          <cell r="O75">
            <v>0.79614323064364101</v>
          </cell>
          <cell r="P75">
            <v>0.866503092387926</v>
          </cell>
          <cell r="Q75">
            <v>0.85739466599264103</v>
          </cell>
          <cell r="R75">
            <v>0.72488721169421699</v>
          </cell>
          <cell r="S75">
            <v>0.76006714256635899</v>
          </cell>
          <cell r="T75">
            <v>0.85093675538333002</v>
          </cell>
          <cell r="U75">
            <v>0.52141090949636804</v>
          </cell>
          <cell r="V75">
            <v>0.54668100068621694</v>
          </cell>
          <cell r="W75">
            <v>0.91983322702896497</v>
          </cell>
          <cell r="X75">
            <v>0.91983322702896497</v>
          </cell>
          <cell r="Y75">
            <v>1.0054687008382499</v>
          </cell>
          <cell r="Z75">
            <v>0.68459722934566203</v>
          </cell>
          <cell r="AA75">
            <v>0</v>
          </cell>
          <cell r="AB75">
            <v>0.90938468700352004</v>
          </cell>
          <cell r="AC75">
            <v>0.71334425544529201</v>
          </cell>
          <cell r="AD75">
            <v>0.91983322702896497</v>
          </cell>
          <cell r="AE75">
            <v>0.86659136043571405</v>
          </cell>
          <cell r="AF75">
            <v>0.86659136043571405</v>
          </cell>
          <cell r="AG75">
            <v>0.866503092387926</v>
          </cell>
          <cell r="AH75">
            <v>1.0028538507723399</v>
          </cell>
          <cell r="AI75">
            <v>0.78729117644058999</v>
          </cell>
          <cell r="AJ75">
            <v>0.76211851879676795</v>
          </cell>
          <cell r="AK75">
            <v>0.78729117644058999</v>
          </cell>
          <cell r="AL75">
            <v>1.00300427884996</v>
          </cell>
          <cell r="AM75">
            <v>1.00300427884996</v>
          </cell>
          <cell r="AN75">
            <v>0.73005968188801496</v>
          </cell>
          <cell r="AO75">
            <v>0.27250320221723301</v>
          </cell>
          <cell r="AP75">
            <v>0.38795900004335798</v>
          </cell>
          <cell r="AQ75">
            <v>0.85216951319275402</v>
          </cell>
          <cell r="AR75">
            <v>7.95515216230646E-2</v>
          </cell>
        </row>
        <row r="76">
          <cell r="G76" t="str">
            <v>Price_adjustment</v>
          </cell>
          <cell r="L76">
            <v>0.78729117644058999</v>
          </cell>
          <cell r="M76">
            <v>0.71932508725393496</v>
          </cell>
          <cell r="N76">
            <v>0.75450501812607795</v>
          </cell>
          <cell r="O76">
            <v>0.79614323064364101</v>
          </cell>
          <cell r="P76">
            <v>0.866503092387926</v>
          </cell>
          <cell r="Q76">
            <v>0.85739466599264103</v>
          </cell>
          <cell r="R76">
            <v>0.72488721169421699</v>
          </cell>
          <cell r="S76">
            <v>0.76006714256635899</v>
          </cell>
          <cell r="T76">
            <v>0.85093675538333002</v>
          </cell>
          <cell r="U76">
            <v>0.52141090949636804</v>
          </cell>
          <cell r="V76">
            <v>0.54668100068621694</v>
          </cell>
          <cell r="W76">
            <v>0.91983322702896497</v>
          </cell>
          <cell r="X76">
            <v>0.91983322702896497</v>
          </cell>
          <cell r="Y76">
            <v>1.0054687008382499</v>
          </cell>
          <cell r="Z76">
            <v>0.68459722934566203</v>
          </cell>
          <cell r="AA76">
            <v>0</v>
          </cell>
          <cell r="AB76">
            <v>0.90938468700352004</v>
          </cell>
          <cell r="AC76">
            <v>0.71334425544529201</v>
          </cell>
          <cell r="AD76">
            <v>0.91983322702896497</v>
          </cell>
          <cell r="AE76">
            <v>0.86659136043571405</v>
          </cell>
          <cell r="AF76">
            <v>0.86659136043571405</v>
          </cell>
          <cell r="AG76">
            <v>0.866503092387926</v>
          </cell>
          <cell r="AH76">
            <v>1.0028538507723399</v>
          </cell>
          <cell r="AI76">
            <v>0.78729117644058999</v>
          </cell>
          <cell r="AJ76">
            <v>0.76211851879676795</v>
          </cell>
          <cell r="AK76">
            <v>0.78729117644058999</v>
          </cell>
          <cell r="AL76">
            <v>1.00300427884996</v>
          </cell>
          <cell r="AM76">
            <v>1.00300427884996</v>
          </cell>
          <cell r="AN76">
            <v>0.73005968188801496</v>
          </cell>
          <cell r="AO76">
            <v>0.27250320221723301</v>
          </cell>
          <cell r="AP76">
            <v>0.38795900004335798</v>
          </cell>
          <cell r="AQ76">
            <v>0.85216951319275402</v>
          </cell>
          <cell r="AR76">
            <v>7.95515216230646E-2</v>
          </cell>
        </row>
        <row r="77">
          <cell r="G77" t="str">
            <v>Price_adjustment</v>
          </cell>
          <cell r="L77">
            <v>0.78729117644058999</v>
          </cell>
          <cell r="M77">
            <v>0.71932508725393496</v>
          </cell>
          <cell r="N77">
            <v>0.75450501812607795</v>
          </cell>
          <cell r="O77">
            <v>0.79614323064364101</v>
          </cell>
          <cell r="P77">
            <v>0.866503092387926</v>
          </cell>
          <cell r="Q77">
            <v>0.85739466599264103</v>
          </cell>
          <cell r="R77">
            <v>0.72488721169421699</v>
          </cell>
          <cell r="S77">
            <v>0.76006714256635899</v>
          </cell>
          <cell r="T77">
            <v>0.85093675538333002</v>
          </cell>
          <cell r="U77">
            <v>0.52141090949636804</v>
          </cell>
          <cell r="V77">
            <v>0.54668100068621694</v>
          </cell>
          <cell r="W77">
            <v>0.91983322702896497</v>
          </cell>
          <cell r="X77">
            <v>0.91983322702896497</v>
          </cell>
          <cell r="Y77">
            <v>1.0054687008382499</v>
          </cell>
          <cell r="Z77">
            <v>0.68459722934566203</v>
          </cell>
          <cell r="AA77">
            <v>0</v>
          </cell>
          <cell r="AB77">
            <v>0.90938468700352004</v>
          </cell>
          <cell r="AC77">
            <v>0.71334425544529201</v>
          </cell>
          <cell r="AD77">
            <v>0.91983322702896497</v>
          </cell>
          <cell r="AE77">
            <v>0.86659136043571405</v>
          </cell>
          <cell r="AF77">
            <v>0.86659136043571405</v>
          </cell>
          <cell r="AG77">
            <v>0.866503092387926</v>
          </cell>
          <cell r="AH77">
            <v>1.0028538507723399</v>
          </cell>
          <cell r="AI77">
            <v>0.78729117644058999</v>
          </cell>
          <cell r="AJ77">
            <v>0.76211851879676795</v>
          </cell>
          <cell r="AK77">
            <v>0.78729117644058999</v>
          </cell>
          <cell r="AL77">
            <v>1.00300427884996</v>
          </cell>
          <cell r="AM77">
            <v>1.00300427884996</v>
          </cell>
          <cell r="AN77">
            <v>0.73005968188801496</v>
          </cell>
          <cell r="AO77">
            <v>0.27250320221723301</v>
          </cell>
          <cell r="AP77">
            <v>0.38795900004335798</v>
          </cell>
          <cell r="AQ77">
            <v>0.85216951319275402</v>
          </cell>
          <cell r="AR77">
            <v>7.95515216230646E-2</v>
          </cell>
        </row>
        <row r="78">
          <cell r="G78" t="str">
            <v>Price_adjustment</v>
          </cell>
          <cell r="L78">
            <v>0.78729117644058999</v>
          </cell>
          <cell r="M78">
            <v>0.71932508725393496</v>
          </cell>
          <cell r="N78">
            <v>0.75450501812607795</v>
          </cell>
          <cell r="O78">
            <v>0.79614323064364101</v>
          </cell>
          <cell r="P78">
            <v>0.866503092387926</v>
          </cell>
          <cell r="Q78">
            <v>0.85739466599264103</v>
          </cell>
          <cell r="R78">
            <v>0.72488721169421699</v>
          </cell>
          <cell r="S78">
            <v>0.76006714256635899</v>
          </cell>
          <cell r="T78">
            <v>0.85093675538333002</v>
          </cell>
          <cell r="U78">
            <v>0.52141090949636804</v>
          </cell>
          <cell r="V78">
            <v>0.54668100068621694</v>
          </cell>
          <cell r="W78">
            <v>0.91983322702896497</v>
          </cell>
          <cell r="X78">
            <v>0.91983322702896497</v>
          </cell>
          <cell r="Y78">
            <v>1.0054687008382499</v>
          </cell>
          <cell r="Z78">
            <v>0.68459722934566203</v>
          </cell>
          <cell r="AA78">
            <v>0</v>
          </cell>
          <cell r="AB78">
            <v>0.90938468700352004</v>
          </cell>
          <cell r="AC78">
            <v>0.71334425544529201</v>
          </cell>
          <cell r="AD78">
            <v>0.91983322702896497</v>
          </cell>
          <cell r="AE78">
            <v>0.86659136043571405</v>
          </cell>
          <cell r="AF78">
            <v>0.86659136043571405</v>
          </cell>
          <cell r="AG78">
            <v>0.866503092387926</v>
          </cell>
          <cell r="AH78">
            <v>1.0028538507723399</v>
          </cell>
          <cell r="AI78">
            <v>0.78729117644058999</v>
          </cell>
          <cell r="AJ78">
            <v>0.76211851879676795</v>
          </cell>
          <cell r="AK78">
            <v>0.78729117644058999</v>
          </cell>
          <cell r="AL78">
            <v>1.00300427884996</v>
          </cell>
          <cell r="AM78">
            <v>1.00300427884996</v>
          </cell>
          <cell r="AN78">
            <v>0.73005968188801496</v>
          </cell>
          <cell r="AO78">
            <v>0.27250320221723301</v>
          </cell>
          <cell r="AP78">
            <v>0.38795900004335798</v>
          </cell>
          <cell r="AQ78">
            <v>0.85216951319275402</v>
          </cell>
          <cell r="AR78">
            <v>7.95515216230646E-2</v>
          </cell>
        </row>
        <row r="79">
          <cell r="G79" t="str">
            <v>Price_adjustment</v>
          </cell>
          <cell r="L79">
            <v>0.78729117644058999</v>
          </cell>
          <cell r="M79">
            <v>0.71932508725393496</v>
          </cell>
          <cell r="N79">
            <v>0.75450501812607795</v>
          </cell>
          <cell r="O79">
            <v>0.79614323064364101</v>
          </cell>
          <cell r="P79">
            <v>0.866503092387926</v>
          </cell>
          <cell r="Q79">
            <v>0.85739466599264103</v>
          </cell>
          <cell r="R79">
            <v>0.72488721169421699</v>
          </cell>
          <cell r="S79">
            <v>0.76006714256635899</v>
          </cell>
          <cell r="T79">
            <v>0.85093675538333002</v>
          </cell>
          <cell r="U79">
            <v>0.52141090949636804</v>
          </cell>
          <cell r="V79">
            <v>0.54668100068621694</v>
          </cell>
          <cell r="W79">
            <v>0.91983322702896497</v>
          </cell>
          <cell r="X79">
            <v>0.91983322702896497</v>
          </cell>
          <cell r="Y79">
            <v>1.0054687008382499</v>
          </cell>
          <cell r="Z79">
            <v>0.68459722934566203</v>
          </cell>
          <cell r="AA79">
            <v>0</v>
          </cell>
          <cell r="AB79">
            <v>0.90938468700352004</v>
          </cell>
          <cell r="AC79">
            <v>0.71334425544529201</v>
          </cell>
          <cell r="AD79">
            <v>0.91983322702896497</v>
          </cell>
          <cell r="AE79">
            <v>0.86659136043571405</v>
          </cell>
          <cell r="AF79">
            <v>0.86659136043571405</v>
          </cell>
          <cell r="AG79">
            <v>0.866503092387926</v>
          </cell>
          <cell r="AH79">
            <v>1.0028538507723399</v>
          </cell>
          <cell r="AI79">
            <v>0.78729117644058999</v>
          </cell>
          <cell r="AJ79">
            <v>0.76211851879676795</v>
          </cell>
          <cell r="AK79">
            <v>0.78729117644058999</v>
          </cell>
          <cell r="AL79">
            <v>1.00300427884996</v>
          </cell>
          <cell r="AM79">
            <v>1.00300427884996</v>
          </cell>
          <cell r="AN79">
            <v>0.73005968188801496</v>
          </cell>
          <cell r="AO79">
            <v>0.27250320221723301</v>
          </cell>
          <cell r="AP79">
            <v>0.38795900004335798</v>
          </cell>
          <cell r="AQ79">
            <v>0.85216951319275402</v>
          </cell>
          <cell r="AR79">
            <v>7.95515216230646E-2</v>
          </cell>
        </row>
        <row r="80">
          <cell r="G80" t="str">
            <v>Price_adjustment</v>
          </cell>
          <cell r="L80">
            <v>0.78729117644058999</v>
          </cell>
          <cell r="M80">
            <v>0.71932508725393496</v>
          </cell>
          <cell r="N80">
            <v>0.75450501812607795</v>
          </cell>
          <cell r="O80">
            <v>0.79614323064364101</v>
          </cell>
          <cell r="P80">
            <v>0.866503092387926</v>
          </cell>
          <cell r="Q80">
            <v>0.85739466599264103</v>
          </cell>
          <cell r="R80">
            <v>0.72488721169421699</v>
          </cell>
          <cell r="S80">
            <v>0.76006714256635899</v>
          </cell>
          <cell r="T80">
            <v>0.85093675538333002</v>
          </cell>
          <cell r="U80">
            <v>0.52141090949636804</v>
          </cell>
          <cell r="V80">
            <v>0.54668100068621694</v>
          </cell>
          <cell r="W80">
            <v>0.91983322702896497</v>
          </cell>
          <cell r="X80">
            <v>0.91983322702896497</v>
          </cell>
          <cell r="Y80">
            <v>1.0054687008382499</v>
          </cell>
          <cell r="Z80">
            <v>0.68459722934566203</v>
          </cell>
          <cell r="AA80">
            <v>0</v>
          </cell>
          <cell r="AB80">
            <v>0.90938468700352004</v>
          </cell>
          <cell r="AC80">
            <v>0.71334425544529201</v>
          </cell>
          <cell r="AD80">
            <v>0.91983322702896497</v>
          </cell>
          <cell r="AE80">
            <v>0.86659136043571405</v>
          </cell>
          <cell r="AF80">
            <v>0.86659136043571405</v>
          </cell>
          <cell r="AG80">
            <v>0.866503092387926</v>
          </cell>
          <cell r="AH80">
            <v>1.0028538507723399</v>
          </cell>
          <cell r="AI80">
            <v>0.78729117644058999</v>
          </cell>
          <cell r="AJ80">
            <v>0.76211851879676795</v>
          </cell>
          <cell r="AK80">
            <v>0.78729117644058999</v>
          </cell>
          <cell r="AL80">
            <v>1.00300427884996</v>
          </cell>
          <cell r="AM80">
            <v>1.00300427884996</v>
          </cell>
          <cell r="AN80">
            <v>0.73005968188801496</v>
          </cell>
          <cell r="AO80">
            <v>0.27250320221723301</v>
          </cell>
          <cell r="AP80">
            <v>0.38795900004335798</v>
          </cell>
          <cell r="AQ80">
            <v>0.85216951319275402</v>
          </cell>
          <cell r="AR80">
            <v>7.95515216230646E-2</v>
          </cell>
        </row>
        <row r="81">
          <cell r="G81" t="str">
            <v>Price_adjustment</v>
          </cell>
          <cell r="L81">
            <v>0.78729117644058999</v>
          </cell>
          <cell r="M81">
            <v>0.71932508725393496</v>
          </cell>
          <cell r="N81">
            <v>0.75450501812607795</v>
          </cell>
          <cell r="O81">
            <v>0.79614323064364101</v>
          </cell>
          <cell r="P81">
            <v>0.866503092387926</v>
          </cell>
          <cell r="Q81">
            <v>0.85739466599264103</v>
          </cell>
          <cell r="R81">
            <v>0.72488721169421699</v>
          </cell>
          <cell r="S81">
            <v>0.76006714256635899</v>
          </cell>
          <cell r="T81">
            <v>0.85093675538333002</v>
          </cell>
          <cell r="U81">
            <v>0.52141090949636804</v>
          </cell>
          <cell r="V81">
            <v>0.54668100068621694</v>
          </cell>
          <cell r="W81">
            <v>0.91983322702896497</v>
          </cell>
          <cell r="X81">
            <v>0.91983322702896497</v>
          </cell>
          <cell r="Y81">
            <v>1.0054687008382499</v>
          </cell>
          <cell r="Z81">
            <v>0.68459722934566203</v>
          </cell>
          <cell r="AA81">
            <v>0</v>
          </cell>
          <cell r="AB81">
            <v>0.90938468700352004</v>
          </cell>
          <cell r="AC81">
            <v>0.71334425544529201</v>
          </cell>
          <cell r="AD81">
            <v>0.91983322702896497</v>
          </cell>
          <cell r="AE81">
            <v>0.86659136043571405</v>
          </cell>
          <cell r="AF81">
            <v>0.86659136043571405</v>
          </cell>
          <cell r="AG81">
            <v>0.866503092387926</v>
          </cell>
          <cell r="AH81">
            <v>1.0028538507723399</v>
          </cell>
          <cell r="AI81">
            <v>0.78729117644058999</v>
          </cell>
          <cell r="AJ81">
            <v>0.76211851879676795</v>
          </cell>
          <cell r="AK81">
            <v>0.78729117644058999</v>
          </cell>
          <cell r="AL81">
            <v>1.00300427884996</v>
          </cell>
          <cell r="AM81">
            <v>1.00300427884996</v>
          </cell>
          <cell r="AN81">
            <v>0.73005968188801496</v>
          </cell>
          <cell r="AO81">
            <v>0.27250320221723301</v>
          </cell>
          <cell r="AP81">
            <v>0.38795900004335798</v>
          </cell>
          <cell r="AQ81">
            <v>0.85216951319275402</v>
          </cell>
          <cell r="AR81">
            <v>7.95515216230646E-2</v>
          </cell>
        </row>
        <row r="82">
          <cell r="G82" t="str">
            <v>Price_adjustment</v>
          </cell>
          <cell r="L82">
            <v>0.78729117644058999</v>
          </cell>
          <cell r="M82">
            <v>0.71932508725393496</v>
          </cell>
          <cell r="N82">
            <v>0.75450501812607795</v>
          </cell>
          <cell r="O82">
            <v>0.79614323064364101</v>
          </cell>
          <cell r="P82">
            <v>0.866503092387926</v>
          </cell>
          <cell r="Q82">
            <v>0.85739466599264103</v>
          </cell>
          <cell r="R82">
            <v>0.72488721169421699</v>
          </cell>
          <cell r="S82">
            <v>0.76006714256635899</v>
          </cell>
          <cell r="T82">
            <v>0.85093675538333002</v>
          </cell>
          <cell r="U82">
            <v>0.52141090949636804</v>
          </cell>
          <cell r="V82">
            <v>0.54668100068621694</v>
          </cell>
          <cell r="W82">
            <v>0.91983322702896497</v>
          </cell>
          <cell r="X82">
            <v>0.91983322702896497</v>
          </cell>
          <cell r="Y82">
            <v>1.0054687008382499</v>
          </cell>
          <cell r="Z82">
            <v>0.68459722934566203</v>
          </cell>
          <cell r="AA82">
            <v>0</v>
          </cell>
          <cell r="AB82">
            <v>0.90938468700352004</v>
          </cell>
          <cell r="AC82">
            <v>0.71334425544529201</v>
          </cell>
          <cell r="AD82">
            <v>0.91983322702896497</v>
          </cell>
          <cell r="AE82">
            <v>0.86659136043571405</v>
          </cell>
          <cell r="AF82">
            <v>0.86659136043571405</v>
          </cell>
          <cell r="AG82">
            <v>0.866503092387926</v>
          </cell>
          <cell r="AH82">
            <v>1.0028538507723399</v>
          </cell>
          <cell r="AI82">
            <v>0.78729117644058999</v>
          </cell>
          <cell r="AJ82">
            <v>0.76211851879676795</v>
          </cell>
          <cell r="AK82">
            <v>0.78729117644058999</v>
          </cell>
          <cell r="AL82">
            <v>1.00300427884996</v>
          </cell>
          <cell r="AM82">
            <v>1.00300427884996</v>
          </cell>
          <cell r="AN82">
            <v>0.73005968188801496</v>
          </cell>
          <cell r="AO82">
            <v>0.27250320221723301</v>
          </cell>
          <cell r="AP82">
            <v>0.38795900004335798</v>
          </cell>
          <cell r="AQ82">
            <v>0.85216951319275402</v>
          </cell>
          <cell r="AR82">
            <v>7.95515216230646E-2</v>
          </cell>
        </row>
        <row r="83">
          <cell r="G83" t="str">
            <v>Price_adjustment</v>
          </cell>
          <cell r="L83">
            <v>0.78729117644058999</v>
          </cell>
          <cell r="M83">
            <v>0.71932508725393496</v>
          </cell>
          <cell r="N83">
            <v>0.75450501812607795</v>
          </cell>
          <cell r="O83">
            <v>0.79614323064364101</v>
          </cell>
          <cell r="P83">
            <v>0.866503092387926</v>
          </cell>
          <cell r="Q83">
            <v>0.85739466599264103</v>
          </cell>
          <cell r="R83">
            <v>0.72488721169421699</v>
          </cell>
          <cell r="S83">
            <v>0.76006714256635899</v>
          </cell>
          <cell r="T83">
            <v>0.85093675538333002</v>
          </cell>
          <cell r="U83">
            <v>0.52141090949636804</v>
          </cell>
          <cell r="V83">
            <v>0.54668100068621694</v>
          </cell>
          <cell r="W83">
            <v>0.91983322702896497</v>
          </cell>
          <cell r="X83">
            <v>0.91983322702896497</v>
          </cell>
          <cell r="Y83">
            <v>1.0054687008382499</v>
          </cell>
          <cell r="Z83">
            <v>0.68459722934566203</v>
          </cell>
          <cell r="AA83">
            <v>0</v>
          </cell>
          <cell r="AB83">
            <v>0.90938468700352004</v>
          </cell>
          <cell r="AC83">
            <v>0.71334425544529201</v>
          </cell>
          <cell r="AD83">
            <v>0.91983322702896497</v>
          </cell>
          <cell r="AE83">
            <v>0.86659136043571405</v>
          </cell>
          <cell r="AF83">
            <v>0.86659136043571405</v>
          </cell>
          <cell r="AG83">
            <v>0.866503092387926</v>
          </cell>
          <cell r="AH83">
            <v>1.0028538507723399</v>
          </cell>
          <cell r="AI83">
            <v>0.78729117644058999</v>
          </cell>
          <cell r="AJ83">
            <v>0.76211851879676795</v>
          </cell>
          <cell r="AK83">
            <v>0.78729117644058999</v>
          </cell>
          <cell r="AL83">
            <v>1.00300427884996</v>
          </cell>
          <cell r="AM83">
            <v>1.00300427884996</v>
          </cell>
          <cell r="AN83">
            <v>0.73005968188801496</v>
          </cell>
          <cell r="AO83">
            <v>0.27250320221723301</v>
          </cell>
          <cell r="AP83">
            <v>0.38795900004335798</v>
          </cell>
          <cell r="AQ83">
            <v>0.85216951319275402</v>
          </cell>
          <cell r="AR83">
            <v>7.95515216230646E-2</v>
          </cell>
        </row>
        <row r="84">
          <cell r="G84" t="str">
            <v>Price_adjustment</v>
          </cell>
          <cell r="L84">
            <v>0.78729117644058999</v>
          </cell>
          <cell r="M84">
            <v>0.71932508725393496</v>
          </cell>
          <cell r="N84">
            <v>0.75450501812607795</v>
          </cell>
          <cell r="O84">
            <v>0.79614323064364101</v>
          </cell>
          <cell r="P84">
            <v>0.866503092387926</v>
          </cell>
          <cell r="Q84">
            <v>0.85739466599264103</v>
          </cell>
          <cell r="R84">
            <v>0.72488721169421699</v>
          </cell>
          <cell r="S84">
            <v>0.76006714256635899</v>
          </cell>
          <cell r="T84">
            <v>0.85093675538333002</v>
          </cell>
          <cell r="U84">
            <v>0.52141090949636804</v>
          </cell>
          <cell r="V84">
            <v>0.54668100068621694</v>
          </cell>
          <cell r="W84">
            <v>0.91983322702896497</v>
          </cell>
          <cell r="X84">
            <v>0.91983322702896497</v>
          </cell>
          <cell r="Y84">
            <v>1.0054687008382499</v>
          </cell>
          <cell r="Z84">
            <v>0.68459722934566203</v>
          </cell>
          <cell r="AA84">
            <v>0</v>
          </cell>
          <cell r="AB84">
            <v>0.90938468700352004</v>
          </cell>
          <cell r="AC84">
            <v>0.71334425544529201</v>
          </cell>
          <cell r="AD84">
            <v>0.91983322702896497</v>
          </cell>
          <cell r="AE84">
            <v>0.86659136043571405</v>
          </cell>
          <cell r="AF84">
            <v>0.86659136043571405</v>
          </cell>
          <cell r="AG84">
            <v>0.866503092387926</v>
          </cell>
          <cell r="AH84">
            <v>1.0028538507723399</v>
          </cell>
          <cell r="AI84">
            <v>0.78729117644058999</v>
          </cell>
          <cell r="AJ84">
            <v>0.76211851879676795</v>
          </cell>
          <cell r="AK84">
            <v>0.78729117644058999</v>
          </cell>
          <cell r="AL84">
            <v>1.00300427884996</v>
          </cell>
          <cell r="AM84">
            <v>1.00300427884996</v>
          </cell>
          <cell r="AN84">
            <v>0.73005968188801496</v>
          </cell>
          <cell r="AO84">
            <v>0.27250320221723301</v>
          </cell>
          <cell r="AP84">
            <v>0.38795900004335798</v>
          </cell>
          <cell r="AQ84">
            <v>0.85216951319275402</v>
          </cell>
          <cell r="AR84">
            <v>7.95515216230646E-2</v>
          </cell>
        </row>
        <row r="85">
          <cell r="G85" t="str">
            <v>Price_adjustment</v>
          </cell>
          <cell r="L85">
            <v>0.78729117644058999</v>
          </cell>
          <cell r="M85">
            <v>0.71932508725393496</v>
          </cell>
          <cell r="N85">
            <v>0.75450501812607795</v>
          </cell>
          <cell r="O85">
            <v>0.79614323064364101</v>
          </cell>
          <cell r="P85">
            <v>0.866503092387926</v>
          </cell>
          <cell r="Q85">
            <v>0.85739466599264103</v>
          </cell>
          <cell r="R85">
            <v>0.72488721169421699</v>
          </cell>
          <cell r="S85">
            <v>0.76006714256635899</v>
          </cell>
          <cell r="T85">
            <v>0.85093675538333002</v>
          </cell>
          <cell r="U85">
            <v>0.52141090949636804</v>
          </cell>
          <cell r="V85">
            <v>0.54668100068621694</v>
          </cell>
          <cell r="W85">
            <v>0.91983322702896497</v>
          </cell>
          <cell r="X85">
            <v>0.91983322702896497</v>
          </cell>
          <cell r="Y85">
            <v>1.0054687008382499</v>
          </cell>
          <cell r="Z85">
            <v>0.68459722934566203</v>
          </cell>
          <cell r="AA85">
            <v>0</v>
          </cell>
          <cell r="AB85">
            <v>0.90938468700352004</v>
          </cell>
          <cell r="AC85">
            <v>0.71334425544529201</v>
          </cell>
          <cell r="AD85">
            <v>0.91983322702896497</v>
          </cell>
          <cell r="AE85">
            <v>0.86659136043571405</v>
          </cell>
          <cell r="AF85">
            <v>0.86659136043571405</v>
          </cell>
          <cell r="AG85">
            <v>0.866503092387926</v>
          </cell>
          <cell r="AH85">
            <v>1.0028538507723399</v>
          </cell>
          <cell r="AI85">
            <v>0.78729117644058999</v>
          </cell>
          <cell r="AJ85">
            <v>0.76211851879676795</v>
          </cell>
          <cell r="AK85">
            <v>0.78729117644058999</v>
          </cell>
          <cell r="AL85">
            <v>1.00300427884996</v>
          </cell>
          <cell r="AM85">
            <v>1.00300427884996</v>
          </cell>
          <cell r="AN85">
            <v>0.73005968188801496</v>
          </cell>
          <cell r="AO85">
            <v>0.27250320221723301</v>
          </cell>
          <cell r="AP85">
            <v>0.38795900004335798</v>
          </cell>
          <cell r="AQ85">
            <v>0.85216951319275402</v>
          </cell>
          <cell r="AR85">
            <v>7.95515216230646E-2</v>
          </cell>
        </row>
        <row r="86">
          <cell r="G86" t="str">
            <v>Price_adjustment</v>
          </cell>
          <cell r="L86">
            <v>0.78729117644058999</v>
          </cell>
          <cell r="M86">
            <v>0.71932508725393496</v>
          </cell>
          <cell r="N86">
            <v>0.75450501812607795</v>
          </cell>
          <cell r="O86">
            <v>0.79614323064364101</v>
          </cell>
          <cell r="P86">
            <v>0.866503092387926</v>
          </cell>
          <cell r="Q86">
            <v>0.85739466599264103</v>
          </cell>
          <cell r="R86">
            <v>0.72488721169421699</v>
          </cell>
          <cell r="S86">
            <v>0.76006714256635899</v>
          </cell>
          <cell r="T86">
            <v>0.85093675538333002</v>
          </cell>
          <cell r="U86">
            <v>0.52141090949636804</v>
          </cell>
          <cell r="V86">
            <v>0.54668100068621694</v>
          </cell>
          <cell r="W86">
            <v>0.91983322702896497</v>
          </cell>
          <cell r="X86">
            <v>0.91983322702896497</v>
          </cell>
          <cell r="Y86">
            <v>1.0054687008382499</v>
          </cell>
          <cell r="Z86">
            <v>0.68459722934566203</v>
          </cell>
          <cell r="AA86">
            <v>0</v>
          </cell>
          <cell r="AB86">
            <v>0.90938468700352004</v>
          </cell>
          <cell r="AC86">
            <v>0.71334425544529201</v>
          </cell>
          <cell r="AD86">
            <v>0.91983322702896497</v>
          </cell>
          <cell r="AE86">
            <v>0.86659136043571405</v>
          </cell>
          <cell r="AF86">
            <v>0.86659136043571405</v>
          </cell>
          <cell r="AG86">
            <v>0.866503092387926</v>
          </cell>
          <cell r="AH86">
            <v>1.0028538507723399</v>
          </cell>
          <cell r="AI86">
            <v>0.78729117644058999</v>
          </cell>
          <cell r="AJ86">
            <v>0.76211851879676795</v>
          </cell>
          <cell r="AK86">
            <v>0.78729117644058999</v>
          </cell>
          <cell r="AL86">
            <v>1.00300427884996</v>
          </cell>
          <cell r="AM86">
            <v>1.00300427884996</v>
          </cell>
          <cell r="AN86">
            <v>0.73005968188801496</v>
          </cell>
          <cell r="AO86">
            <v>0.27250320221723301</v>
          </cell>
          <cell r="AP86">
            <v>0.38795900004335798</v>
          </cell>
          <cell r="AQ86">
            <v>0.85216951319275402</v>
          </cell>
          <cell r="AR86">
            <v>7.95515216230646E-2</v>
          </cell>
        </row>
        <row r="87">
          <cell r="G87" t="str">
            <v>Price_adjustment</v>
          </cell>
          <cell r="L87">
            <v>0.78729117644058999</v>
          </cell>
          <cell r="M87">
            <v>0.71932508725393496</v>
          </cell>
          <cell r="N87">
            <v>0.75450501812607795</v>
          </cell>
          <cell r="O87">
            <v>0.79614323064364101</v>
          </cell>
          <cell r="P87">
            <v>0.866503092387926</v>
          </cell>
          <cell r="Q87">
            <v>0.85739466599264103</v>
          </cell>
          <cell r="R87">
            <v>0.72488721169421699</v>
          </cell>
          <cell r="S87">
            <v>0.76006714256635899</v>
          </cell>
          <cell r="T87">
            <v>0.85093675538333002</v>
          </cell>
          <cell r="U87">
            <v>0.52141090949636804</v>
          </cell>
          <cell r="V87">
            <v>0.54668100068621694</v>
          </cell>
          <cell r="W87">
            <v>0.91983322702896497</v>
          </cell>
          <cell r="X87">
            <v>0.91983322702896497</v>
          </cell>
          <cell r="Y87">
            <v>1.0054687008382499</v>
          </cell>
          <cell r="Z87">
            <v>0.68459722934566203</v>
          </cell>
          <cell r="AA87">
            <v>0</v>
          </cell>
          <cell r="AB87">
            <v>0.90938468700352004</v>
          </cell>
          <cell r="AC87">
            <v>0.71334425544529201</v>
          </cell>
          <cell r="AD87">
            <v>0.91983322702896497</v>
          </cell>
          <cell r="AE87">
            <v>0.86659136043571405</v>
          </cell>
          <cell r="AF87">
            <v>0.86659136043571405</v>
          </cell>
          <cell r="AG87">
            <v>0.866503092387926</v>
          </cell>
          <cell r="AH87">
            <v>1.0028538507723399</v>
          </cell>
          <cell r="AI87">
            <v>0.78729117644058999</v>
          </cell>
          <cell r="AJ87">
            <v>0.76211851879676795</v>
          </cell>
          <cell r="AK87">
            <v>0.78729117644058999</v>
          </cell>
          <cell r="AL87">
            <v>1.00300427884996</v>
          </cell>
          <cell r="AM87">
            <v>1.00300427884996</v>
          </cell>
          <cell r="AN87">
            <v>0.73005968188801496</v>
          </cell>
          <cell r="AO87">
            <v>0.27250320221723301</v>
          </cell>
          <cell r="AP87">
            <v>0.38795900004335798</v>
          </cell>
          <cell r="AQ87">
            <v>0.85216951319275402</v>
          </cell>
          <cell r="AR87">
            <v>7.95515216230646E-2</v>
          </cell>
        </row>
        <row r="88">
          <cell r="G88" t="str">
            <v>Price_adjustment</v>
          </cell>
          <cell r="L88">
            <v>1.0057987737332701</v>
          </cell>
          <cell r="M88">
            <v>0.99844628109526501</v>
          </cell>
          <cell r="N88">
            <v>0.99760546293247399</v>
          </cell>
          <cell r="O88">
            <v>0.99055842474075295</v>
          </cell>
          <cell r="P88">
            <v>0.988900684929234</v>
          </cell>
          <cell r="Q88">
            <v>1.01428714355482</v>
          </cell>
          <cell r="R88">
            <v>1.00395944243591</v>
          </cell>
          <cell r="S88">
            <v>1.00311116332312</v>
          </cell>
          <cell r="T88">
            <v>1.00881280394994</v>
          </cell>
          <cell r="U88">
            <v>1.0015034760708299</v>
          </cell>
          <cell r="V88">
            <v>1.0006585352253601</v>
          </cell>
          <cell r="W88">
            <v>0.99858155321795805</v>
          </cell>
          <cell r="X88">
            <v>0.99858155321795805</v>
          </cell>
          <cell r="Y88">
            <v>1</v>
          </cell>
          <cell r="Z88">
            <v>1</v>
          </cell>
          <cell r="AA88">
            <v>1</v>
          </cell>
          <cell r="AB88">
            <v>0.999922744967359</v>
          </cell>
          <cell r="AC88">
            <v>1</v>
          </cell>
          <cell r="AD88">
            <v>0.99858155321795805</v>
          </cell>
          <cell r="AE88">
            <v>1</v>
          </cell>
          <cell r="AF88">
            <v>1</v>
          </cell>
          <cell r="AG88">
            <v>0.988900684929234</v>
          </cell>
          <cell r="AH88">
            <v>1</v>
          </cell>
          <cell r="AI88">
            <v>1.0057987737332701</v>
          </cell>
          <cell r="AJ88">
            <v>1.00623486055421</v>
          </cell>
          <cell r="AK88">
            <v>1.0057987737332701</v>
          </cell>
          <cell r="AL88">
            <v>1</v>
          </cell>
          <cell r="AM88">
            <v>1</v>
          </cell>
          <cell r="AN88">
            <v>1.04824616836468</v>
          </cell>
          <cell r="AO88">
            <v>1</v>
          </cell>
          <cell r="AP88">
            <v>1</v>
          </cell>
          <cell r="AQ88">
            <v>1.0143634755445701</v>
          </cell>
          <cell r="AR88">
            <v>1</v>
          </cell>
        </row>
        <row r="89">
          <cell r="G89" t="str">
            <v>Price_adjustment</v>
          </cell>
          <cell r="L89">
            <v>1.00423216802796</v>
          </cell>
          <cell r="M89">
            <v>0.99978567687984898</v>
          </cell>
          <cell r="N89">
            <v>0.99908377500517598</v>
          </cell>
          <cell r="O89">
            <v>0.99556313072606695</v>
          </cell>
          <cell r="P89">
            <v>0.994172128037771</v>
          </cell>
          <cell r="Q89">
            <v>1.0070923566848999</v>
          </cell>
          <cell r="R89">
            <v>1.0021999548757801</v>
          </cell>
          <cell r="S89">
            <v>1.00149466020481</v>
          </cell>
          <cell r="T89">
            <v>1.0047197112986199</v>
          </cell>
          <cell r="U89">
            <v>1.00111220869631</v>
          </cell>
          <cell r="V89">
            <v>1.000408443652</v>
          </cell>
          <cell r="W89">
            <v>0.99929418250263602</v>
          </cell>
          <cell r="X89">
            <v>0.99929418250263602</v>
          </cell>
          <cell r="Y89">
            <v>0.99097250513493296</v>
          </cell>
          <cell r="Z89">
            <v>0.95557418246300196</v>
          </cell>
          <cell r="AA89">
            <v>1.02</v>
          </cell>
          <cell r="AB89">
            <v>0.99996176366130995</v>
          </cell>
          <cell r="AC89">
            <v>1</v>
          </cell>
          <cell r="AD89">
            <v>0.99929418250263602</v>
          </cell>
          <cell r="AE89">
            <v>0.99239454097469504</v>
          </cell>
          <cell r="AF89">
            <v>0.99239454097469504</v>
          </cell>
          <cell r="AG89">
            <v>0.994172128037771</v>
          </cell>
          <cell r="AH89">
            <v>0.99441419354453797</v>
          </cell>
          <cell r="AI89">
            <v>1.00423216802796</v>
          </cell>
          <cell r="AJ89">
            <v>1.00481278541472</v>
          </cell>
          <cell r="AK89">
            <v>1.00423216802796</v>
          </cell>
          <cell r="AL89">
            <v>0.99441419354453797</v>
          </cell>
          <cell r="AM89">
            <v>0.99441419354453797</v>
          </cell>
          <cell r="AN89">
            <v>1.0230411228288701</v>
          </cell>
          <cell r="AO89">
            <v>0.93135038561776895</v>
          </cell>
          <cell r="AP89">
            <v>0.920565400185552</v>
          </cell>
          <cell r="AQ89">
            <v>1.0071194693316701</v>
          </cell>
          <cell r="AR89">
            <v>0.60811808118081201</v>
          </cell>
        </row>
        <row r="90">
          <cell r="G90" t="str">
            <v>Price_adjustment</v>
          </cell>
          <cell r="L90">
            <v>1</v>
          </cell>
          <cell r="M90">
            <v>1</v>
          </cell>
          <cell r="N90">
            <v>1</v>
          </cell>
          <cell r="O90">
            <v>1</v>
          </cell>
          <cell r="P90">
            <v>1</v>
          </cell>
          <cell r="Q90">
            <v>1</v>
          </cell>
          <cell r="R90">
            <v>1</v>
          </cell>
          <cell r="S90">
            <v>1</v>
          </cell>
          <cell r="T90">
            <v>1</v>
          </cell>
          <cell r="U90">
            <v>1</v>
          </cell>
          <cell r="V90">
            <v>1</v>
          </cell>
          <cell r="W90">
            <v>1</v>
          </cell>
          <cell r="X90">
            <v>1</v>
          </cell>
          <cell r="Y90">
            <v>0.98202650593340501</v>
          </cell>
          <cell r="Z90">
            <v>0.91312201818983496</v>
          </cell>
          <cell r="AA90">
            <v>1.0404</v>
          </cell>
          <cell r="AB90">
            <v>1</v>
          </cell>
          <cell r="AC90">
            <v>1</v>
          </cell>
          <cell r="AD90">
            <v>1</v>
          </cell>
          <cell r="AE90">
            <v>0.98484692495637605</v>
          </cell>
          <cell r="AF90">
            <v>0.98484692495637605</v>
          </cell>
          <cell r="AG90">
            <v>1</v>
          </cell>
          <cell r="AH90">
            <v>0.98885958832283305</v>
          </cell>
          <cell r="AI90">
            <v>1</v>
          </cell>
          <cell r="AJ90">
            <v>1</v>
          </cell>
          <cell r="AK90">
            <v>1</v>
          </cell>
          <cell r="AL90">
            <v>0.98885958832283305</v>
          </cell>
          <cell r="AM90">
            <v>0.98885958832283305</v>
          </cell>
          <cell r="AN90">
            <v>1</v>
          </cell>
          <cell r="AO90">
            <v>0.86270077123553701</v>
          </cell>
          <cell r="AP90">
            <v>0.84113080037110499</v>
          </cell>
          <cell r="AQ90">
            <v>1</v>
          </cell>
          <cell r="AR90">
            <v>0.45608856088560901</v>
          </cell>
        </row>
        <row r="91">
          <cell r="G91" t="str">
            <v>Price_adjustment</v>
          </cell>
          <cell r="L91">
            <v>1.01039117403895</v>
          </cell>
          <cell r="M91">
            <v>1.00248620952256</v>
          </cell>
          <cell r="N91">
            <v>1.00248620952256</v>
          </cell>
          <cell r="O91">
            <v>1</v>
          </cell>
          <cell r="P91">
            <v>1</v>
          </cell>
          <cell r="Q91">
            <v>0.99171025162839999</v>
          </cell>
          <cell r="R91">
            <v>0.99585390330074497</v>
          </cell>
          <cell r="S91">
            <v>0.99585390330074497</v>
          </cell>
          <cell r="T91">
            <v>0.99834011282330504</v>
          </cell>
          <cell r="U91">
            <v>0.99871828974325805</v>
          </cell>
          <cell r="V91">
            <v>0.99871828974325805</v>
          </cell>
          <cell r="W91">
            <v>1.00074347269578</v>
          </cell>
          <cell r="X91">
            <v>1.00074347269578</v>
          </cell>
          <cell r="Y91">
            <v>0.97316126669373204</v>
          </cell>
          <cell r="Z91">
            <v>0.87857590366851501</v>
          </cell>
          <cell r="AA91">
            <v>1.0612079999999999</v>
          </cell>
          <cell r="AB91">
            <v>0.99999036231035698</v>
          </cell>
          <cell r="AC91">
            <v>1</v>
          </cell>
          <cell r="AD91">
            <v>1.00074347269578</v>
          </cell>
          <cell r="AE91">
            <v>0.97735671202242203</v>
          </cell>
          <cell r="AF91">
            <v>0.97735671202242203</v>
          </cell>
          <cell r="AG91">
            <v>1</v>
          </cell>
          <cell r="AH91">
            <v>0.98333601005083404</v>
          </cell>
          <cell r="AI91">
            <v>1.01039117403895</v>
          </cell>
          <cell r="AJ91">
            <v>1.01379319452974</v>
          </cell>
          <cell r="AK91">
            <v>1.01039117403895</v>
          </cell>
          <cell r="AL91">
            <v>0.98333601005083404</v>
          </cell>
          <cell r="AM91">
            <v>0.98333601005083404</v>
          </cell>
          <cell r="AN91">
            <v>1.0006973654701501</v>
          </cell>
          <cell r="AO91">
            <v>0.79405115685330596</v>
          </cell>
          <cell r="AP91">
            <v>0.76169620055665699</v>
          </cell>
          <cell r="AQ91">
            <v>0.99178041358887703</v>
          </cell>
          <cell r="AR91">
            <v>0.38782287822878198</v>
          </cell>
        </row>
        <row r="92">
          <cell r="G92" t="str">
            <v>Price_adjustment</v>
          </cell>
          <cell r="L92">
            <v>1.01499262080751</v>
          </cell>
          <cell r="M92">
            <v>1.00542266560004</v>
          </cell>
          <cell r="N92">
            <v>1.00542266560004</v>
          </cell>
          <cell r="O92">
            <v>1.0047619047619001</v>
          </cell>
          <cell r="P92">
            <v>1.0047619047619001</v>
          </cell>
          <cell r="Q92">
            <v>0.98463446019363898</v>
          </cell>
          <cell r="R92">
            <v>0.99419423490068803</v>
          </cell>
          <cell r="S92">
            <v>0.99419423490068803</v>
          </cell>
          <cell r="T92">
            <v>0.99579741197160898</v>
          </cell>
          <cell r="U92">
            <v>0.99898109975073301</v>
          </cell>
          <cell r="V92">
            <v>0.99898109975073301</v>
          </cell>
          <cell r="W92">
            <v>1.0014683662827</v>
          </cell>
          <cell r="X92">
            <v>1.0014683662827</v>
          </cell>
          <cell r="Y92">
            <v>0.964376058355773</v>
          </cell>
          <cell r="Z92">
            <v>0.84533677113289496</v>
          </cell>
          <cell r="AA92">
            <v>1.08243216</v>
          </cell>
          <cell r="AB92">
            <v>1.0000204486248001</v>
          </cell>
          <cell r="AC92">
            <v>1</v>
          </cell>
          <cell r="AD92">
            <v>1.0014683662827</v>
          </cell>
          <cell r="AE92">
            <v>0.96992346559602904</v>
          </cell>
          <cell r="AF92">
            <v>0.96992346559602904</v>
          </cell>
          <cell r="AG92">
            <v>1.0047619047619001</v>
          </cell>
          <cell r="AH92">
            <v>0.97784328541800303</v>
          </cell>
          <cell r="AI92">
            <v>1.01499262080751</v>
          </cell>
          <cell r="AJ92">
            <v>1.0202582848383399</v>
          </cell>
          <cell r="AK92">
            <v>1.01499262080751</v>
          </cell>
          <cell r="AL92">
            <v>0.97784328541800303</v>
          </cell>
          <cell r="AM92">
            <v>0.97784328541800303</v>
          </cell>
          <cell r="AN92">
            <v>0.95142225905707201</v>
          </cell>
          <cell r="AO92">
            <v>0.72540154247107502</v>
          </cell>
          <cell r="AP92">
            <v>0.68226160074220998</v>
          </cell>
          <cell r="AQ92">
            <v>0.98461306695844797</v>
          </cell>
          <cell r="AR92">
            <v>0.34907749077490802</v>
          </cell>
        </row>
        <row r="93">
          <cell r="G93" t="str">
            <v>Price_adjustment</v>
          </cell>
          <cell r="L93">
            <v>1.0153296710398301</v>
          </cell>
          <cell r="M93">
            <v>1.0081888902805001</v>
          </cell>
          <cell r="N93">
            <v>1.0081888902805001</v>
          </cell>
          <cell r="O93">
            <v>1.01251292517007</v>
          </cell>
          <cell r="P93">
            <v>1.01251292517007</v>
          </cell>
          <cell r="Q93">
            <v>0.97792708287026997</v>
          </cell>
          <cell r="R93">
            <v>0.99357376045008505</v>
          </cell>
          <cell r="S93">
            <v>0.99357376045008505</v>
          </cell>
          <cell r="T93">
            <v>0.99236766549869404</v>
          </cell>
          <cell r="U93">
            <v>0.99965283668068095</v>
          </cell>
          <cell r="V93">
            <v>0.99965283668068095</v>
          </cell>
          <cell r="W93">
            <v>1.0021746392311901</v>
          </cell>
          <cell r="X93">
            <v>1.0021746392311901</v>
          </cell>
          <cell r="Y93">
            <v>0.95567015844097303</v>
          </cell>
          <cell r="Z93">
            <v>0.81335517357758402</v>
          </cell>
          <cell r="AA93">
            <v>1.1040808032</v>
          </cell>
          <cell r="AB93">
            <v>1.00009963127266</v>
          </cell>
          <cell r="AC93">
            <v>0.95557418246300196</v>
          </cell>
          <cell r="AD93">
            <v>1.0021746392311901</v>
          </cell>
          <cell r="AE93">
            <v>0.96254675242075705</v>
          </cell>
          <cell r="AF93">
            <v>0.96254675242075705</v>
          </cell>
          <cell r="AG93">
            <v>1.01251292517007</v>
          </cell>
          <cell r="AH93">
            <v>0.97238124208188503</v>
          </cell>
          <cell r="AI93">
            <v>1.0153296710398301</v>
          </cell>
          <cell r="AJ93">
            <v>1.02129940367731</v>
          </cell>
          <cell r="AK93">
            <v>1.0153296710398301</v>
          </cell>
          <cell r="AL93">
            <v>0.97238124208188503</v>
          </cell>
          <cell r="AM93">
            <v>0.97238124208188503</v>
          </cell>
          <cell r="AN93">
            <v>0.92288040696949902</v>
          </cell>
          <cell r="AO93">
            <v>0.65675192808884397</v>
          </cell>
          <cell r="AP93">
            <v>0.60282700092776198</v>
          </cell>
          <cell r="AQ93">
            <v>0.97781432742065999</v>
          </cell>
          <cell r="AR93">
            <v>0.31402214022140201</v>
          </cell>
        </row>
        <row r="94">
          <cell r="G94" t="str">
            <v>Price_adjustment</v>
          </cell>
          <cell r="L94">
            <v>0.99644429958838499</v>
          </cell>
          <cell r="M94">
            <v>1.00649307721748</v>
          </cell>
          <cell r="N94">
            <v>1.00649307721748</v>
          </cell>
          <cell r="O94">
            <v>1.0208251741367</v>
          </cell>
          <cell r="P94">
            <v>1.0208251741367</v>
          </cell>
          <cell r="Q94">
            <v>0.97162514744519601</v>
          </cell>
          <cell r="R94">
            <v>0.99343721264856799</v>
          </cell>
          <cell r="S94">
            <v>0.99343721264856799</v>
          </cell>
          <cell r="T94">
            <v>0.98443303058199905</v>
          </cell>
          <cell r="U94">
            <v>0.999158808713831</v>
          </cell>
          <cell r="V94">
            <v>0.999158808713831</v>
          </cell>
          <cell r="W94">
            <v>1.0028623902388101</v>
          </cell>
          <cell r="X94">
            <v>1.0028623902388101</v>
          </cell>
          <cell r="Y94">
            <v>0.94704285099295005</v>
          </cell>
          <cell r="Z94">
            <v>0.78258353472408104</v>
          </cell>
          <cell r="AA94">
            <v>1.1261624192640001</v>
          </cell>
          <cell r="AB94">
            <v>1.00015687220418</v>
          </cell>
          <cell r="AC94">
            <v>0.91312201818983496</v>
          </cell>
          <cell r="AD94">
            <v>1.0028623902388101</v>
          </cell>
          <cell r="AE94">
            <v>0.95522614253528004</v>
          </cell>
          <cell r="AF94">
            <v>0.95522614253528004</v>
          </cell>
          <cell r="AG94">
            <v>1.0208251741367</v>
          </cell>
          <cell r="AH94">
            <v>0.96694970866269303</v>
          </cell>
          <cell r="AI94">
            <v>0.99644429958838499</v>
          </cell>
          <cell r="AJ94">
            <v>0.99774646722583205</v>
          </cell>
          <cell r="AK94">
            <v>0.99644429958838499</v>
          </cell>
          <cell r="AL94">
            <v>0.96694970866269303</v>
          </cell>
          <cell r="AM94">
            <v>0.96694970866269303</v>
          </cell>
          <cell r="AN94">
            <v>0.90281628301317596</v>
          </cell>
          <cell r="AO94">
            <v>0.61823163033387496</v>
          </cell>
          <cell r="AP94">
            <v>0.57329352065355399</v>
          </cell>
          <cell r="AQ94">
            <v>0.97141231707539</v>
          </cell>
          <cell r="AR94">
            <v>0.28892988929889302</v>
          </cell>
        </row>
        <row r="95">
          <cell r="G95" t="str">
            <v>Price_adjustment</v>
          </cell>
          <cell r="L95">
            <v>0.97892833867156404</v>
          </cell>
          <cell r="M95">
            <v>1.00107184532199</v>
          </cell>
          <cell r="N95">
            <v>1.0045853261645601</v>
          </cell>
          <cell r="O95">
            <v>1.02228321407753</v>
          </cell>
          <cell r="P95">
            <v>1.0293101757626799</v>
          </cell>
          <cell r="Q95">
            <v>0.96478795297261399</v>
          </cell>
          <cell r="R95">
            <v>0.98902437150849398</v>
          </cell>
          <cell r="S95">
            <v>0.99253785235106995</v>
          </cell>
          <cell r="T95">
            <v>0.97651229867619505</v>
          </cell>
          <cell r="U95">
            <v>0.99444513468794504</v>
          </cell>
          <cell r="V95">
            <v>0.99795861553052101</v>
          </cell>
          <cell r="W95">
            <v>1.0035315801378699</v>
          </cell>
          <cell r="X95">
            <v>1.0035315801378699</v>
          </cell>
          <cell r="Y95">
            <v>0.93849342651861301</v>
          </cell>
          <cell r="Z95">
            <v>0.76224752115643402</v>
          </cell>
          <cell r="AA95">
            <v>1.14868566764928</v>
          </cell>
          <cell r="AB95">
            <v>1.00019118900382</v>
          </cell>
          <cell r="AC95">
            <v>0.87857590366851501</v>
          </cell>
          <cell r="AD95">
            <v>1.0035315801378699</v>
          </cell>
          <cell r="AE95">
            <v>0.94796120924832805</v>
          </cell>
          <cell r="AF95">
            <v>0.94796120924832805</v>
          </cell>
          <cell r="AG95">
            <v>1.0293101757626799</v>
          </cell>
          <cell r="AH95">
            <v>0.96154851473793801</v>
          </cell>
          <cell r="AI95">
            <v>0.97892833867156404</v>
          </cell>
          <cell r="AJ95">
            <v>0.97605133272295297</v>
          </cell>
          <cell r="AK95">
            <v>0.97892833867156404</v>
          </cell>
          <cell r="AL95">
            <v>0.96154851473793801</v>
          </cell>
          <cell r="AM95">
            <v>0.96154851473793801</v>
          </cell>
          <cell r="AN95">
            <v>0.887389068167874</v>
          </cell>
          <cell r="AO95">
            <v>0.57971133257890695</v>
          </cell>
          <cell r="AP95">
            <v>0.543760040379346</v>
          </cell>
          <cell r="AQ95">
            <v>0.96465429599730601</v>
          </cell>
          <cell r="AR95">
            <v>0.265682656826568</v>
          </cell>
        </row>
        <row r="96">
          <cell r="G96" t="str">
            <v>Price_adjustment</v>
          </cell>
          <cell r="L96">
            <v>0.95185546724083103</v>
          </cell>
          <cell r="M96">
            <v>0.99266251993468602</v>
          </cell>
          <cell r="N96">
            <v>0.99971720982102297</v>
          </cell>
          <cell r="O96">
            <v>1.0214250591302301</v>
          </cell>
          <cell r="P96">
            <v>1.0355344389029</v>
          </cell>
          <cell r="Q96">
            <v>0.95827262486958298</v>
          </cell>
          <cell r="R96">
            <v>0.98429984596540898</v>
          </cell>
          <cell r="S96">
            <v>0.99135453585174604</v>
          </cell>
          <cell r="T96">
            <v>0.96633388800592201</v>
          </cell>
          <cell r="U96">
            <v>0.98874249852183005</v>
          </cell>
          <cell r="V96">
            <v>0.995797188408167</v>
          </cell>
          <cell r="W96">
            <v>1.0041821707898799</v>
          </cell>
          <cell r="X96">
            <v>1.0041821707898799</v>
          </cell>
          <cell r="Y96">
            <v>0.93358391341598101</v>
          </cell>
          <cell r="Z96">
            <v>0.74243995398392904</v>
          </cell>
          <cell r="AA96">
            <v>1.17165938100227</v>
          </cell>
          <cell r="AB96">
            <v>1.0002034906778401</v>
          </cell>
          <cell r="AC96">
            <v>0.84533677113289496</v>
          </cell>
          <cell r="AD96">
            <v>1.0041821707898799</v>
          </cell>
          <cell r="AE96">
            <v>0.94075152911381099</v>
          </cell>
          <cell r="AF96">
            <v>0.94075152911381099</v>
          </cell>
          <cell r="AG96">
            <v>1.0355344389029</v>
          </cell>
          <cell r="AH96">
            <v>0.95617749083707404</v>
          </cell>
          <cell r="AI96">
            <v>0.95185546724083103</v>
          </cell>
          <cell r="AJ96">
            <v>0.94231510606878499</v>
          </cell>
          <cell r="AK96">
            <v>0.95185546724083103</v>
          </cell>
          <cell r="AL96">
            <v>0.95617749083707404</v>
          </cell>
          <cell r="AM96">
            <v>0.95617749083707404</v>
          </cell>
          <cell r="AN96">
            <v>0.87488793852818902</v>
          </cell>
          <cell r="AO96">
            <v>0.54119103482393804</v>
          </cell>
          <cell r="AP96">
            <v>0.51422656010513801</v>
          </cell>
          <cell r="AQ96">
            <v>0.95822241331912195</v>
          </cell>
          <cell r="AR96">
            <v>0.24464944649446499</v>
          </cell>
        </row>
        <row r="97">
          <cell r="G97" t="str">
            <v>Price_adjustment</v>
          </cell>
          <cell r="L97">
            <v>0.93280495500177296</v>
          </cell>
          <cell r="M97">
            <v>0.98647467541128497</v>
          </cell>
          <cell r="N97">
            <v>0.99707057434138302</v>
          </cell>
          <cell r="O97">
            <v>1.0210925688741499</v>
          </cell>
          <cell r="P97">
            <v>1.04228436673434</v>
          </cell>
          <cell r="Q97">
            <v>0.95218199202851905</v>
          </cell>
          <cell r="R97">
            <v>0.98006056446271905</v>
          </cell>
          <cell r="S97">
            <v>0.99065646339281599</v>
          </cell>
          <cell r="T97">
            <v>0.95830103936747402</v>
          </cell>
          <cell r="U97">
            <v>0.98408275731371098</v>
          </cell>
          <cell r="V97">
            <v>0.99467865624380902</v>
          </cell>
          <cell r="W97">
            <v>1.0048193373338701</v>
          </cell>
          <cell r="X97">
            <v>1.0048193373338701</v>
          </cell>
          <cell r="Y97">
            <v>0.92870008330507203</v>
          </cell>
          <cell r="Z97">
            <v>0.72314710113505898</v>
          </cell>
          <cell r="AA97">
            <v>1.1950925686223099</v>
          </cell>
          <cell r="AB97">
            <v>1.0002051484252099</v>
          </cell>
          <cell r="AC97">
            <v>0.81335517357758402</v>
          </cell>
          <cell r="AD97">
            <v>1.0048193373338701</v>
          </cell>
          <cell r="AE97">
            <v>0.93846991037590799</v>
          </cell>
          <cell r="AF97">
            <v>0.93846991037590799</v>
          </cell>
          <cell r="AG97">
            <v>1.04228436673434</v>
          </cell>
          <cell r="AH97">
            <v>0.954343051260649</v>
          </cell>
          <cell r="AI97">
            <v>0.93280495500177296</v>
          </cell>
          <cell r="AJ97">
            <v>0.918909005300932</v>
          </cell>
          <cell r="AK97">
            <v>0.93280495500177296</v>
          </cell>
          <cell r="AL97">
            <v>0.954343051260649</v>
          </cell>
          <cell r="AM97">
            <v>0.954343051260649</v>
          </cell>
          <cell r="AN97">
            <v>0.864405484005353</v>
          </cell>
          <cell r="AO97">
            <v>0.50267073706897003</v>
          </cell>
          <cell r="AP97">
            <v>0.48469307983093002</v>
          </cell>
          <cell r="AQ97">
            <v>0.95219806140317298</v>
          </cell>
          <cell r="AR97">
            <v>0.22509225092250901</v>
          </cell>
        </row>
        <row r="98">
          <cell r="G98" t="str">
            <v>Price_adjustment</v>
          </cell>
          <cell r="L98">
            <v>0.92743624949188996</v>
          </cell>
          <cell r="M98">
            <v>0.98317714688308</v>
          </cell>
          <cell r="N98">
            <v>0.99731425485693903</v>
          </cell>
          <cell r="O98">
            <v>1.0171050141322699</v>
          </cell>
          <cell r="P98">
            <v>1.04537923007999</v>
          </cell>
          <cell r="Q98">
            <v>0.94655406473866799</v>
          </cell>
          <cell r="R98">
            <v>0.97538397869885096</v>
          </cell>
          <cell r="S98">
            <v>0.98952108667270899</v>
          </cell>
          <cell r="T98">
            <v>0.95397540845386497</v>
          </cell>
          <cell r="U98">
            <v>0.98041836354115297</v>
          </cell>
          <cell r="V98">
            <v>0.994555471515012</v>
          </cell>
          <cell r="W98">
            <v>1.0054375645090601</v>
          </cell>
          <cell r="X98">
            <v>1.0054375645090601</v>
          </cell>
          <cell r="Y98">
            <v>0.92384180183120601</v>
          </cell>
          <cell r="Z98">
            <v>0.70435558737637405</v>
          </cell>
          <cell r="AA98">
            <v>1.21899441999476</v>
          </cell>
          <cell r="AB98">
            <v>1.0001436694414301</v>
          </cell>
          <cell r="AC98">
            <v>0.78258353472408104</v>
          </cell>
          <cell r="AD98">
            <v>1.0054375645090601</v>
          </cell>
          <cell r="AE98">
            <v>0.936193825282015</v>
          </cell>
          <cell r="AF98">
            <v>0.936193825282015</v>
          </cell>
          <cell r="AG98">
            <v>1.04537923007999</v>
          </cell>
          <cell r="AH98">
            <v>0.95251213108160804</v>
          </cell>
          <cell r="AI98">
            <v>0.92743624949188996</v>
          </cell>
          <cell r="AJ98">
            <v>0.91275248426064304</v>
          </cell>
          <cell r="AK98">
            <v>0.92743624949188996</v>
          </cell>
          <cell r="AL98">
            <v>0.95251213108160804</v>
          </cell>
          <cell r="AM98">
            <v>0.95251213108160804</v>
          </cell>
          <cell r="AN98">
            <v>0.85539145728343002</v>
          </cell>
          <cell r="AO98">
            <v>0.46415043931400102</v>
          </cell>
          <cell r="AP98">
            <v>0.45515959955672303</v>
          </cell>
          <cell r="AQ98">
            <v>0.94660433147703105</v>
          </cell>
          <cell r="AR98">
            <v>0.207011070110701</v>
          </cell>
        </row>
        <row r="99">
          <cell r="G99" t="str">
            <v>Price_adjustment</v>
          </cell>
          <cell r="L99">
            <v>0.92322461617976703</v>
          </cell>
          <cell r="M99">
            <v>0.98071638359117996</v>
          </cell>
          <cell r="N99">
            <v>0.99839470060879898</v>
          </cell>
          <cell r="O99">
            <v>1.01423867698258</v>
          </cell>
          <cell r="P99">
            <v>1.04959531101782</v>
          </cell>
          <cell r="Q99">
            <v>0.94146828393353399</v>
          </cell>
          <cell r="R99">
            <v>0.97150115551851501</v>
          </cell>
          <cell r="S99">
            <v>0.98917947253613503</v>
          </cell>
          <cell r="T99">
            <v>0.95021884677948798</v>
          </cell>
          <cell r="U99">
            <v>0.97751971696414997</v>
          </cell>
          <cell r="V99">
            <v>0.99519803398176998</v>
          </cell>
          <cell r="W99">
            <v>1.0060421748995401</v>
          </cell>
          <cell r="X99">
            <v>1.0060421748995401</v>
          </cell>
          <cell r="Y99">
            <v>0.91900893534254602</v>
          </cell>
          <cell r="Z99">
            <v>0.69164285358343103</v>
          </cell>
          <cell r="AA99">
            <v>1.2198017630453499</v>
          </cell>
          <cell r="AB99">
            <v>1.00003768893248</v>
          </cell>
          <cell r="AC99">
            <v>0.76224752115643402</v>
          </cell>
          <cell r="AD99">
            <v>1.0060421748995401</v>
          </cell>
          <cell r="AE99">
            <v>0.93392326041130502</v>
          </cell>
          <cell r="AF99">
            <v>0.93392326041130502</v>
          </cell>
          <cell r="AG99">
            <v>1.04959531101782</v>
          </cell>
          <cell r="AH99">
            <v>0.95068472354793798</v>
          </cell>
          <cell r="AI99">
            <v>0.92322461617976703</v>
          </cell>
          <cell r="AJ99">
            <v>0.90803152045497704</v>
          </cell>
          <cell r="AK99">
            <v>0.92322461617976703</v>
          </cell>
          <cell r="AL99">
            <v>0.95068472354793798</v>
          </cell>
          <cell r="AM99">
            <v>0.95068472354793798</v>
          </cell>
          <cell r="AN99">
            <v>0.84749981760178905</v>
          </cell>
          <cell r="AO99">
            <v>0.44317144886081</v>
          </cell>
          <cell r="AP99">
            <v>0.44289521685828598</v>
          </cell>
          <cell r="AQ99">
            <v>0.94151141900672197</v>
          </cell>
          <cell r="AR99">
            <v>0.19889298892988899</v>
          </cell>
        </row>
        <row r="100">
          <cell r="G100" t="str">
            <v>Price_adjustment</v>
          </cell>
          <cell r="L100">
            <v>0.93169122583639497</v>
          </cell>
          <cell r="M100">
            <v>0.98234889393857805</v>
          </cell>
          <cell r="N100">
            <v>1.0035684199999599</v>
          </cell>
          <cell r="O100">
            <v>1.01278498464204</v>
          </cell>
          <cell r="P100">
            <v>1.0552240367648</v>
          </cell>
          <cell r="Q100">
            <v>0.93697780844996803</v>
          </cell>
          <cell r="R100">
            <v>0.96857463966165602</v>
          </cell>
          <cell r="S100">
            <v>0.98979416572303702</v>
          </cell>
          <cell r="T100">
            <v>0.95002675065974196</v>
          </cell>
          <cell r="U100">
            <v>0.97657440610337998</v>
          </cell>
          <cell r="V100">
            <v>0.99779393216476098</v>
          </cell>
          <cell r="W100">
            <v>1.0066276476262199</v>
          </cell>
          <cell r="X100">
            <v>1.0066276476262199</v>
          </cell>
          <cell r="Y100">
            <v>0.91420135088642895</v>
          </cell>
          <cell r="Z100">
            <v>0.67915956867026805</v>
          </cell>
          <cell r="AA100">
            <v>1.2206096408012601</v>
          </cell>
          <cell r="AB100">
            <v>0.99989935937840901</v>
          </cell>
          <cell r="AC100">
            <v>0.74243995398392904</v>
          </cell>
          <cell r="AD100">
            <v>1.0066276476262199</v>
          </cell>
          <cell r="AE100">
            <v>0.93165820237549601</v>
          </cell>
          <cell r="AF100">
            <v>0.93165820237549601</v>
          </cell>
          <cell r="AG100">
            <v>1.0552240367648</v>
          </cell>
          <cell r="AH100">
            <v>0.94886082192058196</v>
          </cell>
          <cell r="AI100">
            <v>0.93169122583639497</v>
          </cell>
          <cell r="AJ100">
            <v>0.91915428748314099</v>
          </cell>
          <cell r="AK100">
            <v>0.93169122583639497</v>
          </cell>
          <cell r="AL100">
            <v>0.94886082192058196</v>
          </cell>
          <cell r="AM100">
            <v>0.94886082192058196</v>
          </cell>
          <cell r="AN100">
            <v>0.84048513565621796</v>
          </cell>
          <cell r="AO100">
            <v>0.42219245840761999</v>
          </cell>
          <cell r="AP100">
            <v>0.43063083415984899</v>
          </cell>
          <cell r="AQ100">
            <v>0.936961075504531</v>
          </cell>
          <cell r="AR100">
            <v>0.19077490774907699</v>
          </cell>
        </row>
        <row r="101">
          <cell r="G101" t="str">
            <v>Price_adjustment</v>
          </cell>
          <cell r="L101">
            <v>0.928754486951613</v>
          </cell>
          <cell r="M101">
            <v>0.98175941879400597</v>
          </cell>
          <cell r="N101">
            <v>1.0065201538991499</v>
          </cell>
          <cell r="O101">
            <v>1.0131153847610901</v>
          </cell>
          <cell r="P101">
            <v>1.0626368549713801</v>
          </cell>
          <cell r="Q101">
            <v>0.93321039583722398</v>
          </cell>
          <cell r="R101">
            <v>0.96684178877011895</v>
          </cell>
          <cell r="S101">
            <v>0.99160252387526004</v>
          </cell>
          <cell r="T101">
            <v>0.94727215688557898</v>
          </cell>
          <cell r="U101">
            <v>0.97563320300576695</v>
          </cell>
          <cell r="V101">
            <v>1.0003939381109099</v>
          </cell>
          <cell r="W101">
            <v>1.0071940330185101</v>
          </cell>
          <cell r="X101">
            <v>1.0071940330185101</v>
          </cell>
          <cell r="Y101">
            <v>0.90941891620569804</v>
          </cell>
          <cell r="Z101">
            <v>0.66690159137275695</v>
          </cell>
          <cell r="AA101">
            <v>1.2214180536166299</v>
          </cell>
          <cell r="AB101">
            <v>0.99979743403900501</v>
          </cell>
          <cell r="AC101">
            <v>0.72314710113505898</v>
          </cell>
          <cell r="AD101">
            <v>1.0071940330185101</v>
          </cell>
          <cell r="AE101">
            <v>0.92939863781878096</v>
          </cell>
          <cell r="AF101">
            <v>0.92939863781878096</v>
          </cell>
          <cell r="AG101">
            <v>1.0626368549713801</v>
          </cell>
          <cell r="AH101">
            <v>0.947040419473411</v>
          </cell>
          <cell r="AI101">
            <v>0.928754486951613</v>
          </cell>
          <cell r="AJ101">
            <v>0.91595644444875302</v>
          </cell>
          <cell r="AK101">
            <v>0.928754486951613</v>
          </cell>
          <cell r="AL101">
            <v>0.947040419473411</v>
          </cell>
          <cell r="AM101">
            <v>0.947040419473411</v>
          </cell>
          <cell r="AN101">
            <v>0.834176344861011</v>
          </cell>
          <cell r="AO101">
            <v>0.40121346795442903</v>
          </cell>
          <cell r="AP101">
            <v>0.41836645146141199</v>
          </cell>
          <cell r="AQ101">
            <v>0.933055091891829</v>
          </cell>
          <cell r="AR101">
            <v>0.18302583025830299</v>
          </cell>
        </row>
        <row r="102">
          <cell r="G102" t="str">
            <v>Price_adjustment</v>
          </cell>
          <cell r="L102">
            <v>0.92609582239083499</v>
          </cell>
          <cell r="M102">
            <v>0.98230965588917896</v>
          </cell>
          <cell r="N102">
            <v>1.01061160003808</v>
          </cell>
          <cell r="O102">
            <v>1.01570564394065</v>
          </cell>
          <cell r="P102">
            <v>1.0723095322384599</v>
          </cell>
          <cell r="Q102">
            <v>0.93035078362743495</v>
          </cell>
          <cell r="R102">
            <v>0.96661664483947496</v>
          </cell>
          <cell r="S102">
            <v>0.99491858898837804</v>
          </cell>
          <cell r="T102">
            <v>0.94505905314536598</v>
          </cell>
          <cell r="U102">
            <v>0.976009749703171</v>
          </cell>
          <cell r="V102">
            <v>1.00431169385207</v>
          </cell>
          <cell r="W102">
            <v>1.0077414892307499</v>
          </cell>
          <cell r="X102">
            <v>1.0077414892307499</v>
          </cell>
          <cell r="Y102">
            <v>0.90466149973507304</v>
          </cell>
          <cell r="Z102">
            <v>0.65486485517138504</v>
          </cell>
          <cell r="AA102">
            <v>1.2222270018458301</v>
          </cell>
          <cell r="AB102">
            <v>0.99973089680974803</v>
          </cell>
          <cell r="AC102">
            <v>0.70435558737637405</v>
          </cell>
          <cell r="AD102">
            <v>1.0077414892307499</v>
          </cell>
          <cell r="AE102">
            <v>0.92714455341774105</v>
          </cell>
          <cell r="AF102">
            <v>0.92714455341774105</v>
          </cell>
          <cell r="AG102">
            <v>1.0723095322384599</v>
          </cell>
          <cell r="AH102">
            <v>0.945223509493199</v>
          </cell>
          <cell r="AI102">
            <v>0.92609582239083499</v>
          </cell>
          <cell r="AJ102">
            <v>0.91304876142064195</v>
          </cell>
          <cell r="AK102">
            <v>0.92609582239083499</v>
          </cell>
          <cell r="AL102">
            <v>0.945223509493199</v>
          </cell>
          <cell r="AM102">
            <v>0.945223509493199</v>
          </cell>
          <cell r="AN102">
            <v>0.82844725696905697</v>
          </cell>
          <cell r="AO102">
            <v>0.38023447750123901</v>
          </cell>
          <cell r="AP102">
            <v>0.406102068762975</v>
          </cell>
          <cell r="AQ102">
            <v>0.92994103746541501</v>
          </cell>
          <cell r="AR102">
            <v>0.175645756457565</v>
          </cell>
        </row>
        <row r="103">
          <cell r="G103" t="str">
            <v>Price_adjustment</v>
          </cell>
          <cell r="L103">
            <v>0.92555227259665995</v>
          </cell>
          <cell r="M103">
            <v>0.98478111080469</v>
          </cell>
          <cell r="N103">
            <v>1.01662426399735</v>
          </cell>
          <cell r="O103">
            <v>1.02116880057689</v>
          </cell>
          <cell r="P103">
            <v>1.0848551069622201</v>
          </cell>
          <cell r="Q103">
            <v>0.92856881054492901</v>
          </cell>
          <cell r="R103">
            <v>0.96826580217049996</v>
          </cell>
          <cell r="S103">
            <v>1.0001089553631599</v>
          </cell>
          <cell r="T103">
            <v>0.94394763054766695</v>
          </cell>
          <cell r="U103">
            <v>0.97819599468320195</v>
          </cell>
          <cell r="V103">
            <v>1.0100391478758699</v>
          </cell>
          <cell r="W103">
            <v>1.00826998468812</v>
          </cell>
          <cell r="X103">
            <v>1.00826998468812</v>
          </cell>
          <cell r="Y103">
            <v>0.89992897059752697</v>
          </cell>
          <cell r="Z103">
            <v>0.64304536694221104</v>
          </cell>
          <cell r="AA103">
            <v>1.2230364858434599</v>
          </cell>
          <cell r="AB103">
            <v>0.99969869886095497</v>
          </cell>
          <cell r="AC103">
            <v>0.69164285358343103</v>
          </cell>
          <cell r="AD103">
            <v>1.00826998468812</v>
          </cell>
          <cell r="AE103">
            <v>0.92489593588127506</v>
          </cell>
          <cell r="AF103">
            <v>0.92489593588127506</v>
          </cell>
          <cell r="AG103">
            <v>1.0848551069622201</v>
          </cell>
          <cell r="AH103">
            <v>0.94341008527960002</v>
          </cell>
          <cell r="AI103">
            <v>0.92555227259665995</v>
          </cell>
          <cell r="AJ103">
            <v>0.91271514393307196</v>
          </cell>
          <cell r="AK103">
            <v>0.92555227259665995</v>
          </cell>
          <cell r="AL103">
            <v>0.94341008527960002</v>
          </cell>
          <cell r="AM103">
            <v>0.94341008527960002</v>
          </cell>
          <cell r="AN103">
            <v>0.823201891555432</v>
          </cell>
          <cell r="AO103">
            <v>0.35925548704804799</v>
          </cell>
          <cell r="AP103">
            <v>0.39383768606453901</v>
          </cell>
          <cell r="AQ103">
            <v>0.92775448773079405</v>
          </cell>
          <cell r="AR103">
            <v>0.16863468634686299</v>
          </cell>
        </row>
        <row r="104">
          <cell r="G104" t="str">
            <v>Price_adjustment</v>
          </cell>
          <cell r="L104">
            <v>0.92496162799666004</v>
          </cell>
          <cell r="M104">
            <v>0.98894875183826803</v>
          </cell>
          <cell r="N104">
            <v>1.0243331140746901</v>
          </cell>
          <cell r="O104">
            <v>1.0303005268173699</v>
          </cell>
          <cell r="P104">
            <v>1.10106925129022</v>
          </cell>
          <cell r="Q104">
            <v>0.92811973720323504</v>
          </cell>
          <cell r="R104">
            <v>0.97228109898049797</v>
          </cell>
          <cell r="S104">
            <v>1.00766546121692</v>
          </cell>
          <cell r="T104">
            <v>0.94352257989266697</v>
          </cell>
          <cell r="U104">
            <v>0.98242684766663002</v>
          </cell>
          <cell r="V104">
            <v>1.0178112099030501</v>
          </cell>
          <cell r="W104">
            <v>1.0087847777111201</v>
          </cell>
          <cell r="X104">
            <v>1.0087847777111201</v>
          </cell>
          <cell r="Y104">
            <v>0.89522119860068305</v>
          </cell>
          <cell r="Z104">
            <v>0.63143920563216605</v>
          </cell>
          <cell r="AA104">
            <v>1.22384650596436</v>
          </cell>
          <cell r="AB104">
            <v>0.99968894246016404</v>
          </cell>
          <cell r="AC104">
            <v>0.67915956867026805</v>
          </cell>
          <cell r="AD104">
            <v>1.0087847777111201</v>
          </cell>
          <cell r="AE104">
            <v>0.92265277195051298</v>
          </cell>
          <cell r="AF104">
            <v>0.92265277195051298</v>
          </cell>
          <cell r="AG104">
            <v>1.10106925129022</v>
          </cell>
          <cell r="AH104">
            <v>0.94160014014512505</v>
          </cell>
          <cell r="AI104">
            <v>0.92496162799666004</v>
          </cell>
          <cell r="AJ104">
            <v>0.91221570415551401</v>
          </cell>
          <cell r="AK104">
            <v>0.92496162799666004</v>
          </cell>
          <cell r="AL104">
            <v>0.94160014014512505</v>
          </cell>
          <cell r="AM104">
            <v>0.94160014014512505</v>
          </cell>
          <cell r="AN104">
            <v>0.81837092438260395</v>
          </cell>
          <cell r="AO104">
            <v>0.34397538896100599</v>
          </cell>
          <cell r="AP104">
            <v>0.38624461858613501</v>
          </cell>
          <cell r="AQ104">
            <v>0.92669903767019202</v>
          </cell>
          <cell r="AR104">
            <v>0.16383763837638399</v>
          </cell>
        </row>
        <row r="105">
          <cell r="G105" t="str">
            <v>Price_adjustment</v>
          </cell>
          <cell r="L105">
            <v>0.92911133214255004</v>
          </cell>
          <cell r="M105">
            <v>0.997978360212185</v>
          </cell>
          <cell r="N105">
            <v>1.03690393149237</v>
          </cell>
          <cell r="O105">
            <v>1.05008490163666</v>
          </cell>
          <cell r="P105">
            <v>1.1279360441970301</v>
          </cell>
          <cell r="Q105">
            <v>0.92929906169454402</v>
          </cell>
          <cell r="R105">
            <v>0.98064128052328103</v>
          </cell>
          <cell r="S105">
            <v>1.01956685180347</v>
          </cell>
          <cell r="T105">
            <v>0.94516239243312505</v>
          </cell>
          <cell r="U105">
            <v>0.99059946862425696</v>
          </cell>
          <cell r="V105">
            <v>1.02952503990444</v>
          </cell>
          <cell r="W105">
            <v>1.00928014476274</v>
          </cell>
          <cell r="X105">
            <v>1.00928014476274</v>
          </cell>
          <cell r="Y105">
            <v>0.89053805423323895</v>
          </cell>
          <cell r="Z105">
            <v>0.62004252095826395</v>
          </cell>
          <cell r="AA105">
            <v>1.2246570625636199</v>
          </cell>
          <cell r="AB105">
            <v>0.99969051789393804</v>
          </cell>
          <cell r="AC105">
            <v>0.66690159137275695</v>
          </cell>
          <cell r="AD105">
            <v>1.00928014476274</v>
          </cell>
          <cell r="AE105">
            <v>0.920415048398743</v>
          </cell>
          <cell r="AF105">
            <v>0.920415048398743</v>
          </cell>
          <cell r="AG105">
            <v>1.1279360441970301</v>
          </cell>
          <cell r="AH105">
            <v>0.93979366741511206</v>
          </cell>
          <cell r="AI105">
            <v>0.92911133214255004</v>
          </cell>
          <cell r="AJ105">
            <v>0.91752622512980397</v>
          </cell>
          <cell r="AK105">
            <v>0.92911133214255004</v>
          </cell>
          <cell r="AL105">
            <v>0.93979366741511206</v>
          </cell>
          <cell r="AM105">
            <v>0.93979366741511206</v>
          </cell>
          <cell r="AN105">
            <v>0.813889507756687</v>
          </cell>
          <cell r="AO105">
            <v>0.32869529087396399</v>
          </cell>
          <cell r="AP105">
            <v>0.37865155110773102</v>
          </cell>
          <cell r="AQ105">
            <v>0.92700971216894801</v>
          </cell>
          <cell r="AR105">
            <v>0.15867158671586701</v>
          </cell>
        </row>
        <row r="106">
          <cell r="G106" t="str">
            <v>Price_adjustment</v>
          </cell>
          <cell r="L106">
            <v>0.91889720626027505</v>
          </cell>
          <cell r="M106">
            <v>1.0071329545746801</v>
          </cell>
          <cell r="N106">
            <v>1.0495997348986299</v>
          </cell>
          <cell r="O106">
            <v>1.0820290759075799</v>
          </cell>
          <cell r="P106">
            <v>1.1669626365554799</v>
          </cell>
          <cell r="Q106">
            <v>0.93249105557604794</v>
          </cell>
          <cell r="R106">
            <v>0.99413724592453301</v>
          </cell>
          <cell r="S106">
            <v>1.0366040262484799</v>
          </cell>
          <cell r="T106">
            <v>0.94419190408187703</v>
          </cell>
          <cell r="U106">
            <v>1.0016425009700101</v>
          </cell>
          <cell r="V106">
            <v>1.0441092812939501</v>
          </cell>
          <cell r="W106">
            <v>1.0097562550363499</v>
          </cell>
          <cell r="X106">
            <v>1.0097562550363499</v>
          </cell>
          <cell r="Y106">
            <v>0.88587940866140102</v>
          </cell>
          <cell r="Z106">
            <v>0.61223521624976796</v>
          </cell>
          <cell r="AA106">
            <v>1.2254681559965399</v>
          </cell>
          <cell r="AB106">
            <v>0.99969209333019404</v>
          </cell>
          <cell r="AC106">
            <v>0.65486485517138504</v>
          </cell>
          <cell r="AD106">
            <v>1.0097562550363499</v>
          </cell>
          <cell r="AE106">
            <v>0.91818275203133404</v>
          </cell>
          <cell r="AF106">
            <v>0.91818275203133404</v>
          </cell>
          <cell r="AG106">
            <v>1.1669626365554799</v>
          </cell>
          <cell r="AH106">
            <v>0.93799066042770596</v>
          </cell>
          <cell r="AI106">
            <v>0.91889720626027505</v>
          </cell>
          <cell r="AJ106">
            <v>0.90467995723665195</v>
          </cell>
          <cell r="AK106">
            <v>0.91889720626027505</v>
          </cell>
          <cell r="AL106">
            <v>0.93799066042770596</v>
          </cell>
          <cell r="AM106">
            <v>0.93799066042770596</v>
          </cell>
          <cell r="AN106">
            <v>0.80971014781071704</v>
          </cell>
          <cell r="AO106">
            <v>0.31341519278692298</v>
          </cell>
          <cell r="AP106">
            <v>0.37105848362932697</v>
          </cell>
          <cell r="AQ106">
            <v>0.92899180998615005</v>
          </cell>
          <cell r="AR106">
            <v>0.15387453874538701</v>
          </cell>
        </row>
        <row r="107">
          <cell r="G107" t="str">
            <v>Price_adjustment</v>
          </cell>
          <cell r="L107">
            <v>0.91428837038239696</v>
          </cell>
          <cell r="M107">
            <v>1.0226296625089799</v>
          </cell>
          <cell r="N107">
            <v>1.06863765187668</v>
          </cell>
          <cell r="O107">
            <v>1.1283907748545401</v>
          </cell>
          <cell r="P107">
            <v>1.2204067535899501</v>
          </cell>
          <cell r="Q107">
            <v>0.93816145997243705</v>
          </cell>
          <cell r="R107">
            <v>1.01383363891301</v>
          </cell>
          <cell r="S107">
            <v>1.0598416282807199</v>
          </cell>
          <cell r="T107">
            <v>0.94589645932285304</v>
          </cell>
          <cell r="U107">
            <v>1.0182684314504999</v>
          </cell>
          <cell r="V107">
            <v>1.0642764208182101</v>
          </cell>
          <cell r="W107">
            <v>1.0102130806782299</v>
          </cell>
          <cell r="X107">
            <v>1.0102130806782299</v>
          </cell>
          <cell r="Y107">
            <v>0.88124513372533897</v>
          </cell>
          <cell r="Z107">
            <v>0.60452621771343096</v>
          </cell>
          <cell r="AA107">
            <v>1.2262797866186601</v>
          </cell>
          <cell r="AB107">
            <v>0.99963124843316498</v>
          </cell>
          <cell r="AC107">
            <v>0.64304536694221104</v>
          </cell>
          <cell r="AD107">
            <v>1.0102130806782299</v>
          </cell>
          <cell r="AE107">
            <v>0.91595586968565501</v>
          </cell>
          <cell r="AF107">
            <v>0.91595586968565501</v>
          </cell>
          <cell r="AG107">
            <v>1.2204067535899501</v>
          </cell>
          <cell r="AH107">
            <v>0.93619111253383203</v>
          </cell>
          <cell r="AI107">
            <v>0.91428837038239696</v>
          </cell>
          <cell r="AJ107">
            <v>0.89882586579206003</v>
          </cell>
          <cell r="AK107">
            <v>0.91428837038239696</v>
          </cell>
          <cell r="AL107">
            <v>0.93619111253383203</v>
          </cell>
          <cell r="AM107">
            <v>0.93619111253383203</v>
          </cell>
          <cell r="AN107">
            <v>0.80579383139007799</v>
          </cell>
          <cell r="AO107">
            <v>0.29813509469988098</v>
          </cell>
          <cell r="AP107">
            <v>0.36346541615092298</v>
          </cell>
          <cell r="AQ107">
            <v>0.933013051214022</v>
          </cell>
          <cell r="AR107">
            <v>0.14944649446494501</v>
          </cell>
        </row>
        <row r="108">
          <cell r="G108" t="str">
            <v>Price_adjustment</v>
          </cell>
          <cell r="L108">
            <v>0.91005660249629305</v>
          </cell>
          <cell r="M108">
            <v>1.0385784879998401</v>
          </cell>
          <cell r="N108">
            <v>1.0881276864113101</v>
          </cell>
          <cell r="O108">
            <v>1.17668507155961</v>
          </cell>
          <cell r="P108">
            <v>1.27578346838254</v>
          </cell>
          <cell r="Q108">
            <v>0.94219671268389904</v>
          </cell>
          <cell r="R108">
            <v>1.03309782232505</v>
          </cell>
          <cell r="S108">
            <v>1.08264702073652</v>
          </cell>
          <cell r="T108">
            <v>0.94686428041980997</v>
          </cell>
          <cell r="U108">
            <v>1.03491508703792</v>
          </cell>
          <cell r="V108">
            <v>1.08446428544939</v>
          </cell>
          <cell r="W108">
            <v>1.0108746574535199</v>
          </cell>
          <cell r="X108">
            <v>1.0108746574535199</v>
          </cell>
          <cell r="Y108">
            <v>0.87663510193566097</v>
          </cell>
          <cell r="Z108">
            <v>0.59691428752085496</v>
          </cell>
          <cell r="AA108">
            <v>1.2262797866186601</v>
          </cell>
          <cell r="AB108">
            <v>0.99934074616919899</v>
          </cell>
          <cell r="AC108">
            <v>0.63143920563216605</v>
          </cell>
          <cell r="AD108">
            <v>1.0108746574535199</v>
          </cell>
          <cell r="AE108">
            <v>0.91595586968565501</v>
          </cell>
          <cell r="AF108">
            <v>0.91595586968565501</v>
          </cell>
          <cell r="AG108">
            <v>1.27578346838254</v>
          </cell>
          <cell r="AH108">
            <v>0.93439501709717199</v>
          </cell>
          <cell r="AI108">
            <v>0.91005660249629305</v>
          </cell>
          <cell r="AJ108">
            <v>0.89339861636371498</v>
          </cell>
          <cell r="AK108">
            <v>0.91005660249629305</v>
          </cell>
          <cell r="AL108">
            <v>0.93439501709717199</v>
          </cell>
          <cell r="AM108">
            <v>0.93439501709717199</v>
          </cell>
          <cell r="AN108">
            <v>0.80233230015577395</v>
          </cell>
          <cell r="AO108">
            <v>0.28285499661283903</v>
          </cell>
          <cell r="AP108">
            <v>0.35587234867251899</v>
          </cell>
          <cell r="AQ108">
            <v>0.93646668225428298</v>
          </cell>
          <cell r="AR108">
            <v>0.14944649446494501</v>
          </cell>
        </row>
        <row r="109">
          <cell r="G109" t="str">
            <v>Price_adjustment</v>
          </cell>
          <cell r="L109">
            <v>0.91005660249629305</v>
          </cell>
          <cell r="M109">
            <v>1.0385784879998401</v>
          </cell>
          <cell r="N109">
            <v>1.0881276864113101</v>
          </cell>
          <cell r="O109">
            <v>1.17668507155961</v>
          </cell>
          <cell r="P109">
            <v>1.27578346838254</v>
          </cell>
          <cell r="Q109">
            <v>0.94219671268389904</v>
          </cell>
          <cell r="R109">
            <v>1.03309782232505</v>
          </cell>
          <cell r="S109">
            <v>1.08264702073652</v>
          </cell>
          <cell r="T109">
            <v>0.94686428041980997</v>
          </cell>
          <cell r="U109">
            <v>1.03491508703792</v>
          </cell>
          <cell r="V109">
            <v>1.08446428544939</v>
          </cell>
          <cell r="W109">
            <v>1.0108746574535199</v>
          </cell>
          <cell r="X109">
            <v>1.0108746574535199</v>
          </cell>
          <cell r="Y109">
            <v>0.87663510193566097</v>
          </cell>
          <cell r="Z109">
            <v>0.59691428752085496</v>
          </cell>
          <cell r="AA109">
            <v>1.2262797866186601</v>
          </cell>
          <cell r="AB109">
            <v>0.99934074616919899</v>
          </cell>
          <cell r="AC109">
            <v>0.63143920563216605</v>
          </cell>
          <cell r="AD109">
            <v>1.0108746574535199</v>
          </cell>
          <cell r="AE109">
            <v>0.91595586968565501</v>
          </cell>
          <cell r="AF109">
            <v>0.91595586968565501</v>
          </cell>
          <cell r="AG109">
            <v>1.27578346838254</v>
          </cell>
          <cell r="AH109">
            <v>0.93439501709717199</v>
          </cell>
          <cell r="AI109">
            <v>0.91005660249629305</v>
          </cell>
          <cell r="AJ109">
            <v>0.89339861636371498</v>
          </cell>
          <cell r="AK109">
            <v>0.91005660249629305</v>
          </cell>
          <cell r="AL109">
            <v>0.93439501709717199</v>
          </cell>
          <cell r="AM109">
            <v>0.93439501709717199</v>
          </cell>
          <cell r="AN109">
            <v>0.80233230015577395</v>
          </cell>
          <cell r="AO109">
            <v>0.28285499661283903</v>
          </cell>
          <cell r="AP109">
            <v>0.35587234867251899</v>
          </cell>
          <cell r="AQ109">
            <v>0.93646668225428298</v>
          </cell>
          <cell r="AR109">
            <v>0.14944649446494501</v>
          </cell>
        </row>
        <row r="110">
          <cell r="G110" t="str">
            <v>Price_adjustment</v>
          </cell>
          <cell r="L110">
            <v>0.91005660249629305</v>
          </cell>
          <cell r="M110">
            <v>1.0385784879998401</v>
          </cell>
          <cell r="N110">
            <v>1.0881276864113101</v>
          </cell>
          <cell r="O110">
            <v>1.17668507155961</v>
          </cell>
          <cell r="P110">
            <v>1.27578346838254</v>
          </cell>
          <cell r="Q110">
            <v>0.94219671268389904</v>
          </cell>
          <cell r="R110">
            <v>1.03309782232505</v>
          </cell>
          <cell r="S110">
            <v>1.08264702073652</v>
          </cell>
          <cell r="T110">
            <v>0.94686428041980997</v>
          </cell>
          <cell r="U110">
            <v>1.03491508703792</v>
          </cell>
          <cell r="V110">
            <v>1.08446428544939</v>
          </cell>
          <cell r="W110">
            <v>1.0108746574535199</v>
          </cell>
          <cell r="X110">
            <v>1.0108746574535199</v>
          </cell>
          <cell r="Y110">
            <v>0.87663510193566097</v>
          </cell>
          <cell r="Z110">
            <v>0.59691428752085496</v>
          </cell>
          <cell r="AA110">
            <v>1.2262797866186601</v>
          </cell>
          <cell r="AB110">
            <v>0.99934074616919899</v>
          </cell>
          <cell r="AC110">
            <v>0.63143920563216605</v>
          </cell>
          <cell r="AD110">
            <v>1.0108746574535199</v>
          </cell>
          <cell r="AE110">
            <v>0.91595586968565501</v>
          </cell>
          <cell r="AF110">
            <v>0.91595586968565501</v>
          </cell>
          <cell r="AG110">
            <v>1.27578346838254</v>
          </cell>
          <cell r="AH110">
            <v>0.93439501709717199</v>
          </cell>
          <cell r="AI110">
            <v>0.91005660249629305</v>
          </cell>
          <cell r="AJ110">
            <v>0.89339861636371498</v>
          </cell>
          <cell r="AK110">
            <v>0.91005660249629305</v>
          </cell>
          <cell r="AL110">
            <v>0.93439501709717199</v>
          </cell>
          <cell r="AM110">
            <v>0.93439501709717199</v>
          </cell>
          <cell r="AN110">
            <v>0.80233230015577395</v>
          </cell>
          <cell r="AO110">
            <v>0.28285499661283903</v>
          </cell>
          <cell r="AP110">
            <v>0.35587234867251899</v>
          </cell>
          <cell r="AQ110">
            <v>0.93646668225428298</v>
          </cell>
          <cell r="AR110">
            <v>0.14944649446494501</v>
          </cell>
        </row>
        <row r="111">
          <cell r="G111" t="str">
            <v>Price_adjustment</v>
          </cell>
          <cell r="L111">
            <v>0.91005660249629305</v>
          </cell>
          <cell r="M111">
            <v>1.0385784879998401</v>
          </cell>
          <cell r="N111">
            <v>1.0881276864113101</v>
          </cell>
          <cell r="O111">
            <v>1.17668507155961</v>
          </cell>
          <cell r="P111">
            <v>1.27578346838254</v>
          </cell>
          <cell r="Q111">
            <v>0.94219671268389904</v>
          </cell>
          <cell r="R111">
            <v>1.03309782232505</v>
          </cell>
          <cell r="S111">
            <v>1.08264702073652</v>
          </cell>
          <cell r="T111">
            <v>0.94686428041980997</v>
          </cell>
          <cell r="U111">
            <v>1.03491508703792</v>
          </cell>
          <cell r="V111">
            <v>1.08446428544939</v>
          </cell>
          <cell r="W111">
            <v>1.0108746574535199</v>
          </cell>
          <cell r="X111">
            <v>1.0108746574535199</v>
          </cell>
          <cell r="Y111">
            <v>0.87663510193566097</v>
          </cell>
          <cell r="Z111">
            <v>0.59691428752085496</v>
          </cell>
          <cell r="AA111">
            <v>1.2262797866186601</v>
          </cell>
          <cell r="AB111">
            <v>0.99934074616919899</v>
          </cell>
          <cell r="AC111">
            <v>0.63143920563216605</v>
          </cell>
          <cell r="AD111">
            <v>1.0108746574535199</v>
          </cell>
          <cell r="AE111">
            <v>0.91595586968565501</v>
          </cell>
          <cell r="AF111">
            <v>0.91595586968565501</v>
          </cell>
          <cell r="AG111">
            <v>1.27578346838254</v>
          </cell>
          <cell r="AH111">
            <v>0.93439501709717199</v>
          </cell>
          <cell r="AI111">
            <v>0.91005660249629305</v>
          </cell>
          <cell r="AJ111">
            <v>0.89339861636371498</v>
          </cell>
          <cell r="AK111">
            <v>0.91005660249629305</v>
          </cell>
          <cell r="AL111">
            <v>0.93439501709717199</v>
          </cell>
          <cell r="AM111">
            <v>0.93439501709717199</v>
          </cell>
          <cell r="AN111">
            <v>0.80233230015577395</v>
          </cell>
          <cell r="AO111">
            <v>0.28285499661283903</v>
          </cell>
          <cell r="AP111">
            <v>0.35587234867251899</v>
          </cell>
          <cell r="AQ111">
            <v>0.93646668225428298</v>
          </cell>
          <cell r="AR111">
            <v>0.14944649446494501</v>
          </cell>
        </row>
        <row r="112">
          <cell r="G112" t="str">
            <v>Price_adjustment</v>
          </cell>
          <cell r="L112">
            <v>0.91005660249629305</v>
          </cell>
          <cell r="M112">
            <v>1.0385784879998401</v>
          </cell>
          <cell r="N112">
            <v>1.0881276864113101</v>
          </cell>
          <cell r="O112">
            <v>1.17668507155961</v>
          </cell>
          <cell r="P112">
            <v>1.27578346838254</v>
          </cell>
          <cell r="Q112">
            <v>0.94219671268389904</v>
          </cell>
          <cell r="R112">
            <v>1.03309782232505</v>
          </cell>
          <cell r="S112">
            <v>1.08264702073652</v>
          </cell>
          <cell r="T112">
            <v>0.94686428041980997</v>
          </cell>
          <cell r="U112">
            <v>1.03491508703792</v>
          </cell>
          <cell r="V112">
            <v>1.08446428544939</v>
          </cell>
          <cell r="W112">
            <v>1.0108746574535199</v>
          </cell>
          <cell r="X112">
            <v>1.0108746574535199</v>
          </cell>
          <cell r="Y112">
            <v>0.87663510193566097</v>
          </cell>
          <cell r="Z112">
            <v>0.59691428752085496</v>
          </cell>
          <cell r="AA112">
            <v>1.2262797866186601</v>
          </cell>
          <cell r="AB112">
            <v>0.99934074616919899</v>
          </cell>
          <cell r="AC112">
            <v>0.63143920563216605</v>
          </cell>
          <cell r="AD112">
            <v>1.0108746574535199</v>
          </cell>
          <cell r="AE112">
            <v>0.91595586968565501</v>
          </cell>
          <cell r="AF112">
            <v>0.91595586968565501</v>
          </cell>
          <cell r="AG112">
            <v>1.27578346838254</v>
          </cell>
          <cell r="AH112">
            <v>0.93439501709717199</v>
          </cell>
          <cell r="AI112">
            <v>0.91005660249629305</v>
          </cell>
          <cell r="AJ112">
            <v>0.89339861636371498</v>
          </cell>
          <cell r="AK112">
            <v>0.91005660249629305</v>
          </cell>
          <cell r="AL112">
            <v>0.93439501709717199</v>
          </cell>
          <cell r="AM112">
            <v>0.93439501709717199</v>
          </cell>
          <cell r="AN112">
            <v>0.80233230015577395</v>
          </cell>
          <cell r="AO112">
            <v>0.28285499661283903</v>
          </cell>
          <cell r="AP112">
            <v>0.35587234867251899</v>
          </cell>
          <cell r="AQ112">
            <v>0.93646668225428298</v>
          </cell>
          <cell r="AR112">
            <v>0.14944649446494501</v>
          </cell>
        </row>
        <row r="113">
          <cell r="G113" t="str">
            <v>Price_adjustment</v>
          </cell>
          <cell r="L113">
            <v>0.91005660249629305</v>
          </cell>
          <cell r="M113">
            <v>1.0385784879998401</v>
          </cell>
          <cell r="N113">
            <v>1.0881276864113101</v>
          </cell>
          <cell r="O113">
            <v>1.17668507155961</v>
          </cell>
          <cell r="P113">
            <v>1.27578346838254</v>
          </cell>
          <cell r="Q113">
            <v>0.94219671268389904</v>
          </cell>
          <cell r="R113">
            <v>1.03309782232505</v>
          </cell>
          <cell r="S113">
            <v>1.08264702073652</v>
          </cell>
          <cell r="T113">
            <v>0.94686428041980997</v>
          </cell>
          <cell r="U113">
            <v>1.03491508703792</v>
          </cell>
          <cell r="V113">
            <v>1.08446428544939</v>
          </cell>
          <cell r="W113">
            <v>1.0108746574535199</v>
          </cell>
          <cell r="X113">
            <v>1.0108746574535199</v>
          </cell>
          <cell r="Y113">
            <v>0.87663510193566097</v>
          </cell>
          <cell r="Z113">
            <v>0.59691428752085496</v>
          </cell>
          <cell r="AA113">
            <v>1.2262797866186601</v>
          </cell>
          <cell r="AB113">
            <v>0.99934074616919899</v>
          </cell>
          <cell r="AC113">
            <v>0.63143920563216605</v>
          </cell>
          <cell r="AD113">
            <v>1.0108746574535199</v>
          </cell>
          <cell r="AE113">
            <v>0.91595586968565501</v>
          </cell>
          <cell r="AF113">
            <v>0.91595586968565501</v>
          </cell>
          <cell r="AG113">
            <v>1.27578346838254</v>
          </cell>
          <cell r="AH113">
            <v>0.93439501709717199</v>
          </cell>
          <cell r="AI113">
            <v>0.91005660249629305</v>
          </cell>
          <cell r="AJ113">
            <v>0.89339861636371498</v>
          </cell>
          <cell r="AK113">
            <v>0.91005660249629305</v>
          </cell>
          <cell r="AL113">
            <v>0.93439501709717199</v>
          </cell>
          <cell r="AM113">
            <v>0.93439501709717199</v>
          </cell>
          <cell r="AN113">
            <v>0.80233230015577395</v>
          </cell>
          <cell r="AO113">
            <v>0.28285499661283903</v>
          </cell>
          <cell r="AP113">
            <v>0.35587234867251899</v>
          </cell>
          <cell r="AQ113">
            <v>0.93646668225428298</v>
          </cell>
          <cell r="AR113">
            <v>0.14944649446494501</v>
          </cell>
        </row>
        <row r="114">
          <cell r="G114" t="str">
            <v>Price_adjustment</v>
          </cell>
          <cell r="L114">
            <v>0.91005660249629305</v>
          </cell>
          <cell r="M114">
            <v>1.0385784879998401</v>
          </cell>
          <cell r="N114">
            <v>1.0881276864113101</v>
          </cell>
          <cell r="O114">
            <v>1.17668507155961</v>
          </cell>
          <cell r="P114">
            <v>1.27578346838254</v>
          </cell>
          <cell r="Q114">
            <v>0.94219671268389904</v>
          </cell>
          <cell r="R114">
            <v>1.03309782232505</v>
          </cell>
          <cell r="S114">
            <v>1.08264702073652</v>
          </cell>
          <cell r="T114">
            <v>0.94686428041980997</v>
          </cell>
          <cell r="U114">
            <v>1.03491508703792</v>
          </cell>
          <cell r="V114">
            <v>1.08446428544939</v>
          </cell>
          <cell r="W114">
            <v>1.0108746574535199</v>
          </cell>
          <cell r="X114">
            <v>1.0108746574535199</v>
          </cell>
          <cell r="Y114">
            <v>0.87663510193566097</v>
          </cell>
          <cell r="Z114">
            <v>0.59691428752085496</v>
          </cell>
          <cell r="AA114">
            <v>1.2262797866186601</v>
          </cell>
          <cell r="AB114">
            <v>0.99934074616919899</v>
          </cell>
          <cell r="AC114">
            <v>0.63143920563216605</v>
          </cell>
          <cell r="AD114">
            <v>1.0108746574535199</v>
          </cell>
          <cell r="AE114">
            <v>0.91595586968565501</v>
          </cell>
          <cell r="AF114">
            <v>0.91595586968565501</v>
          </cell>
          <cell r="AG114">
            <v>1.27578346838254</v>
          </cell>
          <cell r="AH114">
            <v>0.93439501709717199</v>
          </cell>
          <cell r="AI114">
            <v>0.91005660249629305</v>
          </cell>
          <cell r="AJ114">
            <v>0.89339861636371498</v>
          </cell>
          <cell r="AK114">
            <v>0.91005660249629305</v>
          </cell>
          <cell r="AL114">
            <v>0.93439501709717199</v>
          </cell>
          <cell r="AM114">
            <v>0.93439501709717199</v>
          </cell>
          <cell r="AN114">
            <v>0.80233230015577395</v>
          </cell>
          <cell r="AO114">
            <v>0.28285499661283903</v>
          </cell>
          <cell r="AP114">
            <v>0.35587234867251899</v>
          </cell>
          <cell r="AQ114">
            <v>0.93646668225428298</v>
          </cell>
          <cell r="AR114">
            <v>0.14944649446494501</v>
          </cell>
        </row>
        <row r="115">
          <cell r="G115" t="str">
            <v>Price_adjustment</v>
          </cell>
          <cell r="L115">
            <v>0.91005660249629305</v>
          </cell>
          <cell r="M115">
            <v>1.0385784879998401</v>
          </cell>
          <cell r="N115">
            <v>1.0881276864113101</v>
          </cell>
          <cell r="O115">
            <v>1.17668507155961</v>
          </cell>
          <cell r="P115">
            <v>1.27578346838254</v>
          </cell>
          <cell r="Q115">
            <v>0.94219671268389904</v>
          </cell>
          <cell r="R115">
            <v>1.03309782232505</v>
          </cell>
          <cell r="S115">
            <v>1.08264702073652</v>
          </cell>
          <cell r="T115">
            <v>0.94686428041980997</v>
          </cell>
          <cell r="U115">
            <v>1.03491508703792</v>
          </cell>
          <cell r="V115">
            <v>1.08446428544939</v>
          </cell>
          <cell r="W115">
            <v>1.0108746574535199</v>
          </cell>
          <cell r="X115">
            <v>1.0108746574535199</v>
          </cell>
          <cell r="Y115">
            <v>0.87663510193566097</v>
          </cell>
          <cell r="Z115">
            <v>0.59691428752085496</v>
          </cell>
          <cell r="AA115">
            <v>1.2262797866186601</v>
          </cell>
          <cell r="AB115">
            <v>0.99934074616919899</v>
          </cell>
          <cell r="AC115">
            <v>0.63143920563216605</v>
          </cell>
          <cell r="AD115">
            <v>1.0108746574535199</v>
          </cell>
          <cell r="AE115">
            <v>0.91595586968565501</v>
          </cell>
          <cell r="AF115">
            <v>0.91595586968565501</v>
          </cell>
          <cell r="AG115">
            <v>1.27578346838254</v>
          </cell>
          <cell r="AH115">
            <v>0.93439501709717199</v>
          </cell>
          <cell r="AI115">
            <v>0.91005660249629305</v>
          </cell>
          <cell r="AJ115">
            <v>0.89339861636371498</v>
          </cell>
          <cell r="AK115">
            <v>0.91005660249629305</v>
          </cell>
          <cell r="AL115">
            <v>0.93439501709717199</v>
          </cell>
          <cell r="AM115">
            <v>0.93439501709717199</v>
          </cell>
          <cell r="AN115">
            <v>0.80233230015577395</v>
          </cell>
          <cell r="AO115">
            <v>0.28285499661283903</v>
          </cell>
          <cell r="AP115">
            <v>0.35587234867251899</v>
          </cell>
          <cell r="AQ115">
            <v>0.93646668225428298</v>
          </cell>
          <cell r="AR115">
            <v>0.14944649446494501</v>
          </cell>
        </row>
        <row r="116">
          <cell r="G116" t="str">
            <v>Price_adjustment</v>
          </cell>
          <cell r="L116">
            <v>0.91005660249629305</v>
          </cell>
          <cell r="M116">
            <v>1.0385784879998401</v>
          </cell>
          <cell r="N116">
            <v>1.0881276864113101</v>
          </cell>
          <cell r="O116">
            <v>1.17668507155961</v>
          </cell>
          <cell r="P116">
            <v>1.27578346838254</v>
          </cell>
          <cell r="Q116">
            <v>0.94219671268389904</v>
          </cell>
          <cell r="R116">
            <v>1.03309782232505</v>
          </cell>
          <cell r="S116">
            <v>1.08264702073652</v>
          </cell>
          <cell r="T116">
            <v>0.94686428041980997</v>
          </cell>
          <cell r="U116">
            <v>1.03491508703792</v>
          </cell>
          <cell r="V116">
            <v>1.08446428544939</v>
          </cell>
          <cell r="W116">
            <v>1.0108746574535199</v>
          </cell>
          <cell r="X116">
            <v>1.0108746574535199</v>
          </cell>
          <cell r="Y116">
            <v>0.87663510193566097</v>
          </cell>
          <cell r="Z116">
            <v>0.59691428752085496</v>
          </cell>
          <cell r="AA116">
            <v>1.2262797866186601</v>
          </cell>
          <cell r="AB116">
            <v>0.99934074616919899</v>
          </cell>
          <cell r="AC116">
            <v>0.63143920563216605</v>
          </cell>
          <cell r="AD116">
            <v>1.0108746574535199</v>
          </cell>
          <cell r="AE116">
            <v>0.91595586968565501</v>
          </cell>
          <cell r="AF116">
            <v>0.91595586968565501</v>
          </cell>
          <cell r="AG116">
            <v>1.27578346838254</v>
          </cell>
          <cell r="AH116">
            <v>0.93439501709717199</v>
          </cell>
          <cell r="AI116">
            <v>0.91005660249629305</v>
          </cell>
          <cell r="AJ116">
            <v>0.89339861636371498</v>
          </cell>
          <cell r="AK116">
            <v>0.91005660249629305</v>
          </cell>
          <cell r="AL116">
            <v>0.93439501709717199</v>
          </cell>
          <cell r="AM116">
            <v>0.93439501709717199</v>
          </cell>
          <cell r="AN116">
            <v>0.80233230015577395</v>
          </cell>
          <cell r="AO116">
            <v>0.28285499661283903</v>
          </cell>
          <cell r="AP116">
            <v>0.35587234867251899</v>
          </cell>
          <cell r="AQ116">
            <v>0.93646668225428298</v>
          </cell>
          <cell r="AR116">
            <v>0.14944649446494501</v>
          </cell>
        </row>
        <row r="117">
          <cell r="G117" t="str">
            <v>Price_adjustment</v>
          </cell>
          <cell r="L117">
            <v>0.91005660249629305</v>
          </cell>
          <cell r="M117">
            <v>1.0385784879998401</v>
          </cell>
          <cell r="N117">
            <v>1.0881276864113101</v>
          </cell>
          <cell r="O117">
            <v>1.17668507155961</v>
          </cell>
          <cell r="P117">
            <v>1.27578346838254</v>
          </cell>
          <cell r="Q117">
            <v>0.94219671268389904</v>
          </cell>
          <cell r="R117">
            <v>1.03309782232505</v>
          </cell>
          <cell r="S117">
            <v>1.08264702073652</v>
          </cell>
          <cell r="T117">
            <v>0.94686428041980997</v>
          </cell>
          <cell r="U117">
            <v>1.03491508703792</v>
          </cell>
          <cell r="V117">
            <v>1.08446428544939</v>
          </cell>
          <cell r="W117">
            <v>1.0108746574535199</v>
          </cell>
          <cell r="X117">
            <v>1.0108746574535199</v>
          </cell>
          <cell r="Y117">
            <v>0.87663510193566097</v>
          </cell>
          <cell r="Z117">
            <v>0.59691428752085496</v>
          </cell>
          <cell r="AA117">
            <v>1.2262797866186601</v>
          </cell>
          <cell r="AB117">
            <v>0.99934074616919899</v>
          </cell>
          <cell r="AC117">
            <v>0.63143920563216605</v>
          </cell>
          <cell r="AD117">
            <v>1.0108746574535199</v>
          </cell>
          <cell r="AE117">
            <v>0.91595586968565501</v>
          </cell>
          <cell r="AF117">
            <v>0.91595586968565501</v>
          </cell>
          <cell r="AG117">
            <v>1.27578346838254</v>
          </cell>
          <cell r="AH117">
            <v>0.93439501709717199</v>
          </cell>
          <cell r="AI117">
            <v>0.91005660249629305</v>
          </cell>
          <cell r="AJ117">
            <v>0.89339861636371498</v>
          </cell>
          <cell r="AK117">
            <v>0.91005660249629305</v>
          </cell>
          <cell r="AL117">
            <v>0.93439501709717199</v>
          </cell>
          <cell r="AM117">
            <v>0.93439501709717199</v>
          </cell>
          <cell r="AN117">
            <v>0.80233230015577395</v>
          </cell>
          <cell r="AO117">
            <v>0.28285499661283903</v>
          </cell>
          <cell r="AP117">
            <v>0.35587234867251899</v>
          </cell>
          <cell r="AQ117">
            <v>0.93646668225428298</v>
          </cell>
          <cell r="AR117">
            <v>0.14944649446494501</v>
          </cell>
        </row>
        <row r="118">
          <cell r="G118" t="str">
            <v>Price_adjustment</v>
          </cell>
          <cell r="L118">
            <v>0.91005660249629305</v>
          </cell>
          <cell r="M118">
            <v>1.0385784879998401</v>
          </cell>
          <cell r="N118">
            <v>1.0881276864113101</v>
          </cell>
          <cell r="O118">
            <v>1.17668507155961</v>
          </cell>
          <cell r="P118">
            <v>1.27578346838254</v>
          </cell>
          <cell r="Q118">
            <v>0.94219671268389904</v>
          </cell>
          <cell r="R118">
            <v>1.03309782232505</v>
          </cell>
          <cell r="S118">
            <v>1.08264702073652</v>
          </cell>
          <cell r="T118">
            <v>0.94686428041980997</v>
          </cell>
          <cell r="U118">
            <v>1.03491508703792</v>
          </cell>
          <cell r="V118">
            <v>1.08446428544939</v>
          </cell>
          <cell r="W118">
            <v>1.0108746574535199</v>
          </cell>
          <cell r="X118">
            <v>1.0108746574535199</v>
          </cell>
          <cell r="Y118">
            <v>0.87663510193566097</v>
          </cell>
          <cell r="Z118">
            <v>0.59691428752085496</v>
          </cell>
          <cell r="AA118">
            <v>1.2262797866186601</v>
          </cell>
          <cell r="AB118">
            <v>0.99934074616919899</v>
          </cell>
          <cell r="AC118">
            <v>0.63143920563216605</v>
          </cell>
          <cell r="AD118">
            <v>1.0108746574535199</v>
          </cell>
          <cell r="AE118">
            <v>0.91595586968565501</v>
          </cell>
          <cell r="AF118">
            <v>0.91595586968565501</v>
          </cell>
          <cell r="AG118">
            <v>1.27578346838254</v>
          </cell>
          <cell r="AH118">
            <v>0.93619111253383203</v>
          </cell>
          <cell r="AI118">
            <v>0.91005660249629305</v>
          </cell>
          <cell r="AJ118">
            <v>0.89339861636371498</v>
          </cell>
          <cell r="AK118">
            <v>0.91005660249629305</v>
          </cell>
          <cell r="AL118">
            <v>0.93439501709717199</v>
          </cell>
          <cell r="AM118">
            <v>0.93439501709717199</v>
          </cell>
          <cell r="AN118">
            <v>0.80233230015577395</v>
          </cell>
          <cell r="AO118">
            <v>0.28285499661283903</v>
          </cell>
          <cell r="AP118">
            <v>0.35587234867251899</v>
          </cell>
          <cell r="AQ118">
            <v>0.93646668225428298</v>
          </cell>
          <cell r="AR118">
            <v>0.14944649446494501</v>
          </cell>
        </row>
        <row r="119">
          <cell r="G119" t="str">
            <v>Price_adjustment</v>
          </cell>
          <cell r="L119">
            <v>0.91005660249629305</v>
          </cell>
          <cell r="M119">
            <v>1.0385784879998401</v>
          </cell>
          <cell r="N119">
            <v>1.0881276864113101</v>
          </cell>
          <cell r="O119">
            <v>1.17668507155961</v>
          </cell>
          <cell r="P119">
            <v>1.27578346838254</v>
          </cell>
          <cell r="Q119">
            <v>0.94219671268389904</v>
          </cell>
          <cell r="R119">
            <v>1.03309782232505</v>
          </cell>
          <cell r="S119">
            <v>1.08264702073652</v>
          </cell>
          <cell r="T119">
            <v>0.94686428041980997</v>
          </cell>
          <cell r="U119">
            <v>1.03491508703792</v>
          </cell>
          <cell r="V119">
            <v>1.08446428544939</v>
          </cell>
          <cell r="W119">
            <v>1.0108746574535199</v>
          </cell>
          <cell r="X119">
            <v>1.0108746574535199</v>
          </cell>
          <cell r="Y119">
            <v>0.87663510193566097</v>
          </cell>
          <cell r="Z119">
            <v>0.59691428752085496</v>
          </cell>
          <cell r="AA119">
            <v>1.2262797866186601</v>
          </cell>
          <cell r="AB119">
            <v>0.99934074616919899</v>
          </cell>
          <cell r="AC119">
            <v>0.63143920563216605</v>
          </cell>
          <cell r="AD119">
            <v>1.0108746574535199</v>
          </cell>
          <cell r="AE119">
            <v>0.91595586968565501</v>
          </cell>
          <cell r="AF119">
            <v>0.91595586968565501</v>
          </cell>
          <cell r="AG119">
            <v>1.27578346838254</v>
          </cell>
          <cell r="AH119">
            <v>0.93619111253383203</v>
          </cell>
          <cell r="AI119">
            <v>0.91005660249629305</v>
          </cell>
          <cell r="AJ119">
            <v>0.89339861636371498</v>
          </cell>
          <cell r="AK119">
            <v>0.91005660249629305</v>
          </cell>
          <cell r="AL119">
            <v>0.93439501709717199</v>
          </cell>
          <cell r="AM119">
            <v>0.93439501709717199</v>
          </cell>
          <cell r="AN119">
            <v>0.80233230015577395</v>
          </cell>
          <cell r="AO119">
            <v>0.28285499661283903</v>
          </cell>
          <cell r="AP119">
            <v>0.35587234867251899</v>
          </cell>
          <cell r="AQ119">
            <v>0.93646668225428298</v>
          </cell>
          <cell r="AR119">
            <v>0.14944649446494501</v>
          </cell>
        </row>
        <row r="120">
          <cell r="G120" t="str">
            <v>Price_adjustment</v>
          </cell>
          <cell r="L120">
            <v>0.91005660249629305</v>
          </cell>
          <cell r="M120">
            <v>1.0385784879998401</v>
          </cell>
          <cell r="N120">
            <v>1.0881276864113101</v>
          </cell>
          <cell r="O120">
            <v>1.17668507155961</v>
          </cell>
          <cell r="P120">
            <v>1.27578346838254</v>
          </cell>
          <cell r="Q120">
            <v>0.94219671268389904</v>
          </cell>
          <cell r="R120">
            <v>1.03309782232505</v>
          </cell>
          <cell r="S120">
            <v>1.08264702073652</v>
          </cell>
          <cell r="T120">
            <v>0.94686428041980997</v>
          </cell>
          <cell r="U120">
            <v>1.03491508703792</v>
          </cell>
          <cell r="V120">
            <v>1.08446428544939</v>
          </cell>
          <cell r="W120">
            <v>1.0108746574535199</v>
          </cell>
          <cell r="X120">
            <v>1.0108746574535199</v>
          </cell>
          <cell r="Y120">
            <v>0.87663510193566097</v>
          </cell>
          <cell r="Z120">
            <v>0.59691428752085496</v>
          </cell>
          <cell r="AA120">
            <v>1.2262797866186601</v>
          </cell>
          <cell r="AB120">
            <v>0.99934074616919899</v>
          </cell>
          <cell r="AC120">
            <v>0.63143920563216605</v>
          </cell>
          <cell r="AD120">
            <v>1.0108746574535199</v>
          </cell>
          <cell r="AE120">
            <v>0.91595586968565501</v>
          </cell>
          <cell r="AF120">
            <v>0.91595586968565501</v>
          </cell>
          <cell r="AG120">
            <v>1.27578346838254</v>
          </cell>
          <cell r="AH120">
            <v>0.93619111253383203</v>
          </cell>
          <cell r="AI120">
            <v>0.91005660249629305</v>
          </cell>
          <cell r="AJ120">
            <v>0.89339861636371498</v>
          </cell>
          <cell r="AK120">
            <v>0.91005660249629305</v>
          </cell>
          <cell r="AL120">
            <v>0.93439501709717199</v>
          </cell>
          <cell r="AM120">
            <v>0.93439501709717199</v>
          </cell>
          <cell r="AN120">
            <v>0.80233230015577395</v>
          </cell>
          <cell r="AO120">
            <v>0.28285499661283903</v>
          </cell>
          <cell r="AP120">
            <v>0.35587234867251899</v>
          </cell>
          <cell r="AQ120">
            <v>0.93646668225428298</v>
          </cell>
          <cell r="AR120">
            <v>0.14944649446494501</v>
          </cell>
        </row>
        <row r="121">
          <cell r="G121" t="str">
            <v>Price_adjustment</v>
          </cell>
          <cell r="L121">
            <v>0.91005660249629305</v>
          </cell>
          <cell r="M121">
            <v>1.0385784879998401</v>
          </cell>
          <cell r="N121">
            <v>1.0881276864113101</v>
          </cell>
          <cell r="O121">
            <v>1.17668507155961</v>
          </cell>
          <cell r="P121">
            <v>1.27578346838254</v>
          </cell>
          <cell r="Q121">
            <v>0.94219671268389904</v>
          </cell>
          <cell r="R121">
            <v>1.03309782232505</v>
          </cell>
          <cell r="S121">
            <v>1.08264702073652</v>
          </cell>
          <cell r="T121">
            <v>0.94686428041980997</v>
          </cell>
          <cell r="U121">
            <v>1.03491508703792</v>
          </cell>
          <cell r="V121">
            <v>1.08446428544939</v>
          </cell>
          <cell r="W121">
            <v>1.0108746574535199</v>
          </cell>
          <cell r="X121">
            <v>1.0108746574535199</v>
          </cell>
          <cell r="Y121">
            <v>0.87663510193566097</v>
          </cell>
          <cell r="Z121">
            <v>0.59691428752085496</v>
          </cell>
          <cell r="AA121">
            <v>1.2262797866186601</v>
          </cell>
          <cell r="AB121">
            <v>0.99934074616919899</v>
          </cell>
          <cell r="AC121">
            <v>0.63143920563216605</v>
          </cell>
          <cell r="AD121">
            <v>1.0108746574535199</v>
          </cell>
          <cell r="AE121">
            <v>0.91595586968565501</v>
          </cell>
          <cell r="AF121">
            <v>0.91595586968565501</v>
          </cell>
          <cell r="AG121">
            <v>1.27578346838254</v>
          </cell>
          <cell r="AH121">
            <v>0.93619111253383203</v>
          </cell>
          <cell r="AI121">
            <v>0.91005660249629305</v>
          </cell>
          <cell r="AJ121">
            <v>0.89339861636371498</v>
          </cell>
          <cell r="AK121">
            <v>0.91005660249629305</v>
          </cell>
          <cell r="AL121">
            <v>0.93439501709717199</v>
          </cell>
          <cell r="AM121">
            <v>0.93439501709717199</v>
          </cell>
          <cell r="AN121">
            <v>0.80233230015577395</v>
          </cell>
          <cell r="AO121">
            <v>0.28285499661283903</v>
          </cell>
          <cell r="AP121">
            <v>0.35587234867251899</v>
          </cell>
          <cell r="AQ121">
            <v>0.93646668225428298</v>
          </cell>
          <cell r="AR121">
            <v>0.14944649446494501</v>
          </cell>
        </row>
        <row r="122">
          <cell r="G122" t="str">
            <v>Price_adjustment</v>
          </cell>
          <cell r="L122">
            <v>0.91005660249629305</v>
          </cell>
          <cell r="M122">
            <v>1.0385784879998401</v>
          </cell>
          <cell r="N122">
            <v>1.0881276864113101</v>
          </cell>
          <cell r="O122">
            <v>1.17668507155961</v>
          </cell>
          <cell r="P122">
            <v>1.27578346838254</v>
          </cell>
          <cell r="Q122">
            <v>0.94219671268389904</v>
          </cell>
          <cell r="R122">
            <v>1.03309782232505</v>
          </cell>
          <cell r="S122">
            <v>1.08264702073652</v>
          </cell>
          <cell r="T122">
            <v>0.94686428041980997</v>
          </cell>
          <cell r="U122">
            <v>1.03491508703792</v>
          </cell>
          <cell r="V122">
            <v>1.08446428544939</v>
          </cell>
          <cell r="W122">
            <v>1.0108746574535199</v>
          </cell>
          <cell r="X122">
            <v>1.0108746574535199</v>
          </cell>
          <cell r="Y122">
            <v>0.87663510193566097</v>
          </cell>
          <cell r="Z122">
            <v>0.59691428752085496</v>
          </cell>
          <cell r="AA122">
            <v>1.2262797866186601</v>
          </cell>
          <cell r="AB122">
            <v>0.99934074616919899</v>
          </cell>
          <cell r="AC122">
            <v>0.63143920563216605</v>
          </cell>
          <cell r="AD122">
            <v>1.0108746574535199</v>
          </cell>
          <cell r="AE122">
            <v>0.91595586968565501</v>
          </cell>
          <cell r="AF122">
            <v>0.91595586968565501</v>
          </cell>
          <cell r="AG122">
            <v>1.27578346838254</v>
          </cell>
          <cell r="AH122">
            <v>0.93619111253383203</v>
          </cell>
          <cell r="AI122">
            <v>0.91005660249629305</v>
          </cell>
          <cell r="AJ122">
            <v>0.89339861636371498</v>
          </cell>
          <cell r="AK122">
            <v>0.91005660249629305</v>
          </cell>
          <cell r="AL122">
            <v>0.93439501709717199</v>
          </cell>
          <cell r="AM122">
            <v>0.93439501709717199</v>
          </cell>
          <cell r="AN122">
            <v>0.80233230015577395</v>
          </cell>
          <cell r="AO122">
            <v>0.28285499661283903</v>
          </cell>
          <cell r="AP122">
            <v>0.35587234867251899</v>
          </cell>
          <cell r="AQ122">
            <v>0.93646668225428298</v>
          </cell>
          <cell r="AR122">
            <v>0.14944649446494501</v>
          </cell>
        </row>
        <row r="123">
          <cell r="G123" t="str">
            <v>Price_adjustment</v>
          </cell>
          <cell r="L123">
            <v>0.91005660249629305</v>
          </cell>
          <cell r="M123">
            <v>1.0385784879998401</v>
          </cell>
          <cell r="N123">
            <v>1.0881276864113101</v>
          </cell>
          <cell r="O123">
            <v>1.17668507155961</v>
          </cell>
          <cell r="P123">
            <v>1.27578346838254</v>
          </cell>
          <cell r="Q123">
            <v>0.94219671268389904</v>
          </cell>
          <cell r="R123">
            <v>1.03309782232505</v>
          </cell>
          <cell r="S123">
            <v>1.08264702073652</v>
          </cell>
          <cell r="T123">
            <v>0.94686428041980997</v>
          </cell>
          <cell r="U123">
            <v>1.03491508703792</v>
          </cell>
          <cell r="V123">
            <v>1.08446428544939</v>
          </cell>
          <cell r="W123">
            <v>1.0108746574535199</v>
          </cell>
          <cell r="X123">
            <v>1.0108746574535199</v>
          </cell>
          <cell r="Y123">
            <v>0.87663510193566097</v>
          </cell>
          <cell r="Z123">
            <v>0.59691428752085496</v>
          </cell>
          <cell r="AA123">
            <v>1.2262797866186601</v>
          </cell>
          <cell r="AB123">
            <v>0.99934074616919899</v>
          </cell>
          <cell r="AC123">
            <v>0.63143920563216605</v>
          </cell>
          <cell r="AD123">
            <v>1.0108746574535199</v>
          </cell>
          <cell r="AE123">
            <v>0.91595586968565501</v>
          </cell>
          <cell r="AF123">
            <v>0.91595586968565501</v>
          </cell>
          <cell r="AG123">
            <v>1.27578346838254</v>
          </cell>
          <cell r="AH123">
            <v>0.93619111253383203</v>
          </cell>
          <cell r="AI123">
            <v>0.91005660249629305</v>
          </cell>
          <cell r="AJ123">
            <v>0.89339861636371498</v>
          </cell>
          <cell r="AK123">
            <v>0.91005660249629305</v>
          </cell>
          <cell r="AL123">
            <v>0.93439501709717199</v>
          </cell>
          <cell r="AM123">
            <v>0.93439501709717199</v>
          </cell>
          <cell r="AN123">
            <v>0.80233230015577395</v>
          </cell>
          <cell r="AO123">
            <v>0.28285499661283903</v>
          </cell>
          <cell r="AP123">
            <v>0.35587234867251899</v>
          </cell>
          <cell r="AQ123">
            <v>0.93646668225428298</v>
          </cell>
          <cell r="AR123">
            <v>0.14944649446494501</v>
          </cell>
        </row>
        <row r="124">
          <cell r="G124" t="str">
            <v>Price_adjustment</v>
          </cell>
          <cell r="L124">
            <v>0.91005660249629305</v>
          </cell>
          <cell r="M124">
            <v>1.0385784879998401</v>
          </cell>
          <cell r="N124">
            <v>1.0881276864113101</v>
          </cell>
          <cell r="O124">
            <v>1.17668507155961</v>
          </cell>
          <cell r="P124">
            <v>1.27578346838254</v>
          </cell>
          <cell r="Q124">
            <v>0.94219671268389904</v>
          </cell>
          <cell r="R124">
            <v>1.03309782232505</v>
          </cell>
          <cell r="S124">
            <v>1.08264702073652</v>
          </cell>
          <cell r="T124">
            <v>0.94686428041980997</v>
          </cell>
          <cell r="U124">
            <v>1.03491508703792</v>
          </cell>
          <cell r="V124">
            <v>1.08446428544939</v>
          </cell>
          <cell r="W124">
            <v>1.0108746574535199</v>
          </cell>
          <cell r="X124">
            <v>1.0108746574535199</v>
          </cell>
          <cell r="Y124">
            <v>0.87663510193566097</v>
          </cell>
          <cell r="Z124">
            <v>0.59691428752085496</v>
          </cell>
          <cell r="AA124">
            <v>1.2262797866186601</v>
          </cell>
          <cell r="AB124">
            <v>0.99934074616919899</v>
          </cell>
          <cell r="AC124">
            <v>0.63143920563216605</v>
          </cell>
          <cell r="AD124">
            <v>1.0108746574535199</v>
          </cell>
          <cell r="AE124">
            <v>0.91595586968565501</v>
          </cell>
          <cell r="AF124">
            <v>0.91595586968565501</v>
          </cell>
          <cell r="AG124">
            <v>1.27578346838254</v>
          </cell>
          <cell r="AH124">
            <v>0.93619111253383203</v>
          </cell>
          <cell r="AI124">
            <v>0.91005660249629305</v>
          </cell>
          <cell r="AJ124">
            <v>0.89339861636371498</v>
          </cell>
          <cell r="AK124">
            <v>0.91005660249629305</v>
          </cell>
          <cell r="AL124">
            <v>0.93439501709717199</v>
          </cell>
          <cell r="AM124">
            <v>0.93439501709717199</v>
          </cell>
          <cell r="AN124">
            <v>0.80233230015577395</v>
          </cell>
          <cell r="AO124">
            <v>0.28285499661283903</v>
          </cell>
          <cell r="AP124">
            <v>0.35587234867251899</v>
          </cell>
          <cell r="AQ124">
            <v>0.93646668225428298</v>
          </cell>
          <cell r="AR124">
            <v>0.14944649446494501</v>
          </cell>
        </row>
        <row r="125">
          <cell r="G125" t="str">
            <v>Price_adjustment</v>
          </cell>
          <cell r="L125">
            <v>0.91005660249629305</v>
          </cell>
          <cell r="M125">
            <v>1.0385784879998401</v>
          </cell>
          <cell r="N125">
            <v>1.0881276864113101</v>
          </cell>
          <cell r="O125">
            <v>1.17668507155961</v>
          </cell>
          <cell r="P125">
            <v>1.27578346838254</v>
          </cell>
          <cell r="Q125">
            <v>0.94219671268389904</v>
          </cell>
          <cell r="R125">
            <v>1.03309782232505</v>
          </cell>
          <cell r="S125">
            <v>1.08264702073652</v>
          </cell>
          <cell r="T125">
            <v>0.94686428041980997</v>
          </cell>
          <cell r="U125">
            <v>1.03491508703792</v>
          </cell>
          <cell r="V125">
            <v>1.08446428544939</v>
          </cell>
          <cell r="W125">
            <v>1.0108746574535199</v>
          </cell>
          <cell r="X125">
            <v>1.0108746574535199</v>
          </cell>
          <cell r="Y125">
            <v>0.87663510193566097</v>
          </cell>
          <cell r="Z125">
            <v>0.59691428752085496</v>
          </cell>
          <cell r="AA125">
            <v>1.2262797866186601</v>
          </cell>
          <cell r="AB125">
            <v>0.99934074616919899</v>
          </cell>
          <cell r="AC125">
            <v>0.63143920563216605</v>
          </cell>
          <cell r="AD125">
            <v>1.0108746574535199</v>
          </cell>
          <cell r="AE125">
            <v>0.91595586968565501</v>
          </cell>
          <cell r="AF125">
            <v>0.91595586968565501</v>
          </cell>
          <cell r="AG125">
            <v>1.27578346838254</v>
          </cell>
          <cell r="AH125">
            <v>0.93619111253383203</v>
          </cell>
          <cell r="AI125">
            <v>0.91005660249629305</v>
          </cell>
          <cell r="AJ125">
            <v>0.89339861636371498</v>
          </cell>
          <cell r="AK125">
            <v>0.91005660249629305</v>
          </cell>
          <cell r="AL125">
            <v>0.93439501709717199</v>
          </cell>
          <cell r="AM125">
            <v>0.93439501709717199</v>
          </cell>
          <cell r="AN125">
            <v>0.80233230015577395</v>
          </cell>
          <cell r="AO125">
            <v>0.28285499661283903</v>
          </cell>
          <cell r="AP125">
            <v>0.35587234867251899</v>
          </cell>
          <cell r="AQ125">
            <v>0.93646668225428298</v>
          </cell>
          <cell r="AR125">
            <v>0.14944649446494501</v>
          </cell>
        </row>
        <row r="126">
          <cell r="G126" t="str">
            <v>Price_adjustment</v>
          </cell>
          <cell r="L126">
            <v>0.91005660249629305</v>
          </cell>
          <cell r="M126">
            <v>1.0385784879998401</v>
          </cell>
          <cell r="N126">
            <v>1.0881276864113101</v>
          </cell>
          <cell r="O126">
            <v>1.17668507155961</v>
          </cell>
          <cell r="P126">
            <v>1.27578346838254</v>
          </cell>
          <cell r="Q126">
            <v>0.94219671268389904</v>
          </cell>
          <cell r="R126">
            <v>1.03309782232505</v>
          </cell>
          <cell r="S126">
            <v>1.08264702073652</v>
          </cell>
          <cell r="T126">
            <v>0.94686428041980997</v>
          </cell>
          <cell r="U126">
            <v>1.03491508703792</v>
          </cell>
          <cell r="V126">
            <v>1.08446428544939</v>
          </cell>
          <cell r="W126">
            <v>1.0108746574535199</v>
          </cell>
          <cell r="X126">
            <v>1.0108746574535199</v>
          </cell>
          <cell r="Y126">
            <v>0.87663510193566097</v>
          </cell>
          <cell r="Z126">
            <v>0.59691428752085496</v>
          </cell>
          <cell r="AA126">
            <v>1.2262797866186601</v>
          </cell>
          <cell r="AB126">
            <v>0.99934074616919899</v>
          </cell>
          <cell r="AC126">
            <v>0.63143920563216605</v>
          </cell>
          <cell r="AD126">
            <v>1.0108746574535199</v>
          </cell>
          <cell r="AE126">
            <v>0.91595586968565501</v>
          </cell>
          <cell r="AF126">
            <v>0.91595586968565501</v>
          </cell>
          <cell r="AG126">
            <v>1.27578346838254</v>
          </cell>
          <cell r="AH126">
            <v>0.93619111253383203</v>
          </cell>
          <cell r="AI126">
            <v>0.91005660249629305</v>
          </cell>
          <cell r="AJ126">
            <v>0.89339861636371498</v>
          </cell>
          <cell r="AK126">
            <v>0.91005660249629305</v>
          </cell>
          <cell r="AL126">
            <v>0.93439501709717199</v>
          </cell>
          <cell r="AM126">
            <v>0.93439501709717199</v>
          </cell>
          <cell r="AN126">
            <v>0.80233230015577395</v>
          </cell>
          <cell r="AO126">
            <v>0.28285499661283903</v>
          </cell>
          <cell r="AP126">
            <v>0.35587234867251899</v>
          </cell>
          <cell r="AQ126">
            <v>0.93646668225428298</v>
          </cell>
          <cell r="AR126">
            <v>0.14944649446494501</v>
          </cell>
        </row>
        <row r="127">
          <cell r="G127" t="str">
            <v>Price_adjustment</v>
          </cell>
          <cell r="L127">
            <v>0.91005660249629305</v>
          </cell>
          <cell r="M127">
            <v>1.0385784879998401</v>
          </cell>
          <cell r="N127">
            <v>1.0881276864113101</v>
          </cell>
          <cell r="O127">
            <v>1.17668507155961</v>
          </cell>
          <cell r="P127">
            <v>1.27578346838254</v>
          </cell>
          <cell r="Q127">
            <v>0.94219671268389904</v>
          </cell>
          <cell r="R127">
            <v>1.03309782232505</v>
          </cell>
          <cell r="S127">
            <v>1.08264702073652</v>
          </cell>
          <cell r="T127">
            <v>0.94686428041980997</v>
          </cell>
          <cell r="U127">
            <v>1.03491508703792</v>
          </cell>
          <cell r="V127">
            <v>1.08446428544939</v>
          </cell>
          <cell r="W127">
            <v>1.0108746574535199</v>
          </cell>
          <cell r="X127">
            <v>1.0108746574535199</v>
          </cell>
          <cell r="Y127">
            <v>0.87663510193566097</v>
          </cell>
          <cell r="Z127">
            <v>0.59691428752085496</v>
          </cell>
          <cell r="AA127">
            <v>1.2262797866186601</v>
          </cell>
          <cell r="AB127">
            <v>0.99934074616919899</v>
          </cell>
          <cell r="AC127">
            <v>0.63143920563216605</v>
          </cell>
          <cell r="AD127">
            <v>1.0108746574535199</v>
          </cell>
          <cell r="AE127">
            <v>0.91595586968565501</v>
          </cell>
          <cell r="AF127">
            <v>0.91595586968565501</v>
          </cell>
          <cell r="AG127">
            <v>1.27578346838254</v>
          </cell>
          <cell r="AH127">
            <v>0.93619111253383203</v>
          </cell>
          <cell r="AI127">
            <v>0.91005660249629305</v>
          </cell>
          <cell r="AJ127">
            <v>0.89339861636371498</v>
          </cell>
          <cell r="AK127">
            <v>0.91005660249629305</v>
          </cell>
          <cell r="AL127">
            <v>0.93439501709717199</v>
          </cell>
          <cell r="AM127">
            <v>0.93439501709717199</v>
          </cell>
          <cell r="AN127">
            <v>0.80233230015577395</v>
          </cell>
          <cell r="AO127">
            <v>0.28285499661283903</v>
          </cell>
          <cell r="AP127">
            <v>0.35587234867251899</v>
          </cell>
          <cell r="AQ127">
            <v>0.93646668225428298</v>
          </cell>
          <cell r="AR127">
            <v>0.14944649446494501</v>
          </cell>
        </row>
        <row r="128">
          <cell r="G128" t="str">
            <v>Price_adjustment</v>
          </cell>
          <cell r="L128">
            <v>0.91005660249629305</v>
          </cell>
          <cell r="M128">
            <v>1.0385784879998401</v>
          </cell>
          <cell r="N128">
            <v>1.0881276864113101</v>
          </cell>
          <cell r="O128">
            <v>1.17668507155961</v>
          </cell>
          <cell r="P128">
            <v>1.27578346838254</v>
          </cell>
          <cell r="Q128">
            <v>0.94219671268389904</v>
          </cell>
          <cell r="R128">
            <v>1.03309782232505</v>
          </cell>
          <cell r="S128">
            <v>1.08264702073652</v>
          </cell>
          <cell r="T128">
            <v>0.94686428041980997</v>
          </cell>
          <cell r="U128">
            <v>1.03491508703792</v>
          </cell>
          <cell r="V128">
            <v>1.08446428544939</v>
          </cell>
          <cell r="W128">
            <v>1.0108746574535199</v>
          </cell>
          <cell r="X128">
            <v>1.0108746574535199</v>
          </cell>
          <cell r="Y128">
            <v>0.87663510193566097</v>
          </cell>
          <cell r="Z128">
            <v>0.59691428752085496</v>
          </cell>
          <cell r="AA128">
            <v>1.2262797866186601</v>
          </cell>
          <cell r="AB128">
            <v>0.99934074616919899</v>
          </cell>
          <cell r="AC128">
            <v>0.63143920563216605</v>
          </cell>
          <cell r="AD128">
            <v>1.0108746574535199</v>
          </cell>
          <cell r="AE128">
            <v>0.91595586968565501</v>
          </cell>
          <cell r="AF128">
            <v>0.91595586968565501</v>
          </cell>
          <cell r="AG128">
            <v>1.27578346838254</v>
          </cell>
          <cell r="AH128">
            <v>0.93619111253383203</v>
          </cell>
          <cell r="AI128">
            <v>0.91005660249629305</v>
          </cell>
          <cell r="AJ128">
            <v>0.89339861636371498</v>
          </cell>
          <cell r="AK128">
            <v>0.91005660249629305</v>
          </cell>
          <cell r="AL128">
            <v>0.93439501709717199</v>
          </cell>
          <cell r="AM128">
            <v>0.93439501709717199</v>
          </cell>
          <cell r="AN128">
            <v>0.80233230015577395</v>
          </cell>
          <cell r="AO128">
            <v>0.28285499661283903</v>
          </cell>
          <cell r="AP128">
            <v>0.35587234867251899</v>
          </cell>
          <cell r="AQ128">
            <v>0.93646668225428298</v>
          </cell>
          <cell r="AR128">
            <v>0.14944649446494501</v>
          </cell>
        </row>
        <row r="129">
          <cell r="G129" t="str">
            <v>Price_adjustment</v>
          </cell>
          <cell r="L129">
            <v>0.99592345008592498</v>
          </cell>
          <cell r="M129">
            <v>1.1856075243984101</v>
          </cell>
          <cell r="N129">
            <v>1.1843528887358901</v>
          </cell>
          <cell r="O129">
            <v>1.1740006196046899</v>
          </cell>
          <cell r="P129">
            <v>1.17153590253009</v>
          </cell>
          <cell r="Q129">
            <v>1.00443076478356</v>
          </cell>
          <cell r="R129">
            <v>1.19369621425151</v>
          </cell>
          <cell r="S129">
            <v>1.19242765502078</v>
          </cell>
          <cell r="T129">
            <v>0.99894561802092796</v>
          </cell>
          <cell r="U129">
            <v>1.3886795649715999</v>
          </cell>
          <cell r="V129">
            <v>1.3869111268690899</v>
          </cell>
          <cell r="W129">
            <v>0.98865133596752497</v>
          </cell>
          <cell r="X129">
            <v>0.98865133596752497</v>
          </cell>
          <cell r="Y129">
            <v>1</v>
          </cell>
          <cell r="Z129">
            <v>1</v>
          </cell>
          <cell r="AA129">
            <v>0</v>
          </cell>
          <cell r="AB129">
            <v>0.98994945757100306</v>
          </cell>
          <cell r="AC129">
            <v>1</v>
          </cell>
          <cell r="AD129">
            <v>0.98865133596752497</v>
          </cell>
          <cell r="AE129">
            <v>1</v>
          </cell>
          <cell r="AF129">
            <v>1</v>
          </cell>
          <cell r="AG129">
            <v>1.17153590253009</v>
          </cell>
          <cell r="AH129">
            <v>1</v>
          </cell>
          <cell r="AI129">
            <v>0.99592345008592498</v>
          </cell>
          <cell r="AJ129">
            <v>0.99636404080145302</v>
          </cell>
          <cell r="AK129">
            <v>0.99592345008592498</v>
          </cell>
          <cell r="AL129">
            <v>1</v>
          </cell>
          <cell r="AM129">
            <v>1</v>
          </cell>
          <cell r="AN129">
            <v>1.0386821432629101</v>
          </cell>
          <cell r="AO129">
            <v>1</v>
          </cell>
          <cell r="AP129">
            <v>1</v>
          </cell>
          <cell r="AQ129">
            <v>1.0045280015178299</v>
          </cell>
          <cell r="AR129">
            <v>1</v>
          </cell>
        </row>
        <row r="130">
          <cell r="G130" t="str">
            <v>Price_adjustment</v>
          </cell>
          <cell r="L130">
            <v>0.999320153078599</v>
          </cell>
          <cell r="M130">
            <v>1.19371793747082</v>
          </cell>
          <cell r="N130">
            <v>1.19269663556526</v>
          </cell>
          <cell r="O130">
            <v>1.1875786547240901</v>
          </cell>
          <cell r="P130">
            <v>1.1855587174878599</v>
          </cell>
          <cell r="Q130">
            <v>1.00220537339789</v>
          </cell>
          <cell r="R130">
            <v>1.1972266781771099</v>
          </cell>
          <cell r="S130">
            <v>1.19619936612791</v>
          </cell>
          <cell r="T130">
            <v>0.99981047899031605</v>
          </cell>
          <cell r="U130">
            <v>1.3952297095220401</v>
          </cell>
          <cell r="V130">
            <v>1.3938387558493499</v>
          </cell>
          <cell r="W130">
            <v>0.99430860347704897</v>
          </cell>
          <cell r="X130">
            <v>0.99430860347704897</v>
          </cell>
          <cell r="Y130">
            <v>0.988552344971662</v>
          </cell>
          <cell r="Z130">
            <v>0.94377886735733796</v>
          </cell>
          <cell r="AA130">
            <v>0</v>
          </cell>
          <cell r="AB130">
            <v>0.99496170594358702</v>
          </cell>
          <cell r="AC130">
            <v>1</v>
          </cell>
          <cell r="AD130">
            <v>0.99430860347704897</v>
          </cell>
          <cell r="AE130">
            <v>0.99651253845554799</v>
          </cell>
          <cell r="AF130">
            <v>0.99651253845554799</v>
          </cell>
          <cell r="AG130">
            <v>1.1855587174878599</v>
          </cell>
          <cell r="AH130">
            <v>0.99293841536609795</v>
          </cell>
          <cell r="AI130">
            <v>0.999320153078599</v>
          </cell>
          <cell r="AJ130">
            <v>0.99990948498550403</v>
          </cell>
          <cell r="AK130">
            <v>0.999320153078599</v>
          </cell>
          <cell r="AL130">
            <v>0.99293841536609795</v>
          </cell>
          <cell r="AM130">
            <v>0.99293841536609795</v>
          </cell>
          <cell r="AN130">
            <v>1.01841834116484</v>
          </cell>
          <cell r="AO130">
            <v>0.93140935054766905</v>
          </cell>
          <cell r="AP130">
            <v>0.92634959052276</v>
          </cell>
          <cell r="AQ130">
            <v>1.0022440477213901</v>
          </cell>
          <cell r="AR130">
            <v>0.96520342612419696</v>
          </cell>
        </row>
        <row r="131">
          <cell r="G131" t="str">
            <v>Price_adjustment</v>
          </cell>
          <cell r="L131">
            <v>1</v>
          </cell>
          <cell r="M131">
            <v>1.2</v>
          </cell>
          <cell r="N131">
            <v>1.2</v>
          </cell>
          <cell r="O131">
            <v>1.2</v>
          </cell>
          <cell r="P131">
            <v>1.2</v>
          </cell>
          <cell r="Q131">
            <v>1</v>
          </cell>
          <cell r="R131">
            <v>1.2</v>
          </cell>
          <cell r="S131">
            <v>1.2</v>
          </cell>
          <cell r="T131">
            <v>1</v>
          </cell>
          <cell r="U131">
            <v>1.4</v>
          </cell>
          <cell r="V131">
            <v>1.4</v>
          </cell>
          <cell r="W131">
            <v>1</v>
          </cell>
          <cell r="X131">
            <v>1</v>
          </cell>
          <cell r="Y131">
            <v>0.97723573874897096</v>
          </cell>
          <cell r="Z131">
            <v>0.89071855047029902</v>
          </cell>
          <cell r="AA131">
            <v>0</v>
          </cell>
          <cell r="AB131">
            <v>1</v>
          </cell>
          <cell r="AC131">
            <v>1</v>
          </cell>
          <cell r="AD131">
            <v>1</v>
          </cell>
          <cell r="AE131">
            <v>0.99303723929912002</v>
          </cell>
          <cell r="AF131">
            <v>0.99303723929912002</v>
          </cell>
          <cell r="AG131">
            <v>1.2</v>
          </cell>
          <cell r="AH131">
            <v>0.98592669670973698</v>
          </cell>
          <cell r="AI131">
            <v>1</v>
          </cell>
          <cell r="AJ131">
            <v>1</v>
          </cell>
          <cell r="AK131">
            <v>1</v>
          </cell>
          <cell r="AL131">
            <v>0.98592669670973698</v>
          </cell>
          <cell r="AM131">
            <v>0.98592669670973698</v>
          </cell>
          <cell r="AN131">
            <v>1</v>
          </cell>
          <cell r="AO131">
            <v>0.86281870109533798</v>
          </cell>
          <cell r="AP131">
            <v>0.852699181045521</v>
          </cell>
          <cell r="AQ131">
            <v>1</v>
          </cell>
          <cell r="AR131">
            <v>0.86857601713062105</v>
          </cell>
        </row>
        <row r="132">
          <cell r="G132" t="str">
            <v>Price_adjustment</v>
          </cell>
          <cell r="L132">
            <v>1.01544312990914</v>
          </cell>
          <cell r="M132">
            <v>1.2079958824746799</v>
          </cell>
          <cell r="N132">
            <v>1.2079958824746799</v>
          </cell>
          <cell r="O132">
            <v>1.2050000000000001</v>
          </cell>
          <cell r="P132">
            <v>1.2050000000000001</v>
          </cell>
          <cell r="Q132">
            <v>0.99667467591167702</v>
          </cell>
          <cell r="R132">
            <v>1.2000057139239899</v>
          </cell>
          <cell r="S132">
            <v>1.2000057139239899</v>
          </cell>
          <cell r="T132">
            <v>1.0033332816436999</v>
          </cell>
          <cell r="U132">
            <v>1.40319988130157</v>
          </cell>
          <cell r="V132">
            <v>1.40319988130157</v>
          </cell>
          <cell r="W132">
            <v>1.0057471900592601</v>
          </cell>
          <cell r="X132">
            <v>1.0057471900592601</v>
          </cell>
          <cell r="Y132">
            <v>0.96604868113040898</v>
          </cell>
          <cell r="Z132">
            <v>0.84802180096009105</v>
          </cell>
          <cell r="AA132">
            <v>0</v>
          </cell>
          <cell r="AB132">
            <v>1.0050358848001499</v>
          </cell>
          <cell r="AC132">
            <v>1</v>
          </cell>
          <cell r="AD132">
            <v>1.0057471900592601</v>
          </cell>
          <cell r="AE132">
            <v>0.98957406011485605</v>
          </cell>
          <cell r="AF132">
            <v>0.98957406011485605</v>
          </cell>
          <cell r="AG132">
            <v>1.2050000000000001</v>
          </cell>
          <cell r="AH132">
            <v>0.97896449189809698</v>
          </cell>
          <cell r="AI132">
            <v>1.01544312990914</v>
          </cell>
          <cell r="AJ132">
            <v>1.01886216050239</v>
          </cell>
          <cell r="AK132">
            <v>1.01544312990914</v>
          </cell>
          <cell r="AL132">
            <v>0.97896449189809698</v>
          </cell>
          <cell r="AM132">
            <v>0.97896449189809698</v>
          </cell>
          <cell r="AN132">
            <v>1.0057008522974999</v>
          </cell>
          <cell r="AO132">
            <v>0.79422805164300703</v>
          </cell>
          <cell r="AP132">
            <v>0.77904877156828101</v>
          </cell>
          <cell r="AQ132">
            <v>0.996745405199011</v>
          </cell>
          <cell r="AR132">
            <v>0.78185224839400402</v>
          </cell>
        </row>
        <row r="133">
          <cell r="G133" t="str">
            <v>Price_adjustment</v>
          </cell>
          <cell r="L133">
            <v>1.0251425470155899</v>
          </cell>
          <cell r="M133">
            <v>1.2165614253760499</v>
          </cell>
          <cell r="N133">
            <v>1.2165614253760499</v>
          </cell>
          <cell r="O133">
            <v>1.2157619047618999</v>
          </cell>
          <cell r="P133">
            <v>1.2157619047618999</v>
          </cell>
          <cell r="Q133">
            <v>0.99450128956403006</v>
          </cell>
          <cell r="R133">
            <v>1.20298118746816</v>
          </cell>
          <cell r="S133">
            <v>1.20298118746816</v>
          </cell>
          <cell r="T133">
            <v>1.0057605384794699</v>
          </cell>
          <cell r="U133">
            <v>1.40856575087116</v>
          </cell>
          <cell r="V133">
            <v>1.40856575087116</v>
          </cell>
          <cell r="W133">
            <v>1.0114830499455301</v>
          </cell>
          <cell r="X133">
            <v>1.0114830499455301</v>
          </cell>
          <cell r="Y133">
            <v>0.954989689088247</v>
          </cell>
          <cell r="Z133">
            <v>0.80737172760563802</v>
          </cell>
          <cell r="AA133">
            <v>0</v>
          </cell>
          <cell r="AB133">
            <v>1.01010110597137</v>
          </cell>
          <cell r="AC133">
            <v>1</v>
          </cell>
          <cell r="AD133">
            <v>1.0114830499455301</v>
          </cell>
          <cell r="AE133">
            <v>0.98612295863481803</v>
          </cell>
          <cell r="AF133">
            <v>0.98612295863481803</v>
          </cell>
          <cell r="AG133">
            <v>1.2157619047618999</v>
          </cell>
          <cell r="AH133">
            <v>0.97205145128497406</v>
          </cell>
          <cell r="AI133">
            <v>1.0251425470155899</v>
          </cell>
          <cell r="AJ133">
            <v>1.03046086768672</v>
          </cell>
          <cell r="AK133">
            <v>1.0251425470155899</v>
          </cell>
          <cell r="AL133">
            <v>0.97205145128497406</v>
          </cell>
          <cell r="AM133">
            <v>0.97205145128497406</v>
          </cell>
          <cell r="AN133">
            <v>0.960936481647642</v>
          </cell>
          <cell r="AO133">
            <v>0.72563740219067596</v>
          </cell>
          <cell r="AP133">
            <v>0.70539836209104201</v>
          </cell>
          <cell r="AQ133">
            <v>0.99447607604666199</v>
          </cell>
          <cell r="AR133">
            <v>0.74277301927194905</v>
          </cell>
        </row>
        <row r="134">
          <cell r="G134" t="str">
            <v>Price_adjustment</v>
          </cell>
          <cell r="L134">
            <v>1.03055961610543</v>
          </cell>
          <cell r="M134">
            <v>1.2249495016908101</v>
          </cell>
          <cell r="N134">
            <v>1.2249495016908101</v>
          </cell>
          <cell r="O134">
            <v>1.23020320408163</v>
          </cell>
          <cell r="P134">
            <v>1.23020320408163</v>
          </cell>
          <cell r="Q134">
            <v>0.99263890957077805</v>
          </cell>
          <cell r="R134">
            <v>1.2072050947328701</v>
          </cell>
          <cell r="S134">
            <v>1.2072050947328701</v>
          </cell>
          <cell r="T134">
            <v>1.00726402278202</v>
          </cell>
          <cell r="U134">
            <v>1.4145138232051999</v>
          </cell>
          <cell r="V134">
            <v>1.4145138232051999</v>
          </cell>
          <cell r="W134">
            <v>1.0172072588196599</v>
          </cell>
          <cell r="X134">
            <v>1.0172072588196599</v>
          </cell>
          <cell r="Y134">
            <v>0.94405729657194404</v>
          </cell>
          <cell r="Z134">
            <v>0.76867022262743701</v>
          </cell>
          <cell r="AA134">
            <v>0</v>
          </cell>
          <cell r="AB134">
            <v>1.01520558649142</v>
          </cell>
          <cell r="AC134">
            <v>0.94377886735733796</v>
          </cell>
          <cell r="AD134">
            <v>1.0172072588196599</v>
          </cell>
          <cell r="AE134">
            <v>0.982683892738478</v>
          </cell>
          <cell r="AF134">
            <v>0.982683892738478</v>
          </cell>
          <cell r="AG134">
            <v>1.23020320408163</v>
          </cell>
          <cell r="AH134">
            <v>0.96518722769321696</v>
          </cell>
          <cell r="AI134">
            <v>1.03055961610543</v>
          </cell>
          <cell r="AJ134">
            <v>1.0366188947324699</v>
          </cell>
          <cell r="AK134">
            <v>1.03055961610543</v>
          </cell>
          <cell r="AL134">
            <v>0.96518722769321696</v>
          </cell>
          <cell r="AM134">
            <v>0.96518722769321696</v>
          </cell>
          <cell r="AN134">
            <v>0.93672361307404095</v>
          </cell>
          <cell r="AO134">
            <v>0.65704675273834501</v>
          </cell>
          <cell r="AP134">
            <v>0.63174795261380201</v>
          </cell>
          <cell r="AQ134">
            <v>0.99250999307837395</v>
          </cell>
          <cell r="AR134">
            <v>0.70556745182012803</v>
          </cell>
        </row>
        <row r="135">
          <cell r="G135" t="str">
            <v>Price_adjustment</v>
          </cell>
          <cell r="L135">
            <v>1.0163731855801501</v>
          </cell>
          <cell r="M135">
            <v>1.2279215542053199</v>
          </cell>
          <cell r="N135">
            <v>1.2279215542053199</v>
          </cell>
          <cell r="O135">
            <v>1.24540671244678</v>
          </cell>
          <cell r="P135">
            <v>1.24540671244678</v>
          </cell>
          <cell r="Q135">
            <v>0.99112749992121596</v>
          </cell>
          <cell r="R135">
            <v>1.2120146279228099</v>
          </cell>
          <cell r="S135">
            <v>1.2120146279228099</v>
          </cell>
          <cell r="T135">
            <v>1.0041393481188501</v>
          </cell>
          <cell r="U135">
            <v>1.41881378433548</v>
          </cell>
          <cell r="V135">
            <v>1.41881378433548</v>
          </cell>
          <cell r="W135">
            <v>1.0229196380435801</v>
          </cell>
          <cell r="X135">
            <v>1.0229196380435801</v>
          </cell>
          <cell r="Y135">
            <v>0.93325005431380303</v>
          </cell>
          <cell r="Z135">
            <v>0.73182388105955198</v>
          </cell>
          <cell r="AA135">
            <v>0</v>
          </cell>
          <cell r="AB135">
            <v>1.0202773841039801</v>
          </cell>
          <cell r="AC135">
            <v>0.89071855047029902</v>
          </cell>
          <cell r="AD135">
            <v>1.0229196380435801</v>
          </cell>
          <cell r="AE135">
            <v>0.97925682045220097</v>
          </cell>
          <cell r="AF135">
            <v>0.97925682045220097</v>
          </cell>
          <cell r="AG135">
            <v>1.24540671244678</v>
          </cell>
          <cell r="AH135">
            <v>0.95837147639730003</v>
          </cell>
          <cell r="AI135">
            <v>1.0163731855801501</v>
          </cell>
          <cell r="AJ135">
            <v>1.0177013965703501</v>
          </cell>
          <cell r="AK135">
            <v>1.0163731855801501</v>
          </cell>
          <cell r="AL135">
            <v>0.95837147639730003</v>
          </cell>
          <cell r="AM135">
            <v>0.95837147639730003</v>
          </cell>
          <cell r="AN135">
            <v>0.92087260867343901</v>
          </cell>
          <cell r="AO135">
            <v>0.61870437298783598</v>
          </cell>
          <cell r="AP135">
            <v>0.600893634796002</v>
          </cell>
          <cell r="AQ135">
            <v>0.99087575438862596</v>
          </cell>
          <cell r="AR135">
            <v>0.684421841541756</v>
          </cell>
        </row>
        <row r="136">
          <cell r="G136" t="str">
            <v>Price_adjustment</v>
          </cell>
          <cell r="L136">
            <v>1.0034015471383499</v>
          </cell>
          <cell r="M136">
            <v>1.22631301051943</v>
          </cell>
          <cell r="N136">
            <v>1.2306170245515899</v>
          </cell>
          <cell r="O136">
            <v>1.2522969372449699</v>
          </cell>
          <cell r="P136">
            <v>1.2609049653092801</v>
          </cell>
          <cell r="Q136">
            <v>0.988997397856619</v>
          </cell>
          <cell r="R136">
            <v>1.2115822754096801</v>
          </cell>
          <cell r="S136">
            <v>1.2158862894418301</v>
          </cell>
          <cell r="T136">
            <v>1.00094778467353</v>
          </cell>
          <cell r="U136">
            <v>1.4170950003623299</v>
          </cell>
          <cell r="V136">
            <v>1.4221017105630001</v>
          </cell>
          <cell r="W136">
            <v>1.02861986964132</v>
          </cell>
          <cell r="X136">
            <v>1.02861986964132</v>
          </cell>
          <cell r="Y136">
            <v>0.92256652963684005</v>
          </cell>
          <cell r="Z136">
            <v>0.70766874721092399</v>
          </cell>
          <cell r="AA136">
            <v>0</v>
          </cell>
          <cell r="AB136">
            <v>1.0253190350257499</v>
          </cell>
          <cell r="AC136">
            <v>0.84802180096009105</v>
          </cell>
          <cell r="AD136">
            <v>1.02861986964132</v>
          </cell>
          <cell r="AE136">
            <v>0.97584169994873105</v>
          </cell>
          <cell r="AF136">
            <v>0.97584169994873105</v>
          </cell>
          <cell r="AG136">
            <v>1.2609049653092801</v>
          </cell>
          <cell r="AH136">
            <v>0.95160385510600198</v>
          </cell>
          <cell r="AI136">
            <v>1.0034015471383499</v>
          </cell>
          <cell r="AJ136">
            <v>1.0004526160410301</v>
          </cell>
          <cell r="AK136">
            <v>1.0034015471383499</v>
          </cell>
          <cell r="AL136">
            <v>0.95160385510600198</v>
          </cell>
          <cell r="AM136">
            <v>0.95160385510600198</v>
          </cell>
          <cell r="AN136">
            <v>0.90957379487207002</v>
          </cell>
          <cell r="AO136">
            <v>0.58036199323732796</v>
          </cell>
          <cell r="AP136">
            <v>0.57003931697820098</v>
          </cell>
          <cell r="AQ136">
            <v>0.98880488376813203</v>
          </cell>
          <cell r="AR136">
            <v>0.66381156316916501</v>
          </cell>
        </row>
        <row r="137">
          <cell r="G137" t="str">
            <v>Price_adjustment</v>
          </cell>
          <cell r="L137">
            <v>0.98041113125805601</v>
          </cell>
          <cell r="M137">
            <v>1.2209748995196601</v>
          </cell>
          <cell r="N137">
            <v>1.22965216807986</v>
          </cell>
          <cell r="O137">
            <v>1.2563528227301799</v>
          </cell>
          <cell r="P137">
            <v>1.2737073598505699</v>
          </cell>
          <cell r="Q137">
            <v>0.98712232678073597</v>
          </cell>
          <cell r="R137">
            <v>1.21071997939589</v>
          </cell>
          <cell r="S137">
            <v>1.21939724795608</v>
          </cell>
          <cell r="T137">
            <v>0.99534947944636498</v>
          </cell>
          <cell r="U137">
            <v>1.4139139003657299</v>
          </cell>
          <cell r="V137">
            <v>1.4240021069031901</v>
          </cell>
          <cell r="W137">
            <v>1.0343076359135699</v>
          </cell>
          <cell r="X137">
            <v>1.0343076359135699</v>
          </cell>
          <cell r="Y137">
            <v>0.91641576241282896</v>
          </cell>
          <cell r="Z137">
            <v>0.68431089602325701</v>
          </cell>
          <cell r="AA137">
            <v>0</v>
          </cell>
          <cell r="AB137">
            <v>1.03033432284098</v>
          </cell>
          <cell r="AC137">
            <v>0.80737172760563802</v>
          </cell>
          <cell r="AD137">
            <v>1.0343076359135699</v>
          </cell>
          <cell r="AE137">
            <v>0.97243848954668799</v>
          </cell>
          <cell r="AF137">
            <v>0.97243848954668799</v>
          </cell>
          <cell r="AG137">
            <v>1.2737073598505699</v>
          </cell>
          <cell r="AH137">
            <v>0.94488402394522397</v>
          </cell>
          <cell r="AI137">
            <v>0.98041113125805601</v>
          </cell>
          <cell r="AJ137">
            <v>0.97058455925084797</v>
          </cell>
          <cell r="AK137">
            <v>0.98041113125805601</v>
          </cell>
          <cell r="AL137">
            <v>0.94488402394522397</v>
          </cell>
          <cell r="AM137">
            <v>0.94488402394522397</v>
          </cell>
          <cell r="AN137">
            <v>0.90113457668403396</v>
          </cell>
          <cell r="AO137">
            <v>0.54201961348682004</v>
          </cell>
          <cell r="AP137">
            <v>0.53918499916040097</v>
          </cell>
          <cell r="AQ137">
            <v>0.98699869583991795</v>
          </cell>
          <cell r="AR137">
            <v>0.64400428265524601</v>
          </cell>
        </row>
        <row r="138">
          <cell r="G138" t="str">
            <v>Price_adjustment</v>
          </cell>
          <cell r="L138">
            <v>0.95966015318026299</v>
          </cell>
          <cell r="M138">
            <v>1.21648123324546</v>
          </cell>
          <cell r="N138">
            <v>1.2295671684241301</v>
          </cell>
          <cell r="O138">
            <v>1.26104932255957</v>
          </cell>
          <cell r="P138">
            <v>1.28722119291691</v>
          </cell>
          <cell r="Q138">
            <v>0.98561639533946199</v>
          </cell>
          <cell r="R138">
            <v>1.2104081276518399</v>
          </cell>
          <cell r="S138">
            <v>1.22349406283052</v>
          </cell>
          <cell r="T138">
            <v>0.99039843101240399</v>
          </cell>
          <cell r="U138">
            <v>1.41147149153047</v>
          </cell>
          <cell r="V138">
            <v>1.4266766064951599</v>
          </cell>
          <cell r="W138">
            <v>1.0399878462913501</v>
          </cell>
          <cell r="X138">
            <v>1.0399878462913501</v>
          </cell>
          <cell r="Y138">
            <v>0.910306002461712</v>
          </cell>
          <cell r="Z138">
            <v>0.66172401178058304</v>
          </cell>
          <cell r="AA138">
            <v>0</v>
          </cell>
          <cell r="AB138">
            <v>1.0353387434269301</v>
          </cell>
          <cell r="AC138">
            <v>0.76867022262743701</v>
          </cell>
          <cell r="AD138">
            <v>1.0399878462913501</v>
          </cell>
          <cell r="AE138">
            <v>0.97152712244816797</v>
          </cell>
          <cell r="AF138">
            <v>0.97152712244816797</v>
          </cell>
          <cell r="AG138">
            <v>1.28722119291691</v>
          </cell>
          <cell r="AH138">
            <v>0.94256720537192595</v>
          </cell>
          <cell r="AI138">
            <v>0.95966015318026299</v>
          </cell>
          <cell r="AJ138">
            <v>0.94377184058446795</v>
          </cell>
          <cell r="AK138">
            <v>0.95966015318026299</v>
          </cell>
          <cell r="AL138">
            <v>0.94256720537192595</v>
          </cell>
          <cell r="AM138">
            <v>0.94256720537192595</v>
          </cell>
          <cell r="AN138">
            <v>0.89465950809633898</v>
          </cell>
          <cell r="AO138">
            <v>0.50367723373631201</v>
          </cell>
          <cell r="AP138">
            <v>0.50833068134259995</v>
          </cell>
          <cell r="AQ138">
            <v>0.98555166898217705</v>
          </cell>
          <cell r="AR138">
            <v>0.62473233404710904</v>
          </cell>
        </row>
        <row r="139">
          <cell r="G139" t="str">
            <v>Price_adjustment</v>
          </cell>
          <cell r="L139">
            <v>0.94201905904556105</v>
          </cell>
          <cell r="M139">
            <v>1.21196311248064</v>
          </cell>
          <cell r="N139">
            <v>1.2294931263682201</v>
          </cell>
          <cell r="O139">
            <v>1.2612102175240101</v>
          </cell>
          <cell r="P139">
            <v>1.2962702452991799</v>
          </cell>
          <cell r="Q139">
            <v>0.984529826482066</v>
          </cell>
          <cell r="R139">
            <v>1.2095113236966899</v>
          </cell>
          <cell r="S139">
            <v>1.2270413375842699</v>
          </cell>
          <cell r="T139">
            <v>0.98637654218519599</v>
          </cell>
          <cell r="U139">
            <v>1.4090440454057001</v>
          </cell>
          <cell r="V139">
            <v>1.42940148088806</v>
          </cell>
          <cell r="W139">
            <v>1.0456601343235099</v>
          </cell>
          <cell r="X139">
            <v>1.0456601343235099</v>
          </cell>
          <cell r="Y139">
            <v>0.90423697638728295</v>
          </cell>
          <cell r="Z139">
            <v>0.63988264736341205</v>
          </cell>
          <cell r="AA139">
            <v>0</v>
          </cell>
          <cell r="AB139">
            <v>1.04027752619457</v>
          </cell>
          <cell r="AC139">
            <v>0.73182388105955198</v>
          </cell>
          <cell r="AD139">
            <v>1.0456601343235099</v>
          </cell>
          <cell r="AE139">
            <v>0.97061660948077999</v>
          </cell>
          <cell r="AF139">
            <v>0.97061660948077999</v>
          </cell>
          <cell r="AG139">
            <v>1.2962702452991799</v>
          </cell>
          <cell r="AH139">
            <v>0.94025606754691604</v>
          </cell>
          <cell r="AI139">
            <v>0.94201905904556105</v>
          </cell>
          <cell r="AJ139">
            <v>0.92104080728089299</v>
          </cell>
          <cell r="AK139">
            <v>0.94201905904556105</v>
          </cell>
          <cell r="AL139">
            <v>0.94025606754691604</v>
          </cell>
          <cell r="AM139">
            <v>0.94025606754691604</v>
          </cell>
          <cell r="AN139">
            <v>0.88961218280885501</v>
          </cell>
          <cell r="AO139">
            <v>0.46533485398580399</v>
          </cell>
          <cell r="AP139">
            <v>0.4774763635248</v>
          </cell>
          <cell r="AQ139">
            <v>0.98449450295090901</v>
          </cell>
          <cell r="AR139">
            <v>0.60599571734475399</v>
          </cell>
        </row>
        <row r="140">
          <cell r="G140" t="str">
            <v>Price_adjustment</v>
          </cell>
          <cell r="L140">
            <v>0.92666514179237902</v>
          </cell>
          <cell r="M140">
            <v>1.2086974528287799</v>
          </cell>
          <cell r="N140">
            <v>1.2307069575157099</v>
          </cell>
          <cell r="O140">
            <v>1.2627271528433099</v>
          </cell>
          <cell r="P140">
            <v>1.3067461622171801</v>
          </cell>
          <cell r="Q140">
            <v>0.983951674786399</v>
          </cell>
          <cell r="R140">
            <v>1.2095554371834001</v>
          </cell>
          <cell r="S140">
            <v>1.23156494187034</v>
          </cell>
          <cell r="T140">
            <v>0.98313729409789996</v>
          </cell>
          <cell r="U140">
            <v>1.40777867707978</v>
          </cell>
          <cell r="V140">
            <v>1.4333238451702399</v>
          </cell>
          <cell r="W140">
            <v>1.0513241306735099</v>
          </cell>
          <cell r="X140">
            <v>1.0513241306735099</v>
          </cell>
          <cell r="Y140">
            <v>0.89820841261606998</v>
          </cell>
          <cell r="Z140">
            <v>0.62517949648906801</v>
          </cell>
          <cell r="AA140">
            <v>0</v>
          </cell>
          <cell r="AB140">
            <v>1.0451691953694799</v>
          </cell>
          <cell r="AC140">
            <v>0.70766874721092399</v>
          </cell>
          <cell r="AD140">
            <v>1.0513241306735099</v>
          </cell>
          <cell r="AE140">
            <v>0.96970694984403505</v>
          </cell>
          <cell r="AF140">
            <v>0.96970694984403505</v>
          </cell>
          <cell r="AG140">
            <v>1.3067461622171801</v>
          </cell>
          <cell r="AH140">
            <v>0.93795059654122304</v>
          </cell>
          <cell r="AI140">
            <v>0.92666514179237902</v>
          </cell>
          <cell r="AJ140">
            <v>0.90128912882815904</v>
          </cell>
          <cell r="AK140">
            <v>0.92666514179237902</v>
          </cell>
          <cell r="AL140">
            <v>0.93795059654122304</v>
          </cell>
          <cell r="AM140">
            <v>0.93795059654122304</v>
          </cell>
          <cell r="AN140">
            <v>0.88564736729736704</v>
          </cell>
          <cell r="AO140">
            <v>0.44444718111089698</v>
          </cell>
          <cell r="AP140">
            <v>0.46465272525756401</v>
          </cell>
          <cell r="AQ140">
            <v>0.98390452907122194</v>
          </cell>
          <cell r="AR140">
            <v>0.58779443254817998</v>
          </cell>
        </row>
        <row r="141">
          <cell r="G141" t="str">
            <v>Price_adjustment</v>
          </cell>
          <cell r="L141">
            <v>0.91962171976790197</v>
          </cell>
          <cell r="M141">
            <v>1.20888757023154</v>
          </cell>
          <cell r="N141">
            <v>1.2354119778082699</v>
          </cell>
          <cell r="O141">
            <v>1.26598123080254</v>
          </cell>
          <cell r="P141">
            <v>1.319030045956</v>
          </cell>
          <cell r="Q141">
            <v>0.98394478059103196</v>
          </cell>
          <cell r="R141">
            <v>1.21075520654885</v>
          </cell>
          <cell r="S141">
            <v>1.23727961412558</v>
          </cell>
          <cell r="T141">
            <v>0.98233282621265705</v>
          </cell>
          <cell r="U141">
            <v>1.4086902832015</v>
          </cell>
          <cell r="V141">
            <v>1.43945859599051</v>
          </cell>
          <cell r="W141">
            <v>1.05697400398306</v>
          </cell>
          <cell r="X141">
            <v>1.05697400398306</v>
          </cell>
          <cell r="Y141">
            <v>0.89222004138518995</v>
          </cell>
          <cell r="Z141">
            <v>0.61081419294739403</v>
          </cell>
          <cell r="AA141">
            <v>0</v>
          </cell>
          <cell r="AB141">
            <v>1.05002584416846</v>
          </cell>
          <cell r="AC141">
            <v>0.68431089602325701</v>
          </cell>
          <cell r="AD141">
            <v>1.05697400398306</v>
          </cell>
          <cell r="AE141">
            <v>0.96879814273819298</v>
          </cell>
          <cell r="AF141">
            <v>0.96879814273819298</v>
          </cell>
          <cell r="AG141">
            <v>1.319030045956</v>
          </cell>
          <cell r="AH141">
            <v>0.93565077846002698</v>
          </cell>
          <cell r="AI141">
            <v>0.91962171976790197</v>
          </cell>
          <cell r="AJ141">
            <v>0.89191715890114298</v>
          </cell>
          <cell r="AK141">
            <v>0.91962171976790197</v>
          </cell>
          <cell r="AL141">
            <v>0.93565077846002698</v>
          </cell>
          <cell r="AM141">
            <v>0.93565077846002698</v>
          </cell>
          <cell r="AN141">
            <v>0.882524366414559</v>
          </cell>
          <cell r="AO141">
            <v>0.42355950823599098</v>
          </cell>
          <cell r="AP141">
            <v>0.45182908699032898</v>
          </cell>
          <cell r="AQ141">
            <v>0.98383197192080496</v>
          </cell>
          <cell r="AR141">
            <v>0.57601713062098503</v>
          </cell>
        </row>
        <row r="142">
          <cell r="G142" t="str">
            <v>Price_adjustment</v>
          </cell>
          <cell r="L142">
            <v>0.91317974280536596</v>
          </cell>
          <cell r="M142">
            <v>1.2102729965176</v>
          </cell>
          <cell r="N142">
            <v>1.2413477190745501</v>
          </cell>
          <cell r="O142">
            <v>1.27145980787517</v>
          </cell>
          <cell r="P142">
            <v>1.33360925298908</v>
          </cell>
          <cell r="Q142">
            <v>0.98465325326872999</v>
          </cell>
          <cell r="R142">
            <v>1.2134229762325801</v>
          </cell>
          <cell r="S142">
            <v>1.24449769878953</v>
          </cell>
          <cell r="T142">
            <v>0.98203631965190197</v>
          </cell>
          <cell r="U142">
            <v>1.4111287093532701</v>
          </cell>
          <cell r="V142">
            <v>1.44715557893125</v>
          </cell>
          <cell r="W142">
            <v>1.0626095180312001</v>
          </cell>
          <cell r="X142">
            <v>1.0626095180312001</v>
          </cell>
          <cell r="Y142">
            <v>0.88627159473027195</v>
          </cell>
          <cell r="Z142">
            <v>0.59677897372071098</v>
          </cell>
          <cell r="AA142">
            <v>0</v>
          </cell>
          <cell r="AB142">
            <v>1.05491953095992</v>
          </cell>
          <cell r="AC142">
            <v>0.66172401178058304</v>
          </cell>
          <cell r="AD142">
            <v>1.0626095180312001</v>
          </cell>
          <cell r="AE142">
            <v>0.96789018736426502</v>
          </cell>
          <cell r="AF142">
            <v>0.96789018736426502</v>
          </cell>
          <cell r="AG142">
            <v>1.33360925298908</v>
          </cell>
          <cell r="AH142">
            <v>0.93335659944257998</v>
          </cell>
          <cell r="AI142">
            <v>0.91317974280536596</v>
          </cell>
          <cell r="AJ142">
            <v>0.88328423097645004</v>
          </cell>
          <cell r="AK142">
            <v>0.91317974280536596</v>
          </cell>
          <cell r="AL142">
            <v>0.93335659944257998</v>
          </cell>
          <cell r="AM142">
            <v>0.93335659944257998</v>
          </cell>
          <cell r="AN142">
            <v>0.88007585702504199</v>
          </cell>
          <cell r="AO142">
            <v>0.40267183536108397</v>
          </cell>
          <cell r="AP142">
            <v>0.43900544872309399</v>
          </cell>
          <cell r="AQ142">
            <v>0.98439273360912105</v>
          </cell>
          <cell r="AR142">
            <v>0.56450749464668104</v>
          </cell>
        </row>
        <row r="143">
          <cell r="G143" t="str">
            <v>Price_adjustment</v>
          </cell>
          <cell r="L143">
            <v>0.918359396411634</v>
          </cell>
          <cell r="M143">
            <v>1.2185616644683801</v>
          </cell>
          <cell r="N143">
            <v>1.2542221140959999</v>
          </cell>
          <cell r="O143">
            <v>1.2870150419790201</v>
          </cell>
          <cell r="P143">
            <v>1.3583359412342599</v>
          </cell>
          <cell r="Q143">
            <v>0.98628537415186401</v>
          </cell>
          <cell r="R143">
            <v>1.2196586190305501</v>
          </cell>
          <cell r="S143">
            <v>1.2553190686581699</v>
          </cell>
          <cell r="T143">
            <v>0.98531972381946897</v>
          </cell>
          <cell r="U143">
            <v>1.4182591667814199</v>
          </cell>
          <cell r="V143">
            <v>1.4595800052388199</v>
          </cell>
          <cell r="W143">
            <v>1.0682305519062201</v>
          </cell>
          <cell r="X143">
            <v>1.0682305519062201</v>
          </cell>
          <cell r="Y143">
            <v>0.88036280647346699</v>
          </cell>
          <cell r="Z143">
            <v>0.58306625416907598</v>
          </cell>
          <cell r="AA143">
            <v>0</v>
          </cell>
          <cell r="AB143">
            <v>1.05984972478594</v>
          </cell>
          <cell r="AC143">
            <v>0.63988264736341205</v>
          </cell>
          <cell r="AD143">
            <v>1.0682305519062201</v>
          </cell>
          <cell r="AE143">
            <v>0.96698308292400803</v>
          </cell>
          <cell r="AF143">
            <v>0.96698308292400803</v>
          </cell>
          <cell r="AG143">
            <v>1.3583359412342599</v>
          </cell>
          <cell r="AH143">
            <v>0.93106804566211698</v>
          </cell>
          <cell r="AI143">
            <v>0.918359396411634</v>
          </cell>
          <cell r="AJ143">
            <v>0.88893510334671499</v>
          </cell>
          <cell r="AK143">
            <v>0.918359396411634</v>
          </cell>
          <cell r="AL143">
            <v>0.93106804566211698</v>
          </cell>
          <cell r="AM143">
            <v>0.93106804566211698</v>
          </cell>
          <cell r="AN143">
            <v>0.87817866570882697</v>
          </cell>
          <cell r="AO143">
            <v>0.38178416248617703</v>
          </cell>
          <cell r="AP143">
            <v>0.42618181045585801</v>
          </cell>
          <cell r="AQ143">
            <v>0.985754494283136</v>
          </cell>
          <cell r="AR143">
            <v>0.55326552462526801</v>
          </cell>
        </row>
        <row r="144">
          <cell r="G144" t="str">
            <v>Price_adjustment</v>
          </cell>
          <cell r="L144">
            <v>0.94195790855690098</v>
          </cell>
          <cell r="M144">
            <v>1.2396781683068101</v>
          </cell>
          <cell r="N144">
            <v>1.2799597570955299</v>
          </cell>
          <cell r="O144">
            <v>1.3273233340133901</v>
          </cell>
          <cell r="P144">
            <v>1.4078865115908299</v>
          </cell>
          <cell r="Q144">
            <v>0.98906433268117</v>
          </cell>
          <cell r="R144">
            <v>1.23311813919514</v>
          </cell>
          <cell r="S144">
            <v>1.27339972798386</v>
          </cell>
          <cell r="T144">
            <v>0.99412250141888003</v>
          </cell>
          <cell r="U144">
            <v>1.4339523265271601</v>
          </cell>
          <cell r="V144">
            <v>1.4806025459544101</v>
          </cell>
          <cell r="W144">
            <v>1.07383678580168</v>
          </cell>
          <cell r="X144">
            <v>1.07383678580168</v>
          </cell>
          <cell r="Y144">
            <v>0.87449341221154098</v>
          </cell>
          <cell r="Z144">
            <v>0.56966862393154705</v>
          </cell>
          <cell r="AA144">
            <v>0</v>
          </cell>
          <cell r="AB144">
            <v>1.0648158395049601</v>
          </cell>
          <cell r="AC144">
            <v>0.62517949648906801</v>
          </cell>
          <cell r="AD144">
            <v>1.07383678580168</v>
          </cell>
          <cell r="AE144">
            <v>0.96607682861993105</v>
          </cell>
          <cell r="AF144">
            <v>0.96607682861993105</v>
          </cell>
          <cell r="AG144">
            <v>1.4078865115908299</v>
          </cell>
          <cell r="AH144">
            <v>0.92878510332577902</v>
          </cell>
          <cell r="AI144">
            <v>0.94195790855690098</v>
          </cell>
          <cell r="AJ144">
            <v>0.91720452219478898</v>
          </cell>
          <cell r="AK144">
            <v>0.94195790855690098</v>
          </cell>
          <cell r="AL144">
            <v>0.92878510332577902</v>
          </cell>
          <cell r="AM144">
            <v>0.92878510332577902</v>
          </cell>
          <cell r="AN144">
            <v>0.87673926661537105</v>
          </cell>
          <cell r="AO144">
            <v>0.36089648961127102</v>
          </cell>
          <cell r="AP144">
            <v>0.41335817218862297</v>
          </cell>
          <cell r="AQ144">
            <v>0.98810179010287302</v>
          </cell>
          <cell r="AR144">
            <v>0.54202355460385399</v>
          </cell>
        </row>
        <row r="145">
          <cell r="G145" t="str">
            <v>Price_adjustment</v>
          </cell>
          <cell r="L145">
            <v>0.98195295505348901</v>
          </cell>
          <cell r="M145">
            <v>1.27014673320168</v>
          </cell>
          <cell r="N145">
            <v>1.31508487324194</v>
          </cell>
          <cell r="O145">
            <v>1.3800814662268199</v>
          </cell>
          <cell r="P145">
            <v>1.4699577463073401</v>
          </cell>
          <cell r="Q145">
            <v>0.99324983541756995</v>
          </cell>
          <cell r="R145">
            <v>1.25116183774719</v>
          </cell>
          <cell r="S145">
            <v>1.29609997778745</v>
          </cell>
          <cell r="T145">
            <v>1.0078906894867701</v>
          </cell>
          <cell r="U145">
            <v>1.4560061319027999</v>
          </cell>
          <cell r="V145">
            <v>1.50802114439034</v>
          </cell>
          <cell r="W145">
            <v>1.0794278098260199</v>
          </cell>
          <cell r="X145">
            <v>1.0794278098260199</v>
          </cell>
          <cell r="Y145">
            <v>0.86866314930403898</v>
          </cell>
          <cell r="Z145">
            <v>0.55657884292160997</v>
          </cell>
          <cell r="AA145">
            <v>0</v>
          </cell>
          <cell r="AB145">
            <v>1.0698056581769499</v>
          </cell>
          <cell r="AC145">
            <v>0.61081419294739403</v>
          </cell>
          <cell r="AD145">
            <v>1.0794278098260199</v>
          </cell>
          <cell r="AE145">
            <v>0.96517142365528596</v>
          </cell>
          <cell r="AF145">
            <v>0.96517142365528596</v>
          </cell>
          <cell r="AG145">
            <v>1.4699577463073401</v>
          </cell>
          <cell r="AH145">
            <v>0.92650775867452495</v>
          </cell>
          <cell r="AI145">
            <v>0.98195295505348901</v>
          </cell>
          <cell r="AJ145">
            <v>0.96583944851862003</v>
          </cell>
          <cell r="AK145">
            <v>0.98195295505348901</v>
          </cell>
          <cell r="AL145">
            <v>0.92650775867452495</v>
          </cell>
          <cell r="AM145">
            <v>0.92650775867452495</v>
          </cell>
          <cell r="AN145">
            <v>0.87568498676451101</v>
          </cell>
          <cell r="AO145">
            <v>0.34565332843660501</v>
          </cell>
          <cell r="AP145">
            <v>0.40540941962337201</v>
          </cell>
          <cell r="AQ145">
            <v>0.99163704481156301</v>
          </cell>
          <cell r="AR145">
            <v>0.53131691648822299</v>
          </cell>
        </row>
        <row r="146">
          <cell r="G146" t="str">
            <v>Price_adjustment</v>
          </cell>
          <cell r="L146">
            <v>1.0269390453623699</v>
          </cell>
          <cell r="M146">
            <v>1.3082687431770601</v>
          </cell>
          <cell r="N146">
            <v>1.3578988465593</v>
          </cell>
          <cell r="O146">
            <v>1.4545174899564699</v>
          </cell>
          <cell r="P146">
            <v>1.55377769672094</v>
          </cell>
          <cell r="Q146">
            <v>0.99919971343979097</v>
          </cell>
          <cell r="R146">
            <v>1.2762174878342301</v>
          </cell>
          <cell r="S146">
            <v>1.32584759121647</v>
          </cell>
          <cell r="T146">
            <v>1.0236010420639401</v>
          </cell>
          <cell r="U146">
            <v>1.4849341885611</v>
          </cell>
          <cell r="V146">
            <v>1.5423494061993701</v>
          </cell>
          <cell r="W146">
            <v>1.0850030980419501</v>
          </cell>
          <cell r="X146">
            <v>1.0850030980419501</v>
          </cell>
          <cell r="Y146">
            <v>0.86287175686153605</v>
          </cell>
          <cell r="Z146">
            <v>0.54378983741464204</v>
          </cell>
          <cell r="AA146">
            <v>0</v>
          </cell>
          <cell r="AB146">
            <v>1.07480757305521</v>
          </cell>
          <cell r="AC146">
            <v>0.59677897372071098</v>
          </cell>
          <cell r="AD146">
            <v>1.0850030980419501</v>
          </cell>
          <cell r="AE146">
            <v>0.96426686723407595</v>
          </cell>
          <cell r="AF146">
            <v>0.96426686723407595</v>
          </cell>
          <cell r="AG146">
            <v>1.55377769672094</v>
          </cell>
          <cell r="AH146">
            <v>0.92423599798305001</v>
          </cell>
          <cell r="AI146">
            <v>1.0269390453623699</v>
          </cell>
          <cell r="AJ146">
            <v>1.02103239498253</v>
          </cell>
          <cell r="AK146">
            <v>1.0269390453623699</v>
          </cell>
          <cell r="AL146">
            <v>0.92423599798305001</v>
          </cell>
          <cell r="AM146">
            <v>0.92423599798305001</v>
          </cell>
          <cell r="AN146">
            <v>0.87495816326043796</v>
          </cell>
          <cell r="AO146">
            <v>0.33041016726194</v>
          </cell>
          <cell r="AP146">
            <v>0.397460667058122</v>
          </cell>
          <cell r="AQ146">
            <v>0.99665225643995303</v>
          </cell>
          <cell r="AR146">
            <v>0.520610278372591</v>
          </cell>
        </row>
        <row r="147">
          <cell r="G147" t="str">
            <v>Price_adjustment</v>
          </cell>
          <cell r="L147">
            <v>1.06830544266557</v>
          </cell>
          <cell r="M147">
            <v>1.34872651605636</v>
          </cell>
          <cell r="N147">
            <v>1.4030839948710101</v>
          </cell>
          <cell r="O147">
            <v>1.5387018918565301</v>
          </cell>
          <cell r="P147">
            <v>1.6474168494858299</v>
          </cell>
          <cell r="Q147">
            <v>1.00732631505109</v>
          </cell>
          <cell r="R147">
            <v>1.3061041990503699</v>
          </cell>
          <cell r="S147">
            <v>1.36046167786502</v>
          </cell>
          <cell r="T147">
            <v>1.0392580850431301</v>
          </cell>
          <cell r="U147">
            <v>1.51819699052465</v>
          </cell>
          <cell r="V147">
            <v>1.5810478254040901</v>
          </cell>
          <cell r="W147">
            <v>1.09056254204561</v>
          </cell>
          <cell r="X147">
            <v>1.09056254204561</v>
          </cell>
          <cell r="Y147">
            <v>0.85711897573395901</v>
          </cell>
          <cell r="Z147">
            <v>0.53505133854780695</v>
          </cell>
          <cell r="AA147">
            <v>0</v>
          </cell>
          <cell r="AB147">
            <v>1.07980951420156</v>
          </cell>
          <cell r="AC147">
            <v>0.58306625416907598</v>
          </cell>
          <cell r="AD147">
            <v>1.09056254204561</v>
          </cell>
          <cell r="AE147">
            <v>0.96336315856104804</v>
          </cell>
          <cell r="AF147">
            <v>0.96336315856104804</v>
          </cell>
          <cell r="AG147">
            <v>1.6474168494858299</v>
          </cell>
          <cell r="AH147">
            <v>0.92196980755970404</v>
          </cell>
          <cell r="AI147">
            <v>1.06830544266557</v>
          </cell>
          <cell r="AJ147">
            <v>1.0720729652134999</v>
          </cell>
          <cell r="AK147">
            <v>1.06830544266557</v>
          </cell>
          <cell r="AL147">
            <v>0.92196980755970404</v>
          </cell>
          <cell r="AM147">
            <v>0.92196980755970404</v>
          </cell>
          <cell r="AN147">
            <v>0.87451274624192699</v>
          </cell>
          <cell r="AO147">
            <v>0.31516700608727399</v>
          </cell>
          <cell r="AP147">
            <v>0.38951191449287098</v>
          </cell>
          <cell r="AQ147">
            <v>1.00347086173185</v>
          </cell>
          <cell r="AR147">
            <v>0.51017130620984996</v>
          </cell>
        </row>
        <row r="148">
          <cell r="G148" t="str">
            <v>Price_adjustment</v>
          </cell>
          <cell r="L148">
            <v>1.1088947443363999</v>
          </cell>
          <cell r="M148">
            <v>1.3936807339792701</v>
          </cell>
          <cell r="N148">
            <v>1.45280100031677</v>
          </cell>
          <cell r="O148">
            <v>1.6358993004690501</v>
          </cell>
          <cell r="P148">
            <v>1.7541398331440601</v>
          </cell>
          <cell r="Q148">
            <v>1.01816561407217</v>
          </cell>
          <cell r="R148">
            <v>1.3423472390023401</v>
          </cell>
          <cell r="S148">
            <v>1.40146750533984</v>
          </cell>
          <cell r="T148">
            <v>1.0559377201589899</v>
          </cell>
          <cell r="U148">
            <v>1.55768905809527</v>
          </cell>
          <cell r="V148">
            <v>1.6260109223063199</v>
          </cell>
          <cell r="W148">
            <v>1.09610582301535</v>
          </cell>
          <cell r="X148">
            <v>1.09610582301535</v>
          </cell>
          <cell r="Y148">
            <v>0.85140454849899505</v>
          </cell>
          <cell r="Z148">
            <v>0.52645326408244497</v>
          </cell>
          <cell r="AA148">
            <v>0</v>
          </cell>
          <cell r="AB148">
            <v>1.0847437439399299</v>
          </cell>
          <cell r="AC148">
            <v>0.56966862393154705</v>
          </cell>
          <cell r="AD148">
            <v>1.09610582301535</v>
          </cell>
          <cell r="AE148">
            <v>0.96246029684169299</v>
          </cell>
          <cell r="AF148">
            <v>0.96246029684169299</v>
          </cell>
          <cell r="AG148">
            <v>1.7541398331440601</v>
          </cell>
          <cell r="AH148">
            <v>0.91970917374640804</v>
          </cell>
          <cell r="AI148">
            <v>1.1088947443363999</v>
          </cell>
          <cell r="AJ148">
            <v>1.1224665139190999</v>
          </cell>
          <cell r="AK148">
            <v>1.1088947443363999</v>
          </cell>
          <cell r="AL148">
            <v>0.91970917374640804</v>
          </cell>
          <cell r="AM148">
            <v>0.91970917374640804</v>
          </cell>
          <cell r="AN148">
            <v>0.87431093753771405</v>
          </cell>
          <cell r="AO148">
            <v>0.29992384491260898</v>
          </cell>
          <cell r="AP148">
            <v>0.38156316192762102</v>
          </cell>
          <cell r="AQ148">
            <v>1.0125160402011699</v>
          </cell>
          <cell r="AR148">
            <v>0.5</v>
          </cell>
        </row>
        <row r="149">
          <cell r="G149" t="str">
            <v>Price_adjustment</v>
          </cell>
          <cell r="L149">
            <v>1.14914033453835</v>
          </cell>
          <cell r="M149">
            <v>1.4356593957194601</v>
          </cell>
          <cell r="N149">
            <v>1.49957786167025</v>
          </cell>
          <cell r="O149">
            <v>1.7194901145817501</v>
          </cell>
          <cell r="P149">
            <v>1.84732704648333</v>
          </cell>
          <cell r="Q149">
            <v>1.0272500820846899</v>
          </cell>
          <cell r="R149">
            <v>1.3745632075557199</v>
          </cell>
          <cell r="S149">
            <v>1.43848167350651</v>
          </cell>
          <cell r="T149">
            <v>1.07147920558642</v>
          </cell>
          <cell r="U149">
            <v>1.5945178593192799</v>
          </cell>
          <cell r="V149">
            <v>1.6683461649523701</v>
          </cell>
          <cell r="W149">
            <v>1.1018768564055099</v>
          </cell>
          <cell r="X149">
            <v>1.1018768564055099</v>
          </cell>
          <cell r="Y149">
            <v>0.84572821945057097</v>
          </cell>
          <cell r="Z149">
            <v>0.51799335745105601</v>
          </cell>
          <cell r="AA149">
            <v>0</v>
          </cell>
          <cell r="AB149">
            <v>1.08943101127065</v>
          </cell>
          <cell r="AC149">
            <v>0.55657884292160997</v>
          </cell>
          <cell r="AD149">
            <v>1.1018768564055099</v>
          </cell>
          <cell r="AE149">
            <v>0.96155828128224896</v>
          </cell>
          <cell r="AF149">
            <v>0.96155828128224896</v>
          </cell>
          <cell r="AG149">
            <v>1.84732704648333</v>
          </cell>
          <cell r="AH149">
            <v>0.91970917374640804</v>
          </cell>
          <cell r="AI149">
            <v>1.14914033453835</v>
          </cell>
          <cell r="AJ149">
            <v>1.17273818478369</v>
          </cell>
          <cell r="AK149">
            <v>1.14914033453835</v>
          </cell>
          <cell r="AL149">
            <v>0.917454082918571</v>
          </cell>
          <cell r="AM149">
            <v>0.917454082918571</v>
          </cell>
          <cell r="AN149">
            <v>0.87456568695097003</v>
          </cell>
          <cell r="AO149">
            <v>0.28468068373794297</v>
          </cell>
          <cell r="AP149">
            <v>0.373614409362371</v>
          </cell>
          <cell r="AQ149">
            <v>1.02095350902375</v>
          </cell>
          <cell r="AR149">
            <v>0.490096359743041</v>
          </cell>
        </row>
        <row r="150">
          <cell r="G150" t="str">
            <v>Price_adjustment</v>
          </cell>
          <cell r="L150">
            <v>1.14914033453835</v>
          </cell>
          <cell r="M150">
            <v>1.4356593957194601</v>
          </cell>
          <cell r="N150">
            <v>1.49957786167025</v>
          </cell>
          <cell r="O150">
            <v>1.7194901145817501</v>
          </cell>
          <cell r="P150">
            <v>1.84732704648333</v>
          </cell>
          <cell r="Q150">
            <v>1.0272500820846899</v>
          </cell>
          <cell r="R150">
            <v>1.3745632075557199</v>
          </cell>
          <cell r="S150">
            <v>1.43848167350651</v>
          </cell>
          <cell r="T150">
            <v>1.07147920558642</v>
          </cell>
          <cell r="U150">
            <v>1.5945178593192799</v>
          </cell>
          <cell r="V150">
            <v>1.6683461649523701</v>
          </cell>
          <cell r="W150">
            <v>1.1018768564055099</v>
          </cell>
          <cell r="X150">
            <v>1.1018768564055099</v>
          </cell>
          <cell r="Y150">
            <v>0.84572821945057097</v>
          </cell>
          <cell r="Z150">
            <v>0.51799335745105601</v>
          </cell>
          <cell r="AA150">
            <v>0</v>
          </cell>
          <cell r="AB150">
            <v>1.08943101127065</v>
          </cell>
          <cell r="AC150">
            <v>0.55657884292160997</v>
          </cell>
          <cell r="AD150">
            <v>1.1018768564055099</v>
          </cell>
          <cell r="AE150">
            <v>0.96155828128224896</v>
          </cell>
          <cell r="AF150">
            <v>0.96155828128224896</v>
          </cell>
          <cell r="AG150">
            <v>1.84732704648333</v>
          </cell>
          <cell r="AH150">
            <v>0.91970917374640804</v>
          </cell>
          <cell r="AI150">
            <v>1.14914033453835</v>
          </cell>
          <cell r="AJ150">
            <v>1.17273818478369</v>
          </cell>
          <cell r="AK150">
            <v>1.14914033453835</v>
          </cell>
          <cell r="AL150">
            <v>0.917454082918571</v>
          </cell>
          <cell r="AM150">
            <v>0.917454082918571</v>
          </cell>
          <cell r="AN150">
            <v>0.87456568695097003</v>
          </cell>
          <cell r="AO150">
            <v>0.28468068373794297</v>
          </cell>
          <cell r="AP150">
            <v>0.373614409362371</v>
          </cell>
          <cell r="AQ150">
            <v>1.02095350902375</v>
          </cell>
          <cell r="AR150">
            <v>0.490096359743041</v>
          </cell>
        </row>
        <row r="151">
          <cell r="G151" t="str">
            <v>Price_adjustment</v>
          </cell>
          <cell r="L151">
            <v>1.14914033453835</v>
          </cell>
          <cell r="M151">
            <v>1.4356593957194601</v>
          </cell>
          <cell r="N151">
            <v>1.49957786167025</v>
          </cell>
          <cell r="O151">
            <v>1.7194901145817501</v>
          </cell>
          <cell r="P151">
            <v>1.84732704648333</v>
          </cell>
          <cell r="Q151">
            <v>1.0272500820846899</v>
          </cell>
          <cell r="R151">
            <v>1.3745632075557199</v>
          </cell>
          <cell r="S151">
            <v>1.43848167350651</v>
          </cell>
          <cell r="T151">
            <v>1.07147920558642</v>
          </cell>
          <cell r="U151">
            <v>1.5945178593192799</v>
          </cell>
          <cell r="V151">
            <v>1.6683461649523701</v>
          </cell>
          <cell r="W151">
            <v>1.1018768564055099</v>
          </cell>
          <cell r="X151">
            <v>1.1018768564055099</v>
          </cell>
          <cell r="Y151">
            <v>0.84572821945057097</v>
          </cell>
          <cell r="Z151">
            <v>0.51799335745105601</v>
          </cell>
          <cell r="AA151">
            <v>0</v>
          </cell>
          <cell r="AB151">
            <v>1.08943101127065</v>
          </cell>
          <cell r="AC151">
            <v>0.55657884292160997</v>
          </cell>
          <cell r="AD151">
            <v>1.1018768564055099</v>
          </cell>
          <cell r="AE151">
            <v>0.96155828128224896</v>
          </cell>
          <cell r="AF151">
            <v>0.96155828128224896</v>
          </cell>
          <cell r="AG151">
            <v>1.84732704648333</v>
          </cell>
          <cell r="AH151">
            <v>0.91970917374640804</v>
          </cell>
          <cell r="AI151">
            <v>1.14914033453835</v>
          </cell>
          <cell r="AJ151">
            <v>1.17273818478369</v>
          </cell>
          <cell r="AK151">
            <v>1.14914033453835</v>
          </cell>
          <cell r="AL151">
            <v>0.917454082918571</v>
          </cell>
          <cell r="AM151">
            <v>0.917454082918571</v>
          </cell>
          <cell r="AN151">
            <v>0.87456568695097003</v>
          </cell>
          <cell r="AO151">
            <v>0.28468068373794297</v>
          </cell>
          <cell r="AP151">
            <v>0.373614409362371</v>
          </cell>
          <cell r="AQ151">
            <v>1.02095350902375</v>
          </cell>
          <cell r="AR151">
            <v>0.490096359743041</v>
          </cell>
        </row>
        <row r="152">
          <cell r="G152" t="str">
            <v>Price_adjustment</v>
          </cell>
          <cell r="L152">
            <v>1.14914033453835</v>
          </cell>
          <cell r="M152">
            <v>1.4356593957194601</v>
          </cell>
          <cell r="N152">
            <v>1.49957786167025</v>
          </cell>
          <cell r="O152">
            <v>1.7194901145817501</v>
          </cell>
          <cell r="P152">
            <v>1.84732704648333</v>
          </cell>
          <cell r="Q152">
            <v>1.0272500820846899</v>
          </cell>
          <cell r="R152">
            <v>1.3745632075557199</v>
          </cell>
          <cell r="S152">
            <v>1.43848167350651</v>
          </cell>
          <cell r="T152">
            <v>1.07147920558642</v>
          </cell>
          <cell r="U152">
            <v>1.5945178593192799</v>
          </cell>
          <cell r="V152">
            <v>1.6683461649523701</v>
          </cell>
          <cell r="W152">
            <v>1.1018768564055099</v>
          </cell>
          <cell r="X152">
            <v>1.1018768564055099</v>
          </cell>
          <cell r="Y152">
            <v>0.84572821945057097</v>
          </cell>
          <cell r="Z152">
            <v>0.51799335745105601</v>
          </cell>
          <cell r="AA152">
            <v>0</v>
          </cell>
          <cell r="AB152">
            <v>1.08943101127065</v>
          </cell>
          <cell r="AC152">
            <v>0.55657884292160997</v>
          </cell>
          <cell r="AD152">
            <v>1.1018768564055099</v>
          </cell>
          <cell r="AE152">
            <v>0.96155828128224896</v>
          </cell>
          <cell r="AF152">
            <v>0.96155828128224896</v>
          </cell>
          <cell r="AG152">
            <v>1.84732704648333</v>
          </cell>
          <cell r="AH152">
            <v>0.91970917374640804</v>
          </cell>
          <cell r="AI152">
            <v>1.14914033453835</v>
          </cell>
          <cell r="AJ152">
            <v>1.17273818478369</v>
          </cell>
          <cell r="AK152">
            <v>1.14914033453835</v>
          </cell>
          <cell r="AL152">
            <v>0.917454082918571</v>
          </cell>
          <cell r="AM152">
            <v>0.917454082918571</v>
          </cell>
          <cell r="AN152">
            <v>0.87456568695097003</v>
          </cell>
          <cell r="AO152">
            <v>0.28468068373794297</v>
          </cell>
          <cell r="AP152">
            <v>0.373614409362371</v>
          </cell>
          <cell r="AQ152">
            <v>1.02095350902375</v>
          </cell>
          <cell r="AR152">
            <v>0.490096359743041</v>
          </cell>
        </row>
        <row r="153">
          <cell r="G153" t="str">
            <v>Price_adjustment</v>
          </cell>
          <cell r="L153">
            <v>1.14914033453835</v>
          </cell>
          <cell r="M153">
            <v>1.4356593957194601</v>
          </cell>
          <cell r="N153">
            <v>1.49957786167025</v>
          </cell>
          <cell r="O153">
            <v>1.7194901145817501</v>
          </cell>
          <cell r="P153">
            <v>1.84732704648333</v>
          </cell>
          <cell r="Q153">
            <v>1.0272500820846899</v>
          </cell>
          <cell r="R153">
            <v>1.3745632075557199</v>
          </cell>
          <cell r="S153">
            <v>1.43848167350651</v>
          </cell>
          <cell r="T153">
            <v>1.07147920558642</v>
          </cell>
          <cell r="U153">
            <v>1.5945178593192799</v>
          </cell>
          <cell r="V153">
            <v>1.6683461649523701</v>
          </cell>
          <cell r="W153">
            <v>1.1018768564055099</v>
          </cell>
          <cell r="X153">
            <v>1.1018768564055099</v>
          </cell>
          <cell r="Y153">
            <v>0.84572821945057097</v>
          </cell>
          <cell r="Z153">
            <v>0.51799335745105601</v>
          </cell>
          <cell r="AA153">
            <v>0</v>
          </cell>
          <cell r="AB153">
            <v>1.08943101127065</v>
          </cell>
          <cell r="AC153">
            <v>0.55657884292160997</v>
          </cell>
          <cell r="AD153">
            <v>1.1018768564055099</v>
          </cell>
          <cell r="AE153">
            <v>0.96155828128224896</v>
          </cell>
          <cell r="AF153">
            <v>0.96155828128224896</v>
          </cell>
          <cell r="AG153">
            <v>1.84732704648333</v>
          </cell>
          <cell r="AH153">
            <v>0.91970917374640804</v>
          </cell>
          <cell r="AI153">
            <v>1.14914033453835</v>
          </cell>
          <cell r="AJ153">
            <v>1.17273818478369</v>
          </cell>
          <cell r="AK153">
            <v>1.14914033453835</v>
          </cell>
          <cell r="AL153">
            <v>0.917454082918571</v>
          </cell>
          <cell r="AM153">
            <v>0.917454082918571</v>
          </cell>
          <cell r="AN153">
            <v>0.87456568695097003</v>
          </cell>
          <cell r="AO153">
            <v>0.28468068373794297</v>
          </cell>
          <cell r="AP153">
            <v>0.373614409362371</v>
          </cell>
          <cell r="AQ153">
            <v>1.02095350902375</v>
          </cell>
          <cell r="AR153">
            <v>0.490096359743041</v>
          </cell>
        </row>
        <row r="154">
          <cell r="G154" t="str">
            <v>Price_adjustment</v>
          </cell>
          <cell r="L154">
            <v>1.14914033453835</v>
          </cell>
          <cell r="M154">
            <v>1.4356593957194601</v>
          </cell>
          <cell r="N154">
            <v>1.49957786167025</v>
          </cell>
          <cell r="O154">
            <v>1.7194901145817501</v>
          </cell>
          <cell r="P154">
            <v>1.84732704648333</v>
          </cell>
          <cell r="Q154">
            <v>1.0272500820846899</v>
          </cell>
          <cell r="R154">
            <v>1.3745632075557199</v>
          </cell>
          <cell r="S154">
            <v>1.43848167350651</v>
          </cell>
          <cell r="T154">
            <v>1.07147920558642</v>
          </cell>
          <cell r="U154">
            <v>1.5945178593192799</v>
          </cell>
          <cell r="V154">
            <v>1.6683461649523701</v>
          </cell>
          <cell r="W154">
            <v>1.1018768564055099</v>
          </cell>
          <cell r="X154">
            <v>1.1018768564055099</v>
          </cell>
          <cell r="Y154">
            <v>0.84572821945057097</v>
          </cell>
          <cell r="Z154">
            <v>0.51799335745105601</v>
          </cell>
          <cell r="AA154">
            <v>0</v>
          </cell>
          <cell r="AB154">
            <v>1.08943101127065</v>
          </cell>
          <cell r="AC154">
            <v>0.55657884292160997</v>
          </cell>
          <cell r="AD154">
            <v>1.1018768564055099</v>
          </cell>
          <cell r="AE154">
            <v>0.96155828128224896</v>
          </cell>
          <cell r="AF154">
            <v>0.96155828128224896</v>
          </cell>
          <cell r="AG154">
            <v>1.84732704648333</v>
          </cell>
          <cell r="AH154">
            <v>0.91970917374640804</v>
          </cell>
          <cell r="AI154">
            <v>1.14914033453835</v>
          </cell>
          <cell r="AJ154">
            <v>1.17273818478369</v>
          </cell>
          <cell r="AK154">
            <v>1.14914033453835</v>
          </cell>
          <cell r="AL154">
            <v>0.917454082918571</v>
          </cell>
          <cell r="AM154">
            <v>0.917454082918571</v>
          </cell>
          <cell r="AN154">
            <v>0.87456568695097003</v>
          </cell>
          <cell r="AO154">
            <v>0.28468068373794297</v>
          </cell>
          <cell r="AP154">
            <v>0.373614409362371</v>
          </cell>
          <cell r="AQ154">
            <v>1.02095350902375</v>
          </cell>
          <cell r="AR154">
            <v>0.490096359743041</v>
          </cell>
        </row>
        <row r="155">
          <cell r="G155" t="str">
            <v>Price_adjustment</v>
          </cell>
          <cell r="L155">
            <v>1.14914033453835</v>
          </cell>
          <cell r="M155">
            <v>1.4356593957194601</v>
          </cell>
          <cell r="N155">
            <v>1.49957786167025</v>
          </cell>
          <cell r="O155">
            <v>1.7194901145817501</v>
          </cell>
          <cell r="P155">
            <v>1.84732704648333</v>
          </cell>
          <cell r="Q155">
            <v>1.0272500820846899</v>
          </cell>
          <cell r="R155">
            <v>1.3745632075557199</v>
          </cell>
          <cell r="S155">
            <v>1.43848167350651</v>
          </cell>
          <cell r="T155">
            <v>1.07147920558642</v>
          </cell>
          <cell r="U155">
            <v>1.5945178593192799</v>
          </cell>
          <cell r="V155">
            <v>1.6683461649523701</v>
          </cell>
          <cell r="W155">
            <v>1.1018768564055099</v>
          </cell>
          <cell r="X155">
            <v>1.1018768564055099</v>
          </cell>
          <cell r="Y155">
            <v>0.84572821945057097</v>
          </cell>
          <cell r="Z155">
            <v>0.51799335745105601</v>
          </cell>
          <cell r="AA155">
            <v>0</v>
          </cell>
          <cell r="AB155">
            <v>1.08943101127065</v>
          </cell>
          <cell r="AC155">
            <v>0.55657884292160997</v>
          </cell>
          <cell r="AD155">
            <v>1.1018768564055099</v>
          </cell>
          <cell r="AE155">
            <v>0.96155828128224896</v>
          </cell>
          <cell r="AF155">
            <v>0.96155828128224896</v>
          </cell>
          <cell r="AG155">
            <v>1.84732704648333</v>
          </cell>
          <cell r="AH155">
            <v>0.91970917374640804</v>
          </cell>
          <cell r="AI155">
            <v>1.14914033453835</v>
          </cell>
          <cell r="AJ155">
            <v>1.17273818478369</v>
          </cell>
          <cell r="AK155">
            <v>1.14914033453835</v>
          </cell>
          <cell r="AL155">
            <v>0.917454082918571</v>
          </cell>
          <cell r="AM155">
            <v>0.917454082918571</v>
          </cell>
          <cell r="AN155">
            <v>0.87456568695097003</v>
          </cell>
          <cell r="AO155">
            <v>0.28468068373794297</v>
          </cell>
          <cell r="AP155">
            <v>0.373614409362371</v>
          </cell>
          <cell r="AQ155">
            <v>1.02095350902375</v>
          </cell>
          <cell r="AR155">
            <v>0.490096359743041</v>
          </cell>
        </row>
        <row r="156">
          <cell r="G156" t="str">
            <v>Price_adjustment</v>
          </cell>
          <cell r="L156">
            <v>1.14914033453835</v>
          </cell>
          <cell r="M156">
            <v>1.4356593957194601</v>
          </cell>
          <cell r="N156">
            <v>1.49957786167025</v>
          </cell>
          <cell r="O156">
            <v>1.7194901145817501</v>
          </cell>
          <cell r="P156">
            <v>1.84732704648333</v>
          </cell>
          <cell r="Q156">
            <v>1.0272500820846899</v>
          </cell>
          <cell r="R156">
            <v>1.3745632075557199</v>
          </cell>
          <cell r="S156">
            <v>1.43848167350651</v>
          </cell>
          <cell r="T156">
            <v>1.07147920558642</v>
          </cell>
          <cell r="U156">
            <v>1.5945178593192799</v>
          </cell>
          <cell r="V156">
            <v>1.6683461649523701</v>
          </cell>
          <cell r="W156">
            <v>1.1018768564055099</v>
          </cell>
          <cell r="X156">
            <v>1.1018768564055099</v>
          </cell>
          <cell r="Y156">
            <v>0.84572821945057097</v>
          </cell>
          <cell r="Z156">
            <v>0.51799335745105601</v>
          </cell>
          <cell r="AA156">
            <v>0</v>
          </cell>
          <cell r="AB156">
            <v>1.08943101127065</v>
          </cell>
          <cell r="AC156">
            <v>0.55657884292160997</v>
          </cell>
          <cell r="AD156">
            <v>1.1018768564055099</v>
          </cell>
          <cell r="AE156">
            <v>0.96155828128224896</v>
          </cell>
          <cell r="AF156">
            <v>0.96155828128224896</v>
          </cell>
          <cell r="AG156">
            <v>1.84732704648333</v>
          </cell>
          <cell r="AH156">
            <v>0.91970917374640804</v>
          </cell>
          <cell r="AI156">
            <v>1.14914033453835</v>
          </cell>
          <cell r="AJ156">
            <v>1.17273818478369</v>
          </cell>
          <cell r="AK156">
            <v>1.14914033453835</v>
          </cell>
          <cell r="AL156">
            <v>0.917454082918571</v>
          </cell>
          <cell r="AM156">
            <v>0.917454082918571</v>
          </cell>
          <cell r="AN156">
            <v>0.87456568695097003</v>
          </cell>
          <cell r="AO156">
            <v>0.28468068373794297</v>
          </cell>
          <cell r="AP156">
            <v>0.373614409362371</v>
          </cell>
          <cell r="AQ156">
            <v>1.02095350902375</v>
          </cell>
          <cell r="AR156">
            <v>0.490096359743041</v>
          </cell>
        </row>
        <row r="157">
          <cell r="G157" t="str">
            <v>Price_adjustment</v>
          </cell>
          <cell r="L157">
            <v>1.14914033453835</v>
          </cell>
          <cell r="M157">
            <v>1.4356593957194601</v>
          </cell>
          <cell r="N157">
            <v>1.49957786167025</v>
          </cell>
          <cell r="O157">
            <v>1.7194901145817501</v>
          </cell>
          <cell r="P157">
            <v>1.84732704648333</v>
          </cell>
          <cell r="Q157">
            <v>1.0272500820846899</v>
          </cell>
          <cell r="R157">
            <v>1.3745632075557199</v>
          </cell>
          <cell r="S157">
            <v>1.43848167350651</v>
          </cell>
          <cell r="T157">
            <v>1.07147920558642</v>
          </cell>
          <cell r="U157">
            <v>1.5945178593192799</v>
          </cell>
          <cell r="V157">
            <v>1.6683461649523701</v>
          </cell>
          <cell r="W157">
            <v>1.1018768564055099</v>
          </cell>
          <cell r="X157">
            <v>1.1018768564055099</v>
          </cell>
          <cell r="Y157">
            <v>0.84572821945057097</v>
          </cell>
          <cell r="Z157">
            <v>0.51799335745105601</v>
          </cell>
          <cell r="AA157">
            <v>0</v>
          </cell>
          <cell r="AB157">
            <v>1.08943101127065</v>
          </cell>
          <cell r="AC157">
            <v>0.55657884292160997</v>
          </cell>
          <cell r="AD157">
            <v>1.1018768564055099</v>
          </cell>
          <cell r="AE157">
            <v>0.96155828128224896</v>
          </cell>
          <cell r="AF157">
            <v>0.96155828128224896</v>
          </cell>
          <cell r="AG157">
            <v>1.84732704648333</v>
          </cell>
          <cell r="AH157">
            <v>0.91970917374640804</v>
          </cell>
          <cell r="AI157">
            <v>1.14914033453835</v>
          </cell>
          <cell r="AJ157">
            <v>1.17273818478369</v>
          </cell>
          <cell r="AK157">
            <v>1.14914033453835</v>
          </cell>
          <cell r="AL157">
            <v>0.917454082918571</v>
          </cell>
          <cell r="AM157">
            <v>0.917454082918571</v>
          </cell>
          <cell r="AN157">
            <v>0.87456568695097003</v>
          </cell>
          <cell r="AO157">
            <v>0.28468068373794297</v>
          </cell>
          <cell r="AP157">
            <v>0.373614409362371</v>
          </cell>
          <cell r="AQ157">
            <v>1.02095350902375</v>
          </cell>
          <cell r="AR157">
            <v>0.490096359743041</v>
          </cell>
        </row>
        <row r="158">
          <cell r="G158" t="str">
            <v>Price_adjustment</v>
          </cell>
          <cell r="L158">
            <v>1.14914033453835</v>
          </cell>
          <cell r="M158">
            <v>1.4356593957194601</v>
          </cell>
          <cell r="N158">
            <v>1.49957786167025</v>
          </cell>
          <cell r="O158">
            <v>1.7194901145817501</v>
          </cell>
          <cell r="P158">
            <v>1.84732704648333</v>
          </cell>
          <cell r="Q158">
            <v>1.0272500820846899</v>
          </cell>
          <cell r="R158">
            <v>1.3745632075557199</v>
          </cell>
          <cell r="S158">
            <v>1.43848167350651</v>
          </cell>
          <cell r="T158">
            <v>1.07147920558642</v>
          </cell>
          <cell r="U158">
            <v>1.5945178593192799</v>
          </cell>
          <cell r="V158">
            <v>1.6683461649523701</v>
          </cell>
          <cell r="W158">
            <v>1.1018768564055099</v>
          </cell>
          <cell r="X158">
            <v>1.1018768564055099</v>
          </cell>
          <cell r="Y158">
            <v>0.84572821945057097</v>
          </cell>
          <cell r="Z158">
            <v>0.51799335745105601</v>
          </cell>
          <cell r="AA158">
            <v>0</v>
          </cell>
          <cell r="AB158">
            <v>1.08943101127065</v>
          </cell>
          <cell r="AC158">
            <v>0.55657884292160997</v>
          </cell>
          <cell r="AD158">
            <v>1.1018768564055099</v>
          </cell>
          <cell r="AE158">
            <v>0.96155828128224896</v>
          </cell>
          <cell r="AF158">
            <v>0.96155828128224896</v>
          </cell>
          <cell r="AG158">
            <v>1.84732704648333</v>
          </cell>
          <cell r="AH158">
            <v>0.91970917374640804</v>
          </cell>
          <cell r="AI158">
            <v>1.14914033453835</v>
          </cell>
          <cell r="AJ158">
            <v>1.17273818478369</v>
          </cell>
          <cell r="AK158">
            <v>1.14914033453835</v>
          </cell>
          <cell r="AL158">
            <v>0.917454082918571</v>
          </cell>
          <cell r="AM158">
            <v>0.917454082918571</v>
          </cell>
          <cell r="AN158">
            <v>0.87456568695097003</v>
          </cell>
          <cell r="AO158">
            <v>0.28468068373794297</v>
          </cell>
          <cell r="AP158">
            <v>0.373614409362371</v>
          </cell>
          <cell r="AQ158">
            <v>1.02095350902375</v>
          </cell>
          <cell r="AR158">
            <v>0.490096359743041</v>
          </cell>
        </row>
        <row r="159">
          <cell r="G159" t="str">
            <v>Price_adjustment</v>
          </cell>
          <cell r="L159">
            <v>1.14914033453835</v>
          </cell>
          <cell r="M159">
            <v>1.4356593957194601</v>
          </cell>
          <cell r="N159">
            <v>1.49957786167025</v>
          </cell>
          <cell r="O159">
            <v>1.7194901145817501</v>
          </cell>
          <cell r="P159">
            <v>1.84732704648333</v>
          </cell>
          <cell r="Q159">
            <v>1.0272500820846899</v>
          </cell>
          <cell r="R159">
            <v>1.3745632075557199</v>
          </cell>
          <cell r="S159">
            <v>1.43848167350651</v>
          </cell>
          <cell r="T159">
            <v>1.07147920558642</v>
          </cell>
          <cell r="U159">
            <v>1.5945178593192799</v>
          </cell>
          <cell r="V159">
            <v>1.6683461649523701</v>
          </cell>
          <cell r="W159">
            <v>1.1018768564055099</v>
          </cell>
          <cell r="X159">
            <v>1.1018768564055099</v>
          </cell>
          <cell r="Y159">
            <v>0.84572821945057097</v>
          </cell>
          <cell r="Z159">
            <v>0.51799335745105601</v>
          </cell>
          <cell r="AA159">
            <v>0</v>
          </cell>
          <cell r="AB159">
            <v>1.08943101127065</v>
          </cell>
          <cell r="AC159">
            <v>0.55657884292160997</v>
          </cell>
          <cell r="AD159">
            <v>1.1018768564055099</v>
          </cell>
          <cell r="AE159">
            <v>0.96155828128224896</v>
          </cell>
          <cell r="AF159">
            <v>0.96155828128224896</v>
          </cell>
          <cell r="AG159">
            <v>1.84732704648333</v>
          </cell>
          <cell r="AH159">
            <v>0.91970917374640804</v>
          </cell>
          <cell r="AI159">
            <v>1.14914033453835</v>
          </cell>
          <cell r="AJ159">
            <v>1.17273818478369</v>
          </cell>
          <cell r="AK159">
            <v>1.14914033453835</v>
          </cell>
          <cell r="AL159">
            <v>0.917454082918571</v>
          </cell>
          <cell r="AM159">
            <v>0.917454082918571</v>
          </cell>
          <cell r="AN159">
            <v>0.87456568695097003</v>
          </cell>
          <cell r="AO159">
            <v>0.28468068373794297</v>
          </cell>
          <cell r="AP159">
            <v>0.373614409362371</v>
          </cell>
          <cell r="AQ159">
            <v>1.02095350902375</v>
          </cell>
          <cell r="AR159">
            <v>0.490096359743041</v>
          </cell>
        </row>
        <row r="160">
          <cell r="G160" t="str">
            <v>Price_adjustment</v>
          </cell>
          <cell r="L160">
            <v>1.14914033453835</v>
          </cell>
          <cell r="M160">
            <v>1.4356593957194601</v>
          </cell>
          <cell r="N160">
            <v>1.49957786167025</v>
          </cell>
          <cell r="O160">
            <v>1.7194901145817501</v>
          </cell>
          <cell r="P160">
            <v>1.84732704648333</v>
          </cell>
          <cell r="Q160">
            <v>1.0272500820846899</v>
          </cell>
          <cell r="R160">
            <v>1.3745632075557199</v>
          </cell>
          <cell r="S160">
            <v>1.43848167350651</v>
          </cell>
          <cell r="T160">
            <v>1.07147920558642</v>
          </cell>
          <cell r="U160">
            <v>1.5945178593192799</v>
          </cell>
          <cell r="V160">
            <v>1.6683461649523701</v>
          </cell>
          <cell r="W160">
            <v>1.1018768564055099</v>
          </cell>
          <cell r="X160">
            <v>1.1018768564055099</v>
          </cell>
          <cell r="Y160">
            <v>0.84572821945057097</v>
          </cell>
          <cell r="Z160">
            <v>0.51799335745105601</v>
          </cell>
          <cell r="AA160">
            <v>0</v>
          </cell>
          <cell r="AB160">
            <v>1.08943101127065</v>
          </cell>
          <cell r="AC160">
            <v>0.55657884292160997</v>
          </cell>
          <cell r="AD160">
            <v>1.1018768564055099</v>
          </cell>
          <cell r="AE160">
            <v>0.96155828128224896</v>
          </cell>
          <cell r="AF160">
            <v>0.96155828128224896</v>
          </cell>
          <cell r="AG160">
            <v>1.84732704648333</v>
          </cell>
          <cell r="AH160">
            <v>0.91970917374640804</v>
          </cell>
          <cell r="AI160">
            <v>1.14914033453835</v>
          </cell>
          <cell r="AJ160">
            <v>1.17273818478369</v>
          </cell>
          <cell r="AK160">
            <v>1.14914033453835</v>
          </cell>
          <cell r="AL160">
            <v>0.917454082918571</v>
          </cell>
          <cell r="AM160">
            <v>0.917454082918571</v>
          </cell>
          <cell r="AN160">
            <v>0.87456568695097003</v>
          </cell>
          <cell r="AO160">
            <v>0.28468068373794297</v>
          </cell>
          <cell r="AP160">
            <v>0.373614409362371</v>
          </cell>
          <cell r="AQ160">
            <v>1.02095350902375</v>
          </cell>
          <cell r="AR160">
            <v>0.490096359743041</v>
          </cell>
        </row>
        <row r="161">
          <cell r="G161" t="str">
            <v>Price_adjustment</v>
          </cell>
          <cell r="L161">
            <v>1.14914033453835</v>
          </cell>
          <cell r="M161">
            <v>1.4356593957194601</v>
          </cell>
          <cell r="N161">
            <v>1.49957786167025</v>
          </cell>
          <cell r="O161">
            <v>1.7194901145817501</v>
          </cell>
          <cell r="P161">
            <v>1.84732704648333</v>
          </cell>
          <cell r="Q161">
            <v>1.0272500820846899</v>
          </cell>
          <cell r="R161">
            <v>1.3745632075557199</v>
          </cell>
          <cell r="S161">
            <v>1.43848167350651</v>
          </cell>
          <cell r="T161">
            <v>1.07147920558642</v>
          </cell>
          <cell r="U161">
            <v>1.5945178593192799</v>
          </cell>
          <cell r="V161">
            <v>1.6683461649523701</v>
          </cell>
          <cell r="W161">
            <v>1.1018768564055099</v>
          </cell>
          <cell r="X161">
            <v>1.1018768564055099</v>
          </cell>
          <cell r="Y161">
            <v>0.84572821945057097</v>
          </cell>
          <cell r="Z161">
            <v>0.51799335745105601</v>
          </cell>
          <cell r="AA161">
            <v>0</v>
          </cell>
          <cell r="AB161">
            <v>1.08943101127065</v>
          </cell>
          <cell r="AC161">
            <v>0.55657884292160997</v>
          </cell>
          <cell r="AD161">
            <v>1.1018768564055099</v>
          </cell>
          <cell r="AE161">
            <v>0.96155828128224896</v>
          </cell>
          <cell r="AF161">
            <v>0.96155828128224896</v>
          </cell>
          <cell r="AG161">
            <v>1.84732704648333</v>
          </cell>
          <cell r="AH161">
            <v>0.91970917374640804</v>
          </cell>
          <cell r="AI161">
            <v>1.14914033453835</v>
          </cell>
          <cell r="AJ161">
            <v>1.17273818478369</v>
          </cell>
          <cell r="AK161">
            <v>1.14914033453835</v>
          </cell>
          <cell r="AL161">
            <v>0.917454082918571</v>
          </cell>
          <cell r="AM161">
            <v>0.917454082918571</v>
          </cell>
          <cell r="AN161">
            <v>0.87456568695097003</v>
          </cell>
          <cell r="AO161">
            <v>0.28468068373794297</v>
          </cell>
          <cell r="AP161">
            <v>0.373614409362371</v>
          </cell>
          <cell r="AQ161">
            <v>1.02095350902375</v>
          </cell>
          <cell r="AR161">
            <v>0.490096359743041</v>
          </cell>
        </row>
        <row r="162">
          <cell r="G162" t="str">
            <v>Price_adjustment</v>
          </cell>
          <cell r="L162">
            <v>1.14914033453835</v>
          </cell>
          <cell r="M162">
            <v>1.4356593957194601</v>
          </cell>
          <cell r="N162">
            <v>1.49957786167025</v>
          </cell>
          <cell r="O162">
            <v>1.7194901145817501</v>
          </cell>
          <cell r="P162">
            <v>1.84732704648333</v>
          </cell>
          <cell r="Q162">
            <v>1.0272500820846899</v>
          </cell>
          <cell r="R162">
            <v>1.3745632075557199</v>
          </cell>
          <cell r="S162">
            <v>1.43848167350651</v>
          </cell>
          <cell r="T162">
            <v>1.07147920558642</v>
          </cell>
          <cell r="U162">
            <v>1.5945178593192799</v>
          </cell>
          <cell r="V162">
            <v>1.6683461649523701</v>
          </cell>
          <cell r="W162">
            <v>1.1018768564055099</v>
          </cell>
          <cell r="X162">
            <v>1.1018768564055099</v>
          </cell>
          <cell r="Y162">
            <v>0.84572821945057097</v>
          </cell>
          <cell r="Z162">
            <v>0.51799335745105601</v>
          </cell>
          <cell r="AA162">
            <v>0</v>
          </cell>
          <cell r="AB162">
            <v>1.08943101127065</v>
          </cell>
          <cell r="AC162">
            <v>0.55657884292160997</v>
          </cell>
          <cell r="AD162">
            <v>1.1018768564055099</v>
          </cell>
          <cell r="AE162">
            <v>0.96155828128224896</v>
          </cell>
          <cell r="AF162">
            <v>0.96155828128224896</v>
          </cell>
          <cell r="AG162">
            <v>1.84732704648333</v>
          </cell>
          <cell r="AH162">
            <v>0.91970917374640804</v>
          </cell>
          <cell r="AI162">
            <v>1.14914033453835</v>
          </cell>
          <cell r="AJ162">
            <v>1.17273818478369</v>
          </cell>
          <cell r="AK162">
            <v>1.14914033453835</v>
          </cell>
          <cell r="AL162">
            <v>0.917454082918571</v>
          </cell>
          <cell r="AM162">
            <v>0.917454082918571</v>
          </cell>
          <cell r="AN162">
            <v>0.87456568695097003</v>
          </cell>
          <cell r="AO162">
            <v>0.28468068373794297</v>
          </cell>
          <cell r="AP162">
            <v>0.373614409362371</v>
          </cell>
          <cell r="AQ162">
            <v>1.02095350902375</v>
          </cell>
          <cell r="AR162">
            <v>0.490096359743041</v>
          </cell>
        </row>
        <row r="163">
          <cell r="G163" t="str">
            <v>Price_adjustment</v>
          </cell>
          <cell r="L163">
            <v>1.14914033453835</v>
          </cell>
          <cell r="M163">
            <v>1.4356593957194601</v>
          </cell>
          <cell r="N163">
            <v>1.49957786167025</v>
          </cell>
          <cell r="O163">
            <v>1.7194901145817501</v>
          </cell>
          <cell r="P163">
            <v>1.84732704648333</v>
          </cell>
          <cell r="Q163">
            <v>1.0272500820846899</v>
          </cell>
          <cell r="R163">
            <v>1.3745632075557199</v>
          </cell>
          <cell r="S163">
            <v>1.43848167350651</v>
          </cell>
          <cell r="T163">
            <v>1.07147920558642</v>
          </cell>
          <cell r="U163">
            <v>1.5945178593192799</v>
          </cell>
          <cell r="V163">
            <v>1.6683461649523701</v>
          </cell>
          <cell r="W163">
            <v>1.1018768564055099</v>
          </cell>
          <cell r="X163">
            <v>1.1018768564055099</v>
          </cell>
          <cell r="Y163">
            <v>0.84572821945057097</v>
          </cell>
          <cell r="Z163">
            <v>0.51799335745105601</v>
          </cell>
          <cell r="AA163">
            <v>0</v>
          </cell>
          <cell r="AB163">
            <v>1.08943101127065</v>
          </cell>
          <cell r="AC163">
            <v>0.55657884292160997</v>
          </cell>
          <cell r="AD163">
            <v>1.1018768564055099</v>
          </cell>
          <cell r="AE163">
            <v>0.96155828128224896</v>
          </cell>
          <cell r="AF163">
            <v>0.96155828128224896</v>
          </cell>
          <cell r="AG163">
            <v>1.84732704648333</v>
          </cell>
          <cell r="AH163">
            <v>0.91970917374640804</v>
          </cell>
          <cell r="AI163">
            <v>1.14914033453835</v>
          </cell>
          <cell r="AJ163">
            <v>1.17273818478369</v>
          </cell>
          <cell r="AK163">
            <v>1.14914033453835</v>
          </cell>
          <cell r="AL163">
            <v>0.917454082918571</v>
          </cell>
          <cell r="AM163">
            <v>0.917454082918571</v>
          </cell>
          <cell r="AN163">
            <v>0.87456568695097003</v>
          </cell>
          <cell r="AO163">
            <v>0.28468068373794297</v>
          </cell>
          <cell r="AP163">
            <v>0.373614409362371</v>
          </cell>
          <cell r="AQ163">
            <v>1.02095350902375</v>
          </cell>
          <cell r="AR163">
            <v>0.490096359743041</v>
          </cell>
        </row>
        <row r="164">
          <cell r="G164" t="str">
            <v>Price_adjustment</v>
          </cell>
          <cell r="L164">
            <v>1.14914033453835</v>
          </cell>
          <cell r="M164">
            <v>1.4356593957194601</v>
          </cell>
          <cell r="N164">
            <v>1.49957786167025</v>
          </cell>
          <cell r="O164">
            <v>1.7194901145817501</v>
          </cell>
          <cell r="P164">
            <v>1.84732704648333</v>
          </cell>
          <cell r="Q164">
            <v>1.0272500820846899</v>
          </cell>
          <cell r="R164">
            <v>1.3745632075557199</v>
          </cell>
          <cell r="S164">
            <v>1.43848167350651</v>
          </cell>
          <cell r="T164">
            <v>1.07147920558642</v>
          </cell>
          <cell r="U164">
            <v>1.5945178593192799</v>
          </cell>
          <cell r="V164">
            <v>1.6683461649523701</v>
          </cell>
          <cell r="W164">
            <v>1.1018768564055099</v>
          </cell>
          <cell r="X164">
            <v>1.1018768564055099</v>
          </cell>
          <cell r="Y164">
            <v>0.84572821945057097</v>
          </cell>
          <cell r="Z164">
            <v>0.51799335745105601</v>
          </cell>
          <cell r="AA164">
            <v>0</v>
          </cell>
          <cell r="AB164">
            <v>1.08943101127065</v>
          </cell>
          <cell r="AC164">
            <v>0.55657884292160997</v>
          </cell>
          <cell r="AD164">
            <v>1.1018768564055099</v>
          </cell>
          <cell r="AE164">
            <v>0.96155828128224896</v>
          </cell>
          <cell r="AF164">
            <v>0.96155828128224896</v>
          </cell>
          <cell r="AG164">
            <v>1.84732704648333</v>
          </cell>
          <cell r="AH164">
            <v>0.91970917374640804</v>
          </cell>
          <cell r="AI164">
            <v>1.14914033453835</v>
          </cell>
          <cell r="AJ164">
            <v>1.17273818478369</v>
          </cell>
          <cell r="AK164">
            <v>1.14914033453835</v>
          </cell>
          <cell r="AL164">
            <v>0.917454082918571</v>
          </cell>
          <cell r="AM164">
            <v>0.917454082918571</v>
          </cell>
          <cell r="AN164">
            <v>0.87456568695097003</v>
          </cell>
          <cell r="AO164">
            <v>0.28468068373794297</v>
          </cell>
          <cell r="AP164">
            <v>0.373614409362371</v>
          </cell>
          <cell r="AQ164">
            <v>1.02095350902375</v>
          </cell>
          <cell r="AR164">
            <v>0.490096359743041</v>
          </cell>
        </row>
        <row r="165">
          <cell r="G165" t="str">
            <v>Price_adjustment</v>
          </cell>
          <cell r="L165">
            <v>1.14914033453835</v>
          </cell>
          <cell r="M165">
            <v>1.4356593957194601</v>
          </cell>
          <cell r="N165">
            <v>1.49957786167025</v>
          </cell>
          <cell r="O165">
            <v>1.7194901145817501</v>
          </cell>
          <cell r="P165">
            <v>1.84732704648333</v>
          </cell>
          <cell r="Q165">
            <v>1.0272500820846899</v>
          </cell>
          <cell r="R165">
            <v>1.3745632075557199</v>
          </cell>
          <cell r="S165">
            <v>1.43848167350651</v>
          </cell>
          <cell r="T165">
            <v>1.07147920558642</v>
          </cell>
          <cell r="U165">
            <v>1.5945178593192799</v>
          </cell>
          <cell r="V165">
            <v>1.6683461649523701</v>
          </cell>
          <cell r="W165">
            <v>1.1018768564055099</v>
          </cell>
          <cell r="X165">
            <v>1.1018768564055099</v>
          </cell>
          <cell r="Y165">
            <v>0.84572821945057097</v>
          </cell>
          <cell r="Z165">
            <v>0.51799335745105601</v>
          </cell>
          <cell r="AA165">
            <v>0</v>
          </cell>
          <cell r="AB165">
            <v>1.08943101127065</v>
          </cell>
          <cell r="AC165">
            <v>0.55657884292160997</v>
          </cell>
          <cell r="AD165">
            <v>1.1018768564055099</v>
          </cell>
          <cell r="AE165">
            <v>0.96155828128224896</v>
          </cell>
          <cell r="AF165">
            <v>0.96155828128224896</v>
          </cell>
          <cell r="AG165">
            <v>1.84732704648333</v>
          </cell>
          <cell r="AH165">
            <v>0.91970917374640804</v>
          </cell>
          <cell r="AI165">
            <v>1.14914033453835</v>
          </cell>
          <cell r="AJ165">
            <v>1.17273818478369</v>
          </cell>
          <cell r="AK165">
            <v>1.14914033453835</v>
          </cell>
          <cell r="AL165">
            <v>0.917454082918571</v>
          </cell>
          <cell r="AM165">
            <v>0.917454082918571</v>
          </cell>
          <cell r="AN165">
            <v>0.87456568695097003</v>
          </cell>
          <cell r="AO165">
            <v>0.28468068373794297</v>
          </cell>
          <cell r="AP165">
            <v>0.373614409362371</v>
          </cell>
          <cell r="AQ165">
            <v>1.02095350902375</v>
          </cell>
          <cell r="AR165">
            <v>0.490096359743041</v>
          </cell>
        </row>
        <row r="166">
          <cell r="G166" t="str">
            <v>Price_adjustment</v>
          </cell>
          <cell r="L166">
            <v>1.14914033453835</v>
          </cell>
          <cell r="M166">
            <v>1.4356593957194601</v>
          </cell>
          <cell r="N166">
            <v>1.49957786167025</v>
          </cell>
          <cell r="O166">
            <v>1.7194901145817501</v>
          </cell>
          <cell r="P166">
            <v>1.84732704648333</v>
          </cell>
          <cell r="Q166">
            <v>1.0272500820846899</v>
          </cell>
          <cell r="R166">
            <v>1.3745632075557199</v>
          </cell>
          <cell r="S166">
            <v>1.43848167350651</v>
          </cell>
          <cell r="T166">
            <v>1.07147920558642</v>
          </cell>
          <cell r="U166">
            <v>1.5945178593192799</v>
          </cell>
          <cell r="V166">
            <v>1.6683461649523701</v>
          </cell>
          <cell r="W166">
            <v>1.1018768564055099</v>
          </cell>
          <cell r="X166">
            <v>1.1018768564055099</v>
          </cell>
          <cell r="Y166">
            <v>0.84572821945057097</v>
          </cell>
          <cell r="Z166">
            <v>0.51799335745105601</v>
          </cell>
          <cell r="AA166">
            <v>0</v>
          </cell>
          <cell r="AB166">
            <v>1.08943101127065</v>
          </cell>
          <cell r="AC166">
            <v>0.55657884292160997</v>
          </cell>
          <cell r="AD166">
            <v>1.1018768564055099</v>
          </cell>
          <cell r="AE166">
            <v>0.96155828128224896</v>
          </cell>
          <cell r="AF166">
            <v>0.96155828128224896</v>
          </cell>
          <cell r="AG166">
            <v>1.84732704648333</v>
          </cell>
          <cell r="AH166">
            <v>0.91970917374640804</v>
          </cell>
          <cell r="AI166">
            <v>1.14914033453835</v>
          </cell>
          <cell r="AJ166">
            <v>1.17273818478369</v>
          </cell>
          <cell r="AK166">
            <v>1.14914033453835</v>
          </cell>
          <cell r="AL166">
            <v>0.917454082918571</v>
          </cell>
          <cell r="AM166">
            <v>0.917454082918571</v>
          </cell>
          <cell r="AN166">
            <v>0.87456568695097003</v>
          </cell>
          <cell r="AO166">
            <v>0.28468068373794297</v>
          </cell>
          <cell r="AP166">
            <v>0.373614409362371</v>
          </cell>
          <cell r="AQ166">
            <v>1.02095350902375</v>
          </cell>
          <cell r="AR166">
            <v>0.490096359743041</v>
          </cell>
        </row>
        <row r="167">
          <cell r="G167" t="str">
            <v>Price_adjustment</v>
          </cell>
          <cell r="L167">
            <v>1.14914033453835</v>
          </cell>
          <cell r="M167">
            <v>1.4356593957194601</v>
          </cell>
          <cell r="N167">
            <v>1.49957786167025</v>
          </cell>
          <cell r="O167">
            <v>1.7194901145817501</v>
          </cell>
          <cell r="P167">
            <v>1.84732704648333</v>
          </cell>
          <cell r="Q167">
            <v>1.0272500820846899</v>
          </cell>
          <cell r="R167">
            <v>1.3745632075557199</v>
          </cell>
          <cell r="S167">
            <v>1.43848167350651</v>
          </cell>
          <cell r="T167">
            <v>1.07147920558642</v>
          </cell>
          <cell r="U167">
            <v>1.5945178593192799</v>
          </cell>
          <cell r="V167">
            <v>1.6683461649523701</v>
          </cell>
          <cell r="W167">
            <v>1.1018768564055099</v>
          </cell>
          <cell r="X167">
            <v>1.1018768564055099</v>
          </cell>
          <cell r="Y167">
            <v>0.84572821945057097</v>
          </cell>
          <cell r="Z167">
            <v>0.51799335745105601</v>
          </cell>
          <cell r="AA167">
            <v>0</v>
          </cell>
          <cell r="AB167">
            <v>1.08943101127065</v>
          </cell>
          <cell r="AC167">
            <v>0.55657884292160997</v>
          </cell>
          <cell r="AD167">
            <v>1.1018768564055099</v>
          </cell>
          <cell r="AE167">
            <v>0.96155828128224896</v>
          </cell>
          <cell r="AF167">
            <v>0.96155828128224896</v>
          </cell>
          <cell r="AG167">
            <v>1.84732704648333</v>
          </cell>
          <cell r="AH167">
            <v>0.91970917374640804</v>
          </cell>
          <cell r="AI167">
            <v>1.14914033453835</v>
          </cell>
          <cell r="AJ167">
            <v>1.17273818478369</v>
          </cell>
          <cell r="AK167">
            <v>1.14914033453835</v>
          </cell>
          <cell r="AL167">
            <v>0.917454082918571</v>
          </cell>
          <cell r="AM167">
            <v>0.917454082918571</v>
          </cell>
          <cell r="AN167">
            <v>0.87456568695097003</v>
          </cell>
          <cell r="AO167">
            <v>0.28468068373794297</v>
          </cell>
          <cell r="AP167">
            <v>0.373614409362371</v>
          </cell>
          <cell r="AQ167">
            <v>1.02095350902375</v>
          </cell>
          <cell r="AR167">
            <v>0.490096359743041</v>
          </cell>
        </row>
        <row r="168">
          <cell r="G168" t="str">
            <v>Price_adjustment</v>
          </cell>
          <cell r="L168">
            <v>1.14914033453835</v>
          </cell>
          <cell r="M168">
            <v>1.4356593957194601</v>
          </cell>
          <cell r="N168">
            <v>1.49957786167025</v>
          </cell>
          <cell r="O168">
            <v>1.7194901145817501</v>
          </cell>
          <cell r="P168">
            <v>1.84732704648333</v>
          </cell>
          <cell r="Q168">
            <v>1.0272500820846899</v>
          </cell>
          <cell r="R168">
            <v>1.3745632075557199</v>
          </cell>
          <cell r="S168">
            <v>1.43848167350651</v>
          </cell>
          <cell r="T168">
            <v>1.07147920558642</v>
          </cell>
          <cell r="U168">
            <v>1.5945178593192799</v>
          </cell>
          <cell r="V168">
            <v>1.6683461649523701</v>
          </cell>
          <cell r="W168">
            <v>1.1018768564055099</v>
          </cell>
          <cell r="X168">
            <v>1.1018768564055099</v>
          </cell>
          <cell r="Y168">
            <v>0.84572821945057097</v>
          </cell>
          <cell r="Z168">
            <v>0.51799335745105601</v>
          </cell>
          <cell r="AA168">
            <v>0</v>
          </cell>
          <cell r="AB168">
            <v>1.08943101127065</v>
          </cell>
          <cell r="AC168">
            <v>0.55657884292160997</v>
          </cell>
          <cell r="AD168">
            <v>1.1018768564055099</v>
          </cell>
          <cell r="AE168">
            <v>0.96155828128224896</v>
          </cell>
          <cell r="AF168">
            <v>0.96155828128224896</v>
          </cell>
          <cell r="AG168">
            <v>1.84732704648333</v>
          </cell>
          <cell r="AH168">
            <v>0.91970917374640804</v>
          </cell>
          <cell r="AI168">
            <v>1.14914033453835</v>
          </cell>
          <cell r="AJ168">
            <v>1.17273818478369</v>
          </cell>
          <cell r="AK168">
            <v>1.14914033453835</v>
          </cell>
          <cell r="AL168">
            <v>0.917454082918571</v>
          </cell>
          <cell r="AM168">
            <v>0.917454082918571</v>
          </cell>
          <cell r="AN168">
            <v>0.87456568695097003</v>
          </cell>
          <cell r="AO168">
            <v>0.28468068373794297</v>
          </cell>
          <cell r="AP168">
            <v>0.373614409362371</v>
          </cell>
          <cell r="AQ168">
            <v>1.02095350902375</v>
          </cell>
          <cell r="AR168">
            <v>0.490096359743041</v>
          </cell>
        </row>
        <row r="169">
          <cell r="G169" t="str">
            <v>Price_adjustment</v>
          </cell>
          <cell r="L169">
            <v>1.14914033453835</v>
          </cell>
          <cell r="M169">
            <v>1.4356593957194601</v>
          </cell>
          <cell r="N169">
            <v>1.49957786167025</v>
          </cell>
          <cell r="O169">
            <v>1.7194901145817501</v>
          </cell>
          <cell r="P169">
            <v>1.84732704648333</v>
          </cell>
          <cell r="Q169">
            <v>1.0272500820846899</v>
          </cell>
          <cell r="R169">
            <v>1.3745632075557199</v>
          </cell>
          <cell r="S169">
            <v>1.43848167350651</v>
          </cell>
          <cell r="T169">
            <v>1.07147920558642</v>
          </cell>
          <cell r="U169">
            <v>1.5945178593192799</v>
          </cell>
          <cell r="V169">
            <v>1.6683461649523701</v>
          </cell>
          <cell r="W169">
            <v>1.1018768564055099</v>
          </cell>
          <cell r="X169">
            <v>1.1018768564055099</v>
          </cell>
          <cell r="Y169">
            <v>0.84572821945057097</v>
          </cell>
          <cell r="Z169">
            <v>0.51799335745105601</v>
          </cell>
          <cell r="AA169">
            <v>0</v>
          </cell>
          <cell r="AB169">
            <v>1.08943101127065</v>
          </cell>
          <cell r="AC169">
            <v>0.55657884292160997</v>
          </cell>
          <cell r="AD169">
            <v>1.1018768564055099</v>
          </cell>
          <cell r="AE169">
            <v>0.96155828128224896</v>
          </cell>
          <cell r="AF169">
            <v>0.96155828128224896</v>
          </cell>
          <cell r="AG169">
            <v>1.84732704648333</v>
          </cell>
          <cell r="AH169">
            <v>0.91970917374640804</v>
          </cell>
          <cell r="AI169">
            <v>1.14914033453835</v>
          </cell>
          <cell r="AJ169">
            <v>1.17273818478369</v>
          </cell>
          <cell r="AK169">
            <v>1.14914033453835</v>
          </cell>
          <cell r="AL169">
            <v>0.917454082918571</v>
          </cell>
          <cell r="AM169">
            <v>0.917454082918571</v>
          </cell>
          <cell r="AN169">
            <v>0.87456568695097003</v>
          </cell>
          <cell r="AO169">
            <v>0.28468068373794297</v>
          </cell>
          <cell r="AP169">
            <v>0.373614409362371</v>
          </cell>
          <cell r="AQ169">
            <v>1.02095350902375</v>
          </cell>
          <cell r="AR169">
            <v>0.490096359743041</v>
          </cell>
        </row>
        <row r="170">
          <cell r="AQ170">
            <v>0</v>
          </cell>
        </row>
        <row r="171">
          <cell r="G171" t="str">
            <v>O&amp;M_fixed_fee</v>
          </cell>
          <cell r="L171">
            <v>18025.7510729614</v>
          </cell>
          <cell r="M171">
            <v>23300.6008583691</v>
          </cell>
          <cell r="N171">
            <v>19417.167381974301</v>
          </cell>
          <cell r="O171">
            <v>23300.6008583691</v>
          </cell>
          <cell r="P171">
            <v>19417.167381974301</v>
          </cell>
          <cell r="Q171">
            <v>20000</v>
          </cell>
          <cell r="R171">
            <v>45989.833333333299</v>
          </cell>
          <cell r="S171">
            <v>36290.8670634921</v>
          </cell>
          <cell r="T171">
            <v>39000</v>
          </cell>
          <cell r="U171">
            <v>45733</v>
          </cell>
          <cell r="V171">
            <v>41398</v>
          </cell>
          <cell r="W171">
            <v>50000</v>
          </cell>
          <cell r="X171">
            <v>50000</v>
          </cell>
          <cell r="Y171">
            <v>7772.2186528755801</v>
          </cell>
          <cell r="Z171">
            <v>72650.563324320494</v>
          </cell>
          <cell r="AA171">
            <v>11079.9359611692</v>
          </cell>
          <cell r="AB171">
            <v>10200</v>
          </cell>
          <cell r="AC171">
            <v>60000.949448764397</v>
          </cell>
          <cell r="AD171">
            <v>55000</v>
          </cell>
          <cell r="AE171">
            <v>21476.431355850698</v>
          </cell>
          <cell r="AF171">
            <v>13298.8116465556</v>
          </cell>
          <cell r="AG171">
            <v>19417.167381974301</v>
          </cell>
          <cell r="AH171">
            <v>83718.352200413996</v>
          </cell>
          <cell r="AI171">
            <v>18000</v>
          </cell>
          <cell r="AJ171">
            <v>51000</v>
          </cell>
          <cell r="AK171">
            <v>21630.901287553599</v>
          </cell>
          <cell r="AL171">
            <v>83667.835651087094</v>
          </cell>
          <cell r="AM171">
            <v>71815.796253800305</v>
          </cell>
          <cell r="AN171">
            <v>66000</v>
          </cell>
          <cell r="AO171">
            <v>434883.66916269501</v>
          </cell>
          <cell r="AP171">
            <v>320568.75</v>
          </cell>
          <cell r="AQ171">
            <v>20000</v>
          </cell>
          <cell r="AR171">
            <v>13261.225392570899</v>
          </cell>
        </row>
        <row r="172">
          <cell r="G172" t="str">
            <v>O&amp;M_fixed_fee</v>
          </cell>
          <cell r="L172">
            <v>18884.1201716738</v>
          </cell>
          <cell r="M172">
            <v>24020.6008583691</v>
          </cell>
          <cell r="N172">
            <v>20017.167381974301</v>
          </cell>
          <cell r="O172">
            <v>24020.6008583691</v>
          </cell>
          <cell r="P172">
            <v>20017.167381974301</v>
          </cell>
          <cell r="Q172">
            <v>35000</v>
          </cell>
          <cell r="R172">
            <v>76210.820833333302</v>
          </cell>
          <cell r="S172">
            <v>63509.017361111102</v>
          </cell>
          <cell r="T172">
            <v>51750</v>
          </cell>
          <cell r="U172">
            <v>60684.1730769231</v>
          </cell>
          <cell r="V172">
            <v>54931.961538461503</v>
          </cell>
          <cell r="W172">
            <v>60000</v>
          </cell>
          <cell r="X172">
            <v>60000</v>
          </cell>
          <cell r="Y172">
            <v>14699.3389596057</v>
          </cell>
          <cell r="Z172">
            <v>71555.861359068993</v>
          </cell>
          <cell r="AA172">
            <v>43391.357626049998</v>
          </cell>
          <cell r="AB172">
            <v>12000</v>
          </cell>
          <cell r="AC172">
            <v>75175.527087131602</v>
          </cell>
          <cell r="AD172">
            <v>66000</v>
          </cell>
          <cell r="AE172">
            <v>40808.538719737502</v>
          </cell>
          <cell r="AF172">
            <v>40808.538719737502</v>
          </cell>
          <cell r="AG172">
            <v>20017.167381974301</v>
          </cell>
          <cell r="AH172">
            <v>152386.315472438</v>
          </cell>
          <cell r="AI172">
            <v>23000</v>
          </cell>
          <cell r="AJ172">
            <v>56000</v>
          </cell>
          <cell r="AK172">
            <v>22660.9442060086</v>
          </cell>
          <cell r="AL172">
            <v>114212.252037139</v>
          </cell>
          <cell r="AM172">
            <v>98032.441280434694</v>
          </cell>
          <cell r="AN172">
            <v>79200</v>
          </cell>
          <cell r="AO172">
            <v>434883.66916269501</v>
          </cell>
          <cell r="AP172">
            <v>320568.75</v>
          </cell>
          <cell r="AQ172">
            <v>35000</v>
          </cell>
          <cell r="AR172">
            <v>20662.551250500001</v>
          </cell>
        </row>
        <row r="173">
          <cell r="G173" t="str">
            <v>O&amp;M_fixed_fee</v>
          </cell>
          <cell r="L173">
            <v>19742.489270386301</v>
          </cell>
          <cell r="M173">
            <v>24762.8497854077</v>
          </cell>
          <cell r="N173">
            <v>20635.708154506399</v>
          </cell>
          <cell r="O173">
            <v>24762.8497854077</v>
          </cell>
          <cell r="P173">
            <v>20635.708154506399</v>
          </cell>
          <cell r="Q173">
            <v>50000</v>
          </cell>
          <cell r="R173">
            <v>106431.808333333</v>
          </cell>
          <cell r="S173">
            <v>90727.167658730206</v>
          </cell>
          <cell r="T173">
            <v>68000</v>
          </cell>
          <cell r="U173">
            <v>79739.589743589706</v>
          </cell>
          <cell r="V173">
            <v>72181.128205128203</v>
          </cell>
          <cell r="W173">
            <v>70000</v>
          </cell>
          <cell r="X173">
            <v>70000</v>
          </cell>
          <cell r="Y173">
            <v>18866.9755468316</v>
          </cell>
          <cell r="Z173">
            <v>114005.626524634</v>
          </cell>
          <cell r="AA173">
            <v>30326.700260796799</v>
          </cell>
          <cell r="AB173">
            <v>14400</v>
          </cell>
          <cell r="AC173">
            <v>120247.78325741</v>
          </cell>
          <cell r="AD173">
            <v>77000</v>
          </cell>
          <cell r="AE173">
            <v>23385.447476370799</v>
          </cell>
          <cell r="AF173">
            <v>14920.617944916001</v>
          </cell>
          <cell r="AG173">
            <v>20635.708154506399</v>
          </cell>
          <cell r="AH173">
            <v>162834.341301612</v>
          </cell>
          <cell r="AI173">
            <v>28000</v>
          </cell>
          <cell r="AJ173">
            <v>60000</v>
          </cell>
          <cell r="AK173">
            <v>23690.9871244635</v>
          </cell>
          <cell r="AL173">
            <v>172236.828458793</v>
          </cell>
          <cell r="AM173">
            <v>147837.45481463999</v>
          </cell>
          <cell r="AN173">
            <v>92400</v>
          </cell>
          <cell r="AO173">
            <v>434883.66916269501</v>
          </cell>
          <cell r="AP173">
            <v>320568.75</v>
          </cell>
          <cell r="AQ173">
            <v>50000</v>
          </cell>
          <cell r="AR173">
            <v>22951.9619290554</v>
          </cell>
        </row>
        <row r="174">
          <cell r="AQ174">
            <v>0</v>
          </cell>
        </row>
        <row r="175">
          <cell r="G175" t="str">
            <v>Insurance</v>
          </cell>
          <cell r="L175">
            <v>1485.3218884120199</v>
          </cell>
          <cell r="M175">
            <v>3655.28433476395</v>
          </cell>
          <cell r="N175">
            <v>3103.6576772788399</v>
          </cell>
          <cell r="O175">
            <v>2104.9215933476398</v>
          </cell>
          <cell r="P175">
            <v>1787.26344244443</v>
          </cell>
          <cell r="Q175">
            <v>1450</v>
          </cell>
          <cell r="R175">
            <v>3255.7575757575801</v>
          </cell>
          <cell r="S175">
            <v>2674</v>
          </cell>
          <cell r="T175">
            <v>1500</v>
          </cell>
          <cell r="U175">
            <v>2078.41</v>
          </cell>
          <cell r="V175">
            <v>2038.45</v>
          </cell>
          <cell r="W175">
            <v>8000</v>
          </cell>
          <cell r="X175">
            <v>8000</v>
          </cell>
          <cell r="Y175">
            <v>3448.5798037084501</v>
          </cell>
          <cell r="Z175">
            <v>10928.4233563895</v>
          </cell>
          <cell r="AA175">
            <v>410.36799856182398</v>
          </cell>
          <cell r="AB175">
            <v>4020</v>
          </cell>
          <cell r="AC175">
            <v>22670.951232048599</v>
          </cell>
          <cell r="AD175">
            <v>8000</v>
          </cell>
          <cell r="AE175">
            <v>1463.6945436508199</v>
          </cell>
          <cell r="AF175">
            <v>1208.9828769595999</v>
          </cell>
          <cell r="AG175">
            <v>1787.26344244443</v>
          </cell>
          <cell r="AH175">
            <v>15674.4722878008</v>
          </cell>
          <cell r="AI175">
            <v>1251.9000000000001</v>
          </cell>
          <cell r="AJ175">
            <v>4932.4148059701502</v>
          </cell>
          <cell r="AK175">
            <v>1782.3862660944201</v>
          </cell>
          <cell r="AL175">
            <v>12424.3920669257</v>
          </cell>
          <cell r="AM175">
            <v>10663.942700383101</v>
          </cell>
          <cell r="AN175">
            <v>8000</v>
          </cell>
          <cell r="AO175">
            <v>0</v>
          </cell>
          <cell r="AP175">
            <v>0</v>
          </cell>
          <cell r="AQ175">
            <v>1450</v>
          </cell>
          <cell r="AR175">
            <v>3018.79873769805</v>
          </cell>
        </row>
        <row r="176">
          <cell r="G176" t="str">
            <v>Insurance</v>
          </cell>
          <cell r="L176">
            <v>2300.4291845493599</v>
          </cell>
          <cell r="M176">
            <v>5661.2124463519303</v>
          </cell>
          <cell r="N176">
            <v>4806.8669527897</v>
          </cell>
          <cell r="O176">
            <v>3260.0496244635201</v>
          </cell>
          <cell r="P176">
            <v>2768.0686695279001</v>
          </cell>
          <cell r="Q176">
            <v>2400</v>
          </cell>
          <cell r="R176">
            <v>5459.0909090909099</v>
          </cell>
          <cell r="S176">
            <v>4236</v>
          </cell>
          <cell r="T176">
            <v>2475</v>
          </cell>
          <cell r="U176">
            <v>3693.18</v>
          </cell>
          <cell r="V176">
            <v>3561.2835365853698</v>
          </cell>
          <cell r="W176">
            <v>10000</v>
          </cell>
          <cell r="X176">
            <v>10000</v>
          </cell>
          <cell r="Y176">
            <v>6523.1674297828504</v>
          </cell>
          <cell r="Z176">
            <v>13155.691412059001</v>
          </cell>
          <cell r="AA176">
            <v>915.08198629317997</v>
          </cell>
          <cell r="AB176">
            <v>6600</v>
          </cell>
          <cell r="AC176">
            <v>34796.769433404501</v>
          </cell>
          <cell r="AD176">
            <v>10000</v>
          </cell>
          <cell r="AE176">
            <v>1286.2438153436301</v>
          </cell>
          <cell r="AF176">
            <v>1286.2438153436301</v>
          </cell>
          <cell r="AG176">
            <v>2768.0686695279001</v>
          </cell>
          <cell r="AH176">
            <v>25828.189063124999</v>
          </cell>
          <cell r="AI176">
            <v>1890</v>
          </cell>
          <cell r="AJ176">
            <v>7639.2</v>
          </cell>
          <cell r="AK176">
            <v>2070.3862660944201</v>
          </cell>
          <cell r="AL176">
            <v>16959.822066410401</v>
          </cell>
          <cell r="AM176">
            <v>14556.767355977299</v>
          </cell>
          <cell r="AN176">
            <v>10000</v>
          </cell>
          <cell r="AO176">
            <v>0</v>
          </cell>
          <cell r="AP176">
            <v>0</v>
          </cell>
          <cell r="AQ176">
            <v>2400</v>
          </cell>
          <cell r="AR176">
            <v>0</v>
          </cell>
        </row>
        <row r="177">
          <cell r="G177" t="str">
            <v>Insurance</v>
          </cell>
          <cell r="L177">
            <v>3275.5364806867001</v>
          </cell>
          <cell r="M177">
            <v>8060.8905579399097</v>
          </cell>
          <cell r="N177">
            <v>6844.4045865095104</v>
          </cell>
          <cell r="O177">
            <v>4641.9214055794</v>
          </cell>
          <cell r="P177">
            <v>3941.3992697456902</v>
          </cell>
          <cell r="Q177">
            <v>3600</v>
          </cell>
          <cell r="R177">
            <v>8146.0606060605996</v>
          </cell>
          <cell r="S177">
            <v>6048</v>
          </cell>
          <cell r="T177">
            <v>3600</v>
          </cell>
          <cell r="U177">
            <v>5755.6</v>
          </cell>
          <cell r="V177">
            <v>5371.9024390243903</v>
          </cell>
          <cell r="W177">
            <v>12000</v>
          </cell>
          <cell r="X177">
            <v>12000</v>
          </cell>
          <cell r="Y177">
            <v>8372.4657667026004</v>
          </cell>
          <cell r="Z177">
            <v>17149.917537915</v>
          </cell>
          <cell r="AA177">
            <v>1123.2111207702501</v>
          </cell>
          <cell r="AB177">
            <v>10800</v>
          </cell>
          <cell r="AC177">
            <v>45539.229828539501</v>
          </cell>
          <cell r="AD177">
            <v>12000</v>
          </cell>
          <cell r="AE177">
            <v>1593.8007253086701</v>
          </cell>
          <cell r="AF177">
            <v>1356.41981317419</v>
          </cell>
          <cell r="AG177">
            <v>3941.3992697456902</v>
          </cell>
          <cell r="AH177">
            <v>30487.250443300101</v>
          </cell>
          <cell r="AI177">
            <v>2835</v>
          </cell>
          <cell r="AJ177">
            <v>10877.308656716399</v>
          </cell>
          <cell r="AK177">
            <v>2358.3862660944201</v>
          </cell>
          <cell r="AL177">
            <v>25576.105937868899</v>
          </cell>
          <cell r="AM177">
            <v>21952.927576093702</v>
          </cell>
          <cell r="AN177">
            <v>12000</v>
          </cell>
          <cell r="AO177">
            <v>0</v>
          </cell>
          <cell r="AP177">
            <v>0</v>
          </cell>
          <cell r="AQ177">
            <v>3600</v>
          </cell>
          <cell r="AR177">
            <v>5225.5592112514496</v>
          </cell>
        </row>
        <row r="178">
          <cell r="AQ178">
            <v>0</v>
          </cell>
        </row>
        <row r="179">
          <cell r="G179" t="str">
            <v>Connection_and_UoS</v>
          </cell>
          <cell r="L179">
            <v>3070.4579090909101</v>
          </cell>
          <cell r="M179">
            <v>3070.4579090909101</v>
          </cell>
          <cell r="N179">
            <v>3070.4579090909101</v>
          </cell>
          <cell r="O179">
            <v>3070.4579090909101</v>
          </cell>
          <cell r="P179">
            <v>3070.4579090909101</v>
          </cell>
          <cell r="Q179">
            <v>4512.7443333333304</v>
          </cell>
          <cell r="R179">
            <v>4512.7443333333304</v>
          </cell>
          <cell r="S179">
            <v>4512.7443333333304</v>
          </cell>
          <cell r="T179">
            <v>4323.23833333333</v>
          </cell>
          <cell r="U179">
            <v>4323.23833333333</v>
          </cell>
          <cell r="V179">
            <v>4323.23833333333</v>
          </cell>
          <cell r="W179">
            <v>4512.7443333333304</v>
          </cell>
          <cell r="X179">
            <v>4512.7443333333304</v>
          </cell>
          <cell r="Y179">
            <v>5414.6215551935302</v>
          </cell>
          <cell r="Z179">
            <v>43432.682728551001</v>
          </cell>
          <cell r="AA179">
            <v>3282.94398849459</v>
          </cell>
          <cell r="AB179">
            <v>0</v>
          </cell>
          <cell r="AC179">
            <v>41960.475951952903</v>
          </cell>
          <cell r="AD179">
            <v>4512.7443333333304</v>
          </cell>
          <cell r="AE179">
            <v>13010.618165785099</v>
          </cell>
          <cell r="AF179">
            <v>12089.828769596001</v>
          </cell>
          <cell r="AG179">
            <v>3070.4579090909101</v>
          </cell>
          <cell r="AH179">
            <v>1026.52916409103</v>
          </cell>
          <cell r="AI179">
            <v>1883.52766666667</v>
          </cell>
          <cell r="AJ179">
            <v>0</v>
          </cell>
          <cell r="AK179">
            <v>3070.4579090909101</v>
          </cell>
          <cell r="AL179">
            <v>1198.427972529</v>
          </cell>
          <cell r="AM179">
            <v>1028.9950522749</v>
          </cell>
          <cell r="AN179">
            <v>4512.7443333333304</v>
          </cell>
          <cell r="AO179">
            <v>0</v>
          </cell>
          <cell r="AP179">
            <v>0</v>
          </cell>
          <cell r="AQ179">
            <v>4512.7443333333304</v>
          </cell>
          <cell r="AR179">
            <v>0</v>
          </cell>
        </row>
        <row r="180">
          <cell r="G180" t="str">
            <v>Connection_and_UoS</v>
          </cell>
          <cell r="L180">
            <v>3070.4579090909101</v>
          </cell>
          <cell r="M180">
            <v>3070.4579090909101</v>
          </cell>
          <cell r="N180">
            <v>3070.4579090909101</v>
          </cell>
          <cell r="O180">
            <v>3070.4579090909101</v>
          </cell>
          <cell r="P180">
            <v>3070.4579090909101</v>
          </cell>
          <cell r="Q180">
            <v>4512.7443333333304</v>
          </cell>
          <cell r="R180">
            <v>4512.7443333333304</v>
          </cell>
          <cell r="S180">
            <v>4512.7443333333304</v>
          </cell>
          <cell r="T180">
            <v>4323.23833333333</v>
          </cell>
          <cell r="U180">
            <v>4323.23833333333</v>
          </cell>
          <cell r="V180">
            <v>4323.23833333333</v>
          </cell>
          <cell r="W180">
            <v>4512.7443333333304</v>
          </cell>
          <cell r="X180">
            <v>4512.7443333333304</v>
          </cell>
          <cell r="Y180">
            <v>10240.3603997478</v>
          </cell>
          <cell r="Z180">
            <v>52284.674653399597</v>
          </cell>
          <cell r="AA180">
            <v>7320.6558903454397</v>
          </cell>
          <cell r="AB180">
            <v>0</v>
          </cell>
          <cell r="AC180">
            <v>64255.3687512424</v>
          </cell>
          <cell r="AD180">
            <v>4512.7443333333304</v>
          </cell>
          <cell r="AE180">
            <v>17408.199428546301</v>
          </cell>
          <cell r="AF180">
            <v>17408.199428546301</v>
          </cell>
          <cell r="AG180">
            <v>3070.4579090909101</v>
          </cell>
          <cell r="AH180">
            <v>1404.0203574714801</v>
          </cell>
          <cell r="AI180">
            <v>1883.52766666667</v>
          </cell>
          <cell r="AJ180">
            <v>0</v>
          </cell>
          <cell r="AK180">
            <v>3070.4579090909101</v>
          </cell>
          <cell r="AL180">
            <v>1636.4740590396</v>
          </cell>
          <cell r="AM180">
            <v>1404.0203574714801</v>
          </cell>
          <cell r="AN180">
            <v>4512.7443333333304</v>
          </cell>
          <cell r="AO180">
            <v>0</v>
          </cell>
          <cell r="AP180">
            <v>0</v>
          </cell>
          <cell r="AQ180">
            <v>4512.7443333333304</v>
          </cell>
          <cell r="AR180">
            <v>0</v>
          </cell>
        </row>
        <row r="181">
          <cell r="G181" t="str">
            <v>Connection_and_UoS</v>
          </cell>
          <cell r="L181">
            <v>3070.4579090909101</v>
          </cell>
          <cell r="M181">
            <v>3070.4579090909101</v>
          </cell>
          <cell r="N181">
            <v>3070.4579090909101</v>
          </cell>
          <cell r="O181">
            <v>3070.4579090909101</v>
          </cell>
          <cell r="P181">
            <v>3070.4579090909101</v>
          </cell>
          <cell r="Q181">
            <v>4512.7443333333304</v>
          </cell>
          <cell r="R181">
            <v>4512.7443333333304</v>
          </cell>
          <cell r="S181">
            <v>4512.7443333333304</v>
          </cell>
          <cell r="T181">
            <v>4323.23833333333</v>
          </cell>
          <cell r="U181">
            <v>4323.23833333333</v>
          </cell>
          <cell r="V181">
            <v>4323.23833333333</v>
          </cell>
          <cell r="W181">
            <v>4512.7443333333304</v>
          </cell>
          <cell r="X181">
            <v>4512.7443333333304</v>
          </cell>
          <cell r="Y181">
            <v>13143.448850443099</v>
          </cell>
          <cell r="Z181">
            <v>68156.458427336795</v>
          </cell>
          <cell r="AA181">
            <v>8985.6889661620098</v>
          </cell>
          <cell r="AB181">
            <v>0</v>
          </cell>
          <cell r="AC181">
            <v>84092.451079284903</v>
          </cell>
          <cell r="AD181">
            <v>4512.7443333333304</v>
          </cell>
          <cell r="AE181">
            <v>14167.1175582993</v>
          </cell>
          <cell r="AF181">
            <v>13564.198131741899</v>
          </cell>
          <cell r="AG181">
            <v>3070.4579090909101</v>
          </cell>
          <cell r="AH181">
            <v>2112.8361309102602</v>
          </cell>
          <cell r="AI181">
            <v>1883.52766666667</v>
          </cell>
          <cell r="AJ181">
            <v>0</v>
          </cell>
          <cell r="AK181">
            <v>3070.4579090909101</v>
          </cell>
          <cell r="AL181">
            <v>2467.1086193096999</v>
          </cell>
          <cell r="AM181">
            <v>2117.9115031762499</v>
          </cell>
          <cell r="AN181">
            <v>4512.7443333333304</v>
          </cell>
          <cell r="AO181">
            <v>0</v>
          </cell>
          <cell r="AP181">
            <v>0</v>
          </cell>
          <cell r="AQ181">
            <v>4512.7443333333304</v>
          </cell>
          <cell r="AR181">
            <v>0</v>
          </cell>
        </row>
        <row r="182">
          <cell r="AQ182">
            <v>0</v>
          </cell>
        </row>
        <row r="183">
          <cell r="G183" t="str">
            <v>Annual_fixed_costs</v>
          </cell>
          <cell r="L183">
            <v>22.581530870464299</v>
          </cell>
          <cell r="M183">
            <v>30.026343102224001</v>
          </cell>
          <cell r="N183">
            <v>25.591282968344</v>
          </cell>
          <cell r="O183">
            <v>28.4759803608077</v>
          </cell>
          <cell r="P183">
            <v>24.274888733509599</v>
          </cell>
          <cell r="Q183">
            <v>25.962744333333301</v>
          </cell>
          <cell r="R183">
            <v>53.758335242424202</v>
          </cell>
          <cell r="S183">
            <v>43.477611396825402</v>
          </cell>
          <cell r="T183">
            <v>44.8232383333333</v>
          </cell>
          <cell r="U183">
            <v>52.134648333333303</v>
          </cell>
          <cell r="V183">
            <v>47.759688333333301</v>
          </cell>
          <cell r="W183">
            <v>62.512744333333302</v>
          </cell>
          <cell r="X183">
            <v>62.512744333333302</v>
          </cell>
          <cell r="Y183">
            <v>16.635420011777601</v>
          </cell>
          <cell r="Z183">
            <v>127.011669409261</v>
          </cell>
          <cell r="AA183">
            <v>14.7732479482257</v>
          </cell>
          <cell r="AB183">
            <v>14.22</v>
          </cell>
          <cell r="AC183">
            <v>124.632376632766</v>
          </cell>
          <cell r="AD183">
            <v>67.512744333333302</v>
          </cell>
          <cell r="AE183">
            <v>35.950744065286599</v>
          </cell>
          <cell r="AF183">
            <v>26.597623293111202</v>
          </cell>
          <cell r="AG183">
            <v>24.274888733509599</v>
          </cell>
          <cell r="AH183">
            <v>100.419353652306</v>
          </cell>
          <cell r="AI183">
            <v>21.1354276666667</v>
          </cell>
          <cell r="AJ183">
            <v>55.932414805970097</v>
          </cell>
          <cell r="AK183">
            <v>26.483745462739002</v>
          </cell>
          <cell r="AL183">
            <v>97.290655690541797</v>
          </cell>
          <cell r="AM183">
            <v>83.508734006458297</v>
          </cell>
          <cell r="AN183">
            <v>78.512744333333302</v>
          </cell>
          <cell r="AO183">
            <v>434.88366916269501</v>
          </cell>
          <cell r="AP183">
            <v>320.56875000000002</v>
          </cell>
          <cell r="AQ183">
            <v>25.962744333333301</v>
          </cell>
          <cell r="AR183">
            <v>16.280024130268899</v>
          </cell>
        </row>
        <row r="184">
          <cell r="G184" t="str">
            <v>Fixed Costs - OPEX (£/MW/yr)</v>
          </cell>
          <cell r="L184">
            <v>24.255007265314099</v>
          </cell>
          <cell r="M184">
            <v>32.752271213811902</v>
          </cell>
          <cell r="N184">
            <v>27.894492243854899</v>
          </cell>
          <cell r="O184">
            <v>30.3511083919235</v>
          </cell>
          <cell r="P184">
            <v>25.855693960593101</v>
          </cell>
          <cell r="Q184">
            <v>41.912744333333301</v>
          </cell>
          <cell r="R184">
            <v>86.182656075757606</v>
          </cell>
          <cell r="S184">
            <v>72.257761694444497</v>
          </cell>
          <cell r="T184">
            <v>58.548238333333302</v>
          </cell>
          <cell r="U184">
            <v>68.700591410256393</v>
          </cell>
          <cell r="V184">
            <v>62.816483408380201</v>
          </cell>
          <cell r="W184">
            <v>74.512744333333302</v>
          </cell>
          <cell r="X184">
            <v>74.512744333333302</v>
          </cell>
          <cell r="Y184">
            <v>31.462866789136399</v>
          </cell>
          <cell r="Z184">
            <v>136.996227424528</v>
          </cell>
          <cell r="AA184">
            <v>51.627095502688597</v>
          </cell>
          <cell r="AB184">
            <v>18.600000000000001</v>
          </cell>
          <cell r="AC184">
            <v>174.22766527177899</v>
          </cell>
          <cell r="AD184">
            <v>80.512744333333302</v>
          </cell>
          <cell r="AE184">
            <v>59.502981963627398</v>
          </cell>
          <cell r="AF184">
            <v>59.502981963627398</v>
          </cell>
          <cell r="AG184">
            <v>25.855693960593101</v>
          </cell>
          <cell r="AH184">
            <v>179.61852489303399</v>
          </cell>
          <cell r="AI184">
            <v>26.773527666666698</v>
          </cell>
          <cell r="AJ184">
            <v>63.639200000000002</v>
          </cell>
          <cell r="AK184">
            <v>27.801788381193902</v>
          </cell>
          <cell r="AL184">
            <v>132.80854816258901</v>
          </cell>
          <cell r="AM184">
            <v>113.99322899388299</v>
          </cell>
          <cell r="AN184">
            <v>93.712744333333305</v>
          </cell>
          <cell r="AO184">
            <v>434.88366916269501</v>
          </cell>
          <cell r="AP184">
            <v>320.56875000000002</v>
          </cell>
          <cell r="AQ184">
            <v>41.912744333333301</v>
          </cell>
          <cell r="AR184">
            <v>20.662551250500002</v>
          </cell>
        </row>
        <row r="185">
          <cell r="G185" t="str">
            <v>Annual_fixed_costs</v>
          </cell>
          <cell r="L185">
            <v>26.088483660163899</v>
          </cell>
          <cell r="M185">
            <v>35.894198252438599</v>
          </cell>
          <cell r="N185">
            <v>30.550570650106899</v>
          </cell>
          <cell r="O185">
            <v>32.475229100078003</v>
          </cell>
          <cell r="P185">
            <v>27.647565333343</v>
          </cell>
          <cell r="Q185">
            <v>58.112744333333303</v>
          </cell>
          <cell r="R185">
            <v>119.090613272727</v>
          </cell>
          <cell r="S185">
            <v>101.287911992064</v>
          </cell>
          <cell r="T185">
            <v>75.923238333333302</v>
          </cell>
          <cell r="U185">
            <v>89.818428076923098</v>
          </cell>
          <cell r="V185">
            <v>81.876268977485907</v>
          </cell>
          <cell r="W185">
            <v>86.512744333333302</v>
          </cell>
          <cell r="X185">
            <v>86.512744333333302</v>
          </cell>
          <cell r="Y185">
            <v>40.382890163977201</v>
          </cell>
          <cell r="Z185">
            <v>199.312002489886</v>
          </cell>
          <cell r="AA185">
            <v>40.435600347729</v>
          </cell>
          <cell r="AB185">
            <v>25.2</v>
          </cell>
          <cell r="AC185">
            <v>249.879464165234</v>
          </cell>
          <cell r="AD185">
            <v>93.512744333333302</v>
          </cell>
          <cell r="AE185">
            <v>39.146365759978799</v>
          </cell>
          <cell r="AF185">
            <v>29.841235889832099</v>
          </cell>
          <cell r="AG185">
            <v>27.647565333343</v>
          </cell>
          <cell r="AH185">
            <v>195.43442787582299</v>
          </cell>
          <cell r="AI185">
            <v>32.718527666666702</v>
          </cell>
          <cell r="AJ185">
            <v>70.877308656716394</v>
          </cell>
          <cell r="AK185">
            <v>29.119831299648901</v>
          </cell>
          <cell r="AL185">
            <v>200.28004301597099</v>
          </cell>
          <cell r="AM185">
            <v>171.90829389391001</v>
          </cell>
          <cell r="AN185">
            <v>108.91274433333299</v>
          </cell>
          <cell r="AO185">
            <v>434.88366916269501</v>
          </cell>
          <cell r="AP185">
            <v>320.56875000000002</v>
          </cell>
          <cell r="AQ185">
            <v>58.112744333333303</v>
          </cell>
          <cell r="AR185">
            <v>28.177521140306901</v>
          </cell>
        </row>
        <row r="186">
          <cell r="AQ186">
            <v>0</v>
          </cell>
        </row>
        <row r="187">
          <cell r="G187" t="str">
            <v>Variable_O&amp;M</v>
          </cell>
          <cell r="L187">
            <v>0</v>
          </cell>
          <cell r="M187">
            <v>1.4703357737945</v>
          </cell>
          <cell r="N187">
            <v>1.22527981149541</v>
          </cell>
          <cell r="O187">
            <v>1.4678111587982801</v>
          </cell>
          <cell r="P187">
            <v>1.2274678111588</v>
          </cell>
          <cell r="Q187">
            <v>0.83</v>
          </cell>
          <cell r="R187">
            <v>2.2999999999999998</v>
          </cell>
          <cell r="S187">
            <v>2</v>
          </cell>
          <cell r="T187">
            <v>0.83</v>
          </cell>
          <cell r="U187">
            <v>1.89</v>
          </cell>
          <cell r="V187">
            <v>1.68</v>
          </cell>
          <cell r="W187">
            <v>2.5</v>
          </cell>
          <cell r="X187">
            <v>2.5</v>
          </cell>
          <cell r="Y187">
            <v>1.6065133597263801</v>
          </cell>
          <cell r="Z187">
            <v>1.9712073892977</v>
          </cell>
          <cell r="AA187">
            <v>2.55203979205114</v>
          </cell>
          <cell r="AB187">
            <v>0</v>
          </cell>
          <cell r="AC187">
            <v>0</v>
          </cell>
          <cell r="AD187">
            <v>2.5</v>
          </cell>
          <cell r="AE187">
            <v>2.15896941420135</v>
          </cell>
          <cell r="AF187">
            <v>1.32760400491797</v>
          </cell>
          <cell r="AG187">
            <v>1.2274678111588</v>
          </cell>
          <cell r="AH187">
            <v>6.4315696135472002</v>
          </cell>
          <cell r="AI187">
            <v>0</v>
          </cell>
          <cell r="AJ187">
            <v>0</v>
          </cell>
          <cell r="AK187">
            <v>0</v>
          </cell>
          <cell r="AL187">
            <v>3.9951042842841802</v>
          </cell>
          <cell r="AM187">
            <v>3.30084256226738</v>
          </cell>
          <cell r="AN187">
            <v>2.59</v>
          </cell>
          <cell r="AO187">
            <v>1.1000000000000001</v>
          </cell>
          <cell r="AP187">
            <v>1.1000000000000001</v>
          </cell>
          <cell r="AQ187">
            <v>0.83</v>
          </cell>
          <cell r="AR187">
            <v>0</v>
          </cell>
        </row>
        <row r="188">
          <cell r="G188" t="str">
            <v>Variable_O&amp;M</v>
          </cell>
          <cell r="L188">
            <v>9.6566523605150195E-2</v>
          </cell>
          <cell r="M188">
            <v>1.87467811158798</v>
          </cell>
          <cell r="N188">
            <v>1.56223175965665</v>
          </cell>
          <cell r="O188">
            <v>1.87124463519313</v>
          </cell>
          <cell r="P188">
            <v>1.56223175965665</v>
          </cell>
          <cell r="Q188">
            <v>1</v>
          </cell>
          <cell r="R188">
            <v>2.5</v>
          </cell>
          <cell r="S188">
            <v>2.1</v>
          </cell>
          <cell r="T188">
            <v>1</v>
          </cell>
          <cell r="U188">
            <v>2.2771084337349401</v>
          </cell>
          <cell r="V188">
            <v>2.0240963855421699</v>
          </cell>
          <cell r="W188">
            <v>2.5</v>
          </cell>
          <cell r="X188">
            <v>2.5</v>
          </cell>
          <cell r="Y188">
            <v>3.0373950338235001</v>
          </cell>
          <cell r="Z188">
            <v>1.7510479057236199</v>
          </cell>
          <cell r="AA188">
            <v>5.6908083724700198</v>
          </cell>
          <cell r="AB188">
            <v>0</v>
          </cell>
          <cell r="AC188">
            <v>0</v>
          </cell>
          <cell r="AD188">
            <v>2.5</v>
          </cell>
          <cell r="AE188">
            <v>1.405053485034</v>
          </cell>
          <cell r="AF188">
            <v>1.405053485034</v>
          </cell>
          <cell r="AG188">
            <v>1.56223175965665</v>
          </cell>
          <cell r="AH188">
            <v>9.8147118439874994</v>
          </cell>
          <cell r="AI188">
            <v>0</v>
          </cell>
          <cell r="AJ188">
            <v>0.11</v>
          </cell>
          <cell r="AK188">
            <v>0.11587982832618</v>
          </cell>
          <cell r="AL188">
            <v>5.4538804025694798</v>
          </cell>
          <cell r="AM188">
            <v>4.5054693001715203</v>
          </cell>
          <cell r="AN188">
            <v>2.59</v>
          </cell>
          <cell r="AO188">
            <v>1.1000000000000001</v>
          </cell>
          <cell r="AP188">
            <v>1.1000000000000001</v>
          </cell>
          <cell r="AQ188">
            <v>1</v>
          </cell>
          <cell r="AR188">
            <v>0</v>
          </cell>
        </row>
        <row r="189">
          <cell r="G189" t="str">
            <v>Variable_O&amp;M</v>
          </cell>
          <cell r="L189">
            <v>0.1931330472103</v>
          </cell>
          <cell r="M189">
            <v>2.31577884372633</v>
          </cell>
          <cell r="N189">
            <v>1.9298157031052801</v>
          </cell>
          <cell r="O189">
            <v>2.3175965665236098</v>
          </cell>
          <cell r="P189">
            <v>1.931330472103</v>
          </cell>
          <cell r="Q189">
            <v>1.17</v>
          </cell>
          <cell r="R189">
            <v>2.7</v>
          </cell>
          <cell r="S189">
            <v>2.2999999999999998</v>
          </cell>
          <cell r="T189">
            <v>1.17</v>
          </cell>
          <cell r="U189">
            <v>2.6642168674698801</v>
          </cell>
          <cell r="V189">
            <v>2.36819277108434</v>
          </cell>
          <cell r="W189">
            <v>2.5</v>
          </cell>
          <cell r="X189">
            <v>2.5</v>
          </cell>
          <cell r="Y189">
            <v>3.8990234209693502</v>
          </cell>
          <cell r="Z189">
            <v>4.1903653936014003</v>
          </cell>
          <cell r="AA189">
            <v>6.9851437858846399</v>
          </cell>
          <cell r="AB189">
            <v>0</v>
          </cell>
          <cell r="AC189">
            <v>0</v>
          </cell>
          <cell r="AD189">
            <v>2.5</v>
          </cell>
          <cell r="AE189">
            <v>2.3508778065747999</v>
          </cell>
          <cell r="AF189">
            <v>1.4895069323469901</v>
          </cell>
          <cell r="AG189">
            <v>1.931330472103</v>
          </cell>
          <cell r="AH189">
            <v>12.5095677833019</v>
          </cell>
          <cell r="AI189">
            <v>0</v>
          </cell>
          <cell r="AJ189">
            <v>0.23</v>
          </cell>
          <cell r="AK189">
            <v>0.23175965665236101</v>
          </cell>
          <cell r="AL189">
            <v>8.2247285252615292</v>
          </cell>
          <cell r="AM189">
            <v>6.7948799787269296</v>
          </cell>
          <cell r="AN189">
            <v>2.59</v>
          </cell>
          <cell r="AO189">
            <v>1.1000000000000001</v>
          </cell>
          <cell r="AP189">
            <v>1.1000000000000001</v>
          </cell>
          <cell r="AQ189">
            <v>1.17</v>
          </cell>
          <cell r="AR189">
            <v>0</v>
          </cell>
        </row>
        <row r="190">
          <cell r="AQ190">
            <v>0</v>
          </cell>
        </row>
        <row r="191">
          <cell r="G191" t="str">
            <v>CO2_transport_and_storage</v>
          </cell>
          <cell r="L191">
            <v>0</v>
          </cell>
          <cell r="M191">
            <v>3.2</v>
          </cell>
          <cell r="N191">
            <v>3.2</v>
          </cell>
          <cell r="O191">
            <v>3.2</v>
          </cell>
          <cell r="P191">
            <v>3.2</v>
          </cell>
          <cell r="Q191">
            <v>0</v>
          </cell>
          <cell r="R191">
            <v>7</v>
          </cell>
          <cell r="S191">
            <v>7</v>
          </cell>
          <cell r="T191">
            <v>0</v>
          </cell>
          <cell r="U191">
            <v>7</v>
          </cell>
          <cell r="V191">
            <v>7</v>
          </cell>
          <cell r="W191">
            <v>0</v>
          </cell>
          <cell r="X191">
            <v>0</v>
          </cell>
          <cell r="Y191">
            <v>0</v>
          </cell>
          <cell r="Z191">
            <v>0</v>
          </cell>
          <cell r="AA191">
            <v>0</v>
          </cell>
          <cell r="AB191">
            <v>0</v>
          </cell>
          <cell r="AC191">
            <v>0</v>
          </cell>
          <cell r="AD191">
            <v>0</v>
          </cell>
          <cell r="AE191">
            <v>0</v>
          </cell>
          <cell r="AF191">
            <v>0</v>
          </cell>
          <cell r="AG191">
            <v>3.2</v>
          </cell>
          <cell r="AH191">
            <v>0</v>
          </cell>
          <cell r="AI191">
            <v>0</v>
          </cell>
          <cell r="AJ191">
            <v>0</v>
          </cell>
          <cell r="AK191">
            <v>0</v>
          </cell>
          <cell r="AL191">
            <v>0</v>
          </cell>
          <cell r="AM191">
            <v>0</v>
          </cell>
          <cell r="AN191">
            <v>0</v>
          </cell>
          <cell r="AO191">
            <v>0</v>
          </cell>
          <cell r="AP191">
            <v>0</v>
          </cell>
          <cell r="AQ191">
            <v>0</v>
          </cell>
          <cell r="AR191">
            <v>0</v>
          </cell>
        </row>
        <row r="192">
          <cell r="G192" t="str">
            <v>CO2_transport_and_storage</v>
          </cell>
          <cell r="L192">
            <v>0</v>
          </cell>
          <cell r="M192">
            <v>4.7</v>
          </cell>
          <cell r="N192">
            <v>4.7</v>
          </cell>
          <cell r="O192">
            <v>4.7</v>
          </cell>
          <cell r="P192">
            <v>4.7</v>
          </cell>
          <cell r="Q192">
            <v>0</v>
          </cell>
          <cell r="R192">
            <v>10.5</v>
          </cell>
          <cell r="S192">
            <v>10.5</v>
          </cell>
          <cell r="T192">
            <v>0</v>
          </cell>
          <cell r="U192">
            <v>10.5</v>
          </cell>
          <cell r="V192">
            <v>10.5</v>
          </cell>
          <cell r="W192">
            <v>0</v>
          </cell>
          <cell r="X192">
            <v>0</v>
          </cell>
          <cell r="Y192">
            <v>0</v>
          </cell>
          <cell r="Z192">
            <v>0</v>
          </cell>
          <cell r="AA192">
            <v>0</v>
          </cell>
          <cell r="AB192">
            <v>0</v>
          </cell>
          <cell r="AC192">
            <v>0</v>
          </cell>
          <cell r="AD192">
            <v>0</v>
          </cell>
          <cell r="AE192">
            <v>0</v>
          </cell>
          <cell r="AF192">
            <v>0</v>
          </cell>
          <cell r="AG192">
            <v>4.7</v>
          </cell>
          <cell r="AH192">
            <v>0</v>
          </cell>
          <cell r="AI192">
            <v>0</v>
          </cell>
          <cell r="AJ192">
            <v>0</v>
          </cell>
          <cell r="AK192">
            <v>0</v>
          </cell>
          <cell r="AL192">
            <v>0</v>
          </cell>
          <cell r="AM192">
            <v>0</v>
          </cell>
          <cell r="AN192">
            <v>0</v>
          </cell>
          <cell r="AO192">
            <v>0</v>
          </cell>
          <cell r="AP192">
            <v>0</v>
          </cell>
          <cell r="AQ192">
            <v>0</v>
          </cell>
          <cell r="AR192">
            <v>0</v>
          </cell>
        </row>
        <row r="193">
          <cell r="G193" t="str">
            <v>CO2_transport_and_storage</v>
          </cell>
          <cell r="L193">
            <v>0</v>
          </cell>
          <cell r="M193">
            <v>6.7</v>
          </cell>
          <cell r="N193">
            <v>6.7</v>
          </cell>
          <cell r="O193">
            <v>6.7</v>
          </cell>
          <cell r="P193">
            <v>6.7</v>
          </cell>
          <cell r="Q193">
            <v>0</v>
          </cell>
          <cell r="R193">
            <v>14.9</v>
          </cell>
          <cell r="S193">
            <v>14.9</v>
          </cell>
          <cell r="T193">
            <v>0</v>
          </cell>
          <cell r="U193">
            <v>14.9</v>
          </cell>
          <cell r="V193">
            <v>14.9</v>
          </cell>
          <cell r="W193">
            <v>0</v>
          </cell>
          <cell r="X193">
            <v>0</v>
          </cell>
          <cell r="Y193">
            <v>0</v>
          </cell>
          <cell r="Z193">
            <v>0</v>
          </cell>
          <cell r="AA193">
            <v>0</v>
          </cell>
          <cell r="AB193">
            <v>0</v>
          </cell>
          <cell r="AC193">
            <v>0</v>
          </cell>
          <cell r="AD193">
            <v>0</v>
          </cell>
          <cell r="AE193">
            <v>0</v>
          </cell>
          <cell r="AF193">
            <v>0</v>
          </cell>
          <cell r="AG193">
            <v>6.7</v>
          </cell>
          <cell r="AH193">
            <v>0</v>
          </cell>
          <cell r="AI193">
            <v>0</v>
          </cell>
          <cell r="AJ193">
            <v>0</v>
          </cell>
          <cell r="AK193">
            <v>0</v>
          </cell>
          <cell r="AL193">
            <v>0</v>
          </cell>
          <cell r="AM193">
            <v>0</v>
          </cell>
          <cell r="AN193">
            <v>0</v>
          </cell>
          <cell r="AO193">
            <v>0</v>
          </cell>
          <cell r="AP193">
            <v>0</v>
          </cell>
          <cell r="AQ193">
            <v>0</v>
          </cell>
          <cell r="AR193">
            <v>0</v>
          </cell>
        </row>
        <row r="194">
          <cell r="AQ194">
            <v>0</v>
          </cell>
        </row>
        <row r="195">
          <cell r="G195" t="str">
            <v>Decommissioning_waste_costs</v>
          </cell>
          <cell r="L195">
            <v>0</v>
          </cell>
          <cell r="M195">
            <v>0</v>
          </cell>
          <cell r="N195">
            <v>0</v>
          </cell>
          <cell r="O195">
            <v>0</v>
          </cell>
          <cell r="P195">
            <v>0</v>
          </cell>
          <cell r="Q195">
            <v>0</v>
          </cell>
          <cell r="R195">
            <v>0</v>
          </cell>
          <cell r="S195">
            <v>0</v>
          </cell>
          <cell r="T195">
            <v>0</v>
          </cell>
          <cell r="U195">
            <v>0</v>
          </cell>
          <cell r="V195">
            <v>0</v>
          </cell>
          <cell r="W195">
            <v>2.1074000000000002</v>
          </cell>
          <cell r="X195">
            <v>2.1074000000000002</v>
          </cell>
          <cell r="Y195">
            <v>0</v>
          </cell>
          <cell r="Z195">
            <v>0</v>
          </cell>
          <cell r="AA195">
            <v>0</v>
          </cell>
          <cell r="AB195">
            <v>0</v>
          </cell>
          <cell r="AC195">
            <v>0</v>
          </cell>
          <cell r="AD195">
            <v>2.1074000000000002</v>
          </cell>
          <cell r="AE195">
            <v>0</v>
          </cell>
          <cell r="AF195">
            <v>0</v>
          </cell>
          <cell r="AG195">
            <v>0</v>
          </cell>
          <cell r="AH195">
            <v>0</v>
          </cell>
          <cell r="AI195">
            <v>0</v>
          </cell>
          <cell r="AJ195">
            <v>0</v>
          </cell>
          <cell r="AK195">
            <v>0</v>
          </cell>
          <cell r="AL195">
            <v>0</v>
          </cell>
          <cell r="AM195">
            <v>0</v>
          </cell>
          <cell r="AN195">
            <v>2.1074000000000002</v>
          </cell>
          <cell r="AO195">
            <v>1.1000000000000001</v>
          </cell>
          <cell r="AP195">
            <v>1.1000000000000001</v>
          </cell>
          <cell r="AQ195">
            <v>0</v>
          </cell>
          <cell r="AR195">
            <v>0</v>
          </cell>
        </row>
        <row r="196">
          <cell r="G196" t="str">
            <v>Decommissioning_waste_costs</v>
          </cell>
          <cell r="L196">
            <v>0</v>
          </cell>
          <cell r="M196">
            <v>0</v>
          </cell>
          <cell r="N196">
            <v>0</v>
          </cell>
          <cell r="O196">
            <v>0</v>
          </cell>
          <cell r="P196">
            <v>0</v>
          </cell>
          <cell r="Q196">
            <v>0</v>
          </cell>
          <cell r="R196">
            <v>0</v>
          </cell>
          <cell r="S196">
            <v>0</v>
          </cell>
          <cell r="T196">
            <v>0</v>
          </cell>
          <cell r="U196">
            <v>0</v>
          </cell>
          <cell r="V196">
            <v>0</v>
          </cell>
          <cell r="W196">
            <v>2.1074000000000002</v>
          </cell>
          <cell r="X196">
            <v>2.1074000000000002</v>
          </cell>
          <cell r="Y196">
            <v>0</v>
          </cell>
          <cell r="Z196">
            <v>0</v>
          </cell>
          <cell r="AA196">
            <v>0</v>
          </cell>
          <cell r="AB196">
            <v>0</v>
          </cell>
          <cell r="AC196">
            <v>0</v>
          </cell>
          <cell r="AD196">
            <v>2.1074000000000002</v>
          </cell>
          <cell r="AE196">
            <v>0</v>
          </cell>
          <cell r="AF196">
            <v>0</v>
          </cell>
          <cell r="AG196">
            <v>0</v>
          </cell>
          <cell r="AH196">
            <v>0</v>
          </cell>
          <cell r="AI196">
            <v>0</v>
          </cell>
          <cell r="AJ196">
            <v>0</v>
          </cell>
          <cell r="AK196">
            <v>0</v>
          </cell>
          <cell r="AL196">
            <v>0</v>
          </cell>
          <cell r="AM196">
            <v>0</v>
          </cell>
          <cell r="AN196">
            <v>2.1074000000000002</v>
          </cell>
          <cell r="AO196">
            <v>1.1000000000000001</v>
          </cell>
          <cell r="AP196">
            <v>1.1000000000000001</v>
          </cell>
          <cell r="AQ196">
            <v>0</v>
          </cell>
          <cell r="AR196">
            <v>0</v>
          </cell>
        </row>
        <row r="197">
          <cell r="G197" t="str">
            <v>Decommissioning_waste_costs</v>
          </cell>
          <cell r="L197">
            <v>0</v>
          </cell>
          <cell r="M197">
            <v>0</v>
          </cell>
          <cell r="N197">
            <v>0</v>
          </cell>
          <cell r="O197">
            <v>0</v>
          </cell>
          <cell r="P197">
            <v>0</v>
          </cell>
          <cell r="Q197">
            <v>0</v>
          </cell>
          <cell r="R197">
            <v>0</v>
          </cell>
          <cell r="S197">
            <v>0</v>
          </cell>
          <cell r="T197">
            <v>0</v>
          </cell>
          <cell r="U197">
            <v>0</v>
          </cell>
          <cell r="V197">
            <v>0</v>
          </cell>
          <cell r="W197">
            <v>2.1074000000000002</v>
          </cell>
          <cell r="X197">
            <v>2.1074000000000002</v>
          </cell>
          <cell r="Y197">
            <v>0</v>
          </cell>
          <cell r="Z197">
            <v>0</v>
          </cell>
          <cell r="AA197">
            <v>0</v>
          </cell>
          <cell r="AB197">
            <v>0</v>
          </cell>
          <cell r="AC197">
            <v>0</v>
          </cell>
          <cell r="AD197">
            <v>2.1074000000000002</v>
          </cell>
          <cell r="AE197">
            <v>0</v>
          </cell>
          <cell r="AF197">
            <v>0</v>
          </cell>
          <cell r="AG197">
            <v>0</v>
          </cell>
          <cell r="AH197">
            <v>0</v>
          </cell>
          <cell r="AI197">
            <v>0</v>
          </cell>
          <cell r="AJ197">
            <v>0</v>
          </cell>
          <cell r="AK197">
            <v>0</v>
          </cell>
          <cell r="AL197">
            <v>0</v>
          </cell>
          <cell r="AM197">
            <v>0</v>
          </cell>
          <cell r="AN197">
            <v>2.1074000000000002</v>
          </cell>
          <cell r="AO197">
            <v>1.1000000000000001</v>
          </cell>
          <cell r="AP197">
            <v>1.1000000000000001</v>
          </cell>
          <cell r="AQ197">
            <v>0</v>
          </cell>
          <cell r="AR197">
            <v>0</v>
          </cell>
        </row>
        <row r="198">
          <cell r="AQ198">
            <v>0</v>
          </cell>
        </row>
        <row r="199">
          <cell r="G199" t="str">
            <v>Total_other_variable_costs</v>
          </cell>
          <cell r="L199">
            <v>0</v>
          </cell>
          <cell r="M199">
            <v>4.6703357737945002</v>
          </cell>
          <cell r="N199">
            <v>4.4252798114954102</v>
          </cell>
          <cell r="O199">
            <v>4.6678111587982798</v>
          </cell>
          <cell r="P199">
            <v>4.4274678111587997</v>
          </cell>
          <cell r="Q199">
            <v>0.83</v>
          </cell>
          <cell r="R199">
            <v>9.3000000000000007</v>
          </cell>
          <cell r="S199">
            <v>9</v>
          </cell>
          <cell r="T199">
            <v>0.83</v>
          </cell>
          <cell r="U199">
            <v>8.89</v>
          </cell>
          <cell r="V199">
            <v>8.68</v>
          </cell>
          <cell r="W199">
            <v>4.6074000000000002</v>
          </cell>
          <cell r="X199">
            <v>4.6074000000000002</v>
          </cell>
          <cell r="Y199">
            <v>1.6065133597263801</v>
          </cell>
          <cell r="Z199">
            <v>1.9712073892977</v>
          </cell>
          <cell r="AA199">
            <v>2.55203979205114</v>
          </cell>
          <cell r="AB199">
            <v>0</v>
          </cell>
          <cell r="AC199">
            <v>0</v>
          </cell>
          <cell r="AD199">
            <v>4.6074000000000002</v>
          </cell>
          <cell r="AE199">
            <v>2.15896941420135</v>
          </cell>
          <cell r="AF199">
            <v>1.32760400491797</v>
          </cell>
          <cell r="AG199">
            <v>4.4274678111587997</v>
          </cell>
          <cell r="AH199">
            <v>6.4315696135472002</v>
          </cell>
          <cell r="AI199">
            <v>0</v>
          </cell>
          <cell r="AJ199">
            <v>0</v>
          </cell>
          <cell r="AK199">
            <v>0</v>
          </cell>
          <cell r="AL199">
            <v>3.9951042842841802</v>
          </cell>
          <cell r="AM199">
            <v>3.30084256226738</v>
          </cell>
          <cell r="AN199">
            <v>4.6974</v>
          </cell>
          <cell r="AO199">
            <v>0</v>
          </cell>
          <cell r="AP199">
            <v>0</v>
          </cell>
          <cell r="AQ199">
            <v>0.83</v>
          </cell>
          <cell r="AR199">
            <v>0</v>
          </cell>
        </row>
        <row r="200">
          <cell r="G200" t="str">
            <v>Variable Costs (£/MWh)</v>
          </cell>
          <cell r="L200">
            <v>9.6566523605150195E-2</v>
          </cell>
          <cell r="M200">
            <v>6.5746781115879802</v>
          </cell>
          <cell r="N200">
            <v>6.2622317596566504</v>
          </cell>
          <cell r="O200">
            <v>6.5712446351931302</v>
          </cell>
          <cell r="P200">
            <v>6.2622317596566504</v>
          </cell>
          <cell r="Q200">
            <v>1</v>
          </cell>
          <cell r="R200">
            <v>13</v>
          </cell>
          <cell r="S200">
            <v>12.6</v>
          </cell>
          <cell r="T200">
            <v>1</v>
          </cell>
          <cell r="U200">
            <v>12.777108433734901</v>
          </cell>
          <cell r="V200">
            <v>12.524096385542199</v>
          </cell>
          <cell r="W200">
            <v>4.6074000000000002</v>
          </cell>
          <cell r="X200">
            <v>4.6074000000000002</v>
          </cell>
          <cell r="Y200">
            <v>3.0373950338235001</v>
          </cell>
          <cell r="Z200">
            <v>1.7510479057236199</v>
          </cell>
          <cell r="AA200">
            <v>5.6908083724700198</v>
          </cell>
          <cell r="AB200">
            <v>0</v>
          </cell>
          <cell r="AC200">
            <v>0</v>
          </cell>
          <cell r="AD200">
            <v>4.6074000000000002</v>
          </cell>
          <cell r="AE200">
            <v>1.405053485034</v>
          </cell>
          <cell r="AF200">
            <v>1.405053485034</v>
          </cell>
          <cell r="AG200">
            <v>6.2622317596566504</v>
          </cell>
          <cell r="AH200">
            <v>9.8147118439874994</v>
          </cell>
          <cell r="AI200">
            <v>0</v>
          </cell>
          <cell r="AJ200">
            <v>0.11</v>
          </cell>
          <cell r="AK200">
            <v>0.11587982832618</v>
          </cell>
          <cell r="AL200">
            <v>5.4538804025694798</v>
          </cell>
          <cell r="AM200">
            <v>4.5054693001715203</v>
          </cell>
          <cell r="AN200">
            <v>4.6974</v>
          </cell>
          <cell r="AO200">
            <v>0</v>
          </cell>
          <cell r="AP200">
            <v>0</v>
          </cell>
          <cell r="AQ200">
            <v>1</v>
          </cell>
          <cell r="AR200">
            <v>0</v>
          </cell>
        </row>
        <row r="201">
          <cell r="G201" t="str">
            <v>Total_other_variable_costs</v>
          </cell>
          <cell r="L201">
            <v>0.1931330472103</v>
          </cell>
          <cell r="M201">
            <v>9.0157788437263306</v>
          </cell>
          <cell r="N201">
            <v>8.6298157031052796</v>
          </cell>
          <cell r="O201">
            <v>9.0175965665236095</v>
          </cell>
          <cell r="P201">
            <v>8.6313304721030004</v>
          </cell>
          <cell r="Q201">
            <v>1.17</v>
          </cell>
          <cell r="R201">
            <v>17.600000000000001</v>
          </cell>
          <cell r="S201">
            <v>17.2</v>
          </cell>
          <cell r="T201">
            <v>1.17</v>
          </cell>
          <cell r="U201">
            <v>17.564216867469899</v>
          </cell>
          <cell r="V201">
            <v>17.268192771084301</v>
          </cell>
          <cell r="W201">
            <v>4.6074000000000002</v>
          </cell>
          <cell r="X201">
            <v>4.6074000000000002</v>
          </cell>
          <cell r="Y201">
            <v>3.8990234209693502</v>
          </cell>
          <cell r="Z201">
            <v>4.1903653936014003</v>
          </cell>
          <cell r="AA201">
            <v>6.9851437858846399</v>
          </cell>
          <cell r="AB201">
            <v>0</v>
          </cell>
          <cell r="AC201">
            <v>0</v>
          </cell>
          <cell r="AD201">
            <v>4.6074000000000002</v>
          </cell>
          <cell r="AE201">
            <v>2.3508778065747999</v>
          </cell>
          <cell r="AF201">
            <v>1.4895069323469901</v>
          </cell>
          <cell r="AG201">
            <v>8.6313304721030004</v>
          </cell>
          <cell r="AH201">
            <v>12.5095677833019</v>
          </cell>
          <cell r="AI201">
            <v>0</v>
          </cell>
          <cell r="AJ201">
            <v>0.23</v>
          </cell>
          <cell r="AK201">
            <v>0.23175965665236101</v>
          </cell>
          <cell r="AL201">
            <v>8.2247285252615292</v>
          </cell>
          <cell r="AM201">
            <v>6.7948799787269296</v>
          </cell>
          <cell r="AN201">
            <v>4.6974</v>
          </cell>
          <cell r="AO201">
            <v>0</v>
          </cell>
          <cell r="AP201">
            <v>0</v>
          </cell>
          <cell r="AQ201">
            <v>1.17</v>
          </cell>
          <cell r="AR201">
            <v>0</v>
          </cell>
        </row>
        <row r="205">
          <cell r="G205" t="str">
            <v>Capital_cost_phasing</v>
          </cell>
          <cell r="L205">
            <v>0.5</v>
          </cell>
          <cell r="M205">
            <v>0.28571428571428598</v>
          </cell>
          <cell r="N205">
            <v>0.28571428571428598</v>
          </cell>
          <cell r="O205">
            <v>0.33333333333333298</v>
          </cell>
          <cell r="P205">
            <v>0.33333333333333298</v>
          </cell>
          <cell r="Q205">
            <v>0.35714285714285698</v>
          </cell>
          <cell r="R205">
            <v>0.25</v>
          </cell>
          <cell r="S205">
            <v>0.25</v>
          </cell>
          <cell r="T205">
            <v>0.25</v>
          </cell>
          <cell r="U205">
            <v>0.22222222222222199</v>
          </cell>
          <cell r="V205">
            <v>0.22222222222222199</v>
          </cell>
          <cell r="W205">
            <v>0.2</v>
          </cell>
          <cell r="X205">
            <v>0.22222222222222199</v>
          </cell>
          <cell r="Y205">
            <v>1</v>
          </cell>
          <cell r="Z205">
            <v>0.61</v>
          </cell>
          <cell r="AA205">
            <v>1</v>
          </cell>
          <cell r="AB205">
            <v>0.28571428571428598</v>
          </cell>
          <cell r="AC205">
            <v>0.57142857142857095</v>
          </cell>
          <cell r="AD205">
            <v>0.2</v>
          </cell>
          <cell r="AE205">
            <v>0.95</v>
          </cell>
          <cell r="AF205">
            <v>1</v>
          </cell>
          <cell r="AG205">
            <v>0.33333333333333298</v>
          </cell>
          <cell r="AH205">
            <v>0.42</v>
          </cell>
          <cell r="AI205">
            <v>0.58823529411764697</v>
          </cell>
          <cell r="AJ205">
            <v>1</v>
          </cell>
          <cell r="AK205">
            <v>0.5</v>
          </cell>
          <cell r="AL205">
            <v>0.5625</v>
          </cell>
          <cell r="AM205">
            <v>0.4073</v>
          </cell>
          <cell r="AN205">
            <v>0.2</v>
          </cell>
          <cell r="AO205">
            <v>0.5</v>
          </cell>
          <cell r="AP205">
            <v>0.33333333333333298</v>
          </cell>
          <cell r="AQ205">
            <v>0.35714285714285698</v>
          </cell>
          <cell r="AR205">
            <v>1</v>
          </cell>
        </row>
        <row r="206">
          <cell r="G206" t="str">
            <v>Capital_cost_phasing</v>
          </cell>
          <cell r="L206">
            <v>0.5</v>
          </cell>
          <cell r="M206">
            <v>0.28571428571428598</v>
          </cell>
          <cell r="N206">
            <v>0.28571428571428598</v>
          </cell>
          <cell r="O206">
            <v>0.33333333333333298</v>
          </cell>
          <cell r="P206">
            <v>0.33333333333333298</v>
          </cell>
          <cell r="Q206">
            <v>0.35714285714285698</v>
          </cell>
          <cell r="R206">
            <v>0.25</v>
          </cell>
          <cell r="S206">
            <v>0.25</v>
          </cell>
          <cell r="T206">
            <v>0.25</v>
          </cell>
          <cell r="U206">
            <v>0.22222222222222199</v>
          </cell>
          <cell r="V206">
            <v>0.22222222222222199</v>
          </cell>
          <cell r="W206">
            <v>0.2</v>
          </cell>
          <cell r="X206">
            <v>0.22222222222222199</v>
          </cell>
          <cell r="Y206">
            <v>0</v>
          </cell>
          <cell r="Z206">
            <v>0.39</v>
          </cell>
          <cell r="AA206">
            <v>0</v>
          </cell>
          <cell r="AB206">
            <v>0.28571428571428598</v>
          </cell>
          <cell r="AC206">
            <v>0.42857142857142899</v>
          </cell>
          <cell r="AD206">
            <v>0.2</v>
          </cell>
          <cell r="AE206">
            <v>0.05</v>
          </cell>
          <cell r="AF206">
            <v>0</v>
          </cell>
          <cell r="AG206">
            <v>0.33333333333333298</v>
          </cell>
          <cell r="AH206">
            <v>0.42</v>
          </cell>
          <cell r="AI206">
            <v>0.41176470588235298</v>
          </cell>
          <cell r="AJ206">
            <v>0</v>
          </cell>
          <cell r="AK206">
            <v>0.5</v>
          </cell>
          <cell r="AL206">
            <v>0.4375</v>
          </cell>
          <cell r="AM206">
            <v>0.2823</v>
          </cell>
          <cell r="AN206">
            <v>0.2</v>
          </cell>
          <cell r="AO206">
            <v>0.5</v>
          </cell>
          <cell r="AP206">
            <v>0.33333333333333298</v>
          </cell>
          <cell r="AQ206">
            <v>0.35714285714285698</v>
          </cell>
          <cell r="AR206">
            <v>0</v>
          </cell>
        </row>
        <row r="207">
          <cell r="G207" t="str">
            <v>Capital_cost_phasing</v>
          </cell>
          <cell r="L207">
            <v>0</v>
          </cell>
          <cell r="M207">
            <v>0.28571428571428598</v>
          </cell>
          <cell r="N207">
            <v>0.28571428571428598</v>
          </cell>
          <cell r="O207">
            <v>0.33333333333333298</v>
          </cell>
          <cell r="P207">
            <v>0.33333333333333298</v>
          </cell>
          <cell r="Q207">
            <v>0.28571428571428598</v>
          </cell>
          <cell r="R207">
            <v>0.25</v>
          </cell>
          <cell r="S207">
            <v>0.25</v>
          </cell>
          <cell r="T207">
            <v>0.25</v>
          </cell>
          <cell r="U207">
            <v>0.22222222222222199</v>
          </cell>
          <cell r="V207">
            <v>0.22222222222222199</v>
          </cell>
          <cell r="W207">
            <v>0.2</v>
          </cell>
          <cell r="X207">
            <v>0.22222222222222199</v>
          </cell>
          <cell r="Y207">
            <v>0</v>
          </cell>
          <cell r="Z207">
            <v>0</v>
          </cell>
          <cell r="AA207">
            <v>0</v>
          </cell>
          <cell r="AB207">
            <v>0.28571428571428598</v>
          </cell>
          <cell r="AC207">
            <v>0</v>
          </cell>
          <cell r="AD207">
            <v>0.2</v>
          </cell>
          <cell r="AE207">
            <v>0</v>
          </cell>
          <cell r="AF207">
            <v>0</v>
          </cell>
          <cell r="AG207">
            <v>0.33333333333333298</v>
          </cell>
          <cell r="AH207">
            <v>0.16</v>
          </cell>
          <cell r="AI207">
            <v>0</v>
          </cell>
          <cell r="AJ207">
            <v>0</v>
          </cell>
          <cell r="AK207">
            <v>0</v>
          </cell>
          <cell r="AL207">
            <v>0</v>
          </cell>
          <cell r="AM207">
            <v>0.2823</v>
          </cell>
          <cell r="AN207">
            <v>0.2</v>
          </cell>
          <cell r="AP207">
            <v>0.33333333333333298</v>
          </cell>
          <cell r="AQ207">
            <v>0.28571428571428598</v>
          </cell>
          <cell r="AR207">
            <v>0</v>
          </cell>
        </row>
        <row r="208">
          <cell r="G208" t="str">
            <v>Capital_cost_phasing</v>
          </cell>
          <cell r="L208">
            <v>0</v>
          </cell>
          <cell r="M208">
            <v>0.14285714285714299</v>
          </cell>
          <cell r="N208">
            <v>0.14285714285714299</v>
          </cell>
          <cell r="O208">
            <v>0</v>
          </cell>
          <cell r="P208">
            <v>0</v>
          </cell>
          <cell r="Q208">
            <v>0</v>
          </cell>
          <cell r="R208">
            <v>0.25</v>
          </cell>
          <cell r="S208">
            <v>0.25</v>
          </cell>
          <cell r="T208">
            <v>0.25</v>
          </cell>
          <cell r="U208">
            <v>0.22222222222222199</v>
          </cell>
          <cell r="V208">
            <v>0.22222222222222199</v>
          </cell>
          <cell r="W208">
            <v>0.2</v>
          </cell>
          <cell r="X208">
            <v>0.22222222222222199</v>
          </cell>
          <cell r="Y208">
            <v>0</v>
          </cell>
          <cell r="Z208">
            <v>0</v>
          </cell>
          <cell r="AA208">
            <v>0</v>
          </cell>
          <cell r="AB208">
            <v>0.14285714285714299</v>
          </cell>
          <cell r="AC208">
            <v>0</v>
          </cell>
          <cell r="AD208">
            <v>0.2</v>
          </cell>
          <cell r="AE208">
            <v>0</v>
          </cell>
          <cell r="AF208">
            <v>0</v>
          </cell>
          <cell r="AG208">
            <v>0</v>
          </cell>
          <cell r="AH208">
            <v>0</v>
          </cell>
          <cell r="AI208">
            <v>0</v>
          </cell>
          <cell r="AJ208">
            <v>0</v>
          </cell>
          <cell r="AK208">
            <v>0</v>
          </cell>
          <cell r="AL208">
            <v>0</v>
          </cell>
          <cell r="AM208">
            <v>2.8199999999999999E-2</v>
          </cell>
          <cell r="AN208">
            <v>0.2</v>
          </cell>
          <cell r="AQ208">
            <v>0</v>
          </cell>
          <cell r="AR208">
            <v>0</v>
          </cell>
        </row>
        <row r="209">
          <cell r="G209" t="str">
            <v>Capital_cost_phasing</v>
          </cell>
          <cell r="L209">
            <v>0</v>
          </cell>
          <cell r="M209">
            <v>0</v>
          </cell>
          <cell r="N209">
            <v>0</v>
          </cell>
          <cell r="O209">
            <v>0</v>
          </cell>
          <cell r="P209">
            <v>0</v>
          </cell>
          <cell r="Q209">
            <v>0</v>
          </cell>
          <cell r="R209">
            <v>0</v>
          </cell>
          <cell r="S209">
            <v>0</v>
          </cell>
          <cell r="T209">
            <v>0</v>
          </cell>
          <cell r="U209">
            <v>0.11111111111111099</v>
          </cell>
          <cell r="V209">
            <v>0.11111111111111099</v>
          </cell>
          <cell r="W209">
            <v>0.2</v>
          </cell>
          <cell r="X209">
            <v>0.11111111111111099</v>
          </cell>
          <cell r="Y209">
            <v>0</v>
          </cell>
          <cell r="Z209">
            <v>0</v>
          </cell>
          <cell r="AA209">
            <v>0</v>
          </cell>
          <cell r="AB209">
            <v>0</v>
          </cell>
          <cell r="AC209">
            <v>0</v>
          </cell>
          <cell r="AD209">
            <v>0.2</v>
          </cell>
          <cell r="AE209">
            <v>0</v>
          </cell>
          <cell r="AF209">
            <v>0</v>
          </cell>
          <cell r="AG209">
            <v>0</v>
          </cell>
          <cell r="AH209">
            <v>0</v>
          </cell>
          <cell r="AI209">
            <v>0</v>
          </cell>
          <cell r="AJ209">
            <v>0</v>
          </cell>
          <cell r="AK209">
            <v>0</v>
          </cell>
          <cell r="AL209">
            <v>0</v>
          </cell>
          <cell r="AM209">
            <v>0</v>
          </cell>
          <cell r="AN209">
            <v>0.2</v>
          </cell>
          <cell r="AQ209">
            <v>0</v>
          </cell>
          <cell r="AR209">
            <v>0</v>
          </cell>
        </row>
        <row r="210">
          <cell r="G210" t="str">
            <v>Capital_cost_phasing</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Q210">
            <v>0</v>
          </cell>
          <cell r="AR210">
            <v>0</v>
          </cell>
        </row>
        <row r="211">
          <cell r="G211" t="str">
            <v>Capital_cost_phasing</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Q211">
            <v>0</v>
          </cell>
          <cell r="AR211">
            <v>0</v>
          </cell>
        </row>
        <row r="212">
          <cell r="G212" t="str">
            <v>Capital_cost_phasing</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Q212">
            <v>0</v>
          </cell>
          <cell r="AR212">
            <v>0</v>
          </cell>
        </row>
        <row r="213">
          <cell r="G213" t="str">
            <v>Capital_cost_phasing</v>
          </cell>
          <cell r="L213">
            <v>0.4</v>
          </cell>
          <cell r="M213">
            <v>0.25</v>
          </cell>
          <cell r="N213">
            <v>0.25</v>
          </cell>
          <cell r="O213">
            <v>0.28571428571428598</v>
          </cell>
          <cell r="P213">
            <v>0.28571428571428598</v>
          </cell>
          <cell r="Q213">
            <v>0.33333333333333298</v>
          </cell>
          <cell r="R213">
            <v>0.22222222222222199</v>
          </cell>
          <cell r="S213">
            <v>0.22222222222222199</v>
          </cell>
          <cell r="T213">
            <v>0.2</v>
          </cell>
          <cell r="U213">
            <v>0.18181818181818199</v>
          </cell>
          <cell r="V213">
            <v>0.18181818181818199</v>
          </cell>
          <cell r="W213">
            <v>0.2</v>
          </cell>
          <cell r="X213">
            <v>0.18181818181818199</v>
          </cell>
          <cell r="Y213">
            <v>0.66666666666666696</v>
          </cell>
          <cell r="Z213">
            <v>0.3</v>
          </cell>
          <cell r="AA213">
            <v>0.7</v>
          </cell>
          <cell r="AB213">
            <v>0.22222222222222199</v>
          </cell>
          <cell r="AC213">
            <v>0.4</v>
          </cell>
          <cell r="AD213">
            <v>0.2</v>
          </cell>
          <cell r="AE213">
            <v>1</v>
          </cell>
          <cell r="AF213">
            <v>1</v>
          </cell>
          <cell r="AG213">
            <v>0.28571428571428598</v>
          </cell>
          <cell r="AH213">
            <v>0.38</v>
          </cell>
          <cell r="AI213">
            <v>0.52631578947368396</v>
          </cell>
          <cell r="AJ213">
            <v>0.83333333333333304</v>
          </cell>
          <cell r="AK213">
            <v>0.4</v>
          </cell>
          <cell r="AL213">
            <v>0.5625</v>
          </cell>
          <cell r="AM213">
            <v>0.39419999999999999</v>
          </cell>
          <cell r="AN213">
            <v>0.16666666666666699</v>
          </cell>
          <cell r="AO213">
            <v>0.5</v>
          </cell>
          <cell r="AP213">
            <v>0.33333333333333298</v>
          </cell>
          <cell r="AQ213">
            <v>0.33333333333333298</v>
          </cell>
          <cell r="AR213">
            <v>1</v>
          </cell>
        </row>
        <row r="214">
          <cell r="G214" t="str">
            <v>Capital_cost_phasing</v>
          </cell>
          <cell r="L214">
            <v>0.4</v>
          </cell>
          <cell r="M214">
            <v>0.25</v>
          </cell>
          <cell r="N214">
            <v>0.25</v>
          </cell>
          <cell r="O214">
            <v>0.28571428571428598</v>
          </cell>
          <cell r="P214">
            <v>0.28571428571428598</v>
          </cell>
          <cell r="Q214">
            <v>0.33333333333333298</v>
          </cell>
          <cell r="R214">
            <v>0.22222222222222199</v>
          </cell>
          <cell r="S214">
            <v>0.22222222222222199</v>
          </cell>
          <cell r="T214">
            <v>0.2</v>
          </cell>
          <cell r="U214">
            <v>0.18181818181818199</v>
          </cell>
          <cell r="V214">
            <v>0.18181818181818199</v>
          </cell>
          <cell r="W214">
            <v>0.2</v>
          </cell>
          <cell r="X214">
            <v>0.18181818181818199</v>
          </cell>
          <cell r="Y214">
            <v>0.33333333333333298</v>
          </cell>
          <cell r="Z214">
            <v>0.4</v>
          </cell>
          <cell r="AA214">
            <v>0.3</v>
          </cell>
          <cell r="AB214">
            <v>0.22222222222222199</v>
          </cell>
          <cell r="AC214">
            <v>0.4</v>
          </cell>
          <cell r="AD214">
            <v>0.2</v>
          </cell>
          <cell r="AE214">
            <v>0</v>
          </cell>
          <cell r="AF214">
            <v>0</v>
          </cell>
          <cell r="AG214">
            <v>0.28571428571428598</v>
          </cell>
          <cell r="AH214">
            <v>0.38</v>
          </cell>
          <cell r="AI214">
            <v>0.47368421052631599</v>
          </cell>
          <cell r="AJ214">
            <v>0.16666666666666699</v>
          </cell>
          <cell r="AK214">
            <v>0.4</v>
          </cell>
          <cell r="AL214">
            <v>0.4375</v>
          </cell>
          <cell r="AM214">
            <v>0.26919999999999999</v>
          </cell>
          <cell r="AN214">
            <v>0.16666666666666699</v>
          </cell>
          <cell r="AO214">
            <v>0.5</v>
          </cell>
          <cell r="AP214">
            <v>0.33333333333333298</v>
          </cell>
          <cell r="AQ214">
            <v>0.33333333333333298</v>
          </cell>
          <cell r="AR214">
            <v>0</v>
          </cell>
        </row>
        <row r="215">
          <cell r="G215" t="str">
            <v>Capital_cost_phasing</v>
          </cell>
          <cell r="L215">
            <v>0.2</v>
          </cell>
          <cell r="M215">
            <v>0.25</v>
          </cell>
          <cell r="N215">
            <v>0.25</v>
          </cell>
          <cell r="O215">
            <v>0.28571428571428598</v>
          </cell>
          <cell r="P215">
            <v>0.28571428571428598</v>
          </cell>
          <cell r="Q215">
            <v>0.33333333333333298</v>
          </cell>
          <cell r="R215">
            <v>0.22222222222222199</v>
          </cell>
          <cell r="S215">
            <v>0.22222222222222199</v>
          </cell>
          <cell r="T215">
            <v>0.2</v>
          </cell>
          <cell r="U215">
            <v>0.18181818181818199</v>
          </cell>
          <cell r="V215">
            <v>0.18181818181818199</v>
          </cell>
          <cell r="W215">
            <v>0.2</v>
          </cell>
          <cell r="X215">
            <v>0.18181818181818199</v>
          </cell>
          <cell r="Y215">
            <v>0</v>
          </cell>
          <cell r="Z215">
            <v>0.3</v>
          </cell>
          <cell r="AA215">
            <v>0</v>
          </cell>
          <cell r="AB215">
            <v>0.22222222222222199</v>
          </cell>
          <cell r="AC215">
            <v>0.2</v>
          </cell>
          <cell r="AD215">
            <v>0.2</v>
          </cell>
          <cell r="AE215">
            <v>0</v>
          </cell>
          <cell r="AF215">
            <v>0</v>
          </cell>
          <cell r="AG215">
            <v>0.28571428571428598</v>
          </cell>
          <cell r="AH215">
            <v>0.24</v>
          </cell>
          <cell r="AI215">
            <v>0</v>
          </cell>
          <cell r="AJ215">
            <v>0</v>
          </cell>
          <cell r="AK215">
            <v>0.2</v>
          </cell>
          <cell r="AL215">
            <v>0</v>
          </cell>
          <cell r="AM215">
            <v>0.33660000000000001</v>
          </cell>
          <cell r="AN215">
            <v>0.16666666666666699</v>
          </cell>
          <cell r="AP215">
            <v>0.33333333333333298</v>
          </cell>
          <cell r="AQ215">
            <v>0.33333333333333298</v>
          </cell>
          <cell r="AR215">
            <v>0</v>
          </cell>
        </row>
        <row r="216">
          <cell r="G216" t="str">
            <v>Capital_cost_phasing</v>
          </cell>
          <cell r="L216">
            <v>0</v>
          </cell>
          <cell r="M216">
            <v>0.25</v>
          </cell>
          <cell r="N216">
            <v>0.25</v>
          </cell>
          <cell r="O216">
            <v>0.14285714285714299</v>
          </cell>
          <cell r="P216">
            <v>0.14285714285714299</v>
          </cell>
          <cell r="Q216">
            <v>0</v>
          </cell>
          <cell r="R216">
            <v>0.22222222222222199</v>
          </cell>
          <cell r="S216">
            <v>0.22222222222222199</v>
          </cell>
          <cell r="T216">
            <v>0.2</v>
          </cell>
          <cell r="U216">
            <v>0.18181818181818199</v>
          </cell>
          <cell r="V216">
            <v>0.18181818181818199</v>
          </cell>
          <cell r="W216">
            <v>0.2</v>
          </cell>
          <cell r="X216">
            <v>0.18181818181818199</v>
          </cell>
          <cell r="Y216">
            <v>0</v>
          </cell>
          <cell r="Z216">
            <v>0</v>
          </cell>
          <cell r="AA216">
            <v>0</v>
          </cell>
          <cell r="AB216">
            <v>0.22222222222222199</v>
          </cell>
          <cell r="AC216">
            <v>0</v>
          </cell>
          <cell r="AD216">
            <v>0.2</v>
          </cell>
          <cell r="AE216">
            <v>0</v>
          </cell>
          <cell r="AF216">
            <v>0</v>
          </cell>
          <cell r="AG216">
            <v>0.14285714285714299</v>
          </cell>
          <cell r="AH216">
            <v>0</v>
          </cell>
          <cell r="AI216">
            <v>0</v>
          </cell>
          <cell r="AJ216">
            <v>0</v>
          </cell>
          <cell r="AK216">
            <v>0</v>
          </cell>
          <cell r="AL216">
            <v>0</v>
          </cell>
          <cell r="AM216">
            <v>0</v>
          </cell>
          <cell r="AN216">
            <v>0.16666666666666699</v>
          </cell>
          <cell r="AQ216">
            <v>0</v>
          </cell>
          <cell r="AR216">
            <v>0</v>
          </cell>
        </row>
        <row r="217">
          <cell r="G217" t="str">
            <v>Capital_cost_phasing</v>
          </cell>
          <cell r="L217">
            <v>0</v>
          </cell>
          <cell r="M217">
            <v>0</v>
          </cell>
          <cell r="N217">
            <v>0</v>
          </cell>
          <cell r="O217">
            <v>0</v>
          </cell>
          <cell r="P217">
            <v>0</v>
          </cell>
          <cell r="Q217">
            <v>0</v>
          </cell>
          <cell r="R217">
            <v>0.11111111111111099</v>
          </cell>
          <cell r="S217">
            <v>0.11111111111111099</v>
          </cell>
          <cell r="T217">
            <v>0.2</v>
          </cell>
          <cell r="U217">
            <v>0.18181818181818199</v>
          </cell>
          <cell r="V217">
            <v>0.18181818181818199</v>
          </cell>
          <cell r="W217">
            <v>0.2</v>
          </cell>
          <cell r="X217">
            <v>0.18181818181818199</v>
          </cell>
          <cell r="Y217">
            <v>0</v>
          </cell>
          <cell r="Z217">
            <v>0</v>
          </cell>
          <cell r="AA217">
            <v>0</v>
          </cell>
          <cell r="AB217">
            <v>0.11111111111111099</v>
          </cell>
          <cell r="AC217">
            <v>0</v>
          </cell>
          <cell r="AD217">
            <v>0.2</v>
          </cell>
          <cell r="AE217">
            <v>0</v>
          </cell>
          <cell r="AF217">
            <v>0</v>
          </cell>
          <cell r="AG217">
            <v>0</v>
          </cell>
          <cell r="AH217">
            <v>0</v>
          </cell>
          <cell r="AI217">
            <v>0</v>
          </cell>
          <cell r="AJ217">
            <v>0</v>
          </cell>
          <cell r="AK217">
            <v>0</v>
          </cell>
          <cell r="AL217">
            <v>0</v>
          </cell>
          <cell r="AM217">
            <v>0</v>
          </cell>
          <cell r="AN217">
            <v>0.16666666666666699</v>
          </cell>
          <cell r="AQ217">
            <v>0</v>
          </cell>
          <cell r="AR217">
            <v>0</v>
          </cell>
        </row>
        <row r="218">
          <cell r="G218" t="str">
            <v>Capital_cost_phasing</v>
          </cell>
          <cell r="L218">
            <v>0</v>
          </cell>
          <cell r="M218">
            <v>0</v>
          </cell>
          <cell r="N218">
            <v>0</v>
          </cell>
          <cell r="O218">
            <v>0</v>
          </cell>
          <cell r="P218">
            <v>0</v>
          </cell>
          <cell r="Q218">
            <v>0</v>
          </cell>
          <cell r="R218">
            <v>0</v>
          </cell>
          <cell r="S218">
            <v>0</v>
          </cell>
          <cell r="T218">
            <v>0</v>
          </cell>
          <cell r="U218">
            <v>9.0909090909090801E-2</v>
          </cell>
          <cell r="V218">
            <v>9.0909090909090801E-2</v>
          </cell>
          <cell r="W218">
            <v>0</v>
          </cell>
          <cell r="X218">
            <v>9.0909090909090801E-2</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0.16666666666666699</v>
          </cell>
          <cell r="AQ218">
            <v>0</v>
          </cell>
          <cell r="AR218">
            <v>0</v>
          </cell>
        </row>
        <row r="219">
          <cell r="G219" t="str">
            <v>Capital_cost_phasing</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Q219">
            <v>0</v>
          </cell>
          <cell r="AR219">
            <v>0</v>
          </cell>
        </row>
        <row r="220">
          <cell r="G220" t="str">
            <v>Capital_cost_phasing</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Q220">
            <v>0</v>
          </cell>
          <cell r="AR220">
            <v>0</v>
          </cell>
        </row>
        <row r="221">
          <cell r="G221" t="str">
            <v>Capital_cost_phasing</v>
          </cell>
          <cell r="L221">
            <v>0.33333333333333298</v>
          </cell>
          <cell r="M221">
            <v>0.22222222222222199</v>
          </cell>
          <cell r="N221">
            <v>0.22222222222222199</v>
          </cell>
          <cell r="O221">
            <v>0.22222222222222199</v>
          </cell>
          <cell r="P221">
            <v>0.22222222222222199</v>
          </cell>
          <cell r="Q221">
            <v>0.25</v>
          </cell>
          <cell r="R221">
            <v>0.2</v>
          </cell>
          <cell r="S221">
            <v>0.2</v>
          </cell>
          <cell r="T221">
            <v>0.16666666666666699</v>
          </cell>
          <cell r="U221">
            <v>0.15384615384615399</v>
          </cell>
          <cell r="V221">
            <v>0.15384615384615399</v>
          </cell>
          <cell r="W221">
            <v>0.125</v>
          </cell>
          <cell r="X221">
            <v>0.133333333333333</v>
          </cell>
          <cell r="Y221">
            <v>0.4</v>
          </cell>
          <cell r="Z221">
            <v>0.05</v>
          </cell>
          <cell r="AA221">
            <v>0.6</v>
          </cell>
          <cell r="AB221">
            <v>0.2</v>
          </cell>
          <cell r="AC221">
            <v>0.33333333333333298</v>
          </cell>
          <cell r="AD221">
            <v>0.14285714285714299</v>
          </cell>
          <cell r="AE221">
            <v>0.84</v>
          </cell>
          <cell r="AF221">
            <v>1</v>
          </cell>
          <cell r="AG221">
            <v>0.22222222222222199</v>
          </cell>
          <cell r="AH221">
            <v>0.35699999999999998</v>
          </cell>
          <cell r="AI221">
            <v>0.4</v>
          </cell>
          <cell r="AJ221">
            <v>0.66666666666666696</v>
          </cell>
          <cell r="AK221">
            <v>0.33333333333333298</v>
          </cell>
          <cell r="AL221">
            <v>0.41666666666666702</v>
          </cell>
          <cell r="AM221">
            <v>0.37790000000000001</v>
          </cell>
          <cell r="AN221">
            <v>0.14285714285714299</v>
          </cell>
          <cell r="AO221">
            <v>0.5</v>
          </cell>
          <cell r="AP221">
            <v>0.33333333333333298</v>
          </cell>
          <cell r="AQ221">
            <v>0.25</v>
          </cell>
          <cell r="AR221">
            <v>1</v>
          </cell>
        </row>
        <row r="222">
          <cell r="G222" t="str">
            <v>Capital_cost_phasing</v>
          </cell>
          <cell r="L222">
            <v>0.33333333333333298</v>
          </cell>
          <cell r="M222">
            <v>0.22222222222222199</v>
          </cell>
          <cell r="N222">
            <v>0.22222222222222199</v>
          </cell>
          <cell r="O222">
            <v>0.22222222222222199</v>
          </cell>
          <cell r="P222">
            <v>0.22222222222222199</v>
          </cell>
          <cell r="Q222">
            <v>0.25</v>
          </cell>
          <cell r="R222">
            <v>0.2</v>
          </cell>
          <cell r="S222">
            <v>0.2</v>
          </cell>
          <cell r="T222">
            <v>0.16666666666666699</v>
          </cell>
          <cell r="U222">
            <v>0.15384615384615399</v>
          </cell>
          <cell r="V222">
            <v>0.15384615384615399</v>
          </cell>
          <cell r="W222">
            <v>0.125</v>
          </cell>
          <cell r="X222">
            <v>0.133333333333333</v>
          </cell>
          <cell r="Y222">
            <v>0.4</v>
          </cell>
          <cell r="Z222">
            <v>0.1</v>
          </cell>
          <cell r="AA222">
            <v>0.4</v>
          </cell>
          <cell r="AB222">
            <v>0.2</v>
          </cell>
          <cell r="AC222">
            <v>0.33333333333333298</v>
          </cell>
          <cell r="AD222">
            <v>0.14285714285714299</v>
          </cell>
          <cell r="AE222">
            <v>0.16</v>
          </cell>
          <cell r="AF222">
            <v>0</v>
          </cell>
          <cell r="AG222">
            <v>0.22222222222222199</v>
          </cell>
          <cell r="AH222">
            <v>0.35699999999999998</v>
          </cell>
          <cell r="AI222">
            <v>0.4</v>
          </cell>
          <cell r="AJ222">
            <v>0.33333333333333298</v>
          </cell>
          <cell r="AK222">
            <v>0.33333333333333298</v>
          </cell>
          <cell r="AL222">
            <v>0.29166666666666702</v>
          </cell>
          <cell r="AM222">
            <v>0.25290000000000001</v>
          </cell>
          <cell r="AN222">
            <v>0.14285714285714299</v>
          </cell>
          <cell r="AO222">
            <v>0.5</v>
          </cell>
          <cell r="AP222">
            <v>0.33333333333333298</v>
          </cell>
          <cell r="AQ222">
            <v>0.25</v>
          </cell>
          <cell r="AR222">
            <v>0</v>
          </cell>
        </row>
        <row r="223">
          <cell r="G223" t="str">
            <v>Capital_cost_phasing</v>
          </cell>
          <cell r="L223">
            <v>0.33333333333333298</v>
          </cell>
          <cell r="M223">
            <v>0.22222222222222199</v>
          </cell>
          <cell r="N223">
            <v>0.22222222222222199</v>
          </cell>
          <cell r="O223">
            <v>0.22222222222222199</v>
          </cell>
          <cell r="P223">
            <v>0.22222222222222199</v>
          </cell>
          <cell r="Q223">
            <v>0.25</v>
          </cell>
          <cell r="R223">
            <v>0.2</v>
          </cell>
          <cell r="S223">
            <v>0.2</v>
          </cell>
          <cell r="T223">
            <v>0.16666666666666699</v>
          </cell>
          <cell r="U223">
            <v>0.15384615384615399</v>
          </cell>
          <cell r="V223">
            <v>0.15384615384615399</v>
          </cell>
          <cell r="W223">
            <v>0.125</v>
          </cell>
          <cell r="X223">
            <v>0.133333333333333</v>
          </cell>
          <cell r="Y223">
            <v>0.2</v>
          </cell>
          <cell r="Z223">
            <v>0.35</v>
          </cell>
          <cell r="AA223">
            <v>0</v>
          </cell>
          <cell r="AB223">
            <v>0.2</v>
          </cell>
          <cell r="AC223">
            <v>0.33333333333333298</v>
          </cell>
          <cell r="AD223">
            <v>0.14285714285714299</v>
          </cell>
          <cell r="AE223">
            <v>0</v>
          </cell>
          <cell r="AF223">
            <v>0</v>
          </cell>
          <cell r="AG223">
            <v>0.22222222222222199</v>
          </cell>
          <cell r="AH223">
            <v>0.28599999999999998</v>
          </cell>
          <cell r="AI223">
            <v>0.2</v>
          </cell>
          <cell r="AJ223">
            <v>0</v>
          </cell>
          <cell r="AK223">
            <v>0.33333333333333298</v>
          </cell>
          <cell r="AL223">
            <v>0.29166666666666702</v>
          </cell>
          <cell r="AM223">
            <v>0.25290000000000001</v>
          </cell>
          <cell r="AN223">
            <v>0.14285714285714299</v>
          </cell>
          <cell r="AP223">
            <v>0.33333333333333298</v>
          </cell>
          <cell r="AQ223">
            <v>0.25</v>
          </cell>
          <cell r="AR223">
            <v>0</v>
          </cell>
        </row>
        <row r="224">
          <cell r="G224" t="str">
            <v>Capital_cost_phasing</v>
          </cell>
          <cell r="L224">
            <v>0</v>
          </cell>
          <cell r="M224">
            <v>0.22222222222222199</v>
          </cell>
          <cell r="N224">
            <v>0.22222222222222199</v>
          </cell>
          <cell r="O224">
            <v>0.22222222222222199</v>
          </cell>
          <cell r="P224">
            <v>0.22222222222222199</v>
          </cell>
          <cell r="Q224">
            <v>0.25</v>
          </cell>
          <cell r="R224">
            <v>0.2</v>
          </cell>
          <cell r="S224">
            <v>0.2</v>
          </cell>
          <cell r="T224">
            <v>0.16666666666666699</v>
          </cell>
          <cell r="U224">
            <v>0.15384615384615399</v>
          </cell>
          <cell r="V224">
            <v>0.15384615384615399</v>
          </cell>
          <cell r="W224">
            <v>0.125</v>
          </cell>
          <cell r="X224">
            <v>0.133333333333333</v>
          </cell>
          <cell r="Y224">
            <v>0</v>
          </cell>
          <cell r="Z224">
            <v>0.35</v>
          </cell>
          <cell r="AA224">
            <v>0</v>
          </cell>
          <cell r="AB224">
            <v>0.2</v>
          </cell>
          <cell r="AC224">
            <v>0</v>
          </cell>
          <cell r="AD224">
            <v>0.14285714285714299</v>
          </cell>
          <cell r="AE224">
            <v>0</v>
          </cell>
          <cell r="AF224">
            <v>0</v>
          </cell>
          <cell r="AG224">
            <v>0.22222222222222199</v>
          </cell>
          <cell r="AH224">
            <v>0</v>
          </cell>
          <cell r="AI224">
            <v>0</v>
          </cell>
          <cell r="AJ224">
            <v>0</v>
          </cell>
          <cell r="AK224">
            <v>0</v>
          </cell>
          <cell r="AL224">
            <v>0</v>
          </cell>
          <cell r="AM224">
            <v>0.1163</v>
          </cell>
          <cell r="AN224">
            <v>0.14285714285714299</v>
          </cell>
          <cell r="AQ224">
            <v>0.25</v>
          </cell>
          <cell r="AR224">
            <v>0</v>
          </cell>
        </row>
        <row r="225">
          <cell r="G225" t="str">
            <v>Capital_cost_phasing</v>
          </cell>
          <cell r="L225">
            <v>0</v>
          </cell>
          <cell r="M225">
            <v>0.11111111111111099</v>
          </cell>
          <cell r="N225">
            <v>0.11111111111111099</v>
          </cell>
          <cell r="O225">
            <v>0.11111111111111099</v>
          </cell>
          <cell r="P225">
            <v>0.11111111111111099</v>
          </cell>
          <cell r="Q225">
            <v>0</v>
          </cell>
          <cell r="R225">
            <v>0.2</v>
          </cell>
          <cell r="S225">
            <v>0.2</v>
          </cell>
          <cell r="T225">
            <v>0.16666666666666699</v>
          </cell>
          <cell r="U225">
            <v>0.15384615384615399</v>
          </cell>
          <cell r="V225">
            <v>0.15384615384615399</v>
          </cell>
          <cell r="W225">
            <v>0.125</v>
          </cell>
          <cell r="X225">
            <v>0.133333333333333</v>
          </cell>
          <cell r="Y225">
            <v>0</v>
          </cell>
          <cell r="Z225">
            <v>0.1</v>
          </cell>
          <cell r="AA225">
            <v>0</v>
          </cell>
          <cell r="AB225">
            <v>0.2</v>
          </cell>
          <cell r="AC225">
            <v>0</v>
          </cell>
          <cell r="AD225">
            <v>0.14285714285714299</v>
          </cell>
          <cell r="AE225">
            <v>0</v>
          </cell>
          <cell r="AF225">
            <v>0</v>
          </cell>
          <cell r="AG225">
            <v>0.11111111111111099</v>
          </cell>
          <cell r="AH225">
            <v>0</v>
          </cell>
          <cell r="AI225">
            <v>0</v>
          </cell>
          <cell r="AJ225">
            <v>0</v>
          </cell>
          <cell r="AK225">
            <v>0</v>
          </cell>
          <cell r="AL225">
            <v>0</v>
          </cell>
          <cell r="AM225">
            <v>0</v>
          </cell>
          <cell r="AN225">
            <v>0.14285714285714299</v>
          </cell>
          <cell r="AQ225">
            <v>0</v>
          </cell>
          <cell r="AR225">
            <v>0</v>
          </cell>
        </row>
        <row r="226">
          <cell r="G226" t="str">
            <v>Capital_cost_phasing</v>
          </cell>
          <cell r="L226">
            <v>0</v>
          </cell>
          <cell r="M226">
            <v>0</v>
          </cell>
          <cell r="N226">
            <v>0</v>
          </cell>
          <cell r="O226">
            <v>0</v>
          </cell>
          <cell r="P226">
            <v>0</v>
          </cell>
          <cell r="Q226">
            <v>0</v>
          </cell>
          <cell r="R226">
            <v>0</v>
          </cell>
          <cell r="S226">
            <v>0</v>
          </cell>
          <cell r="T226">
            <v>0.16666666666666699</v>
          </cell>
          <cell r="U226">
            <v>0.15384615384615399</v>
          </cell>
          <cell r="V226">
            <v>0.15384615384615399</v>
          </cell>
          <cell r="W226">
            <v>0.125</v>
          </cell>
          <cell r="X226">
            <v>0.133333333333333</v>
          </cell>
          <cell r="Y226">
            <v>0</v>
          </cell>
          <cell r="Z226">
            <v>0.05</v>
          </cell>
          <cell r="AA226">
            <v>0</v>
          </cell>
          <cell r="AB226">
            <v>0</v>
          </cell>
          <cell r="AC226">
            <v>0</v>
          </cell>
          <cell r="AD226">
            <v>0.14285714285714299</v>
          </cell>
          <cell r="AE226">
            <v>0</v>
          </cell>
          <cell r="AF226">
            <v>0</v>
          </cell>
          <cell r="AG226">
            <v>0</v>
          </cell>
          <cell r="AH226">
            <v>0</v>
          </cell>
          <cell r="AI226">
            <v>0</v>
          </cell>
          <cell r="AJ226">
            <v>0</v>
          </cell>
          <cell r="AK226">
            <v>0</v>
          </cell>
          <cell r="AL226">
            <v>0</v>
          </cell>
          <cell r="AM226">
            <v>0</v>
          </cell>
          <cell r="AN226">
            <v>0.14285714285714299</v>
          </cell>
          <cell r="AQ226">
            <v>0</v>
          </cell>
          <cell r="AR226">
            <v>0</v>
          </cell>
        </row>
        <row r="227">
          <cell r="G227" t="str">
            <v>Capital_cost_phasing</v>
          </cell>
          <cell r="L227">
            <v>0</v>
          </cell>
          <cell r="M227">
            <v>0</v>
          </cell>
          <cell r="N227">
            <v>0</v>
          </cell>
          <cell r="O227">
            <v>0</v>
          </cell>
          <cell r="P227">
            <v>0</v>
          </cell>
          <cell r="Q227">
            <v>0</v>
          </cell>
          <cell r="R227">
            <v>0</v>
          </cell>
          <cell r="S227">
            <v>0</v>
          </cell>
          <cell r="T227">
            <v>0</v>
          </cell>
          <cell r="U227">
            <v>7.69230769230769E-2</v>
          </cell>
          <cell r="V227">
            <v>7.69230769230769E-2</v>
          </cell>
          <cell r="W227">
            <v>0.125</v>
          </cell>
          <cell r="X227">
            <v>0.133333333333333</v>
          </cell>
          <cell r="Y227">
            <v>0</v>
          </cell>
          <cell r="Z227">
            <v>0</v>
          </cell>
          <cell r="AA227">
            <v>0</v>
          </cell>
          <cell r="AB227">
            <v>0</v>
          </cell>
          <cell r="AC227">
            <v>0</v>
          </cell>
          <cell r="AD227">
            <v>0.14285714285714299</v>
          </cell>
          <cell r="AE227">
            <v>0</v>
          </cell>
          <cell r="AF227">
            <v>0</v>
          </cell>
          <cell r="AG227">
            <v>0</v>
          </cell>
          <cell r="AH227">
            <v>0</v>
          </cell>
          <cell r="AI227">
            <v>0</v>
          </cell>
          <cell r="AJ227">
            <v>0</v>
          </cell>
          <cell r="AK227">
            <v>0</v>
          </cell>
          <cell r="AL227">
            <v>0</v>
          </cell>
          <cell r="AM227">
            <v>0</v>
          </cell>
          <cell r="AN227">
            <v>0.14285714285714299</v>
          </cell>
          <cell r="AQ227">
            <v>0</v>
          </cell>
          <cell r="AR227">
            <v>0</v>
          </cell>
        </row>
        <row r="228">
          <cell r="G228" t="str">
            <v>Capital_cost_phasing</v>
          </cell>
          <cell r="L228">
            <v>0</v>
          </cell>
          <cell r="M228">
            <v>0</v>
          </cell>
          <cell r="N228">
            <v>0</v>
          </cell>
          <cell r="O228">
            <v>0</v>
          </cell>
          <cell r="P228">
            <v>0</v>
          </cell>
          <cell r="Q228">
            <v>0</v>
          </cell>
          <cell r="R228">
            <v>0</v>
          </cell>
          <cell r="S228">
            <v>0</v>
          </cell>
          <cell r="T228">
            <v>0</v>
          </cell>
          <cell r="U228">
            <v>0</v>
          </cell>
          <cell r="V228">
            <v>0</v>
          </cell>
          <cell r="W228">
            <v>0.125</v>
          </cell>
          <cell r="X228">
            <v>6.6666666666666805E-2</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Q228">
            <v>0</v>
          </cell>
          <cell r="AR228">
            <v>0</v>
          </cell>
        </row>
        <row r="229">
          <cell r="AQ229">
            <v>0</v>
          </cell>
        </row>
        <row r="230">
          <cell r="G230" t="str">
            <v>Infrastructure_cost</v>
          </cell>
          <cell r="L230">
            <v>7000</v>
          </cell>
          <cell r="M230">
            <v>7000</v>
          </cell>
          <cell r="N230">
            <v>7000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7000</v>
          </cell>
          <cell r="AJ230">
            <v>8000</v>
          </cell>
          <cell r="AK230">
            <v>7000</v>
          </cell>
          <cell r="AL230">
            <v>0</v>
          </cell>
          <cell r="AM230">
            <v>0</v>
          </cell>
          <cell r="AN230">
            <v>0</v>
          </cell>
          <cell r="AQ230">
            <v>0</v>
          </cell>
          <cell r="AR230">
            <v>0</v>
          </cell>
        </row>
        <row r="231">
          <cell r="G231" t="str">
            <v>Infrastructure Cost (£ 000s)</v>
          </cell>
          <cell r="L231">
            <v>14500</v>
          </cell>
          <cell r="M231">
            <v>14500</v>
          </cell>
          <cell r="N231">
            <v>14500</v>
          </cell>
          <cell r="O231">
            <v>0</v>
          </cell>
          <cell r="P231">
            <v>0</v>
          </cell>
          <cell r="Q231">
            <v>7500</v>
          </cell>
          <cell r="R231">
            <v>7500</v>
          </cell>
          <cell r="S231">
            <v>7500</v>
          </cell>
          <cell r="T231">
            <v>7500</v>
          </cell>
          <cell r="U231">
            <v>7500</v>
          </cell>
          <cell r="V231">
            <v>7500</v>
          </cell>
          <cell r="W231">
            <v>11500</v>
          </cell>
          <cell r="X231">
            <v>11500</v>
          </cell>
          <cell r="Y231">
            <v>0</v>
          </cell>
          <cell r="Z231">
            <v>0</v>
          </cell>
          <cell r="AA231">
            <v>0</v>
          </cell>
          <cell r="AB231">
            <v>0</v>
          </cell>
          <cell r="AC231">
            <v>0</v>
          </cell>
          <cell r="AD231">
            <v>7500</v>
          </cell>
          <cell r="AE231">
            <v>0</v>
          </cell>
          <cell r="AF231">
            <v>0</v>
          </cell>
          <cell r="AG231">
            <v>0</v>
          </cell>
          <cell r="AH231">
            <v>0</v>
          </cell>
          <cell r="AI231">
            <v>9050</v>
          </cell>
          <cell r="AJ231">
            <v>8000</v>
          </cell>
          <cell r="AK231">
            <v>14500</v>
          </cell>
          <cell r="AL231">
            <v>0</v>
          </cell>
          <cell r="AM231">
            <v>0</v>
          </cell>
          <cell r="AN231">
            <v>7500</v>
          </cell>
          <cell r="AQ231">
            <v>7500</v>
          </cell>
          <cell r="AR231">
            <v>0</v>
          </cell>
        </row>
        <row r="232">
          <cell r="G232" t="str">
            <v>Infrastructure_cost</v>
          </cell>
          <cell r="L232">
            <v>22000</v>
          </cell>
          <cell r="M232">
            <v>22000</v>
          </cell>
          <cell r="N232">
            <v>22000</v>
          </cell>
          <cell r="O232">
            <v>0</v>
          </cell>
          <cell r="P232">
            <v>0</v>
          </cell>
          <cell r="Q232">
            <v>15000</v>
          </cell>
          <cell r="R232">
            <v>15000</v>
          </cell>
          <cell r="S232">
            <v>15000</v>
          </cell>
          <cell r="T232">
            <v>15000</v>
          </cell>
          <cell r="U232">
            <v>15000</v>
          </cell>
          <cell r="V232">
            <v>15000</v>
          </cell>
          <cell r="W232">
            <v>23000</v>
          </cell>
          <cell r="X232">
            <v>23000</v>
          </cell>
          <cell r="Y232">
            <v>0</v>
          </cell>
          <cell r="Z232">
            <v>0</v>
          </cell>
          <cell r="AA232">
            <v>0</v>
          </cell>
          <cell r="AB232">
            <v>0</v>
          </cell>
          <cell r="AC232">
            <v>0</v>
          </cell>
          <cell r="AD232">
            <v>15000</v>
          </cell>
          <cell r="AE232">
            <v>0</v>
          </cell>
          <cell r="AF232">
            <v>0</v>
          </cell>
          <cell r="AG232">
            <v>0</v>
          </cell>
          <cell r="AH232">
            <v>0</v>
          </cell>
          <cell r="AI232">
            <v>11100</v>
          </cell>
          <cell r="AJ232">
            <v>8000</v>
          </cell>
          <cell r="AK232">
            <v>22000</v>
          </cell>
          <cell r="AL232">
            <v>0</v>
          </cell>
          <cell r="AM232">
            <v>0</v>
          </cell>
          <cell r="AN232">
            <v>15000</v>
          </cell>
          <cell r="AQ232">
            <v>15000</v>
          </cell>
          <cell r="AR232">
            <v>0</v>
          </cell>
        </row>
        <row r="233">
          <cell r="AQ233">
            <v>0</v>
          </cell>
        </row>
        <row r="234">
          <cell r="G234" t="str">
            <v>Infrastructure_cost_phasing</v>
          </cell>
          <cell r="L234">
            <v>0.5</v>
          </cell>
          <cell r="M234">
            <v>0.28571428571428598</v>
          </cell>
          <cell r="N234">
            <v>0.28571428571428598</v>
          </cell>
          <cell r="O234">
            <v>0.33333333333333298</v>
          </cell>
          <cell r="P234">
            <v>0.33333333333333298</v>
          </cell>
          <cell r="Q234">
            <v>0.35714285714285698</v>
          </cell>
          <cell r="R234">
            <v>0.25</v>
          </cell>
          <cell r="S234">
            <v>0.25</v>
          </cell>
          <cell r="T234">
            <v>0.25</v>
          </cell>
          <cell r="U234">
            <v>0.22222222222222199</v>
          </cell>
          <cell r="V234">
            <v>0.22222222222222199</v>
          </cell>
          <cell r="W234">
            <v>0.2</v>
          </cell>
          <cell r="X234">
            <v>0.22222222222222199</v>
          </cell>
          <cell r="Y234">
            <v>1</v>
          </cell>
          <cell r="Z234">
            <v>0.61</v>
          </cell>
          <cell r="AA234">
            <v>1</v>
          </cell>
          <cell r="AB234">
            <v>0.28571428571428598</v>
          </cell>
          <cell r="AC234">
            <v>0</v>
          </cell>
          <cell r="AD234">
            <v>0.2</v>
          </cell>
          <cell r="AE234">
            <v>0.95</v>
          </cell>
          <cell r="AF234">
            <v>1</v>
          </cell>
          <cell r="AG234">
            <v>0.33333333333333298</v>
          </cell>
          <cell r="AH234">
            <v>0.42</v>
          </cell>
          <cell r="AI234">
            <v>0.58823529411764697</v>
          </cell>
          <cell r="AJ234">
            <v>1</v>
          </cell>
          <cell r="AK234">
            <v>0.5</v>
          </cell>
          <cell r="AL234">
            <v>0.5625</v>
          </cell>
          <cell r="AM234">
            <v>0.4073</v>
          </cell>
          <cell r="AN234">
            <v>0.2</v>
          </cell>
          <cell r="AQ234">
            <v>0.35714285714285698</v>
          </cell>
          <cell r="AR234">
            <v>1</v>
          </cell>
        </row>
        <row r="235">
          <cell r="G235" t="str">
            <v>Infrastructure_cost_phasing</v>
          </cell>
          <cell r="L235">
            <v>0.5</v>
          </cell>
          <cell r="M235">
            <v>0.28571428571428598</v>
          </cell>
          <cell r="N235">
            <v>0.28571428571428598</v>
          </cell>
          <cell r="O235">
            <v>0.33333333333333298</v>
          </cell>
          <cell r="P235">
            <v>0.33333333333333298</v>
          </cell>
          <cell r="Q235">
            <v>0.35714285714285698</v>
          </cell>
          <cell r="R235">
            <v>0.25</v>
          </cell>
          <cell r="S235">
            <v>0.25</v>
          </cell>
          <cell r="T235">
            <v>0.25</v>
          </cell>
          <cell r="U235">
            <v>0.22222222222222199</v>
          </cell>
          <cell r="V235">
            <v>0.22222222222222199</v>
          </cell>
          <cell r="W235">
            <v>0.2</v>
          </cell>
          <cell r="X235">
            <v>0.22222222222222199</v>
          </cell>
          <cell r="Y235">
            <v>0</v>
          </cell>
          <cell r="Z235">
            <v>0.39</v>
          </cell>
          <cell r="AA235">
            <v>0</v>
          </cell>
          <cell r="AB235">
            <v>0.28571428571428598</v>
          </cell>
          <cell r="AC235">
            <v>0</v>
          </cell>
          <cell r="AD235">
            <v>0.2</v>
          </cell>
          <cell r="AE235">
            <v>0.05</v>
          </cell>
          <cell r="AF235">
            <v>0</v>
          </cell>
          <cell r="AG235">
            <v>0.33333333333333298</v>
          </cell>
          <cell r="AH235">
            <v>0.42</v>
          </cell>
          <cell r="AI235">
            <v>0.41176470588235298</v>
          </cell>
          <cell r="AJ235">
            <v>0</v>
          </cell>
          <cell r="AK235">
            <v>0.5</v>
          </cell>
          <cell r="AL235">
            <v>0.4375</v>
          </cell>
          <cell r="AM235">
            <v>0.2823</v>
          </cell>
          <cell r="AN235">
            <v>0.2</v>
          </cell>
          <cell r="AQ235">
            <v>0.35714285714285698</v>
          </cell>
          <cell r="AR235">
            <v>0</v>
          </cell>
        </row>
        <row r="236">
          <cell r="G236" t="str">
            <v>Infrastructure_cost_phasing</v>
          </cell>
          <cell r="L236">
            <v>0</v>
          </cell>
          <cell r="M236">
            <v>0.28571428571428598</v>
          </cell>
          <cell r="N236">
            <v>0.28571428571428598</v>
          </cell>
          <cell r="O236">
            <v>0.33333333333333298</v>
          </cell>
          <cell r="P236">
            <v>0.33333333333333298</v>
          </cell>
          <cell r="Q236">
            <v>0.28571428571428598</v>
          </cell>
          <cell r="R236">
            <v>0.25</v>
          </cell>
          <cell r="S236">
            <v>0.25</v>
          </cell>
          <cell r="T236">
            <v>0.25</v>
          </cell>
          <cell r="U236">
            <v>0.22222222222222199</v>
          </cell>
          <cell r="V236">
            <v>0.22222222222222199</v>
          </cell>
          <cell r="W236">
            <v>0.2</v>
          </cell>
          <cell r="X236">
            <v>0.22222222222222199</v>
          </cell>
          <cell r="Y236">
            <v>0</v>
          </cell>
          <cell r="Z236">
            <v>0</v>
          </cell>
          <cell r="AA236">
            <v>0</v>
          </cell>
          <cell r="AB236">
            <v>0.28571428571428598</v>
          </cell>
          <cell r="AC236">
            <v>0</v>
          </cell>
          <cell r="AD236">
            <v>0.2</v>
          </cell>
          <cell r="AE236">
            <v>0</v>
          </cell>
          <cell r="AF236">
            <v>0</v>
          </cell>
          <cell r="AG236">
            <v>0.33333333333333298</v>
          </cell>
          <cell r="AH236">
            <v>0.16</v>
          </cell>
          <cell r="AI236">
            <v>0</v>
          </cell>
          <cell r="AJ236">
            <v>0</v>
          </cell>
          <cell r="AK236">
            <v>0</v>
          </cell>
          <cell r="AL236">
            <v>0</v>
          </cell>
          <cell r="AM236">
            <v>0.2823</v>
          </cell>
          <cell r="AN236">
            <v>0.2</v>
          </cell>
          <cell r="AQ236">
            <v>0.28571428571428598</v>
          </cell>
          <cell r="AR236">
            <v>0</v>
          </cell>
        </row>
        <row r="237">
          <cell r="G237" t="str">
            <v>Infrastructure_cost_phasing</v>
          </cell>
          <cell r="L237">
            <v>0</v>
          </cell>
          <cell r="M237">
            <v>0.14285714285714299</v>
          </cell>
          <cell r="N237">
            <v>0.14285714285714299</v>
          </cell>
          <cell r="O237">
            <v>0</v>
          </cell>
          <cell r="P237">
            <v>0</v>
          </cell>
          <cell r="Q237">
            <v>0</v>
          </cell>
          <cell r="R237">
            <v>0.25</v>
          </cell>
          <cell r="S237">
            <v>0.25</v>
          </cell>
          <cell r="T237">
            <v>0.25</v>
          </cell>
          <cell r="U237">
            <v>0.22222222222222199</v>
          </cell>
          <cell r="V237">
            <v>0.22222222222222199</v>
          </cell>
          <cell r="W237">
            <v>0.2</v>
          </cell>
          <cell r="X237">
            <v>0.22222222222222199</v>
          </cell>
          <cell r="Y237">
            <v>0</v>
          </cell>
          <cell r="Z237">
            <v>0</v>
          </cell>
          <cell r="AA237">
            <v>0</v>
          </cell>
          <cell r="AB237">
            <v>0.14285714285714299</v>
          </cell>
          <cell r="AC237">
            <v>0</v>
          </cell>
          <cell r="AD237">
            <v>0.2</v>
          </cell>
          <cell r="AE237">
            <v>0</v>
          </cell>
          <cell r="AF237">
            <v>0</v>
          </cell>
          <cell r="AG237">
            <v>0</v>
          </cell>
          <cell r="AH237">
            <v>0</v>
          </cell>
          <cell r="AI237">
            <v>0</v>
          </cell>
          <cell r="AJ237">
            <v>0</v>
          </cell>
          <cell r="AK237">
            <v>0</v>
          </cell>
          <cell r="AL237">
            <v>0</v>
          </cell>
          <cell r="AM237">
            <v>2.8199999999999999E-2</v>
          </cell>
          <cell r="AN237">
            <v>0.2</v>
          </cell>
          <cell r="AQ237">
            <v>0</v>
          </cell>
          <cell r="AR237">
            <v>0</v>
          </cell>
        </row>
        <row r="238">
          <cell r="G238" t="str">
            <v>Infrastructure_cost_phasing</v>
          </cell>
          <cell r="L238">
            <v>0</v>
          </cell>
          <cell r="M238">
            <v>0</v>
          </cell>
          <cell r="N238">
            <v>0</v>
          </cell>
          <cell r="O238">
            <v>0</v>
          </cell>
          <cell r="P238">
            <v>0</v>
          </cell>
          <cell r="Q238">
            <v>0</v>
          </cell>
          <cell r="R238">
            <v>0</v>
          </cell>
          <cell r="S238">
            <v>0</v>
          </cell>
          <cell r="T238">
            <v>0</v>
          </cell>
          <cell r="U238">
            <v>0.11111111111111099</v>
          </cell>
          <cell r="V238">
            <v>0.11111111111111099</v>
          </cell>
          <cell r="W238">
            <v>0.2</v>
          </cell>
          <cell r="X238">
            <v>0.11111111111111099</v>
          </cell>
          <cell r="Y238">
            <v>0</v>
          </cell>
          <cell r="Z238">
            <v>0</v>
          </cell>
          <cell r="AA238">
            <v>0</v>
          </cell>
          <cell r="AB238">
            <v>0</v>
          </cell>
          <cell r="AC238">
            <v>0</v>
          </cell>
          <cell r="AD238">
            <v>0.2</v>
          </cell>
          <cell r="AE238">
            <v>0</v>
          </cell>
          <cell r="AF238">
            <v>0</v>
          </cell>
          <cell r="AG238">
            <v>0</v>
          </cell>
          <cell r="AH238">
            <v>0</v>
          </cell>
          <cell r="AI238">
            <v>0</v>
          </cell>
          <cell r="AJ238">
            <v>0</v>
          </cell>
          <cell r="AK238">
            <v>0</v>
          </cell>
          <cell r="AL238">
            <v>0</v>
          </cell>
          <cell r="AM238">
            <v>0</v>
          </cell>
          <cell r="AN238">
            <v>0.2</v>
          </cell>
          <cell r="AQ238">
            <v>0</v>
          </cell>
          <cell r="AR238">
            <v>0</v>
          </cell>
        </row>
        <row r="239">
          <cell r="G239" t="str">
            <v>Infrastructure_cost_phasing</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v>
          </cell>
          <cell r="AM239">
            <v>0</v>
          </cell>
          <cell r="AN239">
            <v>0</v>
          </cell>
          <cell r="AQ239">
            <v>0</v>
          </cell>
          <cell r="AR239">
            <v>0</v>
          </cell>
        </row>
        <row r="240">
          <cell r="G240" t="str">
            <v>Infrastructure_cost_phasing</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Q240">
            <v>0</v>
          </cell>
          <cell r="AR240">
            <v>0</v>
          </cell>
        </row>
        <row r="241">
          <cell r="G241" t="str">
            <v>Infrastructure_cost_phasing</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v>
          </cell>
          <cell r="AM241">
            <v>0</v>
          </cell>
          <cell r="AN241">
            <v>0</v>
          </cell>
          <cell r="AQ241">
            <v>0</v>
          </cell>
          <cell r="AR241">
            <v>0</v>
          </cell>
        </row>
        <row r="242">
          <cell r="G242" t="str">
            <v>Infrastructure_cost_phasing</v>
          </cell>
          <cell r="L242">
            <v>0.4</v>
          </cell>
          <cell r="M242">
            <v>0.25</v>
          </cell>
          <cell r="N242">
            <v>0.25</v>
          </cell>
          <cell r="O242">
            <v>0.28571428571428598</v>
          </cell>
          <cell r="P242">
            <v>0.28571428571428598</v>
          </cell>
          <cell r="Q242">
            <v>0.33333333333333298</v>
          </cell>
          <cell r="R242">
            <v>0.22222222222222199</v>
          </cell>
          <cell r="S242">
            <v>0.22222222222222199</v>
          </cell>
          <cell r="T242">
            <v>0.2</v>
          </cell>
          <cell r="U242">
            <v>0.18181818181818199</v>
          </cell>
          <cell r="V242">
            <v>0.18181818181818199</v>
          </cell>
          <cell r="W242">
            <v>0.2</v>
          </cell>
          <cell r="X242">
            <v>0.18181818181818199</v>
          </cell>
          <cell r="Y242">
            <v>0.66666666666666696</v>
          </cell>
          <cell r="Z242">
            <v>0.3</v>
          </cell>
          <cell r="AA242">
            <v>0.9</v>
          </cell>
          <cell r="AB242">
            <v>0.22222222222222199</v>
          </cell>
          <cell r="AC242">
            <v>0</v>
          </cell>
          <cell r="AD242">
            <v>0.2</v>
          </cell>
          <cell r="AE242">
            <v>0.88</v>
          </cell>
          <cell r="AF242">
            <v>1</v>
          </cell>
          <cell r="AG242">
            <v>0.28571428571428598</v>
          </cell>
          <cell r="AH242">
            <v>0.38</v>
          </cell>
          <cell r="AI242">
            <v>0.52631578947368396</v>
          </cell>
          <cell r="AJ242">
            <v>0.83333333333333304</v>
          </cell>
          <cell r="AK242">
            <v>0.4</v>
          </cell>
          <cell r="AL242">
            <v>0.5625</v>
          </cell>
          <cell r="AM242">
            <v>0.39419999999999999</v>
          </cell>
          <cell r="AN242">
            <v>0.16666666666666699</v>
          </cell>
          <cell r="AQ242">
            <v>0.33333333333333298</v>
          </cell>
          <cell r="AR242">
            <v>1</v>
          </cell>
        </row>
        <row r="243">
          <cell r="G243" t="str">
            <v>Infrastructure_cost_phasing</v>
          </cell>
          <cell r="L243">
            <v>0.4</v>
          </cell>
          <cell r="M243">
            <v>0.25</v>
          </cell>
          <cell r="N243">
            <v>0.25</v>
          </cell>
          <cell r="O243">
            <v>0.28571428571428598</v>
          </cell>
          <cell r="P243">
            <v>0.28571428571428598</v>
          </cell>
          <cell r="Q243">
            <v>0.33333333333333298</v>
          </cell>
          <cell r="R243">
            <v>0.22222222222222199</v>
          </cell>
          <cell r="S243">
            <v>0.22222222222222199</v>
          </cell>
          <cell r="T243">
            <v>0.2</v>
          </cell>
          <cell r="U243">
            <v>0.18181818181818199</v>
          </cell>
          <cell r="V243">
            <v>0.18181818181818199</v>
          </cell>
          <cell r="W243">
            <v>0.2</v>
          </cell>
          <cell r="X243">
            <v>0.18181818181818199</v>
          </cell>
          <cell r="Y243">
            <v>0.33333333333333298</v>
          </cell>
          <cell r="Z243">
            <v>0.4</v>
          </cell>
          <cell r="AA243">
            <v>0.1</v>
          </cell>
          <cell r="AB243">
            <v>0.22222222222222199</v>
          </cell>
          <cell r="AC243">
            <v>0</v>
          </cell>
          <cell r="AD243">
            <v>0.2</v>
          </cell>
          <cell r="AE243">
            <v>0.12</v>
          </cell>
          <cell r="AF243">
            <v>0</v>
          </cell>
          <cell r="AG243">
            <v>0.28571428571428598</v>
          </cell>
          <cell r="AH243">
            <v>0.38</v>
          </cell>
          <cell r="AI243">
            <v>0.47368421052631599</v>
          </cell>
          <cell r="AJ243">
            <v>0.16666666666666699</v>
          </cell>
          <cell r="AK243">
            <v>0.4</v>
          </cell>
          <cell r="AL243">
            <v>0.4375</v>
          </cell>
          <cell r="AM243">
            <v>0.26919999999999999</v>
          </cell>
          <cell r="AN243">
            <v>0.16666666666666699</v>
          </cell>
          <cell r="AQ243">
            <v>0.33333333333333298</v>
          </cell>
          <cell r="AR243">
            <v>0</v>
          </cell>
        </row>
        <row r="244">
          <cell r="G244" t="str">
            <v>Infrastructure_cost_phasing</v>
          </cell>
          <cell r="L244">
            <v>0.2</v>
          </cell>
          <cell r="M244">
            <v>0.25</v>
          </cell>
          <cell r="N244">
            <v>0.25</v>
          </cell>
          <cell r="O244">
            <v>0.28571428571428598</v>
          </cell>
          <cell r="P244">
            <v>0.28571428571428598</v>
          </cell>
          <cell r="Q244">
            <v>0.33333333333333298</v>
          </cell>
          <cell r="R244">
            <v>0.22222222222222199</v>
          </cell>
          <cell r="S244">
            <v>0.22222222222222199</v>
          </cell>
          <cell r="T244">
            <v>0.2</v>
          </cell>
          <cell r="U244">
            <v>0.18181818181818199</v>
          </cell>
          <cell r="V244">
            <v>0.18181818181818199</v>
          </cell>
          <cell r="W244">
            <v>0.2</v>
          </cell>
          <cell r="X244">
            <v>0.18181818181818199</v>
          </cell>
          <cell r="Y244">
            <v>0</v>
          </cell>
          <cell r="Z244">
            <v>0.3</v>
          </cell>
          <cell r="AA244">
            <v>0</v>
          </cell>
          <cell r="AB244">
            <v>0.22222222222222199</v>
          </cell>
          <cell r="AC244">
            <v>0</v>
          </cell>
          <cell r="AD244">
            <v>0.2</v>
          </cell>
          <cell r="AE244">
            <v>0</v>
          </cell>
          <cell r="AF244">
            <v>0</v>
          </cell>
          <cell r="AG244">
            <v>0.28571428571428598</v>
          </cell>
          <cell r="AH244">
            <v>0.24</v>
          </cell>
          <cell r="AI244">
            <v>0</v>
          </cell>
          <cell r="AJ244">
            <v>0</v>
          </cell>
          <cell r="AK244">
            <v>0.2</v>
          </cell>
          <cell r="AL244">
            <v>0</v>
          </cell>
          <cell r="AM244">
            <v>0.26919999999999999</v>
          </cell>
          <cell r="AN244">
            <v>0.16666666666666699</v>
          </cell>
          <cell r="AQ244">
            <v>0.33333333333333298</v>
          </cell>
          <cell r="AR244">
            <v>0</v>
          </cell>
        </row>
        <row r="245">
          <cell r="G245" t="str">
            <v>Infrastructure_cost_phasing</v>
          </cell>
          <cell r="L245">
            <v>0</v>
          </cell>
          <cell r="M245">
            <v>0.25</v>
          </cell>
          <cell r="N245">
            <v>0.25</v>
          </cell>
          <cell r="O245">
            <v>0.14285714285714299</v>
          </cell>
          <cell r="P245">
            <v>0.14285714285714299</v>
          </cell>
          <cell r="Q245">
            <v>0</v>
          </cell>
          <cell r="R245">
            <v>0.22222222222222199</v>
          </cell>
          <cell r="S245">
            <v>0.22222222222222199</v>
          </cell>
          <cell r="T245">
            <v>0.2</v>
          </cell>
          <cell r="U245">
            <v>0.18181818181818199</v>
          </cell>
          <cell r="V245">
            <v>0.18181818181818199</v>
          </cell>
          <cell r="W245">
            <v>0.2</v>
          </cell>
          <cell r="X245">
            <v>0.18181818181818199</v>
          </cell>
          <cell r="Y245">
            <v>0</v>
          </cell>
          <cell r="Z245">
            <v>0</v>
          </cell>
          <cell r="AA245">
            <v>0</v>
          </cell>
          <cell r="AB245">
            <v>0.22222222222222199</v>
          </cell>
          <cell r="AC245">
            <v>0</v>
          </cell>
          <cell r="AD245">
            <v>0.2</v>
          </cell>
          <cell r="AE245">
            <v>0</v>
          </cell>
          <cell r="AF245">
            <v>0</v>
          </cell>
          <cell r="AG245">
            <v>0.14285714285714299</v>
          </cell>
          <cell r="AH245">
            <v>0</v>
          </cell>
          <cell r="AI245">
            <v>0</v>
          </cell>
          <cell r="AJ245">
            <v>0</v>
          </cell>
          <cell r="AK245">
            <v>0</v>
          </cell>
          <cell r="AL245">
            <v>0</v>
          </cell>
          <cell r="AM245">
            <v>6.7299999999999999E-2</v>
          </cell>
          <cell r="AN245">
            <v>0.16666666666666699</v>
          </cell>
          <cell r="AQ245">
            <v>0</v>
          </cell>
          <cell r="AR245">
            <v>0</v>
          </cell>
        </row>
        <row r="246">
          <cell r="G246" t="str">
            <v>Infrastructure_cost_phasing</v>
          </cell>
          <cell r="L246">
            <v>0</v>
          </cell>
          <cell r="M246">
            <v>0</v>
          </cell>
          <cell r="N246">
            <v>0</v>
          </cell>
          <cell r="O246">
            <v>0</v>
          </cell>
          <cell r="P246">
            <v>0</v>
          </cell>
          <cell r="Q246">
            <v>0</v>
          </cell>
          <cell r="R246">
            <v>0.11111111111111099</v>
          </cell>
          <cell r="S246">
            <v>0.11111111111111099</v>
          </cell>
          <cell r="T246">
            <v>0.2</v>
          </cell>
          <cell r="U246">
            <v>0.18181818181818199</v>
          </cell>
          <cell r="V246">
            <v>0.18181818181818199</v>
          </cell>
          <cell r="W246">
            <v>0.2</v>
          </cell>
          <cell r="X246">
            <v>0.18181818181818199</v>
          </cell>
          <cell r="Y246">
            <v>0</v>
          </cell>
          <cell r="Z246">
            <v>0</v>
          </cell>
          <cell r="AA246">
            <v>0</v>
          </cell>
          <cell r="AB246">
            <v>0.11111111111111099</v>
          </cell>
          <cell r="AC246">
            <v>0</v>
          </cell>
          <cell r="AD246">
            <v>0.2</v>
          </cell>
          <cell r="AE246">
            <v>0</v>
          </cell>
          <cell r="AF246">
            <v>0</v>
          </cell>
          <cell r="AG246">
            <v>0</v>
          </cell>
          <cell r="AH246">
            <v>0</v>
          </cell>
          <cell r="AI246">
            <v>0</v>
          </cell>
          <cell r="AJ246">
            <v>0</v>
          </cell>
          <cell r="AK246">
            <v>0</v>
          </cell>
          <cell r="AL246">
            <v>0</v>
          </cell>
          <cell r="AM246">
            <v>0</v>
          </cell>
          <cell r="AN246">
            <v>0.16666666666666699</v>
          </cell>
          <cell r="AQ246">
            <v>0</v>
          </cell>
          <cell r="AR246">
            <v>0</v>
          </cell>
        </row>
        <row r="247">
          <cell r="G247" t="str">
            <v>Infrastructure_cost_phasing</v>
          </cell>
          <cell r="L247">
            <v>0</v>
          </cell>
          <cell r="M247">
            <v>0</v>
          </cell>
          <cell r="N247">
            <v>0</v>
          </cell>
          <cell r="O247">
            <v>0</v>
          </cell>
          <cell r="P247">
            <v>0</v>
          </cell>
          <cell r="Q247">
            <v>0</v>
          </cell>
          <cell r="R247">
            <v>0</v>
          </cell>
          <cell r="S247">
            <v>0</v>
          </cell>
          <cell r="T247">
            <v>0</v>
          </cell>
          <cell r="U247">
            <v>9.0909090909090801E-2</v>
          </cell>
          <cell r="V247">
            <v>9.0909090909090801E-2</v>
          </cell>
          <cell r="W247">
            <v>0</v>
          </cell>
          <cell r="X247">
            <v>9.0909090909090801E-2</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0.16666666666666699</v>
          </cell>
          <cell r="AQ247">
            <v>0</v>
          </cell>
          <cell r="AR247">
            <v>0</v>
          </cell>
        </row>
        <row r="248">
          <cell r="G248" t="str">
            <v>Infrastructure_cost_phasing</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Q248">
            <v>0</v>
          </cell>
          <cell r="AR248">
            <v>0</v>
          </cell>
        </row>
        <row r="249">
          <cell r="G249" t="str">
            <v>Infrastructure_cost_phasing</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Q249">
            <v>0</v>
          </cell>
          <cell r="AR249">
            <v>0</v>
          </cell>
        </row>
        <row r="250">
          <cell r="G250" t="str">
            <v>Infrastructure_cost_phasing</v>
          </cell>
          <cell r="L250">
            <v>0.33333333333333298</v>
          </cell>
          <cell r="M250">
            <v>0.22222222222222199</v>
          </cell>
          <cell r="N250">
            <v>0.22222222222222199</v>
          </cell>
          <cell r="O250">
            <v>0.22222222222222199</v>
          </cell>
          <cell r="P250">
            <v>0.22222222222222199</v>
          </cell>
          <cell r="Q250">
            <v>0.25</v>
          </cell>
          <cell r="R250">
            <v>0.2</v>
          </cell>
          <cell r="S250">
            <v>0.2</v>
          </cell>
          <cell r="T250">
            <v>0.16666666666666699</v>
          </cell>
          <cell r="U250">
            <v>0.15384615384615399</v>
          </cell>
          <cell r="V250">
            <v>0.15384615384615399</v>
          </cell>
          <cell r="W250">
            <v>0.125</v>
          </cell>
          <cell r="X250">
            <v>0.133333333333333</v>
          </cell>
          <cell r="Y250">
            <v>0.4</v>
          </cell>
          <cell r="Z250">
            <v>0.05</v>
          </cell>
          <cell r="AA250">
            <v>0.6</v>
          </cell>
          <cell r="AB250">
            <v>0.2</v>
          </cell>
          <cell r="AC250">
            <v>0</v>
          </cell>
          <cell r="AD250">
            <v>0.14285714285714299</v>
          </cell>
          <cell r="AE250">
            <v>0.84</v>
          </cell>
          <cell r="AF250">
            <v>1</v>
          </cell>
          <cell r="AG250">
            <v>0.22222222222222199</v>
          </cell>
          <cell r="AH250">
            <v>0.35699999999999998</v>
          </cell>
          <cell r="AI250">
            <v>0.4</v>
          </cell>
          <cell r="AJ250">
            <v>0.66666666666666696</v>
          </cell>
          <cell r="AK250">
            <v>0.33333333333333298</v>
          </cell>
          <cell r="AL250">
            <v>0.41666666666666702</v>
          </cell>
          <cell r="AM250">
            <v>0.37790000000000001</v>
          </cell>
          <cell r="AN250">
            <v>0.14285714285714299</v>
          </cell>
          <cell r="AQ250">
            <v>0.25</v>
          </cell>
          <cell r="AR250">
            <v>1</v>
          </cell>
        </row>
        <row r="251">
          <cell r="G251" t="str">
            <v>Infrastructure_cost_phasing</v>
          </cell>
          <cell r="L251">
            <v>0.33333333333333298</v>
          </cell>
          <cell r="M251">
            <v>0.22222222222222199</v>
          </cell>
          <cell r="N251">
            <v>0.22222222222222199</v>
          </cell>
          <cell r="O251">
            <v>0.22222222222222199</v>
          </cell>
          <cell r="P251">
            <v>0.22222222222222199</v>
          </cell>
          <cell r="Q251">
            <v>0.25</v>
          </cell>
          <cell r="R251">
            <v>0.2</v>
          </cell>
          <cell r="S251">
            <v>0.2</v>
          </cell>
          <cell r="T251">
            <v>0.16666666666666699</v>
          </cell>
          <cell r="U251">
            <v>0.15384615384615399</v>
          </cell>
          <cell r="V251">
            <v>0.15384615384615399</v>
          </cell>
          <cell r="W251">
            <v>0.125</v>
          </cell>
          <cell r="X251">
            <v>0.133333333333333</v>
          </cell>
          <cell r="Y251">
            <v>0.4</v>
          </cell>
          <cell r="Z251">
            <v>0.1</v>
          </cell>
          <cell r="AA251">
            <v>0.4</v>
          </cell>
          <cell r="AB251">
            <v>0.2</v>
          </cell>
          <cell r="AC251">
            <v>0</v>
          </cell>
          <cell r="AD251">
            <v>0.14285714285714299</v>
          </cell>
          <cell r="AE251">
            <v>0.16</v>
          </cell>
          <cell r="AF251">
            <v>0</v>
          </cell>
          <cell r="AG251">
            <v>0.22222222222222199</v>
          </cell>
          <cell r="AH251">
            <v>0.35699999999999998</v>
          </cell>
          <cell r="AI251">
            <v>0.4</v>
          </cell>
          <cell r="AJ251">
            <v>0.33333333333333298</v>
          </cell>
          <cell r="AK251">
            <v>0.33333333333333298</v>
          </cell>
          <cell r="AL251">
            <v>0.29166666666666702</v>
          </cell>
          <cell r="AM251">
            <v>0.25290000000000001</v>
          </cell>
          <cell r="AN251">
            <v>0.14285714285714299</v>
          </cell>
          <cell r="AQ251">
            <v>0.25</v>
          </cell>
          <cell r="AR251">
            <v>0</v>
          </cell>
        </row>
        <row r="252">
          <cell r="G252" t="str">
            <v>Infrastructure_cost_phasing</v>
          </cell>
          <cell r="L252">
            <v>0.33333333333333298</v>
          </cell>
          <cell r="M252">
            <v>0.22222222222222199</v>
          </cell>
          <cell r="N252">
            <v>0.22222222222222199</v>
          </cell>
          <cell r="O252">
            <v>0.22222222222222199</v>
          </cell>
          <cell r="P252">
            <v>0.22222222222222199</v>
          </cell>
          <cell r="Q252">
            <v>0.25</v>
          </cell>
          <cell r="R252">
            <v>0.2</v>
          </cell>
          <cell r="S252">
            <v>0.2</v>
          </cell>
          <cell r="T252">
            <v>0.16666666666666699</v>
          </cell>
          <cell r="U252">
            <v>0.15384615384615399</v>
          </cell>
          <cell r="V252">
            <v>0.15384615384615399</v>
          </cell>
          <cell r="W252">
            <v>0.125</v>
          </cell>
          <cell r="X252">
            <v>0.133333333333333</v>
          </cell>
          <cell r="Y252">
            <v>0.2</v>
          </cell>
          <cell r="Z252">
            <v>0.35</v>
          </cell>
          <cell r="AA252">
            <v>0</v>
          </cell>
          <cell r="AB252">
            <v>0.2</v>
          </cell>
          <cell r="AC252">
            <v>0</v>
          </cell>
          <cell r="AD252">
            <v>0.14285714285714299</v>
          </cell>
          <cell r="AE252">
            <v>0</v>
          </cell>
          <cell r="AF252">
            <v>0</v>
          </cell>
          <cell r="AG252">
            <v>0.22222222222222199</v>
          </cell>
          <cell r="AH252">
            <v>0.28599999999999998</v>
          </cell>
          <cell r="AI252">
            <v>0.2</v>
          </cell>
          <cell r="AJ252">
            <v>0</v>
          </cell>
          <cell r="AK252">
            <v>0.33333333333333298</v>
          </cell>
          <cell r="AL252">
            <v>0.29166666666666702</v>
          </cell>
          <cell r="AM252">
            <v>0.25290000000000001</v>
          </cell>
          <cell r="AN252">
            <v>0.14285714285714299</v>
          </cell>
          <cell r="AQ252">
            <v>0.25</v>
          </cell>
          <cell r="AR252">
            <v>0</v>
          </cell>
        </row>
        <row r="253">
          <cell r="G253" t="str">
            <v>Infrastructure_cost_phasing</v>
          </cell>
          <cell r="L253">
            <v>0</v>
          </cell>
          <cell r="M253">
            <v>0.22222222222222199</v>
          </cell>
          <cell r="N253">
            <v>0.22222222222222199</v>
          </cell>
          <cell r="O253">
            <v>0.22222222222222199</v>
          </cell>
          <cell r="P253">
            <v>0.22222222222222199</v>
          </cell>
          <cell r="Q253">
            <v>0.25</v>
          </cell>
          <cell r="R253">
            <v>0.2</v>
          </cell>
          <cell r="S253">
            <v>0.2</v>
          </cell>
          <cell r="T253">
            <v>0.16666666666666699</v>
          </cell>
          <cell r="U253">
            <v>0.15384615384615399</v>
          </cell>
          <cell r="V253">
            <v>0.15384615384615399</v>
          </cell>
          <cell r="W253">
            <v>0.125</v>
          </cell>
          <cell r="X253">
            <v>0.133333333333333</v>
          </cell>
          <cell r="Y253">
            <v>0</v>
          </cell>
          <cell r="Z253">
            <v>0.35</v>
          </cell>
          <cell r="AA253">
            <v>0</v>
          </cell>
          <cell r="AB253">
            <v>0.2</v>
          </cell>
          <cell r="AC253">
            <v>0</v>
          </cell>
          <cell r="AD253">
            <v>0.14285714285714299</v>
          </cell>
          <cell r="AE253">
            <v>0</v>
          </cell>
          <cell r="AF253">
            <v>0</v>
          </cell>
          <cell r="AG253">
            <v>0.22222222222222199</v>
          </cell>
          <cell r="AH253">
            <v>0</v>
          </cell>
          <cell r="AI253">
            <v>0</v>
          </cell>
          <cell r="AJ253">
            <v>0</v>
          </cell>
          <cell r="AK253">
            <v>0</v>
          </cell>
          <cell r="AL253">
            <v>0</v>
          </cell>
          <cell r="AM253">
            <v>0.1163</v>
          </cell>
          <cell r="AN253">
            <v>0.14285714285714299</v>
          </cell>
          <cell r="AQ253">
            <v>0.25</v>
          </cell>
          <cell r="AR253">
            <v>0</v>
          </cell>
        </row>
        <row r="254">
          <cell r="G254" t="str">
            <v>Infrastructure_cost_phasing</v>
          </cell>
          <cell r="L254">
            <v>0</v>
          </cell>
          <cell r="M254">
            <v>0.11111111111111099</v>
          </cell>
          <cell r="N254">
            <v>0.11111111111111099</v>
          </cell>
          <cell r="O254">
            <v>0.11111111111111099</v>
          </cell>
          <cell r="P254">
            <v>0.11111111111111099</v>
          </cell>
          <cell r="Q254">
            <v>0</v>
          </cell>
          <cell r="R254">
            <v>0.2</v>
          </cell>
          <cell r="S254">
            <v>0.2</v>
          </cell>
          <cell r="T254">
            <v>0.16666666666666699</v>
          </cell>
          <cell r="U254">
            <v>0.15384615384615399</v>
          </cell>
          <cell r="V254">
            <v>0.15384615384615399</v>
          </cell>
          <cell r="W254">
            <v>0.125</v>
          </cell>
          <cell r="X254">
            <v>0.133333333333333</v>
          </cell>
          <cell r="Y254">
            <v>0</v>
          </cell>
          <cell r="Z254">
            <v>0.1</v>
          </cell>
          <cell r="AA254">
            <v>0</v>
          </cell>
          <cell r="AB254">
            <v>0.2</v>
          </cell>
          <cell r="AC254">
            <v>0</v>
          </cell>
          <cell r="AD254">
            <v>0.14285714285714299</v>
          </cell>
          <cell r="AE254">
            <v>0</v>
          </cell>
          <cell r="AF254">
            <v>0</v>
          </cell>
          <cell r="AG254">
            <v>0.11111111111111099</v>
          </cell>
          <cell r="AH254">
            <v>0</v>
          </cell>
          <cell r="AI254">
            <v>0</v>
          </cell>
          <cell r="AJ254">
            <v>0</v>
          </cell>
          <cell r="AK254">
            <v>0</v>
          </cell>
          <cell r="AL254">
            <v>0</v>
          </cell>
          <cell r="AM254">
            <v>0</v>
          </cell>
          <cell r="AN254">
            <v>0.14285714285714299</v>
          </cell>
          <cell r="AQ254">
            <v>0</v>
          </cell>
          <cell r="AR254">
            <v>0</v>
          </cell>
        </row>
        <row r="255">
          <cell r="G255" t="str">
            <v>Infrastructure_cost_phasing</v>
          </cell>
          <cell r="L255">
            <v>0</v>
          </cell>
          <cell r="M255">
            <v>0</v>
          </cell>
          <cell r="N255">
            <v>0</v>
          </cell>
          <cell r="O255">
            <v>0</v>
          </cell>
          <cell r="P255">
            <v>0</v>
          </cell>
          <cell r="Q255">
            <v>0</v>
          </cell>
          <cell r="R255">
            <v>0</v>
          </cell>
          <cell r="S255">
            <v>0</v>
          </cell>
          <cell r="T255">
            <v>0.16666666666666699</v>
          </cell>
          <cell r="U255">
            <v>0.15384615384615399</v>
          </cell>
          <cell r="V255">
            <v>0.15384615384615399</v>
          </cell>
          <cell r="W255">
            <v>0.125</v>
          </cell>
          <cell r="X255">
            <v>0.133333333333333</v>
          </cell>
          <cell r="Y255">
            <v>0</v>
          </cell>
          <cell r="Z255">
            <v>0.05</v>
          </cell>
          <cell r="AA255">
            <v>0</v>
          </cell>
          <cell r="AB255">
            <v>0</v>
          </cell>
          <cell r="AC255">
            <v>0</v>
          </cell>
          <cell r="AD255">
            <v>0.14285714285714299</v>
          </cell>
          <cell r="AE255">
            <v>0</v>
          </cell>
          <cell r="AF255">
            <v>0</v>
          </cell>
          <cell r="AG255">
            <v>0</v>
          </cell>
          <cell r="AH255">
            <v>0</v>
          </cell>
          <cell r="AI255">
            <v>0</v>
          </cell>
          <cell r="AJ255">
            <v>0</v>
          </cell>
          <cell r="AK255">
            <v>0</v>
          </cell>
          <cell r="AL255">
            <v>0</v>
          </cell>
          <cell r="AM255">
            <v>0</v>
          </cell>
          <cell r="AN255">
            <v>0.14285714285714299</v>
          </cell>
          <cell r="AQ255">
            <v>0</v>
          </cell>
          <cell r="AR255">
            <v>0</v>
          </cell>
        </row>
        <row r="256">
          <cell r="G256" t="str">
            <v>Infrastructure_cost_phasing</v>
          </cell>
          <cell r="L256">
            <v>0</v>
          </cell>
          <cell r="M256">
            <v>0</v>
          </cell>
          <cell r="N256">
            <v>0</v>
          </cell>
          <cell r="O256">
            <v>0</v>
          </cell>
          <cell r="P256">
            <v>0</v>
          </cell>
          <cell r="Q256">
            <v>0</v>
          </cell>
          <cell r="R256">
            <v>0</v>
          </cell>
          <cell r="S256">
            <v>0</v>
          </cell>
          <cell r="T256">
            <v>0</v>
          </cell>
          <cell r="U256">
            <v>7.69230769230769E-2</v>
          </cell>
          <cell r="V256">
            <v>7.69230769230769E-2</v>
          </cell>
          <cell r="W256">
            <v>0.125</v>
          </cell>
          <cell r="X256">
            <v>0.133333333333333</v>
          </cell>
          <cell r="Y256">
            <v>0</v>
          </cell>
          <cell r="Z256">
            <v>0</v>
          </cell>
          <cell r="AA256">
            <v>0</v>
          </cell>
          <cell r="AB256">
            <v>0</v>
          </cell>
          <cell r="AC256">
            <v>0</v>
          </cell>
          <cell r="AD256">
            <v>0.14285714285714299</v>
          </cell>
          <cell r="AE256">
            <v>0</v>
          </cell>
          <cell r="AF256">
            <v>0</v>
          </cell>
          <cell r="AG256">
            <v>0</v>
          </cell>
          <cell r="AH256">
            <v>0</v>
          </cell>
          <cell r="AI256">
            <v>0</v>
          </cell>
          <cell r="AJ256">
            <v>0</v>
          </cell>
          <cell r="AK256">
            <v>0</v>
          </cell>
          <cell r="AL256">
            <v>0</v>
          </cell>
          <cell r="AM256">
            <v>0</v>
          </cell>
          <cell r="AN256">
            <v>0.14285714285714299</v>
          </cell>
          <cell r="AQ256">
            <v>0</v>
          </cell>
          <cell r="AR256">
            <v>0</v>
          </cell>
        </row>
        <row r="257">
          <cell r="G257" t="str">
            <v>Infrastructure_cost_phasing</v>
          </cell>
          <cell r="L257">
            <v>0</v>
          </cell>
          <cell r="M257">
            <v>0</v>
          </cell>
          <cell r="N257">
            <v>0</v>
          </cell>
          <cell r="O257">
            <v>0</v>
          </cell>
          <cell r="P257">
            <v>0</v>
          </cell>
          <cell r="Q257">
            <v>0</v>
          </cell>
          <cell r="R257">
            <v>0</v>
          </cell>
          <cell r="S257">
            <v>0</v>
          </cell>
          <cell r="T257">
            <v>0</v>
          </cell>
          <cell r="U257">
            <v>0</v>
          </cell>
          <cell r="V257">
            <v>0</v>
          </cell>
          <cell r="W257">
            <v>0.125</v>
          </cell>
          <cell r="X257">
            <v>6.6666666666666805E-2</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Q257">
            <v>0</v>
          </cell>
          <cell r="AR257">
            <v>0</v>
          </cell>
        </row>
        <row r="258">
          <cell r="AQ258">
            <v>0</v>
          </cell>
        </row>
        <row r="259">
          <cell r="G259" t="str">
            <v>Fuel 1 PFM</v>
          </cell>
          <cell r="L259" t="str">
            <v>Gas</v>
          </cell>
          <cell r="M259" t="str">
            <v>Gas</v>
          </cell>
          <cell r="N259" t="str">
            <v>Gas</v>
          </cell>
          <cell r="O259" t="str">
            <v>Gas</v>
          </cell>
          <cell r="P259" t="str">
            <v>Gas</v>
          </cell>
          <cell r="Q259" t="str">
            <v>Coal</v>
          </cell>
          <cell r="R259" t="str">
            <v>Coal</v>
          </cell>
          <cell r="S259" t="str">
            <v>Coal</v>
          </cell>
          <cell r="T259" t="str">
            <v>Coal</v>
          </cell>
          <cell r="U259" t="str">
            <v>Coal</v>
          </cell>
          <cell r="V259" t="str">
            <v>Coal</v>
          </cell>
          <cell r="W259" t="str">
            <v>Uranium</v>
          </cell>
          <cell r="X259" t="str">
            <v>Uranium</v>
          </cell>
          <cell r="Y259">
            <v>0</v>
          </cell>
          <cell r="Z259">
            <v>0</v>
          </cell>
          <cell r="AA259">
            <v>0</v>
          </cell>
          <cell r="AB259">
            <v>0</v>
          </cell>
          <cell r="AC259">
            <v>0</v>
          </cell>
          <cell r="AD259" t="str">
            <v>Uranium</v>
          </cell>
          <cell r="AE259" t="str">
            <v>Co-firing and Conversion</v>
          </cell>
          <cell r="AF259" t="str">
            <v>Co-firing and Conversion</v>
          </cell>
          <cell r="AG259" t="str">
            <v>Gas</v>
          </cell>
          <cell r="AH259" t="str">
            <v>Biomass (&gt;50MW)</v>
          </cell>
          <cell r="AI259" t="str">
            <v>Gas</v>
          </cell>
          <cell r="AJ259" t="str">
            <v>Gas</v>
          </cell>
          <cell r="AK259" t="str">
            <v>Gas</v>
          </cell>
          <cell r="AL259" t="str">
            <v>Biomass (5-50MW)</v>
          </cell>
          <cell r="AM259" t="str">
            <v>Biomass (&gt;50MW)</v>
          </cell>
          <cell r="AN259" t="str">
            <v>Uranium</v>
          </cell>
          <cell r="AO259">
            <v>0</v>
          </cell>
          <cell r="AP259">
            <v>0</v>
          </cell>
          <cell r="AQ259" t="str">
            <v>Coal</v>
          </cell>
          <cell r="AR259">
            <v>0</v>
          </cell>
        </row>
        <row r="260">
          <cell r="G260" t="str">
            <v>Fuel 2 PFM</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row>
        <row r="261">
          <cell r="AQ261">
            <v>0</v>
          </cell>
        </row>
        <row r="262">
          <cell r="G262" t="str">
            <v>Proportion of Fuel 1 (%)</v>
          </cell>
          <cell r="L262">
            <v>1</v>
          </cell>
          <cell r="M262">
            <v>1</v>
          </cell>
          <cell r="N262">
            <v>1</v>
          </cell>
          <cell r="O262">
            <v>1</v>
          </cell>
          <cell r="P262">
            <v>1</v>
          </cell>
          <cell r="Q262">
            <v>1</v>
          </cell>
          <cell r="R262">
            <v>1</v>
          </cell>
          <cell r="S262">
            <v>1</v>
          </cell>
          <cell r="T262">
            <v>1</v>
          </cell>
          <cell r="U262">
            <v>1</v>
          </cell>
          <cell r="V262">
            <v>1</v>
          </cell>
          <cell r="W262">
            <v>1</v>
          </cell>
          <cell r="X262">
            <v>1</v>
          </cell>
          <cell r="Y262">
            <v>0</v>
          </cell>
          <cell r="Z262">
            <v>0</v>
          </cell>
          <cell r="AA262">
            <v>0</v>
          </cell>
          <cell r="AB262">
            <v>0</v>
          </cell>
          <cell r="AC262">
            <v>0</v>
          </cell>
          <cell r="AD262">
            <v>1</v>
          </cell>
          <cell r="AE262">
            <v>1</v>
          </cell>
          <cell r="AF262">
            <v>1</v>
          </cell>
          <cell r="AG262">
            <v>1</v>
          </cell>
          <cell r="AH262">
            <v>1</v>
          </cell>
          <cell r="AI262">
            <v>1</v>
          </cell>
          <cell r="AJ262">
            <v>1</v>
          </cell>
          <cell r="AK262">
            <v>1</v>
          </cell>
          <cell r="AL262">
            <v>1</v>
          </cell>
          <cell r="AM262">
            <v>1</v>
          </cell>
          <cell r="AN262">
            <v>1</v>
          </cell>
          <cell r="AO262">
            <v>1</v>
          </cell>
          <cell r="AP262">
            <v>1</v>
          </cell>
          <cell r="AQ262">
            <v>1</v>
          </cell>
          <cell r="AR262">
            <v>0</v>
          </cell>
        </row>
        <row r="263">
          <cell r="G263" t="str">
            <v>Fuel1_percentage</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row>
        <row r="264">
          <cell r="AQ264">
            <v>0</v>
          </cell>
        </row>
        <row r="265">
          <cell r="G265" t="str">
            <v>Efficiency_profile</v>
          </cell>
          <cell r="L265">
            <v>1</v>
          </cell>
          <cell r="M265">
            <v>1</v>
          </cell>
          <cell r="N265">
            <v>1</v>
          </cell>
          <cell r="O265">
            <v>1</v>
          </cell>
          <cell r="P265">
            <v>1</v>
          </cell>
          <cell r="Q265">
            <v>1</v>
          </cell>
          <cell r="R265">
            <v>1</v>
          </cell>
          <cell r="S265">
            <v>1</v>
          </cell>
          <cell r="T265">
            <v>1</v>
          </cell>
          <cell r="U265">
            <v>1</v>
          </cell>
          <cell r="V265">
            <v>1</v>
          </cell>
          <cell r="W265">
            <v>1</v>
          </cell>
          <cell r="X265">
            <v>1</v>
          </cell>
          <cell r="Y265">
            <v>1</v>
          </cell>
          <cell r="Z265">
            <v>1</v>
          </cell>
          <cell r="AA265">
            <v>1</v>
          </cell>
          <cell r="AB265">
            <v>1</v>
          </cell>
          <cell r="AC265">
            <v>1</v>
          </cell>
          <cell r="AD265">
            <v>1</v>
          </cell>
          <cell r="AE265">
            <v>1</v>
          </cell>
          <cell r="AF265">
            <v>1</v>
          </cell>
          <cell r="AG265">
            <v>1</v>
          </cell>
          <cell r="AH265">
            <v>1</v>
          </cell>
          <cell r="AI265">
            <v>1</v>
          </cell>
          <cell r="AJ265">
            <v>1</v>
          </cell>
          <cell r="AK265">
            <v>1</v>
          </cell>
          <cell r="AL265">
            <v>1</v>
          </cell>
          <cell r="AM265">
            <v>1</v>
          </cell>
          <cell r="AN265">
            <v>1</v>
          </cell>
          <cell r="AO265">
            <v>1</v>
          </cell>
          <cell r="AP265">
            <v>1</v>
          </cell>
          <cell r="AQ265">
            <v>1</v>
          </cell>
          <cell r="AR265">
            <v>1</v>
          </cell>
        </row>
        <row r="266">
          <cell r="G266" t="str">
            <v>Efficiency_profile</v>
          </cell>
          <cell r="L266">
            <v>0.99750000000000005</v>
          </cell>
          <cell r="M266">
            <v>0.99750000000000005</v>
          </cell>
          <cell r="N266">
            <v>0.99750000000000005</v>
          </cell>
          <cell r="O266">
            <v>0.99750000000000005</v>
          </cell>
          <cell r="P266">
            <v>0.99750000000000005</v>
          </cell>
          <cell r="Q266">
            <v>0.99409999999999998</v>
          </cell>
          <cell r="R266">
            <v>0.99409999999999998</v>
          </cell>
          <cell r="S266">
            <v>0.99409999999999998</v>
          </cell>
          <cell r="T266">
            <v>0.99450000000000005</v>
          </cell>
          <cell r="U266">
            <v>0.99450000000000005</v>
          </cell>
          <cell r="V266">
            <v>0.99450000000000005</v>
          </cell>
          <cell r="W266">
            <v>1</v>
          </cell>
          <cell r="X266">
            <v>1</v>
          </cell>
          <cell r="Y266">
            <v>1</v>
          </cell>
          <cell r="Z266">
            <v>1</v>
          </cell>
          <cell r="AA266">
            <v>1</v>
          </cell>
          <cell r="AB266">
            <v>1</v>
          </cell>
          <cell r="AC266">
            <v>1</v>
          </cell>
          <cell r="AD266">
            <v>1</v>
          </cell>
          <cell r="AE266">
            <v>1</v>
          </cell>
          <cell r="AF266">
            <v>1</v>
          </cell>
          <cell r="AG266">
            <v>0.99750000000000005</v>
          </cell>
          <cell r="AH266">
            <v>1</v>
          </cell>
          <cell r="AI266">
            <v>0.99650000000000005</v>
          </cell>
          <cell r="AJ266">
            <v>0.99650000000000005</v>
          </cell>
          <cell r="AK266">
            <v>0.99750000000000005</v>
          </cell>
          <cell r="AL266">
            <v>1</v>
          </cell>
          <cell r="AM266">
            <v>1</v>
          </cell>
          <cell r="AN266">
            <v>1</v>
          </cell>
          <cell r="AO266">
            <v>1</v>
          </cell>
          <cell r="AP266">
            <v>1</v>
          </cell>
          <cell r="AQ266">
            <v>0.99409999999999998</v>
          </cell>
          <cell r="AR266">
            <v>1</v>
          </cell>
        </row>
        <row r="267">
          <cell r="G267" t="str">
            <v>Efficiency_profile</v>
          </cell>
          <cell r="L267">
            <v>0.99500624999999998</v>
          </cell>
          <cell r="M267">
            <v>0.99500624999999998</v>
          </cell>
          <cell r="N267">
            <v>0.99500624999999998</v>
          </cell>
          <cell r="O267">
            <v>0.99500624999999998</v>
          </cell>
          <cell r="P267">
            <v>0.99500624999999998</v>
          </cell>
          <cell r="Q267">
            <v>0.98823481000000002</v>
          </cell>
          <cell r="R267">
            <v>0.98823481000000002</v>
          </cell>
          <cell r="S267">
            <v>0.98823481000000002</v>
          </cell>
          <cell r="T267">
            <v>0.98903025</v>
          </cell>
          <cell r="U267">
            <v>0.98903025</v>
          </cell>
          <cell r="V267">
            <v>0.98903025</v>
          </cell>
          <cell r="W267">
            <v>1</v>
          </cell>
          <cell r="X267">
            <v>1</v>
          </cell>
          <cell r="Y267">
            <v>1</v>
          </cell>
          <cell r="Z267">
            <v>1</v>
          </cell>
          <cell r="AA267">
            <v>1</v>
          </cell>
          <cell r="AB267">
            <v>1</v>
          </cell>
          <cell r="AC267">
            <v>1</v>
          </cell>
          <cell r="AD267">
            <v>1</v>
          </cell>
          <cell r="AE267">
            <v>1</v>
          </cell>
          <cell r="AF267">
            <v>1</v>
          </cell>
          <cell r="AG267">
            <v>0.99500624999999998</v>
          </cell>
          <cell r="AH267">
            <v>1</v>
          </cell>
          <cell r="AI267">
            <v>0.99301225000000004</v>
          </cell>
          <cell r="AJ267">
            <v>0.99301225000000004</v>
          </cell>
          <cell r="AK267">
            <v>0.99500624999999998</v>
          </cell>
          <cell r="AL267">
            <v>1</v>
          </cell>
          <cell r="AM267">
            <v>1</v>
          </cell>
          <cell r="AN267">
            <v>1</v>
          </cell>
          <cell r="AO267">
            <v>1</v>
          </cell>
          <cell r="AP267">
            <v>1</v>
          </cell>
          <cell r="AQ267">
            <v>0.98823481000000002</v>
          </cell>
          <cell r="AR267">
            <v>1</v>
          </cell>
        </row>
        <row r="268">
          <cell r="G268" t="str">
            <v>Efficiency_profile</v>
          </cell>
          <cell r="L268">
            <v>0.99251873437500004</v>
          </cell>
          <cell r="M268">
            <v>0.99251873437500004</v>
          </cell>
          <cell r="N268">
            <v>0.99251873437500004</v>
          </cell>
          <cell r="O268">
            <v>0.99251873437500004</v>
          </cell>
          <cell r="P268">
            <v>0.99251873437500004</v>
          </cell>
          <cell r="Q268">
            <v>0.98240422462099997</v>
          </cell>
          <cell r="R268">
            <v>0.98240422462099997</v>
          </cell>
          <cell r="S268">
            <v>0.98240422462099997</v>
          </cell>
          <cell r="T268">
            <v>0.98359058362499996</v>
          </cell>
          <cell r="U268">
            <v>0.98359058362499996</v>
          </cell>
          <cell r="V268">
            <v>0.98359058362499996</v>
          </cell>
          <cell r="W268">
            <v>1</v>
          </cell>
          <cell r="X268">
            <v>1</v>
          </cell>
          <cell r="Y268">
            <v>1</v>
          </cell>
          <cell r="Z268">
            <v>1</v>
          </cell>
          <cell r="AA268">
            <v>1</v>
          </cell>
          <cell r="AB268">
            <v>1</v>
          </cell>
          <cell r="AC268">
            <v>1</v>
          </cell>
          <cell r="AD268">
            <v>1</v>
          </cell>
          <cell r="AE268">
            <v>1</v>
          </cell>
          <cell r="AF268">
            <v>1</v>
          </cell>
          <cell r="AG268">
            <v>0.99251873437500004</v>
          </cell>
          <cell r="AH268">
            <v>1</v>
          </cell>
          <cell r="AI268">
            <v>0.98953670712499997</v>
          </cell>
          <cell r="AJ268">
            <v>0.99824999999999997</v>
          </cell>
          <cell r="AK268">
            <v>0.99251873437500004</v>
          </cell>
          <cell r="AL268">
            <v>1</v>
          </cell>
          <cell r="AM268">
            <v>1</v>
          </cell>
          <cell r="AN268">
            <v>1</v>
          </cell>
          <cell r="AO268">
            <v>1</v>
          </cell>
          <cell r="AP268">
            <v>1</v>
          </cell>
          <cell r="AQ268">
            <v>0.98240422462099997</v>
          </cell>
          <cell r="AR268">
            <v>1</v>
          </cell>
        </row>
        <row r="269">
          <cell r="G269" t="str">
            <v>Efficiency_profile</v>
          </cell>
          <cell r="L269">
            <v>0.99003743753906304</v>
          </cell>
          <cell r="M269">
            <v>0.99003743753906304</v>
          </cell>
          <cell r="N269">
            <v>0.99003743753906304</v>
          </cell>
          <cell r="O269">
            <v>0.99003743753906304</v>
          </cell>
          <cell r="P269">
            <v>0.99003743753906304</v>
          </cell>
          <cell r="Q269">
            <v>0.97660803969573595</v>
          </cell>
          <cell r="R269">
            <v>0.97660803969573595</v>
          </cell>
          <cell r="S269">
            <v>0.97660803969573595</v>
          </cell>
          <cell r="T269">
            <v>0.97818083541506295</v>
          </cell>
          <cell r="U269">
            <v>0.97818083541506295</v>
          </cell>
          <cell r="V269">
            <v>0.97818083541506295</v>
          </cell>
          <cell r="W269">
            <v>1</v>
          </cell>
          <cell r="X269">
            <v>1</v>
          </cell>
          <cell r="Y269">
            <v>1</v>
          </cell>
          <cell r="Z269">
            <v>1</v>
          </cell>
          <cell r="AA269">
            <v>1</v>
          </cell>
          <cell r="AB269">
            <v>1</v>
          </cell>
          <cell r="AC269">
            <v>1</v>
          </cell>
          <cell r="AD269">
            <v>1</v>
          </cell>
          <cell r="AE269">
            <v>1</v>
          </cell>
          <cell r="AF269">
            <v>1</v>
          </cell>
          <cell r="AG269">
            <v>0.99003743753906304</v>
          </cell>
          <cell r="AH269">
            <v>1</v>
          </cell>
          <cell r="AI269">
            <v>0.98607332865006303</v>
          </cell>
          <cell r="AJ269">
            <v>0.99475612499999999</v>
          </cell>
          <cell r="AK269">
            <v>0.99003743753906304</v>
          </cell>
          <cell r="AL269">
            <v>1</v>
          </cell>
          <cell r="AM269">
            <v>1</v>
          </cell>
          <cell r="AN269">
            <v>1</v>
          </cell>
          <cell r="AO269">
            <v>1</v>
          </cell>
          <cell r="AP269">
            <v>1</v>
          </cell>
          <cell r="AQ269">
            <v>0.97660803969573595</v>
          </cell>
          <cell r="AR269">
            <v>1</v>
          </cell>
        </row>
        <row r="270">
          <cell r="G270" t="str">
            <v>Efficiency_profile</v>
          </cell>
          <cell r="L270">
            <v>0.98756234394521503</v>
          </cell>
          <cell r="M270">
            <v>0.98756234394521503</v>
          </cell>
          <cell r="N270">
            <v>0.98756234394521503</v>
          </cell>
          <cell r="O270">
            <v>0.98756234394521503</v>
          </cell>
          <cell r="P270">
            <v>0.98756234394521503</v>
          </cell>
          <cell r="Q270">
            <v>0.97084605226153098</v>
          </cell>
          <cell r="R270">
            <v>0.97084605226153098</v>
          </cell>
          <cell r="S270">
            <v>0.97084605226153098</v>
          </cell>
          <cell r="T270">
            <v>0.97280084082027996</v>
          </cell>
          <cell r="U270">
            <v>0.97280084082027996</v>
          </cell>
          <cell r="V270">
            <v>0.97280084082027996</v>
          </cell>
          <cell r="W270">
            <v>1</v>
          </cell>
          <cell r="X270">
            <v>1</v>
          </cell>
          <cell r="Y270">
            <v>1</v>
          </cell>
          <cell r="Z270">
            <v>1</v>
          </cell>
          <cell r="AA270">
            <v>1</v>
          </cell>
          <cell r="AB270">
            <v>1</v>
          </cell>
          <cell r="AC270">
            <v>1</v>
          </cell>
          <cell r="AD270">
            <v>1</v>
          </cell>
          <cell r="AE270">
            <v>1</v>
          </cell>
          <cell r="AF270">
            <v>1</v>
          </cell>
          <cell r="AG270">
            <v>0.98756234394521503</v>
          </cell>
          <cell r="AH270">
            <v>1</v>
          </cell>
          <cell r="AI270">
            <v>0.98262207199978802</v>
          </cell>
          <cell r="AJ270">
            <v>0.99127447856249995</v>
          </cell>
          <cell r="AK270">
            <v>0.98756234394521503</v>
          </cell>
          <cell r="AL270">
            <v>1</v>
          </cell>
          <cell r="AM270">
            <v>1</v>
          </cell>
          <cell r="AN270">
            <v>1</v>
          </cell>
          <cell r="AO270">
            <v>1</v>
          </cell>
          <cell r="AP270">
            <v>1</v>
          </cell>
          <cell r="AQ270">
            <v>0.97084605226153098</v>
          </cell>
          <cell r="AR270">
            <v>1</v>
          </cell>
        </row>
        <row r="271">
          <cell r="G271" t="str">
            <v>Efficiency_profile</v>
          </cell>
          <cell r="L271">
            <v>0.99750000000000005</v>
          </cell>
          <cell r="M271">
            <v>0.99750000000000005</v>
          </cell>
          <cell r="N271">
            <v>0.99750000000000005</v>
          </cell>
          <cell r="O271">
            <v>0.99750000000000005</v>
          </cell>
          <cell r="P271">
            <v>0.99750000000000005</v>
          </cell>
          <cell r="Q271">
            <v>0.96511806055318805</v>
          </cell>
          <cell r="R271">
            <v>0.96511806055318805</v>
          </cell>
          <cell r="S271">
            <v>0.96511806055318805</v>
          </cell>
          <cell r="T271">
            <v>0.99750000000000005</v>
          </cell>
          <cell r="U271">
            <v>0.99750000000000005</v>
          </cell>
          <cell r="V271">
            <v>0.99750000000000005</v>
          </cell>
          <cell r="W271">
            <v>1</v>
          </cell>
          <cell r="X271">
            <v>1</v>
          </cell>
          <cell r="Y271">
            <v>1</v>
          </cell>
          <cell r="Z271">
            <v>1</v>
          </cell>
          <cell r="AA271">
            <v>1</v>
          </cell>
          <cell r="AB271">
            <v>1</v>
          </cell>
          <cell r="AC271">
            <v>1</v>
          </cell>
          <cell r="AD271">
            <v>1</v>
          </cell>
          <cell r="AE271">
            <v>1</v>
          </cell>
          <cell r="AF271">
            <v>1</v>
          </cell>
          <cell r="AG271">
            <v>0.99750000000000005</v>
          </cell>
          <cell r="AH271">
            <v>1</v>
          </cell>
          <cell r="AI271">
            <v>0.99650000000000005</v>
          </cell>
          <cell r="AJ271">
            <v>0.99650306249999998</v>
          </cell>
          <cell r="AK271">
            <v>0.99750000000000005</v>
          </cell>
          <cell r="AL271">
            <v>1</v>
          </cell>
          <cell r="AM271">
            <v>1</v>
          </cell>
          <cell r="AN271">
            <v>1</v>
          </cell>
          <cell r="AO271">
            <v>1</v>
          </cell>
          <cell r="AP271">
            <v>1</v>
          </cell>
          <cell r="AQ271">
            <v>0.96511806055318805</v>
          </cell>
          <cell r="AR271">
            <v>1</v>
          </cell>
        </row>
        <row r="272">
          <cell r="G272" t="str">
            <v>Efficiency_profile</v>
          </cell>
          <cell r="L272">
            <v>0.99500624999999998</v>
          </cell>
          <cell r="M272">
            <v>0.99500624999999998</v>
          </cell>
          <cell r="N272">
            <v>0.99500624999999998</v>
          </cell>
          <cell r="O272">
            <v>0.99500624999999998</v>
          </cell>
          <cell r="P272">
            <v>0.99500624999999998</v>
          </cell>
          <cell r="Q272">
            <v>0.95942386399592405</v>
          </cell>
          <cell r="R272">
            <v>0.95942386399592405</v>
          </cell>
          <cell r="S272">
            <v>0.95942386399592405</v>
          </cell>
          <cell r="T272">
            <v>0.99201375000000003</v>
          </cell>
          <cell r="U272">
            <v>0.99201375000000003</v>
          </cell>
          <cell r="V272">
            <v>0.99201375000000003</v>
          </cell>
          <cell r="W272">
            <v>1</v>
          </cell>
          <cell r="X272">
            <v>1</v>
          </cell>
          <cell r="Y272">
            <v>1</v>
          </cell>
          <cell r="Z272">
            <v>1</v>
          </cell>
          <cell r="AA272">
            <v>1</v>
          </cell>
          <cell r="AB272">
            <v>1</v>
          </cell>
          <cell r="AC272">
            <v>1</v>
          </cell>
          <cell r="AD272">
            <v>1</v>
          </cell>
          <cell r="AE272">
            <v>1</v>
          </cell>
          <cell r="AF272">
            <v>1</v>
          </cell>
          <cell r="AG272">
            <v>0.99500624999999998</v>
          </cell>
          <cell r="AH272">
            <v>1</v>
          </cell>
          <cell r="AI272">
            <v>0.99301225000000004</v>
          </cell>
          <cell r="AJ272">
            <v>0.99301530178124997</v>
          </cell>
          <cell r="AK272">
            <v>0.99500624999999998</v>
          </cell>
          <cell r="AL272">
            <v>1</v>
          </cell>
          <cell r="AM272">
            <v>1</v>
          </cell>
          <cell r="AN272">
            <v>1</v>
          </cell>
          <cell r="AO272">
            <v>1</v>
          </cell>
          <cell r="AP272">
            <v>1</v>
          </cell>
          <cell r="AQ272">
            <v>0.95942386399592405</v>
          </cell>
          <cell r="AR272">
            <v>1</v>
          </cell>
        </row>
        <row r="273">
          <cell r="G273" t="str">
            <v>Efficiency_profile</v>
          </cell>
          <cell r="L273">
            <v>0.99251873437500004</v>
          </cell>
          <cell r="M273">
            <v>0.99251873437500004</v>
          </cell>
          <cell r="N273">
            <v>0.99251873437500004</v>
          </cell>
          <cell r="O273">
            <v>0.99251873437500004</v>
          </cell>
          <cell r="P273">
            <v>0.99251873437500004</v>
          </cell>
          <cell r="Q273">
            <v>0.99199999999999999</v>
          </cell>
          <cell r="R273">
            <v>0.99199999999999999</v>
          </cell>
          <cell r="S273">
            <v>0.99199999999999999</v>
          </cell>
          <cell r="T273">
            <v>0.98655767437499997</v>
          </cell>
          <cell r="U273">
            <v>0.98655767437499997</v>
          </cell>
          <cell r="V273">
            <v>0.98655767437499997</v>
          </cell>
          <cell r="W273">
            <v>1</v>
          </cell>
          <cell r="X273">
            <v>1</v>
          </cell>
          <cell r="Y273">
            <v>1</v>
          </cell>
          <cell r="Z273">
            <v>1</v>
          </cell>
          <cell r="AA273">
            <v>1</v>
          </cell>
          <cell r="AB273">
            <v>1</v>
          </cell>
          <cell r="AC273">
            <v>1</v>
          </cell>
          <cell r="AD273">
            <v>1</v>
          </cell>
          <cell r="AE273">
            <v>1</v>
          </cell>
          <cell r="AF273">
            <v>1</v>
          </cell>
          <cell r="AG273">
            <v>0.99251873437500004</v>
          </cell>
          <cell r="AH273">
            <v>1</v>
          </cell>
          <cell r="AI273">
            <v>0.98953670712499997</v>
          </cell>
          <cell r="AJ273">
            <v>0.989539748225016</v>
          </cell>
          <cell r="AK273">
            <v>0.99251873437500004</v>
          </cell>
          <cell r="AL273">
            <v>1</v>
          </cell>
          <cell r="AM273">
            <v>1</v>
          </cell>
          <cell r="AN273">
            <v>1</v>
          </cell>
          <cell r="AO273">
            <v>1</v>
          </cell>
          <cell r="AP273">
            <v>1</v>
          </cell>
          <cell r="AQ273">
            <v>0.99199999999999999</v>
          </cell>
          <cell r="AR273">
            <v>1</v>
          </cell>
        </row>
        <row r="274">
          <cell r="G274" t="str">
            <v>Efficiency_profile</v>
          </cell>
          <cell r="L274">
            <v>0.99003743753906304</v>
          </cell>
          <cell r="M274">
            <v>0.99003743753906304</v>
          </cell>
          <cell r="N274">
            <v>0.99003743753906304</v>
          </cell>
          <cell r="O274">
            <v>0.99003743753906304</v>
          </cell>
          <cell r="P274">
            <v>0.99003743753906304</v>
          </cell>
          <cell r="Q274">
            <v>0.9861472</v>
          </cell>
          <cell r="R274">
            <v>0.9861472</v>
          </cell>
          <cell r="S274">
            <v>0.9861472</v>
          </cell>
          <cell r="T274">
            <v>0.98113160716593795</v>
          </cell>
          <cell r="U274">
            <v>0.98113160716593795</v>
          </cell>
          <cell r="V274">
            <v>0.98113160716593795</v>
          </cell>
          <cell r="W274">
            <v>1</v>
          </cell>
          <cell r="X274">
            <v>1</v>
          </cell>
          <cell r="Y274">
            <v>1</v>
          </cell>
          <cell r="Z274">
            <v>1</v>
          </cell>
          <cell r="AA274">
            <v>1</v>
          </cell>
          <cell r="AB274">
            <v>1</v>
          </cell>
          <cell r="AC274">
            <v>1</v>
          </cell>
          <cell r="AD274">
            <v>1</v>
          </cell>
          <cell r="AE274">
            <v>1</v>
          </cell>
          <cell r="AF274">
            <v>1</v>
          </cell>
          <cell r="AG274">
            <v>0.99003743753906304</v>
          </cell>
          <cell r="AH274">
            <v>1</v>
          </cell>
          <cell r="AI274">
            <v>0.98607332865006303</v>
          </cell>
          <cell r="AJ274">
            <v>0.99475918214062498</v>
          </cell>
          <cell r="AK274">
            <v>0.99003743753906304</v>
          </cell>
          <cell r="AL274">
            <v>1</v>
          </cell>
          <cell r="AM274">
            <v>1</v>
          </cell>
          <cell r="AN274">
            <v>1</v>
          </cell>
          <cell r="AO274">
            <v>1</v>
          </cell>
          <cell r="AP274">
            <v>1</v>
          </cell>
          <cell r="AQ274">
            <v>0.9861472</v>
          </cell>
          <cell r="AR274">
            <v>1</v>
          </cell>
        </row>
        <row r="275">
          <cell r="G275" t="str">
            <v>Efficiency_profile</v>
          </cell>
          <cell r="L275">
            <v>0.98756234394521503</v>
          </cell>
          <cell r="M275">
            <v>0.98756234394521503</v>
          </cell>
          <cell r="N275">
            <v>0.98756234394521503</v>
          </cell>
          <cell r="O275">
            <v>0.98756234394521503</v>
          </cell>
          <cell r="P275">
            <v>0.98756234394521503</v>
          </cell>
          <cell r="Q275">
            <v>0.98032893152</v>
          </cell>
          <cell r="R275">
            <v>0.98032893152</v>
          </cell>
          <cell r="S275">
            <v>0.98032893152</v>
          </cell>
          <cell r="T275">
            <v>0.97573538332652499</v>
          </cell>
          <cell r="U275">
            <v>0.97573538332652499</v>
          </cell>
          <cell r="V275">
            <v>0.97573538332652499</v>
          </cell>
          <cell r="W275">
            <v>1</v>
          </cell>
          <cell r="X275">
            <v>1</v>
          </cell>
          <cell r="Y275">
            <v>1</v>
          </cell>
          <cell r="Z275">
            <v>1</v>
          </cell>
          <cell r="AA275">
            <v>1</v>
          </cell>
          <cell r="AB275">
            <v>1</v>
          </cell>
          <cell r="AC275">
            <v>1</v>
          </cell>
          <cell r="AD275">
            <v>1</v>
          </cell>
          <cell r="AE275">
            <v>1</v>
          </cell>
          <cell r="AF275">
            <v>1</v>
          </cell>
          <cell r="AG275">
            <v>0.98756234394521503</v>
          </cell>
          <cell r="AH275">
            <v>1</v>
          </cell>
          <cell r="AI275">
            <v>0.98262207199978802</v>
          </cell>
          <cell r="AJ275">
            <v>0.99127752500313304</v>
          </cell>
          <cell r="AK275">
            <v>0.98756234394521503</v>
          </cell>
          <cell r="AL275">
            <v>1</v>
          </cell>
          <cell r="AM275">
            <v>1</v>
          </cell>
          <cell r="AN275">
            <v>1</v>
          </cell>
          <cell r="AO275">
            <v>1</v>
          </cell>
          <cell r="AP275">
            <v>1</v>
          </cell>
          <cell r="AQ275">
            <v>0.98032893152</v>
          </cell>
          <cell r="AR275">
            <v>1</v>
          </cell>
        </row>
        <row r="276">
          <cell r="G276" t="str">
            <v>Efficiency_profile</v>
          </cell>
          <cell r="L276">
            <v>0.98509343808535199</v>
          </cell>
          <cell r="M276">
            <v>0.98509343808535199</v>
          </cell>
          <cell r="N276">
            <v>0.98509343808535199</v>
          </cell>
          <cell r="O276">
            <v>0.98509343808535199</v>
          </cell>
          <cell r="P276">
            <v>0.98509343808535199</v>
          </cell>
          <cell r="Q276">
            <v>0.97454499082403201</v>
          </cell>
          <cell r="R276">
            <v>0.97454499082403201</v>
          </cell>
          <cell r="S276">
            <v>0.97454499082403201</v>
          </cell>
          <cell r="T276">
            <v>0.97036883871822899</v>
          </cell>
          <cell r="U276">
            <v>0.97036883871822899</v>
          </cell>
          <cell r="V276">
            <v>0.97036883871822899</v>
          </cell>
          <cell r="W276">
            <v>1</v>
          </cell>
          <cell r="X276">
            <v>1</v>
          </cell>
          <cell r="Y276">
            <v>1</v>
          </cell>
          <cell r="Z276">
            <v>1</v>
          </cell>
          <cell r="AA276">
            <v>1</v>
          </cell>
          <cell r="AB276">
            <v>1</v>
          </cell>
          <cell r="AC276">
            <v>1</v>
          </cell>
          <cell r="AD276">
            <v>1</v>
          </cell>
          <cell r="AE276">
            <v>1</v>
          </cell>
          <cell r="AF276">
            <v>1</v>
          </cell>
          <cell r="AG276">
            <v>0.98509343808535199</v>
          </cell>
          <cell r="AH276">
            <v>1</v>
          </cell>
          <cell r="AI276">
            <v>0.97918289474778797</v>
          </cell>
          <cell r="AJ276">
            <v>0.98780805366562197</v>
          </cell>
          <cell r="AK276">
            <v>0.98509343808535199</v>
          </cell>
          <cell r="AL276">
            <v>1</v>
          </cell>
          <cell r="AM276">
            <v>1</v>
          </cell>
          <cell r="AN276">
            <v>1</v>
          </cell>
          <cell r="AO276">
            <v>1</v>
          </cell>
          <cell r="AP276">
            <v>1</v>
          </cell>
          <cell r="AQ276">
            <v>0.97454499082403201</v>
          </cell>
          <cell r="AR276">
            <v>1</v>
          </cell>
        </row>
        <row r="277">
          <cell r="G277" t="str">
            <v>Efficiency_profile</v>
          </cell>
          <cell r="L277">
            <v>0.99500624999999998</v>
          </cell>
          <cell r="M277">
            <v>0.99500624999999998</v>
          </cell>
          <cell r="N277">
            <v>0.99500624999999998</v>
          </cell>
          <cell r="O277">
            <v>0.99500624999999998</v>
          </cell>
          <cell r="P277">
            <v>0.99500624999999998</v>
          </cell>
          <cell r="Q277">
            <v>0.96879517537816995</v>
          </cell>
          <cell r="R277">
            <v>0.96879517537816995</v>
          </cell>
          <cell r="S277">
            <v>0.96879517537816995</v>
          </cell>
          <cell r="T277">
            <v>0.99500624999999998</v>
          </cell>
          <cell r="U277">
            <v>0.99500624999999998</v>
          </cell>
          <cell r="V277">
            <v>0.99500624999999998</v>
          </cell>
          <cell r="W277">
            <v>1</v>
          </cell>
          <cell r="X277">
            <v>1</v>
          </cell>
          <cell r="Y277">
            <v>1</v>
          </cell>
          <cell r="Z277">
            <v>1</v>
          </cell>
          <cell r="AA277">
            <v>1</v>
          </cell>
          <cell r="AB277">
            <v>1</v>
          </cell>
          <cell r="AC277">
            <v>1</v>
          </cell>
          <cell r="AD277">
            <v>1</v>
          </cell>
          <cell r="AE277">
            <v>1</v>
          </cell>
          <cell r="AF277">
            <v>1</v>
          </cell>
          <cell r="AG277">
            <v>0.99500624999999998</v>
          </cell>
          <cell r="AH277">
            <v>1</v>
          </cell>
          <cell r="AI277">
            <v>0.99301225000000004</v>
          </cell>
          <cell r="AJ277">
            <v>0.99301835357187895</v>
          </cell>
          <cell r="AK277">
            <v>0.99500624999999998</v>
          </cell>
          <cell r="AL277">
            <v>1</v>
          </cell>
          <cell r="AM277">
            <v>1</v>
          </cell>
          <cell r="AN277">
            <v>1</v>
          </cell>
          <cell r="AO277">
            <v>1</v>
          </cell>
          <cell r="AP277">
            <v>1</v>
          </cell>
          <cell r="AQ277">
            <v>0.96879517537816995</v>
          </cell>
          <cell r="AR277">
            <v>1</v>
          </cell>
        </row>
        <row r="278">
          <cell r="G278" t="str">
            <v>Efficiency_profile</v>
          </cell>
          <cell r="L278">
            <v>0.99251873437500004</v>
          </cell>
          <cell r="M278">
            <v>0.99251873437500004</v>
          </cell>
          <cell r="N278">
            <v>0.99251873437500004</v>
          </cell>
          <cell r="O278">
            <v>0.99251873437500004</v>
          </cell>
          <cell r="P278">
            <v>0.99251873437500004</v>
          </cell>
          <cell r="Q278">
            <v>0.96307928384343899</v>
          </cell>
          <cell r="R278">
            <v>0.96307928384343899</v>
          </cell>
          <cell r="S278">
            <v>0.96307928384343899</v>
          </cell>
          <cell r="T278">
            <v>0.98953371562500003</v>
          </cell>
          <cell r="U278">
            <v>0.98953371562500003</v>
          </cell>
          <cell r="V278">
            <v>0.98953371562500003</v>
          </cell>
          <cell r="W278">
            <v>1</v>
          </cell>
          <cell r="X278">
            <v>1</v>
          </cell>
          <cell r="Y278">
            <v>1</v>
          </cell>
          <cell r="Z278">
            <v>1</v>
          </cell>
          <cell r="AA278">
            <v>1</v>
          </cell>
          <cell r="AB278">
            <v>1</v>
          </cell>
          <cell r="AC278">
            <v>1</v>
          </cell>
          <cell r="AD278">
            <v>1</v>
          </cell>
          <cell r="AE278">
            <v>1</v>
          </cell>
          <cell r="AF278">
            <v>1</v>
          </cell>
          <cell r="AG278">
            <v>0.99251873437500004</v>
          </cell>
          <cell r="AH278">
            <v>1</v>
          </cell>
          <cell r="AI278">
            <v>0.98953670712499997</v>
          </cell>
          <cell r="AJ278">
            <v>0.989542789334377</v>
          </cell>
          <cell r="AK278">
            <v>0.99251873437500004</v>
          </cell>
          <cell r="AL278">
            <v>1</v>
          </cell>
          <cell r="AM278">
            <v>1</v>
          </cell>
          <cell r="AN278">
            <v>1</v>
          </cell>
          <cell r="AO278">
            <v>1</v>
          </cell>
          <cell r="AP278">
            <v>1</v>
          </cell>
          <cell r="AQ278">
            <v>0.96307928384343899</v>
          </cell>
          <cell r="AR278">
            <v>1</v>
          </cell>
        </row>
        <row r="279">
          <cell r="G279" t="str">
            <v>Efficiency_profile</v>
          </cell>
          <cell r="L279">
            <v>0.99003743753906304</v>
          </cell>
          <cell r="M279">
            <v>0.99003743753906304</v>
          </cell>
          <cell r="N279">
            <v>0.99003743753906304</v>
          </cell>
          <cell r="O279">
            <v>0.99003743753906304</v>
          </cell>
          <cell r="P279">
            <v>0.99003743753906304</v>
          </cell>
          <cell r="Q279">
            <v>0.95739711606876299</v>
          </cell>
          <cell r="R279">
            <v>0.95739711606876299</v>
          </cell>
          <cell r="S279">
            <v>0.95739711606876299</v>
          </cell>
          <cell r="T279">
            <v>0.984091280189063</v>
          </cell>
          <cell r="U279">
            <v>0.984091280189063</v>
          </cell>
          <cell r="V279">
            <v>0.984091280189063</v>
          </cell>
          <cell r="W279">
            <v>1</v>
          </cell>
          <cell r="X279">
            <v>1</v>
          </cell>
          <cell r="Y279">
            <v>1</v>
          </cell>
          <cell r="Z279">
            <v>1</v>
          </cell>
          <cell r="AA279">
            <v>1</v>
          </cell>
          <cell r="AB279">
            <v>1</v>
          </cell>
          <cell r="AC279">
            <v>1</v>
          </cell>
          <cell r="AD279">
            <v>1</v>
          </cell>
          <cell r="AE279">
            <v>1</v>
          </cell>
          <cell r="AF279">
            <v>1</v>
          </cell>
          <cell r="AG279">
            <v>0.99003743753906304</v>
          </cell>
          <cell r="AH279">
            <v>1</v>
          </cell>
          <cell r="AI279">
            <v>0.98607332865006303</v>
          </cell>
          <cell r="AJ279">
            <v>0.98607938957170704</v>
          </cell>
          <cell r="AK279">
            <v>0.99003743753906304</v>
          </cell>
          <cell r="AL279">
            <v>1</v>
          </cell>
          <cell r="AM279">
            <v>1</v>
          </cell>
          <cell r="AN279">
            <v>1</v>
          </cell>
          <cell r="AO279">
            <v>1</v>
          </cell>
          <cell r="AP279">
            <v>1</v>
          </cell>
          <cell r="AQ279">
            <v>0.95739711606876299</v>
          </cell>
          <cell r="AR279">
            <v>1</v>
          </cell>
        </row>
        <row r="280">
          <cell r="G280" t="str">
            <v>Efficiency_profile</v>
          </cell>
          <cell r="L280">
            <v>0.98756234394521503</v>
          </cell>
          <cell r="M280">
            <v>0.98756234394521503</v>
          </cell>
          <cell r="N280">
            <v>0.98756234394521503</v>
          </cell>
          <cell r="O280">
            <v>0.98756234394521503</v>
          </cell>
          <cell r="P280">
            <v>0.98756234394521503</v>
          </cell>
          <cell r="Q280">
            <v>0.95174847308395705</v>
          </cell>
          <cell r="R280">
            <v>0.95174847308395705</v>
          </cell>
          <cell r="S280">
            <v>0.95174847308395705</v>
          </cell>
          <cell r="T280">
            <v>0.97867877814802295</v>
          </cell>
          <cell r="U280">
            <v>0.97867877814802295</v>
          </cell>
          <cell r="V280">
            <v>0.97867877814802295</v>
          </cell>
          <cell r="W280">
            <v>1</v>
          </cell>
          <cell r="X280">
            <v>1</v>
          </cell>
          <cell r="Y280">
            <v>1</v>
          </cell>
          <cell r="Z280">
            <v>1</v>
          </cell>
          <cell r="AA280">
            <v>1</v>
          </cell>
          <cell r="AB280">
            <v>1</v>
          </cell>
          <cell r="AC280">
            <v>1</v>
          </cell>
          <cell r="AD280">
            <v>1</v>
          </cell>
          <cell r="AE280">
            <v>1</v>
          </cell>
          <cell r="AF280">
            <v>1</v>
          </cell>
          <cell r="AG280">
            <v>0.98756234394521503</v>
          </cell>
          <cell r="AH280">
            <v>1</v>
          </cell>
          <cell r="AI280">
            <v>0.98262207199978802</v>
          </cell>
          <cell r="AJ280">
            <v>0.99128057145312798</v>
          </cell>
          <cell r="AK280">
            <v>0.98756234394521503</v>
          </cell>
          <cell r="AL280">
            <v>1</v>
          </cell>
          <cell r="AM280">
            <v>1</v>
          </cell>
          <cell r="AN280">
            <v>1</v>
          </cell>
          <cell r="AO280">
            <v>1</v>
          </cell>
          <cell r="AP280">
            <v>1</v>
          </cell>
          <cell r="AQ280">
            <v>0.95174847308395705</v>
          </cell>
          <cell r="AR280">
            <v>1</v>
          </cell>
        </row>
        <row r="281">
          <cell r="G281" t="str">
            <v>Efficiency_profile</v>
          </cell>
          <cell r="L281">
            <v>0.98509343808535199</v>
          </cell>
          <cell r="M281">
            <v>0.98509343808535199</v>
          </cell>
          <cell r="N281">
            <v>0.98509343808535199</v>
          </cell>
          <cell r="O281">
            <v>0.98509343808535199</v>
          </cell>
          <cell r="P281">
            <v>0.98509343808535199</v>
          </cell>
          <cell r="Q281">
            <v>0.98406400000000005</v>
          </cell>
          <cell r="R281">
            <v>0.98406400000000005</v>
          </cell>
          <cell r="S281">
            <v>0.98406400000000005</v>
          </cell>
          <cell r="T281">
            <v>0.97329604486820898</v>
          </cell>
          <cell r="U281">
            <v>0.97329604486820898</v>
          </cell>
          <cell r="V281">
            <v>0.97329604486820898</v>
          </cell>
          <cell r="W281">
            <v>1</v>
          </cell>
          <cell r="X281">
            <v>1</v>
          </cell>
          <cell r="Y281">
            <v>1</v>
          </cell>
          <cell r="Z281">
            <v>1</v>
          </cell>
          <cell r="AA281">
            <v>1</v>
          </cell>
          <cell r="AB281">
            <v>1</v>
          </cell>
          <cell r="AC281">
            <v>1</v>
          </cell>
          <cell r="AD281">
            <v>1</v>
          </cell>
          <cell r="AE281">
            <v>1</v>
          </cell>
          <cell r="AF281">
            <v>1</v>
          </cell>
          <cell r="AG281">
            <v>0.98509343808535199</v>
          </cell>
          <cell r="AH281">
            <v>1</v>
          </cell>
          <cell r="AI281">
            <v>0.97918289474778797</v>
          </cell>
          <cell r="AJ281">
            <v>0.98781108945304197</v>
          </cell>
          <cell r="AK281">
            <v>0.98509343808535199</v>
          </cell>
          <cell r="AL281">
            <v>1</v>
          </cell>
          <cell r="AM281">
            <v>1</v>
          </cell>
          <cell r="AN281">
            <v>1</v>
          </cell>
          <cell r="AO281">
            <v>1</v>
          </cell>
          <cell r="AP281">
            <v>1</v>
          </cell>
          <cell r="AQ281">
            <v>0.98406400000000005</v>
          </cell>
          <cell r="AR281">
            <v>1</v>
          </cell>
        </row>
        <row r="282">
          <cell r="G282" t="str">
            <v>Efficiency_profile</v>
          </cell>
          <cell r="L282">
            <v>0.98263070449013901</v>
          </cell>
          <cell r="M282">
            <v>0.98263070449013901</v>
          </cell>
          <cell r="N282">
            <v>0.98263070449013901</v>
          </cell>
          <cell r="O282">
            <v>0.98263070449013901</v>
          </cell>
          <cell r="P282">
            <v>0.98263070449013901</v>
          </cell>
          <cell r="Q282">
            <v>0.97825802240000004</v>
          </cell>
          <cell r="R282">
            <v>0.97825802240000004</v>
          </cell>
          <cell r="S282">
            <v>0.97825802240000004</v>
          </cell>
          <cell r="T282">
            <v>0.96794291662143395</v>
          </cell>
          <cell r="U282">
            <v>0.96794291662143395</v>
          </cell>
          <cell r="V282">
            <v>0.96794291662143395</v>
          </cell>
          <cell r="W282">
            <v>1</v>
          </cell>
          <cell r="X282">
            <v>1</v>
          </cell>
          <cell r="Y282">
            <v>1</v>
          </cell>
          <cell r="Z282">
            <v>1</v>
          </cell>
          <cell r="AA282">
            <v>1</v>
          </cell>
          <cell r="AB282">
            <v>1</v>
          </cell>
          <cell r="AC282">
            <v>1</v>
          </cell>
          <cell r="AD282">
            <v>1</v>
          </cell>
          <cell r="AE282">
            <v>1</v>
          </cell>
          <cell r="AF282">
            <v>1</v>
          </cell>
          <cell r="AG282">
            <v>0.98263070449013901</v>
          </cell>
          <cell r="AH282">
            <v>1</v>
          </cell>
          <cell r="AI282">
            <v>0.97575575461617103</v>
          </cell>
          <cell r="AJ282">
            <v>0.984353750639956</v>
          </cell>
          <cell r="AK282">
            <v>0.98263070449013901</v>
          </cell>
          <cell r="AL282">
            <v>1</v>
          </cell>
          <cell r="AM282">
            <v>1</v>
          </cell>
          <cell r="AN282">
            <v>1</v>
          </cell>
          <cell r="AO282">
            <v>1</v>
          </cell>
          <cell r="AP282">
            <v>1</v>
          </cell>
          <cell r="AQ282">
            <v>0.97825802240000004</v>
          </cell>
          <cell r="AR282">
            <v>1</v>
          </cell>
        </row>
        <row r="283">
          <cell r="G283" t="str">
            <v>Efficiency_profile</v>
          </cell>
          <cell r="L283">
            <v>0.99251873437500004</v>
          </cell>
          <cell r="M283">
            <v>0.99251873437500004</v>
          </cell>
          <cell r="N283">
            <v>0.99251873437500004</v>
          </cell>
          <cell r="O283">
            <v>0.99251873437500004</v>
          </cell>
          <cell r="P283">
            <v>0.99251873437500004</v>
          </cell>
          <cell r="Q283">
            <v>0.97248630006783998</v>
          </cell>
          <cell r="R283">
            <v>0.97248630006783998</v>
          </cell>
          <cell r="S283">
            <v>0.97248630006783998</v>
          </cell>
          <cell r="T283">
            <v>0.99251873437500004</v>
          </cell>
          <cell r="U283">
            <v>0.99251873437500004</v>
          </cell>
          <cell r="V283">
            <v>0.99251873437500004</v>
          </cell>
          <cell r="W283">
            <v>1</v>
          </cell>
          <cell r="X283">
            <v>1</v>
          </cell>
          <cell r="Y283">
            <v>1</v>
          </cell>
          <cell r="Z283">
            <v>1</v>
          </cell>
          <cell r="AA283">
            <v>1</v>
          </cell>
          <cell r="AB283">
            <v>1</v>
          </cell>
          <cell r="AC283">
            <v>1</v>
          </cell>
          <cell r="AD283">
            <v>1</v>
          </cell>
          <cell r="AE283">
            <v>1</v>
          </cell>
          <cell r="AF283">
            <v>1</v>
          </cell>
          <cell r="AG283">
            <v>0.99251873437500004</v>
          </cell>
          <cell r="AH283">
            <v>1</v>
          </cell>
          <cell r="AI283">
            <v>0.98953670712499997</v>
          </cell>
          <cell r="AJ283">
            <v>0.98954583045308497</v>
          </cell>
          <cell r="AK283">
            <v>0.99251873437500004</v>
          </cell>
          <cell r="AL283">
            <v>1</v>
          </cell>
          <cell r="AM283">
            <v>1</v>
          </cell>
          <cell r="AN283">
            <v>1</v>
          </cell>
          <cell r="AO283">
            <v>1</v>
          </cell>
          <cell r="AP283">
            <v>1</v>
          </cell>
          <cell r="AQ283">
            <v>0.97248630006783998</v>
          </cell>
          <cell r="AR283">
            <v>1</v>
          </cell>
        </row>
        <row r="284">
          <cell r="G284" t="str">
            <v>Efficiency_profile</v>
          </cell>
          <cell r="L284">
            <v>0.99003743753906304</v>
          </cell>
          <cell r="M284">
            <v>0.99003743753906304</v>
          </cell>
          <cell r="N284">
            <v>0.99003743753906304</v>
          </cell>
          <cell r="O284">
            <v>0.99003743753906304</v>
          </cell>
          <cell r="P284">
            <v>0.99003743753906304</v>
          </cell>
          <cell r="Q284">
            <v>0.96674863089744001</v>
          </cell>
          <cell r="R284">
            <v>0.96674863089744001</v>
          </cell>
          <cell r="S284">
            <v>0.96674863089744001</v>
          </cell>
          <cell r="T284">
            <v>0.98705988133593803</v>
          </cell>
          <cell r="U284">
            <v>0.98705988133593803</v>
          </cell>
          <cell r="V284">
            <v>0.98705988133593803</v>
          </cell>
          <cell r="W284">
            <v>1</v>
          </cell>
          <cell r="X284">
            <v>1</v>
          </cell>
          <cell r="Y284">
            <v>1</v>
          </cell>
          <cell r="Z284">
            <v>1</v>
          </cell>
          <cell r="AA284">
            <v>1</v>
          </cell>
          <cell r="AB284">
            <v>1</v>
          </cell>
          <cell r="AC284">
            <v>1</v>
          </cell>
          <cell r="AD284">
            <v>1</v>
          </cell>
          <cell r="AE284">
            <v>1</v>
          </cell>
          <cell r="AF284">
            <v>1</v>
          </cell>
          <cell r="AG284">
            <v>0.99003743753906304</v>
          </cell>
          <cell r="AH284">
            <v>1</v>
          </cell>
          <cell r="AI284">
            <v>0.98607332865006303</v>
          </cell>
          <cell r="AJ284">
            <v>0.98608242004649904</v>
          </cell>
          <cell r="AK284">
            <v>0.99003743753906304</v>
          </cell>
          <cell r="AL284">
            <v>1</v>
          </cell>
          <cell r="AM284">
            <v>1</v>
          </cell>
          <cell r="AN284">
            <v>1</v>
          </cell>
          <cell r="AO284">
            <v>1</v>
          </cell>
          <cell r="AP284">
            <v>1</v>
          </cell>
          <cell r="AQ284">
            <v>0.96674863089744001</v>
          </cell>
          <cell r="AR284">
            <v>1</v>
          </cell>
        </row>
        <row r="285">
          <cell r="G285" t="str">
            <v>Efficiency_profile</v>
          </cell>
          <cell r="L285">
            <v>0.98756234394521503</v>
          </cell>
          <cell r="M285">
            <v>0.98756234394521503</v>
          </cell>
          <cell r="N285">
            <v>0.98756234394521503</v>
          </cell>
          <cell r="O285">
            <v>0.98756234394521503</v>
          </cell>
          <cell r="P285">
            <v>0.98756234394521503</v>
          </cell>
          <cell r="Q285">
            <v>0.96104481397514496</v>
          </cell>
          <cell r="R285">
            <v>0.96104481397514496</v>
          </cell>
          <cell r="S285">
            <v>0.96104481397514496</v>
          </cell>
          <cell r="T285">
            <v>0.98163105198859002</v>
          </cell>
          <cell r="U285">
            <v>0.98163105198859002</v>
          </cell>
          <cell r="V285">
            <v>0.98163105198859002</v>
          </cell>
          <cell r="W285">
            <v>1</v>
          </cell>
          <cell r="X285">
            <v>1</v>
          </cell>
          <cell r="Y285">
            <v>1</v>
          </cell>
          <cell r="Z285">
            <v>1</v>
          </cell>
          <cell r="AA285">
            <v>1</v>
          </cell>
          <cell r="AB285">
            <v>1</v>
          </cell>
          <cell r="AC285">
            <v>1</v>
          </cell>
          <cell r="AD285">
            <v>1</v>
          </cell>
          <cell r="AE285">
            <v>1</v>
          </cell>
          <cell r="AF285">
            <v>1</v>
          </cell>
          <cell r="AG285">
            <v>0.98756234394521503</v>
          </cell>
          <cell r="AH285">
            <v>1</v>
          </cell>
          <cell r="AI285">
            <v>0.98262207199978802</v>
          </cell>
          <cell r="AJ285">
            <v>0.98263113157633697</v>
          </cell>
          <cell r="AK285">
            <v>0.98756234394521503</v>
          </cell>
          <cell r="AL285">
            <v>1</v>
          </cell>
          <cell r="AM285">
            <v>1</v>
          </cell>
          <cell r="AN285">
            <v>1</v>
          </cell>
          <cell r="AO285">
            <v>1</v>
          </cell>
          <cell r="AP285">
            <v>1</v>
          </cell>
          <cell r="AQ285">
            <v>0.96104481397514496</v>
          </cell>
          <cell r="AR285">
            <v>1</v>
          </cell>
        </row>
        <row r="286">
          <cell r="G286" t="str">
            <v>Efficiency_profile</v>
          </cell>
          <cell r="L286">
            <v>0.98509343808535199</v>
          </cell>
          <cell r="M286">
            <v>0.98509343808535199</v>
          </cell>
          <cell r="N286">
            <v>0.98509343808535199</v>
          </cell>
          <cell r="O286">
            <v>0.98509343808535199</v>
          </cell>
          <cell r="P286">
            <v>0.98509343808535199</v>
          </cell>
          <cell r="Q286">
            <v>0.95537464957269103</v>
          </cell>
          <cell r="R286">
            <v>0.95537464957269103</v>
          </cell>
          <cell r="S286">
            <v>0.95537464957269103</v>
          </cell>
          <cell r="T286">
            <v>0.97623208120265303</v>
          </cell>
          <cell r="U286">
            <v>0.97623208120265303</v>
          </cell>
          <cell r="V286">
            <v>0.97623208120265303</v>
          </cell>
          <cell r="W286">
            <v>1</v>
          </cell>
          <cell r="X286">
            <v>1</v>
          </cell>
          <cell r="Y286">
            <v>1</v>
          </cell>
          <cell r="Z286">
            <v>1</v>
          </cell>
          <cell r="AA286">
            <v>1</v>
          </cell>
          <cell r="AB286">
            <v>1</v>
          </cell>
          <cell r="AC286">
            <v>1</v>
          </cell>
          <cell r="AD286">
            <v>1</v>
          </cell>
          <cell r="AE286">
            <v>1</v>
          </cell>
          <cell r="AF286">
            <v>1</v>
          </cell>
          <cell r="AG286">
            <v>0.98509343808535199</v>
          </cell>
          <cell r="AH286">
            <v>1</v>
          </cell>
          <cell r="AI286">
            <v>0.97918289474778797</v>
          </cell>
          <cell r="AJ286">
            <v>0.98781412524979195</v>
          </cell>
          <cell r="AK286">
            <v>0.98509343808535199</v>
          </cell>
          <cell r="AL286">
            <v>1</v>
          </cell>
          <cell r="AM286">
            <v>1</v>
          </cell>
          <cell r="AN286">
            <v>1</v>
          </cell>
          <cell r="AO286">
            <v>1</v>
          </cell>
          <cell r="AP286">
            <v>1</v>
          </cell>
          <cell r="AQ286">
            <v>0.95537464957269103</v>
          </cell>
          <cell r="AR286">
            <v>1</v>
          </cell>
        </row>
        <row r="287">
          <cell r="G287" t="str">
            <v>Efficiency_profile</v>
          </cell>
          <cell r="L287">
            <v>0.98263070449013901</v>
          </cell>
          <cell r="M287">
            <v>0.98263070449013901</v>
          </cell>
          <cell r="N287">
            <v>0.98263070449013901</v>
          </cell>
          <cell r="O287">
            <v>0.98263070449013901</v>
          </cell>
          <cell r="P287">
            <v>0.98263070449013901</v>
          </cell>
          <cell r="Q287">
            <v>0.94973793914021198</v>
          </cell>
          <cell r="R287">
            <v>0.94973793914021198</v>
          </cell>
          <cell r="S287">
            <v>0.94973793914021198</v>
          </cell>
          <cell r="T287">
            <v>0.97086280475603803</v>
          </cell>
          <cell r="U287">
            <v>0.97086280475603803</v>
          </cell>
          <cell r="V287">
            <v>0.97086280475603803</v>
          </cell>
          <cell r="W287">
            <v>1</v>
          </cell>
          <cell r="X287">
            <v>1</v>
          </cell>
          <cell r="Y287">
            <v>1</v>
          </cell>
          <cell r="Z287">
            <v>1</v>
          </cell>
          <cell r="AA287">
            <v>1</v>
          </cell>
          <cell r="AB287">
            <v>1</v>
          </cell>
          <cell r="AC287">
            <v>1</v>
          </cell>
          <cell r="AD287">
            <v>1</v>
          </cell>
          <cell r="AE287">
            <v>1</v>
          </cell>
          <cell r="AF287">
            <v>1</v>
          </cell>
          <cell r="AG287">
            <v>0.98263070449013901</v>
          </cell>
          <cell r="AH287">
            <v>1</v>
          </cell>
          <cell r="AI287">
            <v>0.97575575461617103</v>
          </cell>
          <cell r="AJ287">
            <v>0.98435677581141801</v>
          </cell>
          <cell r="AK287">
            <v>0.98263070449013901</v>
          </cell>
          <cell r="AL287">
            <v>1</v>
          </cell>
          <cell r="AM287">
            <v>1</v>
          </cell>
          <cell r="AN287">
            <v>1</v>
          </cell>
          <cell r="AO287">
            <v>1</v>
          </cell>
          <cell r="AP287">
            <v>1</v>
          </cell>
          <cell r="AQ287">
            <v>0.94973793914021198</v>
          </cell>
          <cell r="AR287">
            <v>1</v>
          </cell>
        </row>
        <row r="288">
          <cell r="G288" t="str">
            <v>Efficiency_profile</v>
          </cell>
          <cell r="L288">
            <v>0.98017412772891299</v>
          </cell>
          <cell r="M288">
            <v>0.98017412772891299</v>
          </cell>
          <cell r="N288">
            <v>0.98017412772891299</v>
          </cell>
          <cell r="O288">
            <v>0.98017412772891299</v>
          </cell>
          <cell r="P288">
            <v>0.98017412772891299</v>
          </cell>
          <cell r="Q288">
            <v>0.94413448529928501</v>
          </cell>
          <cell r="R288">
            <v>0.94413448529928501</v>
          </cell>
          <cell r="S288">
            <v>0.94413448529928501</v>
          </cell>
          <cell r="T288">
            <v>0.96552305932988003</v>
          </cell>
          <cell r="U288">
            <v>0.96552305932988003</v>
          </cell>
          <cell r="V288">
            <v>0.96552305932988003</v>
          </cell>
          <cell r="W288">
            <v>1</v>
          </cell>
          <cell r="X288">
            <v>1</v>
          </cell>
          <cell r="Y288">
            <v>1</v>
          </cell>
          <cell r="Z288">
            <v>1</v>
          </cell>
          <cell r="AA288">
            <v>1</v>
          </cell>
          <cell r="AB288">
            <v>1</v>
          </cell>
          <cell r="AC288">
            <v>1</v>
          </cell>
          <cell r="AD288">
            <v>1</v>
          </cell>
          <cell r="AE288">
            <v>1</v>
          </cell>
          <cell r="AF288">
            <v>1</v>
          </cell>
          <cell r="AG288">
            <v>0.98017412772891299</v>
          </cell>
          <cell r="AH288">
            <v>1</v>
          </cell>
          <cell r="AI288">
            <v>0.97234060947501499</v>
          </cell>
          <cell r="AJ288">
            <v>0.98091152709607798</v>
          </cell>
          <cell r="AK288">
            <v>0.98017412772891299</v>
          </cell>
          <cell r="AL288">
            <v>1</v>
          </cell>
          <cell r="AM288">
            <v>1</v>
          </cell>
          <cell r="AN288">
            <v>1</v>
          </cell>
          <cell r="AO288">
            <v>1</v>
          </cell>
          <cell r="AP288">
            <v>1</v>
          </cell>
          <cell r="AQ288">
            <v>0.94413448529928501</v>
          </cell>
          <cell r="AR288">
            <v>1</v>
          </cell>
        </row>
        <row r="289">
          <cell r="G289" t="str">
            <v>Efficiency_profile</v>
          </cell>
          <cell r="L289">
            <v>0.99003743753906304</v>
          </cell>
          <cell r="M289">
            <v>0.99003743753906304</v>
          </cell>
          <cell r="N289">
            <v>0.99003743753906304</v>
          </cell>
          <cell r="O289">
            <v>0.99003743753906304</v>
          </cell>
          <cell r="P289">
            <v>0.99003743753906304</v>
          </cell>
          <cell r="Q289">
            <v>0.976191488</v>
          </cell>
          <cell r="R289">
            <v>0.976191488</v>
          </cell>
          <cell r="S289">
            <v>0.976191488</v>
          </cell>
          <cell r="T289">
            <v>0.99003743753906304</v>
          </cell>
          <cell r="U289">
            <v>0.99003743753906304</v>
          </cell>
          <cell r="V289">
            <v>0.99003743753906304</v>
          </cell>
          <cell r="W289">
            <v>1</v>
          </cell>
          <cell r="X289">
            <v>1</v>
          </cell>
          <cell r="Y289">
            <v>1</v>
          </cell>
          <cell r="Z289">
            <v>1</v>
          </cell>
          <cell r="AA289">
            <v>1</v>
          </cell>
          <cell r="AB289">
            <v>1</v>
          </cell>
          <cell r="AC289">
            <v>1</v>
          </cell>
          <cell r="AD289">
            <v>1</v>
          </cell>
          <cell r="AE289">
            <v>1</v>
          </cell>
          <cell r="AF289">
            <v>1</v>
          </cell>
          <cell r="AG289">
            <v>0.99003743753906304</v>
          </cell>
          <cell r="AH289">
            <v>1</v>
          </cell>
          <cell r="AI289">
            <v>0.98607332865006303</v>
          </cell>
          <cell r="AJ289">
            <v>0.98608545053060503</v>
          </cell>
          <cell r="AK289">
            <v>0.99003743753906304</v>
          </cell>
          <cell r="AL289">
            <v>1</v>
          </cell>
          <cell r="AM289">
            <v>1</v>
          </cell>
          <cell r="AN289">
            <v>1</v>
          </cell>
          <cell r="AO289">
            <v>1</v>
          </cell>
          <cell r="AP289">
            <v>1</v>
          </cell>
          <cell r="AQ289">
            <v>0.976191488</v>
          </cell>
          <cell r="AR289">
            <v>1</v>
          </cell>
        </row>
        <row r="290">
          <cell r="G290" t="str">
            <v>Efficiency_profile</v>
          </cell>
          <cell r="L290">
            <v>0.98756234394521503</v>
          </cell>
          <cell r="M290">
            <v>0.98756234394521503</v>
          </cell>
          <cell r="N290">
            <v>0.98756234394521503</v>
          </cell>
          <cell r="O290">
            <v>0.98756234394521503</v>
          </cell>
          <cell r="P290">
            <v>0.98756234394521503</v>
          </cell>
          <cell r="Q290">
            <v>0.97043195822079997</v>
          </cell>
          <cell r="R290">
            <v>0.97043195822079997</v>
          </cell>
          <cell r="S290">
            <v>0.97043195822079997</v>
          </cell>
          <cell r="T290">
            <v>0.98459223163259801</v>
          </cell>
          <cell r="U290">
            <v>0.98459223163259801</v>
          </cell>
          <cell r="V290">
            <v>0.98459223163259801</v>
          </cell>
          <cell r="W290">
            <v>1</v>
          </cell>
          <cell r="X290">
            <v>1</v>
          </cell>
          <cell r="Y290">
            <v>1</v>
          </cell>
          <cell r="Z290">
            <v>1</v>
          </cell>
          <cell r="AA290">
            <v>1</v>
          </cell>
          <cell r="AB290">
            <v>1</v>
          </cell>
          <cell r="AC290">
            <v>1</v>
          </cell>
          <cell r="AD290">
            <v>1</v>
          </cell>
          <cell r="AE290">
            <v>1</v>
          </cell>
          <cell r="AF290">
            <v>1</v>
          </cell>
          <cell r="AG290">
            <v>0.98756234394521503</v>
          </cell>
          <cell r="AH290">
            <v>1</v>
          </cell>
          <cell r="AI290">
            <v>0.98262207199978802</v>
          </cell>
          <cell r="AJ290">
            <v>0.98263415145374799</v>
          </cell>
          <cell r="AK290">
            <v>0.98756234394521503</v>
          </cell>
          <cell r="AL290">
            <v>1</v>
          </cell>
          <cell r="AM290">
            <v>1</v>
          </cell>
          <cell r="AN290">
            <v>1</v>
          </cell>
          <cell r="AO290">
            <v>1</v>
          </cell>
          <cell r="AP290">
            <v>1</v>
          </cell>
          <cell r="AQ290">
            <v>0.97043195822079997</v>
          </cell>
          <cell r="AR290">
            <v>1</v>
          </cell>
        </row>
        <row r="291">
          <cell r="G291" t="str">
            <v>Efficiency_profile</v>
          </cell>
          <cell r="L291">
            <v>0.98509343808535199</v>
          </cell>
          <cell r="M291">
            <v>0.98509343808535199</v>
          </cell>
          <cell r="N291">
            <v>0.98509343808535199</v>
          </cell>
          <cell r="O291">
            <v>0.98509343808535199</v>
          </cell>
          <cell r="P291">
            <v>0.98509343808535199</v>
          </cell>
          <cell r="Q291">
            <v>0.96470640966729704</v>
          </cell>
          <cell r="R291">
            <v>0.96470640966729704</v>
          </cell>
          <cell r="S291">
            <v>0.96470640966729704</v>
          </cell>
          <cell r="T291">
            <v>0.97917697435861895</v>
          </cell>
          <cell r="U291">
            <v>0.97917697435861895</v>
          </cell>
          <cell r="V291">
            <v>0.97917697435861895</v>
          </cell>
          <cell r="W291">
            <v>1</v>
          </cell>
          <cell r="X291">
            <v>1</v>
          </cell>
          <cell r="Y291">
            <v>1</v>
          </cell>
          <cell r="Z291">
            <v>1</v>
          </cell>
          <cell r="AA291">
            <v>1</v>
          </cell>
          <cell r="AB291">
            <v>1</v>
          </cell>
          <cell r="AC291">
            <v>1</v>
          </cell>
          <cell r="AD291">
            <v>1</v>
          </cell>
          <cell r="AE291">
            <v>1</v>
          </cell>
          <cell r="AF291">
            <v>1</v>
          </cell>
          <cell r="AG291">
            <v>0.98509343808535199</v>
          </cell>
          <cell r="AH291">
            <v>1</v>
          </cell>
          <cell r="AI291">
            <v>0.97918289474778797</v>
          </cell>
          <cell r="AJ291">
            <v>0.97919493192366003</v>
          </cell>
          <cell r="AK291">
            <v>0.98509343808535199</v>
          </cell>
          <cell r="AL291">
            <v>1</v>
          </cell>
          <cell r="AM291">
            <v>1</v>
          </cell>
          <cell r="AN291">
            <v>1</v>
          </cell>
          <cell r="AO291">
            <v>1</v>
          </cell>
          <cell r="AP291">
            <v>1</v>
          </cell>
          <cell r="AQ291">
            <v>0.96470640966729704</v>
          </cell>
          <cell r="AR291">
            <v>1</v>
          </cell>
        </row>
        <row r="292">
          <cell r="G292" t="str">
            <v>Efficiency_profile</v>
          </cell>
          <cell r="L292">
            <v>0.98263070449013901</v>
          </cell>
          <cell r="M292">
            <v>0.98263070449013901</v>
          </cell>
          <cell r="N292">
            <v>0.98263070449013901</v>
          </cell>
          <cell r="O292">
            <v>0.98263070449013901</v>
          </cell>
          <cell r="P292">
            <v>0.98263070449013901</v>
          </cell>
          <cell r="Q292">
            <v>0.95901464185025997</v>
          </cell>
          <cell r="R292">
            <v>0.95901464185025997</v>
          </cell>
          <cell r="S292">
            <v>0.95901464185025997</v>
          </cell>
          <cell r="T292">
            <v>0.97379150099964595</v>
          </cell>
          <cell r="U292">
            <v>0.97379150099964595</v>
          </cell>
          <cell r="V292">
            <v>0.97379150099964595</v>
          </cell>
          <cell r="W292">
            <v>1</v>
          </cell>
          <cell r="X292">
            <v>1</v>
          </cell>
          <cell r="Y292">
            <v>1</v>
          </cell>
          <cell r="Z292">
            <v>1</v>
          </cell>
          <cell r="AA292">
            <v>1</v>
          </cell>
          <cell r="AB292">
            <v>1</v>
          </cell>
          <cell r="AC292">
            <v>1</v>
          </cell>
          <cell r="AD292">
            <v>1</v>
          </cell>
          <cell r="AE292">
            <v>1</v>
          </cell>
          <cell r="AF292">
            <v>1</v>
          </cell>
          <cell r="AG292">
            <v>0.98263070449013901</v>
          </cell>
          <cell r="AH292">
            <v>1</v>
          </cell>
          <cell r="AI292">
            <v>0.97575575461617103</v>
          </cell>
          <cell r="AJ292">
            <v>0.98435980099217602</v>
          </cell>
          <cell r="AK292">
            <v>0.98263070449013901</v>
          </cell>
          <cell r="AL292">
            <v>1</v>
          </cell>
          <cell r="AM292">
            <v>1</v>
          </cell>
          <cell r="AN292">
            <v>1</v>
          </cell>
          <cell r="AO292">
            <v>1</v>
          </cell>
          <cell r="AP292">
            <v>1</v>
          </cell>
          <cell r="AQ292">
            <v>0.95901464185025997</v>
          </cell>
          <cell r="AR292">
            <v>1</v>
          </cell>
        </row>
        <row r="293">
          <cell r="G293" t="str">
            <v>Efficiency_profile</v>
          </cell>
          <cell r="L293">
            <v>0.98017412772891299</v>
          </cell>
          <cell r="M293">
            <v>0.98017412772891299</v>
          </cell>
          <cell r="N293">
            <v>0.98017412772891299</v>
          </cell>
          <cell r="O293">
            <v>0.98017412772891299</v>
          </cell>
          <cell r="P293">
            <v>0.98017412772891299</v>
          </cell>
          <cell r="Q293">
            <v>0.95335645546334402</v>
          </cell>
          <cell r="R293">
            <v>0.95335645546334402</v>
          </cell>
          <cell r="S293">
            <v>0.95335645546334402</v>
          </cell>
          <cell r="T293">
            <v>0.96843564774414803</v>
          </cell>
          <cell r="U293">
            <v>0.96843564774414803</v>
          </cell>
          <cell r="V293">
            <v>0.96843564774414803</v>
          </cell>
          <cell r="W293">
            <v>1</v>
          </cell>
          <cell r="X293">
            <v>1</v>
          </cell>
          <cell r="Y293">
            <v>1</v>
          </cell>
          <cell r="Z293">
            <v>1</v>
          </cell>
          <cell r="AA293">
            <v>1</v>
          </cell>
          <cell r="AB293">
            <v>1</v>
          </cell>
          <cell r="AC293">
            <v>1</v>
          </cell>
          <cell r="AD293">
            <v>1</v>
          </cell>
          <cell r="AE293">
            <v>1</v>
          </cell>
          <cell r="AF293">
            <v>1</v>
          </cell>
          <cell r="AG293">
            <v>0.98017412772891299</v>
          </cell>
          <cell r="AH293">
            <v>1</v>
          </cell>
          <cell r="AI293">
            <v>0.97234060947501499</v>
          </cell>
          <cell r="AJ293">
            <v>0.98091454168870396</v>
          </cell>
          <cell r="AK293">
            <v>0.98017412772891299</v>
          </cell>
          <cell r="AL293">
            <v>1</v>
          </cell>
          <cell r="AM293">
            <v>1</v>
          </cell>
          <cell r="AN293">
            <v>1</v>
          </cell>
          <cell r="AO293">
            <v>1</v>
          </cell>
          <cell r="AP293">
            <v>1</v>
          </cell>
          <cell r="AQ293">
            <v>0.95335645546334402</v>
          </cell>
          <cell r="AR293">
            <v>1</v>
          </cell>
        </row>
        <row r="294">
          <cell r="G294" t="str">
            <v>Efficiency_profile</v>
          </cell>
          <cell r="L294">
            <v>0.97772369240959101</v>
          </cell>
          <cell r="M294">
            <v>0.97772369240959101</v>
          </cell>
          <cell r="N294">
            <v>0.97772369240959101</v>
          </cell>
          <cell r="O294">
            <v>0.97772369240959101</v>
          </cell>
          <cell r="P294">
            <v>0.97772369240959101</v>
          </cell>
          <cell r="Q294">
            <v>0.94773165237611001</v>
          </cell>
          <cell r="R294">
            <v>0.94773165237611001</v>
          </cell>
          <cell r="S294">
            <v>0.94773165237611001</v>
          </cell>
          <cell r="T294">
            <v>0.96310925168155503</v>
          </cell>
          <cell r="U294">
            <v>0.96310925168155503</v>
          </cell>
          <cell r="V294">
            <v>0.96310925168155503</v>
          </cell>
          <cell r="W294">
            <v>1</v>
          </cell>
          <cell r="X294">
            <v>1</v>
          </cell>
          <cell r="Y294">
            <v>1</v>
          </cell>
          <cell r="Z294">
            <v>1</v>
          </cell>
          <cell r="AA294">
            <v>1</v>
          </cell>
          <cell r="AB294">
            <v>1</v>
          </cell>
          <cell r="AC294">
            <v>1</v>
          </cell>
          <cell r="AD294">
            <v>1</v>
          </cell>
          <cell r="AE294">
            <v>1</v>
          </cell>
          <cell r="AF294">
            <v>1</v>
          </cell>
          <cell r="AG294">
            <v>0.97772369240959101</v>
          </cell>
          <cell r="AH294">
            <v>1</v>
          </cell>
          <cell r="AI294">
            <v>0.96893741734185201</v>
          </cell>
          <cell r="AJ294">
            <v>0.97748134079279303</v>
          </cell>
          <cell r="AK294">
            <v>0.97772369240959101</v>
          </cell>
          <cell r="AL294">
            <v>1</v>
          </cell>
          <cell r="AM294">
            <v>1</v>
          </cell>
          <cell r="AN294">
            <v>1</v>
          </cell>
          <cell r="AO294">
            <v>1</v>
          </cell>
          <cell r="AP294">
            <v>1</v>
          </cell>
          <cell r="AQ294">
            <v>0.94773165237611001</v>
          </cell>
          <cell r="AR294">
            <v>1</v>
          </cell>
        </row>
        <row r="295">
          <cell r="G295" t="str">
            <v>Efficiency_profile</v>
          </cell>
          <cell r="L295">
            <v>0.98756234394521503</v>
          </cell>
          <cell r="M295">
            <v>0.98756234394521503</v>
          </cell>
          <cell r="N295">
            <v>0.98756234394521503</v>
          </cell>
          <cell r="O295">
            <v>0.98756234394521503</v>
          </cell>
          <cell r="P295">
            <v>0.98756234394521503</v>
          </cell>
          <cell r="Q295">
            <v>0.94214003562709103</v>
          </cell>
          <cell r="R295">
            <v>0.94214003562709103</v>
          </cell>
          <cell r="S295">
            <v>0.94214003562709103</v>
          </cell>
          <cell r="T295">
            <v>0.98756234394521503</v>
          </cell>
          <cell r="U295">
            <v>0.98756234394521503</v>
          </cell>
          <cell r="V295">
            <v>0.98756234394521503</v>
          </cell>
          <cell r="W295">
            <v>1</v>
          </cell>
          <cell r="X295">
            <v>1</v>
          </cell>
          <cell r="Y295">
            <v>1</v>
          </cell>
          <cell r="Z295">
            <v>1</v>
          </cell>
          <cell r="AA295">
            <v>1</v>
          </cell>
          <cell r="AB295">
            <v>1</v>
          </cell>
          <cell r="AC295">
            <v>1</v>
          </cell>
          <cell r="AD295">
            <v>1</v>
          </cell>
          <cell r="AE295">
            <v>1</v>
          </cell>
          <cell r="AF295">
            <v>1</v>
          </cell>
          <cell r="AG295">
            <v>0.98756234394521503</v>
          </cell>
          <cell r="AH295">
            <v>1</v>
          </cell>
          <cell r="AI295">
            <v>0.98262207199978802</v>
          </cell>
          <cell r="AJ295">
            <v>0.98263717134044004</v>
          </cell>
          <cell r="AK295">
            <v>0.98756234394521503</v>
          </cell>
          <cell r="AL295">
            <v>1</v>
          </cell>
          <cell r="AM295">
            <v>1</v>
          </cell>
          <cell r="AN295">
            <v>1</v>
          </cell>
          <cell r="AO295">
            <v>1</v>
          </cell>
          <cell r="AP295">
            <v>1</v>
          </cell>
          <cell r="AQ295">
            <v>0.94214003562709103</v>
          </cell>
          <cell r="AR295">
            <v>1</v>
          </cell>
        </row>
        <row r="296">
          <cell r="G296" t="str">
            <v>Efficiency_profile</v>
          </cell>
          <cell r="L296">
            <v>0.98509343808535199</v>
          </cell>
          <cell r="M296">
            <v>0.98509343808535199</v>
          </cell>
          <cell r="N296">
            <v>0.98509343808535199</v>
          </cell>
          <cell r="O296">
            <v>0.98509343808535199</v>
          </cell>
          <cell r="P296">
            <v>0.98509343808535199</v>
          </cell>
          <cell r="Q296">
            <v>0.93658140941689105</v>
          </cell>
          <cell r="R296">
            <v>0.93658140941689105</v>
          </cell>
          <cell r="S296">
            <v>0.93658140941689105</v>
          </cell>
          <cell r="T296">
            <v>0.98213075105351699</v>
          </cell>
          <cell r="U296">
            <v>0.98213075105351699</v>
          </cell>
          <cell r="V296">
            <v>0.98213075105351699</v>
          </cell>
          <cell r="W296">
            <v>1</v>
          </cell>
          <cell r="X296">
            <v>1</v>
          </cell>
          <cell r="Y296">
            <v>1</v>
          </cell>
          <cell r="Z296">
            <v>1</v>
          </cell>
          <cell r="AA296">
            <v>1</v>
          </cell>
          <cell r="AB296">
            <v>1</v>
          </cell>
          <cell r="AC296">
            <v>1</v>
          </cell>
          <cell r="AD296">
            <v>1</v>
          </cell>
          <cell r="AE296">
            <v>1</v>
          </cell>
          <cell r="AF296">
            <v>1</v>
          </cell>
          <cell r="AG296">
            <v>0.98509343808535199</v>
          </cell>
          <cell r="AH296">
            <v>1</v>
          </cell>
          <cell r="AI296">
            <v>0.97918289474778797</v>
          </cell>
          <cell r="AJ296">
            <v>0.97919794124074899</v>
          </cell>
          <cell r="AK296">
            <v>0.98509343808535199</v>
          </cell>
          <cell r="AL296">
            <v>1</v>
          </cell>
          <cell r="AM296">
            <v>1</v>
          </cell>
          <cell r="AN296">
            <v>1</v>
          </cell>
          <cell r="AO296">
            <v>1</v>
          </cell>
          <cell r="AP296">
            <v>1</v>
          </cell>
          <cell r="AQ296">
            <v>0.93658140941689105</v>
          </cell>
          <cell r="AR296">
            <v>1</v>
          </cell>
        </row>
        <row r="297">
          <cell r="G297" t="str">
            <v>Efficiency_profile</v>
          </cell>
          <cell r="L297">
            <v>0.98263070449013901</v>
          </cell>
          <cell r="M297">
            <v>0.98263070449013901</v>
          </cell>
          <cell r="N297">
            <v>0.98263070449013901</v>
          </cell>
          <cell r="O297">
            <v>0.98263070449013901</v>
          </cell>
          <cell r="P297">
            <v>0.98263070449013901</v>
          </cell>
          <cell r="Q297">
            <v>0.96838195609599997</v>
          </cell>
          <cell r="R297">
            <v>0.96838195609599997</v>
          </cell>
          <cell r="S297">
            <v>0.96838195609599997</v>
          </cell>
          <cell r="T297">
            <v>0.97672903192272198</v>
          </cell>
          <cell r="U297">
            <v>0.97672903192272198</v>
          </cell>
          <cell r="V297">
            <v>0.97672903192272198</v>
          </cell>
          <cell r="W297">
            <v>1</v>
          </cell>
          <cell r="X297">
            <v>1</v>
          </cell>
          <cell r="Y297">
            <v>1</v>
          </cell>
          <cell r="Z297">
            <v>1</v>
          </cell>
          <cell r="AA297">
            <v>1</v>
          </cell>
          <cell r="AB297">
            <v>1</v>
          </cell>
          <cell r="AC297">
            <v>1</v>
          </cell>
          <cell r="AD297">
            <v>1</v>
          </cell>
          <cell r="AE297">
            <v>1</v>
          </cell>
          <cell r="AF297">
            <v>1</v>
          </cell>
          <cell r="AG297">
            <v>0.98263070449013901</v>
          </cell>
          <cell r="AH297">
            <v>1</v>
          </cell>
          <cell r="AI297">
            <v>0.97575575461617103</v>
          </cell>
          <cell r="AJ297">
            <v>0.97577074844640599</v>
          </cell>
          <cell r="AK297">
            <v>0.98263070449013901</v>
          </cell>
          <cell r="AL297">
            <v>1</v>
          </cell>
          <cell r="AM297">
            <v>1</v>
          </cell>
          <cell r="AN297">
            <v>1</v>
          </cell>
          <cell r="AO297">
            <v>1</v>
          </cell>
          <cell r="AP297">
            <v>1</v>
          </cell>
          <cell r="AQ297">
            <v>0.96838195609599997</v>
          </cell>
          <cell r="AR297">
            <v>1</v>
          </cell>
        </row>
        <row r="298">
          <cell r="G298" t="str">
            <v>Efficiency_profile</v>
          </cell>
          <cell r="L298">
            <v>0.98017412772891299</v>
          </cell>
          <cell r="M298">
            <v>0.98017412772891299</v>
          </cell>
          <cell r="N298">
            <v>0.98017412772891299</v>
          </cell>
          <cell r="O298">
            <v>0.98017412772891299</v>
          </cell>
          <cell r="P298">
            <v>0.98017412772891299</v>
          </cell>
          <cell r="Q298">
            <v>0.962668502555033</v>
          </cell>
          <cell r="R298">
            <v>0.962668502555033</v>
          </cell>
          <cell r="S298">
            <v>0.962668502555033</v>
          </cell>
          <cell r="T298">
            <v>0.97135702224714704</v>
          </cell>
          <cell r="U298">
            <v>0.97135702224714704</v>
          </cell>
          <cell r="V298">
            <v>0.97135702224714704</v>
          </cell>
          <cell r="W298">
            <v>1</v>
          </cell>
          <cell r="X298">
            <v>1</v>
          </cell>
          <cell r="Y298">
            <v>1</v>
          </cell>
          <cell r="Z298">
            <v>1</v>
          </cell>
          <cell r="AA298">
            <v>1</v>
          </cell>
          <cell r="AB298">
            <v>1</v>
          </cell>
          <cell r="AC298">
            <v>1</v>
          </cell>
          <cell r="AD298">
            <v>1</v>
          </cell>
          <cell r="AE298">
            <v>1</v>
          </cell>
          <cell r="AF298">
            <v>1</v>
          </cell>
          <cell r="AG298">
            <v>0.98017412772891299</v>
          </cell>
          <cell r="AH298">
            <v>1</v>
          </cell>
          <cell r="AI298">
            <v>0.97234060947501499</v>
          </cell>
          <cell r="AJ298">
            <v>0.98091755629059396</v>
          </cell>
          <cell r="AK298">
            <v>0.98017412772891299</v>
          </cell>
          <cell r="AL298">
            <v>1</v>
          </cell>
          <cell r="AM298">
            <v>1</v>
          </cell>
          <cell r="AN298">
            <v>1</v>
          </cell>
          <cell r="AO298">
            <v>1</v>
          </cell>
          <cell r="AP298">
            <v>1</v>
          </cell>
          <cell r="AQ298">
            <v>0.962668502555033</v>
          </cell>
          <cell r="AR298">
            <v>1</v>
          </cell>
        </row>
        <row r="299">
          <cell r="G299" t="str">
            <v>Efficiency_profile</v>
          </cell>
          <cell r="L299">
            <v>0.97772369240959101</v>
          </cell>
          <cell r="M299">
            <v>0.97772369240959101</v>
          </cell>
          <cell r="N299">
            <v>0.97772369240959101</v>
          </cell>
          <cell r="O299">
            <v>0.97772369240959101</v>
          </cell>
          <cell r="P299">
            <v>0.97772369240959101</v>
          </cell>
          <cell r="Q299">
            <v>0.956988758389959</v>
          </cell>
          <cell r="R299">
            <v>0.956988758389959</v>
          </cell>
          <cell r="S299">
            <v>0.956988758389959</v>
          </cell>
          <cell r="T299">
            <v>0.96601455862478802</v>
          </cell>
          <cell r="U299">
            <v>0.96601455862478802</v>
          </cell>
          <cell r="V299">
            <v>0.96601455862478802</v>
          </cell>
          <cell r="W299">
            <v>1</v>
          </cell>
          <cell r="X299">
            <v>1</v>
          </cell>
          <cell r="Y299">
            <v>1</v>
          </cell>
          <cell r="Z299">
            <v>1</v>
          </cell>
          <cell r="AA299">
            <v>1</v>
          </cell>
          <cell r="AB299">
            <v>1</v>
          </cell>
          <cell r="AC299">
            <v>1</v>
          </cell>
          <cell r="AD299">
            <v>1</v>
          </cell>
          <cell r="AE299">
            <v>1</v>
          </cell>
          <cell r="AF299">
            <v>1</v>
          </cell>
          <cell r="AG299">
            <v>0.97772369240959101</v>
          </cell>
          <cell r="AH299">
            <v>1</v>
          </cell>
          <cell r="AI299">
            <v>0.96893741734185201</v>
          </cell>
          <cell r="AJ299">
            <v>0.97748434484357705</v>
          </cell>
          <cell r="AK299">
            <v>0.97772369240959101</v>
          </cell>
          <cell r="AL299">
            <v>1</v>
          </cell>
          <cell r="AM299">
            <v>1</v>
          </cell>
          <cell r="AN299">
            <v>1</v>
          </cell>
          <cell r="AO299">
            <v>1</v>
          </cell>
          <cell r="AP299">
            <v>1</v>
          </cell>
          <cell r="AQ299">
            <v>0.956988758389959</v>
          </cell>
          <cell r="AR299">
            <v>1</v>
          </cell>
        </row>
        <row r="300">
          <cell r="G300" t="str">
            <v>Efficiency_profile</v>
          </cell>
          <cell r="L300">
            <v>0.97527938317856699</v>
          </cell>
          <cell r="M300">
            <v>0.97527938317856699</v>
          </cell>
          <cell r="N300">
            <v>0.97527938317856699</v>
          </cell>
          <cell r="O300">
            <v>0.97527938317856699</v>
          </cell>
          <cell r="P300">
            <v>0.97527938317856699</v>
          </cell>
          <cell r="Q300">
            <v>0.95134252471545799</v>
          </cell>
          <cell r="R300">
            <v>0.95134252471545799</v>
          </cell>
          <cell r="S300">
            <v>0.95134252471545799</v>
          </cell>
          <cell r="T300">
            <v>0.960701478552352</v>
          </cell>
          <cell r="U300">
            <v>0.960701478552352</v>
          </cell>
          <cell r="V300">
            <v>0.960701478552352</v>
          </cell>
          <cell r="W300">
            <v>1</v>
          </cell>
          <cell r="X300">
            <v>1</v>
          </cell>
          <cell r="Y300">
            <v>1</v>
          </cell>
          <cell r="Z300">
            <v>1</v>
          </cell>
          <cell r="AA300">
            <v>1</v>
          </cell>
          <cell r="AB300">
            <v>1</v>
          </cell>
          <cell r="AC300">
            <v>1</v>
          </cell>
          <cell r="AD300">
            <v>1</v>
          </cell>
          <cell r="AE300">
            <v>1</v>
          </cell>
          <cell r="AF300">
            <v>1</v>
          </cell>
          <cell r="AG300">
            <v>0.97527938317856699</v>
          </cell>
          <cell r="AH300">
            <v>1</v>
          </cell>
          <cell r="AI300">
            <v>0.96554613638115605</v>
          </cell>
          <cell r="AJ300">
            <v>0.97406314963662499</v>
          </cell>
          <cell r="AK300">
            <v>0.97527938317856699</v>
          </cell>
          <cell r="AL300">
            <v>1</v>
          </cell>
          <cell r="AM300">
            <v>1</v>
          </cell>
          <cell r="AN300">
            <v>1</v>
          </cell>
          <cell r="AO300">
            <v>1</v>
          </cell>
          <cell r="AP300">
            <v>1</v>
          </cell>
          <cell r="AQ300">
            <v>0.95134252471545799</v>
          </cell>
          <cell r="AR300">
            <v>1</v>
          </cell>
        </row>
        <row r="301">
          <cell r="G301" t="str">
            <v>Efficiency_profile</v>
          </cell>
          <cell r="L301">
            <v>0.98509343808535199</v>
          </cell>
          <cell r="M301">
            <v>0.98509343808535199</v>
          </cell>
          <cell r="N301">
            <v>0.98509343808535199</v>
          </cell>
          <cell r="O301">
            <v>0.98509343808535199</v>
          </cell>
          <cell r="P301">
            <v>0.98509343808535199</v>
          </cell>
          <cell r="Q301">
            <v>0.945729603819637</v>
          </cell>
          <cell r="R301">
            <v>0.945729603819637</v>
          </cell>
          <cell r="S301">
            <v>0.945729603819637</v>
          </cell>
          <cell r="T301">
            <v>0.98509343808535199</v>
          </cell>
          <cell r="U301">
            <v>0.98509343808535199</v>
          </cell>
          <cell r="V301">
            <v>0.98509343808535199</v>
          </cell>
          <cell r="W301">
            <v>1</v>
          </cell>
          <cell r="X301">
            <v>1</v>
          </cell>
          <cell r="Y301">
            <v>1</v>
          </cell>
          <cell r="Z301">
            <v>1</v>
          </cell>
          <cell r="AA301">
            <v>1</v>
          </cell>
          <cell r="AB301">
            <v>1</v>
          </cell>
          <cell r="AC301">
            <v>1</v>
          </cell>
          <cell r="AD301">
            <v>1</v>
          </cell>
          <cell r="AE301">
            <v>1</v>
          </cell>
          <cell r="AF301">
            <v>1</v>
          </cell>
          <cell r="AG301">
            <v>0.98509343808535199</v>
          </cell>
          <cell r="AH301">
            <v>1</v>
          </cell>
          <cell r="AI301">
            <v>0.97918289474778797</v>
          </cell>
          <cell r="AJ301">
            <v>0.979200950567086</v>
          </cell>
          <cell r="AK301">
            <v>0.98509343808535199</v>
          </cell>
          <cell r="AL301">
            <v>1</v>
          </cell>
          <cell r="AM301">
            <v>1</v>
          </cell>
          <cell r="AN301">
            <v>1</v>
          </cell>
          <cell r="AO301">
            <v>1</v>
          </cell>
          <cell r="AP301">
            <v>1</v>
          </cell>
          <cell r="AQ301">
            <v>0.945729603819637</v>
          </cell>
          <cell r="AR301">
            <v>1</v>
          </cell>
        </row>
        <row r="302">
          <cell r="G302" t="str">
            <v>Efficiency_profile</v>
          </cell>
          <cell r="L302">
            <v>0.98263070449013901</v>
          </cell>
          <cell r="M302">
            <v>0.98263070449013901</v>
          </cell>
          <cell r="N302">
            <v>0.98263070449013901</v>
          </cell>
          <cell r="O302">
            <v>0.98263070449013901</v>
          </cell>
          <cell r="P302">
            <v>0.98263070449013901</v>
          </cell>
          <cell r="Q302">
            <v>0.94014979915710095</v>
          </cell>
          <cell r="R302">
            <v>0.94014979915710095</v>
          </cell>
          <cell r="S302">
            <v>0.94014979915710095</v>
          </cell>
          <cell r="T302">
            <v>0.97967542417588305</v>
          </cell>
          <cell r="U302">
            <v>0.97967542417588305</v>
          </cell>
          <cell r="V302">
            <v>0.97967542417588305</v>
          </cell>
          <cell r="W302">
            <v>1</v>
          </cell>
          <cell r="X302">
            <v>1</v>
          </cell>
          <cell r="Y302">
            <v>1</v>
          </cell>
          <cell r="Z302">
            <v>1</v>
          </cell>
          <cell r="AA302">
            <v>1</v>
          </cell>
          <cell r="AB302">
            <v>1</v>
          </cell>
          <cell r="AC302">
            <v>1</v>
          </cell>
          <cell r="AD302">
            <v>1</v>
          </cell>
          <cell r="AE302">
            <v>1</v>
          </cell>
          <cell r="AF302">
            <v>1</v>
          </cell>
          <cell r="AG302">
            <v>0.98263070449013901</v>
          </cell>
          <cell r="AH302">
            <v>1</v>
          </cell>
          <cell r="AI302">
            <v>0.97575575461617103</v>
          </cell>
          <cell r="AJ302">
            <v>0.97577374724010102</v>
          </cell>
          <cell r="AK302">
            <v>0.98263070449013901</v>
          </cell>
          <cell r="AL302">
            <v>1</v>
          </cell>
          <cell r="AM302">
            <v>1</v>
          </cell>
          <cell r="AN302">
            <v>1</v>
          </cell>
          <cell r="AO302">
            <v>1</v>
          </cell>
          <cell r="AP302">
            <v>1</v>
          </cell>
          <cell r="AQ302">
            <v>0.94014979915710095</v>
          </cell>
          <cell r="AR302">
            <v>1</v>
          </cell>
        </row>
        <row r="303">
          <cell r="G303" t="str">
            <v>Efficiency_profile</v>
          </cell>
          <cell r="L303">
            <v>0.98017412772891299</v>
          </cell>
          <cell r="M303">
            <v>0.98017412772891299</v>
          </cell>
          <cell r="N303">
            <v>0.98017412772891299</v>
          </cell>
          <cell r="O303">
            <v>0.98017412772891299</v>
          </cell>
          <cell r="P303">
            <v>0.98017412772891299</v>
          </cell>
          <cell r="Q303">
            <v>0.93460291534207396</v>
          </cell>
          <cell r="R303">
            <v>0.93460291534207396</v>
          </cell>
          <cell r="S303">
            <v>0.93460291534207396</v>
          </cell>
          <cell r="T303">
            <v>0.97428720934291502</v>
          </cell>
          <cell r="U303">
            <v>0.97428720934291502</v>
          </cell>
          <cell r="V303">
            <v>0.97428720934291502</v>
          </cell>
          <cell r="W303">
            <v>1</v>
          </cell>
          <cell r="X303">
            <v>1</v>
          </cell>
          <cell r="Y303">
            <v>1</v>
          </cell>
          <cell r="Z303">
            <v>1</v>
          </cell>
          <cell r="AA303">
            <v>1</v>
          </cell>
          <cell r="AB303">
            <v>1</v>
          </cell>
          <cell r="AC303">
            <v>1</v>
          </cell>
          <cell r="AD303">
            <v>1</v>
          </cell>
          <cell r="AE303">
            <v>1</v>
          </cell>
          <cell r="AF303">
            <v>1</v>
          </cell>
          <cell r="AG303">
            <v>0.98017412772891299</v>
          </cell>
          <cell r="AH303">
            <v>1</v>
          </cell>
          <cell r="AI303">
            <v>0.97234060947501499</v>
          </cell>
          <cell r="AJ303">
            <v>0.972358539124761</v>
          </cell>
          <cell r="AK303">
            <v>0.98017412772891299</v>
          </cell>
          <cell r="AL303">
            <v>1</v>
          </cell>
          <cell r="AM303">
            <v>1</v>
          </cell>
          <cell r="AN303">
            <v>1</v>
          </cell>
          <cell r="AO303">
            <v>1</v>
          </cell>
          <cell r="AP303">
            <v>1</v>
          </cell>
          <cell r="AQ303">
            <v>0.93460291534207396</v>
          </cell>
          <cell r="AR303">
            <v>1</v>
          </cell>
        </row>
        <row r="304">
          <cell r="G304" t="str">
            <v>Efficiency_profile</v>
          </cell>
          <cell r="L304">
            <v>0.97772369240959101</v>
          </cell>
          <cell r="M304">
            <v>0.97772369240959101</v>
          </cell>
          <cell r="N304">
            <v>0.97772369240959101</v>
          </cell>
          <cell r="O304">
            <v>0.97772369240959101</v>
          </cell>
          <cell r="P304">
            <v>0.97772369240959101</v>
          </cell>
          <cell r="Q304">
            <v>0.929088758141556</v>
          </cell>
          <cell r="R304">
            <v>0.929088758141556</v>
          </cell>
          <cell r="S304">
            <v>0.929088758141556</v>
          </cell>
          <cell r="T304">
            <v>0.96892862969152904</v>
          </cell>
          <cell r="U304">
            <v>0.96892862969152904</v>
          </cell>
          <cell r="V304">
            <v>0.96892862969152904</v>
          </cell>
          <cell r="W304">
            <v>1</v>
          </cell>
          <cell r="X304">
            <v>1</v>
          </cell>
          <cell r="Y304">
            <v>1</v>
          </cell>
          <cell r="Z304">
            <v>1</v>
          </cell>
          <cell r="AA304">
            <v>1</v>
          </cell>
          <cell r="AB304">
            <v>1</v>
          </cell>
          <cell r="AC304">
            <v>1</v>
          </cell>
          <cell r="AD304">
            <v>1</v>
          </cell>
          <cell r="AE304">
            <v>1</v>
          </cell>
          <cell r="AF304">
            <v>1</v>
          </cell>
          <cell r="AG304">
            <v>0.97772369240959101</v>
          </cell>
          <cell r="AH304">
            <v>1</v>
          </cell>
          <cell r="AI304">
            <v>0.96893741734185201</v>
          </cell>
          <cell r="AJ304">
            <v>0.97748734890359301</v>
          </cell>
          <cell r="AK304">
            <v>0.97772369240959101</v>
          </cell>
          <cell r="AL304">
            <v>0</v>
          </cell>
          <cell r="AM304">
            <v>1</v>
          </cell>
          <cell r="AN304">
            <v>1</v>
          </cell>
          <cell r="AO304">
            <v>1</v>
          </cell>
          <cell r="AP304">
            <v>1</v>
          </cell>
          <cell r="AQ304">
            <v>0.929088758141556</v>
          </cell>
          <cell r="AR304">
            <v>1</v>
          </cell>
        </row>
        <row r="305">
          <cell r="G305" t="str">
            <v>Efficiency_profile</v>
          </cell>
          <cell r="L305">
            <v>0.97527938317856699</v>
          </cell>
          <cell r="M305">
            <v>0.97527938317856699</v>
          </cell>
          <cell r="N305">
            <v>0.97527938317856699</v>
          </cell>
          <cell r="O305">
            <v>0.97527938317856699</v>
          </cell>
          <cell r="P305">
            <v>0.97527938317856699</v>
          </cell>
          <cell r="Q305">
            <v>0.96063490044723199</v>
          </cell>
          <cell r="R305">
            <v>0.96063490044723199</v>
          </cell>
          <cell r="S305">
            <v>0.96063490044723199</v>
          </cell>
          <cell r="T305">
            <v>0.96359952222822598</v>
          </cell>
          <cell r="U305">
            <v>0.96359952222822598</v>
          </cell>
          <cell r="V305">
            <v>0.96359952222822598</v>
          </cell>
          <cell r="W305">
            <v>1</v>
          </cell>
          <cell r="X305">
            <v>1</v>
          </cell>
          <cell r="Y305">
            <v>1</v>
          </cell>
          <cell r="Z305">
            <v>1</v>
          </cell>
          <cell r="AA305">
            <v>1</v>
          </cell>
          <cell r="AB305">
            <v>1</v>
          </cell>
          <cell r="AC305">
            <v>1</v>
          </cell>
          <cell r="AD305">
            <v>1</v>
          </cell>
          <cell r="AE305">
            <v>1</v>
          </cell>
          <cell r="AF305">
            <v>1</v>
          </cell>
          <cell r="AG305">
            <v>0.97527938317856699</v>
          </cell>
          <cell r="AH305">
            <v>1</v>
          </cell>
          <cell r="AI305">
            <v>0.96554613638115605</v>
          </cell>
          <cell r="AJ305">
            <v>0.97406614318243101</v>
          </cell>
          <cell r="AK305">
            <v>0.97527938317856699</v>
          </cell>
          <cell r="AL305">
            <v>0</v>
          </cell>
          <cell r="AM305">
            <v>1</v>
          </cell>
          <cell r="AN305">
            <v>1</v>
          </cell>
          <cell r="AO305">
            <v>1</v>
          </cell>
          <cell r="AP305">
            <v>1</v>
          </cell>
          <cell r="AQ305">
            <v>0.96063490044723199</v>
          </cell>
          <cell r="AR305">
            <v>1</v>
          </cell>
        </row>
        <row r="306">
          <cell r="G306" t="str">
            <v>Efficiency_profile</v>
          </cell>
          <cell r="L306">
            <v>0.97284118472062098</v>
          </cell>
          <cell r="M306">
            <v>0.97284118472062098</v>
          </cell>
          <cell r="N306">
            <v>0.97284118472062098</v>
          </cell>
          <cell r="O306">
            <v>0.97284118472062098</v>
          </cell>
          <cell r="P306">
            <v>0.97284118472062098</v>
          </cell>
          <cell r="Q306">
            <v>0.95496715453459302</v>
          </cell>
          <cell r="R306">
            <v>0.95496715453459302</v>
          </cell>
          <cell r="S306">
            <v>0.95496715453459302</v>
          </cell>
          <cell r="T306">
            <v>0.95829972485597104</v>
          </cell>
          <cell r="U306">
            <v>0.95829972485597104</v>
          </cell>
          <cell r="V306">
            <v>0.95829972485597104</v>
          </cell>
          <cell r="W306">
            <v>1</v>
          </cell>
          <cell r="X306">
            <v>1</v>
          </cell>
          <cell r="Y306">
            <v>1</v>
          </cell>
          <cell r="Z306">
            <v>1</v>
          </cell>
          <cell r="AA306">
            <v>1</v>
          </cell>
          <cell r="AB306">
            <v>1</v>
          </cell>
          <cell r="AC306">
            <v>1</v>
          </cell>
          <cell r="AD306">
            <v>1</v>
          </cell>
          <cell r="AE306">
            <v>1</v>
          </cell>
          <cell r="AF306">
            <v>1</v>
          </cell>
          <cell r="AG306">
            <v>0.97284118472062098</v>
          </cell>
          <cell r="AH306">
            <v>1</v>
          </cell>
          <cell r="AI306">
            <v>0.96216672490382205</v>
          </cell>
          <cell r="AJ306">
            <v>0.97065691168129198</v>
          </cell>
          <cell r="AK306">
            <v>0.97284118472062098</v>
          </cell>
          <cell r="AL306">
            <v>0</v>
          </cell>
          <cell r="AM306">
            <v>1</v>
          </cell>
          <cell r="AN306">
            <v>1</v>
          </cell>
          <cell r="AO306">
            <v>1</v>
          </cell>
          <cell r="AP306">
            <v>1</v>
          </cell>
          <cell r="AQ306">
            <v>0.95496715453459302</v>
          </cell>
          <cell r="AR306">
            <v>1</v>
          </cell>
        </row>
        <row r="307">
          <cell r="G307" t="str">
            <v>Efficiency_profile</v>
          </cell>
          <cell r="L307">
            <v>0.98263070449013901</v>
          </cell>
          <cell r="M307">
            <v>0.98263070449013901</v>
          </cell>
          <cell r="N307">
            <v>0.98263070449013901</v>
          </cell>
          <cell r="O307">
            <v>0.98263070449013901</v>
          </cell>
          <cell r="P307">
            <v>0.98263070449013901</v>
          </cell>
          <cell r="Q307">
            <v>0.94933284832283904</v>
          </cell>
          <cell r="R307">
            <v>0.94933284832283904</v>
          </cell>
          <cell r="S307">
            <v>0.94933284832283904</v>
          </cell>
          <cell r="T307">
            <v>0.98263070449013901</v>
          </cell>
          <cell r="U307">
            <v>0.98263070449013901</v>
          </cell>
          <cell r="V307">
            <v>0.98263070449013901</v>
          </cell>
          <cell r="W307">
            <v>1</v>
          </cell>
          <cell r="X307">
            <v>1</v>
          </cell>
          <cell r="Y307">
            <v>1</v>
          </cell>
          <cell r="Z307">
            <v>1</v>
          </cell>
          <cell r="AA307">
            <v>1</v>
          </cell>
          <cell r="AB307">
            <v>1</v>
          </cell>
          <cell r="AC307">
            <v>1</v>
          </cell>
          <cell r="AD307">
            <v>1</v>
          </cell>
          <cell r="AE307">
            <v>1</v>
          </cell>
          <cell r="AF307">
            <v>1</v>
          </cell>
          <cell r="AG307">
            <v>0.98263070449013901</v>
          </cell>
          <cell r="AH307">
            <v>1</v>
          </cell>
          <cell r="AI307">
            <v>0.97575575461617103</v>
          </cell>
          <cell r="AJ307">
            <v>0.97577674604301201</v>
          </cell>
          <cell r="AK307">
            <v>0.98263070449013901</v>
          </cell>
          <cell r="AL307">
            <v>0</v>
          </cell>
          <cell r="AM307">
            <v>1</v>
          </cell>
          <cell r="AN307">
            <v>1</v>
          </cell>
          <cell r="AO307">
            <v>1</v>
          </cell>
          <cell r="AP307">
            <v>1</v>
          </cell>
          <cell r="AQ307">
            <v>0.94933284832283904</v>
          </cell>
          <cell r="AR307">
            <v>1</v>
          </cell>
        </row>
        <row r="308">
          <cell r="G308" t="str">
            <v>Efficiency_profile</v>
          </cell>
          <cell r="L308">
            <v>0.98017412772891299</v>
          </cell>
          <cell r="M308">
            <v>0.98017412772891299</v>
          </cell>
          <cell r="N308">
            <v>0.98017412772891299</v>
          </cell>
          <cell r="O308">
            <v>0.98017412772891299</v>
          </cell>
          <cell r="P308">
            <v>0.98017412772891299</v>
          </cell>
          <cell r="Q308">
            <v>0.94373178451773398</v>
          </cell>
          <cell r="R308">
            <v>0.94373178451773398</v>
          </cell>
          <cell r="S308">
            <v>0.94373178451773398</v>
          </cell>
          <cell r="T308">
            <v>0.97722623561544297</v>
          </cell>
          <cell r="U308">
            <v>0.97722623561544297</v>
          </cell>
          <cell r="V308">
            <v>0.97722623561544297</v>
          </cell>
          <cell r="W308">
            <v>1</v>
          </cell>
          <cell r="X308">
            <v>1</v>
          </cell>
          <cell r="Y308">
            <v>1</v>
          </cell>
          <cell r="Z308">
            <v>1</v>
          </cell>
          <cell r="AA308">
            <v>1</v>
          </cell>
          <cell r="AB308">
            <v>1</v>
          </cell>
          <cell r="AC308">
            <v>1</v>
          </cell>
          <cell r="AD308">
            <v>1</v>
          </cell>
          <cell r="AE308">
            <v>1</v>
          </cell>
          <cell r="AF308">
            <v>1</v>
          </cell>
          <cell r="AG308">
            <v>0.98017412772891299</v>
          </cell>
          <cell r="AH308">
            <v>1</v>
          </cell>
          <cell r="AI308">
            <v>0.97234060947501499</v>
          </cell>
          <cell r="AJ308">
            <v>0.97236152743186099</v>
          </cell>
          <cell r="AK308">
            <v>0.98017412772891299</v>
          </cell>
          <cell r="AL308">
            <v>0</v>
          </cell>
          <cell r="AM308">
            <v>1</v>
          </cell>
          <cell r="AN308">
            <v>1</v>
          </cell>
          <cell r="AO308">
            <v>1</v>
          </cell>
          <cell r="AP308">
            <v>1</v>
          </cell>
          <cell r="AQ308">
            <v>0.94373178451773398</v>
          </cell>
          <cell r="AR308">
            <v>1</v>
          </cell>
        </row>
        <row r="309">
          <cell r="G309" t="str">
            <v>Efficiency_profile</v>
          </cell>
          <cell r="L309">
            <v>0.97772369240959101</v>
          </cell>
          <cell r="M309">
            <v>0.97772369240959101</v>
          </cell>
          <cell r="N309">
            <v>0.97772369240959101</v>
          </cell>
          <cell r="O309">
            <v>0.97772369240959101</v>
          </cell>
          <cell r="P309">
            <v>0.97772369240959101</v>
          </cell>
          <cell r="Q309">
            <v>0.93816376698907999</v>
          </cell>
          <cell r="R309">
            <v>0.93816376698907999</v>
          </cell>
          <cell r="S309">
            <v>0.93816376698907999</v>
          </cell>
          <cell r="T309">
            <v>0.97185149131955795</v>
          </cell>
          <cell r="U309">
            <v>0.97185149131955795</v>
          </cell>
          <cell r="V309">
            <v>0.97185149131955795</v>
          </cell>
          <cell r="W309">
            <v>1</v>
          </cell>
          <cell r="X309">
            <v>1</v>
          </cell>
          <cell r="Y309">
            <v>1</v>
          </cell>
          <cell r="Z309">
            <v>1</v>
          </cell>
          <cell r="AA309">
            <v>1</v>
          </cell>
          <cell r="AB309">
            <v>1</v>
          </cell>
          <cell r="AC309">
            <v>1</v>
          </cell>
          <cell r="AD309">
            <v>1</v>
          </cell>
          <cell r="AE309">
            <v>1</v>
          </cell>
          <cell r="AF309">
            <v>1</v>
          </cell>
          <cell r="AG309">
            <v>0.97772369240959101</v>
          </cell>
          <cell r="AH309">
            <v>1</v>
          </cell>
          <cell r="AI309">
            <v>0.96893741734185201</v>
          </cell>
          <cell r="AJ309">
            <v>0.96895826208585001</v>
          </cell>
          <cell r="AK309">
            <v>0.97772369240959101</v>
          </cell>
          <cell r="AL309">
            <v>0</v>
          </cell>
          <cell r="AM309">
            <v>1</v>
          </cell>
          <cell r="AN309">
            <v>1</v>
          </cell>
          <cell r="AO309">
            <v>1</v>
          </cell>
          <cell r="AP309">
            <v>1</v>
          </cell>
          <cell r="AQ309">
            <v>0.93816376698907999</v>
          </cell>
          <cell r="AR309">
            <v>1</v>
          </cell>
        </row>
        <row r="310">
          <cell r="G310" t="str">
            <v>Efficiency_profile</v>
          </cell>
          <cell r="L310">
            <v>0.97527938317856699</v>
          </cell>
          <cell r="M310">
            <v>0.97527938317856699</v>
          </cell>
          <cell r="N310">
            <v>0.97527938317856699</v>
          </cell>
          <cell r="O310">
            <v>0.97527938317856699</v>
          </cell>
          <cell r="P310">
            <v>0.97527938317856699</v>
          </cell>
          <cell r="Q310">
            <v>0.93262860076384402</v>
          </cell>
          <cell r="R310">
            <v>0.93262860076384402</v>
          </cell>
          <cell r="S310">
            <v>0.93262860076384402</v>
          </cell>
          <cell r="T310">
            <v>0.96650630811730098</v>
          </cell>
          <cell r="U310">
            <v>0.96650630811730098</v>
          </cell>
          <cell r="V310">
            <v>0.96650630811730098</v>
          </cell>
          <cell r="W310">
            <v>1</v>
          </cell>
          <cell r="X310">
            <v>1</v>
          </cell>
          <cell r="Y310">
            <v>1</v>
          </cell>
          <cell r="Z310">
            <v>1</v>
          </cell>
          <cell r="AA310">
            <v>1</v>
          </cell>
          <cell r="AB310">
            <v>1</v>
          </cell>
          <cell r="AC310">
            <v>1</v>
          </cell>
          <cell r="AD310">
            <v>1</v>
          </cell>
          <cell r="AE310">
            <v>1</v>
          </cell>
          <cell r="AF310">
            <v>1</v>
          </cell>
          <cell r="AG310">
            <v>0.97527938317856699</v>
          </cell>
          <cell r="AH310">
            <v>1</v>
          </cell>
          <cell r="AI310">
            <v>0.96554613638115605</v>
          </cell>
          <cell r="AJ310">
            <v>0.974069136737437</v>
          </cell>
          <cell r="AK310">
            <v>0.97527938317856699</v>
          </cell>
          <cell r="AL310">
            <v>0</v>
          </cell>
          <cell r="AM310">
            <v>1</v>
          </cell>
          <cell r="AN310">
            <v>1</v>
          </cell>
          <cell r="AO310">
            <v>1</v>
          </cell>
          <cell r="AP310">
            <v>1</v>
          </cell>
          <cell r="AQ310">
            <v>0.93262860076384402</v>
          </cell>
          <cell r="AR310">
            <v>1</v>
          </cell>
        </row>
        <row r="311">
          <cell r="G311" t="str">
            <v>Efficiency_profile</v>
          </cell>
          <cell r="L311">
            <v>0.97284118472062098</v>
          </cell>
          <cell r="M311">
            <v>0.97284118472062098</v>
          </cell>
          <cell r="N311">
            <v>0.97284118472062098</v>
          </cell>
          <cell r="O311">
            <v>0.97284118472062098</v>
          </cell>
          <cell r="P311">
            <v>0.97284118472062098</v>
          </cell>
          <cell r="Q311">
            <v>0.92712609201933704</v>
          </cell>
          <cell r="R311">
            <v>0.92712609201933704</v>
          </cell>
          <cell r="S311">
            <v>0.92712609201933704</v>
          </cell>
          <cell r="T311">
            <v>0.96119052342265598</v>
          </cell>
          <cell r="U311">
            <v>0.96119052342265598</v>
          </cell>
          <cell r="V311">
            <v>0.96119052342265598</v>
          </cell>
          <cell r="W311">
            <v>1</v>
          </cell>
          <cell r="X311">
            <v>1</v>
          </cell>
          <cell r="Y311">
            <v>1</v>
          </cell>
          <cell r="Z311">
            <v>1</v>
          </cell>
          <cell r="AA311">
            <v>1</v>
          </cell>
          <cell r="AB311">
            <v>1</v>
          </cell>
          <cell r="AC311">
            <v>1</v>
          </cell>
          <cell r="AD311">
            <v>1</v>
          </cell>
          <cell r="AE311">
            <v>1</v>
          </cell>
          <cell r="AF311">
            <v>1</v>
          </cell>
          <cell r="AG311">
            <v>0.97284118472062098</v>
          </cell>
          <cell r="AH311">
            <v>1</v>
          </cell>
          <cell r="AI311">
            <v>0.96216672490382205</v>
          </cell>
          <cell r="AJ311">
            <v>0.97065989475885595</v>
          </cell>
          <cell r="AK311">
            <v>0.97284118472062098</v>
          </cell>
          <cell r="AL311">
            <v>0</v>
          </cell>
          <cell r="AM311">
            <v>1</v>
          </cell>
          <cell r="AN311">
            <v>1</v>
          </cell>
          <cell r="AO311">
            <v>1</v>
          </cell>
          <cell r="AP311">
            <v>1</v>
          </cell>
          <cell r="AQ311">
            <v>0.92712609201933704</v>
          </cell>
          <cell r="AR311">
            <v>1</v>
          </cell>
        </row>
        <row r="312">
          <cell r="G312" t="str">
            <v>Efficiency_profile</v>
          </cell>
          <cell r="L312">
            <v>0.97040908175881901</v>
          </cell>
          <cell r="M312">
            <v>0.97040908175881901</v>
          </cell>
          <cell r="N312">
            <v>0.97040908175881901</v>
          </cell>
          <cell r="O312">
            <v>0.97040908175881901</v>
          </cell>
          <cell r="P312">
            <v>0.97040908175881901</v>
          </cell>
          <cell r="Q312">
            <v>0.92165604807642298</v>
          </cell>
          <cell r="R312">
            <v>0.92165604807642298</v>
          </cell>
          <cell r="S312">
            <v>0.92165604807642298</v>
          </cell>
          <cell r="T312">
            <v>0.955903975543831</v>
          </cell>
          <cell r="U312">
            <v>0.955903975543831</v>
          </cell>
          <cell r="V312">
            <v>0.955903975543831</v>
          </cell>
          <cell r="W312">
            <v>1</v>
          </cell>
          <cell r="X312">
            <v>1</v>
          </cell>
          <cell r="Y312">
            <v>1</v>
          </cell>
          <cell r="Z312">
            <v>1</v>
          </cell>
          <cell r="AA312">
            <v>1</v>
          </cell>
          <cell r="AB312">
            <v>1</v>
          </cell>
          <cell r="AC312">
            <v>1</v>
          </cell>
          <cell r="AD312">
            <v>1</v>
          </cell>
          <cell r="AE312">
            <v>1</v>
          </cell>
          <cell r="AF312">
            <v>1</v>
          </cell>
          <cell r="AG312">
            <v>0.97040908175881901</v>
          </cell>
          <cell r="AH312">
            <v>1</v>
          </cell>
          <cell r="AI312">
            <v>0.958799141366658</v>
          </cell>
          <cell r="AJ312">
            <v>0.96726258512719998</v>
          </cell>
          <cell r="AK312">
            <v>0.97040908175881901</v>
          </cell>
          <cell r="AL312">
            <v>0</v>
          </cell>
          <cell r="AM312">
            <v>1</v>
          </cell>
          <cell r="AN312">
            <v>1</v>
          </cell>
          <cell r="AO312">
            <v>1</v>
          </cell>
          <cell r="AP312">
            <v>1</v>
          </cell>
          <cell r="AQ312">
            <v>0.92165604807642298</v>
          </cell>
          <cell r="AR312">
            <v>1</v>
          </cell>
        </row>
        <row r="313">
          <cell r="G313" t="str">
            <v>Efficiency_profile</v>
          </cell>
          <cell r="L313">
            <v>0.98017412772891299</v>
          </cell>
          <cell r="M313">
            <v>0.98017412772891299</v>
          </cell>
          <cell r="N313">
            <v>0.98017412772891299</v>
          </cell>
          <cell r="O313">
            <v>0.98017412772891299</v>
          </cell>
          <cell r="P313">
            <v>0.98017412772891299</v>
          </cell>
          <cell r="Q313">
            <v>0.95294982124365402</v>
          </cell>
          <cell r="R313">
            <v>0.95294982124365402</v>
          </cell>
          <cell r="S313">
            <v>0.95294982124365402</v>
          </cell>
          <cell r="T313">
            <v>0.98017412772891299</v>
          </cell>
          <cell r="U313">
            <v>0.98017412772891299</v>
          </cell>
          <cell r="V313">
            <v>0.98017412772891299</v>
          </cell>
          <cell r="W313">
            <v>1</v>
          </cell>
          <cell r="X313">
            <v>1</v>
          </cell>
          <cell r="Y313">
            <v>1</v>
          </cell>
          <cell r="Z313">
            <v>1</v>
          </cell>
          <cell r="AA313">
            <v>1</v>
          </cell>
          <cell r="AB313">
            <v>1</v>
          </cell>
          <cell r="AC313">
            <v>1</v>
          </cell>
          <cell r="AD313">
            <v>1</v>
          </cell>
          <cell r="AE313">
            <v>1</v>
          </cell>
          <cell r="AF313">
            <v>1</v>
          </cell>
          <cell r="AG313">
            <v>0.98017412772891299</v>
          </cell>
          <cell r="AH313">
            <v>1</v>
          </cell>
          <cell r="AI313">
            <v>0.97234060947501499</v>
          </cell>
          <cell r="AJ313">
            <v>0.97236451574814597</v>
          </cell>
          <cell r="AK313">
            <v>0.98017412772891299</v>
          </cell>
          <cell r="AL313">
            <v>0</v>
          </cell>
          <cell r="AM313">
            <v>1</v>
          </cell>
          <cell r="AN313">
            <v>1</v>
          </cell>
          <cell r="AO313">
            <v>1</v>
          </cell>
          <cell r="AP313">
            <v>1</v>
          </cell>
          <cell r="AQ313">
            <v>0.95294982124365402</v>
          </cell>
          <cell r="AR313">
            <v>1</v>
          </cell>
        </row>
        <row r="314">
          <cell r="G314" t="str">
            <v>Efficiency_profile</v>
          </cell>
          <cell r="L314">
            <v>0.97772369240959101</v>
          </cell>
          <cell r="M314">
            <v>0.97772369240959101</v>
          </cell>
          <cell r="N314">
            <v>0.97772369240959101</v>
          </cell>
          <cell r="O314">
            <v>0.97772369240959101</v>
          </cell>
          <cell r="P314">
            <v>0.97772369240959101</v>
          </cell>
          <cell r="Q314">
            <v>0.94732741729831604</v>
          </cell>
          <cell r="R314">
            <v>0.94732741729831604</v>
          </cell>
          <cell r="S314">
            <v>0.94732741729831604</v>
          </cell>
          <cell r="T314">
            <v>0.97478317002640402</v>
          </cell>
          <cell r="U314">
            <v>0.97478317002640402</v>
          </cell>
          <cell r="V314">
            <v>0.97478317002640402</v>
          </cell>
          <cell r="W314">
            <v>1</v>
          </cell>
          <cell r="X314">
            <v>1</v>
          </cell>
          <cell r="Y314">
            <v>1</v>
          </cell>
          <cell r="Z314">
            <v>1</v>
          </cell>
          <cell r="AA314">
            <v>1</v>
          </cell>
          <cell r="AB314">
            <v>1</v>
          </cell>
          <cell r="AC314">
            <v>1</v>
          </cell>
          <cell r="AD314">
            <v>1</v>
          </cell>
          <cell r="AE314">
            <v>1</v>
          </cell>
          <cell r="AF314">
            <v>1</v>
          </cell>
          <cell r="AG314">
            <v>0.97772369240959101</v>
          </cell>
          <cell r="AH314">
            <v>1</v>
          </cell>
          <cell r="AI314">
            <v>0.96893741734185201</v>
          </cell>
          <cell r="AJ314">
            <v>0.96896123994302796</v>
          </cell>
          <cell r="AK314">
            <v>0.97772369240959101</v>
          </cell>
          <cell r="AL314">
            <v>0</v>
          </cell>
          <cell r="AM314">
            <v>1</v>
          </cell>
          <cell r="AN314">
            <v>1</v>
          </cell>
          <cell r="AO314">
            <v>1</v>
          </cell>
          <cell r="AP314">
            <v>1</v>
          </cell>
          <cell r="AQ314">
            <v>0.94732741729831604</v>
          </cell>
          <cell r="AR314">
            <v>1</v>
          </cell>
        </row>
        <row r="315">
          <cell r="G315" t="str">
            <v>Efficiency_profile</v>
          </cell>
          <cell r="L315">
            <v>1</v>
          </cell>
          <cell r="M315">
            <v>1</v>
          </cell>
          <cell r="N315">
            <v>1</v>
          </cell>
          <cell r="O315">
            <v>1</v>
          </cell>
          <cell r="P315">
            <v>1</v>
          </cell>
          <cell r="Q315">
            <v>1</v>
          </cell>
          <cell r="R315">
            <v>1</v>
          </cell>
          <cell r="S315">
            <v>1</v>
          </cell>
          <cell r="T315">
            <v>1</v>
          </cell>
          <cell r="U315">
            <v>1</v>
          </cell>
          <cell r="V315">
            <v>1</v>
          </cell>
          <cell r="W315">
            <v>1</v>
          </cell>
          <cell r="X315">
            <v>1</v>
          </cell>
          <cell r="Y315">
            <v>1</v>
          </cell>
          <cell r="Z315">
            <v>1</v>
          </cell>
          <cell r="AA315">
            <v>1</v>
          </cell>
          <cell r="AB315">
            <v>1</v>
          </cell>
          <cell r="AC315">
            <v>1</v>
          </cell>
          <cell r="AD315">
            <v>1</v>
          </cell>
          <cell r="AE315">
            <v>1</v>
          </cell>
          <cell r="AF315">
            <v>1</v>
          </cell>
          <cell r="AG315">
            <v>1</v>
          </cell>
          <cell r="AH315">
            <v>1</v>
          </cell>
          <cell r="AI315">
            <v>1</v>
          </cell>
          <cell r="AJ315">
            <v>1</v>
          </cell>
          <cell r="AK315">
            <v>1</v>
          </cell>
          <cell r="AL315">
            <v>1</v>
          </cell>
          <cell r="AM315">
            <v>1</v>
          </cell>
          <cell r="AN315">
            <v>1</v>
          </cell>
          <cell r="AO315">
            <v>1</v>
          </cell>
          <cell r="AP315">
            <v>1</v>
          </cell>
          <cell r="AQ315">
            <v>1</v>
          </cell>
          <cell r="AR315">
            <v>1</v>
          </cell>
        </row>
        <row r="316">
          <cell r="G316" t="str">
            <v>Efficiency_profile</v>
          </cell>
          <cell r="L316">
            <v>0.99750000000000005</v>
          </cell>
          <cell r="M316">
            <v>0.99750000000000005</v>
          </cell>
          <cell r="N316">
            <v>0.99750000000000005</v>
          </cell>
          <cell r="O316">
            <v>0.99750000000000005</v>
          </cell>
          <cell r="P316">
            <v>0.99750000000000005</v>
          </cell>
          <cell r="Q316">
            <v>0.99409999999999998</v>
          </cell>
          <cell r="R316">
            <v>0.99409999999999998</v>
          </cell>
          <cell r="S316">
            <v>0.99409999999999998</v>
          </cell>
          <cell r="T316">
            <v>0.99450000000000005</v>
          </cell>
          <cell r="U316">
            <v>0.99450000000000005</v>
          </cell>
          <cell r="V316">
            <v>0.99450000000000005</v>
          </cell>
          <cell r="W316">
            <v>1</v>
          </cell>
          <cell r="X316">
            <v>1</v>
          </cell>
          <cell r="Y316">
            <v>1</v>
          </cell>
          <cell r="Z316">
            <v>1</v>
          </cell>
          <cell r="AA316">
            <v>1</v>
          </cell>
          <cell r="AB316">
            <v>1</v>
          </cell>
          <cell r="AC316">
            <v>1</v>
          </cell>
          <cell r="AD316">
            <v>1</v>
          </cell>
          <cell r="AE316">
            <v>1</v>
          </cell>
          <cell r="AF316">
            <v>1</v>
          </cell>
          <cell r="AG316">
            <v>0.99750000000000005</v>
          </cell>
          <cell r="AH316">
            <v>1</v>
          </cell>
          <cell r="AI316">
            <v>0.99650000000000005</v>
          </cell>
          <cell r="AJ316">
            <v>0.99650000000000005</v>
          </cell>
          <cell r="AK316">
            <v>0.99750000000000005</v>
          </cell>
          <cell r="AL316">
            <v>1</v>
          </cell>
          <cell r="AM316">
            <v>1</v>
          </cell>
          <cell r="AN316">
            <v>1</v>
          </cell>
          <cell r="AO316">
            <v>1</v>
          </cell>
          <cell r="AP316">
            <v>1</v>
          </cell>
          <cell r="AQ316">
            <v>0.99409999999999998</v>
          </cell>
          <cell r="AR316">
            <v>1</v>
          </cell>
        </row>
        <row r="317">
          <cell r="G317" t="str">
            <v>Efficiency_profile</v>
          </cell>
          <cell r="L317">
            <v>0.99500624999999998</v>
          </cell>
          <cell r="M317">
            <v>0.99500624999999998</v>
          </cell>
          <cell r="N317">
            <v>0.99500624999999998</v>
          </cell>
          <cell r="O317">
            <v>0.99500624999999998</v>
          </cell>
          <cell r="P317">
            <v>0.99500624999999998</v>
          </cell>
          <cell r="Q317">
            <v>0.98823481000000002</v>
          </cell>
          <cell r="R317">
            <v>0.98823481000000002</v>
          </cell>
          <cell r="S317">
            <v>0.98823481000000002</v>
          </cell>
          <cell r="T317">
            <v>0.98903025</v>
          </cell>
          <cell r="U317">
            <v>0.98903025</v>
          </cell>
          <cell r="V317">
            <v>0.98903025</v>
          </cell>
          <cell r="W317">
            <v>1</v>
          </cell>
          <cell r="X317">
            <v>1</v>
          </cell>
          <cell r="Y317">
            <v>1</v>
          </cell>
          <cell r="Z317">
            <v>1</v>
          </cell>
          <cell r="AA317">
            <v>1</v>
          </cell>
          <cell r="AB317">
            <v>1</v>
          </cell>
          <cell r="AC317">
            <v>1</v>
          </cell>
          <cell r="AD317">
            <v>1</v>
          </cell>
          <cell r="AE317">
            <v>1</v>
          </cell>
          <cell r="AF317">
            <v>1</v>
          </cell>
          <cell r="AG317">
            <v>0.99500624999999998</v>
          </cell>
          <cell r="AH317">
            <v>1</v>
          </cell>
          <cell r="AI317">
            <v>0.99301225000000004</v>
          </cell>
          <cell r="AJ317">
            <v>0.99301225000000004</v>
          </cell>
          <cell r="AK317">
            <v>0.99500624999999998</v>
          </cell>
          <cell r="AL317">
            <v>1</v>
          </cell>
          <cell r="AM317">
            <v>1</v>
          </cell>
          <cell r="AN317">
            <v>1</v>
          </cell>
          <cell r="AO317">
            <v>1</v>
          </cell>
          <cell r="AP317">
            <v>1</v>
          </cell>
          <cell r="AQ317">
            <v>0.98823481000000002</v>
          </cell>
          <cell r="AR317">
            <v>1</v>
          </cell>
        </row>
        <row r="318">
          <cell r="G318" t="str">
            <v>Efficiency_profile</v>
          </cell>
          <cell r="L318">
            <v>0.99251873437500004</v>
          </cell>
          <cell r="M318">
            <v>0.99251873437500004</v>
          </cell>
          <cell r="N318">
            <v>0.99251873437500004</v>
          </cell>
          <cell r="O318">
            <v>0.99251873437500004</v>
          </cell>
          <cell r="P318">
            <v>0.99251873437500004</v>
          </cell>
          <cell r="Q318">
            <v>0.98240422462099997</v>
          </cell>
          <cell r="R318">
            <v>0.98240422462099997</v>
          </cell>
          <cell r="S318">
            <v>0.98240422462099997</v>
          </cell>
          <cell r="T318">
            <v>0.98359058362499996</v>
          </cell>
          <cell r="U318">
            <v>0.98359058362499996</v>
          </cell>
          <cell r="V318">
            <v>0.98359058362499996</v>
          </cell>
          <cell r="W318">
            <v>1</v>
          </cell>
          <cell r="X318">
            <v>1</v>
          </cell>
          <cell r="Y318">
            <v>1</v>
          </cell>
          <cell r="Z318">
            <v>1</v>
          </cell>
          <cell r="AA318">
            <v>1</v>
          </cell>
          <cell r="AB318">
            <v>1</v>
          </cell>
          <cell r="AC318">
            <v>1</v>
          </cell>
          <cell r="AD318">
            <v>1</v>
          </cell>
          <cell r="AE318">
            <v>1</v>
          </cell>
          <cell r="AF318">
            <v>1</v>
          </cell>
          <cell r="AG318">
            <v>0.99251873437500004</v>
          </cell>
          <cell r="AH318">
            <v>1</v>
          </cell>
          <cell r="AI318">
            <v>0.98953670712499997</v>
          </cell>
          <cell r="AJ318">
            <v>0.99824999999999997</v>
          </cell>
          <cell r="AK318">
            <v>0.99251873437500004</v>
          </cell>
          <cell r="AL318">
            <v>1</v>
          </cell>
          <cell r="AM318">
            <v>1</v>
          </cell>
          <cell r="AN318">
            <v>1</v>
          </cell>
          <cell r="AO318">
            <v>1</v>
          </cell>
          <cell r="AP318">
            <v>1</v>
          </cell>
          <cell r="AQ318">
            <v>0.98240422462099997</v>
          </cell>
          <cell r="AR318">
            <v>1</v>
          </cell>
        </row>
        <row r="319">
          <cell r="G319" t="str">
            <v>Efficiency_profile</v>
          </cell>
          <cell r="L319">
            <v>0.99003743753906304</v>
          </cell>
          <cell r="M319">
            <v>0.99003743753906304</v>
          </cell>
          <cell r="N319">
            <v>0.99003743753906304</v>
          </cell>
          <cell r="O319">
            <v>0.99003743753906304</v>
          </cell>
          <cell r="P319">
            <v>0.99003743753906304</v>
          </cell>
          <cell r="Q319">
            <v>0.97660803969573595</v>
          </cell>
          <cell r="R319">
            <v>0.97660803969573595</v>
          </cell>
          <cell r="S319">
            <v>0.97660803969573595</v>
          </cell>
          <cell r="T319">
            <v>0.97818083541506295</v>
          </cell>
          <cell r="U319">
            <v>0.97818083541506295</v>
          </cell>
          <cell r="V319">
            <v>0.97818083541506295</v>
          </cell>
          <cell r="W319">
            <v>1</v>
          </cell>
          <cell r="X319">
            <v>1</v>
          </cell>
          <cell r="Y319">
            <v>1</v>
          </cell>
          <cell r="Z319">
            <v>1</v>
          </cell>
          <cell r="AA319">
            <v>1</v>
          </cell>
          <cell r="AB319">
            <v>1</v>
          </cell>
          <cell r="AC319">
            <v>1</v>
          </cell>
          <cell r="AD319">
            <v>1</v>
          </cell>
          <cell r="AE319">
            <v>1</v>
          </cell>
          <cell r="AF319">
            <v>1</v>
          </cell>
          <cell r="AG319">
            <v>0.99003743753906304</v>
          </cell>
          <cell r="AH319">
            <v>1</v>
          </cell>
          <cell r="AI319">
            <v>0.98607332865006303</v>
          </cell>
          <cell r="AJ319">
            <v>0.99475612499999999</v>
          </cell>
          <cell r="AK319">
            <v>0.99003743753906304</v>
          </cell>
          <cell r="AL319">
            <v>1</v>
          </cell>
          <cell r="AM319">
            <v>1</v>
          </cell>
          <cell r="AN319">
            <v>1</v>
          </cell>
          <cell r="AO319">
            <v>1</v>
          </cell>
          <cell r="AP319">
            <v>1</v>
          </cell>
          <cell r="AQ319">
            <v>0.97660803969573595</v>
          </cell>
          <cell r="AR319">
            <v>1</v>
          </cell>
        </row>
        <row r="320">
          <cell r="G320" t="str">
            <v>Efficiency_profile</v>
          </cell>
          <cell r="L320">
            <v>0.98756234394521503</v>
          </cell>
          <cell r="M320">
            <v>0.98756234394521503</v>
          </cell>
          <cell r="N320">
            <v>0.98756234394521503</v>
          </cell>
          <cell r="O320">
            <v>0.98756234394521503</v>
          </cell>
          <cell r="P320">
            <v>0.98756234394521503</v>
          </cell>
          <cell r="Q320">
            <v>0.97084605226153098</v>
          </cell>
          <cell r="R320">
            <v>0.97084605226153098</v>
          </cell>
          <cell r="S320">
            <v>0.97084605226153098</v>
          </cell>
          <cell r="T320">
            <v>0.97280084082027996</v>
          </cell>
          <cell r="U320">
            <v>0.97280084082027996</v>
          </cell>
          <cell r="V320">
            <v>0.97280084082027996</v>
          </cell>
          <cell r="W320">
            <v>1</v>
          </cell>
          <cell r="X320">
            <v>1</v>
          </cell>
          <cell r="Y320">
            <v>1</v>
          </cell>
          <cell r="Z320">
            <v>1</v>
          </cell>
          <cell r="AA320">
            <v>1</v>
          </cell>
          <cell r="AB320">
            <v>1</v>
          </cell>
          <cell r="AC320">
            <v>1</v>
          </cell>
          <cell r="AD320">
            <v>1</v>
          </cell>
          <cell r="AE320">
            <v>1</v>
          </cell>
          <cell r="AF320">
            <v>1</v>
          </cell>
          <cell r="AG320">
            <v>0.98756234394521503</v>
          </cell>
          <cell r="AH320">
            <v>1</v>
          </cell>
          <cell r="AI320">
            <v>0.98262207199978802</v>
          </cell>
          <cell r="AJ320">
            <v>0.99127447856249995</v>
          </cell>
          <cell r="AK320">
            <v>0.98756234394521503</v>
          </cell>
          <cell r="AL320">
            <v>1</v>
          </cell>
          <cell r="AM320">
            <v>1</v>
          </cell>
          <cell r="AN320">
            <v>1</v>
          </cell>
          <cell r="AO320">
            <v>1</v>
          </cell>
          <cell r="AP320">
            <v>1</v>
          </cell>
          <cell r="AQ320">
            <v>0.97084605226153098</v>
          </cell>
          <cell r="AR320">
            <v>1</v>
          </cell>
        </row>
        <row r="321">
          <cell r="G321" t="str">
            <v>Efficiency_profile</v>
          </cell>
          <cell r="L321">
            <v>0.99750000000000005</v>
          </cell>
          <cell r="M321">
            <v>0.99750000000000005</v>
          </cell>
          <cell r="N321">
            <v>0.99750000000000005</v>
          </cell>
          <cell r="O321">
            <v>0.99750000000000005</v>
          </cell>
          <cell r="P321">
            <v>0.99750000000000005</v>
          </cell>
          <cell r="Q321">
            <v>0.96511806055318805</v>
          </cell>
          <cell r="R321">
            <v>0.96511806055318805</v>
          </cell>
          <cell r="S321">
            <v>0.96511806055318805</v>
          </cell>
          <cell r="T321">
            <v>0.99750000000000005</v>
          </cell>
          <cell r="U321">
            <v>0.99750000000000005</v>
          </cell>
          <cell r="V321">
            <v>0.99750000000000005</v>
          </cell>
          <cell r="W321">
            <v>1</v>
          </cell>
          <cell r="X321">
            <v>1</v>
          </cell>
          <cell r="Y321">
            <v>1</v>
          </cell>
          <cell r="Z321">
            <v>1</v>
          </cell>
          <cell r="AA321">
            <v>1</v>
          </cell>
          <cell r="AB321">
            <v>1</v>
          </cell>
          <cell r="AC321">
            <v>1</v>
          </cell>
          <cell r="AD321">
            <v>1</v>
          </cell>
          <cell r="AE321">
            <v>1</v>
          </cell>
          <cell r="AF321">
            <v>1</v>
          </cell>
          <cell r="AG321">
            <v>0.99750000000000005</v>
          </cell>
          <cell r="AH321">
            <v>1</v>
          </cell>
          <cell r="AI321">
            <v>0.99650000000000005</v>
          </cell>
          <cell r="AJ321">
            <v>0.99650306249999998</v>
          </cell>
          <cell r="AK321">
            <v>0.99750000000000005</v>
          </cell>
          <cell r="AL321">
            <v>1</v>
          </cell>
          <cell r="AM321">
            <v>1</v>
          </cell>
          <cell r="AN321">
            <v>1</v>
          </cell>
          <cell r="AO321">
            <v>1</v>
          </cell>
          <cell r="AP321">
            <v>1</v>
          </cell>
          <cell r="AQ321">
            <v>0.96511806055318805</v>
          </cell>
          <cell r="AR321">
            <v>1</v>
          </cell>
        </row>
        <row r="322">
          <cell r="G322" t="str">
            <v>Efficiency_profile</v>
          </cell>
          <cell r="L322">
            <v>0.99500624999999998</v>
          </cell>
          <cell r="M322">
            <v>0.99500624999999998</v>
          </cell>
          <cell r="N322">
            <v>0.99500624999999998</v>
          </cell>
          <cell r="O322">
            <v>0.99500624999999998</v>
          </cell>
          <cell r="P322">
            <v>0.99500624999999998</v>
          </cell>
          <cell r="Q322">
            <v>0.95942386399592405</v>
          </cell>
          <cell r="R322">
            <v>0.95942386399592405</v>
          </cell>
          <cell r="S322">
            <v>0.95942386399592405</v>
          </cell>
          <cell r="T322">
            <v>0.99201375000000003</v>
          </cell>
          <cell r="U322">
            <v>0.99201375000000003</v>
          </cell>
          <cell r="V322">
            <v>0.99201375000000003</v>
          </cell>
          <cell r="W322">
            <v>1</v>
          </cell>
          <cell r="X322">
            <v>1</v>
          </cell>
          <cell r="Y322">
            <v>1</v>
          </cell>
          <cell r="Z322">
            <v>1</v>
          </cell>
          <cell r="AA322">
            <v>1</v>
          </cell>
          <cell r="AB322">
            <v>1</v>
          </cell>
          <cell r="AC322">
            <v>1</v>
          </cell>
          <cell r="AD322">
            <v>1</v>
          </cell>
          <cell r="AE322">
            <v>1</v>
          </cell>
          <cell r="AF322">
            <v>1</v>
          </cell>
          <cell r="AG322">
            <v>0.99500624999999998</v>
          </cell>
          <cell r="AH322">
            <v>1</v>
          </cell>
          <cell r="AI322">
            <v>0.99301225000000004</v>
          </cell>
          <cell r="AJ322">
            <v>0.99301530178124997</v>
          </cell>
          <cell r="AK322">
            <v>0.99500624999999998</v>
          </cell>
          <cell r="AL322">
            <v>1</v>
          </cell>
          <cell r="AM322">
            <v>1</v>
          </cell>
          <cell r="AN322">
            <v>1</v>
          </cell>
          <cell r="AO322">
            <v>1</v>
          </cell>
          <cell r="AP322">
            <v>1</v>
          </cell>
          <cell r="AQ322">
            <v>0.95942386399592405</v>
          </cell>
          <cell r="AR322">
            <v>1</v>
          </cell>
        </row>
        <row r="323">
          <cell r="G323" t="str">
            <v>Efficiency_profile</v>
          </cell>
          <cell r="L323">
            <v>0.99251873437500004</v>
          </cell>
          <cell r="M323">
            <v>0.99251873437500004</v>
          </cell>
          <cell r="N323">
            <v>0.99251873437500004</v>
          </cell>
          <cell r="O323">
            <v>0.99251873437500004</v>
          </cell>
          <cell r="P323">
            <v>0.99251873437500004</v>
          </cell>
          <cell r="Q323">
            <v>0.99199999999999999</v>
          </cell>
          <cell r="R323">
            <v>0.99199999999999999</v>
          </cell>
          <cell r="S323">
            <v>0.99199999999999999</v>
          </cell>
          <cell r="T323">
            <v>0.98655767437499997</v>
          </cell>
          <cell r="U323">
            <v>0.98655767437499997</v>
          </cell>
          <cell r="V323">
            <v>0.98655767437499997</v>
          </cell>
          <cell r="W323">
            <v>1</v>
          </cell>
          <cell r="X323">
            <v>1</v>
          </cell>
          <cell r="Y323">
            <v>1</v>
          </cell>
          <cell r="Z323">
            <v>1</v>
          </cell>
          <cell r="AA323">
            <v>1</v>
          </cell>
          <cell r="AB323">
            <v>1</v>
          </cell>
          <cell r="AC323">
            <v>1</v>
          </cell>
          <cell r="AD323">
            <v>1</v>
          </cell>
          <cell r="AE323">
            <v>1</v>
          </cell>
          <cell r="AF323">
            <v>1</v>
          </cell>
          <cell r="AG323">
            <v>0.99251873437500004</v>
          </cell>
          <cell r="AH323">
            <v>1</v>
          </cell>
          <cell r="AI323">
            <v>0.98953670712499997</v>
          </cell>
          <cell r="AJ323">
            <v>0.989539748225016</v>
          </cell>
          <cell r="AK323">
            <v>0.99251873437500004</v>
          </cell>
          <cell r="AL323">
            <v>1</v>
          </cell>
          <cell r="AM323">
            <v>1</v>
          </cell>
          <cell r="AN323">
            <v>1</v>
          </cell>
          <cell r="AO323">
            <v>1</v>
          </cell>
          <cell r="AP323">
            <v>1</v>
          </cell>
          <cell r="AQ323">
            <v>0.99199999999999999</v>
          </cell>
          <cell r="AR323">
            <v>1</v>
          </cell>
        </row>
        <row r="324">
          <cell r="G324" t="str">
            <v>Efficiency_profile</v>
          </cell>
          <cell r="L324">
            <v>0.99003743753906304</v>
          </cell>
          <cell r="M324">
            <v>0.99003743753906304</v>
          </cell>
          <cell r="N324">
            <v>0.99003743753906304</v>
          </cell>
          <cell r="O324">
            <v>0.99003743753906304</v>
          </cell>
          <cell r="P324">
            <v>0.99003743753906304</v>
          </cell>
          <cell r="Q324">
            <v>0.9861472</v>
          </cell>
          <cell r="R324">
            <v>0.9861472</v>
          </cell>
          <cell r="S324">
            <v>0.9861472</v>
          </cell>
          <cell r="T324">
            <v>0.98113160716593795</v>
          </cell>
          <cell r="U324">
            <v>0.98113160716593795</v>
          </cell>
          <cell r="V324">
            <v>0.98113160716593795</v>
          </cell>
          <cell r="W324">
            <v>1</v>
          </cell>
          <cell r="X324">
            <v>1</v>
          </cell>
          <cell r="Y324">
            <v>1</v>
          </cell>
          <cell r="Z324">
            <v>1</v>
          </cell>
          <cell r="AA324">
            <v>1</v>
          </cell>
          <cell r="AB324">
            <v>1</v>
          </cell>
          <cell r="AC324">
            <v>1</v>
          </cell>
          <cell r="AD324">
            <v>1</v>
          </cell>
          <cell r="AE324">
            <v>1</v>
          </cell>
          <cell r="AF324">
            <v>1</v>
          </cell>
          <cell r="AG324">
            <v>0.99003743753906304</v>
          </cell>
          <cell r="AH324">
            <v>1</v>
          </cell>
          <cell r="AI324">
            <v>0.98607332865006303</v>
          </cell>
          <cell r="AJ324">
            <v>0.99475918214062498</v>
          </cell>
          <cell r="AK324">
            <v>0.99003743753906304</v>
          </cell>
          <cell r="AL324">
            <v>1</v>
          </cell>
          <cell r="AM324">
            <v>1</v>
          </cell>
          <cell r="AN324">
            <v>1</v>
          </cell>
          <cell r="AO324">
            <v>1</v>
          </cell>
          <cell r="AP324">
            <v>1</v>
          </cell>
          <cell r="AQ324">
            <v>0.9861472</v>
          </cell>
          <cell r="AR324">
            <v>1</v>
          </cell>
        </row>
        <row r="325">
          <cell r="G325" t="str">
            <v>Efficiency_profile</v>
          </cell>
          <cell r="L325">
            <v>0.98756234394521503</v>
          </cell>
          <cell r="M325">
            <v>0.98756234394521503</v>
          </cell>
          <cell r="N325">
            <v>0.98756234394521503</v>
          </cell>
          <cell r="O325">
            <v>0.98756234394521503</v>
          </cell>
          <cell r="P325">
            <v>0.98756234394521503</v>
          </cell>
          <cell r="Q325">
            <v>0.98032893152</v>
          </cell>
          <cell r="R325">
            <v>0.98032893152</v>
          </cell>
          <cell r="S325">
            <v>0.98032893152</v>
          </cell>
          <cell r="T325">
            <v>0.97573538332652499</v>
          </cell>
          <cell r="U325">
            <v>0.97573538332652499</v>
          </cell>
          <cell r="V325">
            <v>0.97573538332652499</v>
          </cell>
          <cell r="W325">
            <v>1</v>
          </cell>
          <cell r="X325">
            <v>1</v>
          </cell>
          <cell r="Y325">
            <v>1</v>
          </cell>
          <cell r="Z325">
            <v>1</v>
          </cell>
          <cell r="AA325">
            <v>1</v>
          </cell>
          <cell r="AB325">
            <v>1</v>
          </cell>
          <cell r="AC325">
            <v>1</v>
          </cell>
          <cell r="AD325">
            <v>1</v>
          </cell>
          <cell r="AE325">
            <v>1</v>
          </cell>
          <cell r="AF325">
            <v>1</v>
          </cell>
          <cell r="AG325">
            <v>0.98756234394521503</v>
          </cell>
          <cell r="AH325">
            <v>1</v>
          </cell>
          <cell r="AI325">
            <v>0.98262207199978802</v>
          </cell>
          <cell r="AJ325">
            <v>0.99127752500313304</v>
          </cell>
          <cell r="AK325">
            <v>0.98756234394521503</v>
          </cell>
          <cell r="AL325">
            <v>1</v>
          </cell>
          <cell r="AM325">
            <v>1</v>
          </cell>
          <cell r="AN325">
            <v>1</v>
          </cell>
          <cell r="AO325">
            <v>1</v>
          </cell>
          <cell r="AP325">
            <v>1</v>
          </cell>
          <cell r="AQ325">
            <v>0.98032893152</v>
          </cell>
          <cell r="AR325">
            <v>1</v>
          </cell>
        </row>
        <row r="326">
          <cell r="G326" t="str">
            <v>Efficiency_profile</v>
          </cell>
          <cell r="L326">
            <v>0.98509343808535199</v>
          </cell>
          <cell r="M326">
            <v>0.98509343808535199</v>
          </cell>
          <cell r="N326">
            <v>0.98509343808535199</v>
          </cell>
          <cell r="O326">
            <v>0.98509343808535199</v>
          </cell>
          <cell r="P326">
            <v>0.98509343808535199</v>
          </cell>
          <cell r="Q326">
            <v>0.97454499082403201</v>
          </cell>
          <cell r="R326">
            <v>0.97454499082403201</v>
          </cell>
          <cell r="S326">
            <v>0.97454499082403201</v>
          </cell>
          <cell r="T326">
            <v>0.97036883871822899</v>
          </cell>
          <cell r="U326">
            <v>0.97036883871822899</v>
          </cell>
          <cell r="V326">
            <v>0.97036883871822899</v>
          </cell>
          <cell r="W326">
            <v>1</v>
          </cell>
          <cell r="X326">
            <v>1</v>
          </cell>
          <cell r="Y326">
            <v>1</v>
          </cell>
          <cell r="Z326">
            <v>1</v>
          </cell>
          <cell r="AA326">
            <v>1</v>
          </cell>
          <cell r="AB326">
            <v>1</v>
          </cell>
          <cell r="AC326">
            <v>1</v>
          </cell>
          <cell r="AD326">
            <v>1</v>
          </cell>
          <cell r="AE326">
            <v>1</v>
          </cell>
          <cell r="AF326">
            <v>1</v>
          </cell>
          <cell r="AG326">
            <v>0.98509343808535199</v>
          </cell>
          <cell r="AH326">
            <v>1</v>
          </cell>
          <cell r="AI326">
            <v>0.97918289474778797</v>
          </cell>
          <cell r="AJ326">
            <v>0.98780805366562197</v>
          </cell>
          <cell r="AK326">
            <v>0.98509343808535199</v>
          </cell>
          <cell r="AL326">
            <v>1</v>
          </cell>
          <cell r="AM326">
            <v>1</v>
          </cell>
          <cell r="AN326">
            <v>1</v>
          </cell>
          <cell r="AO326">
            <v>1</v>
          </cell>
          <cell r="AP326">
            <v>1</v>
          </cell>
          <cell r="AQ326">
            <v>0.97454499082403201</v>
          </cell>
          <cell r="AR326">
            <v>1</v>
          </cell>
        </row>
        <row r="327">
          <cell r="G327" t="str">
            <v>Efficiency_profile</v>
          </cell>
          <cell r="L327">
            <v>0.99500624999999998</v>
          </cell>
          <cell r="M327">
            <v>0.99500624999999998</v>
          </cell>
          <cell r="N327">
            <v>0.99500624999999998</v>
          </cell>
          <cell r="O327">
            <v>0.99500624999999998</v>
          </cell>
          <cell r="P327">
            <v>0.99500624999999998</v>
          </cell>
          <cell r="Q327">
            <v>0.96879517537816995</v>
          </cell>
          <cell r="R327">
            <v>0.96879517537816995</v>
          </cell>
          <cell r="S327">
            <v>0.96879517537816995</v>
          </cell>
          <cell r="T327">
            <v>0.99500624999999998</v>
          </cell>
          <cell r="U327">
            <v>0.99500624999999998</v>
          </cell>
          <cell r="V327">
            <v>0.99500624999999998</v>
          </cell>
          <cell r="W327">
            <v>1</v>
          </cell>
          <cell r="X327">
            <v>1</v>
          </cell>
          <cell r="Y327">
            <v>1</v>
          </cell>
          <cell r="Z327">
            <v>1</v>
          </cell>
          <cell r="AA327">
            <v>1</v>
          </cell>
          <cell r="AB327">
            <v>1</v>
          </cell>
          <cell r="AC327">
            <v>1</v>
          </cell>
          <cell r="AD327">
            <v>1</v>
          </cell>
          <cell r="AE327">
            <v>1</v>
          </cell>
          <cell r="AF327">
            <v>1</v>
          </cell>
          <cell r="AG327">
            <v>0.99500624999999998</v>
          </cell>
          <cell r="AH327">
            <v>1</v>
          </cell>
          <cell r="AI327">
            <v>0.99301225000000004</v>
          </cell>
          <cell r="AJ327">
            <v>0.99301835357187895</v>
          </cell>
          <cell r="AK327">
            <v>0.99500624999999998</v>
          </cell>
          <cell r="AL327">
            <v>1</v>
          </cell>
          <cell r="AM327">
            <v>1</v>
          </cell>
          <cell r="AN327">
            <v>1</v>
          </cell>
          <cell r="AO327">
            <v>1</v>
          </cell>
          <cell r="AP327">
            <v>1</v>
          </cell>
          <cell r="AQ327">
            <v>0.96879517537816995</v>
          </cell>
          <cell r="AR327">
            <v>1</v>
          </cell>
        </row>
        <row r="328">
          <cell r="G328" t="str">
            <v>Efficiency_profile</v>
          </cell>
          <cell r="L328">
            <v>0.99251873437500004</v>
          </cell>
          <cell r="M328">
            <v>0.99251873437500004</v>
          </cell>
          <cell r="N328">
            <v>0.99251873437500004</v>
          </cell>
          <cell r="O328">
            <v>0.99251873437500004</v>
          </cell>
          <cell r="P328">
            <v>0.99251873437500004</v>
          </cell>
          <cell r="Q328">
            <v>0.96307928384343899</v>
          </cell>
          <cell r="R328">
            <v>0.96307928384343899</v>
          </cell>
          <cell r="S328">
            <v>0.96307928384343899</v>
          </cell>
          <cell r="T328">
            <v>0.98953371562500003</v>
          </cell>
          <cell r="U328">
            <v>0.98953371562500003</v>
          </cell>
          <cell r="V328">
            <v>0.98953371562500003</v>
          </cell>
          <cell r="W328">
            <v>1</v>
          </cell>
          <cell r="X328">
            <v>1</v>
          </cell>
          <cell r="Y328">
            <v>1</v>
          </cell>
          <cell r="Z328">
            <v>1</v>
          </cell>
          <cell r="AA328">
            <v>1</v>
          </cell>
          <cell r="AB328">
            <v>1</v>
          </cell>
          <cell r="AC328">
            <v>1</v>
          </cell>
          <cell r="AD328">
            <v>1</v>
          </cell>
          <cell r="AE328">
            <v>1</v>
          </cell>
          <cell r="AF328">
            <v>1</v>
          </cell>
          <cell r="AG328">
            <v>0.99251873437500004</v>
          </cell>
          <cell r="AH328">
            <v>1</v>
          </cell>
          <cell r="AI328">
            <v>0.98953670712499997</v>
          </cell>
          <cell r="AJ328">
            <v>0.989542789334377</v>
          </cell>
          <cell r="AK328">
            <v>0.99251873437500004</v>
          </cell>
          <cell r="AL328">
            <v>1</v>
          </cell>
          <cell r="AM328">
            <v>1</v>
          </cell>
          <cell r="AN328">
            <v>1</v>
          </cell>
          <cell r="AO328">
            <v>1</v>
          </cell>
          <cell r="AP328">
            <v>1</v>
          </cell>
          <cell r="AQ328">
            <v>0.96307928384343899</v>
          </cell>
          <cell r="AR328">
            <v>1</v>
          </cell>
        </row>
        <row r="329">
          <cell r="G329" t="str">
            <v>Efficiency_profile</v>
          </cell>
          <cell r="L329">
            <v>0.99003743753906304</v>
          </cell>
          <cell r="M329">
            <v>0.99003743753906304</v>
          </cell>
          <cell r="N329">
            <v>0.99003743753906304</v>
          </cell>
          <cell r="O329">
            <v>0.99003743753906304</v>
          </cell>
          <cell r="P329">
            <v>0.99003743753906304</v>
          </cell>
          <cell r="Q329">
            <v>0.95739711606876299</v>
          </cell>
          <cell r="R329">
            <v>0.95739711606876299</v>
          </cell>
          <cell r="S329">
            <v>0.95739711606876299</v>
          </cell>
          <cell r="T329">
            <v>0.984091280189063</v>
          </cell>
          <cell r="U329">
            <v>0.984091280189063</v>
          </cell>
          <cell r="V329">
            <v>0.984091280189063</v>
          </cell>
          <cell r="W329">
            <v>1</v>
          </cell>
          <cell r="X329">
            <v>1</v>
          </cell>
          <cell r="Y329">
            <v>1</v>
          </cell>
          <cell r="Z329">
            <v>1</v>
          </cell>
          <cell r="AA329">
            <v>1</v>
          </cell>
          <cell r="AB329">
            <v>1</v>
          </cell>
          <cell r="AC329">
            <v>1</v>
          </cell>
          <cell r="AD329">
            <v>1</v>
          </cell>
          <cell r="AE329">
            <v>1</v>
          </cell>
          <cell r="AF329">
            <v>1</v>
          </cell>
          <cell r="AG329">
            <v>0.99003743753906304</v>
          </cell>
          <cell r="AH329">
            <v>1</v>
          </cell>
          <cell r="AI329">
            <v>0.98607332865006303</v>
          </cell>
          <cell r="AJ329">
            <v>0.98607938957170704</v>
          </cell>
          <cell r="AK329">
            <v>0.99003743753906304</v>
          </cell>
          <cell r="AL329">
            <v>1</v>
          </cell>
          <cell r="AM329">
            <v>1</v>
          </cell>
          <cell r="AN329">
            <v>1</v>
          </cell>
          <cell r="AO329">
            <v>1</v>
          </cell>
          <cell r="AP329">
            <v>1</v>
          </cell>
          <cell r="AQ329">
            <v>0.95739711606876299</v>
          </cell>
          <cell r="AR329">
            <v>1</v>
          </cell>
        </row>
        <row r="330">
          <cell r="G330" t="str">
            <v>Efficiency_profile</v>
          </cell>
          <cell r="L330">
            <v>0.98756234394521503</v>
          </cell>
          <cell r="M330">
            <v>0.98756234394521503</v>
          </cell>
          <cell r="N330">
            <v>0.98756234394521503</v>
          </cell>
          <cell r="O330">
            <v>0.98756234394521503</v>
          </cell>
          <cell r="P330">
            <v>0.98756234394521503</v>
          </cell>
          <cell r="Q330">
            <v>0.95174847308395705</v>
          </cell>
          <cell r="R330">
            <v>0.95174847308395705</v>
          </cell>
          <cell r="S330">
            <v>0.95174847308395705</v>
          </cell>
          <cell r="T330">
            <v>0.97867877814802295</v>
          </cell>
          <cell r="U330">
            <v>0.97867877814802295</v>
          </cell>
          <cell r="V330">
            <v>0.97867877814802295</v>
          </cell>
          <cell r="W330">
            <v>1</v>
          </cell>
          <cell r="X330">
            <v>1</v>
          </cell>
          <cell r="Y330">
            <v>1</v>
          </cell>
          <cell r="Z330">
            <v>1</v>
          </cell>
          <cell r="AA330">
            <v>1</v>
          </cell>
          <cell r="AB330">
            <v>1</v>
          </cell>
          <cell r="AC330">
            <v>1</v>
          </cell>
          <cell r="AD330">
            <v>1</v>
          </cell>
          <cell r="AE330">
            <v>1</v>
          </cell>
          <cell r="AF330">
            <v>1</v>
          </cell>
          <cell r="AG330">
            <v>0.98756234394521503</v>
          </cell>
          <cell r="AH330">
            <v>1</v>
          </cell>
          <cell r="AI330">
            <v>0.98262207199978802</v>
          </cell>
          <cell r="AJ330">
            <v>0.99128057145312798</v>
          </cell>
          <cell r="AK330">
            <v>0.98756234394521503</v>
          </cell>
          <cell r="AL330">
            <v>1</v>
          </cell>
          <cell r="AM330">
            <v>1</v>
          </cell>
          <cell r="AN330">
            <v>1</v>
          </cell>
          <cell r="AO330">
            <v>1</v>
          </cell>
          <cell r="AP330">
            <v>1</v>
          </cell>
          <cell r="AQ330">
            <v>0.95174847308395705</v>
          </cell>
          <cell r="AR330">
            <v>1</v>
          </cell>
        </row>
        <row r="331">
          <cell r="G331" t="str">
            <v>Efficiency_profile</v>
          </cell>
          <cell r="L331">
            <v>0.98509343808535199</v>
          </cell>
          <cell r="M331">
            <v>0.98509343808535199</v>
          </cell>
          <cell r="N331">
            <v>0.98509343808535199</v>
          </cell>
          <cell r="O331">
            <v>0.98509343808535199</v>
          </cell>
          <cell r="P331">
            <v>0.98509343808535199</v>
          </cell>
          <cell r="Q331">
            <v>0.98406400000000005</v>
          </cell>
          <cell r="R331">
            <v>0.98406400000000005</v>
          </cell>
          <cell r="S331">
            <v>0.98406400000000005</v>
          </cell>
          <cell r="T331">
            <v>0.97329604486820898</v>
          </cell>
          <cell r="U331">
            <v>0.97329604486820898</v>
          </cell>
          <cell r="V331">
            <v>0.97329604486820898</v>
          </cell>
          <cell r="W331">
            <v>1</v>
          </cell>
          <cell r="X331">
            <v>1</v>
          </cell>
          <cell r="Y331">
            <v>1</v>
          </cell>
          <cell r="Z331">
            <v>1</v>
          </cell>
          <cell r="AA331">
            <v>1</v>
          </cell>
          <cell r="AB331">
            <v>1</v>
          </cell>
          <cell r="AC331">
            <v>1</v>
          </cell>
          <cell r="AD331">
            <v>1</v>
          </cell>
          <cell r="AE331">
            <v>1</v>
          </cell>
          <cell r="AF331">
            <v>1</v>
          </cell>
          <cell r="AG331">
            <v>0.98509343808535199</v>
          </cell>
          <cell r="AH331">
            <v>1</v>
          </cell>
          <cell r="AI331">
            <v>0.97918289474778797</v>
          </cell>
          <cell r="AJ331">
            <v>0.98781108945304197</v>
          </cell>
          <cell r="AK331">
            <v>0.98509343808535199</v>
          </cell>
          <cell r="AL331">
            <v>1</v>
          </cell>
          <cell r="AM331">
            <v>1</v>
          </cell>
          <cell r="AN331">
            <v>1</v>
          </cell>
          <cell r="AO331">
            <v>1</v>
          </cell>
          <cell r="AP331">
            <v>1</v>
          </cell>
          <cell r="AQ331">
            <v>0.98406400000000005</v>
          </cell>
          <cell r="AR331">
            <v>1</v>
          </cell>
        </row>
        <row r="332">
          <cell r="G332" t="str">
            <v>Efficiency_profile</v>
          </cell>
          <cell r="L332">
            <v>0.98263070449013901</v>
          </cell>
          <cell r="M332">
            <v>0.98263070449013901</v>
          </cell>
          <cell r="N332">
            <v>0.98263070449013901</v>
          </cell>
          <cell r="O332">
            <v>0.98263070449013901</v>
          </cell>
          <cell r="P332">
            <v>0.98263070449013901</v>
          </cell>
          <cell r="Q332">
            <v>0.97825802240000004</v>
          </cell>
          <cell r="R332">
            <v>0.97825802240000004</v>
          </cell>
          <cell r="S332">
            <v>0.97825802240000004</v>
          </cell>
          <cell r="T332">
            <v>0.96794291662143395</v>
          </cell>
          <cell r="U332">
            <v>0.96794291662143395</v>
          </cell>
          <cell r="V332">
            <v>0.96794291662143395</v>
          </cell>
          <cell r="W332">
            <v>1</v>
          </cell>
          <cell r="X332">
            <v>1</v>
          </cell>
          <cell r="Y332">
            <v>1</v>
          </cell>
          <cell r="Z332">
            <v>1</v>
          </cell>
          <cell r="AA332">
            <v>1</v>
          </cell>
          <cell r="AB332">
            <v>1</v>
          </cell>
          <cell r="AC332">
            <v>1</v>
          </cell>
          <cell r="AD332">
            <v>1</v>
          </cell>
          <cell r="AE332">
            <v>1</v>
          </cell>
          <cell r="AF332">
            <v>1</v>
          </cell>
          <cell r="AG332">
            <v>0.98263070449013901</v>
          </cell>
          <cell r="AH332">
            <v>1</v>
          </cell>
          <cell r="AI332">
            <v>0.97575575461617103</v>
          </cell>
          <cell r="AJ332">
            <v>0.984353750639956</v>
          </cell>
          <cell r="AK332">
            <v>0.98263070449013901</v>
          </cell>
          <cell r="AL332">
            <v>1</v>
          </cell>
          <cell r="AM332">
            <v>1</v>
          </cell>
          <cell r="AN332">
            <v>1</v>
          </cell>
          <cell r="AO332">
            <v>1</v>
          </cell>
          <cell r="AP332">
            <v>1</v>
          </cell>
          <cell r="AQ332">
            <v>0.97825802240000004</v>
          </cell>
          <cell r="AR332">
            <v>1</v>
          </cell>
        </row>
        <row r="333">
          <cell r="G333" t="str">
            <v>Efficiency_profile</v>
          </cell>
          <cell r="L333">
            <v>0.99251873437500004</v>
          </cell>
          <cell r="M333">
            <v>0.99251873437500004</v>
          </cell>
          <cell r="N333">
            <v>0.99251873437500004</v>
          </cell>
          <cell r="O333">
            <v>0.99251873437500004</v>
          </cell>
          <cell r="P333">
            <v>0.99251873437500004</v>
          </cell>
          <cell r="Q333">
            <v>0.97248630006783998</v>
          </cell>
          <cell r="R333">
            <v>0.97248630006783998</v>
          </cell>
          <cell r="S333">
            <v>0.97248630006783998</v>
          </cell>
          <cell r="T333">
            <v>0.99251873437500004</v>
          </cell>
          <cell r="U333">
            <v>0.99251873437500004</v>
          </cell>
          <cell r="V333">
            <v>0.99251873437500004</v>
          </cell>
          <cell r="W333">
            <v>1</v>
          </cell>
          <cell r="X333">
            <v>1</v>
          </cell>
          <cell r="Y333">
            <v>1</v>
          </cell>
          <cell r="Z333">
            <v>1</v>
          </cell>
          <cell r="AA333">
            <v>1</v>
          </cell>
          <cell r="AB333">
            <v>1</v>
          </cell>
          <cell r="AC333">
            <v>1</v>
          </cell>
          <cell r="AD333">
            <v>1</v>
          </cell>
          <cell r="AE333">
            <v>1</v>
          </cell>
          <cell r="AF333">
            <v>1</v>
          </cell>
          <cell r="AG333">
            <v>0.99251873437500004</v>
          </cell>
          <cell r="AH333">
            <v>1</v>
          </cell>
          <cell r="AI333">
            <v>0.98953670712499997</v>
          </cell>
          <cell r="AJ333">
            <v>0.98954583045308497</v>
          </cell>
          <cell r="AK333">
            <v>0.99251873437500004</v>
          </cell>
          <cell r="AL333">
            <v>1</v>
          </cell>
          <cell r="AM333">
            <v>1</v>
          </cell>
          <cell r="AN333">
            <v>1</v>
          </cell>
          <cell r="AO333">
            <v>1</v>
          </cell>
          <cell r="AP333">
            <v>1</v>
          </cell>
          <cell r="AQ333">
            <v>0.97248630006783998</v>
          </cell>
          <cell r="AR333">
            <v>1</v>
          </cell>
        </row>
        <row r="334">
          <cell r="G334" t="str">
            <v>Efficiency_profile</v>
          </cell>
          <cell r="L334">
            <v>0.99003743753906304</v>
          </cell>
          <cell r="M334">
            <v>0.99003743753906304</v>
          </cell>
          <cell r="N334">
            <v>0.99003743753906304</v>
          </cell>
          <cell r="O334">
            <v>0.99003743753906304</v>
          </cell>
          <cell r="P334">
            <v>0.99003743753906304</v>
          </cell>
          <cell r="Q334">
            <v>0.96674863089744001</v>
          </cell>
          <cell r="R334">
            <v>0.96674863089744001</v>
          </cell>
          <cell r="S334">
            <v>0.96674863089744001</v>
          </cell>
          <cell r="T334">
            <v>0.98705988133593803</v>
          </cell>
          <cell r="U334">
            <v>0.98705988133593803</v>
          </cell>
          <cell r="V334">
            <v>0.98705988133593803</v>
          </cell>
          <cell r="W334">
            <v>1</v>
          </cell>
          <cell r="X334">
            <v>1</v>
          </cell>
          <cell r="Y334">
            <v>1</v>
          </cell>
          <cell r="Z334">
            <v>1</v>
          </cell>
          <cell r="AA334">
            <v>1</v>
          </cell>
          <cell r="AB334">
            <v>1</v>
          </cell>
          <cell r="AC334">
            <v>1</v>
          </cell>
          <cell r="AD334">
            <v>1</v>
          </cell>
          <cell r="AE334">
            <v>1</v>
          </cell>
          <cell r="AF334">
            <v>1</v>
          </cell>
          <cell r="AG334">
            <v>0.99003743753906304</v>
          </cell>
          <cell r="AH334">
            <v>1</v>
          </cell>
          <cell r="AI334">
            <v>0.98607332865006303</v>
          </cell>
          <cell r="AJ334">
            <v>0.98608242004649904</v>
          </cell>
          <cell r="AK334">
            <v>0.99003743753906304</v>
          </cell>
          <cell r="AL334">
            <v>1</v>
          </cell>
          <cell r="AM334">
            <v>1</v>
          </cell>
          <cell r="AN334">
            <v>1</v>
          </cell>
          <cell r="AO334">
            <v>1</v>
          </cell>
          <cell r="AP334">
            <v>1</v>
          </cell>
          <cell r="AQ334">
            <v>0.96674863089744001</v>
          </cell>
          <cell r="AR334">
            <v>1</v>
          </cell>
        </row>
        <row r="335">
          <cell r="G335" t="str">
            <v>Efficiency_profile</v>
          </cell>
          <cell r="L335">
            <v>0.98756234394521503</v>
          </cell>
          <cell r="M335">
            <v>0.98756234394521503</v>
          </cell>
          <cell r="N335">
            <v>0.98756234394521503</v>
          </cell>
          <cell r="O335">
            <v>0.98756234394521503</v>
          </cell>
          <cell r="P335">
            <v>0.98756234394521503</v>
          </cell>
          <cell r="Q335">
            <v>0.96104481397514496</v>
          </cell>
          <cell r="R335">
            <v>0.96104481397514496</v>
          </cell>
          <cell r="S335">
            <v>0.96104481397514496</v>
          </cell>
          <cell r="T335">
            <v>0.98163105198859002</v>
          </cell>
          <cell r="U335">
            <v>0.98163105198859002</v>
          </cell>
          <cell r="V335">
            <v>0.98163105198859002</v>
          </cell>
          <cell r="W335">
            <v>1</v>
          </cell>
          <cell r="X335">
            <v>1</v>
          </cell>
          <cell r="Y335">
            <v>1</v>
          </cell>
          <cell r="Z335">
            <v>1</v>
          </cell>
          <cell r="AA335">
            <v>1</v>
          </cell>
          <cell r="AB335">
            <v>1</v>
          </cell>
          <cell r="AC335">
            <v>1</v>
          </cell>
          <cell r="AD335">
            <v>1</v>
          </cell>
          <cell r="AE335">
            <v>1</v>
          </cell>
          <cell r="AF335">
            <v>1</v>
          </cell>
          <cell r="AG335">
            <v>0.98756234394521503</v>
          </cell>
          <cell r="AH335">
            <v>1</v>
          </cell>
          <cell r="AI335">
            <v>0.98262207199978802</v>
          </cell>
          <cell r="AJ335">
            <v>0.98263113157633697</v>
          </cell>
          <cell r="AK335">
            <v>0.98756234394521503</v>
          </cell>
          <cell r="AL335">
            <v>1</v>
          </cell>
          <cell r="AM335">
            <v>1</v>
          </cell>
          <cell r="AN335">
            <v>1</v>
          </cell>
          <cell r="AO335">
            <v>1</v>
          </cell>
          <cell r="AP335">
            <v>1</v>
          </cell>
          <cell r="AQ335">
            <v>0.96104481397514496</v>
          </cell>
          <cell r="AR335">
            <v>1</v>
          </cell>
        </row>
        <row r="336">
          <cell r="G336" t="str">
            <v>Efficiency_profile</v>
          </cell>
          <cell r="L336">
            <v>0.98509343808535199</v>
          </cell>
          <cell r="M336">
            <v>0.98509343808535199</v>
          </cell>
          <cell r="N336">
            <v>0.98509343808535199</v>
          </cell>
          <cell r="O336">
            <v>0.98509343808535199</v>
          </cell>
          <cell r="P336">
            <v>0.98509343808535199</v>
          </cell>
          <cell r="Q336">
            <v>0.95537464957269103</v>
          </cell>
          <cell r="R336">
            <v>0.95537464957269103</v>
          </cell>
          <cell r="S336">
            <v>0.95537464957269103</v>
          </cell>
          <cell r="T336">
            <v>0.97623208120265303</v>
          </cell>
          <cell r="U336">
            <v>0.97623208120265303</v>
          </cell>
          <cell r="V336">
            <v>0.97623208120265303</v>
          </cell>
          <cell r="W336">
            <v>1</v>
          </cell>
          <cell r="X336">
            <v>1</v>
          </cell>
          <cell r="Y336">
            <v>1</v>
          </cell>
          <cell r="Z336">
            <v>1</v>
          </cell>
          <cell r="AA336">
            <v>1</v>
          </cell>
          <cell r="AB336">
            <v>1</v>
          </cell>
          <cell r="AC336">
            <v>1</v>
          </cell>
          <cell r="AD336">
            <v>1</v>
          </cell>
          <cell r="AE336">
            <v>1</v>
          </cell>
          <cell r="AF336">
            <v>1</v>
          </cell>
          <cell r="AG336">
            <v>0.98509343808535199</v>
          </cell>
          <cell r="AH336">
            <v>1</v>
          </cell>
          <cell r="AI336">
            <v>0.97918289474778797</v>
          </cell>
          <cell r="AJ336">
            <v>0.98781412524979195</v>
          </cell>
          <cell r="AK336">
            <v>0.98509343808535199</v>
          </cell>
          <cell r="AL336">
            <v>1</v>
          </cell>
          <cell r="AM336">
            <v>1</v>
          </cell>
          <cell r="AN336">
            <v>1</v>
          </cell>
          <cell r="AO336">
            <v>1</v>
          </cell>
          <cell r="AP336">
            <v>1</v>
          </cell>
          <cell r="AQ336">
            <v>0.95537464957269103</v>
          </cell>
          <cell r="AR336">
            <v>1</v>
          </cell>
        </row>
        <row r="337">
          <cell r="G337" t="str">
            <v>Efficiency_profile</v>
          </cell>
          <cell r="L337">
            <v>0.98263070449013901</v>
          </cell>
          <cell r="M337">
            <v>0.98263070449013901</v>
          </cell>
          <cell r="N337">
            <v>0.98263070449013901</v>
          </cell>
          <cell r="O337">
            <v>0.98263070449013901</v>
          </cell>
          <cell r="P337">
            <v>0.98263070449013901</v>
          </cell>
          <cell r="Q337">
            <v>0.94973793914021198</v>
          </cell>
          <cell r="R337">
            <v>0.94973793914021198</v>
          </cell>
          <cell r="S337">
            <v>0.94973793914021198</v>
          </cell>
          <cell r="T337">
            <v>0.97086280475603803</v>
          </cell>
          <cell r="U337">
            <v>0.97086280475603803</v>
          </cell>
          <cell r="V337">
            <v>0.97086280475603803</v>
          </cell>
          <cell r="W337">
            <v>1</v>
          </cell>
          <cell r="X337">
            <v>1</v>
          </cell>
          <cell r="Y337">
            <v>1</v>
          </cell>
          <cell r="Z337">
            <v>1</v>
          </cell>
          <cell r="AA337">
            <v>1</v>
          </cell>
          <cell r="AB337">
            <v>1</v>
          </cell>
          <cell r="AC337">
            <v>1</v>
          </cell>
          <cell r="AD337">
            <v>1</v>
          </cell>
          <cell r="AE337">
            <v>1</v>
          </cell>
          <cell r="AF337">
            <v>1</v>
          </cell>
          <cell r="AG337">
            <v>0.98263070449013901</v>
          </cell>
          <cell r="AH337">
            <v>1</v>
          </cell>
          <cell r="AI337">
            <v>0.97575575461617103</v>
          </cell>
          <cell r="AJ337">
            <v>0.98435677581141801</v>
          </cell>
          <cell r="AK337">
            <v>0.98263070449013901</v>
          </cell>
          <cell r="AL337">
            <v>1</v>
          </cell>
          <cell r="AM337">
            <v>1</v>
          </cell>
          <cell r="AN337">
            <v>1</v>
          </cell>
          <cell r="AO337">
            <v>1</v>
          </cell>
          <cell r="AP337">
            <v>1</v>
          </cell>
          <cell r="AQ337">
            <v>0.94973793914021198</v>
          </cell>
          <cell r="AR337">
            <v>1</v>
          </cell>
        </row>
        <row r="338">
          <cell r="G338" t="str">
            <v>Efficiency_profile</v>
          </cell>
          <cell r="L338">
            <v>0.98017412772891299</v>
          </cell>
          <cell r="M338">
            <v>0.98017412772891299</v>
          </cell>
          <cell r="N338">
            <v>0.98017412772891299</v>
          </cell>
          <cell r="O338">
            <v>0.98017412772891299</v>
          </cell>
          <cell r="P338">
            <v>0.98017412772891299</v>
          </cell>
          <cell r="Q338">
            <v>0.94413448529928501</v>
          </cell>
          <cell r="R338">
            <v>0.94413448529928501</v>
          </cell>
          <cell r="S338">
            <v>0.94413448529928501</v>
          </cell>
          <cell r="T338">
            <v>0.96552305932988003</v>
          </cell>
          <cell r="U338">
            <v>0.96552305932988003</v>
          </cell>
          <cell r="V338">
            <v>0.96552305932988003</v>
          </cell>
          <cell r="W338">
            <v>1</v>
          </cell>
          <cell r="X338">
            <v>1</v>
          </cell>
          <cell r="Y338">
            <v>1</v>
          </cell>
          <cell r="Z338">
            <v>1</v>
          </cell>
          <cell r="AA338">
            <v>1</v>
          </cell>
          <cell r="AB338">
            <v>1</v>
          </cell>
          <cell r="AC338">
            <v>1</v>
          </cell>
          <cell r="AD338">
            <v>1</v>
          </cell>
          <cell r="AE338">
            <v>1</v>
          </cell>
          <cell r="AF338">
            <v>1</v>
          </cell>
          <cell r="AG338">
            <v>0.98017412772891299</v>
          </cell>
          <cell r="AH338">
            <v>1</v>
          </cell>
          <cell r="AI338">
            <v>0.97234060947501499</v>
          </cell>
          <cell r="AJ338">
            <v>0.98091152709607798</v>
          </cell>
          <cell r="AK338">
            <v>0.98017412772891299</v>
          </cell>
          <cell r="AL338">
            <v>1</v>
          </cell>
          <cell r="AM338">
            <v>1</v>
          </cell>
          <cell r="AN338">
            <v>1</v>
          </cell>
          <cell r="AO338">
            <v>1</v>
          </cell>
          <cell r="AP338">
            <v>1</v>
          </cell>
          <cell r="AQ338">
            <v>0.94413448529928501</v>
          </cell>
          <cell r="AR338">
            <v>1</v>
          </cell>
        </row>
        <row r="339">
          <cell r="G339" t="str">
            <v>Efficiency_profile</v>
          </cell>
          <cell r="L339">
            <v>0.99003743753906304</v>
          </cell>
          <cell r="M339">
            <v>0.99003743753906304</v>
          </cell>
          <cell r="N339">
            <v>0.99003743753906304</v>
          </cell>
          <cell r="O339">
            <v>0.99003743753906304</v>
          </cell>
          <cell r="P339">
            <v>0.99003743753906304</v>
          </cell>
          <cell r="Q339">
            <v>0.976191488</v>
          </cell>
          <cell r="R339">
            <v>0.976191488</v>
          </cell>
          <cell r="S339">
            <v>0.976191488</v>
          </cell>
          <cell r="T339">
            <v>0.99003743753906304</v>
          </cell>
          <cell r="U339">
            <v>0.99003743753906304</v>
          </cell>
          <cell r="V339">
            <v>0.99003743753906304</v>
          </cell>
          <cell r="W339">
            <v>1</v>
          </cell>
          <cell r="X339">
            <v>1</v>
          </cell>
          <cell r="Y339">
            <v>1</v>
          </cell>
          <cell r="Z339">
            <v>1</v>
          </cell>
          <cell r="AA339">
            <v>1</v>
          </cell>
          <cell r="AB339">
            <v>1</v>
          </cell>
          <cell r="AC339">
            <v>1</v>
          </cell>
          <cell r="AD339">
            <v>1</v>
          </cell>
          <cell r="AE339">
            <v>1</v>
          </cell>
          <cell r="AF339">
            <v>1</v>
          </cell>
          <cell r="AG339">
            <v>0.99003743753906304</v>
          </cell>
          <cell r="AH339">
            <v>1</v>
          </cell>
          <cell r="AI339">
            <v>0.98607332865006303</v>
          </cell>
          <cell r="AJ339">
            <v>0.98608545053060503</v>
          </cell>
          <cell r="AK339">
            <v>0.99003743753906304</v>
          </cell>
          <cell r="AL339">
            <v>1</v>
          </cell>
          <cell r="AM339">
            <v>1</v>
          </cell>
          <cell r="AN339">
            <v>1</v>
          </cell>
          <cell r="AO339">
            <v>1</v>
          </cell>
          <cell r="AP339">
            <v>1</v>
          </cell>
          <cell r="AQ339">
            <v>0.976191488</v>
          </cell>
          <cell r="AR339">
            <v>1</v>
          </cell>
        </row>
        <row r="340">
          <cell r="G340" t="str">
            <v>Efficiency_profile</v>
          </cell>
          <cell r="L340">
            <v>0.98756234394521503</v>
          </cell>
          <cell r="M340">
            <v>0.98756234394521503</v>
          </cell>
          <cell r="N340">
            <v>0.98756234394521503</v>
          </cell>
          <cell r="O340">
            <v>0.98756234394521503</v>
          </cell>
          <cell r="P340">
            <v>0.98756234394521503</v>
          </cell>
          <cell r="Q340">
            <v>0.97043195822079997</v>
          </cell>
          <cell r="R340">
            <v>0.97043195822079997</v>
          </cell>
          <cell r="S340">
            <v>0.97043195822079997</v>
          </cell>
          <cell r="T340">
            <v>0.98459223163259801</v>
          </cell>
          <cell r="U340">
            <v>0.98459223163259801</v>
          </cell>
          <cell r="V340">
            <v>0.98459223163259801</v>
          </cell>
          <cell r="W340">
            <v>1</v>
          </cell>
          <cell r="X340">
            <v>1</v>
          </cell>
          <cell r="Y340">
            <v>1</v>
          </cell>
          <cell r="Z340">
            <v>1</v>
          </cell>
          <cell r="AA340">
            <v>1</v>
          </cell>
          <cell r="AB340">
            <v>1</v>
          </cell>
          <cell r="AC340">
            <v>1</v>
          </cell>
          <cell r="AD340">
            <v>1</v>
          </cell>
          <cell r="AE340">
            <v>1</v>
          </cell>
          <cell r="AF340">
            <v>1</v>
          </cell>
          <cell r="AG340">
            <v>0.98756234394521503</v>
          </cell>
          <cell r="AH340">
            <v>1</v>
          </cell>
          <cell r="AI340">
            <v>0.98262207199978802</v>
          </cell>
          <cell r="AJ340">
            <v>0.98263415145374799</v>
          </cell>
          <cell r="AK340">
            <v>0.98756234394521503</v>
          </cell>
          <cell r="AL340">
            <v>1</v>
          </cell>
          <cell r="AM340">
            <v>1</v>
          </cell>
          <cell r="AN340">
            <v>1</v>
          </cell>
          <cell r="AO340">
            <v>1</v>
          </cell>
          <cell r="AP340">
            <v>1</v>
          </cell>
          <cell r="AQ340">
            <v>0.97043195822079997</v>
          </cell>
          <cell r="AR340">
            <v>1</v>
          </cell>
        </row>
        <row r="341">
          <cell r="G341" t="str">
            <v>Efficiency_profile</v>
          </cell>
          <cell r="L341">
            <v>0.98509343808535199</v>
          </cell>
          <cell r="M341">
            <v>0.98509343808535199</v>
          </cell>
          <cell r="N341">
            <v>0.98509343808535199</v>
          </cell>
          <cell r="O341">
            <v>0.98509343808535199</v>
          </cell>
          <cell r="P341">
            <v>0.98509343808535199</v>
          </cell>
          <cell r="Q341">
            <v>0.96470640966729704</v>
          </cell>
          <cell r="R341">
            <v>0.96470640966729704</v>
          </cell>
          <cell r="S341">
            <v>0.96470640966729704</v>
          </cell>
          <cell r="T341">
            <v>0.97917697435861895</v>
          </cell>
          <cell r="U341">
            <v>0.97917697435861895</v>
          </cell>
          <cell r="V341">
            <v>0.97917697435861895</v>
          </cell>
          <cell r="W341">
            <v>1</v>
          </cell>
          <cell r="X341">
            <v>1</v>
          </cell>
          <cell r="Y341">
            <v>1</v>
          </cell>
          <cell r="Z341">
            <v>1</v>
          </cell>
          <cell r="AA341">
            <v>1</v>
          </cell>
          <cell r="AB341">
            <v>1</v>
          </cell>
          <cell r="AC341">
            <v>1</v>
          </cell>
          <cell r="AD341">
            <v>1</v>
          </cell>
          <cell r="AE341">
            <v>1</v>
          </cell>
          <cell r="AF341">
            <v>1</v>
          </cell>
          <cell r="AG341">
            <v>0.98509343808535199</v>
          </cell>
          <cell r="AH341">
            <v>1</v>
          </cell>
          <cell r="AI341">
            <v>0.97918289474778797</v>
          </cell>
          <cell r="AJ341">
            <v>0.97919493192366003</v>
          </cell>
          <cell r="AK341">
            <v>0.98509343808535199</v>
          </cell>
          <cell r="AL341">
            <v>1</v>
          </cell>
          <cell r="AM341">
            <v>1</v>
          </cell>
          <cell r="AN341">
            <v>1</v>
          </cell>
          <cell r="AO341">
            <v>1</v>
          </cell>
          <cell r="AP341">
            <v>1</v>
          </cell>
          <cell r="AQ341">
            <v>0.96470640966729704</v>
          </cell>
          <cell r="AR341">
            <v>1</v>
          </cell>
        </row>
        <row r="342">
          <cell r="G342" t="str">
            <v>Efficiency_profile</v>
          </cell>
          <cell r="L342">
            <v>0.98263070449013901</v>
          </cell>
          <cell r="M342">
            <v>0.98263070449013901</v>
          </cell>
          <cell r="N342">
            <v>0.98263070449013901</v>
          </cell>
          <cell r="O342">
            <v>0.98263070449013901</v>
          </cell>
          <cell r="P342">
            <v>0.98263070449013901</v>
          </cell>
          <cell r="Q342">
            <v>0.95901464185025997</v>
          </cell>
          <cell r="R342">
            <v>0.95901464185025997</v>
          </cell>
          <cell r="S342">
            <v>0.95901464185025997</v>
          </cell>
          <cell r="T342">
            <v>0.97379150099964595</v>
          </cell>
          <cell r="U342">
            <v>0.97379150099964595</v>
          </cell>
          <cell r="V342">
            <v>0.97379150099964595</v>
          </cell>
          <cell r="W342">
            <v>1</v>
          </cell>
          <cell r="X342">
            <v>1</v>
          </cell>
          <cell r="Y342">
            <v>1</v>
          </cell>
          <cell r="Z342">
            <v>1</v>
          </cell>
          <cell r="AA342">
            <v>1</v>
          </cell>
          <cell r="AB342">
            <v>1</v>
          </cell>
          <cell r="AC342">
            <v>1</v>
          </cell>
          <cell r="AD342">
            <v>1</v>
          </cell>
          <cell r="AE342">
            <v>1</v>
          </cell>
          <cell r="AF342">
            <v>1</v>
          </cell>
          <cell r="AG342">
            <v>0.98263070449013901</v>
          </cell>
          <cell r="AH342">
            <v>1</v>
          </cell>
          <cell r="AI342">
            <v>0.97575575461617103</v>
          </cell>
          <cell r="AJ342">
            <v>0.98435980099217602</v>
          </cell>
          <cell r="AK342">
            <v>0.98263070449013901</v>
          </cell>
          <cell r="AL342">
            <v>1</v>
          </cell>
          <cell r="AM342">
            <v>1</v>
          </cell>
          <cell r="AN342">
            <v>1</v>
          </cell>
          <cell r="AO342">
            <v>1</v>
          </cell>
          <cell r="AP342">
            <v>1</v>
          </cell>
          <cell r="AQ342">
            <v>0.95901464185025997</v>
          </cell>
          <cell r="AR342">
            <v>1</v>
          </cell>
        </row>
        <row r="343">
          <cell r="G343" t="str">
            <v>Efficiency_profile</v>
          </cell>
          <cell r="L343">
            <v>0.98017412772891299</v>
          </cell>
          <cell r="M343">
            <v>0.98017412772891299</v>
          </cell>
          <cell r="N343">
            <v>0.98017412772891299</v>
          </cell>
          <cell r="O343">
            <v>0.98017412772891299</v>
          </cell>
          <cell r="P343">
            <v>0.98017412772891299</v>
          </cell>
          <cell r="Q343">
            <v>0.95335645546334402</v>
          </cell>
          <cell r="R343">
            <v>0.95335645546334402</v>
          </cell>
          <cell r="S343">
            <v>0.95335645546334402</v>
          </cell>
          <cell r="T343">
            <v>0.96843564774414803</v>
          </cell>
          <cell r="U343">
            <v>0.96843564774414803</v>
          </cell>
          <cell r="V343">
            <v>0.96843564774414803</v>
          </cell>
          <cell r="W343">
            <v>1</v>
          </cell>
          <cell r="X343">
            <v>1</v>
          </cell>
          <cell r="Y343">
            <v>1</v>
          </cell>
          <cell r="Z343">
            <v>1</v>
          </cell>
          <cell r="AA343">
            <v>1</v>
          </cell>
          <cell r="AB343">
            <v>1</v>
          </cell>
          <cell r="AC343">
            <v>1</v>
          </cell>
          <cell r="AD343">
            <v>1</v>
          </cell>
          <cell r="AE343">
            <v>1</v>
          </cell>
          <cell r="AF343">
            <v>1</v>
          </cell>
          <cell r="AG343">
            <v>0.98017412772891299</v>
          </cell>
          <cell r="AH343">
            <v>1</v>
          </cell>
          <cell r="AI343">
            <v>0.97234060947501499</v>
          </cell>
          <cell r="AJ343">
            <v>0.98091454168870396</v>
          </cell>
          <cell r="AK343">
            <v>0.98017412772891299</v>
          </cell>
          <cell r="AL343">
            <v>1</v>
          </cell>
          <cell r="AM343">
            <v>1</v>
          </cell>
          <cell r="AN343">
            <v>1</v>
          </cell>
          <cell r="AO343">
            <v>1</v>
          </cell>
          <cell r="AP343">
            <v>1</v>
          </cell>
          <cell r="AQ343">
            <v>0.95335645546334402</v>
          </cell>
          <cell r="AR343">
            <v>1</v>
          </cell>
        </row>
        <row r="344">
          <cell r="G344" t="str">
            <v>Efficiency_profile</v>
          </cell>
          <cell r="L344">
            <v>0.97772369240959101</v>
          </cell>
          <cell r="M344">
            <v>0.97772369240959101</v>
          </cell>
          <cell r="N344">
            <v>0.97772369240959101</v>
          </cell>
          <cell r="O344">
            <v>0.97772369240959101</v>
          </cell>
          <cell r="P344">
            <v>0.97772369240959101</v>
          </cell>
          <cell r="Q344">
            <v>0.94773165237611001</v>
          </cell>
          <cell r="R344">
            <v>0.94773165237611001</v>
          </cell>
          <cell r="S344">
            <v>0.94773165237611001</v>
          </cell>
          <cell r="T344">
            <v>0.96310925168155503</v>
          </cell>
          <cell r="U344">
            <v>0.96310925168155503</v>
          </cell>
          <cell r="V344">
            <v>0.96310925168155503</v>
          </cell>
          <cell r="W344">
            <v>1</v>
          </cell>
          <cell r="X344">
            <v>1</v>
          </cell>
          <cell r="Y344">
            <v>1</v>
          </cell>
          <cell r="Z344">
            <v>1</v>
          </cell>
          <cell r="AA344">
            <v>1</v>
          </cell>
          <cell r="AB344">
            <v>1</v>
          </cell>
          <cell r="AC344">
            <v>1</v>
          </cell>
          <cell r="AD344">
            <v>1</v>
          </cell>
          <cell r="AE344">
            <v>1</v>
          </cell>
          <cell r="AF344">
            <v>1</v>
          </cell>
          <cell r="AG344">
            <v>0.97772369240959101</v>
          </cell>
          <cell r="AH344">
            <v>1</v>
          </cell>
          <cell r="AI344">
            <v>0.96893741734185201</v>
          </cell>
          <cell r="AJ344">
            <v>0.97748134079279303</v>
          </cell>
          <cell r="AK344">
            <v>0.97772369240959101</v>
          </cell>
          <cell r="AL344">
            <v>1</v>
          </cell>
          <cell r="AM344">
            <v>1</v>
          </cell>
          <cell r="AN344">
            <v>1</v>
          </cell>
          <cell r="AO344">
            <v>1</v>
          </cell>
          <cell r="AP344">
            <v>1</v>
          </cell>
          <cell r="AQ344">
            <v>0.94773165237611001</v>
          </cell>
          <cell r="AR344">
            <v>1</v>
          </cell>
        </row>
        <row r="345">
          <cell r="G345" t="str">
            <v>Efficiency_profile</v>
          </cell>
          <cell r="L345">
            <v>0.98756234394521503</v>
          </cell>
          <cell r="M345">
            <v>0.98756234394521503</v>
          </cell>
          <cell r="N345">
            <v>0.98756234394521503</v>
          </cell>
          <cell r="O345">
            <v>0.98756234394521503</v>
          </cell>
          <cell r="P345">
            <v>0.98756234394521503</v>
          </cell>
          <cell r="Q345">
            <v>0.94214003562709103</v>
          </cell>
          <cell r="R345">
            <v>0.94214003562709103</v>
          </cell>
          <cell r="S345">
            <v>0.94214003562709103</v>
          </cell>
          <cell r="T345">
            <v>0.98756234394521503</v>
          </cell>
          <cell r="U345">
            <v>0.98756234394521503</v>
          </cell>
          <cell r="V345">
            <v>0.98756234394521503</v>
          </cell>
          <cell r="W345">
            <v>1</v>
          </cell>
          <cell r="X345">
            <v>1</v>
          </cell>
          <cell r="Y345">
            <v>1</v>
          </cell>
          <cell r="Z345">
            <v>1</v>
          </cell>
          <cell r="AA345">
            <v>1</v>
          </cell>
          <cell r="AB345">
            <v>1</v>
          </cell>
          <cell r="AC345">
            <v>1</v>
          </cell>
          <cell r="AD345">
            <v>1</v>
          </cell>
          <cell r="AE345">
            <v>1</v>
          </cell>
          <cell r="AF345">
            <v>1</v>
          </cell>
          <cell r="AG345">
            <v>0.98756234394521503</v>
          </cell>
          <cell r="AH345">
            <v>1</v>
          </cell>
          <cell r="AI345">
            <v>0.98262207199978802</v>
          </cell>
          <cell r="AJ345">
            <v>0.98263717134044004</v>
          </cell>
          <cell r="AK345">
            <v>0.98756234394521503</v>
          </cell>
          <cell r="AL345">
            <v>1</v>
          </cell>
          <cell r="AM345">
            <v>1</v>
          </cell>
          <cell r="AN345">
            <v>1</v>
          </cell>
          <cell r="AO345">
            <v>1</v>
          </cell>
          <cell r="AP345">
            <v>1</v>
          </cell>
          <cell r="AQ345">
            <v>0.94214003562709103</v>
          </cell>
          <cell r="AR345">
            <v>1</v>
          </cell>
        </row>
        <row r="346">
          <cell r="G346" t="str">
            <v>Efficiency_profile</v>
          </cell>
          <cell r="L346">
            <v>0.98509343808535199</v>
          </cell>
          <cell r="M346">
            <v>0.98509343808535199</v>
          </cell>
          <cell r="N346">
            <v>0.98509343808535199</v>
          </cell>
          <cell r="O346">
            <v>0.98509343808535199</v>
          </cell>
          <cell r="P346">
            <v>0.98509343808535199</v>
          </cell>
          <cell r="Q346">
            <v>0.93658140941689105</v>
          </cell>
          <cell r="R346">
            <v>0.93658140941689105</v>
          </cell>
          <cell r="S346">
            <v>0.93658140941689105</v>
          </cell>
          <cell r="T346">
            <v>0.98213075105351699</v>
          </cell>
          <cell r="U346">
            <v>0.98213075105351699</v>
          </cell>
          <cell r="V346">
            <v>0.98213075105351699</v>
          </cell>
          <cell r="W346">
            <v>1</v>
          </cell>
          <cell r="X346">
            <v>1</v>
          </cell>
          <cell r="Y346">
            <v>1</v>
          </cell>
          <cell r="Z346">
            <v>1</v>
          </cell>
          <cell r="AA346">
            <v>1</v>
          </cell>
          <cell r="AB346">
            <v>1</v>
          </cell>
          <cell r="AC346">
            <v>1</v>
          </cell>
          <cell r="AD346">
            <v>1</v>
          </cell>
          <cell r="AE346">
            <v>1</v>
          </cell>
          <cell r="AF346">
            <v>1</v>
          </cell>
          <cell r="AG346">
            <v>0.98509343808535199</v>
          </cell>
          <cell r="AH346">
            <v>1</v>
          </cell>
          <cell r="AI346">
            <v>0.97918289474778797</v>
          </cell>
          <cell r="AJ346">
            <v>0.97919794124074899</v>
          </cell>
          <cell r="AK346">
            <v>0.98509343808535199</v>
          </cell>
          <cell r="AL346">
            <v>1</v>
          </cell>
          <cell r="AM346">
            <v>1</v>
          </cell>
          <cell r="AN346">
            <v>1</v>
          </cell>
          <cell r="AO346">
            <v>1</v>
          </cell>
          <cell r="AP346">
            <v>1</v>
          </cell>
          <cell r="AQ346">
            <v>0.93658140941689105</v>
          </cell>
          <cell r="AR346">
            <v>1</v>
          </cell>
        </row>
        <row r="347">
          <cell r="G347" t="str">
            <v>Efficiency_profile</v>
          </cell>
          <cell r="L347">
            <v>0.98263070449013901</v>
          </cell>
          <cell r="M347">
            <v>0.98263070449013901</v>
          </cell>
          <cell r="N347">
            <v>0.98263070449013901</v>
          </cell>
          <cell r="O347">
            <v>0.98263070449013901</v>
          </cell>
          <cell r="P347">
            <v>0.98263070449013901</v>
          </cell>
          <cell r="Q347">
            <v>0.96838195609599997</v>
          </cell>
          <cell r="R347">
            <v>0.96838195609599997</v>
          </cell>
          <cell r="S347">
            <v>0.96838195609599997</v>
          </cell>
          <cell r="T347">
            <v>0.97672903192272198</v>
          </cell>
          <cell r="U347">
            <v>0.97672903192272198</v>
          </cell>
          <cell r="V347">
            <v>0.97672903192272198</v>
          </cell>
          <cell r="W347">
            <v>1</v>
          </cell>
          <cell r="X347">
            <v>1</v>
          </cell>
          <cell r="Y347">
            <v>1</v>
          </cell>
          <cell r="Z347">
            <v>1</v>
          </cell>
          <cell r="AA347">
            <v>1</v>
          </cell>
          <cell r="AB347">
            <v>1</v>
          </cell>
          <cell r="AC347">
            <v>1</v>
          </cell>
          <cell r="AD347">
            <v>1</v>
          </cell>
          <cell r="AE347">
            <v>1</v>
          </cell>
          <cell r="AF347">
            <v>1</v>
          </cell>
          <cell r="AG347">
            <v>0.98263070449013901</v>
          </cell>
          <cell r="AH347">
            <v>1</v>
          </cell>
          <cell r="AI347">
            <v>0.97575575461617103</v>
          </cell>
          <cell r="AJ347">
            <v>0.97577074844640599</v>
          </cell>
          <cell r="AK347">
            <v>0.98263070449013901</v>
          </cell>
          <cell r="AL347">
            <v>1</v>
          </cell>
          <cell r="AM347">
            <v>1</v>
          </cell>
          <cell r="AN347">
            <v>1</v>
          </cell>
          <cell r="AO347">
            <v>1</v>
          </cell>
          <cell r="AP347">
            <v>1</v>
          </cell>
          <cell r="AQ347">
            <v>0.96838195609599997</v>
          </cell>
          <cell r="AR347">
            <v>1</v>
          </cell>
        </row>
        <row r="348">
          <cell r="G348" t="str">
            <v>Efficiency_profile</v>
          </cell>
          <cell r="L348">
            <v>0.98017412772891299</v>
          </cell>
          <cell r="M348">
            <v>0.98017412772891299</v>
          </cell>
          <cell r="N348">
            <v>0.98017412772891299</v>
          </cell>
          <cell r="O348">
            <v>0.98017412772891299</v>
          </cell>
          <cell r="P348">
            <v>0.98017412772891299</v>
          </cell>
          <cell r="Q348">
            <v>0.962668502555033</v>
          </cell>
          <cell r="R348">
            <v>0.962668502555033</v>
          </cell>
          <cell r="S348">
            <v>0.962668502555033</v>
          </cell>
          <cell r="T348">
            <v>0.97135702224714704</v>
          </cell>
          <cell r="U348">
            <v>0.97135702224714704</v>
          </cell>
          <cell r="V348">
            <v>0.97135702224714704</v>
          </cell>
          <cell r="W348">
            <v>1</v>
          </cell>
          <cell r="X348">
            <v>1</v>
          </cell>
          <cell r="Y348">
            <v>1</v>
          </cell>
          <cell r="Z348">
            <v>1</v>
          </cell>
          <cell r="AA348">
            <v>1</v>
          </cell>
          <cell r="AB348">
            <v>1</v>
          </cell>
          <cell r="AC348">
            <v>1</v>
          </cell>
          <cell r="AD348">
            <v>1</v>
          </cell>
          <cell r="AE348">
            <v>1</v>
          </cell>
          <cell r="AF348">
            <v>1</v>
          </cell>
          <cell r="AG348">
            <v>0.98017412772891299</v>
          </cell>
          <cell r="AH348">
            <v>1</v>
          </cell>
          <cell r="AI348">
            <v>0.97234060947501499</v>
          </cell>
          <cell r="AJ348">
            <v>0.98091755629059396</v>
          </cell>
          <cell r="AK348">
            <v>0.98017412772891299</v>
          </cell>
          <cell r="AL348">
            <v>1</v>
          </cell>
          <cell r="AM348">
            <v>1</v>
          </cell>
          <cell r="AN348">
            <v>1</v>
          </cell>
          <cell r="AO348">
            <v>1</v>
          </cell>
          <cell r="AP348">
            <v>1</v>
          </cell>
          <cell r="AQ348">
            <v>0.962668502555033</v>
          </cell>
          <cell r="AR348">
            <v>1</v>
          </cell>
        </row>
        <row r="349">
          <cell r="G349" t="str">
            <v>Efficiency_profile</v>
          </cell>
          <cell r="L349">
            <v>0.97772369240959101</v>
          </cell>
          <cell r="M349">
            <v>0.97772369240959101</v>
          </cell>
          <cell r="N349">
            <v>0.97772369240959101</v>
          </cell>
          <cell r="O349">
            <v>0.97772369240959101</v>
          </cell>
          <cell r="P349">
            <v>0.97772369240959101</v>
          </cell>
          <cell r="Q349">
            <v>0.956988758389959</v>
          </cell>
          <cell r="R349">
            <v>0.956988758389959</v>
          </cell>
          <cell r="S349">
            <v>0.956988758389959</v>
          </cell>
          <cell r="T349">
            <v>0.96601455862478802</v>
          </cell>
          <cell r="U349">
            <v>0.96601455862478802</v>
          </cell>
          <cell r="V349">
            <v>0.96601455862478802</v>
          </cell>
          <cell r="W349">
            <v>1</v>
          </cell>
          <cell r="X349">
            <v>1</v>
          </cell>
          <cell r="Y349">
            <v>1</v>
          </cell>
          <cell r="Z349">
            <v>1</v>
          </cell>
          <cell r="AA349">
            <v>1</v>
          </cell>
          <cell r="AB349">
            <v>1</v>
          </cell>
          <cell r="AC349">
            <v>1</v>
          </cell>
          <cell r="AD349">
            <v>1</v>
          </cell>
          <cell r="AE349">
            <v>1</v>
          </cell>
          <cell r="AF349">
            <v>1</v>
          </cell>
          <cell r="AG349">
            <v>0.97772369240959101</v>
          </cell>
          <cell r="AH349">
            <v>1</v>
          </cell>
          <cell r="AI349">
            <v>0.96893741734185201</v>
          </cell>
          <cell r="AJ349">
            <v>0.97748434484357705</v>
          </cell>
          <cell r="AK349">
            <v>0.97772369240959101</v>
          </cell>
          <cell r="AL349">
            <v>1</v>
          </cell>
          <cell r="AM349">
            <v>1</v>
          </cell>
          <cell r="AN349">
            <v>1</v>
          </cell>
          <cell r="AO349">
            <v>1</v>
          </cell>
          <cell r="AP349">
            <v>1</v>
          </cell>
          <cell r="AQ349">
            <v>0.956988758389959</v>
          </cell>
          <cell r="AR349">
            <v>1</v>
          </cell>
        </row>
        <row r="350">
          <cell r="G350" t="str">
            <v>Efficiency_profile</v>
          </cell>
          <cell r="L350">
            <v>0.97527938317856699</v>
          </cell>
          <cell r="M350">
            <v>0.97527938317856699</v>
          </cell>
          <cell r="N350">
            <v>0.97527938317856699</v>
          </cell>
          <cell r="O350">
            <v>0.97527938317856699</v>
          </cell>
          <cell r="P350">
            <v>0.97527938317856699</v>
          </cell>
          <cell r="Q350">
            <v>0.95134252471545799</v>
          </cell>
          <cell r="R350">
            <v>0.95134252471545799</v>
          </cell>
          <cell r="S350">
            <v>0.95134252471545799</v>
          </cell>
          <cell r="T350">
            <v>0.960701478552352</v>
          </cell>
          <cell r="U350">
            <v>0.960701478552352</v>
          </cell>
          <cell r="V350">
            <v>0.960701478552352</v>
          </cell>
          <cell r="W350">
            <v>1</v>
          </cell>
          <cell r="X350">
            <v>1</v>
          </cell>
          <cell r="Y350">
            <v>1</v>
          </cell>
          <cell r="Z350">
            <v>1</v>
          </cell>
          <cell r="AA350">
            <v>1</v>
          </cell>
          <cell r="AB350">
            <v>1</v>
          </cell>
          <cell r="AC350">
            <v>1</v>
          </cell>
          <cell r="AD350">
            <v>1</v>
          </cell>
          <cell r="AE350">
            <v>1</v>
          </cell>
          <cell r="AF350">
            <v>1</v>
          </cell>
          <cell r="AG350">
            <v>0.97527938317856699</v>
          </cell>
          <cell r="AH350">
            <v>1</v>
          </cell>
          <cell r="AI350">
            <v>0.96554613638115605</v>
          </cell>
          <cell r="AJ350">
            <v>0.97406314963662499</v>
          </cell>
          <cell r="AK350">
            <v>0.97527938317856699</v>
          </cell>
          <cell r="AL350">
            <v>1</v>
          </cell>
          <cell r="AM350">
            <v>1</v>
          </cell>
          <cell r="AN350">
            <v>1</v>
          </cell>
          <cell r="AO350">
            <v>1</v>
          </cell>
          <cell r="AP350">
            <v>1</v>
          </cell>
          <cell r="AQ350">
            <v>0.95134252471545799</v>
          </cell>
          <cell r="AR350">
            <v>1</v>
          </cell>
        </row>
        <row r="351">
          <cell r="G351" t="str">
            <v>Efficiency_profile</v>
          </cell>
          <cell r="L351">
            <v>0.98509343808535199</v>
          </cell>
          <cell r="M351">
            <v>0.98509343808535199</v>
          </cell>
          <cell r="N351">
            <v>0.98509343808535199</v>
          </cell>
          <cell r="O351">
            <v>0.98509343808535199</v>
          </cell>
          <cell r="P351">
            <v>0.98509343808535199</v>
          </cell>
          <cell r="Q351">
            <v>0.945729603819637</v>
          </cell>
          <cell r="R351">
            <v>0.945729603819637</v>
          </cell>
          <cell r="S351">
            <v>0.945729603819637</v>
          </cell>
          <cell r="T351">
            <v>0.98509343808535199</v>
          </cell>
          <cell r="U351">
            <v>0.98509343808535199</v>
          </cell>
          <cell r="V351">
            <v>0.98509343808535199</v>
          </cell>
          <cell r="W351">
            <v>1</v>
          </cell>
          <cell r="X351">
            <v>1</v>
          </cell>
          <cell r="Y351">
            <v>1</v>
          </cell>
          <cell r="Z351">
            <v>1</v>
          </cell>
          <cell r="AA351">
            <v>1</v>
          </cell>
          <cell r="AB351">
            <v>1</v>
          </cell>
          <cell r="AC351">
            <v>1</v>
          </cell>
          <cell r="AD351">
            <v>1</v>
          </cell>
          <cell r="AE351">
            <v>1</v>
          </cell>
          <cell r="AF351">
            <v>1</v>
          </cell>
          <cell r="AG351">
            <v>0.98509343808535199</v>
          </cell>
          <cell r="AH351">
            <v>1</v>
          </cell>
          <cell r="AI351">
            <v>0.97918289474778797</v>
          </cell>
          <cell r="AJ351">
            <v>0.979200950567086</v>
          </cell>
          <cell r="AK351">
            <v>0.98509343808535199</v>
          </cell>
          <cell r="AL351">
            <v>1</v>
          </cell>
          <cell r="AM351">
            <v>1</v>
          </cell>
          <cell r="AN351">
            <v>1</v>
          </cell>
          <cell r="AO351">
            <v>1</v>
          </cell>
          <cell r="AP351">
            <v>1</v>
          </cell>
          <cell r="AQ351">
            <v>0.945729603819637</v>
          </cell>
          <cell r="AR351">
            <v>1</v>
          </cell>
        </row>
        <row r="352">
          <cell r="G352" t="str">
            <v>Efficiency_profile</v>
          </cell>
          <cell r="L352">
            <v>0.98263070449013901</v>
          </cell>
          <cell r="M352">
            <v>0.98263070449013901</v>
          </cell>
          <cell r="N352">
            <v>0.98263070449013901</v>
          </cell>
          <cell r="O352">
            <v>0.98263070449013901</v>
          </cell>
          <cell r="P352">
            <v>0.98263070449013901</v>
          </cell>
          <cell r="Q352">
            <v>0.94014979915710095</v>
          </cell>
          <cell r="R352">
            <v>0.94014979915710095</v>
          </cell>
          <cell r="S352">
            <v>0.94014979915710095</v>
          </cell>
          <cell r="T352">
            <v>0.97967542417588305</v>
          </cell>
          <cell r="U352">
            <v>0.97967542417588305</v>
          </cell>
          <cell r="V352">
            <v>0.97967542417588305</v>
          </cell>
          <cell r="W352">
            <v>1</v>
          </cell>
          <cell r="X352">
            <v>1</v>
          </cell>
          <cell r="Y352">
            <v>1</v>
          </cell>
          <cell r="Z352">
            <v>1</v>
          </cell>
          <cell r="AA352">
            <v>1</v>
          </cell>
          <cell r="AB352">
            <v>1</v>
          </cell>
          <cell r="AC352">
            <v>1</v>
          </cell>
          <cell r="AD352">
            <v>1</v>
          </cell>
          <cell r="AE352">
            <v>1</v>
          </cell>
          <cell r="AF352">
            <v>1</v>
          </cell>
          <cell r="AG352">
            <v>0.98263070449013901</v>
          </cell>
          <cell r="AH352">
            <v>1</v>
          </cell>
          <cell r="AI352">
            <v>0.97575575461617103</v>
          </cell>
          <cell r="AJ352">
            <v>0.97577374724010102</v>
          </cell>
          <cell r="AK352">
            <v>0.98263070449013901</v>
          </cell>
          <cell r="AL352">
            <v>1</v>
          </cell>
          <cell r="AM352">
            <v>1</v>
          </cell>
          <cell r="AN352">
            <v>1</v>
          </cell>
          <cell r="AO352">
            <v>1</v>
          </cell>
          <cell r="AP352">
            <v>1</v>
          </cell>
          <cell r="AQ352">
            <v>0.94014979915710095</v>
          </cell>
          <cell r="AR352">
            <v>1</v>
          </cell>
        </row>
        <row r="353">
          <cell r="G353" t="str">
            <v>Efficiency_profile</v>
          </cell>
          <cell r="L353">
            <v>0.98017412772891299</v>
          </cell>
          <cell r="M353">
            <v>0.98017412772891299</v>
          </cell>
          <cell r="N353">
            <v>0.98017412772891299</v>
          </cell>
          <cell r="O353">
            <v>0.98017412772891299</v>
          </cell>
          <cell r="P353">
            <v>0.98017412772891299</v>
          </cell>
          <cell r="Q353">
            <v>0.93460291534207396</v>
          </cell>
          <cell r="R353">
            <v>0.93460291534207396</v>
          </cell>
          <cell r="S353">
            <v>0.93460291534207396</v>
          </cell>
          <cell r="T353">
            <v>0.97428720934291502</v>
          </cell>
          <cell r="U353">
            <v>0.97428720934291502</v>
          </cell>
          <cell r="V353">
            <v>0.97428720934291502</v>
          </cell>
          <cell r="W353">
            <v>1</v>
          </cell>
          <cell r="X353">
            <v>1</v>
          </cell>
          <cell r="Y353">
            <v>1</v>
          </cell>
          <cell r="Z353">
            <v>1</v>
          </cell>
          <cell r="AA353">
            <v>1</v>
          </cell>
          <cell r="AB353">
            <v>1</v>
          </cell>
          <cell r="AC353">
            <v>1</v>
          </cell>
          <cell r="AD353">
            <v>1</v>
          </cell>
          <cell r="AE353">
            <v>1</v>
          </cell>
          <cell r="AF353">
            <v>1</v>
          </cell>
          <cell r="AG353">
            <v>0.98017412772891299</v>
          </cell>
          <cell r="AH353">
            <v>1</v>
          </cell>
          <cell r="AI353">
            <v>0.97234060947501499</v>
          </cell>
          <cell r="AJ353">
            <v>0.972358539124761</v>
          </cell>
          <cell r="AK353">
            <v>0.98017412772891299</v>
          </cell>
          <cell r="AL353">
            <v>1</v>
          </cell>
          <cell r="AM353">
            <v>1</v>
          </cell>
          <cell r="AN353">
            <v>1</v>
          </cell>
          <cell r="AO353">
            <v>1</v>
          </cell>
          <cell r="AP353">
            <v>1</v>
          </cell>
          <cell r="AQ353">
            <v>0.93460291534207396</v>
          </cell>
          <cell r="AR353">
            <v>1</v>
          </cell>
        </row>
        <row r="354">
          <cell r="G354" t="str">
            <v>Efficiency_profile</v>
          </cell>
          <cell r="L354">
            <v>0.97772369240959101</v>
          </cell>
          <cell r="M354">
            <v>0.97772369240959101</v>
          </cell>
          <cell r="N354">
            <v>0.97772369240959101</v>
          </cell>
          <cell r="O354">
            <v>0.97772369240959101</v>
          </cell>
          <cell r="P354">
            <v>0.97772369240959101</v>
          </cell>
          <cell r="Q354">
            <v>0.929088758141556</v>
          </cell>
          <cell r="R354">
            <v>0.929088758141556</v>
          </cell>
          <cell r="S354">
            <v>0.929088758141556</v>
          </cell>
          <cell r="T354">
            <v>0.96892862969152904</v>
          </cell>
          <cell r="U354">
            <v>0.96892862969152904</v>
          </cell>
          <cell r="V354">
            <v>0.96892862969152904</v>
          </cell>
          <cell r="W354">
            <v>1</v>
          </cell>
          <cell r="X354">
            <v>1</v>
          </cell>
          <cell r="Y354">
            <v>1</v>
          </cell>
          <cell r="Z354">
            <v>1</v>
          </cell>
          <cell r="AA354">
            <v>1</v>
          </cell>
          <cell r="AB354">
            <v>1</v>
          </cell>
          <cell r="AC354">
            <v>1</v>
          </cell>
          <cell r="AD354">
            <v>1</v>
          </cell>
          <cell r="AE354">
            <v>1</v>
          </cell>
          <cell r="AF354">
            <v>1</v>
          </cell>
          <cell r="AG354">
            <v>0.97772369240959101</v>
          </cell>
          <cell r="AH354">
            <v>1</v>
          </cell>
          <cell r="AI354">
            <v>0.96893741734185201</v>
          </cell>
          <cell r="AJ354">
            <v>0.97748734890359301</v>
          </cell>
          <cell r="AK354">
            <v>0.97772369240959101</v>
          </cell>
          <cell r="AL354">
            <v>0</v>
          </cell>
          <cell r="AM354">
            <v>1</v>
          </cell>
          <cell r="AN354">
            <v>1</v>
          </cell>
          <cell r="AO354">
            <v>1</v>
          </cell>
          <cell r="AP354">
            <v>1</v>
          </cell>
          <cell r="AQ354">
            <v>0.929088758141556</v>
          </cell>
          <cell r="AR354">
            <v>1</v>
          </cell>
        </row>
        <row r="355">
          <cell r="G355" t="str">
            <v>Efficiency_profile</v>
          </cell>
          <cell r="L355">
            <v>0.97527938317856699</v>
          </cell>
          <cell r="M355">
            <v>0.97527938317856699</v>
          </cell>
          <cell r="N355">
            <v>0.97527938317856699</v>
          </cell>
          <cell r="O355">
            <v>0.97527938317856699</v>
          </cell>
          <cell r="P355">
            <v>0.97527938317856699</v>
          </cell>
          <cell r="Q355">
            <v>0.96063490044723199</v>
          </cell>
          <cell r="R355">
            <v>0.96063490044723199</v>
          </cell>
          <cell r="S355">
            <v>0.96063490044723199</v>
          </cell>
          <cell r="T355">
            <v>0.96359952222822598</v>
          </cell>
          <cell r="U355">
            <v>0.96359952222822598</v>
          </cell>
          <cell r="V355">
            <v>0.96359952222822598</v>
          </cell>
          <cell r="W355">
            <v>1</v>
          </cell>
          <cell r="X355">
            <v>1</v>
          </cell>
          <cell r="Y355">
            <v>1</v>
          </cell>
          <cell r="Z355">
            <v>1</v>
          </cell>
          <cell r="AA355">
            <v>1</v>
          </cell>
          <cell r="AB355">
            <v>1</v>
          </cell>
          <cell r="AC355">
            <v>1</v>
          </cell>
          <cell r="AD355">
            <v>1</v>
          </cell>
          <cell r="AE355">
            <v>1</v>
          </cell>
          <cell r="AF355">
            <v>1</v>
          </cell>
          <cell r="AG355">
            <v>0.97527938317856699</v>
          </cell>
          <cell r="AH355">
            <v>1</v>
          </cell>
          <cell r="AI355">
            <v>0.96554613638115605</v>
          </cell>
          <cell r="AJ355">
            <v>0.97406614318243101</v>
          </cell>
          <cell r="AK355">
            <v>0.97527938317856699</v>
          </cell>
          <cell r="AL355">
            <v>0</v>
          </cell>
          <cell r="AM355">
            <v>1</v>
          </cell>
          <cell r="AN355">
            <v>1</v>
          </cell>
          <cell r="AO355">
            <v>1</v>
          </cell>
          <cell r="AP355">
            <v>1</v>
          </cell>
          <cell r="AQ355">
            <v>0.96063490044723199</v>
          </cell>
          <cell r="AR355">
            <v>1</v>
          </cell>
        </row>
        <row r="356">
          <cell r="G356" t="str">
            <v>Efficiency_profile</v>
          </cell>
          <cell r="L356">
            <v>0.97284118472062098</v>
          </cell>
          <cell r="M356">
            <v>0.97284118472062098</v>
          </cell>
          <cell r="N356">
            <v>0.97284118472062098</v>
          </cell>
          <cell r="O356">
            <v>0.97284118472062098</v>
          </cell>
          <cell r="P356">
            <v>0.97284118472062098</v>
          </cell>
          <cell r="Q356">
            <v>0.95496715453459302</v>
          </cell>
          <cell r="R356">
            <v>0.95496715453459302</v>
          </cell>
          <cell r="S356">
            <v>0.95496715453459302</v>
          </cell>
          <cell r="T356">
            <v>0.95829972485597104</v>
          </cell>
          <cell r="U356">
            <v>0.95829972485597104</v>
          </cell>
          <cell r="V356">
            <v>0.95829972485597104</v>
          </cell>
          <cell r="W356">
            <v>1</v>
          </cell>
          <cell r="X356">
            <v>1</v>
          </cell>
          <cell r="Y356">
            <v>1</v>
          </cell>
          <cell r="Z356">
            <v>1</v>
          </cell>
          <cell r="AA356">
            <v>1</v>
          </cell>
          <cell r="AB356">
            <v>1</v>
          </cell>
          <cell r="AC356">
            <v>1</v>
          </cell>
          <cell r="AD356">
            <v>1</v>
          </cell>
          <cell r="AE356">
            <v>1</v>
          </cell>
          <cell r="AF356">
            <v>1</v>
          </cell>
          <cell r="AG356">
            <v>0.97284118472062098</v>
          </cell>
          <cell r="AH356">
            <v>1</v>
          </cell>
          <cell r="AI356">
            <v>0.96216672490382205</v>
          </cell>
          <cell r="AJ356">
            <v>0.97065691168129198</v>
          </cell>
          <cell r="AK356">
            <v>0.97284118472062098</v>
          </cell>
          <cell r="AL356">
            <v>0</v>
          </cell>
          <cell r="AM356">
            <v>1</v>
          </cell>
          <cell r="AN356">
            <v>1</v>
          </cell>
          <cell r="AO356">
            <v>1</v>
          </cell>
          <cell r="AP356">
            <v>1</v>
          </cell>
          <cell r="AQ356">
            <v>0.95496715453459302</v>
          </cell>
          <cell r="AR356">
            <v>1</v>
          </cell>
        </row>
        <row r="357">
          <cell r="G357" t="str">
            <v>Efficiency_profile</v>
          </cell>
          <cell r="L357">
            <v>0.98263070449013901</v>
          </cell>
          <cell r="M357">
            <v>0.98263070449013901</v>
          </cell>
          <cell r="N357">
            <v>0.98263070449013901</v>
          </cell>
          <cell r="O357">
            <v>0.98263070449013901</v>
          </cell>
          <cell r="P357">
            <v>0.98263070449013901</v>
          </cell>
          <cell r="Q357">
            <v>0.94933284832283904</v>
          </cell>
          <cell r="R357">
            <v>0.94933284832283904</v>
          </cell>
          <cell r="S357">
            <v>0.94933284832283904</v>
          </cell>
          <cell r="T357">
            <v>0.98263070449013901</v>
          </cell>
          <cell r="U357">
            <v>0.98263070449013901</v>
          </cell>
          <cell r="V357">
            <v>0.98263070449013901</v>
          </cell>
          <cell r="W357">
            <v>1</v>
          </cell>
          <cell r="X357">
            <v>1</v>
          </cell>
          <cell r="Y357">
            <v>1</v>
          </cell>
          <cell r="Z357">
            <v>1</v>
          </cell>
          <cell r="AA357">
            <v>1</v>
          </cell>
          <cell r="AB357">
            <v>1</v>
          </cell>
          <cell r="AC357">
            <v>1</v>
          </cell>
          <cell r="AD357">
            <v>1</v>
          </cell>
          <cell r="AE357">
            <v>1</v>
          </cell>
          <cell r="AF357">
            <v>1</v>
          </cell>
          <cell r="AG357">
            <v>0.98263070449013901</v>
          </cell>
          <cell r="AH357">
            <v>1</v>
          </cell>
          <cell r="AI357">
            <v>0.97575575461617103</v>
          </cell>
          <cell r="AJ357">
            <v>0.97577674604301201</v>
          </cell>
          <cell r="AK357">
            <v>0.98263070449013901</v>
          </cell>
          <cell r="AL357">
            <v>0</v>
          </cell>
          <cell r="AM357">
            <v>1</v>
          </cell>
          <cell r="AN357">
            <v>1</v>
          </cell>
          <cell r="AO357">
            <v>1</v>
          </cell>
          <cell r="AP357">
            <v>1</v>
          </cell>
          <cell r="AQ357">
            <v>0.94933284832283904</v>
          </cell>
          <cell r="AR357">
            <v>1</v>
          </cell>
        </row>
        <row r="358">
          <cell r="G358" t="str">
            <v>Efficiency_profile</v>
          </cell>
          <cell r="L358">
            <v>0.98017412772891299</v>
          </cell>
          <cell r="M358">
            <v>0.98017412772891299</v>
          </cell>
          <cell r="N358">
            <v>0.98017412772891299</v>
          </cell>
          <cell r="O358">
            <v>0.98017412772891299</v>
          </cell>
          <cell r="P358">
            <v>0.98017412772891299</v>
          </cell>
          <cell r="Q358">
            <v>0.94373178451773398</v>
          </cell>
          <cell r="R358">
            <v>0.94373178451773398</v>
          </cell>
          <cell r="S358">
            <v>0.94373178451773398</v>
          </cell>
          <cell r="T358">
            <v>0.97722623561544297</v>
          </cell>
          <cell r="U358">
            <v>0.97722623561544297</v>
          </cell>
          <cell r="V358">
            <v>0.97722623561544297</v>
          </cell>
          <cell r="W358">
            <v>1</v>
          </cell>
          <cell r="X358">
            <v>1</v>
          </cell>
          <cell r="Y358">
            <v>1</v>
          </cell>
          <cell r="Z358">
            <v>1</v>
          </cell>
          <cell r="AA358">
            <v>1</v>
          </cell>
          <cell r="AB358">
            <v>1</v>
          </cell>
          <cell r="AC358">
            <v>1</v>
          </cell>
          <cell r="AD358">
            <v>1</v>
          </cell>
          <cell r="AE358">
            <v>1</v>
          </cell>
          <cell r="AF358">
            <v>1</v>
          </cell>
          <cell r="AG358">
            <v>0.98017412772891299</v>
          </cell>
          <cell r="AH358">
            <v>1</v>
          </cell>
          <cell r="AI358">
            <v>0.97234060947501499</v>
          </cell>
          <cell r="AJ358">
            <v>0.97236152743186099</v>
          </cell>
          <cell r="AK358">
            <v>0.98017412772891299</v>
          </cell>
          <cell r="AL358">
            <v>0</v>
          </cell>
          <cell r="AM358">
            <v>1</v>
          </cell>
          <cell r="AN358">
            <v>1</v>
          </cell>
          <cell r="AO358">
            <v>1</v>
          </cell>
          <cell r="AP358">
            <v>1</v>
          </cell>
          <cell r="AQ358">
            <v>0.94373178451773398</v>
          </cell>
          <cell r="AR358">
            <v>1</v>
          </cell>
        </row>
        <row r="359">
          <cell r="G359" t="str">
            <v>Efficiency_profile</v>
          </cell>
          <cell r="L359">
            <v>0.97772369240959101</v>
          </cell>
          <cell r="M359">
            <v>0.97772369240959101</v>
          </cell>
          <cell r="N359">
            <v>0.97772369240959101</v>
          </cell>
          <cell r="O359">
            <v>0.97772369240959101</v>
          </cell>
          <cell r="P359">
            <v>0.97772369240959101</v>
          </cell>
          <cell r="Q359">
            <v>0.93816376698907999</v>
          </cell>
          <cell r="R359">
            <v>0.93816376698907999</v>
          </cell>
          <cell r="S359">
            <v>0.93816376698907999</v>
          </cell>
          <cell r="T359">
            <v>0.97185149131955795</v>
          </cell>
          <cell r="U359">
            <v>0.97185149131955795</v>
          </cell>
          <cell r="V359">
            <v>0.97185149131955795</v>
          </cell>
          <cell r="W359">
            <v>1</v>
          </cell>
          <cell r="X359">
            <v>1</v>
          </cell>
          <cell r="Y359">
            <v>1</v>
          </cell>
          <cell r="Z359">
            <v>1</v>
          </cell>
          <cell r="AA359">
            <v>1</v>
          </cell>
          <cell r="AB359">
            <v>1</v>
          </cell>
          <cell r="AC359">
            <v>1</v>
          </cell>
          <cell r="AD359">
            <v>1</v>
          </cell>
          <cell r="AE359">
            <v>1</v>
          </cell>
          <cell r="AF359">
            <v>1</v>
          </cell>
          <cell r="AG359">
            <v>0.97772369240959101</v>
          </cell>
          <cell r="AH359">
            <v>1</v>
          </cell>
          <cell r="AI359">
            <v>0.96893741734185201</v>
          </cell>
          <cell r="AJ359">
            <v>0.96895826208585001</v>
          </cell>
          <cell r="AK359">
            <v>0.97772369240959101</v>
          </cell>
          <cell r="AL359">
            <v>0</v>
          </cell>
          <cell r="AM359">
            <v>1</v>
          </cell>
          <cell r="AN359">
            <v>1</v>
          </cell>
          <cell r="AO359">
            <v>1</v>
          </cell>
          <cell r="AP359">
            <v>1</v>
          </cell>
          <cell r="AQ359">
            <v>0.93816376698907999</v>
          </cell>
          <cell r="AR359">
            <v>1</v>
          </cell>
        </row>
        <row r="360">
          <cell r="G360" t="str">
            <v>Efficiency_profile</v>
          </cell>
          <cell r="L360">
            <v>0.97527938317856699</v>
          </cell>
          <cell r="M360">
            <v>0.97527938317856699</v>
          </cell>
          <cell r="N360">
            <v>0.97527938317856699</v>
          </cell>
          <cell r="O360">
            <v>0.97527938317856699</v>
          </cell>
          <cell r="P360">
            <v>0.97527938317856699</v>
          </cell>
          <cell r="Q360">
            <v>0.93262860076384402</v>
          </cell>
          <cell r="R360">
            <v>0.93262860076384402</v>
          </cell>
          <cell r="S360">
            <v>0.93262860076384402</v>
          </cell>
          <cell r="T360">
            <v>0.96650630811730098</v>
          </cell>
          <cell r="U360">
            <v>0.96650630811730098</v>
          </cell>
          <cell r="V360">
            <v>0.96650630811730098</v>
          </cell>
          <cell r="W360">
            <v>1</v>
          </cell>
          <cell r="X360">
            <v>1</v>
          </cell>
          <cell r="Y360">
            <v>1</v>
          </cell>
          <cell r="Z360">
            <v>1</v>
          </cell>
          <cell r="AA360">
            <v>1</v>
          </cell>
          <cell r="AB360">
            <v>1</v>
          </cell>
          <cell r="AC360">
            <v>1</v>
          </cell>
          <cell r="AD360">
            <v>1</v>
          </cell>
          <cell r="AE360">
            <v>1</v>
          </cell>
          <cell r="AF360">
            <v>1</v>
          </cell>
          <cell r="AG360">
            <v>0.97527938317856699</v>
          </cell>
          <cell r="AH360">
            <v>1</v>
          </cell>
          <cell r="AI360">
            <v>0.96554613638115605</v>
          </cell>
          <cell r="AJ360">
            <v>0.974069136737437</v>
          </cell>
          <cell r="AK360">
            <v>0.97527938317856699</v>
          </cell>
          <cell r="AL360">
            <v>0</v>
          </cell>
          <cell r="AM360">
            <v>1</v>
          </cell>
          <cell r="AN360">
            <v>1</v>
          </cell>
          <cell r="AO360">
            <v>1</v>
          </cell>
          <cell r="AP360">
            <v>1</v>
          </cell>
          <cell r="AQ360">
            <v>0.93262860076384402</v>
          </cell>
          <cell r="AR360">
            <v>1</v>
          </cell>
        </row>
        <row r="361">
          <cell r="G361" t="str">
            <v>Efficiency_profile</v>
          </cell>
          <cell r="L361">
            <v>0.97284118472062098</v>
          </cell>
          <cell r="M361">
            <v>0.97284118472062098</v>
          </cell>
          <cell r="N361">
            <v>0.97284118472062098</v>
          </cell>
          <cell r="O361">
            <v>0.97284118472062098</v>
          </cell>
          <cell r="P361">
            <v>0.97284118472062098</v>
          </cell>
          <cell r="Q361">
            <v>0.92712609201933704</v>
          </cell>
          <cell r="R361">
            <v>0.92712609201933704</v>
          </cell>
          <cell r="S361">
            <v>0.92712609201933704</v>
          </cell>
          <cell r="T361">
            <v>0.96119052342265598</v>
          </cell>
          <cell r="U361">
            <v>0.96119052342265598</v>
          </cell>
          <cell r="V361">
            <v>0.96119052342265598</v>
          </cell>
          <cell r="W361">
            <v>1</v>
          </cell>
          <cell r="X361">
            <v>1</v>
          </cell>
          <cell r="Y361">
            <v>1</v>
          </cell>
          <cell r="Z361">
            <v>1</v>
          </cell>
          <cell r="AA361">
            <v>1</v>
          </cell>
          <cell r="AB361">
            <v>1</v>
          </cell>
          <cell r="AC361">
            <v>1</v>
          </cell>
          <cell r="AD361">
            <v>1</v>
          </cell>
          <cell r="AE361">
            <v>1</v>
          </cell>
          <cell r="AF361">
            <v>1</v>
          </cell>
          <cell r="AG361">
            <v>0.97284118472062098</v>
          </cell>
          <cell r="AH361">
            <v>1</v>
          </cell>
          <cell r="AI361">
            <v>0.96216672490382205</v>
          </cell>
          <cell r="AJ361">
            <v>0.97065989475885595</v>
          </cell>
          <cell r="AK361">
            <v>0.97284118472062098</v>
          </cell>
          <cell r="AL361">
            <v>0</v>
          </cell>
          <cell r="AM361">
            <v>1</v>
          </cell>
          <cell r="AN361">
            <v>1</v>
          </cell>
          <cell r="AO361">
            <v>1</v>
          </cell>
          <cell r="AP361">
            <v>1</v>
          </cell>
          <cell r="AQ361">
            <v>0.92712609201933704</v>
          </cell>
          <cell r="AR361">
            <v>1</v>
          </cell>
        </row>
        <row r="362">
          <cell r="G362" t="str">
            <v>Efficiency_profile</v>
          </cell>
          <cell r="L362">
            <v>0.97040908175881901</v>
          </cell>
          <cell r="M362">
            <v>0.97040908175881901</v>
          </cell>
          <cell r="N362">
            <v>0.97040908175881901</v>
          </cell>
          <cell r="O362">
            <v>0.97040908175881901</v>
          </cell>
          <cell r="P362">
            <v>0.97040908175881901</v>
          </cell>
          <cell r="Q362">
            <v>0.92165604807642298</v>
          </cell>
          <cell r="R362">
            <v>0.92165604807642298</v>
          </cell>
          <cell r="S362">
            <v>0.92165604807642298</v>
          </cell>
          <cell r="T362">
            <v>0.955903975543831</v>
          </cell>
          <cell r="U362">
            <v>0.955903975543831</v>
          </cell>
          <cell r="V362">
            <v>0.955903975543831</v>
          </cell>
          <cell r="W362">
            <v>1</v>
          </cell>
          <cell r="X362">
            <v>1</v>
          </cell>
          <cell r="Y362">
            <v>1</v>
          </cell>
          <cell r="Z362">
            <v>1</v>
          </cell>
          <cell r="AA362">
            <v>1</v>
          </cell>
          <cell r="AB362">
            <v>1</v>
          </cell>
          <cell r="AC362">
            <v>1</v>
          </cell>
          <cell r="AD362">
            <v>1</v>
          </cell>
          <cell r="AE362">
            <v>1</v>
          </cell>
          <cell r="AF362">
            <v>1</v>
          </cell>
          <cell r="AG362">
            <v>0.97040908175881901</v>
          </cell>
          <cell r="AH362">
            <v>1</v>
          </cell>
          <cell r="AI362">
            <v>0.958799141366658</v>
          </cell>
          <cell r="AJ362">
            <v>0.96726258512719998</v>
          </cell>
          <cell r="AK362">
            <v>0.97040908175881901</v>
          </cell>
          <cell r="AL362">
            <v>0</v>
          </cell>
          <cell r="AM362">
            <v>1</v>
          </cell>
          <cell r="AN362">
            <v>1</v>
          </cell>
          <cell r="AO362">
            <v>1</v>
          </cell>
          <cell r="AP362">
            <v>1</v>
          </cell>
          <cell r="AQ362">
            <v>0.92165604807642298</v>
          </cell>
          <cell r="AR362">
            <v>1</v>
          </cell>
        </row>
        <row r="363">
          <cell r="G363" t="str">
            <v>Efficiency_profile</v>
          </cell>
          <cell r="L363">
            <v>0.98017412772891299</v>
          </cell>
          <cell r="M363">
            <v>0.98017412772891299</v>
          </cell>
          <cell r="N363">
            <v>0.98017412772891299</v>
          </cell>
          <cell r="O363">
            <v>0.98017412772891299</v>
          </cell>
          <cell r="P363">
            <v>0.98017412772891299</v>
          </cell>
          <cell r="Q363">
            <v>0.95294982124365402</v>
          </cell>
          <cell r="R363">
            <v>0.95294982124365402</v>
          </cell>
          <cell r="S363">
            <v>0.95294982124365402</v>
          </cell>
          <cell r="T363">
            <v>0.98017412772891299</v>
          </cell>
          <cell r="U363">
            <v>0.98017412772891299</v>
          </cell>
          <cell r="V363">
            <v>0.98017412772891299</v>
          </cell>
          <cell r="W363">
            <v>1</v>
          </cell>
          <cell r="X363">
            <v>1</v>
          </cell>
          <cell r="Y363">
            <v>1</v>
          </cell>
          <cell r="Z363">
            <v>1</v>
          </cell>
          <cell r="AA363">
            <v>1</v>
          </cell>
          <cell r="AB363">
            <v>1</v>
          </cell>
          <cell r="AC363">
            <v>1</v>
          </cell>
          <cell r="AD363">
            <v>1</v>
          </cell>
          <cell r="AE363">
            <v>1</v>
          </cell>
          <cell r="AF363">
            <v>1</v>
          </cell>
          <cell r="AG363">
            <v>0.98017412772891299</v>
          </cell>
          <cell r="AH363">
            <v>1</v>
          </cell>
          <cell r="AI363">
            <v>0.97234060947501499</v>
          </cell>
          <cell r="AJ363">
            <v>0.97236451574814597</v>
          </cell>
          <cell r="AK363">
            <v>0.98017412772891299</v>
          </cell>
          <cell r="AL363">
            <v>0</v>
          </cell>
          <cell r="AM363">
            <v>1</v>
          </cell>
          <cell r="AN363">
            <v>1</v>
          </cell>
          <cell r="AO363">
            <v>1</v>
          </cell>
          <cell r="AP363">
            <v>1</v>
          </cell>
          <cell r="AQ363">
            <v>0.95294982124365402</v>
          </cell>
          <cell r="AR363">
            <v>1</v>
          </cell>
        </row>
        <row r="364">
          <cell r="G364" t="str">
            <v>Efficiency_profile</v>
          </cell>
          <cell r="L364">
            <v>0.97772369240959101</v>
          </cell>
          <cell r="M364">
            <v>0.97772369240959101</v>
          </cell>
          <cell r="N364">
            <v>0.97772369240959101</v>
          </cell>
          <cell r="O364">
            <v>0.97772369240959101</v>
          </cell>
          <cell r="P364">
            <v>0.97772369240959101</v>
          </cell>
          <cell r="Q364">
            <v>0.94732741729831604</v>
          </cell>
          <cell r="R364">
            <v>0.94732741729831604</v>
          </cell>
          <cell r="S364">
            <v>0.94732741729831604</v>
          </cell>
          <cell r="T364">
            <v>0.97478317002640402</v>
          </cell>
          <cell r="U364">
            <v>0.97478317002640402</v>
          </cell>
          <cell r="V364">
            <v>0.97478317002640402</v>
          </cell>
          <cell r="W364">
            <v>1</v>
          </cell>
          <cell r="X364">
            <v>1</v>
          </cell>
          <cell r="Y364">
            <v>1</v>
          </cell>
          <cell r="Z364">
            <v>1</v>
          </cell>
          <cell r="AA364">
            <v>1</v>
          </cell>
          <cell r="AB364">
            <v>1</v>
          </cell>
          <cell r="AC364">
            <v>1</v>
          </cell>
          <cell r="AD364">
            <v>1</v>
          </cell>
          <cell r="AE364">
            <v>1</v>
          </cell>
          <cell r="AF364">
            <v>1</v>
          </cell>
          <cell r="AG364">
            <v>0.97772369240959101</v>
          </cell>
          <cell r="AH364">
            <v>1</v>
          </cell>
          <cell r="AI364">
            <v>0.96893741734185201</v>
          </cell>
          <cell r="AJ364">
            <v>0.96896123994302796</v>
          </cell>
          <cell r="AK364">
            <v>0.97772369240959101</v>
          </cell>
          <cell r="AL364">
            <v>0</v>
          </cell>
          <cell r="AM364">
            <v>1</v>
          </cell>
          <cell r="AN364">
            <v>1</v>
          </cell>
          <cell r="AO364">
            <v>1</v>
          </cell>
          <cell r="AP364">
            <v>1</v>
          </cell>
          <cell r="AQ364">
            <v>0.94732741729831604</v>
          </cell>
          <cell r="AR364">
            <v>1</v>
          </cell>
        </row>
        <row r="365">
          <cell r="G365" t="str">
            <v>Efficiency_profile</v>
          </cell>
          <cell r="L365">
            <v>1</v>
          </cell>
          <cell r="M365">
            <v>1</v>
          </cell>
          <cell r="N365">
            <v>1</v>
          </cell>
          <cell r="O365">
            <v>1</v>
          </cell>
          <cell r="P365">
            <v>1</v>
          </cell>
          <cell r="Q365">
            <v>1</v>
          </cell>
          <cell r="R365">
            <v>1</v>
          </cell>
          <cell r="S365">
            <v>1</v>
          </cell>
          <cell r="T365">
            <v>1</v>
          </cell>
          <cell r="U365">
            <v>1</v>
          </cell>
          <cell r="V365">
            <v>1</v>
          </cell>
          <cell r="W365">
            <v>1</v>
          </cell>
          <cell r="X365">
            <v>1</v>
          </cell>
          <cell r="Y365">
            <v>1</v>
          </cell>
          <cell r="Z365">
            <v>1</v>
          </cell>
          <cell r="AA365">
            <v>1</v>
          </cell>
          <cell r="AB365">
            <v>1</v>
          </cell>
          <cell r="AC365">
            <v>1</v>
          </cell>
          <cell r="AD365">
            <v>1</v>
          </cell>
          <cell r="AE365">
            <v>1</v>
          </cell>
          <cell r="AF365">
            <v>1</v>
          </cell>
          <cell r="AG365">
            <v>1</v>
          </cell>
          <cell r="AH365">
            <v>1</v>
          </cell>
          <cell r="AI365">
            <v>1</v>
          </cell>
          <cell r="AJ365">
            <v>1</v>
          </cell>
          <cell r="AK365">
            <v>1</v>
          </cell>
          <cell r="AL365">
            <v>1</v>
          </cell>
          <cell r="AM365">
            <v>1</v>
          </cell>
          <cell r="AN365">
            <v>1</v>
          </cell>
          <cell r="AO365">
            <v>1</v>
          </cell>
          <cell r="AP365">
            <v>1</v>
          </cell>
          <cell r="AQ365">
            <v>1</v>
          </cell>
          <cell r="AR365">
            <v>1</v>
          </cell>
        </row>
        <row r="366">
          <cell r="G366" t="str">
            <v>Efficiency_profile</v>
          </cell>
          <cell r="L366">
            <v>0.99750000000000005</v>
          </cell>
          <cell r="M366">
            <v>0.99750000000000005</v>
          </cell>
          <cell r="N366">
            <v>0.99750000000000005</v>
          </cell>
          <cell r="O366">
            <v>0.99750000000000005</v>
          </cell>
          <cell r="P366">
            <v>0.99750000000000005</v>
          </cell>
          <cell r="Q366">
            <v>0.99409999999999998</v>
          </cell>
          <cell r="R366">
            <v>0.99409999999999998</v>
          </cell>
          <cell r="S366">
            <v>0.99409999999999998</v>
          </cell>
          <cell r="T366">
            <v>0.99450000000000005</v>
          </cell>
          <cell r="U366">
            <v>0.99450000000000005</v>
          </cell>
          <cell r="V366">
            <v>0.99450000000000005</v>
          </cell>
          <cell r="W366">
            <v>1</v>
          </cell>
          <cell r="X366">
            <v>1</v>
          </cell>
          <cell r="Y366">
            <v>1</v>
          </cell>
          <cell r="Z366">
            <v>1</v>
          </cell>
          <cell r="AA366">
            <v>1</v>
          </cell>
          <cell r="AB366">
            <v>1</v>
          </cell>
          <cell r="AC366">
            <v>1</v>
          </cell>
          <cell r="AD366">
            <v>1</v>
          </cell>
          <cell r="AE366">
            <v>1</v>
          </cell>
          <cell r="AF366">
            <v>1</v>
          </cell>
          <cell r="AG366">
            <v>0.99750000000000005</v>
          </cell>
          <cell r="AH366">
            <v>1</v>
          </cell>
          <cell r="AI366">
            <v>0.99650000000000005</v>
          </cell>
          <cell r="AJ366">
            <v>0.99650000000000005</v>
          </cell>
          <cell r="AK366">
            <v>0.99750000000000005</v>
          </cell>
          <cell r="AL366">
            <v>1</v>
          </cell>
          <cell r="AM366">
            <v>1</v>
          </cell>
          <cell r="AN366">
            <v>1</v>
          </cell>
          <cell r="AO366">
            <v>1</v>
          </cell>
          <cell r="AP366">
            <v>1</v>
          </cell>
          <cell r="AQ366">
            <v>0.99409999999999998</v>
          </cell>
          <cell r="AR366">
            <v>1</v>
          </cell>
        </row>
        <row r="367">
          <cell r="G367" t="str">
            <v>Efficiency_profile</v>
          </cell>
          <cell r="L367">
            <v>0.99500624999999998</v>
          </cell>
          <cell r="M367">
            <v>0.99500624999999998</v>
          </cell>
          <cell r="N367">
            <v>0.99500624999999998</v>
          </cell>
          <cell r="O367">
            <v>0.99500624999999998</v>
          </cell>
          <cell r="P367">
            <v>0.99500624999999998</v>
          </cell>
          <cell r="Q367">
            <v>0.98823481000000002</v>
          </cell>
          <cell r="R367">
            <v>0.98823481000000002</v>
          </cell>
          <cell r="S367">
            <v>0.98823481000000002</v>
          </cell>
          <cell r="T367">
            <v>0.98903025</v>
          </cell>
          <cell r="U367">
            <v>0.98903025</v>
          </cell>
          <cell r="V367">
            <v>0.98903025</v>
          </cell>
          <cell r="W367">
            <v>1</v>
          </cell>
          <cell r="X367">
            <v>1</v>
          </cell>
          <cell r="Y367">
            <v>1</v>
          </cell>
          <cell r="Z367">
            <v>1</v>
          </cell>
          <cell r="AA367">
            <v>1</v>
          </cell>
          <cell r="AB367">
            <v>1</v>
          </cell>
          <cell r="AC367">
            <v>1</v>
          </cell>
          <cell r="AD367">
            <v>1</v>
          </cell>
          <cell r="AE367">
            <v>1</v>
          </cell>
          <cell r="AF367">
            <v>1</v>
          </cell>
          <cell r="AG367">
            <v>0.99500624999999998</v>
          </cell>
          <cell r="AH367">
            <v>1</v>
          </cell>
          <cell r="AI367">
            <v>0.99301225000000004</v>
          </cell>
          <cell r="AJ367">
            <v>0.99301225000000004</v>
          </cell>
          <cell r="AK367">
            <v>0.99500624999999998</v>
          </cell>
          <cell r="AL367">
            <v>1</v>
          </cell>
          <cell r="AM367">
            <v>1</v>
          </cell>
          <cell r="AN367">
            <v>1</v>
          </cell>
          <cell r="AO367">
            <v>1</v>
          </cell>
          <cell r="AP367">
            <v>1</v>
          </cell>
          <cell r="AQ367">
            <v>0.98823481000000002</v>
          </cell>
          <cell r="AR367">
            <v>1</v>
          </cell>
        </row>
        <row r="368">
          <cell r="G368" t="str">
            <v>Efficiency_profile</v>
          </cell>
          <cell r="L368">
            <v>0.99251873437500004</v>
          </cell>
          <cell r="M368">
            <v>0.99251873437500004</v>
          </cell>
          <cell r="N368">
            <v>0.99251873437500004</v>
          </cell>
          <cell r="O368">
            <v>0.99251873437500004</v>
          </cell>
          <cell r="P368">
            <v>0.99251873437500004</v>
          </cell>
          <cell r="Q368">
            <v>0.98240422462099997</v>
          </cell>
          <cell r="R368">
            <v>0.98240422462099997</v>
          </cell>
          <cell r="S368">
            <v>0.98240422462099997</v>
          </cell>
          <cell r="T368">
            <v>0.98359058362499996</v>
          </cell>
          <cell r="U368">
            <v>0.98359058362499996</v>
          </cell>
          <cell r="V368">
            <v>0.98359058362499996</v>
          </cell>
          <cell r="W368">
            <v>1</v>
          </cell>
          <cell r="X368">
            <v>1</v>
          </cell>
          <cell r="Y368">
            <v>1</v>
          </cell>
          <cell r="Z368">
            <v>1</v>
          </cell>
          <cell r="AA368">
            <v>1</v>
          </cell>
          <cell r="AB368">
            <v>1</v>
          </cell>
          <cell r="AC368">
            <v>1</v>
          </cell>
          <cell r="AD368">
            <v>1</v>
          </cell>
          <cell r="AE368">
            <v>1</v>
          </cell>
          <cell r="AF368">
            <v>1</v>
          </cell>
          <cell r="AG368">
            <v>0.99251873437500004</v>
          </cell>
          <cell r="AH368">
            <v>1</v>
          </cell>
          <cell r="AI368">
            <v>0.98953670712499997</v>
          </cell>
          <cell r="AJ368">
            <v>0.99824999999999997</v>
          </cell>
          <cell r="AK368">
            <v>0.99251873437500004</v>
          </cell>
          <cell r="AL368">
            <v>1</v>
          </cell>
          <cell r="AM368">
            <v>1</v>
          </cell>
          <cell r="AN368">
            <v>1</v>
          </cell>
          <cell r="AO368">
            <v>1</v>
          </cell>
          <cell r="AP368">
            <v>1</v>
          </cell>
          <cell r="AQ368">
            <v>0.98240422462099997</v>
          </cell>
          <cell r="AR368">
            <v>1</v>
          </cell>
        </row>
        <row r="369">
          <cell r="G369" t="str">
            <v>Efficiency_profile</v>
          </cell>
          <cell r="L369">
            <v>0.99003743753906304</v>
          </cell>
          <cell r="M369">
            <v>0.99003743753906304</v>
          </cell>
          <cell r="N369">
            <v>0.99003743753906304</v>
          </cell>
          <cell r="O369">
            <v>0.99003743753906304</v>
          </cell>
          <cell r="P369">
            <v>0.99003743753906304</v>
          </cell>
          <cell r="Q369">
            <v>0.97660803969573595</v>
          </cell>
          <cell r="R369">
            <v>0.97660803969573595</v>
          </cell>
          <cell r="S369">
            <v>0.97660803969573595</v>
          </cell>
          <cell r="T369">
            <v>0.97818083541506295</v>
          </cell>
          <cell r="U369">
            <v>0.97818083541506295</v>
          </cell>
          <cell r="V369">
            <v>0.97818083541506295</v>
          </cell>
          <cell r="W369">
            <v>1</v>
          </cell>
          <cell r="X369">
            <v>1</v>
          </cell>
          <cell r="Y369">
            <v>1</v>
          </cell>
          <cell r="Z369">
            <v>1</v>
          </cell>
          <cell r="AA369">
            <v>1</v>
          </cell>
          <cell r="AB369">
            <v>1</v>
          </cell>
          <cell r="AC369">
            <v>1</v>
          </cell>
          <cell r="AD369">
            <v>1</v>
          </cell>
          <cell r="AE369">
            <v>1</v>
          </cell>
          <cell r="AF369">
            <v>1</v>
          </cell>
          <cell r="AG369">
            <v>0.99003743753906304</v>
          </cell>
          <cell r="AH369">
            <v>1</v>
          </cell>
          <cell r="AI369">
            <v>0.98607332865006303</v>
          </cell>
          <cell r="AJ369">
            <v>0.99475612499999999</v>
          </cell>
          <cell r="AK369">
            <v>0.99003743753906304</v>
          </cell>
          <cell r="AL369">
            <v>1</v>
          </cell>
          <cell r="AM369">
            <v>1</v>
          </cell>
          <cell r="AN369">
            <v>1</v>
          </cell>
          <cell r="AO369">
            <v>1</v>
          </cell>
          <cell r="AP369">
            <v>1</v>
          </cell>
          <cell r="AQ369">
            <v>0.97660803969573595</v>
          </cell>
          <cell r="AR369">
            <v>1</v>
          </cell>
        </row>
        <row r="370">
          <cell r="G370" t="str">
            <v>Efficiency_profile</v>
          </cell>
          <cell r="L370">
            <v>0.98756234394521503</v>
          </cell>
          <cell r="M370">
            <v>0.98756234394521503</v>
          </cell>
          <cell r="N370">
            <v>0.98756234394521503</v>
          </cell>
          <cell r="O370">
            <v>0.98756234394521503</v>
          </cell>
          <cell r="P370">
            <v>0.98756234394521503</v>
          </cell>
          <cell r="Q370">
            <v>0.97084605226153098</v>
          </cell>
          <cell r="R370">
            <v>0.97084605226153098</v>
          </cell>
          <cell r="S370">
            <v>0.97084605226153098</v>
          </cell>
          <cell r="T370">
            <v>0.97280084082027996</v>
          </cell>
          <cell r="U370">
            <v>0.97280084082027996</v>
          </cell>
          <cell r="V370">
            <v>0.97280084082027996</v>
          </cell>
          <cell r="W370">
            <v>1</v>
          </cell>
          <cell r="X370">
            <v>1</v>
          </cell>
          <cell r="Y370">
            <v>1</v>
          </cell>
          <cell r="Z370">
            <v>1</v>
          </cell>
          <cell r="AA370">
            <v>1</v>
          </cell>
          <cell r="AB370">
            <v>1</v>
          </cell>
          <cell r="AC370">
            <v>1</v>
          </cell>
          <cell r="AD370">
            <v>1</v>
          </cell>
          <cell r="AE370">
            <v>1</v>
          </cell>
          <cell r="AF370">
            <v>1</v>
          </cell>
          <cell r="AG370">
            <v>0.98756234394521503</v>
          </cell>
          <cell r="AH370">
            <v>1</v>
          </cell>
          <cell r="AI370">
            <v>0.98262207199978802</v>
          </cell>
          <cell r="AJ370">
            <v>0.99127447856249995</v>
          </cell>
          <cell r="AK370">
            <v>0.98756234394521503</v>
          </cell>
          <cell r="AL370">
            <v>1</v>
          </cell>
          <cell r="AM370">
            <v>1</v>
          </cell>
          <cell r="AN370">
            <v>1</v>
          </cell>
          <cell r="AO370">
            <v>1</v>
          </cell>
          <cell r="AP370">
            <v>1</v>
          </cell>
          <cell r="AQ370">
            <v>0.97084605226153098</v>
          </cell>
          <cell r="AR370">
            <v>1</v>
          </cell>
        </row>
        <row r="371">
          <cell r="G371" t="str">
            <v>Efficiency_profile</v>
          </cell>
          <cell r="L371">
            <v>0.99750000000000005</v>
          </cell>
          <cell r="M371">
            <v>0.99750000000000005</v>
          </cell>
          <cell r="N371">
            <v>0.99750000000000005</v>
          </cell>
          <cell r="O371">
            <v>0.99750000000000005</v>
          </cell>
          <cell r="P371">
            <v>0.99750000000000005</v>
          </cell>
          <cell r="Q371">
            <v>0.96511806055318805</v>
          </cell>
          <cell r="R371">
            <v>0.96511806055318805</v>
          </cell>
          <cell r="S371">
            <v>0.96511806055318805</v>
          </cell>
          <cell r="T371">
            <v>0.99750000000000005</v>
          </cell>
          <cell r="U371">
            <v>0.99750000000000005</v>
          </cell>
          <cell r="V371">
            <v>0.99750000000000005</v>
          </cell>
          <cell r="W371">
            <v>1</v>
          </cell>
          <cell r="X371">
            <v>1</v>
          </cell>
          <cell r="Y371">
            <v>1</v>
          </cell>
          <cell r="Z371">
            <v>1</v>
          </cell>
          <cell r="AA371">
            <v>1</v>
          </cell>
          <cell r="AB371">
            <v>1</v>
          </cell>
          <cell r="AC371">
            <v>1</v>
          </cell>
          <cell r="AD371">
            <v>1</v>
          </cell>
          <cell r="AE371">
            <v>1</v>
          </cell>
          <cell r="AF371">
            <v>1</v>
          </cell>
          <cell r="AG371">
            <v>0.99750000000000005</v>
          </cell>
          <cell r="AH371">
            <v>1</v>
          </cell>
          <cell r="AI371">
            <v>0.99650000000000005</v>
          </cell>
          <cell r="AJ371">
            <v>0.99650306249999998</v>
          </cell>
          <cell r="AK371">
            <v>0.99750000000000005</v>
          </cell>
          <cell r="AL371">
            <v>1</v>
          </cell>
          <cell r="AM371">
            <v>1</v>
          </cell>
          <cell r="AN371">
            <v>1</v>
          </cell>
          <cell r="AO371">
            <v>1</v>
          </cell>
          <cell r="AP371">
            <v>1</v>
          </cell>
          <cell r="AQ371">
            <v>0.96511806055318805</v>
          </cell>
          <cell r="AR371">
            <v>1</v>
          </cell>
        </row>
        <row r="372">
          <cell r="G372" t="str">
            <v>Efficiency_profile</v>
          </cell>
          <cell r="L372">
            <v>0.99500624999999998</v>
          </cell>
          <cell r="M372">
            <v>0.99500624999999998</v>
          </cell>
          <cell r="N372">
            <v>0.99500624999999998</v>
          </cell>
          <cell r="O372">
            <v>0.99500624999999998</v>
          </cell>
          <cell r="P372">
            <v>0.99500624999999998</v>
          </cell>
          <cell r="Q372">
            <v>0.95942386399592405</v>
          </cell>
          <cell r="R372">
            <v>0.95942386399592405</v>
          </cell>
          <cell r="S372">
            <v>0.95942386399592405</v>
          </cell>
          <cell r="T372">
            <v>0.99201375000000003</v>
          </cell>
          <cell r="U372">
            <v>0.99201375000000003</v>
          </cell>
          <cell r="V372">
            <v>0.99201375000000003</v>
          </cell>
          <cell r="W372">
            <v>1</v>
          </cell>
          <cell r="X372">
            <v>1</v>
          </cell>
          <cell r="Y372">
            <v>1</v>
          </cell>
          <cell r="Z372">
            <v>1</v>
          </cell>
          <cell r="AA372">
            <v>1</v>
          </cell>
          <cell r="AB372">
            <v>1</v>
          </cell>
          <cell r="AC372">
            <v>1</v>
          </cell>
          <cell r="AD372">
            <v>1</v>
          </cell>
          <cell r="AE372">
            <v>1</v>
          </cell>
          <cell r="AF372">
            <v>1</v>
          </cell>
          <cell r="AG372">
            <v>0.99500624999999998</v>
          </cell>
          <cell r="AH372">
            <v>1</v>
          </cell>
          <cell r="AI372">
            <v>0.99301225000000004</v>
          </cell>
          <cell r="AJ372">
            <v>0.99301530178124997</v>
          </cell>
          <cell r="AK372">
            <v>0.99500624999999998</v>
          </cell>
          <cell r="AL372">
            <v>1</v>
          </cell>
          <cell r="AM372">
            <v>1</v>
          </cell>
          <cell r="AN372">
            <v>1</v>
          </cell>
          <cell r="AO372">
            <v>1</v>
          </cell>
          <cell r="AP372">
            <v>1</v>
          </cell>
          <cell r="AQ372">
            <v>0.95942386399592405</v>
          </cell>
          <cell r="AR372">
            <v>1</v>
          </cell>
        </row>
        <row r="373">
          <cell r="G373" t="str">
            <v>Efficiency_profile</v>
          </cell>
          <cell r="L373">
            <v>0.99251873437500004</v>
          </cell>
          <cell r="M373">
            <v>0.99251873437500004</v>
          </cell>
          <cell r="N373">
            <v>0.99251873437500004</v>
          </cell>
          <cell r="O373">
            <v>0.99251873437500004</v>
          </cell>
          <cell r="P373">
            <v>0.99251873437500004</v>
          </cell>
          <cell r="Q373">
            <v>0.99199999999999999</v>
          </cell>
          <cell r="R373">
            <v>0.99199999999999999</v>
          </cell>
          <cell r="S373">
            <v>0.99199999999999999</v>
          </cell>
          <cell r="T373">
            <v>0.98655767437499997</v>
          </cell>
          <cell r="U373">
            <v>0.98655767437499997</v>
          </cell>
          <cell r="V373">
            <v>0.98655767437499997</v>
          </cell>
          <cell r="W373">
            <v>1</v>
          </cell>
          <cell r="X373">
            <v>1</v>
          </cell>
          <cell r="Y373">
            <v>1</v>
          </cell>
          <cell r="Z373">
            <v>1</v>
          </cell>
          <cell r="AA373">
            <v>1</v>
          </cell>
          <cell r="AB373">
            <v>1</v>
          </cell>
          <cell r="AC373">
            <v>1</v>
          </cell>
          <cell r="AD373">
            <v>1</v>
          </cell>
          <cell r="AE373">
            <v>1</v>
          </cell>
          <cell r="AF373">
            <v>1</v>
          </cell>
          <cell r="AG373">
            <v>0.99251873437500004</v>
          </cell>
          <cell r="AH373">
            <v>1</v>
          </cell>
          <cell r="AI373">
            <v>0.98953670712499997</v>
          </cell>
          <cell r="AJ373">
            <v>0.989539748225016</v>
          </cell>
          <cell r="AK373">
            <v>0.99251873437500004</v>
          </cell>
          <cell r="AL373">
            <v>1</v>
          </cell>
          <cell r="AM373">
            <v>1</v>
          </cell>
          <cell r="AN373">
            <v>1</v>
          </cell>
          <cell r="AO373">
            <v>1</v>
          </cell>
          <cell r="AP373">
            <v>1</v>
          </cell>
          <cell r="AQ373">
            <v>0.99199999999999999</v>
          </cell>
          <cell r="AR373">
            <v>1</v>
          </cell>
        </row>
        <row r="374">
          <cell r="G374" t="str">
            <v>Efficiency_profile</v>
          </cell>
          <cell r="L374">
            <v>0.99003743753906304</v>
          </cell>
          <cell r="M374">
            <v>0.99003743753906304</v>
          </cell>
          <cell r="N374">
            <v>0.99003743753906304</v>
          </cell>
          <cell r="O374">
            <v>0.99003743753906304</v>
          </cell>
          <cell r="P374">
            <v>0.99003743753906304</v>
          </cell>
          <cell r="Q374">
            <v>0.9861472</v>
          </cell>
          <cell r="R374">
            <v>0.9861472</v>
          </cell>
          <cell r="S374">
            <v>0.9861472</v>
          </cell>
          <cell r="T374">
            <v>0.98113160716593795</v>
          </cell>
          <cell r="U374">
            <v>0.98113160716593795</v>
          </cell>
          <cell r="V374">
            <v>0.98113160716593795</v>
          </cell>
          <cell r="W374">
            <v>1</v>
          </cell>
          <cell r="X374">
            <v>1</v>
          </cell>
          <cell r="Y374">
            <v>1</v>
          </cell>
          <cell r="Z374">
            <v>1</v>
          </cell>
          <cell r="AA374">
            <v>1</v>
          </cell>
          <cell r="AB374">
            <v>1</v>
          </cell>
          <cell r="AC374">
            <v>1</v>
          </cell>
          <cell r="AD374">
            <v>1</v>
          </cell>
          <cell r="AE374">
            <v>1</v>
          </cell>
          <cell r="AF374">
            <v>1</v>
          </cell>
          <cell r="AG374">
            <v>0.99003743753906304</v>
          </cell>
          <cell r="AH374">
            <v>1</v>
          </cell>
          <cell r="AI374">
            <v>0.98607332865006303</v>
          </cell>
          <cell r="AJ374">
            <v>0.99475918214062498</v>
          </cell>
          <cell r="AK374">
            <v>0.99003743753906304</v>
          </cell>
          <cell r="AL374">
            <v>1</v>
          </cell>
          <cell r="AM374">
            <v>1</v>
          </cell>
          <cell r="AN374">
            <v>1</v>
          </cell>
          <cell r="AO374">
            <v>1</v>
          </cell>
          <cell r="AP374">
            <v>1</v>
          </cell>
          <cell r="AQ374">
            <v>0.9861472</v>
          </cell>
          <cell r="AR374">
            <v>1</v>
          </cell>
        </row>
        <row r="375">
          <cell r="G375" t="str">
            <v>Efficiency_profile</v>
          </cell>
          <cell r="L375">
            <v>0.98756234394521503</v>
          </cell>
          <cell r="M375">
            <v>0.98756234394521503</v>
          </cell>
          <cell r="N375">
            <v>0.98756234394521503</v>
          </cell>
          <cell r="O375">
            <v>0.98756234394521503</v>
          </cell>
          <cell r="P375">
            <v>0.98756234394521503</v>
          </cell>
          <cell r="Q375">
            <v>0.98032893152</v>
          </cell>
          <cell r="R375">
            <v>0.98032893152</v>
          </cell>
          <cell r="S375">
            <v>0.98032893152</v>
          </cell>
          <cell r="T375">
            <v>0.97573538332652499</v>
          </cell>
          <cell r="U375">
            <v>0.97573538332652499</v>
          </cell>
          <cell r="V375">
            <v>0.97573538332652499</v>
          </cell>
          <cell r="W375">
            <v>1</v>
          </cell>
          <cell r="X375">
            <v>1</v>
          </cell>
          <cell r="Y375">
            <v>1</v>
          </cell>
          <cell r="Z375">
            <v>1</v>
          </cell>
          <cell r="AA375">
            <v>1</v>
          </cell>
          <cell r="AB375">
            <v>1</v>
          </cell>
          <cell r="AC375">
            <v>1</v>
          </cell>
          <cell r="AD375">
            <v>1</v>
          </cell>
          <cell r="AE375">
            <v>1</v>
          </cell>
          <cell r="AF375">
            <v>1</v>
          </cell>
          <cell r="AG375">
            <v>0.98756234394521503</v>
          </cell>
          <cell r="AH375">
            <v>1</v>
          </cell>
          <cell r="AI375">
            <v>0.98262207199978802</v>
          </cell>
          <cell r="AJ375">
            <v>0.99127752500313304</v>
          </cell>
          <cell r="AK375">
            <v>0.98756234394521503</v>
          </cell>
          <cell r="AL375">
            <v>1</v>
          </cell>
          <cell r="AM375">
            <v>1</v>
          </cell>
          <cell r="AN375">
            <v>1</v>
          </cell>
          <cell r="AO375">
            <v>1</v>
          </cell>
          <cell r="AP375">
            <v>1</v>
          </cell>
          <cell r="AQ375">
            <v>0.98032893152</v>
          </cell>
          <cell r="AR375">
            <v>1</v>
          </cell>
        </row>
        <row r="376">
          <cell r="G376" t="str">
            <v>Efficiency_profile</v>
          </cell>
          <cell r="L376">
            <v>0.98509343808535199</v>
          </cell>
          <cell r="M376">
            <v>0.98509343808535199</v>
          </cell>
          <cell r="N376">
            <v>0.98509343808535199</v>
          </cell>
          <cell r="O376">
            <v>0.98509343808535199</v>
          </cell>
          <cell r="P376">
            <v>0.98509343808535199</v>
          </cell>
          <cell r="Q376">
            <v>0.97454499082403201</v>
          </cell>
          <cell r="R376">
            <v>0.97454499082403201</v>
          </cell>
          <cell r="S376">
            <v>0.97454499082403201</v>
          </cell>
          <cell r="T376">
            <v>0.97036883871822899</v>
          </cell>
          <cell r="U376">
            <v>0.97036883871822899</v>
          </cell>
          <cell r="V376">
            <v>0.97036883871822899</v>
          </cell>
          <cell r="W376">
            <v>1</v>
          </cell>
          <cell r="X376">
            <v>1</v>
          </cell>
          <cell r="Y376">
            <v>1</v>
          </cell>
          <cell r="Z376">
            <v>1</v>
          </cell>
          <cell r="AA376">
            <v>1</v>
          </cell>
          <cell r="AB376">
            <v>1</v>
          </cell>
          <cell r="AC376">
            <v>1</v>
          </cell>
          <cell r="AD376">
            <v>1</v>
          </cell>
          <cell r="AE376">
            <v>1</v>
          </cell>
          <cell r="AF376">
            <v>1</v>
          </cell>
          <cell r="AG376">
            <v>0.98509343808535199</v>
          </cell>
          <cell r="AH376">
            <v>1</v>
          </cell>
          <cell r="AI376">
            <v>0.97918289474778797</v>
          </cell>
          <cell r="AJ376">
            <v>0.98780805366562197</v>
          </cell>
          <cell r="AK376">
            <v>0.98509343808535199</v>
          </cell>
          <cell r="AL376">
            <v>1</v>
          </cell>
          <cell r="AM376">
            <v>1</v>
          </cell>
          <cell r="AN376">
            <v>1</v>
          </cell>
          <cell r="AO376">
            <v>1</v>
          </cell>
          <cell r="AP376">
            <v>1</v>
          </cell>
          <cell r="AQ376">
            <v>0.97454499082403201</v>
          </cell>
          <cell r="AR376">
            <v>1</v>
          </cell>
        </row>
        <row r="377">
          <cell r="G377" t="str">
            <v>Efficiency_profile</v>
          </cell>
          <cell r="L377">
            <v>0.99500624999999998</v>
          </cell>
          <cell r="M377">
            <v>0.99500624999999998</v>
          </cell>
          <cell r="N377">
            <v>0.99500624999999998</v>
          </cell>
          <cell r="O377">
            <v>0.99500624999999998</v>
          </cell>
          <cell r="P377">
            <v>0.99500624999999998</v>
          </cell>
          <cell r="Q377">
            <v>0.96879517537816995</v>
          </cell>
          <cell r="R377">
            <v>0.96879517537816995</v>
          </cell>
          <cell r="S377">
            <v>0.96879517537816995</v>
          </cell>
          <cell r="T377">
            <v>0.99500624999999998</v>
          </cell>
          <cell r="U377">
            <v>0.99500624999999998</v>
          </cell>
          <cell r="V377">
            <v>0.99500624999999998</v>
          </cell>
          <cell r="W377">
            <v>1</v>
          </cell>
          <cell r="X377">
            <v>1</v>
          </cell>
          <cell r="Y377">
            <v>1</v>
          </cell>
          <cell r="Z377">
            <v>1</v>
          </cell>
          <cell r="AA377">
            <v>1</v>
          </cell>
          <cell r="AB377">
            <v>1</v>
          </cell>
          <cell r="AC377">
            <v>1</v>
          </cell>
          <cell r="AD377">
            <v>1</v>
          </cell>
          <cell r="AE377">
            <v>1</v>
          </cell>
          <cell r="AF377">
            <v>1</v>
          </cell>
          <cell r="AG377">
            <v>0.99500624999999998</v>
          </cell>
          <cell r="AH377">
            <v>1</v>
          </cell>
          <cell r="AI377">
            <v>0.99301225000000004</v>
          </cell>
          <cell r="AJ377">
            <v>0.99301835357187895</v>
          </cell>
          <cell r="AK377">
            <v>0.99500624999999998</v>
          </cell>
          <cell r="AL377">
            <v>1</v>
          </cell>
          <cell r="AM377">
            <v>1</v>
          </cell>
          <cell r="AN377">
            <v>1</v>
          </cell>
          <cell r="AO377">
            <v>1</v>
          </cell>
          <cell r="AP377">
            <v>1</v>
          </cell>
          <cell r="AQ377">
            <v>0.96879517537816995</v>
          </cell>
          <cell r="AR377">
            <v>1</v>
          </cell>
        </row>
        <row r="378">
          <cell r="G378" t="str">
            <v>Efficiency_profile</v>
          </cell>
          <cell r="L378">
            <v>0.99251873437500004</v>
          </cell>
          <cell r="M378">
            <v>0.99251873437500004</v>
          </cell>
          <cell r="N378">
            <v>0.99251873437500004</v>
          </cell>
          <cell r="O378">
            <v>0.99251873437500004</v>
          </cell>
          <cell r="P378">
            <v>0.99251873437500004</v>
          </cell>
          <cell r="Q378">
            <v>0.96307928384343899</v>
          </cell>
          <cell r="R378">
            <v>0.96307928384343899</v>
          </cell>
          <cell r="S378">
            <v>0.96307928384343899</v>
          </cell>
          <cell r="T378">
            <v>0.98953371562500003</v>
          </cell>
          <cell r="U378">
            <v>0.98953371562500003</v>
          </cell>
          <cell r="V378">
            <v>0.98953371562500003</v>
          </cell>
          <cell r="W378">
            <v>1</v>
          </cell>
          <cell r="X378">
            <v>1</v>
          </cell>
          <cell r="Y378">
            <v>1</v>
          </cell>
          <cell r="Z378">
            <v>1</v>
          </cell>
          <cell r="AA378">
            <v>1</v>
          </cell>
          <cell r="AB378">
            <v>1</v>
          </cell>
          <cell r="AC378">
            <v>1</v>
          </cell>
          <cell r="AD378">
            <v>1</v>
          </cell>
          <cell r="AE378">
            <v>1</v>
          </cell>
          <cell r="AF378">
            <v>1</v>
          </cell>
          <cell r="AG378">
            <v>0.99251873437500004</v>
          </cell>
          <cell r="AH378">
            <v>1</v>
          </cell>
          <cell r="AI378">
            <v>0.98953670712499997</v>
          </cell>
          <cell r="AJ378">
            <v>0.989542789334377</v>
          </cell>
          <cell r="AK378">
            <v>0.99251873437500004</v>
          </cell>
          <cell r="AL378">
            <v>1</v>
          </cell>
          <cell r="AM378">
            <v>1</v>
          </cell>
          <cell r="AN378">
            <v>1</v>
          </cell>
          <cell r="AO378">
            <v>1</v>
          </cell>
          <cell r="AP378">
            <v>1</v>
          </cell>
          <cell r="AQ378">
            <v>0.96307928384343899</v>
          </cell>
          <cell r="AR378">
            <v>1</v>
          </cell>
        </row>
        <row r="379">
          <cell r="G379" t="str">
            <v>Efficiency_profile</v>
          </cell>
          <cell r="L379">
            <v>0.99003743753906304</v>
          </cell>
          <cell r="M379">
            <v>0.99003743753906304</v>
          </cell>
          <cell r="N379">
            <v>0.99003743753906304</v>
          </cell>
          <cell r="O379">
            <v>0.99003743753906304</v>
          </cell>
          <cell r="P379">
            <v>0.99003743753906304</v>
          </cell>
          <cell r="Q379">
            <v>0.95739711606876299</v>
          </cell>
          <cell r="R379">
            <v>0.95739711606876299</v>
          </cell>
          <cell r="S379">
            <v>0.95739711606876299</v>
          </cell>
          <cell r="T379">
            <v>0.984091280189063</v>
          </cell>
          <cell r="U379">
            <v>0.984091280189063</v>
          </cell>
          <cell r="V379">
            <v>0.984091280189063</v>
          </cell>
          <cell r="W379">
            <v>1</v>
          </cell>
          <cell r="X379">
            <v>1</v>
          </cell>
          <cell r="Y379">
            <v>1</v>
          </cell>
          <cell r="Z379">
            <v>1</v>
          </cell>
          <cell r="AA379">
            <v>1</v>
          </cell>
          <cell r="AB379">
            <v>1</v>
          </cell>
          <cell r="AC379">
            <v>1</v>
          </cell>
          <cell r="AD379">
            <v>1</v>
          </cell>
          <cell r="AE379">
            <v>1</v>
          </cell>
          <cell r="AF379">
            <v>1</v>
          </cell>
          <cell r="AG379">
            <v>0.99003743753906304</v>
          </cell>
          <cell r="AH379">
            <v>1</v>
          </cell>
          <cell r="AI379">
            <v>0.98607332865006303</v>
          </cell>
          <cell r="AJ379">
            <v>0.98607938957170704</v>
          </cell>
          <cell r="AK379">
            <v>0.99003743753906304</v>
          </cell>
          <cell r="AL379">
            <v>1</v>
          </cell>
          <cell r="AM379">
            <v>1</v>
          </cell>
          <cell r="AN379">
            <v>1</v>
          </cell>
          <cell r="AO379">
            <v>1</v>
          </cell>
          <cell r="AP379">
            <v>1</v>
          </cell>
          <cell r="AQ379">
            <v>0.95739711606876299</v>
          </cell>
          <cell r="AR379">
            <v>1</v>
          </cell>
        </row>
        <row r="380">
          <cell r="G380" t="str">
            <v>Efficiency_profile</v>
          </cell>
          <cell r="L380">
            <v>0.98756234394521503</v>
          </cell>
          <cell r="M380">
            <v>0.98756234394521503</v>
          </cell>
          <cell r="N380">
            <v>0.98756234394521503</v>
          </cell>
          <cell r="O380">
            <v>0.98756234394521503</v>
          </cell>
          <cell r="P380">
            <v>0.98756234394521503</v>
          </cell>
          <cell r="Q380">
            <v>0.95174847308395705</v>
          </cell>
          <cell r="R380">
            <v>0.95174847308395705</v>
          </cell>
          <cell r="S380">
            <v>0.95174847308395705</v>
          </cell>
          <cell r="T380">
            <v>0.97867877814802295</v>
          </cell>
          <cell r="U380">
            <v>0.97867877814802295</v>
          </cell>
          <cell r="V380">
            <v>0.97867877814802295</v>
          </cell>
          <cell r="W380">
            <v>1</v>
          </cell>
          <cell r="X380">
            <v>1</v>
          </cell>
          <cell r="Y380">
            <v>1</v>
          </cell>
          <cell r="Z380">
            <v>1</v>
          </cell>
          <cell r="AA380">
            <v>1</v>
          </cell>
          <cell r="AB380">
            <v>1</v>
          </cell>
          <cell r="AC380">
            <v>1</v>
          </cell>
          <cell r="AD380">
            <v>1</v>
          </cell>
          <cell r="AE380">
            <v>1</v>
          </cell>
          <cell r="AF380">
            <v>1</v>
          </cell>
          <cell r="AG380">
            <v>0.98756234394521503</v>
          </cell>
          <cell r="AH380">
            <v>1</v>
          </cell>
          <cell r="AI380">
            <v>0.98262207199978802</v>
          </cell>
          <cell r="AJ380">
            <v>0.99128057145312798</v>
          </cell>
          <cell r="AK380">
            <v>0.98756234394521503</v>
          </cell>
          <cell r="AL380">
            <v>1</v>
          </cell>
          <cell r="AM380">
            <v>1</v>
          </cell>
          <cell r="AN380">
            <v>1</v>
          </cell>
          <cell r="AO380">
            <v>1</v>
          </cell>
          <cell r="AP380">
            <v>1</v>
          </cell>
          <cell r="AQ380">
            <v>0.95174847308395705</v>
          </cell>
          <cell r="AR380">
            <v>1</v>
          </cell>
        </row>
        <row r="381">
          <cell r="G381" t="str">
            <v>Efficiency_profile</v>
          </cell>
          <cell r="L381">
            <v>0.98509343808535199</v>
          </cell>
          <cell r="M381">
            <v>0.98509343808535199</v>
          </cell>
          <cell r="N381">
            <v>0.98509343808535199</v>
          </cell>
          <cell r="O381">
            <v>0.98509343808535199</v>
          </cell>
          <cell r="P381">
            <v>0.98509343808535199</v>
          </cell>
          <cell r="Q381">
            <v>0.98406400000000005</v>
          </cell>
          <cell r="R381">
            <v>0.98406400000000005</v>
          </cell>
          <cell r="S381">
            <v>0.98406400000000005</v>
          </cell>
          <cell r="T381">
            <v>0.97329604486820898</v>
          </cell>
          <cell r="U381">
            <v>0.97329604486820898</v>
          </cell>
          <cell r="V381">
            <v>0.97329604486820898</v>
          </cell>
          <cell r="W381">
            <v>1</v>
          </cell>
          <cell r="X381">
            <v>1</v>
          </cell>
          <cell r="Y381">
            <v>1</v>
          </cell>
          <cell r="Z381">
            <v>1</v>
          </cell>
          <cell r="AA381">
            <v>1</v>
          </cell>
          <cell r="AB381">
            <v>1</v>
          </cell>
          <cell r="AC381">
            <v>1</v>
          </cell>
          <cell r="AD381">
            <v>1</v>
          </cell>
          <cell r="AE381">
            <v>1</v>
          </cell>
          <cell r="AF381">
            <v>1</v>
          </cell>
          <cell r="AG381">
            <v>0.98509343808535199</v>
          </cell>
          <cell r="AH381">
            <v>1</v>
          </cell>
          <cell r="AI381">
            <v>0.97918289474778797</v>
          </cell>
          <cell r="AJ381">
            <v>0.98781108945304197</v>
          </cell>
          <cell r="AK381">
            <v>0.98509343808535199</v>
          </cell>
          <cell r="AL381">
            <v>1</v>
          </cell>
          <cell r="AM381">
            <v>1</v>
          </cell>
          <cell r="AN381">
            <v>1</v>
          </cell>
          <cell r="AO381">
            <v>1</v>
          </cell>
          <cell r="AP381">
            <v>1</v>
          </cell>
          <cell r="AQ381">
            <v>0.98406400000000005</v>
          </cell>
          <cell r="AR381">
            <v>1</v>
          </cell>
        </row>
        <row r="382">
          <cell r="G382" t="str">
            <v>Efficiency_profile</v>
          </cell>
          <cell r="L382">
            <v>0.98263070449013901</v>
          </cell>
          <cell r="M382">
            <v>0.98263070449013901</v>
          </cell>
          <cell r="N382">
            <v>0.98263070449013901</v>
          </cell>
          <cell r="O382">
            <v>0.98263070449013901</v>
          </cell>
          <cell r="P382">
            <v>0.98263070449013901</v>
          </cell>
          <cell r="Q382">
            <v>0.97825802240000004</v>
          </cell>
          <cell r="R382">
            <v>0.97825802240000004</v>
          </cell>
          <cell r="S382">
            <v>0.97825802240000004</v>
          </cell>
          <cell r="T382">
            <v>0.96794291662143395</v>
          </cell>
          <cell r="U382">
            <v>0.96794291662143395</v>
          </cell>
          <cell r="V382">
            <v>0.96794291662143395</v>
          </cell>
          <cell r="W382">
            <v>1</v>
          </cell>
          <cell r="X382">
            <v>1</v>
          </cell>
          <cell r="Y382">
            <v>1</v>
          </cell>
          <cell r="Z382">
            <v>1</v>
          </cell>
          <cell r="AA382">
            <v>1</v>
          </cell>
          <cell r="AB382">
            <v>1</v>
          </cell>
          <cell r="AC382">
            <v>1</v>
          </cell>
          <cell r="AD382">
            <v>1</v>
          </cell>
          <cell r="AE382">
            <v>1</v>
          </cell>
          <cell r="AF382">
            <v>1</v>
          </cell>
          <cell r="AG382">
            <v>0.98263070449013901</v>
          </cell>
          <cell r="AH382">
            <v>1</v>
          </cell>
          <cell r="AI382">
            <v>0.97575575461617103</v>
          </cell>
          <cell r="AJ382">
            <v>0.984353750639956</v>
          </cell>
          <cell r="AK382">
            <v>0.98263070449013901</v>
          </cell>
          <cell r="AL382">
            <v>1</v>
          </cell>
          <cell r="AM382">
            <v>1</v>
          </cell>
          <cell r="AN382">
            <v>1</v>
          </cell>
          <cell r="AO382">
            <v>1</v>
          </cell>
          <cell r="AP382">
            <v>1</v>
          </cell>
          <cell r="AQ382">
            <v>0.97825802240000004</v>
          </cell>
          <cell r="AR382">
            <v>1</v>
          </cell>
        </row>
        <row r="383">
          <cell r="G383" t="str">
            <v>Efficiency_profile</v>
          </cell>
          <cell r="L383">
            <v>0.99251873437500004</v>
          </cell>
          <cell r="M383">
            <v>0.99251873437500004</v>
          </cell>
          <cell r="N383">
            <v>0.99251873437500004</v>
          </cell>
          <cell r="O383">
            <v>0.99251873437500004</v>
          </cell>
          <cell r="P383">
            <v>0.99251873437500004</v>
          </cell>
          <cell r="Q383">
            <v>0.97248630006783998</v>
          </cell>
          <cell r="R383">
            <v>0.97248630006783998</v>
          </cell>
          <cell r="S383">
            <v>0.97248630006783998</v>
          </cell>
          <cell r="T383">
            <v>0.99251873437500004</v>
          </cell>
          <cell r="U383">
            <v>0.99251873437500004</v>
          </cell>
          <cell r="V383">
            <v>0.99251873437500004</v>
          </cell>
          <cell r="W383">
            <v>1</v>
          </cell>
          <cell r="X383">
            <v>1</v>
          </cell>
          <cell r="Y383">
            <v>1</v>
          </cell>
          <cell r="Z383">
            <v>1</v>
          </cell>
          <cell r="AA383">
            <v>1</v>
          </cell>
          <cell r="AB383">
            <v>1</v>
          </cell>
          <cell r="AC383">
            <v>1</v>
          </cell>
          <cell r="AD383">
            <v>1</v>
          </cell>
          <cell r="AE383">
            <v>1</v>
          </cell>
          <cell r="AF383">
            <v>1</v>
          </cell>
          <cell r="AG383">
            <v>0.99251873437500004</v>
          </cell>
          <cell r="AH383">
            <v>1</v>
          </cell>
          <cell r="AI383">
            <v>0.98953670712499997</v>
          </cell>
          <cell r="AJ383">
            <v>0.98954583045308497</v>
          </cell>
          <cell r="AK383">
            <v>0.99251873437500004</v>
          </cell>
          <cell r="AL383">
            <v>1</v>
          </cell>
          <cell r="AM383">
            <v>1</v>
          </cell>
          <cell r="AN383">
            <v>1</v>
          </cell>
          <cell r="AO383">
            <v>1</v>
          </cell>
          <cell r="AP383">
            <v>1</v>
          </cell>
          <cell r="AQ383">
            <v>0.97248630006783998</v>
          </cell>
          <cell r="AR383">
            <v>1</v>
          </cell>
        </row>
        <row r="384">
          <cell r="G384" t="str">
            <v>Efficiency_profile</v>
          </cell>
          <cell r="L384">
            <v>0.99003743753906304</v>
          </cell>
          <cell r="M384">
            <v>0.99003743753906304</v>
          </cell>
          <cell r="N384">
            <v>0.99003743753906304</v>
          </cell>
          <cell r="O384">
            <v>0.99003743753906304</v>
          </cell>
          <cell r="P384">
            <v>0.99003743753906304</v>
          </cell>
          <cell r="Q384">
            <v>0.96674863089744001</v>
          </cell>
          <cell r="R384">
            <v>0.96674863089744001</v>
          </cell>
          <cell r="S384">
            <v>0.96674863089744001</v>
          </cell>
          <cell r="T384">
            <v>0.98705988133593803</v>
          </cell>
          <cell r="U384">
            <v>0.98705988133593803</v>
          </cell>
          <cell r="V384">
            <v>0.98705988133593803</v>
          </cell>
          <cell r="W384">
            <v>1</v>
          </cell>
          <cell r="X384">
            <v>1</v>
          </cell>
          <cell r="Y384">
            <v>1</v>
          </cell>
          <cell r="Z384">
            <v>1</v>
          </cell>
          <cell r="AA384">
            <v>1</v>
          </cell>
          <cell r="AB384">
            <v>1</v>
          </cell>
          <cell r="AC384">
            <v>1</v>
          </cell>
          <cell r="AD384">
            <v>1</v>
          </cell>
          <cell r="AE384">
            <v>1</v>
          </cell>
          <cell r="AF384">
            <v>1</v>
          </cell>
          <cell r="AG384">
            <v>0.99003743753906304</v>
          </cell>
          <cell r="AH384">
            <v>1</v>
          </cell>
          <cell r="AI384">
            <v>0.98607332865006303</v>
          </cell>
          <cell r="AJ384">
            <v>0.98608242004649904</v>
          </cell>
          <cell r="AK384">
            <v>0.99003743753906304</v>
          </cell>
          <cell r="AL384">
            <v>1</v>
          </cell>
          <cell r="AM384">
            <v>1</v>
          </cell>
          <cell r="AN384">
            <v>1</v>
          </cell>
          <cell r="AO384">
            <v>1</v>
          </cell>
          <cell r="AP384">
            <v>1</v>
          </cell>
          <cell r="AQ384">
            <v>0.96674863089744001</v>
          </cell>
          <cell r="AR384">
            <v>1</v>
          </cell>
        </row>
        <row r="385">
          <cell r="G385" t="str">
            <v>Efficiency_profile</v>
          </cell>
          <cell r="L385">
            <v>0.98756234394521503</v>
          </cell>
          <cell r="M385">
            <v>0.98756234394521503</v>
          </cell>
          <cell r="N385">
            <v>0.98756234394521503</v>
          </cell>
          <cell r="O385">
            <v>0.98756234394521503</v>
          </cell>
          <cell r="P385">
            <v>0.98756234394521503</v>
          </cell>
          <cell r="Q385">
            <v>0.96104481397514496</v>
          </cell>
          <cell r="R385">
            <v>0.96104481397514496</v>
          </cell>
          <cell r="S385">
            <v>0.96104481397514496</v>
          </cell>
          <cell r="T385">
            <v>0.98163105198859002</v>
          </cell>
          <cell r="U385">
            <v>0.98163105198859002</v>
          </cell>
          <cell r="V385">
            <v>0.98163105198859002</v>
          </cell>
          <cell r="W385">
            <v>1</v>
          </cell>
          <cell r="X385">
            <v>1</v>
          </cell>
          <cell r="Y385">
            <v>1</v>
          </cell>
          <cell r="Z385">
            <v>1</v>
          </cell>
          <cell r="AA385">
            <v>1</v>
          </cell>
          <cell r="AB385">
            <v>1</v>
          </cell>
          <cell r="AC385">
            <v>1</v>
          </cell>
          <cell r="AD385">
            <v>1</v>
          </cell>
          <cell r="AE385">
            <v>1</v>
          </cell>
          <cell r="AF385">
            <v>1</v>
          </cell>
          <cell r="AG385">
            <v>0.98756234394521503</v>
          </cell>
          <cell r="AH385">
            <v>1</v>
          </cell>
          <cell r="AI385">
            <v>0.98262207199978802</v>
          </cell>
          <cell r="AJ385">
            <v>0.98263113157633697</v>
          </cell>
          <cell r="AK385">
            <v>0.98756234394521503</v>
          </cell>
          <cell r="AL385">
            <v>1</v>
          </cell>
          <cell r="AM385">
            <v>1</v>
          </cell>
          <cell r="AN385">
            <v>1</v>
          </cell>
          <cell r="AO385">
            <v>1</v>
          </cell>
          <cell r="AP385">
            <v>1</v>
          </cell>
          <cell r="AQ385">
            <v>0.96104481397514496</v>
          </cell>
          <cell r="AR385">
            <v>1</v>
          </cell>
        </row>
        <row r="386">
          <cell r="G386" t="str">
            <v>Efficiency_profile</v>
          </cell>
          <cell r="L386">
            <v>0.98509343808535199</v>
          </cell>
          <cell r="M386">
            <v>0.98509343808535199</v>
          </cell>
          <cell r="N386">
            <v>0.98509343808535199</v>
          </cell>
          <cell r="O386">
            <v>0.98509343808535199</v>
          </cell>
          <cell r="P386">
            <v>0.98509343808535199</v>
          </cell>
          <cell r="Q386">
            <v>0.95537464957269103</v>
          </cell>
          <cell r="R386">
            <v>0.95537464957269103</v>
          </cell>
          <cell r="S386">
            <v>0.95537464957269103</v>
          </cell>
          <cell r="T386">
            <v>0.97623208120265303</v>
          </cell>
          <cell r="U386">
            <v>0.97623208120265303</v>
          </cell>
          <cell r="V386">
            <v>0.97623208120265303</v>
          </cell>
          <cell r="W386">
            <v>1</v>
          </cell>
          <cell r="X386">
            <v>1</v>
          </cell>
          <cell r="Y386">
            <v>1</v>
          </cell>
          <cell r="Z386">
            <v>1</v>
          </cell>
          <cell r="AA386">
            <v>1</v>
          </cell>
          <cell r="AB386">
            <v>1</v>
          </cell>
          <cell r="AC386">
            <v>1</v>
          </cell>
          <cell r="AD386">
            <v>1</v>
          </cell>
          <cell r="AE386">
            <v>1</v>
          </cell>
          <cell r="AF386">
            <v>1</v>
          </cell>
          <cell r="AG386">
            <v>0.98509343808535199</v>
          </cell>
          <cell r="AH386">
            <v>1</v>
          </cell>
          <cell r="AI386">
            <v>0.97918289474778797</v>
          </cell>
          <cell r="AJ386">
            <v>0.98781412524979195</v>
          </cell>
          <cell r="AK386">
            <v>0.98509343808535199</v>
          </cell>
          <cell r="AL386">
            <v>1</v>
          </cell>
          <cell r="AM386">
            <v>1</v>
          </cell>
          <cell r="AN386">
            <v>1</v>
          </cell>
          <cell r="AO386">
            <v>1</v>
          </cell>
          <cell r="AP386">
            <v>1</v>
          </cell>
          <cell r="AQ386">
            <v>0.95537464957269103</v>
          </cell>
          <cell r="AR386">
            <v>1</v>
          </cell>
        </row>
        <row r="387">
          <cell r="G387" t="str">
            <v>Efficiency_profile</v>
          </cell>
          <cell r="L387">
            <v>0.98263070449013901</v>
          </cell>
          <cell r="M387">
            <v>0.98263070449013901</v>
          </cell>
          <cell r="N387">
            <v>0.98263070449013901</v>
          </cell>
          <cell r="O387">
            <v>0.98263070449013901</v>
          </cell>
          <cell r="P387">
            <v>0.98263070449013901</v>
          </cell>
          <cell r="Q387">
            <v>0.94973793914021198</v>
          </cell>
          <cell r="R387">
            <v>0.94973793914021198</v>
          </cell>
          <cell r="S387">
            <v>0.94973793914021198</v>
          </cell>
          <cell r="T387">
            <v>0.97086280475603803</v>
          </cell>
          <cell r="U387">
            <v>0.97086280475603803</v>
          </cell>
          <cell r="V387">
            <v>0.97086280475603803</v>
          </cell>
          <cell r="W387">
            <v>1</v>
          </cell>
          <cell r="X387">
            <v>1</v>
          </cell>
          <cell r="Y387">
            <v>1</v>
          </cell>
          <cell r="Z387">
            <v>1</v>
          </cell>
          <cell r="AA387">
            <v>1</v>
          </cell>
          <cell r="AB387">
            <v>1</v>
          </cell>
          <cell r="AC387">
            <v>1</v>
          </cell>
          <cell r="AD387">
            <v>1</v>
          </cell>
          <cell r="AE387">
            <v>1</v>
          </cell>
          <cell r="AF387">
            <v>1</v>
          </cell>
          <cell r="AG387">
            <v>0.98263070449013901</v>
          </cell>
          <cell r="AH387">
            <v>1</v>
          </cell>
          <cell r="AI387">
            <v>0.97575575461617103</v>
          </cell>
          <cell r="AJ387">
            <v>0.98435677581141801</v>
          </cell>
          <cell r="AK387">
            <v>0.98263070449013901</v>
          </cell>
          <cell r="AL387">
            <v>1</v>
          </cell>
          <cell r="AM387">
            <v>1</v>
          </cell>
          <cell r="AN387">
            <v>1</v>
          </cell>
          <cell r="AO387">
            <v>1</v>
          </cell>
          <cell r="AP387">
            <v>1</v>
          </cell>
          <cell r="AQ387">
            <v>0.94973793914021198</v>
          </cell>
          <cell r="AR387">
            <v>1</v>
          </cell>
        </row>
        <row r="388">
          <cell r="G388" t="str">
            <v>Efficiency_profile</v>
          </cell>
          <cell r="L388">
            <v>0.98017412772891299</v>
          </cell>
          <cell r="M388">
            <v>0.98017412772891299</v>
          </cell>
          <cell r="N388">
            <v>0.98017412772891299</v>
          </cell>
          <cell r="O388">
            <v>0.98017412772891299</v>
          </cell>
          <cell r="P388">
            <v>0.98017412772891299</v>
          </cell>
          <cell r="Q388">
            <v>0.94413448529928501</v>
          </cell>
          <cell r="R388">
            <v>0.94413448529928501</v>
          </cell>
          <cell r="S388">
            <v>0.94413448529928501</v>
          </cell>
          <cell r="T388">
            <v>0.96552305932988003</v>
          </cell>
          <cell r="U388">
            <v>0.96552305932988003</v>
          </cell>
          <cell r="V388">
            <v>0.96552305932988003</v>
          </cell>
          <cell r="W388">
            <v>1</v>
          </cell>
          <cell r="X388">
            <v>1</v>
          </cell>
          <cell r="Y388">
            <v>1</v>
          </cell>
          <cell r="Z388">
            <v>1</v>
          </cell>
          <cell r="AA388">
            <v>1</v>
          </cell>
          <cell r="AB388">
            <v>1</v>
          </cell>
          <cell r="AC388">
            <v>1</v>
          </cell>
          <cell r="AD388">
            <v>1</v>
          </cell>
          <cell r="AE388">
            <v>1</v>
          </cell>
          <cell r="AF388">
            <v>1</v>
          </cell>
          <cell r="AG388">
            <v>0.98017412772891299</v>
          </cell>
          <cell r="AH388">
            <v>1</v>
          </cell>
          <cell r="AI388">
            <v>0.97234060947501499</v>
          </cell>
          <cell r="AJ388">
            <v>0.98091152709607798</v>
          </cell>
          <cell r="AK388">
            <v>0.98017412772891299</v>
          </cell>
          <cell r="AL388">
            <v>1</v>
          </cell>
          <cell r="AM388">
            <v>1</v>
          </cell>
          <cell r="AN388">
            <v>1</v>
          </cell>
          <cell r="AO388">
            <v>1</v>
          </cell>
          <cell r="AP388">
            <v>1</v>
          </cell>
          <cell r="AQ388">
            <v>0.94413448529928501</v>
          </cell>
          <cell r="AR388">
            <v>1</v>
          </cell>
        </row>
        <row r="389">
          <cell r="G389" t="str">
            <v>Efficiency_profile</v>
          </cell>
          <cell r="L389">
            <v>0.99003743753906304</v>
          </cell>
          <cell r="M389">
            <v>0.99003743753906304</v>
          </cell>
          <cell r="N389">
            <v>0.99003743753906304</v>
          </cell>
          <cell r="O389">
            <v>0.99003743753906304</v>
          </cell>
          <cell r="P389">
            <v>0.99003743753906304</v>
          </cell>
          <cell r="Q389">
            <v>0.976191488</v>
          </cell>
          <cell r="R389">
            <v>0.976191488</v>
          </cell>
          <cell r="S389">
            <v>0.976191488</v>
          </cell>
          <cell r="T389">
            <v>0.99003743753906304</v>
          </cell>
          <cell r="U389">
            <v>0.99003743753906304</v>
          </cell>
          <cell r="V389">
            <v>0.99003743753906304</v>
          </cell>
          <cell r="W389">
            <v>1</v>
          </cell>
          <cell r="X389">
            <v>1</v>
          </cell>
          <cell r="Y389">
            <v>1</v>
          </cell>
          <cell r="Z389">
            <v>1</v>
          </cell>
          <cell r="AA389">
            <v>1</v>
          </cell>
          <cell r="AB389">
            <v>1</v>
          </cell>
          <cell r="AC389">
            <v>1</v>
          </cell>
          <cell r="AD389">
            <v>1</v>
          </cell>
          <cell r="AE389">
            <v>1</v>
          </cell>
          <cell r="AF389">
            <v>1</v>
          </cell>
          <cell r="AG389">
            <v>0.99003743753906304</v>
          </cell>
          <cell r="AH389">
            <v>1</v>
          </cell>
          <cell r="AI389">
            <v>0.98607332865006303</v>
          </cell>
          <cell r="AJ389">
            <v>0.98608545053060503</v>
          </cell>
          <cell r="AK389">
            <v>0.99003743753906304</v>
          </cell>
          <cell r="AL389">
            <v>1</v>
          </cell>
          <cell r="AM389">
            <v>1</v>
          </cell>
          <cell r="AN389">
            <v>1</v>
          </cell>
          <cell r="AO389">
            <v>1</v>
          </cell>
          <cell r="AP389">
            <v>1</v>
          </cell>
          <cell r="AQ389">
            <v>0.976191488</v>
          </cell>
          <cell r="AR389">
            <v>1</v>
          </cell>
        </row>
        <row r="390">
          <cell r="G390" t="str">
            <v>Efficiency_profile</v>
          </cell>
          <cell r="L390">
            <v>0.98756234394521503</v>
          </cell>
          <cell r="M390">
            <v>0.98756234394521503</v>
          </cell>
          <cell r="N390">
            <v>0.98756234394521503</v>
          </cell>
          <cell r="O390">
            <v>0.98756234394521503</v>
          </cell>
          <cell r="P390">
            <v>0.98756234394521503</v>
          </cell>
          <cell r="Q390">
            <v>0.97043195822079997</v>
          </cell>
          <cell r="R390">
            <v>0.97043195822079997</v>
          </cell>
          <cell r="S390">
            <v>0.97043195822079997</v>
          </cell>
          <cell r="T390">
            <v>0.98459223163259801</v>
          </cell>
          <cell r="U390">
            <v>0.98459223163259801</v>
          </cell>
          <cell r="V390">
            <v>0.98459223163259801</v>
          </cell>
          <cell r="W390">
            <v>1</v>
          </cell>
          <cell r="X390">
            <v>1</v>
          </cell>
          <cell r="Y390">
            <v>1</v>
          </cell>
          <cell r="Z390">
            <v>1</v>
          </cell>
          <cell r="AA390">
            <v>1</v>
          </cell>
          <cell r="AB390">
            <v>1</v>
          </cell>
          <cell r="AC390">
            <v>1</v>
          </cell>
          <cell r="AD390">
            <v>1</v>
          </cell>
          <cell r="AE390">
            <v>1</v>
          </cell>
          <cell r="AF390">
            <v>1</v>
          </cell>
          <cell r="AG390">
            <v>0.98756234394521503</v>
          </cell>
          <cell r="AH390">
            <v>1</v>
          </cell>
          <cell r="AI390">
            <v>0.98262207199978802</v>
          </cell>
          <cell r="AJ390">
            <v>0.98263415145374799</v>
          </cell>
          <cell r="AK390">
            <v>0.98756234394521503</v>
          </cell>
          <cell r="AL390">
            <v>1</v>
          </cell>
          <cell r="AM390">
            <v>1</v>
          </cell>
          <cell r="AN390">
            <v>1</v>
          </cell>
          <cell r="AO390">
            <v>1</v>
          </cell>
          <cell r="AP390">
            <v>1</v>
          </cell>
          <cell r="AQ390">
            <v>0.97043195822079997</v>
          </cell>
          <cell r="AR390">
            <v>1</v>
          </cell>
        </row>
        <row r="391">
          <cell r="G391" t="str">
            <v>Efficiency_profile</v>
          </cell>
          <cell r="L391">
            <v>0.98509343808535199</v>
          </cell>
          <cell r="M391">
            <v>0.98509343808535199</v>
          </cell>
          <cell r="N391">
            <v>0.98509343808535199</v>
          </cell>
          <cell r="O391">
            <v>0.98509343808535199</v>
          </cell>
          <cell r="P391">
            <v>0.98509343808535199</v>
          </cell>
          <cell r="Q391">
            <v>0.96470640966729704</v>
          </cell>
          <cell r="R391">
            <v>0.96470640966729704</v>
          </cell>
          <cell r="S391">
            <v>0.96470640966729704</v>
          </cell>
          <cell r="T391">
            <v>0.97917697435861895</v>
          </cell>
          <cell r="U391">
            <v>0.97917697435861895</v>
          </cell>
          <cell r="V391">
            <v>0.97917697435861895</v>
          </cell>
          <cell r="W391">
            <v>1</v>
          </cell>
          <cell r="X391">
            <v>1</v>
          </cell>
          <cell r="Y391">
            <v>1</v>
          </cell>
          <cell r="Z391">
            <v>1</v>
          </cell>
          <cell r="AA391">
            <v>1</v>
          </cell>
          <cell r="AB391">
            <v>1</v>
          </cell>
          <cell r="AC391">
            <v>1</v>
          </cell>
          <cell r="AD391">
            <v>1</v>
          </cell>
          <cell r="AE391">
            <v>1</v>
          </cell>
          <cell r="AF391">
            <v>1</v>
          </cell>
          <cell r="AG391">
            <v>0.98509343808535199</v>
          </cell>
          <cell r="AH391">
            <v>1</v>
          </cell>
          <cell r="AI391">
            <v>0.97918289474778797</v>
          </cell>
          <cell r="AJ391">
            <v>0.97919493192366003</v>
          </cell>
          <cell r="AK391">
            <v>0.98509343808535199</v>
          </cell>
          <cell r="AL391">
            <v>1</v>
          </cell>
          <cell r="AM391">
            <v>1</v>
          </cell>
          <cell r="AN391">
            <v>1</v>
          </cell>
          <cell r="AO391">
            <v>1</v>
          </cell>
          <cell r="AP391">
            <v>1</v>
          </cell>
          <cell r="AQ391">
            <v>0.96470640966729704</v>
          </cell>
          <cell r="AR391">
            <v>1</v>
          </cell>
        </row>
        <row r="392">
          <cell r="G392" t="str">
            <v>Efficiency_profile</v>
          </cell>
          <cell r="L392">
            <v>0.98263070449013901</v>
          </cell>
          <cell r="M392">
            <v>0.98263070449013901</v>
          </cell>
          <cell r="N392">
            <v>0.98263070449013901</v>
          </cell>
          <cell r="O392">
            <v>0.98263070449013901</v>
          </cell>
          <cell r="P392">
            <v>0.98263070449013901</v>
          </cell>
          <cell r="Q392">
            <v>0.95901464185025997</v>
          </cell>
          <cell r="R392">
            <v>0.95901464185025997</v>
          </cell>
          <cell r="S392">
            <v>0.95901464185025997</v>
          </cell>
          <cell r="T392">
            <v>0.97379150099964595</v>
          </cell>
          <cell r="U392">
            <v>0.97379150099964595</v>
          </cell>
          <cell r="V392">
            <v>0.97379150099964595</v>
          </cell>
          <cell r="W392">
            <v>1</v>
          </cell>
          <cell r="X392">
            <v>1</v>
          </cell>
          <cell r="Y392">
            <v>1</v>
          </cell>
          <cell r="Z392">
            <v>1</v>
          </cell>
          <cell r="AA392">
            <v>1</v>
          </cell>
          <cell r="AB392">
            <v>1</v>
          </cell>
          <cell r="AC392">
            <v>1</v>
          </cell>
          <cell r="AD392">
            <v>1</v>
          </cell>
          <cell r="AE392">
            <v>1</v>
          </cell>
          <cell r="AF392">
            <v>1</v>
          </cell>
          <cell r="AG392">
            <v>0.98263070449013901</v>
          </cell>
          <cell r="AH392">
            <v>1</v>
          </cell>
          <cell r="AI392">
            <v>0.97575575461617103</v>
          </cell>
          <cell r="AJ392">
            <v>0.98435980099217602</v>
          </cell>
          <cell r="AK392">
            <v>0.98263070449013901</v>
          </cell>
          <cell r="AL392">
            <v>1</v>
          </cell>
          <cell r="AM392">
            <v>1</v>
          </cell>
          <cell r="AN392">
            <v>1</v>
          </cell>
          <cell r="AO392">
            <v>1</v>
          </cell>
          <cell r="AP392">
            <v>1</v>
          </cell>
          <cell r="AQ392">
            <v>0.95901464185025997</v>
          </cell>
          <cell r="AR392">
            <v>1</v>
          </cell>
        </row>
        <row r="393">
          <cell r="G393" t="str">
            <v>Efficiency_profile</v>
          </cell>
          <cell r="L393">
            <v>0.98017412772891299</v>
          </cell>
          <cell r="M393">
            <v>0.98017412772891299</v>
          </cell>
          <cell r="N393">
            <v>0.98017412772891299</v>
          </cell>
          <cell r="O393">
            <v>0.98017412772891299</v>
          </cell>
          <cell r="P393">
            <v>0.98017412772891299</v>
          </cell>
          <cell r="Q393">
            <v>0.95335645546334402</v>
          </cell>
          <cell r="R393">
            <v>0.95335645546334402</v>
          </cell>
          <cell r="S393">
            <v>0.95335645546334402</v>
          </cell>
          <cell r="T393">
            <v>0.96843564774414803</v>
          </cell>
          <cell r="U393">
            <v>0.96843564774414803</v>
          </cell>
          <cell r="V393">
            <v>0.96843564774414803</v>
          </cell>
          <cell r="W393">
            <v>1</v>
          </cell>
          <cell r="X393">
            <v>1</v>
          </cell>
          <cell r="Y393">
            <v>1</v>
          </cell>
          <cell r="Z393">
            <v>1</v>
          </cell>
          <cell r="AA393">
            <v>1</v>
          </cell>
          <cell r="AB393">
            <v>1</v>
          </cell>
          <cell r="AC393">
            <v>1</v>
          </cell>
          <cell r="AD393">
            <v>1</v>
          </cell>
          <cell r="AE393">
            <v>1</v>
          </cell>
          <cell r="AF393">
            <v>1</v>
          </cell>
          <cell r="AG393">
            <v>0.98017412772891299</v>
          </cell>
          <cell r="AH393">
            <v>1</v>
          </cell>
          <cell r="AI393">
            <v>0.97234060947501499</v>
          </cell>
          <cell r="AJ393">
            <v>0.98091454168870396</v>
          </cell>
          <cell r="AK393">
            <v>0.98017412772891299</v>
          </cell>
          <cell r="AL393">
            <v>1</v>
          </cell>
          <cell r="AM393">
            <v>1</v>
          </cell>
          <cell r="AN393">
            <v>1</v>
          </cell>
          <cell r="AO393">
            <v>1</v>
          </cell>
          <cell r="AP393">
            <v>1</v>
          </cell>
          <cell r="AQ393">
            <v>0.95335645546334402</v>
          </cell>
          <cell r="AR393">
            <v>1</v>
          </cell>
        </row>
        <row r="394">
          <cell r="G394" t="str">
            <v>Efficiency_profile</v>
          </cell>
          <cell r="L394">
            <v>0.97772369240959101</v>
          </cell>
          <cell r="M394">
            <v>0.97772369240959101</v>
          </cell>
          <cell r="N394">
            <v>0.97772369240959101</v>
          </cell>
          <cell r="O394">
            <v>0.97772369240959101</v>
          </cell>
          <cell r="P394">
            <v>0.97772369240959101</v>
          </cell>
          <cell r="Q394">
            <v>0.94773165237611001</v>
          </cell>
          <cell r="R394">
            <v>0.94773165237611001</v>
          </cell>
          <cell r="S394">
            <v>0.94773165237611001</v>
          </cell>
          <cell r="T394">
            <v>0.96310925168155503</v>
          </cell>
          <cell r="U394">
            <v>0.96310925168155503</v>
          </cell>
          <cell r="V394">
            <v>0.96310925168155503</v>
          </cell>
          <cell r="W394">
            <v>1</v>
          </cell>
          <cell r="X394">
            <v>1</v>
          </cell>
          <cell r="Y394">
            <v>1</v>
          </cell>
          <cell r="Z394">
            <v>1</v>
          </cell>
          <cell r="AA394">
            <v>1</v>
          </cell>
          <cell r="AB394">
            <v>1</v>
          </cell>
          <cell r="AC394">
            <v>1</v>
          </cell>
          <cell r="AD394">
            <v>1</v>
          </cell>
          <cell r="AE394">
            <v>1</v>
          </cell>
          <cell r="AF394">
            <v>1</v>
          </cell>
          <cell r="AG394">
            <v>0.97772369240959101</v>
          </cell>
          <cell r="AH394">
            <v>1</v>
          </cell>
          <cell r="AI394">
            <v>0.96893741734185201</v>
          </cell>
          <cell r="AJ394">
            <v>0.97748134079279303</v>
          </cell>
          <cell r="AK394">
            <v>0.97772369240959101</v>
          </cell>
          <cell r="AL394">
            <v>1</v>
          </cell>
          <cell r="AM394">
            <v>1</v>
          </cell>
          <cell r="AN394">
            <v>1</v>
          </cell>
          <cell r="AO394">
            <v>1</v>
          </cell>
          <cell r="AP394">
            <v>1</v>
          </cell>
          <cell r="AQ394">
            <v>0.94773165237611001</v>
          </cell>
          <cell r="AR394">
            <v>1</v>
          </cell>
        </row>
        <row r="395">
          <cell r="G395" t="str">
            <v>Efficiency_profile</v>
          </cell>
          <cell r="L395">
            <v>0.98756234394521503</v>
          </cell>
          <cell r="M395">
            <v>0.98756234394521503</v>
          </cell>
          <cell r="N395">
            <v>0.98756234394521503</v>
          </cell>
          <cell r="O395">
            <v>0.98756234394521503</v>
          </cell>
          <cell r="P395">
            <v>0.98756234394521503</v>
          </cell>
          <cell r="Q395">
            <v>0.94214003562709103</v>
          </cell>
          <cell r="R395">
            <v>0.94214003562709103</v>
          </cell>
          <cell r="S395">
            <v>0.94214003562709103</v>
          </cell>
          <cell r="T395">
            <v>0.98756234394521503</v>
          </cell>
          <cell r="U395">
            <v>0.98756234394521503</v>
          </cell>
          <cell r="V395">
            <v>0.98756234394521503</v>
          </cell>
          <cell r="W395">
            <v>1</v>
          </cell>
          <cell r="X395">
            <v>1</v>
          </cell>
          <cell r="Y395">
            <v>1</v>
          </cell>
          <cell r="Z395">
            <v>1</v>
          </cell>
          <cell r="AA395">
            <v>1</v>
          </cell>
          <cell r="AB395">
            <v>1</v>
          </cell>
          <cell r="AC395">
            <v>1</v>
          </cell>
          <cell r="AD395">
            <v>1</v>
          </cell>
          <cell r="AE395">
            <v>1</v>
          </cell>
          <cell r="AF395">
            <v>1</v>
          </cell>
          <cell r="AG395">
            <v>0.98756234394521503</v>
          </cell>
          <cell r="AH395">
            <v>1</v>
          </cell>
          <cell r="AI395">
            <v>0.98262207199978802</v>
          </cell>
          <cell r="AJ395">
            <v>0.98263717134044004</v>
          </cell>
          <cell r="AK395">
            <v>0.98756234394521503</v>
          </cell>
          <cell r="AL395">
            <v>1</v>
          </cell>
          <cell r="AM395">
            <v>1</v>
          </cell>
          <cell r="AN395">
            <v>1</v>
          </cell>
          <cell r="AO395">
            <v>1</v>
          </cell>
          <cell r="AP395">
            <v>1</v>
          </cell>
          <cell r="AQ395">
            <v>0.94214003562709103</v>
          </cell>
          <cell r="AR395">
            <v>1</v>
          </cell>
        </row>
        <row r="396">
          <cell r="G396" t="str">
            <v>Efficiency_profile</v>
          </cell>
          <cell r="L396">
            <v>0.98509343808535199</v>
          </cell>
          <cell r="M396">
            <v>0.98509343808535199</v>
          </cell>
          <cell r="N396">
            <v>0.98509343808535199</v>
          </cell>
          <cell r="O396">
            <v>0.98509343808535199</v>
          </cell>
          <cell r="P396">
            <v>0.98509343808535199</v>
          </cell>
          <cell r="Q396">
            <v>0.93658140941689105</v>
          </cell>
          <cell r="R396">
            <v>0.93658140941689105</v>
          </cell>
          <cell r="S396">
            <v>0.93658140941689105</v>
          </cell>
          <cell r="T396">
            <v>0.98213075105351699</v>
          </cell>
          <cell r="U396">
            <v>0.98213075105351699</v>
          </cell>
          <cell r="V396">
            <v>0.98213075105351699</v>
          </cell>
          <cell r="W396">
            <v>1</v>
          </cell>
          <cell r="X396">
            <v>1</v>
          </cell>
          <cell r="Y396">
            <v>1</v>
          </cell>
          <cell r="Z396">
            <v>1</v>
          </cell>
          <cell r="AA396">
            <v>1</v>
          </cell>
          <cell r="AB396">
            <v>1</v>
          </cell>
          <cell r="AC396">
            <v>1</v>
          </cell>
          <cell r="AD396">
            <v>1</v>
          </cell>
          <cell r="AE396">
            <v>1</v>
          </cell>
          <cell r="AF396">
            <v>1</v>
          </cell>
          <cell r="AG396">
            <v>0.98509343808535199</v>
          </cell>
          <cell r="AH396">
            <v>1</v>
          </cell>
          <cell r="AI396">
            <v>0.97918289474778797</v>
          </cell>
          <cell r="AJ396">
            <v>0.97919794124074899</v>
          </cell>
          <cell r="AK396">
            <v>0.98509343808535199</v>
          </cell>
          <cell r="AL396">
            <v>1</v>
          </cell>
          <cell r="AM396">
            <v>1</v>
          </cell>
          <cell r="AN396">
            <v>1</v>
          </cell>
          <cell r="AO396">
            <v>1</v>
          </cell>
          <cell r="AP396">
            <v>1</v>
          </cell>
          <cell r="AQ396">
            <v>0.93658140941689105</v>
          </cell>
          <cell r="AR396">
            <v>1</v>
          </cell>
        </row>
        <row r="397">
          <cell r="G397" t="str">
            <v>Efficiency_profile</v>
          </cell>
          <cell r="L397">
            <v>0.98263070449013901</v>
          </cell>
          <cell r="M397">
            <v>0.98263070449013901</v>
          </cell>
          <cell r="N397">
            <v>0.98263070449013901</v>
          </cell>
          <cell r="O397">
            <v>0.98263070449013901</v>
          </cell>
          <cell r="P397">
            <v>0.98263070449013901</v>
          </cell>
          <cell r="Q397">
            <v>0.96838195609599997</v>
          </cell>
          <cell r="R397">
            <v>0.96838195609599997</v>
          </cell>
          <cell r="S397">
            <v>0.96838195609599997</v>
          </cell>
          <cell r="T397">
            <v>0.97672903192272198</v>
          </cell>
          <cell r="U397">
            <v>0.97672903192272198</v>
          </cell>
          <cell r="V397">
            <v>0.97672903192272198</v>
          </cell>
          <cell r="W397">
            <v>1</v>
          </cell>
          <cell r="X397">
            <v>1</v>
          </cell>
          <cell r="Y397">
            <v>1</v>
          </cell>
          <cell r="Z397">
            <v>1</v>
          </cell>
          <cell r="AA397">
            <v>1</v>
          </cell>
          <cell r="AB397">
            <v>1</v>
          </cell>
          <cell r="AC397">
            <v>1</v>
          </cell>
          <cell r="AD397">
            <v>1</v>
          </cell>
          <cell r="AE397">
            <v>1</v>
          </cell>
          <cell r="AF397">
            <v>1</v>
          </cell>
          <cell r="AG397">
            <v>0.98263070449013901</v>
          </cell>
          <cell r="AH397">
            <v>1</v>
          </cell>
          <cell r="AI397">
            <v>0.97575575461617103</v>
          </cell>
          <cell r="AJ397">
            <v>0.97577074844640599</v>
          </cell>
          <cell r="AK397">
            <v>0.98263070449013901</v>
          </cell>
          <cell r="AL397">
            <v>1</v>
          </cell>
          <cell r="AM397">
            <v>1</v>
          </cell>
          <cell r="AN397">
            <v>1</v>
          </cell>
          <cell r="AO397">
            <v>1</v>
          </cell>
          <cell r="AP397">
            <v>1</v>
          </cell>
          <cell r="AQ397">
            <v>0.96838195609599997</v>
          </cell>
          <cell r="AR397">
            <v>1</v>
          </cell>
        </row>
        <row r="398">
          <cell r="G398" t="str">
            <v>Efficiency_profile</v>
          </cell>
          <cell r="L398">
            <v>0.98017412772891299</v>
          </cell>
          <cell r="M398">
            <v>0.98017412772891299</v>
          </cell>
          <cell r="N398">
            <v>0.98017412772891299</v>
          </cell>
          <cell r="O398">
            <v>0.98017412772891299</v>
          </cell>
          <cell r="P398">
            <v>0.98017412772891299</v>
          </cell>
          <cell r="Q398">
            <v>0.962668502555033</v>
          </cell>
          <cell r="R398">
            <v>0.962668502555033</v>
          </cell>
          <cell r="S398">
            <v>0.962668502555033</v>
          </cell>
          <cell r="T398">
            <v>0.97135702224714704</v>
          </cell>
          <cell r="U398">
            <v>0.97135702224714704</v>
          </cell>
          <cell r="V398">
            <v>0.97135702224714704</v>
          </cell>
          <cell r="W398">
            <v>1</v>
          </cell>
          <cell r="X398">
            <v>1</v>
          </cell>
          <cell r="Y398">
            <v>1</v>
          </cell>
          <cell r="Z398">
            <v>1</v>
          </cell>
          <cell r="AA398">
            <v>1</v>
          </cell>
          <cell r="AB398">
            <v>1</v>
          </cell>
          <cell r="AC398">
            <v>1</v>
          </cell>
          <cell r="AD398">
            <v>1</v>
          </cell>
          <cell r="AE398">
            <v>1</v>
          </cell>
          <cell r="AF398">
            <v>1</v>
          </cell>
          <cell r="AG398">
            <v>0.98017412772891299</v>
          </cell>
          <cell r="AH398">
            <v>1</v>
          </cell>
          <cell r="AI398">
            <v>0.97234060947501499</v>
          </cell>
          <cell r="AJ398">
            <v>0.98091755629059396</v>
          </cell>
          <cell r="AK398">
            <v>0.98017412772891299</v>
          </cell>
          <cell r="AL398">
            <v>1</v>
          </cell>
          <cell r="AM398">
            <v>1</v>
          </cell>
          <cell r="AN398">
            <v>1</v>
          </cell>
          <cell r="AO398">
            <v>1</v>
          </cell>
          <cell r="AP398">
            <v>1</v>
          </cell>
          <cell r="AQ398">
            <v>0.962668502555033</v>
          </cell>
          <cell r="AR398">
            <v>1</v>
          </cell>
        </row>
        <row r="399">
          <cell r="G399" t="str">
            <v>Efficiency_profile</v>
          </cell>
          <cell r="L399">
            <v>0.97772369240959101</v>
          </cell>
          <cell r="M399">
            <v>0.97772369240959101</v>
          </cell>
          <cell r="N399">
            <v>0.97772369240959101</v>
          </cell>
          <cell r="O399">
            <v>0.97772369240959101</v>
          </cell>
          <cell r="P399">
            <v>0.97772369240959101</v>
          </cell>
          <cell r="Q399">
            <v>0.956988758389959</v>
          </cell>
          <cell r="R399">
            <v>0.956988758389959</v>
          </cell>
          <cell r="S399">
            <v>0.956988758389959</v>
          </cell>
          <cell r="T399">
            <v>0.96601455862478802</v>
          </cell>
          <cell r="U399">
            <v>0.96601455862478802</v>
          </cell>
          <cell r="V399">
            <v>0.96601455862478802</v>
          </cell>
          <cell r="W399">
            <v>1</v>
          </cell>
          <cell r="X399">
            <v>1</v>
          </cell>
          <cell r="Y399">
            <v>1</v>
          </cell>
          <cell r="Z399">
            <v>1</v>
          </cell>
          <cell r="AA399">
            <v>1</v>
          </cell>
          <cell r="AB399">
            <v>1</v>
          </cell>
          <cell r="AC399">
            <v>1</v>
          </cell>
          <cell r="AD399">
            <v>1</v>
          </cell>
          <cell r="AE399">
            <v>1</v>
          </cell>
          <cell r="AF399">
            <v>1</v>
          </cell>
          <cell r="AG399">
            <v>0.97772369240959101</v>
          </cell>
          <cell r="AH399">
            <v>1</v>
          </cell>
          <cell r="AI399">
            <v>0.96893741734185201</v>
          </cell>
          <cell r="AJ399">
            <v>0.97748434484357705</v>
          </cell>
          <cell r="AK399">
            <v>0.97772369240959101</v>
          </cell>
          <cell r="AL399">
            <v>1</v>
          </cell>
          <cell r="AM399">
            <v>1</v>
          </cell>
          <cell r="AN399">
            <v>1</v>
          </cell>
          <cell r="AO399">
            <v>1</v>
          </cell>
          <cell r="AP399">
            <v>1</v>
          </cell>
          <cell r="AQ399">
            <v>0.956988758389959</v>
          </cell>
          <cell r="AR399">
            <v>1</v>
          </cell>
        </row>
        <row r="400">
          <cell r="G400" t="str">
            <v>Efficiency_profile</v>
          </cell>
          <cell r="L400">
            <v>0.97527938317856699</v>
          </cell>
          <cell r="M400">
            <v>0.97527938317856699</v>
          </cell>
          <cell r="N400">
            <v>0.97527938317856699</v>
          </cell>
          <cell r="O400">
            <v>0.97527938317856699</v>
          </cell>
          <cell r="P400">
            <v>0.97527938317856699</v>
          </cell>
          <cell r="Q400">
            <v>0.95134252471545799</v>
          </cell>
          <cell r="R400">
            <v>0.95134252471545799</v>
          </cell>
          <cell r="S400">
            <v>0.95134252471545799</v>
          </cell>
          <cell r="T400">
            <v>0.960701478552352</v>
          </cell>
          <cell r="U400">
            <v>0.960701478552352</v>
          </cell>
          <cell r="V400">
            <v>0.960701478552352</v>
          </cell>
          <cell r="W400">
            <v>1</v>
          </cell>
          <cell r="X400">
            <v>1</v>
          </cell>
          <cell r="Y400">
            <v>1</v>
          </cell>
          <cell r="Z400">
            <v>1</v>
          </cell>
          <cell r="AA400">
            <v>1</v>
          </cell>
          <cell r="AB400">
            <v>1</v>
          </cell>
          <cell r="AC400">
            <v>1</v>
          </cell>
          <cell r="AD400">
            <v>1</v>
          </cell>
          <cell r="AE400">
            <v>1</v>
          </cell>
          <cell r="AF400">
            <v>1</v>
          </cell>
          <cell r="AG400">
            <v>0.97527938317856699</v>
          </cell>
          <cell r="AH400">
            <v>1</v>
          </cell>
          <cell r="AI400">
            <v>0.96554613638115605</v>
          </cell>
          <cell r="AJ400">
            <v>0.97406314963662499</v>
          </cell>
          <cell r="AK400">
            <v>0.97527938317856699</v>
          </cell>
          <cell r="AL400">
            <v>1</v>
          </cell>
          <cell r="AM400">
            <v>1</v>
          </cell>
          <cell r="AN400">
            <v>1</v>
          </cell>
          <cell r="AO400">
            <v>1</v>
          </cell>
          <cell r="AP400">
            <v>1</v>
          </cell>
          <cell r="AQ400">
            <v>0.95134252471545799</v>
          </cell>
          <cell r="AR400">
            <v>1</v>
          </cell>
        </row>
        <row r="401">
          <cell r="G401" t="str">
            <v>Efficiency_profile</v>
          </cell>
          <cell r="L401">
            <v>0.98509343808535199</v>
          </cell>
          <cell r="M401">
            <v>0.98509343808535199</v>
          </cell>
          <cell r="N401">
            <v>0.98509343808535199</v>
          </cell>
          <cell r="O401">
            <v>0.98509343808535199</v>
          </cell>
          <cell r="P401">
            <v>0.98509343808535199</v>
          </cell>
          <cell r="Q401">
            <v>0.945729603819637</v>
          </cell>
          <cell r="R401">
            <v>0.945729603819637</v>
          </cell>
          <cell r="S401">
            <v>0.945729603819637</v>
          </cell>
          <cell r="T401">
            <v>0.98509343808535199</v>
          </cell>
          <cell r="U401">
            <v>0.98509343808535199</v>
          </cell>
          <cell r="V401">
            <v>0.98509343808535199</v>
          </cell>
          <cell r="W401">
            <v>1</v>
          </cell>
          <cell r="X401">
            <v>1</v>
          </cell>
          <cell r="Y401">
            <v>1</v>
          </cell>
          <cell r="Z401">
            <v>1</v>
          </cell>
          <cell r="AA401">
            <v>1</v>
          </cell>
          <cell r="AB401">
            <v>1</v>
          </cell>
          <cell r="AC401">
            <v>1</v>
          </cell>
          <cell r="AD401">
            <v>1</v>
          </cell>
          <cell r="AE401">
            <v>1</v>
          </cell>
          <cell r="AF401">
            <v>1</v>
          </cell>
          <cell r="AG401">
            <v>0.98509343808535199</v>
          </cell>
          <cell r="AH401">
            <v>1</v>
          </cell>
          <cell r="AI401">
            <v>0.97918289474778797</v>
          </cell>
          <cell r="AJ401">
            <v>0.979200950567086</v>
          </cell>
          <cell r="AK401">
            <v>0.98509343808535199</v>
          </cell>
          <cell r="AL401">
            <v>1</v>
          </cell>
          <cell r="AM401">
            <v>1</v>
          </cell>
          <cell r="AN401">
            <v>1</v>
          </cell>
          <cell r="AO401">
            <v>1</v>
          </cell>
          <cell r="AP401">
            <v>1</v>
          </cell>
          <cell r="AQ401">
            <v>0.945729603819637</v>
          </cell>
          <cell r="AR401">
            <v>1</v>
          </cell>
        </row>
        <row r="402">
          <cell r="G402" t="str">
            <v>Efficiency_profile</v>
          </cell>
          <cell r="L402">
            <v>0.98263070449013901</v>
          </cell>
          <cell r="M402">
            <v>0.98263070449013901</v>
          </cell>
          <cell r="N402">
            <v>0.98263070449013901</v>
          </cell>
          <cell r="O402">
            <v>0.98263070449013901</v>
          </cell>
          <cell r="P402">
            <v>0.98263070449013901</v>
          </cell>
          <cell r="Q402">
            <v>0.94014979915710095</v>
          </cell>
          <cell r="R402">
            <v>0.94014979915710095</v>
          </cell>
          <cell r="S402">
            <v>0.94014979915710095</v>
          </cell>
          <cell r="T402">
            <v>0.97967542417588305</v>
          </cell>
          <cell r="U402">
            <v>0.97967542417588305</v>
          </cell>
          <cell r="V402">
            <v>0.97967542417588305</v>
          </cell>
          <cell r="W402">
            <v>1</v>
          </cell>
          <cell r="X402">
            <v>1</v>
          </cell>
          <cell r="Y402">
            <v>1</v>
          </cell>
          <cell r="Z402">
            <v>1</v>
          </cell>
          <cell r="AA402">
            <v>1</v>
          </cell>
          <cell r="AB402">
            <v>1</v>
          </cell>
          <cell r="AC402">
            <v>1</v>
          </cell>
          <cell r="AD402">
            <v>1</v>
          </cell>
          <cell r="AE402">
            <v>1</v>
          </cell>
          <cell r="AF402">
            <v>1</v>
          </cell>
          <cell r="AG402">
            <v>0.98263070449013901</v>
          </cell>
          <cell r="AH402">
            <v>1</v>
          </cell>
          <cell r="AI402">
            <v>0.97575575461617103</v>
          </cell>
          <cell r="AJ402">
            <v>0.97577374724010102</v>
          </cell>
          <cell r="AK402">
            <v>0.98263070449013901</v>
          </cell>
          <cell r="AL402">
            <v>1</v>
          </cell>
          <cell r="AM402">
            <v>1</v>
          </cell>
          <cell r="AN402">
            <v>1</v>
          </cell>
          <cell r="AO402">
            <v>1</v>
          </cell>
          <cell r="AP402">
            <v>1</v>
          </cell>
          <cell r="AQ402">
            <v>0.94014979915710095</v>
          </cell>
          <cell r="AR402">
            <v>1</v>
          </cell>
        </row>
        <row r="403">
          <cell r="G403" t="str">
            <v>Efficiency_profile</v>
          </cell>
          <cell r="L403">
            <v>0.98017412772891299</v>
          </cell>
          <cell r="M403">
            <v>0.98017412772891299</v>
          </cell>
          <cell r="N403">
            <v>0.98017412772891299</v>
          </cell>
          <cell r="O403">
            <v>0.98017412772891299</v>
          </cell>
          <cell r="P403">
            <v>0.98017412772891299</v>
          </cell>
          <cell r="Q403">
            <v>0.93460291534207396</v>
          </cell>
          <cell r="R403">
            <v>0.93460291534207396</v>
          </cell>
          <cell r="S403">
            <v>0.93460291534207396</v>
          </cell>
          <cell r="T403">
            <v>0.97428720934291502</v>
          </cell>
          <cell r="U403">
            <v>0.97428720934291502</v>
          </cell>
          <cell r="V403">
            <v>0.97428720934291502</v>
          </cell>
          <cell r="W403">
            <v>1</v>
          </cell>
          <cell r="X403">
            <v>1</v>
          </cell>
          <cell r="Y403">
            <v>1</v>
          </cell>
          <cell r="Z403">
            <v>1</v>
          </cell>
          <cell r="AA403">
            <v>1</v>
          </cell>
          <cell r="AB403">
            <v>1</v>
          </cell>
          <cell r="AC403">
            <v>1</v>
          </cell>
          <cell r="AD403">
            <v>1</v>
          </cell>
          <cell r="AE403">
            <v>1</v>
          </cell>
          <cell r="AF403">
            <v>1</v>
          </cell>
          <cell r="AG403">
            <v>0.98017412772891299</v>
          </cell>
          <cell r="AH403">
            <v>1</v>
          </cell>
          <cell r="AI403">
            <v>0.97234060947501499</v>
          </cell>
          <cell r="AJ403">
            <v>0.972358539124761</v>
          </cell>
          <cell r="AK403">
            <v>0.98017412772891299</v>
          </cell>
          <cell r="AL403">
            <v>1</v>
          </cell>
          <cell r="AM403">
            <v>1</v>
          </cell>
          <cell r="AN403">
            <v>1</v>
          </cell>
          <cell r="AO403">
            <v>1</v>
          </cell>
          <cell r="AP403">
            <v>1</v>
          </cell>
          <cell r="AQ403">
            <v>0.93460291534207396</v>
          </cell>
          <cell r="AR403">
            <v>1</v>
          </cell>
        </row>
        <row r="404">
          <cell r="G404" t="str">
            <v>Efficiency_profile</v>
          </cell>
          <cell r="L404">
            <v>0.97772369240959101</v>
          </cell>
          <cell r="M404">
            <v>0.97772369240959101</v>
          </cell>
          <cell r="N404">
            <v>0.97772369240959101</v>
          </cell>
          <cell r="O404">
            <v>0.97772369240959101</v>
          </cell>
          <cell r="P404">
            <v>0.97772369240959101</v>
          </cell>
          <cell r="Q404">
            <v>0.929088758141556</v>
          </cell>
          <cell r="R404">
            <v>0.929088758141556</v>
          </cell>
          <cell r="S404">
            <v>0.929088758141556</v>
          </cell>
          <cell r="T404">
            <v>0.96892862969152904</v>
          </cell>
          <cell r="U404">
            <v>0.96892862969152904</v>
          </cell>
          <cell r="V404">
            <v>0.96892862969152904</v>
          </cell>
          <cell r="W404">
            <v>1</v>
          </cell>
          <cell r="X404">
            <v>1</v>
          </cell>
          <cell r="Y404">
            <v>1</v>
          </cell>
          <cell r="Z404">
            <v>1</v>
          </cell>
          <cell r="AA404">
            <v>1</v>
          </cell>
          <cell r="AB404">
            <v>1</v>
          </cell>
          <cell r="AC404">
            <v>1</v>
          </cell>
          <cell r="AD404">
            <v>1</v>
          </cell>
          <cell r="AE404">
            <v>1</v>
          </cell>
          <cell r="AF404">
            <v>1</v>
          </cell>
          <cell r="AG404">
            <v>0.97772369240959101</v>
          </cell>
          <cell r="AH404">
            <v>1</v>
          </cell>
          <cell r="AI404">
            <v>0.96893741734185201</v>
          </cell>
          <cell r="AJ404">
            <v>0.97748734890359301</v>
          </cell>
          <cell r="AK404">
            <v>0.97772369240959101</v>
          </cell>
          <cell r="AL404">
            <v>0</v>
          </cell>
          <cell r="AM404">
            <v>1</v>
          </cell>
          <cell r="AN404">
            <v>1</v>
          </cell>
          <cell r="AO404">
            <v>1</v>
          </cell>
          <cell r="AP404">
            <v>1</v>
          </cell>
          <cell r="AQ404">
            <v>0.929088758141556</v>
          </cell>
          <cell r="AR404">
            <v>1</v>
          </cell>
        </row>
        <row r="405">
          <cell r="G405" t="str">
            <v>Efficiency_profile</v>
          </cell>
          <cell r="L405">
            <v>0.97527938317856699</v>
          </cell>
          <cell r="M405">
            <v>0.97527938317856699</v>
          </cell>
          <cell r="N405">
            <v>0.97527938317856699</v>
          </cell>
          <cell r="O405">
            <v>0.97527938317856699</v>
          </cell>
          <cell r="P405">
            <v>0.97527938317856699</v>
          </cell>
          <cell r="Q405">
            <v>0.96063490044723199</v>
          </cell>
          <cell r="R405">
            <v>0.96063490044723199</v>
          </cell>
          <cell r="S405">
            <v>0.96063490044723199</v>
          </cell>
          <cell r="T405">
            <v>0.96359952222822598</v>
          </cell>
          <cell r="U405">
            <v>0.96359952222822598</v>
          </cell>
          <cell r="V405">
            <v>0.96359952222822598</v>
          </cell>
          <cell r="W405">
            <v>1</v>
          </cell>
          <cell r="X405">
            <v>1</v>
          </cell>
          <cell r="Y405">
            <v>1</v>
          </cell>
          <cell r="Z405">
            <v>1</v>
          </cell>
          <cell r="AA405">
            <v>1</v>
          </cell>
          <cell r="AB405">
            <v>1</v>
          </cell>
          <cell r="AC405">
            <v>1</v>
          </cell>
          <cell r="AD405">
            <v>1</v>
          </cell>
          <cell r="AE405">
            <v>1</v>
          </cell>
          <cell r="AF405">
            <v>1</v>
          </cell>
          <cell r="AG405">
            <v>0.97527938317856699</v>
          </cell>
          <cell r="AH405">
            <v>1</v>
          </cell>
          <cell r="AI405">
            <v>0.96554613638115605</v>
          </cell>
          <cell r="AJ405">
            <v>0.97406614318243101</v>
          </cell>
          <cell r="AK405">
            <v>0.97527938317856699</v>
          </cell>
          <cell r="AL405">
            <v>0</v>
          </cell>
          <cell r="AM405">
            <v>1</v>
          </cell>
          <cell r="AN405">
            <v>1</v>
          </cell>
          <cell r="AO405">
            <v>1</v>
          </cell>
          <cell r="AP405">
            <v>1</v>
          </cell>
          <cell r="AQ405">
            <v>0.96063490044723199</v>
          </cell>
          <cell r="AR405">
            <v>1</v>
          </cell>
        </row>
        <row r="406">
          <cell r="G406" t="str">
            <v>Efficiency_profile</v>
          </cell>
          <cell r="L406">
            <v>0.97284118472062098</v>
          </cell>
          <cell r="M406">
            <v>0.97284118472062098</v>
          </cell>
          <cell r="N406">
            <v>0.97284118472062098</v>
          </cell>
          <cell r="O406">
            <v>0.97284118472062098</v>
          </cell>
          <cell r="P406">
            <v>0.97284118472062098</v>
          </cell>
          <cell r="Q406">
            <v>0.95496715453459302</v>
          </cell>
          <cell r="R406">
            <v>0.95496715453459302</v>
          </cell>
          <cell r="S406">
            <v>0.95496715453459302</v>
          </cell>
          <cell r="T406">
            <v>0.95829972485597104</v>
          </cell>
          <cell r="U406">
            <v>0.95829972485597104</v>
          </cell>
          <cell r="V406">
            <v>0.95829972485597104</v>
          </cell>
          <cell r="W406">
            <v>1</v>
          </cell>
          <cell r="X406">
            <v>1</v>
          </cell>
          <cell r="Y406">
            <v>1</v>
          </cell>
          <cell r="Z406">
            <v>1</v>
          </cell>
          <cell r="AA406">
            <v>1</v>
          </cell>
          <cell r="AB406">
            <v>1</v>
          </cell>
          <cell r="AC406">
            <v>1</v>
          </cell>
          <cell r="AD406">
            <v>1</v>
          </cell>
          <cell r="AE406">
            <v>1</v>
          </cell>
          <cell r="AF406">
            <v>1</v>
          </cell>
          <cell r="AG406">
            <v>0.97284118472062098</v>
          </cell>
          <cell r="AH406">
            <v>1</v>
          </cell>
          <cell r="AI406">
            <v>0.96216672490382205</v>
          </cell>
          <cell r="AJ406">
            <v>0.97065691168129198</v>
          </cell>
          <cell r="AK406">
            <v>0.97284118472062098</v>
          </cell>
          <cell r="AL406">
            <v>0</v>
          </cell>
          <cell r="AM406">
            <v>1</v>
          </cell>
          <cell r="AN406">
            <v>1</v>
          </cell>
          <cell r="AO406">
            <v>1</v>
          </cell>
          <cell r="AP406">
            <v>1</v>
          </cell>
          <cell r="AQ406">
            <v>0.95496715453459302</v>
          </cell>
          <cell r="AR406">
            <v>1</v>
          </cell>
        </row>
        <row r="407">
          <cell r="G407" t="str">
            <v>Efficiency_profile</v>
          </cell>
          <cell r="L407">
            <v>0.98263070449013901</v>
          </cell>
          <cell r="M407">
            <v>0.98263070449013901</v>
          </cell>
          <cell r="N407">
            <v>0.98263070449013901</v>
          </cell>
          <cell r="O407">
            <v>0.98263070449013901</v>
          </cell>
          <cell r="P407">
            <v>0.98263070449013901</v>
          </cell>
          <cell r="Q407">
            <v>0.94933284832283904</v>
          </cell>
          <cell r="R407">
            <v>0.94933284832283904</v>
          </cell>
          <cell r="S407">
            <v>0.94933284832283904</v>
          </cell>
          <cell r="T407">
            <v>0.98263070449013901</v>
          </cell>
          <cell r="U407">
            <v>0.98263070449013901</v>
          </cell>
          <cell r="V407">
            <v>0.98263070449013901</v>
          </cell>
          <cell r="W407">
            <v>1</v>
          </cell>
          <cell r="X407">
            <v>1</v>
          </cell>
          <cell r="Y407">
            <v>1</v>
          </cell>
          <cell r="Z407">
            <v>1</v>
          </cell>
          <cell r="AA407">
            <v>1</v>
          </cell>
          <cell r="AB407">
            <v>1</v>
          </cell>
          <cell r="AC407">
            <v>1</v>
          </cell>
          <cell r="AD407">
            <v>1</v>
          </cell>
          <cell r="AE407">
            <v>1</v>
          </cell>
          <cell r="AF407">
            <v>1</v>
          </cell>
          <cell r="AG407">
            <v>0.98263070449013901</v>
          </cell>
          <cell r="AH407">
            <v>1</v>
          </cell>
          <cell r="AI407">
            <v>0.97575575461617103</v>
          </cell>
          <cell r="AJ407">
            <v>0.97577674604301201</v>
          </cell>
          <cell r="AK407">
            <v>0.98263070449013901</v>
          </cell>
          <cell r="AL407">
            <v>0</v>
          </cell>
          <cell r="AM407">
            <v>1</v>
          </cell>
          <cell r="AN407">
            <v>1</v>
          </cell>
          <cell r="AO407">
            <v>1</v>
          </cell>
          <cell r="AP407">
            <v>1</v>
          </cell>
          <cell r="AQ407">
            <v>0.94933284832283904</v>
          </cell>
          <cell r="AR407">
            <v>1</v>
          </cell>
        </row>
        <row r="408">
          <cell r="G408" t="str">
            <v>Efficiency_profile</v>
          </cell>
          <cell r="L408">
            <v>0.98017412772891299</v>
          </cell>
          <cell r="M408">
            <v>0.98017412772891299</v>
          </cell>
          <cell r="N408">
            <v>0.98017412772891299</v>
          </cell>
          <cell r="O408">
            <v>0.98017412772891299</v>
          </cell>
          <cell r="P408">
            <v>0.98017412772891299</v>
          </cell>
          <cell r="Q408">
            <v>0.94373178451773398</v>
          </cell>
          <cell r="R408">
            <v>0.94373178451773398</v>
          </cell>
          <cell r="S408">
            <v>0.94373178451773398</v>
          </cell>
          <cell r="T408">
            <v>0.97722623561544297</v>
          </cell>
          <cell r="U408">
            <v>0.97722623561544297</v>
          </cell>
          <cell r="V408">
            <v>0.97722623561544297</v>
          </cell>
          <cell r="W408">
            <v>1</v>
          </cell>
          <cell r="X408">
            <v>1</v>
          </cell>
          <cell r="Y408">
            <v>1</v>
          </cell>
          <cell r="Z408">
            <v>1</v>
          </cell>
          <cell r="AA408">
            <v>1</v>
          </cell>
          <cell r="AB408">
            <v>1</v>
          </cell>
          <cell r="AC408">
            <v>1</v>
          </cell>
          <cell r="AD408">
            <v>1</v>
          </cell>
          <cell r="AE408">
            <v>1</v>
          </cell>
          <cell r="AF408">
            <v>1</v>
          </cell>
          <cell r="AG408">
            <v>0.98017412772891299</v>
          </cell>
          <cell r="AH408">
            <v>1</v>
          </cell>
          <cell r="AI408">
            <v>0.97234060947501499</v>
          </cell>
          <cell r="AJ408">
            <v>0.97236152743186099</v>
          </cell>
          <cell r="AK408">
            <v>0.98017412772891299</v>
          </cell>
          <cell r="AL408">
            <v>0</v>
          </cell>
          <cell r="AM408">
            <v>1</v>
          </cell>
          <cell r="AN408">
            <v>1</v>
          </cell>
          <cell r="AO408">
            <v>1</v>
          </cell>
          <cell r="AP408">
            <v>1</v>
          </cell>
          <cell r="AQ408">
            <v>0.94373178451773398</v>
          </cell>
          <cell r="AR408">
            <v>1</v>
          </cell>
        </row>
        <row r="409">
          <cell r="G409" t="str">
            <v>Efficiency_profile</v>
          </cell>
          <cell r="L409">
            <v>0.97772369240959101</v>
          </cell>
          <cell r="M409">
            <v>0.97772369240959101</v>
          </cell>
          <cell r="N409">
            <v>0.97772369240959101</v>
          </cell>
          <cell r="O409">
            <v>0.97772369240959101</v>
          </cell>
          <cell r="P409">
            <v>0.97772369240959101</v>
          </cell>
          <cell r="Q409">
            <v>0.93816376698907999</v>
          </cell>
          <cell r="R409">
            <v>0.93816376698907999</v>
          </cell>
          <cell r="S409">
            <v>0.93816376698907999</v>
          </cell>
          <cell r="T409">
            <v>0.97185149131955795</v>
          </cell>
          <cell r="U409">
            <v>0.97185149131955795</v>
          </cell>
          <cell r="V409">
            <v>0.97185149131955795</v>
          </cell>
          <cell r="W409">
            <v>1</v>
          </cell>
          <cell r="X409">
            <v>1</v>
          </cell>
          <cell r="Y409">
            <v>1</v>
          </cell>
          <cell r="Z409">
            <v>1</v>
          </cell>
          <cell r="AA409">
            <v>1</v>
          </cell>
          <cell r="AB409">
            <v>1</v>
          </cell>
          <cell r="AC409">
            <v>1</v>
          </cell>
          <cell r="AD409">
            <v>1</v>
          </cell>
          <cell r="AE409">
            <v>1</v>
          </cell>
          <cell r="AF409">
            <v>1</v>
          </cell>
          <cell r="AG409">
            <v>0.97772369240959101</v>
          </cell>
          <cell r="AH409">
            <v>1</v>
          </cell>
          <cell r="AI409">
            <v>0.96893741734185201</v>
          </cell>
          <cell r="AJ409">
            <v>0.96895826208585001</v>
          </cell>
          <cell r="AK409">
            <v>0.97772369240959101</v>
          </cell>
          <cell r="AL409">
            <v>0</v>
          </cell>
          <cell r="AM409">
            <v>1</v>
          </cell>
          <cell r="AN409">
            <v>1</v>
          </cell>
          <cell r="AO409">
            <v>1</v>
          </cell>
          <cell r="AP409">
            <v>1</v>
          </cell>
          <cell r="AQ409">
            <v>0.93816376698907999</v>
          </cell>
          <cell r="AR409">
            <v>1</v>
          </cell>
        </row>
        <row r="410">
          <cell r="G410" t="str">
            <v>Efficiency_profile</v>
          </cell>
          <cell r="L410">
            <v>0.97527938317856699</v>
          </cell>
          <cell r="M410">
            <v>0.97527938317856699</v>
          </cell>
          <cell r="N410">
            <v>0.97527938317856699</v>
          </cell>
          <cell r="O410">
            <v>0.97527938317856699</v>
          </cell>
          <cell r="P410">
            <v>0.97527938317856699</v>
          </cell>
          <cell r="Q410">
            <v>0.93262860076384402</v>
          </cell>
          <cell r="R410">
            <v>0.93262860076384402</v>
          </cell>
          <cell r="S410">
            <v>0.93262860076384402</v>
          </cell>
          <cell r="T410">
            <v>0.96650630811730098</v>
          </cell>
          <cell r="U410">
            <v>0.96650630811730098</v>
          </cell>
          <cell r="V410">
            <v>0.96650630811730098</v>
          </cell>
          <cell r="W410">
            <v>1</v>
          </cell>
          <cell r="X410">
            <v>1</v>
          </cell>
          <cell r="Y410">
            <v>1</v>
          </cell>
          <cell r="Z410">
            <v>1</v>
          </cell>
          <cell r="AA410">
            <v>1</v>
          </cell>
          <cell r="AB410">
            <v>1</v>
          </cell>
          <cell r="AC410">
            <v>1</v>
          </cell>
          <cell r="AD410">
            <v>1</v>
          </cell>
          <cell r="AE410">
            <v>1</v>
          </cell>
          <cell r="AF410">
            <v>1</v>
          </cell>
          <cell r="AG410">
            <v>0.97527938317856699</v>
          </cell>
          <cell r="AH410">
            <v>1</v>
          </cell>
          <cell r="AI410">
            <v>0.96554613638115605</v>
          </cell>
          <cell r="AJ410">
            <v>0.974069136737437</v>
          </cell>
          <cell r="AK410">
            <v>0.97527938317856699</v>
          </cell>
          <cell r="AL410">
            <v>0</v>
          </cell>
          <cell r="AM410">
            <v>1</v>
          </cell>
          <cell r="AN410">
            <v>1</v>
          </cell>
          <cell r="AO410">
            <v>1</v>
          </cell>
          <cell r="AP410">
            <v>1</v>
          </cell>
          <cell r="AQ410">
            <v>0.93262860076384402</v>
          </cell>
          <cell r="AR410">
            <v>1</v>
          </cell>
        </row>
        <row r="411">
          <cell r="G411" t="str">
            <v>Efficiency_profile</v>
          </cell>
          <cell r="L411">
            <v>0.97284118472062098</v>
          </cell>
          <cell r="M411">
            <v>0.97284118472062098</v>
          </cell>
          <cell r="N411">
            <v>0.97284118472062098</v>
          </cell>
          <cell r="O411">
            <v>0.97284118472062098</v>
          </cell>
          <cell r="P411">
            <v>0.97284118472062098</v>
          </cell>
          <cell r="Q411">
            <v>0.92712609201933704</v>
          </cell>
          <cell r="R411">
            <v>0.92712609201933704</v>
          </cell>
          <cell r="S411">
            <v>0.92712609201933704</v>
          </cell>
          <cell r="T411">
            <v>0.96119052342265598</v>
          </cell>
          <cell r="U411">
            <v>0.96119052342265598</v>
          </cell>
          <cell r="V411">
            <v>0.96119052342265598</v>
          </cell>
          <cell r="W411">
            <v>1</v>
          </cell>
          <cell r="X411">
            <v>1</v>
          </cell>
          <cell r="Y411">
            <v>1</v>
          </cell>
          <cell r="Z411">
            <v>1</v>
          </cell>
          <cell r="AA411">
            <v>1</v>
          </cell>
          <cell r="AB411">
            <v>1</v>
          </cell>
          <cell r="AC411">
            <v>1</v>
          </cell>
          <cell r="AD411">
            <v>1</v>
          </cell>
          <cell r="AE411">
            <v>1</v>
          </cell>
          <cell r="AF411">
            <v>1</v>
          </cell>
          <cell r="AG411">
            <v>0.97284118472062098</v>
          </cell>
          <cell r="AH411">
            <v>1</v>
          </cell>
          <cell r="AI411">
            <v>0.96216672490382205</v>
          </cell>
          <cell r="AJ411">
            <v>0.97065989475885595</v>
          </cell>
          <cell r="AK411">
            <v>0.97284118472062098</v>
          </cell>
          <cell r="AL411">
            <v>0</v>
          </cell>
          <cell r="AM411">
            <v>1</v>
          </cell>
          <cell r="AN411">
            <v>1</v>
          </cell>
          <cell r="AO411">
            <v>1</v>
          </cell>
          <cell r="AP411">
            <v>1</v>
          </cell>
          <cell r="AQ411">
            <v>0.92712609201933704</v>
          </cell>
          <cell r="AR411">
            <v>1</v>
          </cell>
        </row>
        <row r="412">
          <cell r="G412" t="str">
            <v>Efficiency_profile</v>
          </cell>
          <cell r="L412">
            <v>0.97040908175881901</v>
          </cell>
          <cell r="M412">
            <v>0.97040908175881901</v>
          </cell>
          <cell r="N412">
            <v>0.97040908175881901</v>
          </cell>
          <cell r="O412">
            <v>0.97040908175881901</v>
          </cell>
          <cell r="P412">
            <v>0.97040908175881901</v>
          </cell>
          <cell r="Q412">
            <v>0.92165604807642298</v>
          </cell>
          <cell r="R412">
            <v>0.92165604807642298</v>
          </cell>
          <cell r="S412">
            <v>0.92165604807642298</v>
          </cell>
          <cell r="T412">
            <v>0.955903975543831</v>
          </cell>
          <cell r="U412">
            <v>0.955903975543831</v>
          </cell>
          <cell r="V412">
            <v>0.955903975543831</v>
          </cell>
          <cell r="W412">
            <v>1</v>
          </cell>
          <cell r="X412">
            <v>1</v>
          </cell>
          <cell r="Y412">
            <v>1</v>
          </cell>
          <cell r="Z412">
            <v>1</v>
          </cell>
          <cell r="AA412">
            <v>1</v>
          </cell>
          <cell r="AB412">
            <v>1</v>
          </cell>
          <cell r="AC412">
            <v>1</v>
          </cell>
          <cell r="AD412">
            <v>1</v>
          </cell>
          <cell r="AE412">
            <v>1</v>
          </cell>
          <cell r="AF412">
            <v>1</v>
          </cell>
          <cell r="AG412">
            <v>0.97040908175881901</v>
          </cell>
          <cell r="AH412">
            <v>1</v>
          </cell>
          <cell r="AI412">
            <v>0.958799141366658</v>
          </cell>
          <cell r="AJ412">
            <v>0.96726258512719998</v>
          </cell>
          <cell r="AK412">
            <v>0.97040908175881901</v>
          </cell>
          <cell r="AL412">
            <v>0</v>
          </cell>
          <cell r="AM412">
            <v>1</v>
          </cell>
          <cell r="AN412">
            <v>1</v>
          </cell>
          <cell r="AO412">
            <v>1</v>
          </cell>
          <cell r="AP412">
            <v>1</v>
          </cell>
          <cell r="AQ412">
            <v>0.92165604807642298</v>
          </cell>
          <cell r="AR412">
            <v>1</v>
          </cell>
        </row>
        <row r="413">
          <cell r="G413" t="str">
            <v>Efficiency_profile</v>
          </cell>
          <cell r="L413">
            <v>0.98017412772891299</v>
          </cell>
          <cell r="M413">
            <v>0.98017412772891299</v>
          </cell>
          <cell r="N413">
            <v>0.98017412772891299</v>
          </cell>
          <cell r="O413">
            <v>0.98017412772891299</v>
          </cell>
          <cell r="P413">
            <v>0.98017412772891299</v>
          </cell>
          <cell r="Q413">
            <v>0.95294982124365402</v>
          </cell>
          <cell r="R413">
            <v>0.95294982124365402</v>
          </cell>
          <cell r="S413">
            <v>0.95294982124365402</v>
          </cell>
          <cell r="T413">
            <v>0.98017412772891299</v>
          </cell>
          <cell r="U413">
            <v>0.98017412772891299</v>
          </cell>
          <cell r="V413">
            <v>0.98017412772891299</v>
          </cell>
          <cell r="W413">
            <v>1</v>
          </cell>
          <cell r="X413">
            <v>1</v>
          </cell>
          <cell r="Y413">
            <v>1</v>
          </cell>
          <cell r="Z413">
            <v>1</v>
          </cell>
          <cell r="AA413">
            <v>1</v>
          </cell>
          <cell r="AB413">
            <v>1</v>
          </cell>
          <cell r="AC413">
            <v>1</v>
          </cell>
          <cell r="AD413">
            <v>1</v>
          </cell>
          <cell r="AE413">
            <v>1</v>
          </cell>
          <cell r="AF413">
            <v>1</v>
          </cell>
          <cell r="AG413">
            <v>0.98017412772891299</v>
          </cell>
          <cell r="AH413">
            <v>1</v>
          </cell>
          <cell r="AI413">
            <v>0.97234060947501499</v>
          </cell>
          <cell r="AJ413">
            <v>0.97236451574814597</v>
          </cell>
          <cell r="AK413">
            <v>0.98017412772891299</v>
          </cell>
          <cell r="AL413">
            <v>0</v>
          </cell>
          <cell r="AM413">
            <v>1</v>
          </cell>
          <cell r="AN413">
            <v>1</v>
          </cell>
          <cell r="AO413">
            <v>1</v>
          </cell>
          <cell r="AP413">
            <v>1</v>
          </cell>
          <cell r="AQ413">
            <v>0.95294982124365402</v>
          </cell>
          <cell r="AR413">
            <v>1</v>
          </cell>
        </row>
        <row r="414">
          <cell r="G414" t="str">
            <v>Efficiency_profile</v>
          </cell>
          <cell r="L414">
            <v>0.97772369240959101</v>
          </cell>
          <cell r="M414">
            <v>0.97772369240959101</v>
          </cell>
          <cell r="N414">
            <v>0.97772369240959101</v>
          </cell>
          <cell r="O414">
            <v>0.97772369240959101</v>
          </cell>
          <cell r="P414">
            <v>0.97772369240959101</v>
          </cell>
          <cell r="Q414">
            <v>0.94732741729831604</v>
          </cell>
          <cell r="R414">
            <v>0.94732741729831604</v>
          </cell>
          <cell r="S414">
            <v>0.94732741729831604</v>
          </cell>
          <cell r="T414">
            <v>0.97478317002640402</v>
          </cell>
          <cell r="U414">
            <v>0.97478317002640402</v>
          </cell>
          <cell r="V414">
            <v>0.97478317002640402</v>
          </cell>
          <cell r="W414">
            <v>1</v>
          </cell>
          <cell r="X414">
            <v>1</v>
          </cell>
          <cell r="Y414">
            <v>1</v>
          </cell>
          <cell r="Z414">
            <v>1</v>
          </cell>
          <cell r="AA414">
            <v>1</v>
          </cell>
          <cell r="AB414">
            <v>1</v>
          </cell>
          <cell r="AC414">
            <v>1</v>
          </cell>
          <cell r="AD414">
            <v>1</v>
          </cell>
          <cell r="AE414">
            <v>1</v>
          </cell>
          <cell r="AF414">
            <v>1</v>
          </cell>
          <cell r="AG414">
            <v>0.97772369240959101</v>
          </cell>
          <cell r="AH414">
            <v>1</v>
          </cell>
          <cell r="AI414">
            <v>0.96893741734185201</v>
          </cell>
          <cell r="AJ414">
            <v>0.96896123994302796</v>
          </cell>
          <cell r="AK414">
            <v>0.97772369240959101</v>
          </cell>
          <cell r="AL414">
            <v>0</v>
          </cell>
          <cell r="AM414">
            <v>1</v>
          </cell>
          <cell r="AN414">
            <v>1</v>
          </cell>
          <cell r="AO414">
            <v>1</v>
          </cell>
          <cell r="AP414">
            <v>1</v>
          </cell>
          <cell r="AQ414">
            <v>0.94732741729831604</v>
          </cell>
          <cell r="AR414">
            <v>1</v>
          </cell>
        </row>
        <row r="416">
          <cell r="G416" t="str">
            <v>Frequency of planned maintenance (number per year)</v>
          </cell>
          <cell r="L416">
            <v>30</v>
          </cell>
          <cell r="M416">
            <v>25</v>
          </cell>
          <cell r="N416">
            <v>30</v>
          </cell>
          <cell r="O416">
            <v>17.5</v>
          </cell>
          <cell r="P416">
            <v>17.5</v>
          </cell>
          <cell r="Q416">
            <v>8</v>
          </cell>
          <cell r="R416">
            <v>8</v>
          </cell>
          <cell r="S416">
            <v>8</v>
          </cell>
          <cell r="T416">
            <v>6</v>
          </cell>
          <cell r="U416">
            <v>6</v>
          </cell>
          <cell r="V416">
            <v>6</v>
          </cell>
          <cell r="W416">
            <v>60</v>
          </cell>
          <cell r="X416">
            <v>60</v>
          </cell>
          <cell r="Y416">
            <v>24</v>
          </cell>
          <cell r="Z416">
            <v>23</v>
          </cell>
          <cell r="AA416">
            <v>41</v>
          </cell>
          <cell r="AB416">
            <v>50</v>
          </cell>
          <cell r="AC416">
            <v>22</v>
          </cell>
          <cell r="AD416">
            <v>60</v>
          </cell>
          <cell r="AE416">
            <v>22</v>
          </cell>
          <cell r="AF416">
            <v>22</v>
          </cell>
          <cell r="AG416">
            <v>17.5</v>
          </cell>
          <cell r="AH416">
            <v>25</v>
          </cell>
          <cell r="AI416">
            <v>3</v>
          </cell>
          <cell r="AJ416">
            <v>15</v>
          </cell>
          <cell r="AK416">
            <v>15</v>
          </cell>
          <cell r="AL416">
            <v>25</v>
          </cell>
          <cell r="AM416">
            <v>25</v>
          </cell>
          <cell r="AN416">
            <v>60</v>
          </cell>
          <cell r="AO416">
            <v>2</v>
          </cell>
          <cell r="AP416">
            <v>2</v>
          </cell>
          <cell r="AQ416">
            <v>8</v>
          </cell>
          <cell r="AR416">
            <v>25</v>
          </cell>
        </row>
        <row r="418">
          <cell r="G418" t="str">
            <v>Standard_availabilityLow</v>
          </cell>
          <cell r="L418">
            <v>0.92061262245434194</v>
          </cell>
          <cell r="M418">
            <v>0.91957594478313898</v>
          </cell>
          <cell r="N418">
            <v>0.92061262245434194</v>
          </cell>
          <cell r="O418">
            <v>0.92632797724289295</v>
          </cell>
          <cell r="P418">
            <v>0.92632797724289295</v>
          </cell>
          <cell r="Q418">
            <v>0.93</v>
          </cell>
          <cell r="R418">
            <v>0.96</v>
          </cell>
          <cell r="S418">
            <v>0.96</v>
          </cell>
          <cell r="T418">
            <v>0.91158507186000004</v>
          </cell>
          <cell r="U418">
            <v>0.91158507186000004</v>
          </cell>
          <cell r="V418">
            <v>0.91158507186000004</v>
          </cell>
          <cell r="W418">
            <v>0.901827257952171</v>
          </cell>
          <cell r="X418">
            <v>0.901827257952171</v>
          </cell>
          <cell r="Y418">
            <v>0.93200000000000005</v>
          </cell>
          <cell r="Z418" t="e">
            <v>#NULL!</v>
          </cell>
          <cell r="AA418">
            <v>0.96799999999999997</v>
          </cell>
          <cell r="AB418">
            <v>0.95205060106234396</v>
          </cell>
          <cell r="AC418">
            <v>0.92400000000000004</v>
          </cell>
          <cell r="AD418">
            <v>0.901827257952171</v>
          </cell>
          <cell r="AE418">
            <v>0.81</v>
          </cell>
          <cell r="AF418">
            <v>0.88</v>
          </cell>
          <cell r="AG418">
            <v>0.92632797724289295</v>
          </cell>
          <cell r="AH418">
            <v>0.90200000000000002</v>
          </cell>
          <cell r="AI418">
            <v>0.96636250000000001</v>
          </cell>
          <cell r="AJ418">
            <v>0.95031207891902103</v>
          </cell>
          <cell r="AK418">
            <v>0.92570596372629899</v>
          </cell>
          <cell r="AL418">
            <v>0.9</v>
          </cell>
          <cell r="AM418">
            <v>0.88500000000000001</v>
          </cell>
          <cell r="AN418">
            <v>0.901827257952171</v>
          </cell>
          <cell r="AO418">
            <v>1</v>
          </cell>
          <cell r="AP418">
            <v>1</v>
          </cell>
          <cell r="AQ418">
            <v>0.93</v>
          </cell>
          <cell r="AR418">
            <v>0.98</v>
          </cell>
        </row>
        <row r="419">
          <cell r="G419" t="str">
            <v>Standard operating availability</v>
          </cell>
          <cell r="L419">
            <v>0.92995845405186495</v>
          </cell>
          <cell r="M419">
            <v>0.92883902490366399</v>
          </cell>
          <cell r="N419">
            <v>0.92995845405186495</v>
          </cell>
          <cell r="O419">
            <v>0.93545379805597595</v>
          </cell>
          <cell r="P419">
            <v>0.93545379805597595</v>
          </cell>
          <cell r="Q419">
            <v>0.93857142857142795</v>
          </cell>
          <cell r="R419">
            <v>0.96857142857142897</v>
          </cell>
          <cell r="S419">
            <v>0.96857142857142897</v>
          </cell>
          <cell r="T419">
            <v>0.91938706187999997</v>
          </cell>
          <cell r="U419">
            <v>0.91938706187999997</v>
          </cell>
          <cell r="V419">
            <v>0.91938706187999997</v>
          </cell>
          <cell r="W419">
            <v>0.91115068493150697</v>
          </cell>
          <cell r="X419">
            <v>0.91115068493150697</v>
          </cell>
          <cell r="Y419">
            <v>1</v>
          </cell>
          <cell r="Z419">
            <v>0.94199999999999995</v>
          </cell>
          <cell r="AA419">
            <v>0.98166666666666702</v>
          </cell>
          <cell r="AB419">
            <v>0.95688146491473303</v>
          </cell>
          <cell r="AC419">
            <v>0.95199999999999996</v>
          </cell>
          <cell r="AD419">
            <v>0.91115068493150697</v>
          </cell>
          <cell r="AE419">
            <v>0.75</v>
          </cell>
          <cell r="AF419">
            <v>0.75</v>
          </cell>
          <cell r="AG419">
            <v>0.93545379805597595</v>
          </cell>
          <cell r="AH419">
            <v>0.9</v>
          </cell>
          <cell r="AI419">
            <v>0.97132499999999999</v>
          </cell>
          <cell r="AJ419">
            <v>0.95939482494616801</v>
          </cell>
          <cell r="AK419">
            <v>0.93473595131439502</v>
          </cell>
          <cell r="AL419">
            <v>0.9</v>
          </cell>
          <cell r="AM419">
            <v>0.9</v>
          </cell>
          <cell r="AN419">
            <v>0.91115068493150697</v>
          </cell>
          <cell r="AO419">
            <v>1</v>
          </cell>
          <cell r="AP419">
            <v>1</v>
          </cell>
          <cell r="AQ419">
            <v>0.93857142857142795</v>
          </cell>
          <cell r="AR419">
            <v>0.98</v>
          </cell>
        </row>
        <row r="420">
          <cell r="G420" t="str">
            <v>Standard_availabilityHigh</v>
          </cell>
          <cell r="L420">
            <v>0.93930428564938795</v>
          </cell>
          <cell r="M420">
            <v>0.938102105024188</v>
          </cell>
          <cell r="N420">
            <v>0.93930428564938795</v>
          </cell>
          <cell r="O420">
            <v>0.94457961886905895</v>
          </cell>
          <cell r="P420">
            <v>0.94457961886905895</v>
          </cell>
          <cell r="Q420">
            <v>0.94714285714285695</v>
          </cell>
          <cell r="R420">
            <v>0.97714285714285698</v>
          </cell>
          <cell r="S420">
            <v>0.97714285714285698</v>
          </cell>
          <cell r="T420">
            <v>0.92718905190000001</v>
          </cell>
          <cell r="U420">
            <v>0.92718905190000001</v>
          </cell>
          <cell r="V420">
            <v>0.92718905190000001</v>
          </cell>
          <cell r="W420">
            <v>0.92047411191084205</v>
          </cell>
          <cell r="X420">
            <v>0.92047411191084205</v>
          </cell>
          <cell r="Y420">
            <v>0.97089999999999999</v>
          </cell>
          <cell r="Z420" t="e">
            <v>#NULL!</v>
          </cell>
          <cell r="AA420">
            <v>0.98499999999999999</v>
          </cell>
          <cell r="AB420">
            <v>0.96171232876712398</v>
          </cell>
          <cell r="AC420">
            <v>0.95199999999999996</v>
          </cell>
          <cell r="AD420">
            <v>0.92047411191084205</v>
          </cell>
          <cell r="AE420">
            <v>0.97</v>
          </cell>
          <cell r="AF420">
            <v>0.88</v>
          </cell>
          <cell r="AG420">
            <v>0.94457961886905895</v>
          </cell>
          <cell r="AH420">
            <v>0.90800000000000003</v>
          </cell>
          <cell r="AI420">
            <v>0.97628749999999997</v>
          </cell>
          <cell r="AJ420">
            <v>0.96847757097331599</v>
          </cell>
          <cell r="AK420">
            <v>0.94376593890249105</v>
          </cell>
          <cell r="AL420">
            <v>0.96499999999999997</v>
          </cell>
          <cell r="AM420">
            <v>0.90900000000000003</v>
          </cell>
          <cell r="AN420">
            <v>0.92047411191084205</v>
          </cell>
          <cell r="AO420">
            <v>1</v>
          </cell>
          <cell r="AP420">
            <v>1</v>
          </cell>
          <cell r="AQ420">
            <v>0.94714285714285695</v>
          </cell>
          <cell r="AR420">
            <v>0.995</v>
          </cell>
        </row>
        <row r="422">
          <cell r="G422" t="str">
            <v>Maintenance_availabilityLow</v>
          </cell>
          <cell r="L422">
            <v>0.83366904838047495</v>
          </cell>
          <cell r="M422">
            <v>0.93489095704320002</v>
          </cell>
          <cell r="N422">
            <v>0.83366904838047495</v>
          </cell>
          <cell r="O422">
            <v>0.92370778766140904</v>
          </cell>
          <cell r="P422">
            <v>0.92370778766140904</v>
          </cell>
          <cell r="Q422">
            <v>0.83827397260273995</v>
          </cell>
          <cell r="R422">
            <v>0.86531506849315099</v>
          </cell>
          <cell r="S422">
            <v>0.86531506849315099</v>
          </cell>
          <cell r="T422">
            <v>0.80798239024261598</v>
          </cell>
          <cell r="U422">
            <v>0.80798239024261598</v>
          </cell>
          <cell r="V422">
            <v>0.80798239024261598</v>
          </cell>
          <cell r="W422">
            <v>0.87712328767123304</v>
          </cell>
          <cell r="X422">
            <v>0.87712328767123304</v>
          </cell>
          <cell r="Y422">
            <v>0.93200000000000005</v>
          </cell>
          <cell r="Z422">
            <v>0</v>
          </cell>
          <cell r="AA422">
            <v>0.96799999999999997</v>
          </cell>
          <cell r="AB422">
            <v>0.96499999999999997</v>
          </cell>
          <cell r="AC422">
            <v>0.92400000000000004</v>
          </cell>
          <cell r="AD422">
            <v>0.87712328767123304</v>
          </cell>
          <cell r="AE422">
            <v>0.81</v>
          </cell>
          <cell r="AF422">
            <v>0.88</v>
          </cell>
          <cell r="AG422">
            <v>0.92370778766140904</v>
          </cell>
          <cell r="AH422">
            <v>0.90200000000000002</v>
          </cell>
          <cell r="AI422">
            <v>0.95550456250000004</v>
          </cell>
          <cell r="AJ422">
            <v>0.91751465941352495</v>
          </cell>
          <cell r="AK422">
            <v>0.93301460838000005</v>
          </cell>
          <cell r="AL422">
            <v>0.9</v>
          </cell>
          <cell r="AM422">
            <v>0.88500000000000001</v>
          </cell>
          <cell r="AN422">
            <v>0.87712328767123304</v>
          </cell>
          <cell r="AO422">
            <v>1</v>
          </cell>
          <cell r="AP422">
            <v>1</v>
          </cell>
          <cell r="AQ422">
            <v>0.83827397260273995</v>
          </cell>
          <cell r="AR422">
            <v>0.98</v>
          </cell>
        </row>
        <row r="423">
          <cell r="G423" t="str">
            <v>Planned maintenance avail</v>
          </cell>
          <cell r="L423">
            <v>0.84244451204763804</v>
          </cell>
          <cell r="M423">
            <v>0.94473191448575999</v>
          </cell>
          <cell r="N423">
            <v>0.84244451204763804</v>
          </cell>
          <cell r="O423">
            <v>0.93343102753152996</v>
          </cell>
          <cell r="P423">
            <v>0.93343102753152996</v>
          </cell>
          <cell r="Q423">
            <v>0.84728767123287696</v>
          </cell>
          <cell r="R423">
            <v>0.874328767123288</v>
          </cell>
          <cell r="S423">
            <v>0.874328767123288</v>
          </cell>
          <cell r="T423">
            <v>0.81667037293339695</v>
          </cell>
          <cell r="U423">
            <v>0.81667037293339695</v>
          </cell>
          <cell r="V423">
            <v>0.81667037293339695</v>
          </cell>
          <cell r="W423">
            <v>0.88635616438356202</v>
          </cell>
          <cell r="X423">
            <v>0.88635616438356202</v>
          </cell>
          <cell r="Y423">
            <v>1</v>
          </cell>
          <cell r="Z423">
            <v>0.94199999999999995</v>
          </cell>
          <cell r="AA423">
            <v>0.98166666666666702</v>
          </cell>
          <cell r="AB423">
            <v>0.97</v>
          </cell>
          <cell r="AC423">
            <v>0.95199999999999996</v>
          </cell>
          <cell r="AD423">
            <v>0.88635616438356202</v>
          </cell>
          <cell r="AE423">
            <v>0.75</v>
          </cell>
          <cell r="AF423">
            <v>0.75</v>
          </cell>
          <cell r="AG423">
            <v>0.93343102753152996</v>
          </cell>
          <cell r="AH423">
            <v>0.9</v>
          </cell>
          <cell r="AI423">
            <v>0.96535512499999998</v>
          </cell>
          <cell r="AJ423">
            <v>0.92697357342809705</v>
          </cell>
          <cell r="AK423">
            <v>0.94283581478400003</v>
          </cell>
          <cell r="AL423">
            <v>0.9</v>
          </cell>
          <cell r="AM423">
            <v>0.9</v>
          </cell>
          <cell r="AN423">
            <v>0.88635616438356202</v>
          </cell>
          <cell r="AO423">
            <v>1</v>
          </cell>
          <cell r="AP423">
            <v>1</v>
          </cell>
          <cell r="AQ423">
            <v>0.84728767123287696</v>
          </cell>
          <cell r="AR423">
            <v>0.98</v>
          </cell>
        </row>
        <row r="424">
          <cell r="G424" t="str">
            <v>Maintenance_availabilityHigh</v>
          </cell>
          <cell r="L424">
            <v>0.85121997571480101</v>
          </cell>
          <cell r="M424">
            <v>0.95457287192831997</v>
          </cell>
          <cell r="N424">
            <v>0.85121997571480101</v>
          </cell>
          <cell r="O424">
            <v>0.94315426740164998</v>
          </cell>
          <cell r="P424">
            <v>0.94315426740164998</v>
          </cell>
          <cell r="Q424">
            <v>0.85630136986301397</v>
          </cell>
          <cell r="R424">
            <v>0.88334246575342501</v>
          </cell>
          <cell r="S424">
            <v>0.88334246575342501</v>
          </cell>
          <cell r="T424">
            <v>0.82535835562417803</v>
          </cell>
          <cell r="U424">
            <v>0.82535835562417803</v>
          </cell>
          <cell r="V424">
            <v>0.82535835562417803</v>
          </cell>
          <cell r="W424">
            <v>0.89558904109588999</v>
          </cell>
          <cell r="X424">
            <v>0.89558904109588999</v>
          </cell>
          <cell r="Y424">
            <v>0.97089999999999999</v>
          </cell>
          <cell r="Z424">
            <v>0</v>
          </cell>
          <cell r="AA424">
            <v>0.98499999999999999</v>
          </cell>
          <cell r="AB424">
            <v>0.97499999999999998</v>
          </cell>
          <cell r="AC424">
            <v>0.95199999999999996</v>
          </cell>
          <cell r="AD424">
            <v>0.89558904109588999</v>
          </cell>
          <cell r="AE424">
            <v>0.97</v>
          </cell>
          <cell r="AF424">
            <v>0.88</v>
          </cell>
          <cell r="AG424">
            <v>0.94315426740164998</v>
          </cell>
          <cell r="AH424">
            <v>0.90800000000000003</v>
          </cell>
          <cell r="AI424">
            <v>0.97520568750000003</v>
          </cell>
          <cell r="AJ424">
            <v>0.93643248744267005</v>
          </cell>
          <cell r="AK424">
            <v>0.952657021188</v>
          </cell>
          <cell r="AL424">
            <v>0.96499999999999997</v>
          </cell>
          <cell r="AM424">
            <v>0.90900000000000003</v>
          </cell>
          <cell r="AN424">
            <v>0.89558904109588999</v>
          </cell>
          <cell r="AO424">
            <v>1</v>
          </cell>
          <cell r="AP424">
            <v>1</v>
          </cell>
          <cell r="AQ424">
            <v>0.85630136986301397</v>
          </cell>
          <cell r="AR424">
            <v>0.995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ow r="8">
          <cell r="C8">
            <v>0.50226844296178796</v>
          </cell>
          <cell r="D8">
            <v>0.68662728637896098</v>
          </cell>
        </row>
      </sheetData>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efreshError="1"/>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ow r="4">
          <cell r="C4">
            <v>2010</v>
          </cell>
        </row>
        <row r="25">
          <cell r="C25" t="str">
            <v>No</v>
          </cell>
        </row>
      </sheetData>
      <sheetData sheetId="78" refreshError="1"/>
      <sheetData sheetId="79" refreshError="1"/>
      <sheetData sheetId="80" refreshError="1"/>
      <sheetData sheetId="81" refreshError="1"/>
      <sheetData sheetId="82" refreshError="1"/>
      <sheetData sheetId="83">
        <row r="2">
          <cell r="C2">
            <v>40179</v>
          </cell>
        </row>
      </sheetData>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ow r="4">
          <cell r="C4">
            <v>2010</v>
          </cell>
        </row>
      </sheetData>
      <sheetData sheetId="147"/>
      <sheetData sheetId="148"/>
      <sheetData sheetId="149">
        <row r="2">
          <cell r="C2">
            <v>40179</v>
          </cell>
        </row>
      </sheetData>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row r="4">
          <cell r="C4">
            <v>2010</v>
          </cell>
        </row>
      </sheetData>
      <sheetData sheetId="213"/>
      <sheetData sheetId="2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log"/>
      <sheetName val="QA"/>
      <sheetName val="Version Control"/>
      <sheetName val="Sheet Index"/>
      <sheetName val="(old) Data and assumptions log"/>
      <sheetName val="&gt; DDM INPUTS"/>
      <sheetName val="&gt;&gt;Policies"/>
      <sheetName val="CFD Strike Prices - Control"/>
      <sheetName val="Policy Overview"/>
      <sheetName val="Existing Policies"/>
      <sheetName val="Strike prices"/>
      <sheetName val="Heat revenues"/>
      <sheetName val="Feed-in tariff 1"/>
      <sheetName val="Feed-in tariff 2"/>
      <sheetName val="Feed-in tariff 3"/>
      <sheetName val="Feed-in tariff 4"/>
      <sheetName val="Feed-in tariff 5"/>
      <sheetName val="Feed-in tariff 6"/>
      <sheetName val="Feed-in tariff 7"/>
      <sheetName val="CfD Network losses adjustment"/>
      <sheetName val="CfD 1"/>
      <sheetName val="CfD 2"/>
      <sheetName val="CfD 3"/>
      <sheetName val="CfD 4"/>
      <sheetName val="CfD 5"/>
      <sheetName val="CfD 6"/>
      <sheetName val="CfD 7"/>
      <sheetName val="CfD 8"/>
      <sheetName val="CfD 9"/>
      <sheetName val="CfD 10"/>
      <sheetName val="CfD 11"/>
      <sheetName val="CfD 12"/>
      <sheetName val="CfD 13"/>
      <sheetName val="CfD 14"/>
      <sheetName val="CfD 15"/>
      <sheetName val="CfD 16"/>
      <sheetName val="CfD 17"/>
      <sheetName val="CfD 18"/>
      <sheetName val="CfD 19"/>
      <sheetName val="CfD 20"/>
      <sheetName val="CfD 21"/>
      <sheetName val="CfD 22"/>
      <sheetName val="CfD 23"/>
      <sheetName val="CfD 24"/>
      <sheetName val="CfD 25"/>
      <sheetName val="Regulated Asset Base 1"/>
      <sheetName val="CO2 limits 1"/>
      <sheetName val="Strategic Reserve"/>
      <sheetName val="Capacity Payment 1"/>
      <sheetName val="Carbon Price Floor"/>
      <sheetName val="Tax on Profit"/>
      <sheetName val="Tax on CO2"/>
      <sheetName val="Tax on Fuel"/>
      <sheetName val="Policy billing"/>
      <sheetName val="Capacity mechanism"/>
      <sheetName val="&gt;&gt;Prices"/>
      <sheetName val="EDF Pricing Assumptions"/>
      <sheetName val="Pricing Mark-up"/>
      <sheetName val="&gt;&gt;Demand"/>
      <sheetName val="Demand Projections"/>
      <sheetName val="Capacity Margin Derating"/>
      <sheetName val="Daily Load Curves (new)"/>
      <sheetName val="Policy Demand Reduction"/>
      <sheetName val="DSR"/>
      <sheetName val="&gt;&gt;Non-conventional capacity"/>
      <sheetName val="Reserve"/>
      <sheetName val="Autogeneration"/>
      <sheetName val="Interconnectors"/>
      <sheetName val="Inter fixed flow 1"/>
      <sheetName val="Inter price responsive 1"/>
      <sheetName val="Hydro and Pumped Storage"/>
      <sheetName val="&gt;&gt;New builds"/>
      <sheetName val="VIU assumptions"/>
      <sheetName val="VIU limit"/>
      <sheetName val="Merchant Assumptions"/>
      <sheetName val="Maximum Build Limits"/>
      <sheetName val="Plant Available for New Build"/>
      <sheetName val="Cumulative Max Build Limits"/>
      <sheetName val="Minimum Build Limits"/>
      <sheetName val="New Plant"/>
      <sheetName val="&gt;&gt;Technologies and Plant"/>
      <sheetName val="Fuel assumptions"/>
      <sheetName val="Fuel Assumptions (old)"/>
      <sheetName val="Water"/>
      <sheetName val="Outage rates (new and existing)"/>
      <sheetName val="Losses"/>
      <sheetName val="Efficiency rates"/>
      <sheetName val="Spark and Dark Spreads"/>
      <sheetName val="Intermittency"/>
      <sheetName val="Technology Assumptions"/>
      <sheetName val="Existing Plant"/>
      <sheetName val="Upgrades"/>
      <sheetName val="Endogenous closures"/>
      <sheetName val="Portfolios"/>
      <sheetName val="&gt;&gt;Control"/>
      <sheetName val="Investment Scenarios"/>
      <sheetName val="Model Settings"/>
      <sheetName val="SheetsToExport"/>
      <sheetName val="LISTS"/>
      <sheetName val="Sheet2"/>
      <sheetName val="UEM_InputData"/>
      <sheetName val="DATA"/>
      <sheetName val="FITs data"/>
      <sheetName val="Group Build Limits"/>
      <sheetName val="Ancillary Services"/>
      <sheetName val="Technology Groups"/>
      <sheetName val="UEM inputs"/>
      <sheetName val="&gt;&gt;CHP"/>
      <sheetName val="CHP data placeholders"/>
      <sheetName val="CHP Data"/>
      <sheetName val="CHP Working"/>
      <sheetName val="CHP Dummy data record"/>
      <sheetName val="CHP Operating Profiles"/>
      <sheetName val="CHP Profile Mapping"/>
      <sheetName val="CHP Retail Price Profile 1"/>
      <sheetName val="CHP Retail Price Profile 2"/>
      <sheetName val="&gt;&gt; ROCs generation"/>
      <sheetName val="Plant generation (2)"/>
      <sheetName val="CASHFLOW generation"/>
      <sheetName val="Pipeline plant"/>
      <sheetName val="Assumptions_log1"/>
      <sheetName val="Version_Control1"/>
      <sheetName val="Sheet_Index1"/>
      <sheetName val="(old)_Data_and_assumptions_log1"/>
      <sheetName val="&gt;_DDM_INPUTS1"/>
      <sheetName val="CFD_Strike_Prices_-_Control1"/>
      <sheetName val="Policy_Overview1"/>
      <sheetName val="Existing_Policies1"/>
      <sheetName val="Strike_prices1"/>
      <sheetName val="Heat_revenues1"/>
      <sheetName val="Feed-in_tariff_11"/>
      <sheetName val="Feed-in_tariff_21"/>
      <sheetName val="Feed-in_tariff_31"/>
      <sheetName val="Feed-in_tariff_41"/>
      <sheetName val="Feed-in_tariff_51"/>
      <sheetName val="Feed-in_tariff_61"/>
      <sheetName val="Feed-in_tariff_71"/>
      <sheetName val="CfD_Network_losses_adjustment1"/>
      <sheetName val="CfD_110"/>
      <sheetName val="CfD_26"/>
      <sheetName val="CfD_31"/>
      <sheetName val="CfD_41"/>
      <sheetName val="CfD_51"/>
      <sheetName val="CfD_61"/>
      <sheetName val="CfD_71"/>
      <sheetName val="CfD_81"/>
      <sheetName val="CfD_91"/>
      <sheetName val="CfD_101"/>
      <sheetName val="CfD_111"/>
      <sheetName val="CfD_121"/>
      <sheetName val="CfD_131"/>
      <sheetName val="CfD_141"/>
      <sheetName val="CfD_151"/>
      <sheetName val="CfD_161"/>
      <sheetName val="CfD_171"/>
      <sheetName val="CfD_181"/>
      <sheetName val="CfD_191"/>
      <sheetName val="CfD_201"/>
      <sheetName val="CfD_211"/>
      <sheetName val="CfD_221"/>
      <sheetName val="CfD_231"/>
      <sheetName val="CfD_241"/>
      <sheetName val="CfD_251"/>
      <sheetName val="Regulated_Asset_Base_11"/>
      <sheetName val="CO2_limits_11"/>
      <sheetName val="Strategic_Reserve1"/>
      <sheetName val="Capacity_Payment_11"/>
      <sheetName val="Carbon_Price_Floor1"/>
      <sheetName val="Tax_on_Profit1"/>
      <sheetName val="Tax_on_CO21"/>
      <sheetName val="Tax_on_Fuel1"/>
      <sheetName val="Policy_billing1"/>
      <sheetName val="Capacity_mechanism1"/>
      <sheetName val="EDF_Pricing_Assumptions1"/>
      <sheetName val="Pricing_Mark-up1"/>
      <sheetName val="Demand_Projections1"/>
      <sheetName val="Capacity_Margin_Derating1"/>
      <sheetName val="Daily_Load_Curves_(new)1"/>
      <sheetName val="Policy_Demand_Reduction1"/>
      <sheetName val="&gt;&gt;Non-conventional_capacity1"/>
      <sheetName val="Inter_fixed_flow_11"/>
      <sheetName val="Inter_price_responsive_11"/>
      <sheetName val="Hydro_and_Pumped_Storage1"/>
      <sheetName val="&gt;&gt;New_builds1"/>
      <sheetName val="VIU_assumptions1"/>
      <sheetName val="VIU_limit1"/>
      <sheetName val="Merchant_Assumptions1"/>
      <sheetName val="Maximum_Build_Limits1"/>
      <sheetName val="Plant_Available_for_New_Build1"/>
      <sheetName val="Cumulative_Max_Build_Limits1"/>
      <sheetName val="Minimum_Build_Limits1"/>
      <sheetName val="New_Plant1"/>
      <sheetName val="&gt;&gt;Technologies_and_Plant1"/>
      <sheetName val="Fuel_assumptions1"/>
      <sheetName val="Fuel_Assumptions_(old)1"/>
      <sheetName val="Outage_rates_(new_and_existing1"/>
      <sheetName val="Efficiency_rates1"/>
      <sheetName val="Spark_and_Dark_Spreads1"/>
      <sheetName val="Technology_Assumptions1"/>
      <sheetName val="Existing_Plant1"/>
      <sheetName val="Endogenous_closures1"/>
      <sheetName val="Investment_Scenarios1"/>
      <sheetName val="Model_Settings1"/>
      <sheetName val="FITs_data1"/>
      <sheetName val="Group_Build_Limits1"/>
      <sheetName val="Ancillary_Services1"/>
      <sheetName val="Technology_Groups1"/>
      <sheetName val="UEM_inputs1"/>
      <sheetName val="CHP_data_placeholders1"/>
      <sheetName val="CHP_Data1"/>
      <sheetName val="CHP_Working1"/>
      <sheetName val="CHP_Dummy_data_record1"/>
      <sheetName val="CHP_Operating_Profiles1"/>
      <sheetName val="CHP_Profile_Mapping1"/>
      <sheetName val="CHP_Retail_Price_Profile_11"/>
      <sheetName val="CHP_Retail_Price_Profile_21"/>
      <sheetName val="&gt;&gt;_ROCs_generation1"/>
      <sheetName val="Plant_generation_(2)1"/>
      <sheetName val="CASHFLOW_generation1"/>
      <sheetName val="Pipeline_plant1"/>
      <sheetName val="Assumptions_log"/>
      <sheetName val="Version_Control"/>
      <sheetName val="Sheet_Index"/>
      <sheetName val="(old)_Data_and_assumptions_log"/>
      <sheetName val="&gt;_DDM_INPUTS"/>
      <sheetName val="CFD_Strike_Prices_-_Control"/>
      <sheetName val="Policy_Overview"/>
      <sheetName val="Existing_Policies"/>
      <sheetName val="Strike_prices"/>
      <sheetName val="Heat_revenues"/>
      <sheetName val="Feed-in_tariff_1"/>
      <sheetName val="Feed-in_tariff_2"/>
      <sheetName val="Feed-in_tariff_3"/>
      <sheetName val="Feed-in_tariff_4"/>
      <sheetName val="Feed-in_tariff_5"/>
      <sheetName val="Feed-in_tariff_6"/>
      <sheetName val="Feed-in_tariff_7"/>
      <sheetName val="CfD_Network_losses_adjustment"/>
      <sheetName val="CfD_1"/>
      <sheetName val="CfD_2"/>
      <sheetName val="CfD_3"/>
      <sheetName val="CfD_4"/>
      <sheetName val="CfD_5"/>
      <sheetName val="CfD_6"/>
      <sheetName val="CfD_7"/>
      <sheetName val="CfD_8"/>
      <sheetName val="CfD_9"/>
      <sheetName val="CfD_10"/>
      <sheetName val="CfD_11"/>
      <sheetName val="CfD_12"/>
      <sheetName val="CfD_13"/>
      <sheetName val="CfD_14"/>
      <sheetName val="CfD_15"/>
      <sheetName val="CfD_16"/>
      <sheetName val="CfD_17"/>
      <sheetName val="CfD_18"/>
      <sheetName val="CfD_19"/>
      <sheetName val="CfD_20"/>
      <sheetName val="CfD_21"/>
      <sheetName val="CfD_22"/>
      <sheetName val="CfD_23"/>
      <sheetName val="CfD_24"/>
      <sheetName val="CfD_25"/>
      <sheetName val="Regulated_Asset_Base_1"/>
      <sheetName val="CO2_limits_1"/>
      <sheetName val="Strategic_Reserve"/>
      <sheetName val="Capacity_Payment_1"/>
      <sheetName val="Carbon_Price_Floor"/>
      <sheetName val="Tax_on_Profit"/>
      <sheetName val="Tax_on_CO2"/>
      <sheetName val="Tax_on_Fuel"/>
      <sheetName val="Policy_billing"/>
      <sheetName val="Capacity_mechanism"/>
      <sheetName val="EDF_Pricing_Assumptions"/>
      <sheetName val="Pricing_Mark-up"/>
      <sheetName val="Demand_Projections"/>
      <sheetName val="Capacity_Margin_Derating"/>
      <sheetName val="Daily_Load_Curves_(new)"/>
      <sheetName val="Policy_Demand_Reduction"/>
      <sheetName val="&gt;&gt;Non-conventional_capacity"/>
      <sheetName val="Inter_fixed_flow_1"/>
      <sheetName val="Inter_price_responsive_1"/>
      <sheetName val="Hydro_and_Pumped_Storage"/>
      <sheetName val="&gt;&gt;New_builds"/>
      <sheetName val="VIU_assumptions"/>
      <sheetName val="VIU_limit"/>
      <sheetName val="Merchant_Assumptions"/>
      <sheetName val="Maximum_Build_Limits"/>
      <sheetName val="Plant_Available_for_New_Build"/>
      <sheetName val="Cumulative_Max_Build_Limits"/>
      <sheetName val="Minimum_Build_Limits"/>
      <sheetName val="New_Plant"/>
      <sheetName val="&gt;&gt;Technologies_and_Plant"/>
      <sheetName val="Fuel_assumptions"/>
      <sheetName val="Fuel_Assumptions_(old)"/>
      <sheetName val="Outage_rates_(new_and_existing)"/>
      <sheetName val="Efficiency_rates"/>
      <sheetName val="Spark_and_Dark_Spreads"/>
      <sheetName val="Technology_Assumptions"/>
      <sheetName val="Existing_Plant"/>
      <sheetName val="Endogenous_closures"/>
      <sheetName val="Investment_Scenarios"/>
      <sheetName val="Model_Settings"/>
      <sheetName val="FITs_data"/>
      <sheetName val="Group_Build_Limits"/>
      <sheetName val="Ancillary_Services"/>
      <sheetName val="Technology_Groups"/>
      <sheetName val="UEM_inputs"/>
      <sheetName val="CHP_data_placeholders"/>
      <sheetName val="CHP_Data"/>
      <sheetName val="CHP_Working"/>
      <sheetName val="CHP_Dummy_data_record"/>
      <sheetName val="CHP_Operating_Profiles"/>
      <sheetName val="CHP_Profile_Mapping"/>
      <sheetName val="CHP_Retail_Price_Profile_1"/>
      <sheetName val="CHP_Retail_Price_Profile_2"/>
      <sheetName val="&gt;&gt;_ROCs_generation"/>
      <sheetName val="Plant_generation_(2)"/>
      <sheetName val="CASHFLOW_generation"/>
      <sheetName val="Pipeline_p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CONTROL"/>
      <sheetName val="Sectors"/>
      <sheetName val="Econ parameters"/>
      <sheetName val="Price Calcs"/>
      <sheetName val="Policy Impacts"/>
      <sheetName val="IRR Calc"/>
      <sheetName val="Capacity Summary"/>
      <sheetName val="Capacity By Sector"/>
      <sheetName val="Heat&amp;Elec Output"/>
      <sheetName val="Heat Output By Sector"/>
      <sheetName val="Power Output By Sector"/>
      <sheetName val="Fuel Use Output"/>
      <sheetName val="Heat Fuel By Sector"/>
      <sheetName val="Power Fuel By Sector"/>
      <sheetName val="Probabilities"/>
      <sheetName val="Capex Breakdown2020"/>
      <sheetName val="Capex Breakdown2025"/>
      <sheetName val="Capex Breakdown2030"/>
      <sheetName val="LISTS"/>
      <sheetName val="Econ_parameters1"/>
      <sheetName val="Price_Calcs1"/>
      <sheetName val="Policy_Impacts1"/>
      <sheetName val="IRR_Calc1"/>
      <sheetName val="Capacity_Summary1"/>
      <sheetName val="Capacity_By_Sector1"/>
      <sheetName val="Heat&amp;Elec_Output1"/>
      <sheetName val="Heat_Output_By_Sector1"/>
      <sheetName val="Power_Output_By_Sector1"/>
      <sheetName val="Fuel_Use_Output1"/>
      <sheetName val="Heat_Fuel_By_Sector1"/>
      <sheetName val="Power_Fuel_By_Sector1"/>
      <sheetName val="Capex_Breakdown20201"/>
      <sheetName val="Capex_Breakdown20251"/>
      <sheetName val="Capex_Breakdown20301"/>
      <sheetName val="Econ_parameters"/>
      <sheetName val="Price_Calcs"/>
      <sheetName val="Policy_Impacts"/>
      <sheetName val="IRR_Calc"/>
      <sheetName val="Capacity_Summary"/>
      <sheetName val="Capacity_By_Sector"/>
      <sheetName val="Heat&amp;Elec_Output"/>
      <sheetName val="Heat_Output_By_Sector"/>
      <sheetName val="Power_Output_By_Sector"/>
      <sheetName val="Fuel_Use_Output"/>
      <sheetName val="Heat_Fuel_By_Sector"/>
      <sheetName val="Power_Fuel_By_Sector"/>
      <sheetName val="Capex_Breakdown2020"/>
      <sheetName val="Capex_Breakdown2025"/>
      <sheetName val="Capex_Breakdown2030"/>
    </sheetNames>
    <sheetDataSet>
      <sheetData sheetId="0"/>
      <sheetData sheetId="1"/>
      <sheetData sheetId="2" refreshError="1"/>
      <sheetData sheetId="3"/>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 control"/>
      <sheetName val="Methodology Master"/>
      <sheetName val="Policy Master &amp; Summary Impacts"/>
      <sheetName val="Gas P Breakdown"/>
      <sheetName val="Electricity P Breakdown"/>
      <sheetName val="Gas bill dom"/>
      <sheetName val="Elec bill dom"/>
      <sheetName val="Gas bill non dom"/>
      <sheetName val="Elec bill non dom"/>
      <sheetName val="Gas bill EII"/>
      <sheetName val="Elec bill EII"/>
      <sheetName val="Consumption"/>
      <sheetName val="UEP Consumption"/>
      <sheetName val="GDP deflators"/>
      <sheetName val="Emission Factors"/>
      <sheetName val="Wholesale Prices"/>
      <sheetName val="Domestic Premia"/>
      <sheetName val="Supplier Margin"/>
      <sheetName val="TDM"/>
      <sheetName val="Network Losses"/>
      <sheetName val="Balancing Costs"/>
      <sheetName val="Better Billing"/>
      <sheetName val="Building Regs"/>
      <sheetName val="CCAs"/>
      <sheetName val="CCL"/>
      <sheetName val="Historic CERT, EEC, CESP"/>
      <sheetName val="CERT"/>
      <sheetName val="CERT Ext"/>
      <sheetName val="CESP"/>
      <sheetName val="CRC"/>
      <sheetName val="EMR"/>
      <sheetName val="ETS &amp; CPF "/>
      <sheetName val="FITs"/>
      <sheetName val="Green Deal and ECO"/>
      <sheetName val="PP"/>
      <sheetName val="RO"/>
      <sheetName val="SM"/>
      <sheetName val="VAs"/>
      <sheetName val="WHD"/>
      <sheetName val="ZCH"/>
      <sheetName val="Domestic Price Data"/>
      <sheetName val="Non-Dom Price Data QEP 3.4.1"/>
      <sheetName val="Ind Price Data QEP 3.1.3"/>
      <sheetName val="Outputs for UEP Gas"/>
      <sheetName val="Outputs for UEP electricity"/>
      <sheetName val="Outputs for DIMPSA"/>
      <sheetName val="Source Numbers for Master Lists"/>
      <sheetName val="Tables and charts"/>
      <sheetName val="Version_control1"/>
      <sheetName val="Methodology_Master1"/>
      <sheetName val="Policy_Master_&amp;_Summary_Impact1"/>
      <sheetName val="Gas_P_Breakdown1"/>
      <sheetName val="Electricity_P_Breakdown1"/>
      <sheetName val="Gas_bill_dom1"/>
      <sheetName val="Elec_bill_dom1"/>
      <sheetName val="Gas_bill_non_dom1"/>
      <sheetName val="Elec_bill_non_dom1"/>
      <sheetName val="Gas_bill_EII1"/>
      <sheetName val="Elec_bill_EII1"/>
      <sheetName val="UEP_Consumption1"/>
      <sheetName val="GDP_deflators1"/>
      <sheetName val="Emission_Factors1"/>
      <sheetName val="Wholesale_Prices1"/>
      <sheetName val="Domestic_Premia1"/>
      <sheetName val="Supplier_Margin1"/>
      <sheetName val="Network_Losses1"/>
      <sheetName val="Balancing_Costs1"/>
      <sheetName val="Better_Billing1"/>
      <sheetName val="Building_Regs1"/>
      <sheetName val="Historic_CERT,_EEC,_CESP1"/>
      <sheetName val="CERT_Ext1"/>
      <sheetName val="ETS_&amp;_CPF_1"/>
      <sheetName val="Green_Deal_and_ECO1"/>
      <sheetName val="Domestic_Price_Data1"/>
      <sheetName val="Non-Dom_Price_Data_QEP_3_4_11"/>
      <sheetName val="Ind_Price_Data_QEP_3_1_31"/>
      <sheetName val="Outputs_for_UEP_Gas1"/>
      <sheetName val="Outputs_for_UEP_electricity1"/>
      <sheetName val="Outputs_for_DIMPSA1"/>
      <sheetName val="Source_Numbers_for_Master_List1"/>
      <sheetName val="Tables_and_charts1"/>
      <sheetName val="Version_control"/>
      <sheetName val="Methodology_Master"/>
      <sheetName val="Policy_Master_&amp;_Summary_Impacts"/>
      <sheetName val="Gas_P_Breakdown"/>
      <sheetName val="Electricity_P_Breakdown"/>
      <sheetName val="Gas_bill_dom"/>
      <sheetName val="Elec_bill_dom"/>
      <sheetName val="Gas_bill_non_dom"/>
      <sheetName val="Elec_bill_non_dom"/>
      <sheetName val="Gas_bill_EII"/>
      <sheetName val="Elec_bill_EII"/>
      <sheetName val="UEP_Consumption"/>
      <sheetName val="GDP_deflators"/>
      <sheetName val="Emission_Factors"/>
      <sheetName val="Wholesale_Prices"/>
      <sheetName val="Domestic_Premia"/>
      <sheetName val="Supplier_Margin"/>
      <sheetName val="Network_Losses"/>
      <sheetName val="Balancing_Costs"/>
      <sheetName val="Better_Billing"/>
      <sheetName val="Building_Regs"/>
      <sheetName val="Historic_CERT,_EEC,_CESP"/>
      <sheetName val="CERT_Ext"/>
      <sheetName val="ETS_&amp;_CPF_"/>
      <sheetName val="Green_Deal_and_ECO"/>
      <sheetName val="Domestic_Price_Data"/>
      <sheetName val="Non-Dom_Price_Data_QEP_3_4_1"/>
      <sheetName val="Ind_Price_Data_QEP_3_1_3"/>
      <sheetName val="Outputs_for_UEP_Gas"/>
      <sheetName val="Outputs_for_UEP_electricity"/>
      <sheetName val="Outputs_for_DIMPSA"/>
      <sheetName val="Source_Numbers_for_Master_Lists"/>
      <sheetName val="Tables_and_cha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n information"/>
      <sheetName val="Sheet Index"/>
      <sheetName val="Version control"/>
      <sheetName val="Detailed Summary"/>
      <sheetName val="DECC Summary"/>
      <sheetName val="Baseline results"/>
      <sheetName val="N.I. costs"/>
      <sheetName val="Lists"/>
      <sheetName val="Investor decision analysis"/>
      <sheetName val="Clearance rates"/>
      <sheetName val="Missed Clearance rates"/>
      <sheetName val="CMbids"/>
      <sheetName val="Named plant closures"/>
      <sheetName val="Pipeline plant"/>
      <sheetName val="Prices, UE, Fuel, Demand, Heat"/>
      <sheetName val="Individual Plant Data"/>
      <sheetName val="SRMC summary"/>
      <sheetName val="Duration Curves"/>
      <sheetName val="Intra day summary"/>
      <sheetName val="NI Summary"/>
      <sheetName val="CBA sheets&gt;&gt;"/>
      <sheetName val="NI CBA"/>
      <sheetName val="Hurdle rates"/>
      <sheetName val="Summary"/>
      <sheetName val="SONI to NG_NI"/>
      <sheetName val="NI consolidation"/>
      <sheetName val="BSUoS Costs"/>
      <sheetName val="TNUoS charges"/>
      <sheetName val="Spatial Split"/>
      <sheetName val="Fuel Price Summary"/>
      <sheetName val="DDM Sheets&gt;&gt;"/>
      <sheetName val="OperatingCapacity"/>
      <sheetName val="Fuel"/>
      <sheetName val="IRRs"/>
      <sheetName val="InstalledCapacity"/>
      <sheetName val="CO2"/>
      <sheetName val="Prices"/>
      <sheetName val="Costs"/>
      <sheetName val="Demand"/>
      <sheetName val="Carbon Price"/>
      <sheetName val="Fuel Prices"/>
      <sheetName val="Spreads"/>
      <sheetName val="ReservePayments"/>
      <sheetName val="Control"/>
      <sheetName val="DeratedCapacities"/>
      <sheetName val="CASHFLOW IRRS"/>
      <sheetName val="DemandExtreme"/>
      <sheetName val="CASHFLOW Capacity"/>
      <sheetName val="CASHFLOW CM payments"/>
      <sheetName val="CASHFLOW CM penalty"/>
      <sheetName val="PolicyCosts"/>
      <sheetName val="CM Penalties"/>
      <sheetName val="Load curve"/>
      <sheetName val="Wholesale curve"/>
      <sheetName val="SystemSRMC curve"/>
      <sheetName val="IntraDayGeneration"/>
      <sheetName val="Upgrade report"/>
      <sheetName val="Reserve payments"/>
      <sheetName val="CASHFLOW Max capacity"/>
      <sheetName val="CASHFLOW LoadFactor"/>
      <sheetName val="CASHFLOW SRMC"/>
      <sheetName val="CASHFLOW strike price"/>
      <sheetName val="CASHFLOW generation"/>
      <sheetName val="CASHFLOW Income"/>
      <sheetName val="CASHFLOW Profit"/>
      <sheetName val="CASHFLOW Spread"/>
      <sheetName val="MarginalEmissions curve"/>
      <sheetName val="Marginal emission factors"/>
      <sheetName val="Generation"/>
      <sheetName val="CapacityMechanism"/>
      <sheetName val="CM Payments"/>
      <sheetName val="CMcapacityProcured"/>
      <sheetName val="RenewableSplitGeneration"/>
      <sheetName val="SC - Generation"/>
      <sheetName val="SC - Construction"/>
      <sheetName val="SC - Capacity Mechanism"/>
      <sheetName val="SC - Ancillery Payments"/>
      <sheetName val="SC - Financing Cost"/>
      <sheetName val="EEU"/>
      <sheetName val="LOLE"/>
      <sheetName val="EFC Data"/>
      <sheetName val="SC - Ancillary Payments"/>
      <sheetName val="System cost"/>
      <sheetName val="Retail prices"/>
      <sheetName val="LOLEdata"/>
      <sheetName val="PolicyCostsByTech"/>
      <sheetName val="SC - Cap Mech"/>
      <sheetName val="SC - Ancillary"/>
      <sheetName val="Investor decisions"/>
      <sheetName val="DDM Input sheets&gt;&gt;"/>
      <sheetName val="Technology Assumptions"/>
      <sheetName val="VIU assumptions"/>
      <sheetName val="Carbon Price Floor"/>
      <sheetName val="Strike prices"/>
      <sheetName val="Capacity mechanism"/>
      <sheetName val="Existing Policies"/>
      <sheetName val="Targets+LCF Trajectory"/>
      <sheetName val="Heat revenues"/>
      <sheetName val="Demand Projections"/>
      <sheetName val="New Plant"/>
      <sheetName val="Existing Plant"/>
      <sheetName val="Upgrades"/>
      <sheetName val="Autogeneration"/>
      <sheetName val="CBA control"/>
      <sheetName val="CASHFLOW Policy income"/>
      <sheetName val="RetirementSummary"/>
      <sheetName val="CASHFLOW Capacity 2"/>
      <sheetName val="Plant commissioning sum"/>
      <sheetName val="CASHFLOW generation2"/>
      <sheetName val="CASHFLOW Wholesale income"/>
      <sheetName val="CASHFLOW No. of starts"/>
      <sheetName val="EEUdata"/>
      <sheetName val="CHP - Heat Output"/>
      <sheetName val="CHP - Total Fuel"/>
      <sheetName val="CHP - Own generation"/>
      <sheetName val="CHP - Exported power"/>
      <sheetName val="CHP - Qi"/>
      <sheetName val="CHP - Pes"/>
      <sheetName val="CHP - Pes percentage"/>
      <sheetName val="CASHFLOW SRMC Power Export"/>
      <sheetName val="CASHFLOW SRMC Heat Onsite"/>
      <sheetName val="CASHFLOW SRMC Power Onsite"/>
      <sheetName val="CASHFLOW Operational hours"/>
      <sheetName val="CASHFLOW Operational hours2"/>
      <sheetName val="CASHFLOW Operational hours3"/>
      <sheetName val="Wholesale curve - annual"/>
      <sheetName val="Run_information1"/>
      <sheetName val="Sheet_Index1"/>
      <sheetName val="Version_control1"/>
      <sheetName val="Detailed_Summary1"/>
      <sheetName val="DECC_Summary1"/>
      <sheetName val="Baseline_results1"/>
      <sheetName val="N_I__costs1"/>
      <sheetName val="Investor_decision_analysis1"/>
      <sheetName val="Clearance_rates1"/>
      <sheetName val="Missed_Clearance_rates1"/>
      <sheetName val="Named_plant_closures1"/>
      <sheetName val="Pipeline_plant1"/>
      <sheetName val="Prices,_UE,_Fuel,_Demand,_Heat1"/>
      <sheetName val="Individual_Plant_Data1"/>
      <sheetName val="SRMC_summary1"/>
      <sheetName val="Duration_Curves1"/>
      <sheetName val="Intra_day_summary1"/>
      <sheetName val="NI_Summary1"/>
      <sheetName val="CBA_sheets&gt;&gt;1"/>
      <sheetName val="NI_CBA1"/>
      <sheetName val="Hurdle_rates1"/>
      <sheetName val="SONI_to_NG_NI1"/>
      <sheetName val="NI_consolidation1"/>
      <sheetName val="BSUoS_Costs1"/>
      <sheetName val="TNUoS_charges1"/>
      <sheetName val="Spatial_Split1"/>
      <sheetName val="Fuel_Price_Summary1"/>
      <sheetName val="DDM_Sheets&gt;&gt;1"/>
      <sheetName val="Carbon_Price1"/>
      <sheetName val="Fuel_Prices1"/>
      <sheetName val="CASHFLOW_IRRS1"/>
      <sheetName val="CASHFLOW_Capacity1"/>
      <sheetName val="CASHFLOW_CM_payments1"/>
      <sheetName val="CASHFLOW_CM_penalty1"/>
      <sheetName val="CM_Penalties1"/>
      <sheetName val="Load_curve1"/>
      <sheetName val="Wholesale_curve1"/>
      <sheetName val="SystemSRMC_curve1"/>
      <sheetName val="Upgrade_report1"/>
      <sheetName val="Reserve_payments1"/>
      <sheetName val="CASHFLOW_Max_capacity1"/>
      <sheetName val="CASHFLOW_LoadFactor1"/>
      <sheetName val="CASHFLOW_SRMC1"/>
      <sheetName val="CASHFLOW_strike_price1"/>
      <sheetName val="CASHFLOW_generation1"/>
      <sheetName val="CASHFLOW_Income1"/>
      <sheetName val="CASHFLOW_Profit1"/>
      <sheetName val="CASHFLOW_Spread1"/>
      <sheetName val="MarginalEmissions_curve1"/>
      <sheetName val="Marginal_emission_factors1"/>
      <sheetName val="CM_Payments1"/>
      <sheetName val="SC_-_Generation1"/>
      <sheetName val="SC_-_Construction1"/>
      <sheetName val="SC_-_Capacity_Mechanism1"/>
      <sheetName val="SC_-_Ancillery_Payments1"/>
      <sheetName val="SC_-_Financing_Cost1"/>
      <sheetName val="EFC_Data1"/>
      <sheetName val="SC_-_Ancillary_Payments1"/>
      <sheetName val="System_cost1"/>
      <sheetName val="Retail_prices1"/>
      <sheetName val="SC_-_Cap_Mech1"/>
      <sheetName val="SC_-_Ancillary1"/>
      <sheetName val="Investor_decisions1"/>
      <sheetName val="DDM_Input_sheets&gt;&gt;1"/>
      <sheetName val="Technology_Assumptions1"/>
      <sheetName val="VIU_assumptions1"/>
      <sheetName val="Carbon_Price_Floor1"/>
      <sheetName val="Strike_prices1"/>
      <sheetName val="Capacity_mechanism1"/>
      <sheetName val="Existing_Policies1"/>
      <sheetName val="Targets+LCF_Trajectory1"/>
      <sheetName val="Heat_revenues1"/>
      <sheetName val="Demand_Projections1"/>
      <sheetName val="New_Plant1"/>
      <sheetName val="Existing_Plant1"/>
      <sheetName val="CBA_control1"/>
      <sheetName val="CASHFLOW_Policy_income1"/>
      <sheetName val="CASHFLOW_Capacity_21"/>
      <sheetName val="Plant_commissioning_sum1"/>
      <sheetName val="CASHFLOW_generation21"/>
      <sheetName val="CASHFLOW_Wholesale_income1"/>
      <sheetName val="CASHFLOW_No__of_starts1"/>
      <sheetName val="CHP_-_Heat_Output1"/>
      <sheetName val="CHP_-_Total_Fuel1"/>
      <sheetName val="CHP_-_Own_generation1"/>
      <sheetName val="CHP_-_Exported_power1"/>
      <sheetName val="CHP_-_Qi1"/>
      <sheetName val="CHP_-_Pes1"/>
      <sheetName val="CHP_-_Pes_percentage1"/>
      <sheetName val="CASHFLOW_SRMC_Power_Export1"/>
      <sheetName val="CASHFLOW_SRMC_Heat_Onsite1"/>
      <sheetName val="CASHFLOW_SRMC_Power_Onsite1"/>
      <sheetName val="CASHFLOW_Operational_hours1"/>
      <sheetName val="CASHFLOW_Operational_hours21"/>
      <sheetName val="CASHFLOW_Operational_hours31"/>
      <sheetName val="Wholesale_curve_-_annual1"/>
      <sheetName val="Run_information"/>
      <sheetName val="Sheet_Index"/>
      <sheetName val="Version_control"/>
      <sheetName val="Detailed_Summary"/>
      <sheetName val="DECC_Summary"/>
      <sheetName val="Baseline_results"/>
      <sheetName val="N_I__costs"/>
      <sheetName val="Investor_decision_analysis"/>
      <sheetName val="Clearance_rates"/>
      <sheetName val="Missed_Clearance_rates"/>
      <sheetName val="Named_plant_closures"/>
      <sheetName val="Pipeline_plant"/>
      <sheetName val="Prices,_UE,_Fuel,_Demand,_Heat"/>
      <sheetName val="Individual_Plant_Data"/>
      <sheetName val="SRMC_summary"/>
      <sheetName val="Duration_Curves"/>
      <sheetName val="Intra_day_summary"/>
      <sheetName val="NI_Summary"/>
      <sheetName val="CBA_sheets&gt;&gt;"/>
      <sheetName val="NI_CBA"/>
      <sheetName val="Hurdle_rates"/>
      <sheetName val="SONI_to_NG_NI"/>
      <sheetName val="NI_consolidation"/>
      <sheetName val="BSUoS_Costs"/>
      <sheetName val="TNUoS_charges"/>
      <sheetName val="Spatial_Split"/>
      <sheetName val="Fuel_Price_Summary"/>
      <sheetName val="DDM_Sheets&gt;&gt;"/>
      <sheetName val="Carbon_Price"/>
      <sheetName val="Fuel_Prices"/>
      <sheetName val="CASHFLOW_IRRS"/>
      <sheetName val="CASHFLOW_Capacity"/>
      <sheetName val="CASHFLOW_CM_payments"/>
      <sheetName val="CASHFLOW_CM_penalty"/>
      <sheetName val="CM_Penalties"/>
      <sheetName val="Load_curve"/>
      <sheetName val="Wholesale_curve"/>
      <sheetName val="SystemSRMC_curve"/>
      <sheetName val="Upgrade_report"/>
      <sheetName val="Reserve_payments"/>
      <sheetName val="CASHFLOW_Max_capacity"/>
      <sheetName val="CASHFLOW_LoadFactor"/>
      <sheetName val="CASHFLOW_SRMC"/>
      <sheetName val="CASHFLOW_strike_price"/>
      <sheetName val="CASHFLOW_generation"/>
      <sheetName val="CASHFLOW_Income"/>
      <sheetName val="CASHFLOW_Profit"/>
      <sheetName val="CASHFLOW_Spread"/>
      <sheetName val="MarginalEmissions_curve"/>
      <sheetName val="Marginal_emission_factors"/>
      <sheetName val="CM_Payments"/>
      <sheetName val="SC_-_Generation"/>
      <sheetName val="SC_-_Construction"/>
      <sheetName val="SC_-_Capacity_Mechanism"/>
      <sheetName val="SC_-_Ancillery_Payments"/>
      <sheetName val="SC_-_Financing_Cost"/>
      <sheetName val="EFC_Data"/>
      <sheetName val="SC_-_Ancillary_Payments"/>
      <sheetName val="System_cost"/>
      <sheetName val="Retail_prices"/>
      <sheetName val="SC_-_Cap_Mech"/>
      <sheetName val="SC_-_Ancillary"/>
      <sheetName val="Investor_decisions"/>
      <sheetName val="DDM_Input_sheets&gt;&gt;"/>
      <sheetName val="Technology_Assumptions"/>
      <sheetName val="VIU_assumptions"/>
      <sheetName val="Carbon_Price_Floor"/>
      <sheetName val="Strike_prices"/>
      <sheetName val="Capacity_mechanism"/>
      <sheetName val="Existing_Policies"/>
      <sheetName val="Targets+LCF_Trajectory"/>
      <sheetName val="Heat_revenues"/>
      <sheetName val="Demand_Projections"/>
      <sheetName val="New_Plant"/>
      <sheetName val="Existing_Plant"/>
      <sheetName val="CBA_control"/>
      <sheetName val="CASHFLOW_Policy_income"/>
      <sheetName val="CASHFLOW_Capacity_2"/>
      <sheetName val="Plant_commissioning_sum"/>
      <sheetName val="CASHFLOW_generation2"/>
      <sheetName val="CASHFLOW_Wholesale_income"/>
      <sheetName val="CASHFLOW_No__of_starts"/>
      <sheetName val="CHP_-_Heat_Output"/>
      <sheetName val="CHP_-_Total_Fuel"/>
      <sheetName val="CHP_-_Own_generation"/>
      <sheetName val="CHP_-_Exported_power"/>
      <sheetName val="CHP_-_Qi"/>
      <sheetName val="CHP_-_Pes"/>
      <sheetName val="CHP_-_Pes_percentage"/>
      <sheetName val="CASHFLOW_SRMC_Power_Export"/>
      <sheetName val="CASHFLOW_SRMC_Heat_Onsite"/>
      <sheetName val="CASHFLOW_SRMC_Power_Onsite"/>
      <sheetName val="CASHFLOW_Operational_hours"/>
      <sheetName val="CASHFLOW_Operational_hours2"/>
      <sheetName val="CASHFLOW_Operational_hours3"/>
      <sheetName val="Wholesale_curve_-_ann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amp; Description"/>
      <sheetName val="Signoff Sheet"/>
      <sheetName val="Results"/>
      <sheetName val="Recorded Results"/>
      <sheetName val="User Guide"/>
      <sheetName val="Financial Input"/>
      <sheetName val="Heat Source Input"/>
      <sheetName val="Heat Node Input"/>
      <sheetName val="DH Network Input"/>
      <sheetName val="Benchmark"/>
      <sheetName val="Heat Demand Profile"/>
      <sheetName val="Financial Model"/>
      <sheetName val="Elec Demand"/>
      <sheetName val="Heat Demand"/>
      <sheetName val="Assumption"/>
      <sheetName val="Heat Mapping Data Entry Form"/>
      <sheetName val="Heat Map Imp Plan"/>
      <sheetName val="Risk_Register"/>
      <sheetName val="Network Cost"/>
    </sheetNames>
    <sheetDataSet>
      <sheetData sheetId="0"/>
      <sheetData sheetId="1"/>
      <sheetData sheetId="2">
        <row r="7">
          <cell r="C7" t="str">
            <v>Gas</v>
          </cell>
        </row>
        <row r="50">
          <cell r="E50" t="str">
            <v>Yes</v>
          </cell>
        </row>
        <row r="51">
          <cell r="E51" t="str">
            <v>No</v>
          </cell>
        </row>
      </sheetData>
      <sheetData sheetId="3"/>
      <sheetData sheetId="4"/>
      <sheetData sheetId="5">
        <row r="17">
          <cell r="C17">
            <v>4.2200000000000001E-2</v>
          </cell>
        </row>
      </sheetData>
      <sheetData sheetId="6"/>
      <sheetData sheetId="7">
        <row r="9">
          <cell r="N9">
            <v>0.59099999999999997</v>
          </cell>
        </row>
      </sheetData>
      <sheetData sheetId="8"/>
      <sheetData sheetId="9"/>
      <sheetData sheetId="10">
        <row r="21">
          <cell r="B21" t="str">
            <v>Jan</v>
          </cell>
          <cell r="C21" t="str">
            <v>Feb</v>
          </cell>
          <cell r="D21" t="str">
            <v>Mar</v>
          </cell>
          <cell r="E21" t="str">
            <v>Apr</v>
          </cell>
          <cell r="F21" t="str">
            <v>May</v>
          </cell>
          <cell r="G21" t="str">
            <v>Jun</v>
          </cell>
          <cell r="H21" t="str">
            <v>Jul</v>
          </cell>
          <cell r="I21" t="str">
            <v>Aug</v>
          </cell>
          <cell r="J21" t="str">
            <v>Sep</v>
          </cell>
          <cell r="K21" t="str">
            <v>Oct</v>
          </cell>
          <cell r="L21" t="str">
            <v>Nov</v>
          </cell>
          <cell r="M21" t="str">
            <v>Dec</v>
          </cell>
        </row>
      </sheetData>
      <sheetData sheetId="11"/>
      <sheetData sheetId="12"/>
      <sheetData sheetId="13">
        <row r="106">
          <cell r="C106">
            <v>0</v>
          </cell>
        </row>
      </sheetData>
      <sheetData sheetId="14"/>
      <sheetData sheetId="15"/>
      <sheetData sheetId="16"/>
      <sheetData sheetId="17"/>
      <sheetData sheetId="1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_Index"/>
      <sheetName val="Version&amp;Issue_Log"/>
      <sheetName val="Update_Checklist"/>
      <sheetName val="DataSources"/>
      <sheetName val="QC_Checklist"/>
      <sheetName val="RAW1_GWP Factors"/>
      <sheetName val="RAW2_DfT HGV 2016 data"/>
      <sheetName val="OtherAssumptions"/>
      <sheetName val="Calc1_HGV EFs"/>
      <sheetName val="LinkedInOutput"/>
      <sheetName val="MethodPaper"/>
      <sheetName val="Delivery vehicles"/>
      <sheetName val="Freighting goods"/>
      <sheetName val="Managed assets- vehicles"/>
      <sheetName val="WTT- delivery vehs &amp; freight"/>
      <sheetName val="Delivery vehicles 2014"/>
      <sheetName val="Conversions"/>
      <sheetName val="Annex 7 FTrans - 2013 upd"/>
      <sheetName val="Lookups"/>
      <sheetName val="RAW1_GWP_Factors1"/>
      <sheetName val="RAW2_DfT_HGV_2016_data1"/>
      <sheetName val="Calc1_HGV_EFs1"/>
      <sheetName val="Delivery_vehicles1"/>
      <sheetName val="Freighting_goods1"/>
      <sheetName val="Managed_assets-_vehicles1"/>
      <sheetName val="WTT-_delivery_vehs_&amp;_freight1"/>
      <sheetName val="Delivery_vehicles_20141"/>
      <sheetName val="Annex_7_FTrans_-_2013_upd1"/>
      <sheetName val="RAW1_GWP_Factors"/>
      <sheetName val="RAW2_DfT_HGV_2016_data"/>
      <sheetName val="Calc1_HGV_EFs"/>
      <sheetName val="Delivery_vehicles"/>
      <sheetName val="Freighting_goods"/>
      <sheetName val="Managed_assets-_vehicles"/>
      <sheetName val="WTT-_delivery_vehs_&amp;_freight"/>
      <sheetName val="Delivery_vehicles_2014"/>
      <sheetName val="Annex_7_FTrans_-_2013_up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52">
          <cell r="F52">
            <v>0.62137119223733395</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 Control"/>
      <sheetName val="DATA"/>
      <sheetName val="QA"/>
      <sheetName val="&gt; DDM INPUTS"/>
      <sheetName val="&gt;&gt;Policies"/>
      <sheetName val="Policy Overview"/>
      <sheetName val="Feed-in tariff 1"/>
      <sheetName val="Strike prices"/>
      <sheetName val="CfD 1"/>
      <sheetName val="CfD 2"/>
      <sheetName val="CfD 3"/>
      <sheetName val="CfD 4"/>
      <sheetName val="CfD 5"/>
      <sheetName val="CfD 6"/>
      <sheetName val="CfD 7"/>
      <sheetName val="Regulated Asset Base 1"/>
      <sheetName val="Capacity Payment 1"/>
      <sheetName val="CO2 limits 1"/>
      <sheetName val="Strategic Reserve"/>
      <sheetName val="CfD 8"/>
      <sheetName val="CfD 9"/>
      <sheetName val="Carbon Price Floor"/>
      <sheetName val="Tax on Profit"/>
      <sheetName val="Tax on CO2"/>
      <sheetName val="Tax on Fuel"/>
      <sheetName val="Policy billing"/>
      <sheetName val="Existing Policies"/>
      <sheetName val="Capacity mechanism"/>
      <sheetName val="&gt;&gt;Prices"/>
      <sheetName val="Pricing Mark-up"/>
      <sheetName val="EDF Pricing Assumptions"/>
      <sheetName val="&gt;&gt;Demand"/>
      <sheetName val="Demand Projections"/>
      <sheetName val="Capacity Margin Derating"/>
      <sheetName val="Daily Load Curves"/>
      <sheetName val="Daily Load Curves (new)"/>
      <sheetName val="Policy Demand Reduction"/>
      <sheetName val="DSR"/>
      <sheetName val="&gt;&gt;Non-conventional capacity"/>
      <sheetName val="Reserve"/>
      <sheetName val="Autogeneration"/>
      <sheetName val="Interconnectors"/>
      <sheetName val="Interconnector 1"/>
      <sheetName val="Hydro and Pumped Storage"/>
      <sheetName val="&gt;&gt;New builds"/>
      <sheetName val="VIU assumptions"/>
      <sheetName val="VIU limit"/>
      <sheetName val="Merchant Assumptions"/>
      <sheetName val="Plant Available for New Build"/>
      <sheetName val="Maximum Build Limits"/>
      <sheetName val="Cumulative Max Build Limits"/>
      <sheetName val="Minimum Build Limits"/>
      <sheetName val="New Plant"/>
      <sheetName val="&gt;&gt;Technologies and Plant"/>
      <sheetName val="Technology Assumptions"/>
      <sheetName val="Fuel Assumptions"/>
      <sheetName val="Outage rates (new and existing)"/>
      <sheetName val="Losses"/>
      <sheetName val="Efficiency rates"/>
      <sheetName val="Spark and Dark Spreads"/>
      <sheetName val="Wind"/>
      <sheetName val="Existing Plant"/>
      <sheetName val="Upgrades"/>
      <sheetName val="Endogenous closures"/>
      <sheetName val="Portfolios"/>
      <sheetName val="&gt;&gt;Control"/>
      <sheetName val="Model Settings"/>
      <sheetName val="SheetsToExport"/>
      <sheetName val="LISTS"/>
      <sheetName val="Version_Control1"/>
      <sheetName val="&gt;_DDM_INPUTS1"/>
      <sheetName val="Policy_Overview1"/>
      <sheetName val="Feed-in_tariff_11"/>
      <sheetName val="Strike_prices1"/>
      <sheetName val="CfD_11"/>
      <sheetName val="CfD_21"/>
      <sheetName val="CfD_31"/>
      <sheetName val="CfD_41"/>
      <sheetName val="CfD_51"/>
      <sheetName val="CfD_61"/>
      <sheetName val="CfD_71"/>
      <sheetName val="Regulated_Asset_Base_11"/>
      <sheetName val="Capacity_Payment_11"/>
      <sheetName val="CO2_limits_11"/>
      <sheetName val="Strategic_Reserve1"/>
      <sheetName val="CfD_81"/>
      <sheetName val="CfD_91"/>
      <sheetName val="Carbon_Price_Floor1"/>
      <sheetName val="Tax_on_Profit1"/>
      <sheetName val="Tax_on_CO21"/>
      <sheetName val="Tax_on_Fuel1"/>
      <sheetName val="Policy_billing1"/>
      <sheetName val="Existing_Policies1"/>
      <sheetName val="Capacity_mechanism1"/>
      <sheetName val="Pricing_Mark-up1"/>
      <sheetName val="EDF_Pricing_Assumptions1"/>
      <sheetName val="Demand_Projections1"/>
      <sheetName val="Capacity_Margin_Derating1"/>
      <sheetName val="Daily_Load_Curves1"/>
      <sheetName val="Daily_Load_Curves_(new)1"/>
      <sheetName val="Policy_Demand_Reduction1"/>
      <sheetName val="&gt;&gt;Non-conventional_capacity1"/>
      <sheetName val="Interconnector_11"/>
      <sheetName val="Hydro_and_Pumped_Storage1"/>
      <sheetName val="&gt;&gt;New_builds1"/>
      <sheetName val="VIU_assumptions1"/>
      <sheetName val="VIU_limit1"/>
      <sheetName val="Merchant_Assumptions1"/>
      <sheetName val="Plant_Available_for_New_Build1"/>
      <sheetName val="Maximum_Build_Limits1"/>
      <sheetName val="Cumulative_Max_Build_Limits1"/>
      <sheetName val="Minimum_Build_Limits1"/>
      <sheetName val="New_Plant1"/>
      <sheetName val="&gt;&gt;Technologies_and_Plant1"/>
      <sheetName val="Technology_Assumptions1"/>
      <sheetName val="Fuel_Assumptions1"/>
      <sheetName val="Outage_rates_(new_and_existing1"/>
      <sheetName val="Efficiency_rates1"/>
      <sheetName val="Spark_and_Dark_Spreads1"/>
      <sheetName val="Existing_Plant1"/>
      <sheetName val="Endogenous_closures1"/>
      <sheetName val="Model_Settings1"/>
      <sheetName val="Version_Control"/>
      <sheetName val="&gt;_DDM_INPUTS"/>
      <sheetName val="Policy_Overview"/>
      <sheetName val="Feed-in_tariff_1"/>
      <sheetName val="Strike_prices"/>
      <sheetName val="CfD_1"/>
      <sheetName val="CfD_2"/>
      <sheetName val="CfD_3"/>
      <sheetName val="CfD_4"/>
      <sheetName val="CfD_5"/>
      <sheetName val="CfD_6"/>
      <sheetName val="CfD_7"/>
      <sheetName val="Regulated_Asset_Base_1"/>
      <sheetName val="Capacity_Payment_1"/>
      <sheetName val="CO2_limits_1"/>
      <sheetName val="Strategic_Reserve"/>
      <sheetName val="CfD_8"/>
      <sheetName val="CfD_9"/>
      <sheetName val="Carbon_Price_Floor"/>
      <sheetName val="Tax_on_Profit"/>
      <sheetName val="Tax_on_CO2"/>
      <sheetName val="Tax_on_Fuel"/>
      <sheetName val="Policy_billing"/>
      <sheetName val="Existing_Policies"/>
      <sheetName val="Capacity_mechanism"/>
      <sheetName val="Pricing_Mark-up"/>
      <sheetName val="EDF_Pricing_Assumptions"/>
      <sheetName val="Demand_Projections"/>
      <sheetName val="Capacity_Margin_Derating"/>
      <sheetName val="Daily_Load_Curves"/>
      <sheetName val="Daily_Load_Curves_(new)"/>
      <sheetName val="Policy_Demand_Reduction"/>
      <sheetName val="&gt;&gt;Non-conventional_capacity"/>
      <sheetName val="Interconnector_1"/>
      <sheetName val="Hydro_and_Pumped_Storage"/>
      <sheetName val="&gt;&gt;New_builds"/>
      <sheetName val="VIU_assumptions"/>
      <sheetName val="VIU_limit"/>
      <sheetName val="Merchant_Assumptions"/>
      <sheetName val="Plant_Available_for_New_Build"/>
      <sheetName val="Maximum_Build_Limits"/>
      <sheetName val="Cumulative_Max_Build_Limits"/>
      <sheetName val="Minimum_Build_Limits"/>
      <sheetName val="New_Plant"/>
      <sheetName val="&gt;&gt;Technologies_and_Plant"/>
      <sheetName val="Technology_Assumptions"/>
      <sheetName val="Fuel_Assumptions"/>
      <sheetName val="Outage_rates_(new_and_existing)"/>
      <sheetName val="Efficiency_rates"/>
      <sheetName val="Spark_and_Dark_Spreads"/>
      <sheetName val="Existing_Plant"/>
      <sheetName val="Endogenous_closures"/>
      <sheetName val="Model_Set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8">
          <cell r="BX8" t="str">
            <v>CCGT</v>
          </cell>
        </row>
      </sheetData>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ow r="4">
          <cell r="C4">
            <v>2010</v>
          </cell>
        </row>
      </sheetData>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ow r="8">
          <cell r="BX8" t="str">
            <v>CCGT</v>
          </cell>
        </row>
      </sheetData>
      <sheetData sheetId="113"/>
      <sheetData sheetId="114"/>
      <sheetData sheetId="115"/>
      <sheetData sheetId="116"/>
      <sheetData sheetId="117"/>
      <sheetData sheetId="118"/>
      <sheetData sheetId="119"/>
      <sheetData sheetId="120"/>
      <sheetData sheetId="121">
        <row r="4">
          <cell r="C4">
            <v>2010</v>
          </cell>
        </row>
      </sheetData>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ow r="8">
          <cell r="BX8" t="str">
            <v>CCGT</v>
          </cell>
        </row>
      </sheetData>
      <sheetData sheetId="166"/>
      <sheetData sheetId="167"/>
      <sheetData sheetId="168"/>
      <sheetData sheetId="169"/>
      <sheetData sheetId="170"/>
      <sheetData sheetId="171"/>
      <sheetData sheetId="172"/>
      <sheetData sheetId="173"/>
      <sheetData sheetId="174">
        <row r="4">
          <cell r="C4">
            <v>2010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ants &amp; Parameters"/>
      <sheetName val="FF Prices"/>
      <sheetName val="QEP 2.2.1 (Domestic Coal)"/>
      <sheetName val="QEP 3.1.4 (ND Coal)"/>
      <sheetName val="CCL"/>
      <sheetName val="Deflators"/>
      <sheetName val="Calculation &amp; Results"/>
      <sheetName val="Distribution costs plot"/>
      <sheetName val="IAG Tables"/>
      <sheetName val="UEP Template"/>
      <sheetName val="Constants_&amp;_Parameters1"/>
      <sheetName val="FF_Prices1"/>
      <sheetName val="QEP_2_2_1_(Domestic_Coal)1"/>
      <sheetName val="QEP_3_1_4_(ND_Coal)1"/>
      <sheetName val="Calculation_&amp;_Results1"/>
      <sheetName val="Distribution_costs_plot1"/>
      <sheetName val="IAG_Tables1"/>
      <sheetName val="UEP_Template1"/>
      <sheetName val="Constants_&amp;_Parameters"/>
      <sheetName val="FF_Prices"/>
      <sheetName val="QEP_2_2_1_(Domestic_Coal)"/>
      <sheetName val="QEP_3_1_4_(ND_Coal)"/>
      <sheetName val="Calculation_&amp;_Results"/>
      <sheetName val="Distribution_costs_plot"/>
      <sheetName val="IAG_Tables"/>
      <sheetName val="UEP_Template"/>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BA control"/>
      <sheetName val="CBA"/>
      <sheetName val="Generation data"/>
      <sheetName val="Generation costs"/>
      <sheetName val="Financing costs - 2"/>
      <sheetName val="Pipeline plant"/>
      <sheetName val="Hurdle rates"/>
      <sheetName val="Policy"/>
      <sheetName val="Carbon costs"/>
      <sheetName val="Unserved Energy cost"/>
      <sheetName val="Wholesale costs"/>
      <sheetName val="unservedenergy"/>
      <sheetName val="DECC Summary"/>
      <sheetName val="Summary assumptions"/>
      <sheetName val="baseline results"/>
      <sheetName val="Operating Capacity Pivot"/>
      <sheetName val="Installed Capacity Pivot"/>
      <sheetName val="New Build Pivot"/>
      <sheetName val="InstalledCapacitySummary"/>
      <sheetName val="Decommissioned Pivot"/>
      <sheetName val="Generation Summary"/>
      <sheetName val="UnservedEnergySummary"/>
      <sheetName val="Capacity Margin"/>
      <sheetName val="Prices Summary"/>
      <sheetName val="IRR summary"/>
      <sheetName val="CO2 summary"/>
      <sheetName val="CO2"/>
      <sheetName val="Load Factors"/>
      <sheetName val="SRMC summary"/>
      <sheetName val="Policy Summary"/>
      <sheetName val="Spread Summary"/>
      <sheetName val="FuelSummary"/>
      <sheetName val="Demand Summary"/>
      <sheetName val="Fuel Price Summary"/>
      <sheetName val="Carbon Price Summary"/>
      <sheetName val="Individual Plant Data"/>
      <sheetName val="CASHFLOW Profit"/>
      <sheetName val="CASHFLOW LoadFactor"/>
      <sheetName val="CASHFLOW Income"/>
      <sheetName val="OperatingCapacitySummary"/>
      <sheetName val="InstalledCapacity"/>
      <sheetName val="OperatingCapacity"/>
      <sheetName val="Generation"/>
      <sheetName val="Fuel"/>
      <sheetName val="IRRs"/>
      <sheetName val="Prices"/>
      <sheetName val="Costs"/>
      <sheetName val="PolicyCosts"/>
      <sheetName val="Demand"/>
      <sheetName val="Carbon Price"/>
      <sheetName val="Fuel Prices"/>
      <sheetName val="Spreads"/>
      <sheetName val="ReservePayments"/>
      <sheetName val="Control"/>
      <sheetName val="DeratedCapacities"/>
      <sheetName val="CASHFLOW IRRS"/>
      <sheetName val="CASHFLOW Spread"/>
      <sheetName val="DemandExtreme"/>
      <sheetName val="CASHFLOW SRMC"/>
      <sheetName val="CASHFLOW Capacity"/>
      <sheetName val="CASHFLOW Max capacity"/>
      <sheetName val="CASHFLOW strike price"/>
      <sheetName val="CASHFLOW CM payments"/>
      <sheetName val="CASHFLOW CM penalty"/>
      <sheetName val="CM Auction"/>
      <sheetName val="CM Clearing prices"/>
      <sheetName val="CM Contract payments"/>
      <sheetName val="CapacityMechanism"/>
      <sheetName val="CMcurveCapacity"/>
      <sheetName val="CMcurveNames"/>
      <sheetName val="CMperfectCompBids"/>
      <sheetName val="CMactualBids"/>
      <sheetName val="CM Payments"/>
      <sheetName val="CM Penalties"/>
      <sheetName val="Duration Curves"/>
      <sheetName val="Load curve"/>
      <sheetName val="Wholesale curve"/>
      <sheetName val="SystemSRMC curve"/>
      <sheetName val="Intra day summary"/>
      <sheetName val="Lists"/>
      <sheetName val="IntraDayGeneration"/>
      <sheetName val="CASHFLOW generation"/>
      <sheetName val="IntraDay analysis"/>
      <sheetName val="intraday check"/>
      <sheetName val="Investor decisions"/>
      <sheetName val="Technology Assumptions"/>
      <sheetName val="VIU assumptions"/>
      <sheetName val="Carbon Price Floor"/>
      <sheetName val="Daily Load Curves (new)"/>
      <sheetName val="New Plant"/>
      <sheetName val="Existing Plant"/>
      <sheetName val="CBA_control1"/>
      <sheetName val="Generation_data1"/>
      <sheetName val="Generation_costs1"/>
      <sheetName val="Financing_costs_-_21"/>
      <sheetName val="Pipeline_plant1"/>
      <sheetName val="Hurdle_rates1"/>
      <sheetName val="Carbon_costs1"/>
      <sheetName val="Unserved_Energy_cost1"/>
      <sheetName val="Wholesale_costs1"/>
      <sheetName val="DECC_Summary1"/>
      <sheetName val="Summary_assumptions1"/>
      <sheetName val="baseline_results1"/>
      <sheetName val="Operating_Capacity_Pivot1"/>
      <sheetName val="Installed_Capacity_Pivot1"/>
      <sheetName val="New_Build_Pivot1"/>
      <sheetName val="Decommissioned_Pivot1"/>
      <sheetName val="Generation_Summary1"/>
      <sheetName val="Capacity_Margin1"/>
      <sheetName val="Prices_Summary1"/>
      <sheetName val="IRR_summary1"/>
      <sheetName val="CO2_summary1"/>
      <sheetName val="Load_Factors1"/>
      <sheetName val="SRMC_summary1"/>
      <sheetName val="Policy_Summary1"/>
      <sheetName val="Spread_Summary1"/>
      <sheetName val="Demand_Summary1"/>
      <sheetName val="Fuel_Price_Summary1"/>
      <sheetName val="Carbon_Price_Summary1"/>
      <sheetName val="Individual_Plant_Data1"/>
      <sheetName val="CASHFLOW_Profit1"/>
      <sheetName val="CASHFLOW_LoadFactor1"/>
      <sheetName val="CASHFLOW_Income1"/>
      <sheetName val="Carbon_Price1"/>
      <sheetName val="Fuel_Prices1"/>
      <sheetName val="CASHFLOW_IRRS1"/>
      <sheetName val="CASHFLOW_Spread1"/>
      <sheetName val="CASHFLOW_SRMC1"/>
      <sheetName val="CASHFLOW_Capacity1"/>
      <sheetName val="CASHFLOW_Max_capacity1"/>
      <sheetName val="CASHFLOW_strike_price1"/>
      <sheetName val="CASHFLOW_CM_payments1"/>
      <sheetName val="CASHFLOW_CM_penalty1"/>
      <sheetName val="CM_Auction1"/>
      <sheetName val="CM_Clearing_prices1"/>
      <sheetName val="CM_Contract_payments1"/>
      <sheetName val="CM_Payments1"/>
      <sheetName val="CM_Penalties1"/>
      <sheetName val="Duration_Curves1"/>
      <sheetName val="Load_curve1"/>
      <sheetName val="Wholesale_curve1"/>
      <sheetName val="SystemSRMC_curve1"/>
      <sheetName val="Intra_day_summary1"/>
      <sheetName val="CASHFLOW_generation1"/>
      <sheetName val="IntraDay_analysis1"/>
      <sheetName val="intraday_check1"/>
      <sheetName val="Investor_decisions1"/>
      <sheetName val="Technology_Assumptions1"/>
      <sheetName val="VIU_assumptions1"/>
      <sheetName val="Carbon_Price_Floor1"/>
      <sheetName val="Daily_Load_Curves_(new)1"/>
      <sheetName val="New_Plant1"/>
      <sheetName val="Existing_Plant1"/>
      <sheetName val="CBA_control"/>
      <sheetName val="Generation_data"/>
      <sheetName val="Generation_costs"/>
      <sheetName val="Financing_costs_-_2"/>
      <sheetName val="Pipeline_plant"/>
      <sheetName val="Hurdle_rates"/>
      <sheetName val="Carbon_costs"/>
      <sheetName val="Unserved_Energy_cost"/>
      <sheetName val="Wholesale_costs"/>
      <sheetName val="DECC_Summary"/>
      <sheetName val="Summary_assumptions"/>
      <sheetName val="baseline_results"/>
      <sheetName val="Operating_Capacity_Pivot"/>
      <sheetName val="Installed_Capacity_Pivot"/>
      <sheetName val="New_Build_Pivot"/>
      <sheetName val="Decommissioned_Pivot"/>
      <sheetName val="Generation_Summary"/>
      <sheetName val="Capacity_Margin"/>
      <sheetName val="Prices_Summary"/>
      <sheetName val="IRR_summary"/>
      <sheetName val="CO2_summary"/>
      <sheetName val="Load_Factors"/>
      <sheetName val="SRMC_summary"/>
      <sheetName val="Policy_Summary"/>
      <sheetName val="Spread_Summary"/>
      <sheetName val="Demand_Summary"/>
      <sheetName val="Fuel_Price_Summary"/>
      <sheetName val="Carbon_Price_Summary"/>
      <sheetName val="Individual_Plant_Data"/>
      <sheetName val="CASHFLOW_Profit"/>
      <sheetName val="CASHFLOW_LoadFactor"/>
      <sheetName val="CASHFLOW_Income"/>
      <sheetName val="Carbon_Price"/>
      <sheetName val="Fuel_Prices"/>
      <sheetName val="CASHFLOW_IRRS"/>
      <sheetName val="CASHFLOW_Spread"/>
      <sheetName val="CASHFLOW_SRMC"/>
      <sheetName val="CASHFLOW_Capacity"/>
      <sheetName val="CASHFLOW_Max_capacity"/>
      <sheetName val="CASHFLOW_strike_price"/>
      <sheetName val="CASHFLOW_CM_payments"/>
      <sheetName val="CASHFLOW_CM_penalty"/>
      <sheetName val="CM_Auction"/>
      <sheetName val="CM_Clearing_prices"/>
      <sheetName val="CM_Contract_payments"/>
      <sheetName val="CM_Payments"/>
      <sheetName val="CM_Penalties"/>
      <sheetName val="Duration_Curves"/>
      <sheetName val="Load_curve"/>
      <sheetName val="Wholesale_curve"/>
      <sheetName val="SystemSRMC_curve"/>
      <sheetName val="Intra_day_summary"/>
      <sheetName val="CASHFLOW_generation"/>
      <sheetName val="IntraDay_analysis"/>
      <sheetName val="intraday_check"/>
      <sheetName val="Investor_decisions"/>
      <sheetName val="Technology_Assumptions"/>
      <sheetName val="VIU_assumptions"/>
      <sheetName val="Carbon_Price_Floor"/>
      <sheetName val="Daily_Load_Curves_(new)"/>
      <sheetName val="New_Plant"/>
      <sheetName val="Existing_Plan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ssues Log"/>
      <sheetName val="TODO"/>
      <sheetName val="Control"/>
      <sheetName val="Find target"/>
      <sheetName val="Scenarios"/>
      <sheetName val="Lists"/>
      <sheetName val="Targets"/>
      <sheetName val="Deeming"/>
      <sheetName val="Discounting"/>
      <sheetName val="Time cost"/>
      <sheetName val="Fuel split"/>
      <sheetName val="Capex indices"/>
      <sheetName val="Metering"/>
      <sheetName val="Installation cost"/>
      <sheetName val="Depreciation"/>
      <sheetName val="Admin cost"/>
      <sheetName val="Demand Barriers"/>
      <sheetName val="Supply chain fixed"/>
      <sheetName val="Supply Barriers"/>
      <sheetName val="Potentials"/>
      <sheetName val="CCL"/>
      <sheetName val="Conversion factors"/>
      <sheetName val="Carbon SPC"/>
      <sheetName val="Fuel price weights"/>
      <sheetName val="Carbon cost"/>
      <sheetName val="Biomass prices"/>
      <sheetName val="Fuel Prices"/>
      <sheetName val="Deeming inputs"/>
      <sheetName val="Counterfactuals data"/>
      <sheetName val="Counterfactuals"/>
      <sheetName val="Sheet1"/>
      <sheetName val="Renewables"/>
      <sheetName val="Main"/>
      <sheetName val="Costs"/>
      <sheetName val="Results"/>
      <sheetName val="BERR CBA"/>
      <sheetName val="Lifetime"/>
      <sheetName val="Cost curve figure"/>
      <sheetName val="BERR MACC summary"/>
      <sheetName val="Issues_Log1"/>
      <sheetName val="Find_target1"/>
      <sheetName val="Time_cost1"/>
      <sheetName val="Fuel_split1"/>
      <sheetName val="Capex_indices1"/>
      <sheetName val="Installation_cost1"/>
      <sheetName val="Admin_cost1"/>
      <sheetName val="Demand_Barriers1"/>
      <sheetName val="Supply_chain_fixed1"/>
      <sheetName val="Supply_Barriers1"/>
      <sheetName val="Conversion_factors1"/>
      <sheetName val="Carbon_SPC1"/>
      <sheetName val="Fuel_price_weights1"/>
      <sheetName val="Carbon_cost1"/>
      <sheetName val="Biomass_prices1"/>
      <sheetName val="Fuel_Prices1"/>
      <sheetName val="Deeming_inputs1"/>
      <sheetName val="Counterfactuals_data1"/>
      <sheetName val="BERR_CBA1"/>
      <sheetName val="Cost_curve_figure1"/>
      <sheetName val="BERR_MACC_summary1"/>
      <sheetName val="Issues_Log"/>
      <sheetName val="Find_target"/>
      <sheetName val="Time_cost"/>
      <sheetName val="Fuel_split"/>
      <sheetName val="Capex_indices"/>
      <sheetName val="Installation_cost"/>
      <sheetName val="Admin_cost"/>
      <sheetName val="Demand_Barriers"/>
      <sheetName val="Supply_chain_fixed"/>
      <sheetName val="Supply_Barriers"/>
      <sheetName val="Conversion_factors"/>
      <sheetName val="Carbon_SPC"/>
      <sheetName val="Fuel_price_weights"/>
      <sheetName val="Carbon_cost"/>
      <sheetName val="Biomass_prices"/>
      <sheetName val="Fuel_Prices"/>
      <sheetName val="Deeming_inputs"/>
      <sheetName val="Counterfactuals_data"/>
      <sheetName val="BERR_CBA"/>
      <sheetName val="Cost_curve_figure"/>
      <sheetName val="BERR_MACC_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User guide"/>
      <sheetName val="Site survey"/>
      <sheetName val="Dashboard"/>
      <sheetName val="Opportunities summary"/>
      <sheetName val="IR heaters"/>
      <sheetName val="Electric vehicles"/>
      <sheetName val="Lighting"/>
      <sheetName val="Boiler efficiency"/>
      <sheetName val="Driver training"/>
      <sheetName val="Cooling set point"/>
      <sheetName val="IT upgrade"/>
      <sheetName val="Energy management"/>
      <sheetName val="Insulation"/>
      <sheetName val="Insulation 2"/>
      <sheetName val="Voltage Power Optimisation"/>
      <sheetName val="Solar PV"/>
      <sheetName val="Upgrade air compressors"/>
      <sheetName val="Reduce compressor pressure"/>
      <sheetName val="Heat pump"/>
      <sheetName val="Biomass boiler"/>
      <sheetName val="Electrical equipment"/>
      <sheetName val="Install solar film"/>
      <sheetName val="Radiator replacement"/>
      <sheetName val="Upgrade storage heaters"/>
      <sheetName val="Endotherm"/>
      <sheetName val="Pipe lagging - DO NOT USE"/>
      <sheetName val="Sunamp"/>
      <sheetName val="Turn off desktops over night"/>
      <sheetName val="Increase video conferencing"/>
      <sheetName val="Virtualise the servers"/>
      <sheetName val="Variable Speed Drives"/>
      <sheetName val="References"/>
      <sheetName val="Lookups"/>
      <sheetName val="Tech spec"/>
      <sheetName val="Benchmarks"/>
    </sheetNames>
    <sheetDataSet>
      <sheetData sheetId="0" refreshError="1"/>
      <sheetData sheetId="1" refreshError="1"/>
      <sheetData sheetId="2" refreshError="1"/>
      <sheetData sheetId="3" refreshError="1"/>
      <sheetData sheetId="4" refreshError="1"/>
      <sheetData sheetId="5">
        <row r="4">
          <cell r="C4" t="str">
            <v>Upgrade vehicle fleet to electric</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227">
          <cell r="D227" t="str">
            <v>Double glazed wood/plastic</v>
          </cell>
        </row>
        <row r="228">
          <cell r="D228" t="str">
            <v>Double glazed metal frames</v>
          </cell>
        </row>
        <row r="229">
          <cell r="D229" t="str">
            <v>Single glazed wood/plastic</v>
          </cell>
        </row>
        <row r="230">
          <cell r="D230" t="str">
            <v>Secondary glazing</v>
          </cell>
        </row>
        <row r="231">
          <cell r="D231" t="str">
            <v>25mm air space</v>
          </cell>
        </row>
        <row r="232">
          <cell r="D232" t="str">
            <v>12mm air space</v>
          </cell>
        </row>
        <row r="233">
          <cell r="D233" t="str">
            <v>6mm air space</v>
          </cell>
        </row>
        <row r="234">
          <cell r="D234" t="str">
            <v>2mm air space</v>
          </cell>
        </row>
        <row r="235">
          <cell r="D235" t="str">
            <v>Skylight</v>
          </cell>
        </row>
        <row r="236">
          <cell r="D236" t="str">
            <v>Triple glazing</v>
          </cell>
        </row>
        <row r="237">
          <cell r="D237" t="str">
            <v>150mm air gap</v>
          </cell>
        </row>
        <row r="238">
          <cell r="D238" t="str">
            <v>Single glazing, without frames</v>
          </cell>
        </row>
        <row r="239">
          <cell r="D239" t="str">
            <v>Single glazing, with wooden frames</v>
          </cell>
        </row>
        <row r="240">
          <cell r="D240" t="str">
            <v>Single glazing, with aluminium frames</v>
          </cell>
        </row>
        <row r="241">
          <cell r="D241" t="str">
            <v>Internal wall insulation</v>
          </cell>
        </row>
        <row r="242">
          <cell r="D242" t="str">
            <v>Cavity wall</v>
          </cell>
        </row>
        <row r="243">
          <cell r="D243" t="str">
            <v>Timber frame walls</v>
          </cell>
        </row>
        <row r="244">
          <cell r="D244" t="str">
            <v>Wall or ceiling insulation</v>
          </cell>
        </row>
        <row r="245">
          <cell r="D245" t="str">
            <v>Suspended timber floor, partition walls</v>
          </cell>
        </row>
        <row r="246">
          <cell r="D246" t="str">
            <v>masonry cavity party walls</v>
          </cell>
        </row>
        <row r="247">
          <cell r="D247" t="str">
            <v>220mm with 25mm airgap</v>
          </cell>
        </row>
        <row r="248">
          <cell r="D248" t="str">
            <v>200mm heavyweight concrete block</v>
          </cell>
        </row>
        <row r="249">
          <cell r="D249" t="str">
            <v>200mm lightweight concrete</v>
          </cell>
        </row>
        <row r="250">
          <cell r="D250" t="str">
            <v>200 cast concrete</v>
          </cell>
        </row>
        <row r="251">
          <cell r="D251" t="str">
            <v>105mm brickwork, 10mm plasterboard</v>
          </cell>
        </row>
        <row r="252">
          <cell r="D252" t="str">
            <v>Filled cavity wall</v>
          </cell>
        </row>
        <row r="253">
          <cell r="D253" t="str">
            <v>Unfilled cavity wall</v>
          </cell>
        </row>
        <row r="254">
          <cell r="D254" t="str">
            <v>Solid wall 220mm</v>
          </cell>
        </row>
        <row r="255">
          <cell r="D255" t="str">
            <v>Pitched roof (between joists)</v>
          </cell>
        </row>
        <row r="256">
          <cell r="D256" t="str">
            <v>Pitched roof (over roof joists / above suspended ceiling)</v>
          </cell>
        </row>
        <row r="257">
          <cell r="D257" t="str">
            <v>Profiled metal roof</v>
          </cell>
        </row>
        <row r="258">
          <cell r="D258" t="str">
            <v>Insulation between rafters</v>
          </cell>
        </row>
        <row r="259">
          <cell r="D259" t="str">
            <v>Pitched &lt; 50mm insulation</v>
          </cell>
        </row>
        <row r="260">
          <cell r="D260" t="str">
            <v>Pitched 50-75mm insulation</v>
          </cell>
        </row>
        <row r="261">
          <cell r="D261" t="str">
            <v>Pitched &gt; 75mm insulation</v>
          </cell>
        </row>
        <row r="262">
          <cell r="D262" t="str">
            <v>Flat uninsulated</v>
          </cell>
        </row>
        <row r="263">
          <cell r="D263" t="str">
            <v>Flat 50mm insulation</v>
          </cell>
        </row>
      </sheetData>
      <sheetData sheetId="32" refreshError="1"/>
      <sheetData sheetId="33" refreshError="1"/>
      <sheetData sheetId="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Index"/>
      <sheetName val="UEM inputs"/>
      <sheetName val="Version Control"/>
      <sheetName val="DATA"/>
      <sheetName val="QA"/>
      <sheetName val="&gt; DDM INPUTS"/>
      <sheetName val="&gt;&gt;Policies"/>
      <sheetName val="Policy Overview"/>
      <sheetName val="Existing Policies"/>
      <sheetName val="Strike prices"/>
      <sheetName val="Heat revenues"/>
      <sheetName val="Feed-in tariff 1"/>
      <sheetName val="Feed-in tariff 2"/>
      <sheetName val="Feed-in tariff 3"/>
      <sheetName val="Feed-in tariff 4"/>
      <sheetName val="Feed-in tariff 5"/>
      <sheetName val="Feed-in tariff 6"/>
      <sheetName val="Feed-in tariff 7"/>
      <sheetName val="CfD Network losses adjustment"/>
      <sheetName val="CfD 1"/>
      <sheetName val="CfD 2"/>
      <sheetName val="CfD 3"/>
      <sheetName val="CfD 4"/>
      <sheetName val="CfD 5"/>
      <sheetName val="CfD 6"/>
      <sheetName val="CfD 7"/>
      <sheetName val="CfD 8"/>
      <sheetName val="CfD 9"/>
      <sheetName val="CfD 10"/>
      <sheetName val="CfD 11"/>
      <sheetName val="CfD 12"/>
      <sheetName val="CfD 13"/>
      <sheetName val="CfD 14"/>
      <sheetName val="CfD 15"/>
      <sheetName val="CfD 16"/>
      <sheetName val="CfD 17"/>
      <sheetName val="CfD 18"/>
      <sheetName val="CO2 limits 1"/>
      <sheetName val="Strategic Reserve"/>
      <sheetName val="Capacity Payment 1"/>
      <sheetName val="Regulated Asset Base 1"/>
      <sheetName val="Carbon Price Floor"/>
      <sheetName val="Tax on Profit"/>
      <sheetName val="Tax on CO2"/>
      <sheetName val="Tax on Fuel"/>
      <sheetName val="Policy billing"/>
      <sheetName val="Capacity mechanism"/>
      <sheetName val="&gt;&gt;Prices"/>
      <sheetName val="Pricing Mark-up"/>
      <sheetName val="&gt;&gt;Demand"/>
      <sheetName val="Capacity Margin Derating"/>
      <sheetName val="Daily Load Curves"/>
      <sheetName val="Daily Load Curves (new)"/>
      <sheetName val="Policy Demand Reduction"/>
      <sheetName val="DSR"/>
      <sheetName val="&gt;&gt;Non-conventional capacity"/>
      <sheetName val="Reserve"/>
      <sheetName val="Autogeneration"/>
      <sheetName val="Interconnectors"/>
      <sheetName val="Inter fixed flow 1"/>
      <sheetName val="Inter price responsive 1"/>
      <sheetName val="Hydro and Pumped Storage"/>
      <sheetName val="&gt;&gt;New builds"/>
      <sheetName val="VIU assumptions"/>
      <sheetName val="VIU limit"/>
      <sheetName val="Merchant Assumptions"/>
      <sheetName val="Plant Available for New Build"/>
      <sheetName val="Maximum Build Limits"/>
      <sheetName val="Cumulative Max Build Limits"/>
      <sheetName val="Minimum Build Limits"/>
      <sheetName val="New Plant"/>
      <sheetName val="&gt;&gt;Technologies and Plant"/>
      <sheetName val="Technology Assumptions"/>
      <sheetName val="Fuel assumptions"/>
      <sheetName val="Fuel Assumptions (old)"/>
      <sheetName val="Water"/>
      <sheetName val="Outage rates (new and existing)"/>
      <sheetName val="Losses"/>
      <sheetName val="Efficiency rates"/>
      <sheetName val="Spark and Dark Spreads"/>
      <sheetName val="Intermittency"/>
      <sheetName val="Demand Projections"/>
      <sheetName val="Existing Plant"/>
      <sheetName val="Upgrades"/>
      <sheetName val="Endogenous closures"/>
      <sheetName val="Portfolios"/>
      <sheetName val="EDF Pricing Assumptions"/>
      <sheetName val="&gt;&gt;Control"/>
      <sheetName val="Model Settings"/>
      <sheetName val="SheetsToExport"/>
      <sheetName val="LISTS"/>
      <sheetName val="Sheet2"/>
      <sheetName val="Sheet_Index1"/>
      <sheetName val="UEM_inputs1"/>
      <sheetName val="Version_Control1"/>
      <sheetName val="&gt;_DDM_INPUTS1"/>
      <sheetName val="Policy_Overview1"/>
      <sheetName val="Existing_Policies1"/>
      <sheetName val="Strike_prices1"/>
      <sheetName val="Heat_revenues1"/>
      <sheetName val="Feed-in_tariff_11"/>
      <sheetName val="Feed-in_tariff_21"/>
      <sheetName val="Feed-in_tariff_31"/>
      <sheetName val="Feed-in_tariff_41"/>
      <sheetName val="Feed-in_tariff_51"/>
      <sheetName val="Feed-in_tariff_61"/>
      <sheetName val="Feed-in_tariff_71"/>
      <sheetName val="CfD_Network_losses_adjustment1"/>
      <sheetName val="CfD_19"/>
      <sheetName val="CfD_21"/>
      <sheetName val="CfD_31"/>
      <sheetName val="CfD_41"/>
      <sheetName val="CfD_51"/>
      <sheetName val="CfD_61"/>
      <sheetName val="CfD_71"/>
      <sheetName val="CfD_81"/>
      <sheetName val="CfD_91"/>
      <sheetName val="CfD_101"/>
      <sheetName val="CfD_111"/>
      <sheetName val="CfD_121"/>
      <sheetName val="CfD_131"/>
      <sheetName val="CfD_141"/>
      <sheetName val="CfD_151"/>
      <sheetName val="CfD_161"/>
      <sheetName val="CfD_171"/>
      <sheetName val="CfD_181"/>
      <sheetName val="CO2_limits_11"/>
      <sheetName val="Strategic_Reserve1"/>
      <sheetName val="Capacity_Payment_11"/>
      <sheetName val="Regulated_Asset_Base_11"/>
      <sheetName val="Carbon_Price_Floor1"/>
      <sheetName val="Tax_on_Profit1"/>
      <sheetName val="Tax_on_CO21"/>
      <sheetName val="Tax_on_Fuel1"/>
      <sheetName val="Policy_billing1"/>
      <sheetName val="Capacity_mechanism1"/>
      <sheetName val="Pricing_Mark-up1"/>
      <sheetName val="Capacity_Margin_Derating1"/>
      <sheetName val="Daily_Load_Curves1"/>
      <sheetName val="Daily_Load_Curves_(new)1"/>
      <sheetName val="Policy_Demand_Reduction1"/>
      <sheetName val="&gt;&gt;Non-conventional_capacity1"/>
      <sheetName val="Inter_fixed_flow_11"/>
      <sheetName val="Inter_price_responsive_11"/>
      <sheetName val="Hydro_and_Pumped_Storage1"/>
      <sheetName val="&gt;&gt;New_builds1"/>
      <sheetName val="VIU_assumptions1"/>
      <sheetName val="VIU_limit1"/>
      <sheetName val="Merchant_Assumptions1"/>
      <sheetName val="Plant_Available_for_New_Build1"/>
      <sheetName val="Maximum_Build_Limits1"/>
      <sheetName val="Cumulative_Max_Build_Limits1"/>
      <sheetName val="Minimum_Build_Limits1"/>
      <sheetName val="New_Plant1"/>
      <sheetName val="&gt;&gt;Technologies_and_Plant1"/>
      <sheetName val="Technology_Assumptions1"/>
      <sheetName val="Fuel_assumptions1"/>
      <sheetName val="Fuel_Assumptions_(old)1"/>
      <sheetName val="Outage_rates_(new_and_existing1"/>
      <sheetName val="Efficiency_rates1"/>
      <sheetName val="Spark_and_Dark_Spreads1"/>
      <sheetName val="Demand_Projections1"/>
      <sheetName val="Existing_Plant1"/>
      <sheetName val="Endogenous_closures1"/>
      <sheetName val="EDF_Pricing_Assumptions1"/>
      <sheetName val="Model_Settings1"/>
      <sheetName val="Sheet_Index"/>
      <sheetName val="UEM_inputs"/>
      <sheetName val="Version_Control"/>
      <sheetName val="&gt;_DDM_INPUTS"/>
      <sheetName val="Policy_Overview"/>
      <sheetName val="Existing_Policies"/>
      <sheetName val="Strike_prices"/>
      <sheetName val="Heat_revenues"/>
      <sheetName val="Feed-in_tariff_1"/>
      <sheetName val="Feed-in_tariff_2"/>
      <sheetName val="Feed-in_tariff_3"/>
      <sheetName val="Feed-in_tariff_4"/>
      <sheetName val="Feed-in_tariff_5"/>
      <sheetName val="Feed-in_tariff_6"/>
      <sheetName val="Feed-in_tariff_7"/>
      <sheetName val="CfD_Network_losses_adjustment"/>
      <sheetName val="CfD_1"/>
      <sheetName val="CfD_2"/>
      <sheetName val="CfD_3"/>
      <sheetName val="CfD_4"/>
      <sheetName val="CfD_5"/>
      <sheetName val="CfD_6"/>
      <sheetName val="CfD_7"/>
      <sheetName val="CfD_8"/>
      <sheetName val="CfD_9"/>
      <sheetName val="CfD_10"/>
      <sheetName val="CfD_11"/>
      <sheetName val="CfD_12"/>
      <sheetName val="CfD_13"/>
      <sheetName val="CfD_14"/>
      <sheetName val="CfD_15"/>
      <sheetName val="CfD_16"/>
      <sheetName val="CfD_17"/>
      <sheetName val="CfD_18"/>
      <sheetName val="CO2_limits_1"/>
      <sheetName val="Strategic_Reserve"/>
      <sheetName val="Capacity_Payment_1"/>
      <sheetName val="Regulated_Asset_Base_1"/>
      <sheetName val="Carbon_Price_Floor"/>
      <sheetName val="Tax_on_Profit"/>
      <sheetName val="Tax_on_CO2"/>
      <sheetName val="Tax_on_Fuel"/>
      <sheetName val="Policy_billing"/>
      <sheetName val="Capacity_mechanism"/>
      <sheetName val="Pricing_Mark-up"/>
      <sheetName val="Capacity_Margin_Derating"/>
      <sheetName val="Daily_Load_Curves"/>
      <sheetName val="Daily_Load_Curves_(new)"/>
      <sheetName val="Policy_Demand_Reduction"/>
      <sheetName val="&gt;&gt;Non-conventional_capacity"/>
      <sheetName val="Inter_fixed_flow_1"/>
      <sheetName val="Inter_price_responsive_1"/>
      <sheetName val="Hydro_and_Pumped_Storage"/>
      <sheetName val="&gt;&gt;New_builds"/>
      <sheetName val="VIU_assumptions"/>
      <sheetName val="VIU_limit"/>
      <sheetName val="Merchant_Assumptions"/>
      <sheetName val="Plant_Available_for_New_Build"/>
      <sheetName val="Maximum_Build_Limits"/>
      <sheetName val="Cumulative_Max_Build_Limits"/>
      <sheetName val="Minimum_Build_Limits"/>
      <sheetName val="New_Plant"/>
      <sheetName val="&gt;&gt;Technologies_and_Plant"/>
      <sheetName val="Technology_Assumptions"/>
      <sheetName val="Fuel_assumptions"/>
      <sheetName val="Fuel_Assumptions_(old)"/>
      <sheetName val="Outage_rates_(new_and_existing)"/>
      <sheetName val="Efficiency_rates"/>
      <sheetName val="Spark_and_Dark_Spreads"/>
      <sheetName val="Demand_Projections"/>
      <sheetName val="Existing_Plant"/>
      <sheetName val="Endogenous_closures"/>
      <sheetName val="EDF_Pricing_Assumptions"/>
      <sheetName val="Model_Set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ow r="27">
          <cell r="C27" t="str">
            <v>Yes</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ow r="27">
          <cell r="C27" t="str">
            <v>Yes</v>
          </cell>
        </row>
      </sheetData>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row r="27">
          <cell r="C27" t="str">
            <v>Yes</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icy Overview"/>
      <sheetName val="Feed-in tariff 1"/>
      <sheetName val="Val Feed-in tariff 1"/>
      <sheetName val="CfD 1"/>
      <sheetName val="Val CfD 1"/>
      <sheetName val="CfD 2"/>
      <sheetName val="Val CfD 2"/>
      <sheetName val="CfD 3"/>
      <sheetName val="CfD 4"/>
      <sheetName val="Val CfD 3"/>
      <sheetName val="Val CfD 4"/>
      <sheetName val="CfD 5"/>
      <sheetName val="Val CfD 5"/>
      <sheetName val="CfD 6"/>
      <sheetName val="Val CfD 6"/>
      <sheetName val="CfD 7"/>
      <sheetName val="Val CfD 7"/>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ROC banding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Portfolios"/>
      <sheetName val="Existing Plant"/>
      <sheetName val="Val Existing Plant"/>
      <sheetName val="Val Pipeline"/>
      <sheetName val="TheoreticalPlant"/>
      <sheetName val="Wind"/>
      <sheetName val="Val Wind"/>
      <sheetName val="Model Settings"/>
      <sheetName val="Val Build &amp; Retirement Assumpti"/>
      <sheetName val="SheetManager"/>
      <sheetName val="LISTS"/>
      <sheetName val="Policy_Overview1"/>
      <sheetName val="Feed-in_tariff_11"/>
      <sheetName val="Val_Feed-in_tariff_11"/>
      <sheetName val="CfD_11"/>
      <sheetName val="Val_CfD_11"/>
      <sheetName val="CfD_21"/>
      <sheetName val="Val_CfD_21"/>
      <sheetName val="CfD_31"/>
      <sheetName val="CfD_41"/>
      <sheetName val="Val_CfD_31"/>
      <sheetName val="Val_CfD_41"/>
      <sheetName val="CfD_51"/>
      <sheetName val="Val_CfD_51"/>
      <sheetName val="CfD_61"/>
      <sheetName val="Val_CfD_61"/>
      <sheetName val="CfD_71"/>
      <sheetName val="Val_CfD_7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ROC_banding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Policy_Overview"/>
      <sheetName val="Feed-in_tariff_1"/>
      <sheetName val="Val_Feed-in_tariff_1"/>
      <sheetName val="CfD_1"/>
      <sheetName val="Val_CfD_1"/>
      <sheetName val="CfD_2"/>
      <sheetName val="Val_CfD_2"/>
      <sheetName val="CfD_3"/>
      <sheetName val="CfD_4"/>
      <sheetName val="Val_CfD_3"/>
      <sheetName val="Val_CfD_4"/>
      <sheetName val="CfD_5"/>
      <sheetName val="Val_CfD_5"/>
      <sheetName val="CfD_6"/>
      <sheetName val="Val_CfD_6"/>
      <sheetName val="CfD_7"/>
      <sheetName val="Val_CfD_7"/>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ROC_banding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 3 rows"/>
      <sheetName val="QA_Index"/>
      <sheetName val="Version&amp;Issue_Log"/>
      <sheetName val="Update_Checklist"/>
      <sheetName val="DataSources"/>
      <sheetName val="QC_Checklist"/>
      <sheetName val="RAW1_GWP Factors"/>
      <sheetName val="OtherAssumptions"/>
      <sheetName val="Calc1"/>
      <sheetName val="LinkedInOutput"/>
      <sheetName val="MethodPaper"/>
      <sheetName val="Conversions"/>
      <sheetName val="Lookups"/>
      <sheetName val="top_3_rows1"/>
      <sheetName val="RAW1_GWP_Factors1"/>
      <sheetName val="top_3_rows"/>
      <sheetName val="RAW1_GWP_Factors"/>
    </sheetNames>
    <sheetDataSet>
      <sheetData sheetId="0"/>
      <sheetData sheetId="1">
        <row r="6">
          <cell r="C6">
            <v>0</v>
          </cell>
        </row>
      </sheetData>
      <sheetData sheetId="2"/>
      <sheetData sheetId="3"/>
      <sheetData sheetId="4"/>
      <sheetData sheetId="5"/>
      <sheetData sheetId="6"/>
      <sheetData sheetId="7"/>
      <sheetData sheetId="8"/>
      <sheetData sheetId="9"/>
      <sheetData sheetId="10"/>
      <sheetData sheetId="11"/>
      <sheetData sheetId="12">
        <row r="7">
          <cell r="B7" t="str">
            <v>&lt;select&gt;</v>
          </cell>
          <cell r="C7" t="str">
            <v>&lt;select&gt;</v>
          </cell>
          <cell r="D7" t="str">
            <v>&lt;select&gt;</v>
          </cell>
        </row>
        <row r="8">
          <cell r="B8" t="str">
            <v>Nikolas Hill</v>
          </cell>
          <cell r="C8" t="str">
            <v>Yes</v>
          </cell>
          <cell r="D8" t="str">
            <v>WIP</v>
          </cell>
        </row>
        <row r="9">
          <cell r="B9" t="str">
            <v>Rebekah Watson</v>
          </cell>
          <cell r="C9" t="str">
            <v>No</v>
          </cell>
          <cell r="D9" t="str">
            <v>Issue to resolve</v>
          </cell>
        </row>
        <row r="10">
          <cell r="B10" t="str">
            <v>Dan Wakeling</v>
          </cell>
          <cell r="C10" t="str">
            <v>N/A</v>
          </cell>
          <cell r="D10" t="str">
            <v>Ready for QC checking</v>
          </cell>
        </row>
        <row r="11">
          <cell r="B11" t="str">
            <v>Eugenia Bonifazi</v>
          </cell>
          <cell r="C11">
            <v>0</v>
          </cell>
          <cell r="D11" t="str">
            <v>Ready for QC checking 2</v>
          </cell>
        </row>
        <row r="12">
          <cell r="B12" t="str">
            <v>Nikki Webb</v>
          </cell>
          <cell r="C12">
            <v>0</v>
          </cell>
          <cell r="D12" t="str">
            <v>Ready for QA sign-off</v>
          </cell>
        </row>
        <row r="13">
          <cell r="B13" t="str">
            <v>Joanna MacCarthy</v>
          </cell>
          <cell r="C13">
            <v>0</v>
          </cell>
          <cell r="D13" t="str">
            <v>Draft 1 complete</v>
          </cell>
        </row>
        <row r="14">
          <cell r="B14" t="str">
            <v>Glen Thistlethwaite</v>
          </cell>
          <cell r="C14">
            <v>0</v>
          </cell>
          <cell r="D14" t="str">
            <v>Draft 2 complete</v>
          </cell>
        </row>
        <row r="15">
          <cell r="B15" t="str">
            <v>Simon Gandy</v>
          </cell>
          <cell r="C15">
            <v>0</v>
          </cell>
          <cell r="D15" t="str">
            <v>Final</v>
          </cell>
        </row>
        <row r="16">
          <cell r="B16" t="str">
            <v>Brian Donovan</v>
          </cell>
          <cell r="C16">
            <v>0</v>
          </cell>
          <cell r="D16" t="str">
            <v>Final (revision 1)</v>
          </cell>
        </row>
        <row r="17">
          <cell r="C17">
            <v>0</v>
          </cell>
          <cell r="D17" t="str">
            <v>Final (revision 2)</v>
          </cell>
        </row>
      </sheetData>
      <sheetData sheetId="13"/>
      <sheetData sheetId="14"/>
      <sheetData sheetId="15"/>
      <sheetData sheetId="1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tor_data_UC"/>
      <sheetName val="Line_data_UC"/>
      <sheetName val="Region_data_UC"/>
      <sheetName val="Generator_data_C"/>
      <sheetName val="Emission.Generators_data_C"/>
      <sheetName val="Node_data_C"/>
      <sheetName val="INPUTS"/>
      <sheetName val="SONI to NG_NI"/>
      <sheetName val="Baseline results"/>
      <sheetName val="Lists"/>
      <sheetName val="CO2 summary"/>
      <sheetName val="policy costs outputs"/>
      <sheetName val="Generation Summary"/>
      <sheetName val="Installed Capacity Pivot"/>
      <sheetName val="Summary assumptions"/>
      <sheetName val="Control"/>
      <sheetName val="CM Clearing prices"/>
      <sheetName val="Model Settings"/>
      <sheetName val="calculation"/>
      <sheetName val="Technology Assumptions"/>
      <sheetName val="NI Prices"/>
      <sheetName val="Strike prices"/>
      <sheetName val="Capacity mechanism"/>
      <sheetName val="NI Costs"/>
      <sheetName val="NI Demand"/>
      <sheetName val="NI outputs"/>
      <sheetName val="Heat revenues"/>
      <sheetName val="VIU assumptions"/>
      <sheetName val="Prices"/>
      <sheetName val="NI Load Factors"/>
      <sheetName val="Opex Adjustments"/>
      <sheetName val="Maximum Build Limits NI"/>
      <sheetName val="technologies"/>
      <sheetName val="Existing Policies"/>
      <sheetName val="Backcasting"/>
      <sheetName val="Emission_Generators_data_C1"/>
      <sheetName val="SONI_to_NG_NI1"/>
      <sheetName val="Baseline_results1"/>
      <sheetName val="CO2_summary1"/>
      <sheetName val="policy_costs_outputs1"/>
      <sheetName val="Generation_Summary1"/>
      <sheetName val="Installed_Capacity_Pivot1"/>
      <sheetName val="Summary_assumptions1"/>
      <sheetName val="CM_Clearing_prices1"/>
      <sheetName val="Model_Settings1"/>
      <sheetName val="Technology_Assumptions1"/>
      <sheetName val="NI_Prices1"/>
      <sheetName val="Strike_prices1"/>
      <sheetName val="Capacity_mechanism1"/>
      <sheetName val="NI_Costs1"/>
      <sheetName val="NI_Demand1"/>
      <sheetName val="NI_outputs1"/>
      <sheetName val="Heat_revenues1"/>
      <sheetName val="VIU_assumptions1"/>
      <sheetName val="NI_Load_Factors1"/>
      <sheetName val="Opex_Adjustments1"/>
      <sheetName val="Maximum_Build_Limits_NI1"/>
      <sheetName val="Existing_Policies1"/>
      <sheetName val="Emission_Generators_data_C"/>
      <sheetName val="SONI_to_NG_NI"/>
      <sheetName val="Baseline_results"/>
      <sheetName val="CO2_summary"/>
      <sheetName val="policy_costs_outputs"/>
      <sheetName val="Generation_Summary"/>
      <sheetName val="Installed_Capacity_Pivot"/>
      <sheetName val="Summary_assumptions"/>
      <sheetName val="CM_Clearing_prices"/>
      <sheetName val="Model_Settings"/>
      <sheetName val="Technology_Assumptions"/>
      <sheetName val="NI_Prices"/>
      <sheetName val="Strike_prices"/>
      <sheetName val="Capacity_mechanism"/>
      <sheetName val="NI_Costs"/>
      <sheetName val="NI_Demand"/>
      <sheetName val="NI_outputs"/>
      <sheetName val="Heat_revenues"/>
      <sheetName val="VIU_assumptions"/>
      <sheetName val="NI_Load_Factors"/>
      <sheetName val="Opex_Adjustments"/>
      <sheetName val="Maximum_Build_Limits_NI"/>
      <sheetName val="Existing_Policies"/>
    </sheetNames>
    <sheetDataSet>
      <sheetData sheetId="0">
        <row r="2">
          <cell r="D2" t="str">
            <v>Generators</v>
          </cell>
          <cell r="E2">
            <v>0</v>
          </cell>
        </row>
        <row r="3">
          <cell r="D3" t="str">
            <v>Fiscal year</v>
          </cell>
          <cell r="E3">
            <v>0</v>
          </cell>
        </row>
        <row r="4">
          <cell r="D4" t="str">
            <v>Periods</v>
          </cell>
          <cell r="E4">
            <v>0</v>
          </cell>
        </row>
        <row r="5">
          <cell r="D5" t="str">
            <v>All</v>
          </cell>
          <cell r="E5">
            <v>0</v>
          </cell>
        </row>
        <row r="7">
          <cell r="A7" t="str">
            <v>Region</v>
          </cell>
        </row>
        <row r="8">
          <cell r="A8" t="str">
            <v>(fill down)</v>
          </cell>
          <cell r="D8" t="str">
            <v>Child Name</v>
          </cell>
          <cell r="E8" t="str">
            <v>Category</v>
          </cell>
          <cell r="F8" t="str">
            <v>Property</v>
          </cell>
        </row>
        <row r="9">
          <cell r="A9" t="str">
            <v/>
          </cell>
          <cell r="D9" t="str">
            <v>GB Dummy</v>
          </cell>
          <cell r="E9" t="str">
            <v>-</v>
          </cell>
          <cell r="F9" t="str">
            <v>Generation</v>
          </cell>
        </row>
        <row r="10">
          <cell r="A10" t="str">
            <v/>
          </cell>
          <cell r="D10" t="str">
            <v>GB Dummy</v>
          </cell>
          <cell r="E10" t="str">
            <v>-</v>
          </cell>
          <cell r="F10" t="str">
            <v>Units Started</v>
          </cell>
        </row>
        <row r="11">
          <cell r="A11" t="str">
            <v/>
          </cell>
          <cell r="D11" t="str">
            <v>GB Dummy</v>
          </cell>
          <cell r="E11" t="str">
            <v>-</v>
          </cell>
          <cell r="F11" t="str">
            <v>Hours of Operation</v>
          </cell>
        </row>
        <row r="12">
          <cell r="A12" t="str">
            <v/>
          </cell>
          <cell r="D12" t="str">
            <v>GB Dummy</v>
          </cell>
          <cell r="E12" t="str">
            <v>-</v>
          </cell>
          <cell r="F12" t="str">
            <v>Capacity Factor</v>
          </cell>
        </row>
        <row r="13">
          <cell r="A13" t="str">
            <v/>
          </cell>
          <cell r="D13" t="str">
            <v>GB Dummy</v>
          </cell>
          <cell r="E13" t="str">
            <v>-</v>
          </cell>
          <cell r="F13" t="str">
            <v>Energy Curtailed</v>
          </cell>
        </row>
        <row r="14">
          <cell r="A14" t="str">
            <v/>
          </cell>
          <cell r="D14" t="str">
            <v>GB Dummy</v>
          </cell>
          <cell r="E14" t="str">
            <v>-</v>
          </cell>
          <cell r="F14" t="str">
            <v>Fixed Load Generation</v>
          </cell>
        </row>
        <row r="15">
          <cell r="A15" t="str">
            <v/>
          </cell>
          <cell r="D15" t="str">
            <v>GB Dummy</v>
          </cell>
          <cell r="E15" t="str">
            <v>-</v>
          </cell>
          <cell r="F15" t="str">
            <v>Pump Load</v>
          </cell>
        </row>
        <row r="16">
          <cell r="A16" t="str">
            <v/>
          </cell>
          <cell r="D16" t="str">
            <v>GB Dummy</v>
          </cell>
          <cell r="E16" t="str">
            <v>-</v>
          </cell>
          <cell r="F16" t="str">
            <v>VO&amp;M Cost</v>
          </cell>
        </row>
        <row r="17">
          <cell r="A17" t="str">
            <v/>
          </cell>
          <cell r="D17" t="str">
            <v>GB Dummy</v>
          </cell>
          <cell r="E17" t="str">
            <v>-</v>
          </cell>
          <cell r="F17" t="str">
            <v>Generation Cost</v>
          </cell>
        </row>
        <row r="18">
          <cell r="A18" t="str">
            <v/>
          </cell>
          <cell r="D18" t="str">
            <v>GB Dummy</v>
          </cell>
          <cell r="E18" t="str">
            <v>-</v>
          </cell>
          <cell r="F18" t="str">
            <v>Start &amp; Shutdown Cost</v>
          </cell>
        </row>
        <row r="19">
          <cell r="A19" t="str">
            <v/>
          </cell>
          <cell r="D19" t="str">
            <v>GB Dummy</v>
          </cell>
          <cell r="E19" t="str">
            <v>-</v>
          </cell>
          <cell r="F19" t="str">
            <v>Start Fuel Cost</v>
          </cell>
        </row>
        <row r="20">
          <cell r="A20" t="str">
            <v/>
          </cell>
          <cell r="D20" t="str">
            <v>GB Dummy</v>
          </cell>
          <cell r="E20" t="str">
            <v>-</v>
          </cell>
          <cell r="F20" t="str">
            <v>Emissions Cost</v>
          </cell>
        </row>
        <row r="21">
          <cell r="A21" t="str">
            <v/>
          </cell>
          <cell r="D21" t="str">
            <v>GB Dummy</v>
          </cell>
          <cell r="E21" t="str">
            <v>-</v>
          </cell>
          <cell r="F21" t="str">
            <v>Total Generation Cost</v>
          </cell>
        </row>
        <row r="22">
          <cell r="A22" t="str">
            <v/>
          </cell>
          <cell r="D22" t="str">
            <v>GB Dummy</v>
          </cell>
          <cell r="E22" t="str">
            <v>-</v>
          </cell>
          <cell r="F22" t="str">
            <v>SRMC</v>
          </cell>
        </row>
        <row r="23">
          <cell r="A23" t="str">
            <v/>
          </cell>
          <cell r="D23" t="str">
            <v>GB Dummy</v>
          </cell>
          <cell r="E23" t="str">
            <v>-</v>
          </cell>
          <cell r="F23" t="str">
            <v>Mark-up</v>
          </cell>
        </row>
        <row r="24">
          <cell r="A24" t="str">
            <v/>
          </cell>
          <cell r="D24" t="str">
            <v>GB Dummy</v>
          </cell>
          <cell r="E24" t="str">
            <v>-</v>
          </cell>
          <cell r="F24" t="str">
            <v>Price Received</v>
          </cell>
        </row>
        <row r="25">
          <cell r="A25" t="str">
            <v/>
          </cell>
          <cell r="D25" t="str">
            <v>GB Dummy</v>
          </cell>
          <cell r="E25" t="str">
            <v>-</v>
          </cell>
          <cell r="F25" t="str">
            <v>Pool Revenue</v>
          </cell>
        </row>
        <row r="26">
          <cell r="A26" t="str">
            <v/>
          </cell>
          <cell r="D26" t="str">
            <v>GB Dummy</v>
          </cell>
          <cell r="E26" t="str">
            <v>-</v>
          </cell>
          <cell r="F26" t="str">
            <v>Net Revenue</v>
          </cell>
        </row>
        <row r="27">
          <cell r="A27" t="str">
            <v/>
          </cell>
          <cell r="D27" t="str">
            <v>GB Dummy</v>
          </cell>
          <cell r="E27" t="str">
            <v>-</v>
          </cell>
          <cell r="F27" t="str">
            <v>Net Profit</v>
          </cell>
        </row>
        <row r="28">
          <cell r="A28" t="str">
            <v/>
          </cell>
          <cell r="D28" t="str">
            <v>GB Dummy</v>
          </cell>
          <cell r="E28" t="str">
            <v>-</v>
          </cell>
          <cell r="F28" t="str">
            <v>Installed Capacity</v>
          </cell>
        </row>
        <row r="29">
          <cell r="A29" t="str">
            <v/>
          </cell>
          <cell r="D29" t="str">
            <v>GB Dummy</v>
          </cell>
          <cell r="E29" t="str">
            <v>-</v>
          </cell>
          <cell r="F29" t="str">
            <v>Rated Capacity</v>
          </cell>
        </row>
        <row r="30">
          <cell r="A30" t="str">
            <v/>
          </cell>
          <cell r="D30" t="str">
            <v>GB Dummy</v>
          </cell>
          <cell r="E30" t="str">
            <v>-</v>
          </cell>
          <cell r="F30" t="str">
            <v>Maintenance</v>
          </cell>
        </row>
        <row r="31">
          <cell r="A31" t="str">
            <v/>
          </cell>
          <cell r="D31" t="str">
            <v>GB Dummy</v>
          </cell>
          <cell r="E31" t="str">
            <v>-</v>
          </cell>
          <cell r="F31" t="str">
            <v>Forced Outage</v>
          </cell>
        </row>
        <row r="32">
          <cell r="A32" t="str">
            <v/>
          </cell>
          <cell r="D32" t="str">
            <v>GB Dummy</v>
          </cell>
          <cell r="E32" t="str">
            <v>-</v>
          </cell>
          <cell r="F32" t="str">
            <v>Available Energy</v>
          </cell>
        </row>
        <row r="33">
          <cell r="A33" t="str">
            <v>NI</v>
          </cell>
          <cell r="D33" t="str">
            <v>B10</v>
          </cell>
          <cell r="E33" t="str">
            <v>NI Gas</v>
          </cell>
          <cell r="F33" t="str">
            <v>Generation</v>
          </cell>
        </row>
        <row r="34">
          <cell r="A34" t="str">
            <v>NI</v>
          </cell>
          <cell r="D34" t="str">
            <v>B10</v>
          </cell>
          <cell r="E34" t="str">
            <v>NI Gas</v>
          </cell>
          <cell r="F34" t="str">
            <v>Units Started</v>
          </cell>
        </row>
        <row r="35">
          <cell r="A35" t="str">
            <v>NI</v>
          </cell>
          <cell r="D35" t="str">
            <v>B10</v>
          </cell>
          <cell r="E35" t="str">
            <v>NI Gas</v>
          </cell>
          <cell r="F35" t="str">
            <v>Hours of Operation</v>
          </cell>
        </row>
        <row r="36">
          <cell r="A36" t="str">
            <v>NI</v>
          </cell>
          <cell r="D36" t="str">
            <v>B10</v>
          </cell>
          <cell r="E36" t="str">
            <v>NI Gas</v>
          </cell>
          <cell r="F36" t="str">
            <v>Capacity Factor</v>
          </cell>
        </row>
        <row r="37">
          <cell r="A37" t="str">
            <v>NI</v>
          </cell>
          <cell r="D37" t="str">
            <v>B10</v>
          </cell>
          <cell r="E37" t="str">
            <v>NI Gas</v>
          </cell>
          <cell r="F37" t="str">
            <v>Energy Curtailed</v>
          </cell>
        </row>
        <row r="38">
          <cell r="A38" t="str">
            <v>NI</v>
          </cell>
          <cell r="D38" t="str">
            <v>B10</v>
          </cell>
          <cell r="E38" t="str">
            <v>NI Gas</v>
          </cell>
          <cell r="F38" t="str">
            <v>Fixed Load Generation</v>
          </cell>
        </row>
        <row r="39">
          <cell r="A39" t="str">
            <v>NI</v>
          </cell>
          <cell r="D39" t="str">
            <v>B10</v>
          </cell>
          <cell r="E39" t="str">
            <v>NI Gas</v>
          </cell>
          <cell r="F39" t="str">
            <v>Pump Load</v>
          </cell>
        </row>
        <row r="40">
          <cell r="A40" t="str">
            <v>NI</v>
          </cell>
          <cell r="D40" t="str">
            <v>B10</v>
          </cell>
          <cell r="E40" t="str">
            <v>NI Gas</v>
          </cell>
          <cell r="F40" t="str">
            <v>VO&amp;M Cost</v>
          </cell>
        </row>
        <row r="41">
          <cell r="A41" t="str">
            <v>NI</v>
          </cell>
          <cell r="D41" t="str">
            <v>B10</v>
          </cell>
          <cell r="E41" t="str">
            <v>NI Gas</v>
          </cell>
          <cell r="F41" t="str">
            <v>Generation Cost</v>
          </cell>
        </row>
        <row r="42">
          <cell r="A42" t="str">
            <v>NI</v>
          </cell>
          <cell r="D42" t="str">
            <v>B10</v>
          </cell>
          <cell r="E42" t="str">
            <v>NI Gas</v>
          </cell>
          <cell r="F42" t="str">
            <v>Start &amp; Shutdown Cost</v>
          </cell>
        </row>
        <row r="43">
          <cell r="A43" t="str">
            <v>NI</v>
          </cell>
          <cell r="D43" t="str">
            <v>B10</v>
          </cell>
          <cell r="E43" t="str">
            <v>NI Gas</v>
          </cell>
          <cell r="F43" t="str">
            <v>Start Fuel Cost</v>
          </cell>
        </row>
        <row r="44">
          <cell r="A44" t="str">
            <v>NI</v>
          </cell>
          <cell r="D44" t="str">
            <v>B10</v>
          </cell>
          <cell r="E44" t="str">
            <v>NI Gas</v>
          </cell>
          <cell r="F44" t="str">
            <v>Emissions Cost</v>
          </cell>
        </row>
        <row r="45">
          <cell r="A45" t="str">
            <v>NI</v>
          </cell>
          <cell r="D45" t="str">
            <v>B10</v>
          </cell>
          <cell r="E45" t="str">
            <v>NI Gas</v>
          </cell>
          <cell r="F45" t="str">
            <v>Total Generation Cost</v>
          </cell>
        </row>
        <row r="46">
          <cell r="A46" t="str">
            <v>NI</v>
          </cell>
          <cell r="D46" t="str">
            <v>B10</v>
          </cell>
          <cell r="E46" t="str">
            <v>NI Gas</v>
          </cell>
          <cell r="F46" t="str">
            <v>SRMC</v>
          </cell>
        </row>
        <row r="47">
          <cell r="A47" t="str">
            <v>NI</v>
          </cell>
          <cell r="D47" t="str">
            <v>B10</v>
          </cell>
          <cell r="E47" t="str">
            <v>NI Gas</v>
          </cell>
          <cell r="F47" t="str">
            <v>Mark-up</v>
          </cell>
        </row>
        <row r="48">
          <cell r="A48" t="str">
            <v>NI</v>
          </cell>
          <cell r="D48" t="str">
            <v>B10</v>
          </cell>
          <cell r="E48" t="str">
            <v>NI Gas</v>
          </cell>
          <cell r="F48" t="str">
            <v>Price Received</v>
          </cell>
        </row>
        <row r="49">
          <cell r="A49" t="str">
            <v>NI</v>
          </cell>
          <cell r="D49" t="str">
            <v>B10</v>
          </cell>
          <cell r="E49" t="str">
            <v>NI Gas</v>
          </cell>
          <cell r="F49" t="str">
            <v>Pool Revenue</v>
          </cell>
        </row>
        <row r="50">
          <cell r="A50" t="str">
            <v>NI</v>
          </cell>
          <cell r="D50" t="str">
            <v>B10</v>
          </cell>
          <cell r="E50" t="str">
            <v>NI Gas</v>
          </cell>
          <cell r="F50" t="str">
            <v>Net Revenue</v>
          </cell>
        </row>
        <row r="51">
          <cell r="A51" t="str">
            <v>NI</v>
          </cell>
          <cell r="D51" t="str">
            <v>B10</v>
          </cell>
          <cell r="E51" t="str">
            <v>NI Gas</v>
          </cell>
          <cell r="F51" t="str">
            <v>Net Profit</v>
          </cell>
        </row>
        <row r="52">
          <cell r="A52" t="str">
            <v>NI</v>
          </cell>
          <cell r="D52" t="str">
            <v>B10</v>
          </cell>
          <cell r="E52" t="str">
            <v>NI Gas</v>
          </cell>
          <cell r="F52" t="str">
            <v>Installed Capacity</v>
          </cell>
        </row>
        <row r="53">
          <cell r="A53" t="str">
            <v>NI</v>
          </cell>
          <cell r="D53" t="str">
            <v>B10</v>
          </cell>
          <cell r="E53" t="str">
            <v>NI Gas</v>
          </cell>
          <cell r="F53" t="str">
            <v>Rated Capacity</v>
          </cell>
        </row>
        <row r="54">
          <cell r="A54" t="str">
            <v>NI</v>
          </cell>
          <cell r="D54" t="str">
            <v>B10</v>
          </cell>
          <cell r="E54" t="str">
            <v>NI Gas</v>
          </cell>
          <cell r="F54" t="str">
            <v>Maintenance</v>
          </cell>
        </row>
        <row r="55">
          <cell r="A55" t="str">
            <v>NI</v>
          </cell>
          <cell r="D55" t="str">
            <v>B10</v>
          </cell>
          <cell r="E55" t="str">
            <v>NI Gas</v>
          </cell>
          <cell r="F55" t="str">
            <v>Forced Outage</v>
          </cell>
        </row>
        <row r="56">
          <cell r="A56" t="str">
            <v>NI</v>
          </cell>
          <cell r="D56" t="str">
            <v>B10</v>
          </cell>
          <cell r="E56" t="str">
            <v>NI Gas</v>
          </cell>
          <cell r="F56" t="str">
            <v>Available Energy</v>
          </cell>
        </row>
        <row r="57">
          <cell r="A57" t="str">
            <v>NI</v>
          </cell>
          <cell r="D57" t="str">
            <v>B31</v>
          </cell>
          <cell r="E57" t="str">
            <v>NI Gas</v>
          </cell>
          <cell r="F57" t="str">
            <v>Generation</v>
          </cell>
        </row>
        <row r="58">
          <cell r="A58" t="str">
            <v>NI</v>
          </cell>
          <cell r="D58" t="str">
            <v>B31</v>
          </cell>
          <cell r="E58" t="str">
            <v>NI Gas</v>
          </cell>
          <cell r="F58" t="str">
            <v>Units Started</v>
          </cell>
        </row>
        <row r="59">
          <cell r="A59" t="str">
            <v>NI</v>
          </cell>
          <cell r="D59" t="str">
            <v>B31</v>
          </cell>
          <cell r="E59" t="str">
            <v>NI Gas</v>
          </cell>
          <cell r="F59" t="str">
            <v>Hours of Operation</v>
          </cell>
        </row>
        <row r="60">
          <cell r="A60" t="str">
            <v>NI</v>
          </cell>
          <cell r="D60" t="str">
            <v>B31</v>
          </cell>
          <cell r="E60" t="str">
            <v>NI Gas</v>
          </cell>
          <cell r="F60" t="str">
            <v>Capacity Factor</v>
          </cell>
        </row>
        <row r="61">
          <cell r="A61" t="str">
            <v>NI</v>
          </cell>
          <cell r="D61" t="str">
            <v>B31</v>
          </cell>
          <cell r="E61" t="str">
            <v>NI Gas</v>
          </cell>
          <cell r="F61" t="str">
            <v>Energy Curtailed</v>
          </cell>
        </row>
        <row r="62">
          <cell r="A62" t="str">
            <v>NI</v>
          </cell>
          <cell r="D62" t="str">
            <v>B31</v>
          </cell>
          <cell r="E62" t="str">
            <v>NI Gas</v>
          </cell>
          <cell r="F62" t="str">
            <v>Fixed Load Generation</v>
          </cell>
        </row>
        <row r="63">
          <cell r="A63" t="str">
            <v>NI</v>
          </cell>
          <cell r="D63" t="str">
            <v>B31</v>
          </cell>
          <cell r="E63" t="str">
            <v>NI Gas</v>
          </cell>
          <cell r="F63" t="str">
            <v>Pump Load</v>
          </cell>
        </row>
        <row r="64">
          <cell r="A64" t="str">
            <v>NI</v>
          </cell>
          <cell r="D64" t="str">
            <v>B31</v>
          </cell>
          <cell r="E64" t="str">
            <v>NI Gas</v>
          </cell>
          <cell r="F64" t="str">
            <v>VO&amp;M Cost</v>
          </cell>
        </row>
        <row r="65">
          <cell r="A65" t="str">
            <v>NI</v>
          </cell>
          <cell r="D65" t="str">
            <v>B31</v>
          </cell>
          <cell r="E65" t="str">
            <v>NI Gas</v>
          </cell>
          <cell r="F65" t="str">
            <v>Generation Cost</v>
          </cell>
        </row>
        <row r="66">
          <cell r="A66" t="str">
            <v>NI</v>
          </cell>
          <cell r="D66" t="str">
            <v>B31</v>
          </cell>
          <cell r="E66" t="str">
            <v>NI Gas</v>
          </cell>
          <cell r="F66" t="str">
            <v>Start &amp; Shutdown Cost</v>
          </cell>
        </row>
        <row r="67">
          <cell r="A67" t="str">
            <v>NI</v>
          </cell>
          <cell r="D67" t="str">
            <v>B31</v>
          </cell>
          <cell r="E67" t="str">
            <v>NI Gas</v>
          </cell>
          <cell r="F67" t="str">
            <v>Start Fuel Cost</v>
          </cell>
        </row>
        <row r="68">
          <cell r="A68" t="str">
            <v>NI</v>
          </cell>
          <cell r="D68" t="str">
            <v>B31</v>
          </cell>
          <cell r="E68" t="str">
            <v>NI Gas</v>
          </cell>
          <cell r="F68" t="str">
            <v>Emissions Cost</v>
          </cell>
        </row>
        <row r="69">
          <cell r="A69" t="str">
            <v>NI</v>
          </cell>
          <cell r="D69" t="str">
            <v>B31</v>
          </cell>
          <cell r="E69" t="str">
            <v>NI Gas</v>
          </cell>
          <cell r="F69" t="str">
            <v>Total Generation Cost</v>
          </cell>
        </row>
        <row r="70">
          <cell r="A70" t="str">
            <v>NI</v>
          </cell>
          <cell r="D70" t="str">
            <v>B31</v>
          </cell>
          <cell r="E70" t="str">
            <v>NI Gas</v>
          </cell>
          <cell r="F70" t="str">
            <v>SRMC</v>
          </cell>
        </row>
        <row r="71">
          <cell r="A71" t="str">
            <v>NI</v>
          </cell>
          <cell r="D71" t="str">
            <v>B31</v>
          </cell>
          <cell r="E71" t="str">
            <v>NI Gas</v>
          </cell>
          <cell r="F71" t="str">
            <v>Mark-up</v>
          </cell>
        </row>
        <row r="72">
          <cell r="A72" t="str">
            <v>NI</v>
          </cell>
          <cell r="D72" t="str">
            <v>B31</v>
          </cell>
          <cell r="E72" t="str">
            <v>NI Gas</v>
          </cell>
          <cell r="F72" t="str">
            <v>Price Received</v>
          </cell>
        </row>
        <row r="73">
          <cell r="A73" t="str">
            <v>NI</v>
          </cell>
          <cell r="D73" t="str">
            <v>B31</v>
          </cell>
          <cell r="E73" t="str">
            <v>NI Gas</v>
          </cell>
          <cell r="F73" t="str">
            <v>Pool Revenue</v>
          </cell>
        </row>
        <row r="74">
          <cell r="A74" t="str">
            <v>NI</v>
          </cell>
          <cell r="D74" t="str">
            <v>B31</v>
          </cell>
          <cell r="E74" t="str">
            <v>NI Gas</v>
          </cell>
          <cell r="F74" t="str">
            <v>Net Revenue</v>
          </cell>
        </row>
        <row r="75">
          <cell r="A75" t="str">
            <v>NI</v>
          </cell>
          <cell r="D75" t="str">
            <v>B31</v>
          </cell>
          <cell r="E75" t="str">
            <v>NI Gas</v>
          </cell>
          <cell r="F75" t="str">
            <v>Net Profit</v>
          </cell>
        </row>
        <row r="76">
          <cell r="A76" t="str">
            <v>NI</v>
          </cell>
          <cell r="D76" t="str">
            <v>B31</v>
          </cell>
          <cell r="E76" t="str">
            <v>NI Gas</v>
          </cell>
          <cell r="F76" t="str">
            <v>Installed Capacity</v>
          </cell>
        </row>
        <row r="77">
          <cell r="A77" t="str">
            <v>NI</v>
          </cell>
          <cell r="D77" t="str">
            <v>B31</v>
          </cell>
          <cell r="E77" t="str">
            <v>NI Gas</v>
          </cell>
          <cell r="F77" t="str">
            <v>Rated Capacity</v>
          </cell>
        </row>
        <row r="78">
          <cell r="A78" t="str">
            <v>NI</v>
          </cell>
          <cell r="D78" t="str">
            <v>B31</v>
          </cell>
          <cell r="E78" t="str">
            <v>NI Gas</v>
          </cell>
          <cell r="F78" t="str">
            <v>Maintenance</v>
          </cell>
        </row>
        <row r="79">
          <cell r="A79" t="str">
            <v>NI</v>
          </cell>
          <cell r="D79" t="str">
            <v>B31</v>
          </cell>
          <cell r="E79" t="str">
            <v>NI Gas</v>
          </cell>
          <cell r="F79" t="str">
            <v>Forced Outage</v>
          </cell>
        </row>
        <row r="80">
          <cell r="A80" t="str">
            <v>NI</v>
          </cell>
          <cell r="D80" t="str">
            <v>B31</v>
          </cell>
          <cell r="E80" t="str">
            <v>NI Gas</v>
          </cell>
          <cell r="F80" t="str">
            <v>Available Energy</v>
          </cell>
        </row>
        <row r="81">
          <cell r="A81" t="str">
            <v>NI</v>
          </cell>
          <cell r="D81" t="str">
            <v>B32</v>
          </cell>
          <cell r="E81" t="str">
            <v>NI Gas</v>
          </cell>
          <cell r="F81" t="str">
            <v>Generation</v>
          </cell>
        </row>
        <row r="82">
          <cell r="A82" t="str">
            <v>NI</v>
          </cell>
          <cell r="D82" t="str">
            <v>B32</v>
          </cell>
          <cell r="E82" t="str">
            <v>NI Gas</v>
          </cell>
          <cell r="F82" t="str">
            <v>Units Started</v>
          </cell>
        </row>
        <row r="83">
          <cell r="A83" t="str">
            <v>NI</v>
          </cell>
          <cell r="D83" t="str">
            <v>B32</v>
          </cell>
          <cell r="E83" t="str">
            <v>NI Gas</v>
          </cell>
          <cell r="F83" t="str">
            <v>Hours of Operation</v>
          </cell>
        </row>
        <row r="84">
          <cell r="A84" t="str">
            <v>NI</v>
          </cell>
          <cell r="D84" t="str">
            <v>B32</v>
          </cell>
          <cell r="E84" t="str">
            <v>NI Gas</v>
          </cell>
          <cell r="F84" t="str">
            <v>Capacity Factor</v>
          </cell>
        </row>
        <row r="85">
          <cell r="A85" t="str">
            <v>NI</v>
          </cell>
          <cell r="D85" t="str">
            <v>B32</v>
          </cell>
          <cell r="E85" t="str">
            <v>NI Gas</v>
          </cell>
          <cell r="F85" t="str">
            <v>Energy Curtailed</v>
          </cell>
        </row>
        <row r="86">
          <cell r="A86" t="str">
            <v>NI</v>
          </cell>
          <cell r="D86" t="str">
            <v>B32</v>
          </cell>
          <cell r="E86" t="str">
            <v>NI Gas</v>
          </cell>
          <cell r="F86" t="str">
            <v>Fixed Load Generation</v>
          </cell>
        </row>
        <row r="87">
          <cell r="A87" t="str">
            <v>NI</v>
          </cell>
          <cell r="D87" t="str">
            <v>B32</v>
          </cell>
          <cell r="E87" t="str">
            <v>NI Gas</v>
          </cell>
          <cell r="F87" t="str">
            <v>Pump Load</v>
          </cell>
        </row>
        <row r="88">
          <cell r="A88" t="str">
            <v>NI</v>
          </cell>
          <cell r="D88" t="str">
            <v>B32</v>
          </cell>
          <cell r="E88" t="str">
            <v>NI Gas</v>
          </cell>
          <cell r="F88" t="str">
            <v>VO&amp;M Cost</v>
          </cell>
        </row>
        <row r="89">
          <cell r="A89" t="str">
            <v>NI</v>
          </cell>
          <cell r="D89" t="str">
            <v>B32</v>
          </cell>
          <cell r="E89" t="str">
            <v>NI Gas</v>
          </cell>
          <cell r="F89" t="str">
            <v>Generation Cost</v>
          </cell>
        </row>
        <row r="90">
          <cell r="A90" t="str">
            <v>NI</v>
          </cell>
          <cell r="D90" t="str">
            <v>B32</v>
          </cell>
          <cell r="E90" t="str">
            <v>NI Gas</v>
          </cell>
          <cell r="F90" t="str">
            <v>Start &amp; Shutdown Cost</v>
          </cell>
        </row>
        <row r="91">
          <cell r="A91" t="str">
            <v>NI</v>
          </cell>
          <cell r="D91" t="str">
            <v>B32</v>
          </cell>
          <cell r="E91" t="str">
            <v>NI Gas</v>
          </cell>
          <cell r="F91" t="str">
            <v>Start Fuel Cost</v>
          </cell>
        </row>
        <row r="92">
          <cell r="A92" t="str">
            <v>NI</v>
          </cell>
          <cell r="D92" t="str">
            <v>B32</v>
          </cell>
          <cell r="E92" t="str">
            <v>NI Gas</v>
          </cell>
          <cell r="F92" t="str">
            <v>Emissions Cost</v>
          </cell>
        </row>
        <row r="93">
          <cell r="A93" t="str">
            <v>NI</v>
          </cell>
          <cell r="D93" t="str">
            <v>B32</v>
          </cell>
          <cell r="E93" t="str">
            <v>NI Gas</v>
          </cell>
          <cell r="F93" t="str">
            <v>Total Generation Cost</v>
          </cell>
        </row>
        <row r="94">
          <cell r="A94" t="str">
            <v>NI</v>
          </cell>
          <cell r="D94" t="str">
            <v>B32</v>
          </cell>
          <cell r="E94" t="str">
            <v>NI Gas</v>
          </cell>
          <cell r="F94" t="str">
            <v>SRMC</v>
          </cell>
        </row>
        <row r="95">
          <cell r="A95" t="str">
            <v>NI</v>
          </cell>
          <cell r="D95" t="str">
            <v>B32</v>
          </cell>
          <cell r="E95" t="str">
            <v>NI Gas</v>
          </cell>
          <cell r="F95" t="str">
            <v>Mark-up</v>
          </cell>
        </row>
        <row r="96">
          <cell r="A96" t="str">
            <v>NI</v>
          </cell>
          <cell r="D96" t="str">
            <v>B32</v>
          </cell>
          <cell r="E96" t="str">
            <v>NI Gas</v>
          </cell>
          <cell r="F96" t="str">
            <v>Price Received</v>
          </cell>
        </row>
        <row r="97">
          <cell r="A97" t="str">
            <v>NI</v>
          </cell>
          <cell r="D97" t="str">
            <v>B32</v>
          </cell>
          <cell r="E97" t="str">
            <v>NI Gas</v>
          </cell>
          <cell r="F97" t="str">
            <v>Pool Revenue</v>
          </cell>
        </row>
        <row r="98">
          <cell r="A98" t="str">
            <v>NI</v>
          </cell>
          <cell r="D98" t="str">
            <v>B32</v>
          </cell>
          <cell r="E98" t="str">
            <v>NI Gas</v>
          </cell>
          <cell r="F98" t="str">
            <v>Net Revenue</v>
          </cell>
        </row>
        <row r="99">
          <cell r="A99" t="str">
            <v>NI</v>
          </cell>
          <cell r="D99" t="str">
            <v>B32</v>
          </cell>
          <cell r="E99" t="str">
            <v>NI Gas</v>
          </cell>
          <cell r="F99" t="str">
            <v>Net Profit</v>
          </cell>
        </row>
        <row r="100">
          <cell r="A100" t="str">
            <v>NI</v>
          </cell>
          <cell r="D100" t="str">
            <v>B32</v>
          </cell>
          <cell r="E100" t="str">
            <v>NI Gas</v>
          </cell>
          <cell r="F100" t="str">
            <v>Installed Capacity</v>
          </cell>
        </row>
        <row r="101">
          <cell r="A101" t="str">
            <v>NI</v>
          </cell>
          <cell r="D101" t="str">
            <v>B32</v>
          </cell>
          <cell r="E101" t="str">
            <v>NI Gas</v>
          </cell>
          <cell r="F101" t="str">
            <v>Rated Capacity</v>
          </cell>
        </row>
        <row r="102">
          <cell r="A102" t="str">
            <v>NI</v>
          </cell>
          <cell r="D102" t="str">
            <v>B32</v>
          </cell>
          <cell r="E102" t="str">
            <v>NI Gas</v>
          </cell>
          <cell r="F102" t="str">
            <v>Maintenance</v>
          </cell>
        </row>
        <row r="103">
          <cell r="A103" t="str">
            <v>NI</v>
          </cell>
          <cell r="D103" t="str">
            <v>B32</v>
          </cell>
          <cell r="E103" t="str">
            <v>NI Gas</v>
          </cell>
          <cell r="F103" t="str">
            <v>Forced Outage</v>
          </cell>
        </row>
        <row r="104">
          <cell r="A104" t="str">
            <v>NI</v>
          </cell>
          <cell r="D104" t="str">
            <v>B32</v>
          </cell>
          <cell r="E104" t="str">
            <v>NI Gas</v>
          </cell>
          <cell r="F104" t="str">
            <v>Available Energy</v>
          </cell>
        </row>
        <row r="105">
          <cell r="A105" t="str">
            <v>NI</v>
          </cell>
          <cell r="D105" t="str">
            <v>C30</v>
          </cell>
          <cell r="E105" t="str">
            <v>NI Gas</v>
          </cell>
          <cell r="F105" t="str">
            <v>Generation</v>
          </cell>
        </row>
        <row r="106">
          <cell r="A106" t="str">
            <v>NI</v>
          </cell>
          <cell r="D106" t="str">
            <v>C30</v>
          </cell>
          <cell r="E106" t="str">
            <v>NI Gas</v>
          </cell>
          <cell r="F106" t="str">
            <v>Units Started</v>
          </cell>
        </row>
        <row r="107">
          <cell r="A107" t="str">
            <v>NI</v>
          </cell>
          <cell r="D107" t="str">
            <v>C30</v>
          </cell>
          <cell r="E107" t="str">
            <v>NI Gas</v>
          </cell>
          <cell r="F107" t="str">
            <v>Hours of Operation</v>
          </cell>
        </row>
        <row r="108">
          <cell r="A108" t="str">
            <v>NI</v>
          </cell>
          <cell r="D108" t="str">
            <v>C30</v>
          </cell>
          <cell r="E108" t="str">
            <v>NI Gas</v>
          </cell>
          <cell r="F108" t="str">
            <v>Capacity Factor</v>
          </cell>
        </row>
        <row r="109">
          <cell r="A109" t="str">
            <v>NI</v>
          </cell>
          <cell r="D109" t="str">
            <v>C30</v>
          </cell>
          <cell r="E109" t="str">
            <v>NI Gas</v>
          </cell>
          <cell r="F109" t="str">
            <v>Energy Curtailed</v>
          </cell>
        </row>
        <row r="110">
          <cell r="A110" t="str">
            <v>NI</v>
          </cell>
          <cell r="D110" t="str">
            <v>C30</v>
          </cell>
          <cell r="E110" t="str">
            <v>NI Gas</v>
          </cell>
          <cell r="F110" t="str">
            <v>Fixed Load Generation</v>
          </cell>
        </row>
        <row r="111">
          <cell r="A111" t="str">
            <v>NI</v>
          </cell>
          <cell r="D111" t="str">
            <v>C30</v>
          </cell>
          <cell r="E111" t="str">
            <v>NI Gas</v>
          </cell>
          <cell r="F111" t="str">
            <v>Pump Load</v>
          </cell>
        </row>
        <row r="112">
          <cell r="A112" t="str">
            <v>NI</v>
          </cell>
          <cell r="D112" t="str">
            <v>C30</v>
          </cell>
          <cell r="E112" t="str">
            <v>NI Gas</v>
          </cell>
          <cell r="F112" t="str">
            <v>VO&amp;M Cost</v>
          </cell>
        </row>
        <row r="113">
          <cell r="A113" t="str">
            <v>NI</v>
          </cell>
          <cell r="D113" t="str">
            <v>C30</v>
          </cell>
          <cell r="E113" t="str">
            <v>NI Gas</v>
          </cell>
          <cell r="F113" t="str">
            <v>Generation Cost</v>
          </cell>
        </row>
        <row r="114">
          <cell r="A114" t="str">
            <v>NI</v>
          </cell>
          <cell r="D114" t="str">
            <v>C30</v>
          </cell>
          <cell r="E114" t="str">
            <v>NI Gas</v>
          </cell>
          <cell r="F114" t="str">
            <v>Start &amp; Shutdown Cost</v>
          </cell>
        </row>
        <row r="115">
          <cell r="A115" t="str">
            <v>NI</v>
          </cell>
          <cell r="D115" t="str">
            <v>C30</v>
          </cell>
          <cell r="E115" t="str">
            <v>NI Gas</v>
          </cell>
          <cell r="F115" t="str">
            <v>Start Fuel Cost</v>
          </cell>
        </row>
        <row r="116">
          <cell r="A116" t="str">
            <v>NI</v>
          </cell>
          <cell r="D116" t="str">
            <v>C30</v>
          </cell>
          <cell r="E116" t="str">
            <v>NI Gas</v>
          </cell>
          <cell r="F116" t="str">
            <v>Emissions Cost</v>
          </cell>
        </row>
        <row r="117">
          <cell r="A117" t="str">
            <v>NI</v>
          </cell>
          <cell r="D117" t="str">
            <v>C30</v>
          </cell>
          <cell r="E117" t="str">
            <v>NI Gas</v>
          </cell>
          <cell r="F117" t="str">
            <v>Total Generation Cost</v>
          </cell>
        </row>
        <row r="118">
          <cell r="A118" t="str">
            <v>NI</v>
          </cell>
          <cell r="D118" t="str">
            <v>C30</v>
          </cell>
          <cell r="E118" t="str">
            <v>NI Gas</v>
          </cell>
          <cell r="F118" t="str">
            <v>SRMC</v>
          </cell>
        </row>
        <row r="119">
          <cell r="A119" t="str">
            <v>NI</v>
          </cell>
          <cell r="D119" t="str">
            <v>C30</v>
          </cell>
          <cell r="E119" t="str">
            <v>NI Gas</v>
          </cell>
          <cell r="F119" t="str">
            <v>Mark-up</v>
          </cell>
        </row>
        <row r="120">
          <cell r="A120" t="str">
            <v>NI</v>
          </cell>
          <cell r="D120" t="str">
            <v>C30</v>
          </cell>
          <cell r="E120" t="str">
            <v>NI Gas</v>
          </cell>
          <cell r="F120" t="str">
            <v>Mark-up</v>
          </cell>
        </row>
        <row r="121">
          <cell r="A121" t="str">
            <v>NI</v>
          </cell>
          <cell r="D121" t="str">
            <v>C30</v>
          </cell>
          <cell r="E121" t="str">
            <v>NI Gas</v>
          </cell>
          <cell r="F121" t="str">
            <v>Mark-up</v>
          </cell>
        </row>
        <row r="122">
          <cell r="A122" t="str">
            <v>NI</v>
          </cell>
          <cell r="D122" t="str">
            <v>C30</v>
          </cell>
          <cell r="E122" t="str">
            <v>NI Gas</v>
          </cell>
          <cell r="F122" t="str">
            <v>Mark-up</v>
          </cell>
        </row>
        <row r="123">
          <cell r="A123" t="str">
            <v>NI</v>
          </cell>
          <cell r="D123" t="str">
            <v>C30</v>
          </cell>
          <cell r="E123" t="str">
            <v>NI Gas</v>
          </cell>
          <cell r="F123" t="str">
            <v>Price Received</v>
          </cell>
        </row>
        <row r="124">
          <cell r="A124" t="str">
            <v>NI</v>
          </cell>
          <cell r="D124" t="str">
            <v>C30</v>
          </cell>
          <cell r="E124" t="str">
            <v>NI Gas</v>
          </cell>
          <cell r="F124" t="str">
            <v>Pool Revenue</v>
          </cell>
        </row>
        <row r="125">
          <cell r="A125" t="str">
            <v>NI</v>
          </cell>
          <cell r="D125" t="str">
            <v>C30</v>
          </cell>
          <cell r="E125" t="str">
            <v>NI Gas</v>
          </cell>
          <cell r="F125" t="str">
            <v>Net Revenue</v>
          </cell>
        </row>
        <row r="126">
          <cell r="A126" t="str">
            <v>NI</v>
          </cell>
          <cell r="D126" t="str">
            <v>C30</v>
          </cell>
          <cell r="E126" t="str">
            <v>NI Gas</v>
          </cell>
          <cell r="F126" t="str">
            <v>Net Profit</v>
          </cell>
        </row>
        <row r="127">
          <cell r="A127" t="str">
            <v>NI</v>
          </cell>
          <cell r="D127" t="str">
            <v>C30</v>
          </cell>
          <cell r="E127" t="str">
            <v>NI Gas</v>
          </cell>
          <cell r="F127" t="str">
            <v>Installed Capacity</v>
          </cell>
        </row>
        <row r="128">
          <cell r="A128" t="str">
            <v>NI</v>
          </cell>
          <cell r="D128" t="str">
            <v>C30</v>
          </cell>
          <cell r="E128" t="str">
            <v>NI Gas</v>
          </cell>
          <cell r="F128" t="str">
            <v>Rated Capacity</v>
          </cell>
        </row>
        <row r="129">
          <cell r="A129" t="str">
            <v>NI</v>
          </cell>
          <cell r="D129" t="str">
            <v>C30</v>
          </cell>
          <cell r="E129" t="str">
            <v>NI Gas</v>
          </cell>
          <cell r="F129" t="str">
            <v>Maintenance</v>
          </cell>
        </row>
        <row r="130">
          <cell r="A130" t="str">
            <v>NI</v>
          </cell>
          <cell r="D130" t="str">
            <v>C30</v>
          </cell>
          <cell r="E130" t="str">
            <v>NI Gas</v>
          </cell>
          <cell r="F130" t="str">
            <v>Forced Outage</v>
          </cell>
        </row>
        <row r="131">
          <cell r="A131" t="str">
            <v>NI</v>
          </cell>
          <cell r="D131" t="str">
            <v>C30</v>
          </cell>
          <cell r="E131" t="str">
            <v>NI Gas</v>
          </cell>
          <cell r="F131" t="str">
            <v>Available Energy</v>
          </cell>
        </row>
        <row r="132">
          <cell r="A132" t="str">
            <v>NI</v>
          </cell>
          <cell r="D132" t="str">
            <v>Kilroot CCGT</v>
          </cell>
          <cell r="E132" t="str">
            <v>NI Gas</v>
          </cell>
          <cell r="F132" t="str">
            <v>Generation</v>
          </cell>
        </row>
        <row r="133">
          <cell r="A133" t="str">
            <v>NI</v>
          </cell>
          <cell r="D133" t="str">
            <v>Kilroot CCGT</v>
          </cell>
          <cell r="E133" t="str">
            <v>NI Gas</v>
          </cell>
          <cell r="F133" t="str">
            <v>Units Started</v>
          </cell>
        </row>
        <row r="134">
          <cell r="A134" t="str">
            <v>NI</v>
          </cell>
          <cell r="D134" t="str">
            <v>Kilroot CCGT</v>
          </cell>
          <cell r="E134" t="str">
            <v>NI Gas</v>
          </cell>
          <cell r="F134" t="str">
            <v>Hours of Operation</v>
          </cell>
        </row>
        <row r="135">
          <cell r="A135" t="str">
            <v>NI</v>
          </cell>
          <cell r="D135" t="str">
            <v>Kilroot CCGT</v>
          </cell>
          <cell r="E135" t="str">
            <v>NI Gas</v>
          </cell>
          <cell r="F135" t="str">
            <v>Capacity Factor</v>
          </cell>
        </row>
        <row r="136">
          <cell r="A136" t="str">
            <v>NI</v>
          </cell>
          <cell r="D136" t="str">
            <v>Kilroot CCGT</v>
          </cell>
          <cell r="E136" t="str">
            <v>NI Gas</v>
          </cell>
          <cell r="F136" t="str">
            <v>Energy Curtailed</v>
          </cell>
        </row>
        <row r="137">
          <cell r="A137" t="str">
            <v>NI</v>
          </cell>
          <cell r="D137" t="str">
            <v>Kilroot CCGT</v>
          </cell>
          <cell r="E137" t="str">
            <v>NI Gas</v>
          </cell>
          <cell r="F137" t="str">
            <v>Fixed Load Generation</v>
          </cell>
        </row>
        <row r="138">
          <cell r="A138" t="str">
            <v>NI</v>
          </cell>
          <cell r="D138" t="str">
            <v>Kilroot CCGT</v>
          </cell>
          <cell r="E138" t="str">
            <v>NI Gas</v>
          </cell>
          <cell r="F138" t="str">
            <v>Pump Load</v>
          </cell>
        </row>
        <row r="139">
          <cell r="A139" t="str">
            <v>NI</v>
          </cell>
          <cell r="D139" t="str">
            <v>Kilroot CCGT</v>
          </cell>
          <cell r="E139" t="str">
            <v>NI Gas</v>
          </cell>
          <cell r="F139" t="str">
            <v>VO&amp;M Cost</v>
          </cell>
        </row>
        <row r="140">
          <cell r="A140" t="str">
            <v>NI</v>
          </cell>
          <cell r="D140" t="str">
            <v>Kilroot CCGT</v>
          </cell>
          <cell r="E140" t="str">
            <v>NI Gas</v>
          </cell>
          <cell r="F140" t="str">
            <v>Generation Cost</v>
          </cell>
        </row>
        <row r="141">
          <cell r="A141" t="str">
            <v>NI</v>
          </cell>
          <cell r="D141" t="str">
            <v>Kilroot CCGT</v>
          </cell>
          <cell r="E141" t="str">
            <v>NI Gas</v>
          </cell>
          <cell r="F141" t="str">
            <v>Start &amp; Shutdown Cost</v>
          </cell>
        </row>
        <row r="142">
          <cell r="A142" t="str">
            <v>NI</v>
          </cell>
          <cell r="D142" t="str">
            <v>Kilroot CCGT</v>
          </cell>
          <cell r="E142" t="str">
            <v>NI Gas</v>
          </cell>
          <cell r="F142" t="str">
            <v>Start Fuel Cost</v>
          </cell>
        </row>
        <row r="143">
          <cell r="A143" t="str">
            <v>NI</v>
          </cell>
          <cell r="D143" t="str">
            <v>Kilroot CCGT</v>
          </cell>
          <cell r="E143" t="str">
            <v>NI Gas</v>
          </cell>
          <cell r="F143" t="str">
            <v>Emissions Cost</v>
          </cell>
        </row>
        <row r="144">
          <cell r="A144" t="str">
            <v>NI</v>
          </cell>
          <cell r="D144" t="str">
            <v>Kilroot CCGT</v>
          </cell>
          <cell r="E144" t="str">
            <v>NI Gas</v>
          </cell>
          <cell r="F144" t="str">
            <v>Total Generation Cost</v>
          </cell>
        </row>
        <row r="145">
          <cell r="A145" t="str">
            <v>NI</v>
          </cell>
          <cell r="D145" t="str">
            <v>Kilroot CCGT</v>
          </cell>
          <cell r="E145" t="str">
            <v>NI Gas</v>
          </cell>
          <cell r="F145" t="str">
            <v>SRMC</v>
          </cell>
        </row>
        <row r="146">
          <cell r="A146" t="str">
            <v>NI</v>
          </cell>
          <cell r="D146" t="str">
            <v>Kilroot CCGT</v>
          </cell>
          <cell r="E146" t="str">
            <v>NI Gas</v>
          </cell>
          <cell r="F146" t="str">
            <v>Mark-up</v>
          </cell>
        </row>
        <row r="147">
          <cell r="A147" t="str">
            <v>NI</v>
          </cell>
          <cell r="D147" t="str">
            <v>Kilroot CCGT</v>
          </cell>
          <cell r="E147" t="str">
            <v>NI Gas</v>
          </cell>
          <cell r="F147" t="str">
            <v>Mark-up</v>
          </cell>
        </row>
        <row r="148">
          <cell r="A148" t="str">
            <v>NI</v>
          </cell>
          <cell r="D148" t="str">
            <v>Kilroot CCGT</v>
          </cell>
          <cell r="E148" t="str">
            <v>NI Gas</v>
          </cell>
          <cell r="F148" t="str">
            <v>Price Received</v>
          </cell>
        </row>
        <row r="149">
          <cell r="A149" t="str">
            <v>NI</v>
          </cell>
          <cell r="D149" t="str">
            <v>Kilroot CCGT</v>
          </cell>
          <cell r="E149" t="str">
            <v>NI Gas</v>
          </cell>
          <cell r="F149" t="str">
            <v>Pool Revenue</v>
          </cell>
        </row>
        <row r="150">
          <cell r="A150" t="str">
            <v>NI</v>
          </cell>
          <cell r="D150" t="str">
            <v>Kilroot CCGT</v>
          </cell>
          <cell r="E150" t="str">
            <v>NI Gas</v>
          </cell>
          <cell r="F150" t="str">
            <v>Net Revenue</v>
          </cell>
        </row>
        <row r="151">
          <cell r="A151" t="str">
            <v>NI</v>
          </cell>
          <cell r="D151" t="str">
            <v>Kilroot CCGT</v>
          </cell>
          <cell r="E151" t="str">
            <v>NI Gas</v>
          </cell>
          <cell r="F151" t="str">
            <v>Net Profit</v>
          </cell>
        </row>
        <row r="152">
          <cell r="A152" t="str">
            <v>NI</v>
          </cell>
          <cell r="D152" t="str">
            <v>Kilroot CCGT</v>
          </cell>
          <cell r="E152" t="str">
            <v>NI Gas</v>
          </cell>
          <cell r="F152" t="str">
            <v>Installed Capacity</v>
          </cell>
        </row>
        <row r="153">
          <cell r="A153" t="str">
            <v>NI</v>
          </cell>
          <cell r="D153" t="str">
            <v>Kilroot CCGT</v>
          </cell>
          <cell r="E153" t="str">
            <v>NI Gas</v>
          </cell>
          <cell r="F153" t="str">
            <v>Rated Capacity</v>
          </cell>
        </row>
        <row r="154">
          <cell r="A154" t="str">
            <v>NI</v>
          </cell>
          <cell r="D154" t="str">
            <v>Kilroot CCGT</v>
          </cell>
          <cell r="E154" t="str">
            <v>NI Gas</v>
          </cell>
          <cell r="F154" t="str">
            <v>Maintenance</v>
          </cell>
        </row>
        <row r="155">
          <cell r="A155" t="str">
            <v>NI</v>
          </cell>
          <cell r="D155" t="str">
            <v>Kilroot CCGT</v>
          </cell>
          <cell r="E155" t="str">
            <v>NI Gas</v>
          </cell>
          <cell r="F155" t="str">
            <v>Forced Outage</v>
          </cell>
        </row>
        <row r="156">
          <cell r="A156" t="str">
            <v>NI</v>
          </cell>
          <cell r="D156" t="str">
            <v>Kilroot CCGT</v>
          </cell>
          <cell r="E156" t="str">
            <v>NI Gas</v>
          </cell>
          <cell r="F156" t="str">
            <v>Available Energy</v>
          </cell>
        </row>
        <row r="157">
          <cell r="A157" t="str">
            <v>NI</v>
          </cell>
          <cell r="D157" t="str">
            <v>CGC3</v>
          </cell>
          <cell r="E157" t="str">
            <v>NI Gas CHP</v>
          </cell>
          <cell r="F157" t="str">
            <v>Generation</v>
          </cell>
        </row>
        <row r="158">
          <cell r="A158" t="str">
            <v>NI</v>
          </cell>
          <cell r="D158" t="str">
            <v>CGC3</v>
          </cell>
          <cell r="E158" t="str">
            <v>NI Gas CHP</v>
          </cell>
          <cell r="F158" t="str">
            <v>Units Started</v>
          </cell>
        </row>
        <row r="159">
          <cell r="A159" t="str">
            <v>NI</v>
          </cell>
          <cell r="D159" t="str">
            <v>CGC3</v>
          </cell>
          <cell r="E159" t="str">
            <v>NI Gas CHP</v>
          </cell>
          <cell r="F159" t="str">
            <v>Hours of Operation</v>
          </cell>
        </row>
        <row r="160">
          <cell r="A160" t="str">
            <v>NI</v>
          </cell>
          <cell r="D160" t="str">
            <v>CGC3</v>
          </cell>
          <cell r="E160" t="str">
            <v>NI Gas CHP</v>
          </cell>
          <cell r="F160" t="str">
            <v>Capacity Factor</v>
          </cell>
        </row>
        <row r="161">
          <cell r="A161" t="str">
            <v>NI</v>
          </cell>
          <cell r="D161" t="str">
            <v>CGC3</v>
          </cell>
          <cell r="E161" t="str">
            <v>NI Gas CHP</v>
          </cell>
          <cell r="F161" t="str">
            <v>Energy Curtailed</v>
          </cell>
        </row>
        <row r="162">
          <cell r="A162" t="str">
            <v>NI</v>
          </cell>
          <cell r="D162" t="str">
            <v>CGC3</v>
          </cell>
          <cell r="E162" t="str">
            <v>NI Gas CHP</v>
          </cell>
          <cell r="F162" t="str">
            <v>Fixed Load Generation</v>
          </cell>
        </row>
        <row r="163">
          <cell r="A163" t="str">
            <v>NI</v>
          </cell>
          <cell r="D163" t="str">
            <v>CGC3</v>
          </cell>
          <cell r="E163" t="str">
            <v>NI Gas CHP</v>
          </cell>
          <cell r="F163" t="str">
            <v>Pump Load</v>
          </cell>
        </row>
        <row r="164">
          <cell r="A164" t="str">
            <v>NI</v>
          </cell>
          <cell r="D164" t="str">
            <v>CGC3</v>
          </cell>
          <cell r="E164" t="str">
            <v>NI Gas CHP</v>
          </cell>
          <cell r="F164" t="str">
            <v>VO&amp;M Cost</v>
          </cell>
        </row>
        <row r="165">
          <cell r="A165" t="str">
            <v>NI</v>
          </cell>
          <cell r="D165" t="str">
            <v>CGC3</v>
          </cell>
          <cell r="E165" t="str">
            <v>NI Gas CHP</v>
          </cell>
          <cell r="F165" t="str">
            <v>Generation Cost</v>
          </cell>
        </row>
        <row r="166">
          <cell r="A166" t="str">
            <v>NI</v>
          </cell>
          <cell r="D166" t="str">
            <v>CGC3</v>
          </cell>
          <cell r="E166" t="str">
            <v>NI Gas CHP</v>
          </cell>
          <cell r="F166" t="str">
            <v>Start &amp; Shutdown Cost</v>
          </cell>
        </row>
        <row r="167">
          <cell r="A167" t="str">
            <v>NI</v>
          </cell>
          <cell r="D167" t="str">
            <v>CGC3</v>
          </cell>
          <cell r="E167" t="str">
            <v>NI Gas CHP</v>
          </cell>
          <cell r="F167" t="str">
            <v>Start Fuel Cost</v>
          </cell>
        </row>
        <row r="168">
          <cell r="A168" t="str">
            <v>NI</v>
          </cell>
          <cell r="D168" t="str">
            <v>CGC3</v>
          </cell>
          <cell r="E168" t="str">
            <v>NI Gas CHP</v>
          </cell>
          <cell r="F168" t="str">
            <v>Emissions Cost</v>
          </cell>
        </row>
        <row r="169">
          <cell r="A169" t="str">
            <v>NI</v>
          </cell>
          <cell r="D169" t="str">
            <v>CGC3</v>
          </cell>
          <cell r="E169" t="str">
            <v>NI Gas CHP</v>
          </cell>
          <cell r="F169" t="str">
            <v>Total Generation Cost</v>
          </cell>
        </row>
        <row r="170">
          <cell r="A170" t="str">
            <v>NI</v>
          </cell>
          <cell r="D170" t="str">
            <v>CGC3</v>
          </cell>
          <cell r="E170" t="str">
            <v>NI Gas CHP</v>
          </cell>
          <cell r="F170" t="str">
            <v>SRMC</v>
          </cell>
        </row>
        <row r="171">
          <cell r="A171" t="str">
            <v>NI</v>
          </cell>
          <cell r="D171" t="str">
            <v>CGC3</v>
          </cell>
          <cell r="E171" t="str">
            <v>NI Gas CHP</v>
          </cell>
          <cell r="F171" t="str">
            <v>Mark-up</v>
          </cell>
        </row>
        <row r="172">
          <cell r="A172" t="str">
            <v>NI</v>
          </cell>
          <cell r="D172" t="str">
            <v>CGC3</v>
          </cell>
          <cell r="E172" t="str">
            <v>NI Gas CHP</v>
          </cell>
          <cell r="F172" t="str">
            <v>Price Received</v>
          </cell>
        </row>
        <row r="173">
          <cell r="A173" t="str">
            <v>NI</v>
          </cell>
          <cell r="D173" t="str">
            <v>CGC3</v>
          </cell>
          <cell r="E173" t="str">
            <v>NI Gas CHP</v>
          </cell>
          <cell r="F173" t="str">
            <v>Pool Revenue</v>
          </cell>
        </row>
        <row r="174">
          <cell r="A174" t="str">
            <v>NI</v>
          </cell>
          <cell r="D174" t="str">
            <v>CGC3</v>
          </cell>
          <cell r="E174" t="str">
            <v>NI Gas CHP</v>
          </cell>
          <cell r="F174" t="str">
            <v>Net Revenue</v>
          </cell>
        </row>
        <row r="175">
          <cell r="A175" t="str">
            <v>NI</v>
          </cell>
          <cell r="D175" t="str">
            <v>CGC3</v>
          </cell>
          <cell r="E175" t="str">
            <v>NI Gas CHP</v>
          </cell>
          <cell r="F175" t="str">
            <v>Net Profit</v>
          </cell>
        </row>
        <row r="176">
          <cell r="A176" t="str">
            <v>NI</v>
          </cell>
          <cell r="D176" t="str">
            <v>CGC3</v>
          </cell>
          <cell r="E176" t="str">
            <v>NI Gas CHP</v>
          </cell>
          <cell r="F176" t="str">
            <v>Installed Capacity</v>
          </cell>
        </row>
        <row r="177">
          <cell r="A177" t="str">
            <v>NI</v>
          </cell>
          <cell r="D177" t="str">
            <v>CGC3</v>
          </cell>
          <cell r="E177" t="str">
            <v>NI Gas CHP</v>
          </cell>
          <cell r="F177" t="str">
            <v>Rated Capacity</v>
          </cell>
        </row>
        <row r="178">
          <cell r="A178" t="str">
            <v>NI</v>
          </cell>
          <cell r="D178" t="str">
            <v>CGC3</v>
          </cell>
          <cell r="E178" t="str">
            <v>NI Gas CHP</v>
          </cell>
          <cell r="F178" t="str">
            <v>Maintenance</v>
          </cell>
        </row>
        <row r="179">
          <cell r="A179" t="str">
            <v>NI</v>
          </cell>
          <cell r="D179" t="str">
            <v>CGC3</v>
          </cell>
          <cell r="E179" t="str">
            <v>NI Gas CHP</v>
          </cell>
          <cell r="F179" t="str">
            <v>Forced Outage</v>
          </cell>
        </row>
        <row r="180">
          <cell r="A180" t="str">
            <v>NI</v>
          </cell>
          <cell r="D180" t="str">
            <v>CGC3</v>
          </cell>
          <cell r="E180" t="str">
            <v>NI Gas CHP</v>
          </cell>
          <cell r="F180" t="str">
            <v>Available Energy</v>
          </cell>
        </row>
        <row r="181">
          <cell r="A181" t="str">
            <v>NI</v>
          </cell>
          <cell r="D181" t="str">
            <v>CGC4</v>
          </cell>
          <cell r="E181" t="str">
            <v>NI Gas CHP</v>
          </cell>
          <cell r="F181" t="str">
            <v>Generation</v>
          </cell>
        </row>
        <row r="182">
          <cell r="A182" t="str">
            <v>NI</v>
          </cell>
          <cell r="D182" t="str">
            <v>CGC4</v>
          </cell>
          <cell r="E182" t="str">
            <v>NI Gas CHP</v>
          </cell>
          <cell r="F182" t="str">
            <v>Units Started</v>
          </cell>
        </row>
        <row r="183">
          <cell r="A183" t="str">
            <v>NI</v>
          </cell>
          <cell r="D183" t="str">
            <v>CGC4</v>
          </cell>
          <cell r="E183" t="str">
            <v>NI Gas CHP</v>
          </cell>
          <cell r="F183" t="str">
            <v>Hours of Operation</v>
          </cell>
        </row>
        <row r="184">
          <cell r="A184" t="str">
            <v>NI</v>
          </cell>
          <cell r="D184" t="str">
            <v>CGC4</v>
          </cell>
          <cell r="E184" t="str">
            <v>NI Gas CHP</v>
          </cell>
          <cell r="F184" t="str">
            <v>Capacity Factor</v>
          </cell>
        </row>
        <row r="185">
          <cell r="A185" t="str">
            <v>NI</v>
          </cell>
          <cell r="D185" t="str">
            <v>CGC4</v>
          </cell>
          <cell r="E185" t="str">
            <v>NI Gas CHP</v>
          </cell>
          <cell r="F185" t="str">
            <v>Energy Curtailed</v>
          </cell>
        </row>
        <row r="186">
          <cell r="A186" t="str">
            <v>NI</v>
          </cell>
          <cell r="D186" t="str">
            <v>CGC4</v>
          </cell>
          <cell r="E186" t="str">
            <v>NI Gas CHP</v>
          </cell>
          <cell r="F186" t="str">
            <v>Fixed Load Generation</v>
          </cell>
        </row>
        <row r="187">
          <cell r="A187" t="str">
            <v>NI</v>
          </cell>
          <cell r="D187" t="str">
            <v>CGC4</v>
          </cell>
          <cell r="E187" t="str">
            <v>NI Gas CHP</v>
          </cell>
          <cell r="F187" t="str">
            <v>Pump Load</v>
          </cell>
        </row>
        <row r="188">
          <cell r="A188" t="str">
            <v>NI</v>
          </cell>
          <cell r="D188" t="str">
            <v>CGC4</v>
          </cell>
          <cell r="E188" t="str">
            <v>NI Gas CHP</v>
          </cell>
          <cell r="F188" t="str">
            <v>VO&amp;M Cost</v>
          </cell>
        </row>
        <row r="189">
          <cell r="A189" t="str">
            <v>NI</v>
          </cell>
          <cell r="D189" t="str">
            <v>CGC4</v>
          </cell>
          <cell r="E189" t="str">
            <v>NI Gas CHP</v>
          </cell>
          <cell r="F189" t="str">
            <v>Generation Cost</v>
          </cell>
        </row>
        <row r="190">
          <cell r="A190" t="str">
            <v>NI</v>
          </cell>
          <cell r="D190" t="str">
            <v>CGC4</v>
          </cell>
          <cell r="E190" t="str">
            <v>NI Gas CHP</v>
          </cell>
          <cell r="F190" t="str">
            <v>Start &amp; Shutdown Cost</v>
          </cell>
        </row>
        <row r="191">
          <cell r="A191" t="str">
            <v>NI</v>
          </cell>
          <cell r="D191" t="str">
            <v>CGC4</v>
          </cell>
          <cell r="E191" t="str">
            <v>NI Gas CHP</v>
          </cell>
          <cell r="F191" t="str">
            <v>Start Fuel Cost</v>
          </cell>
        </row>
        <row r="192">
          <cell r="A192" t="str">
            <v>NI</v>
          </cell>
          <cell r="D192" t="str">
            <v>CGC4</v>
          </cell>
          <cell r="E192" t="str">
            <v>NI Gas CHP</v>
          </cell>
          <cell r="F192" t="str">
            <v>Emissions Cost</v>
          </cell>
        </row>
        <row r="193">
          <cell r="A193" t="str">
            <v>NI</v>
          </cell>
          <cell r="D193" t="str">
            <v>CGC4</v>
          </cell>
          <cell r="E193" t="str">
            <v>NI Gas CHP</v>
          </cell>
          <cell r="F193" t="str">
            <v>Total Generation Cost</v>
          </cell>
        </row>
        <row r="194">
          <cell r="A194" t="str">
            <v>NI</v>
          </cell>
          <cell r="D194" t="str">
            <v>CGC4</v>
          </cell>
          <cell r="E194" t="str">
            <v>NI Gas CHP</v>
          </cell>
          <cell r="F194" t="str">
            <v>SRMC</v>
          </cell>
        </row>
        <row r="195">
          <cell r="A195" t="str">
            <v>NI</v>
          </cell>
          <cell r="D195" t="str">
            <v>CGC4</v>
          </cell>
          <cell r="E195" t="str">
            <v>NI Gas CHP</v>
          </cell>
          <cell r="F195" t="str">
            <v>Mark-up</v>
          </cell>
        </row>
        <row r="196">
          <cell r="A196" t="str">
            <v>NI</v>
          </cell>
          <cell r="D196" t="str">
            <v>CGC4</v>
          </cell>
          <cell r="E196" t="str">
            <v>NI Gas CHP</v>
          </cell>
          <cell r="F196" t="str">
            <v>Price Received</v>
          </cell>
        </row>
        <row r="197">
          <cell r="A197" t="str">
            <v>NI</v>
          </cell>
          <cell r="D197" t="str">
            <v>CGC4</v>
          </cell>
          <cell r="E197" t="str">
            <v>NI Gas CHP</v>
          </cell>
          <cell r="F197" t="str">
            <v>Pool Revenue</v>
          </cell>
        </row>
        <row r="198">
          <cell r="A198" t="str">
            <v>NI</v>
          </cell>
          <cell r="D198" t="str">
            <v>CGC4</v>
          </cell>
          <cell r="E198" t="str">
            <v>NI Gas CHP</v>
          </cell>
          <cell r="F198" t="str">
            <v>Net Revenue</v>
          </cell>
        </row>
        <row r="199">
          <cell r="A199" t="str">
            <v>NI</v>
          </cell>
          <cell r="D199" t="str">
            <v>CGC4</v>
          </cell>
          <cell r="E199" t="str">
            <v>NI Gas CHP</v>
          </cell>
          <cell r="F199" t="str">
            <v>Net Profit</v>
          </cell>
        </row>
        <row r="200">
          <cell r="A200" t="str">
            <v>NI</v>
          </cell>
          <cell r="D200" t="str">
            <v>CGC4</v>
          </cell>
          <cell r="E200" t="str">
            <v>NI Gas CHP</v>
          </cell>
          <cell r="F200" t="str">
            <v>Installed Capacity</v>
          </cell>
        </row>
        <row r="201">
          <cell r="A201" t="str">
            <v>NI</v>
          </cell>
          <cell r="D201" t="str">
            <v>CGC4</v>
          </cell>
          <cell r="E201" t="str">
            <v>NI Gas CHP</v>
          </cell>
          <cell r="F201" t="str">
            <v>Rated Capacity</v>
          </cell>
        </row>
        <row r="202">
          <cell r="A202" t="str">
            <v>NI</v>
          </cell>
          <cell r="D202" t="str">
            <v>CGC4</v>
          </cell>
          <cell r="E202" t="str">
            <v>NI Gas CHP</v>
          </cell>
          <cell r="F202" t="str">
            <v>Maintenance</v>
          </cell>
        </row>
        <row r="203">
          <cell r="A203" t="str">
            <v>NI</v>
          </cell>
          <cell r="D203" t="str">
            <v>CGC4</v>
          </cell>
          <cell r="E203" t="str">
            <v>NI Gas CHP</v>
          </cell>
          <cell r="F203" t="str">
            <v>Forced Outage</v>
          </cell>
        </row>
        <row r="204">
          <cell r="A204" t="str">
            <v>NI</v>
          </cell>
          <cell r="D204" t="str">
            <v>CGC4</v>
          </cell>
          <cell r="E204" t="str">
            <v>NI Gas CHP</v>
          </cell>
          <cell r="F204" t="str">
            <v>Available Energy</v>
          </cell>
        </row>
        <row r="205">
          <cell r="A205" t="str">
            <v>NI</v>
          </cell>
          <cell r="D205" t="str">
            <v>CGC5</v>
          </cell>
          <cell r="E205" t="str">
            <v>NI Gas CHP</v>
          </cell>
          <cell r="F205" t="str">
            <v>Generation</v>
          </cell>
        </row>
        <row r="206">
          <cell r="A206" t="str">
            <v>NI</v>
          </cell>
          <cell r="D206" t="str">
            <v>CGC5</v>
          </cell>
          <cell r="E206" t="str">
            <v>NI Gas CHP</v>
          </cell>
          <cell r="F206" t="str">
            <v>Units Started</v>
          </cell>
        </row>
        <row r="207">
          <cell r="A207" t="str">
            <v>NI</v>
          </cell>
          <cell r="D207" t="str">
            <v>CGC5</v>
          </cell>
          <cell r="E207" t="str">
            <v>NI Gas CHP</v>
          </cell>
          <cell r="F207" t="str">
            <v>Hours of Operation</v>
          </cell>
        </row>
        <row r="208">
          <cell r="A208" t="str">
            <v>NI</v>
          </cell>
          <cell r="D208" t="str">
            <v>CGC5</v>
          </cell>
          <cell r="E208" t="str">
            <v>NI Gas CHP</v>
          </cell>
          <cell r="F208" t="str">
            <v>Capacity Factor</v>
          </cell>
        </row>
        <row r="209">
          <cell r="A209" t="str">
            <v>NI</v>
          </cell>
          <cell r="D209" t="str">
            <v>CGC5</v>
          </cell>
          <cell r="E209" t="str">
            <v>NI Gas CHP</v>
          </cell>
          <cell r="F209" t="str">
            <v>Energy Curtailed</v>
          </cell>
        </row>
        <row r="210">
          <cell r="A210" t="str">
            <v>NI</v>
          </cell>
          <cell r="D210" t="str">
            <v>CGC5</v>
          </cell>
          <cell r="E210" t="str">
            <v>NI Gas CHP</v>
          </cell>
          <cell r="F210" t="str">
            <v>Fixed Load Generation</v>
          </cell>
        </row>
        <row r="211">
          <cell r="A211" t="str">
            <v>NI</v>
          </cell>
          <cell r="D211" t="str">
            <v>CGC5</v>
          </cell>
          <cell r="E211" t="str">
            <v>NI Gas CHP</v>
          </cell>
          <cell r="F211" t="str">
            <v>Pump Load</v>
          </cell>
        </row>
        <row r="212">
          <cell r="A212" t="str">
            <v>NI</v>
          </cell>
          <cell r="D212" t="str">
            <v>CGC5</v>
          </cell>
          <cell r="E212" t="str">
            <v>NI Gas CHP</v>
          </cell>
          <cell r="F212" t="str">
            <v>VO&amp;M Cost</v>
          </cell>
        </row>
        <row r="213">
          <cell r="A213" t="str">
            <v>NI</v>
          </cell>
          <cell r="D213" t="str">
            <v>CGC5</v>
          </cell>
          <cell r="E213" t="str">
            <v>NI Gas CHP</v>
          </cell>
          <cell r="F213" t="str">
            <v>Generation Cost</v>
          </cell>
        </row>
        <row r="214">
          <cell r="A214" t="str">
            <v>NI</v>
          </cell>
          <cell r="D214" t="str">
            <v>CGC5</v>
          </cell>
          <cell r="E214" t="str">
            <v>NI Gas CHP</v>
          </cell>
          <cell r="F214" t="str">
            <v>Start &amp; Shutdown Cost</v>
          </cell>
        </row>
        <row r="215">
          <cell r="A215" t="str">
            <v>NI</v>
          </cell>
          <cell r="D215" t="str">
            <v>CGC5</v>
          </cell>
          <cell r="E215" t="str">
            <v>NI Gas CHP</v>
          </cell>
          <cell r="F215" t="str">
            <v>Start Fuel Cost</v>
          </cell>
        </row>
        <row r="216">
          <cell r="A216" t="str">
            <v>NI</v>
          </cell>
          <cell r="D216" t="str">
            <v>CGC5</v>
          </cell>
          <cell r="E216" t="str">
            <v>NI Gas CHP</v>
          </cell>
          <cell r="F216" t="str">
            <v>Emissions Cost</v>
          </cell>
        </row>
        <row r="217">
          <cell r="A217" t="str">
            <v>NI</v>
          </cell>
          <cell r="D217" t="str">
            <v>CGC5</v>
          </cell>
          <cell r="E217" t="str">
            <v>NI Gas CHP</v>
          </cell>
          <cell r="F217" t="str">
            <v>Total Generation Cost</v>
          </cell>
        </row>
        <row r="218">
          <cell r="A218" t="str">
            <v>NI</v>
          </cell>
          <cell r="D218" t="str">
            <v>CGC5</v>
          </cell>
          <cell r="E218" t="str">
            <v>NI Gas CHP</v>
          </cell>
          <cell r="F218" t="str">
            <v>SRMC</v>
          </cell>
        </row>
        <row r="219">
          <cell r="A219" t="str">
            <v>NI</v>
          </cell>
          <cell r="D219" t="str">
            <v>CGC5</v>
          </cell>
          <cell r="E219" t="str">
            <v>NI Gas CHP</v>
          </cell>
          <cell r="F219" t="str">
            <v>Mark-up</v>
          </cell>
        </row>
        <row r="220">
          <cell r="A220" t="str">
            <v>NI</v>
          </cell>
          <cell r="D220" t="str">
            <v>CGC5</v>
          </cell>
          <cell r="E220" t="str">
            <v>NI Gas CHP</v>
          </cell>
          <cell r="F220" t="str">
            <v>Price Received</v>
          </cell>
        </row>
        <row r="221">
          <cell r="A221" t="str">
            <v>NI</v>
          </cell>
          <cell r="D221" t="str">
            <v>CGC5</v>
          </cell>
          <cell r="E221" t="str">
            <v>NI Gas CHP</v>
          </cell>
          <cell r="F221" t="str">
            <v>Pool Revenue</v>
          </cell>
        </row>
        <row r="222">
          <cell r="A222" t="str">
            <v>NI</v>
          </cell>
          <cell r="D222" t="str">
            <v>CGC5</v>
          </cell>
          <cell r="E222" t="str">
            <v>NI Gas CHP</v>
          </cell>
          <cell r="F222" t="str">
            <v>Net Revenue</v>
          </cell>
        </row>
        <row r="223">
          <cell r="A223" t="str">
            <v>NI</v>
          </cell>
          <cell r="D223" t="str">
            <v>CGC5</v>
          </cell>
          <cell r="E223" t="str">
            <v>NI Gas CHP</v>
          </cell>
          <cell r="F223" t="str">
            <v>Net Profit</v>
          </cell>
        </row>
        <row r="224">
          <cell r="A224" t="str">
            <v>NI</v>
          </cell>
          <cell r="D224" t="str">
            <v>CGC5</v>
          </cell>
          <cell r="E224" t="str">
            <v>NI Gas CHP</v>
          </cell>
          <cell r="F224" t="str">
            <v>Installed Capacity</v>
          </cell>
        </row>
        <row r="225">
          <cell r="A225" t="str">
            <v>NI</v>
          </cell>
          <cell r="D225" t="str">
            <v>CGC5</v>
          </cell>
          <cell r="E225" t="str">
            <v>NI Gas CHP</v>
          </cell>
          <cell r="F225" t="str">
            <v>Rated Capacity</v>
          </cell>
        </row>
        <row r="226">
          <cell r="A226" t="str">
            <v>NI</v>
          </cell>
          <cell r="D226" t="str">
            <v>CGC5</v>
          </cell>
          <cell r="E226" t="str">
            <v>NI Gas CHP</v>
          </cell>
          <cell r="F226" t="str">
            <v>Maintenance</v>
          </cell>
        </row>
        <row r="227">
          <cell r="A227" t="str">
            <v>NI</v>
          </cell>
          <cell r="D227" t="str">
            <v>CGC5</v>
          </cell>
          <cell r="E227" t="str">
            <v>NI Gas CHP</v>
          </cell>
          <cell r="F227" t="str">
            <v>Forced Outage</v>
          </cell>
        </row>
        <row r="228">
          <cell r="A228" t="str">
            <v>NI</v>
          </cell>
          <cell r="D228" t="str">
            <v>CGC5</v>
          </cell>
          <cell r="E228" t="str">
            <v>NI Gas CHP</v>
          </cell>
          <cell r="F228" t="str">
            <v>Available Energy</v>
          </cell>
        </row>
        <row r="229">
          <cell r="A229" t="str">
            <v>NI</v>
          </cell>
          <cell r="D229" t="str">
            <v>B4</v>
          </cell>
          <cell r="E229" t="str">
            <v>NI OCGT</v>
          </cell>
          <cell r="F229" t="str">
            <v>Generation</v>
          </cell>
        </row>
        <row r="230">
          <cell r="A230" t="str">
            <v>NI</v>
          </cell>
          <cell r="D230" t="str">
            <v>B4</v>
          </cell>
          <cell r="E230" t="str">
            <v>NI OCGT</v>
          </cell>
          <cell r="F230" t="str">
            <v>Units Started</v>
          </cell>
        </row>
        <row r="231">
          <cell r="A231" t="str">
            <v>NI</v>
          </cell>
          <cell r="D231" t="str">
            <v>B4</v>
          </cell>
          <cell r="E231" t="str">
            <v>NI OCGT</v>
          </cell>
          <cell r="F231" t="str">
            <v>Hours of Operation</v>
          </cell>
        </row>
        <row r="232">
          <cell r="A232" t="str">
            <v>NI</v>
          </cell>
          <cell r="D232" t="str">
            <v>B4</v>
          </cell>
          <cell r="E232" t="str">
            <v>NI OCGT</v>
          </cell>
          <cell r="F232" t="str">
            <v>Capacity Factor</v>
          </cell>
        </row>
        <row r="233">
          <cell r="A233" t="str">
            <v>NI</v>
          </cell>
          <cell r="D233" t="str">
            <v>B4</v>
          </cell>
          <cell r="E233" t="str">
            <v>NI OCGT</v>
          </cell>
          <cell r="F233" t="str">
            <v>Energy Curtailed</v>
          </cell>
        </row>
        <row r="234">
          <cell r="A234" t="str">
            <v>NI</v>
          </cell>
          <cell r="D234" t="str">
            <v>B4</v>
          </cell>
          <cell r="E234" t="str">
            <v>NI OCGT</v>
          </cell>
          <cell r="F234" t="str">
            <v>Fixed Load Generation</v>
          </cell>
        </row>
        <row r="235">
          <cell r="A235" t="str">
            <v>NI</v>
          </cell>
          <cell r="D235" t="str">
            <v>B4</v>
          </cell>
          <cell r="E235" t="str">
            <v>NI OCGT</v>
          </cell>
          <cell r="F235" t="str">
            <v>Pump Load</v>
          </cell>
        </row>
        <row r="236">
          <cell r="A236" t="str">
            <v>NI</v>
          </cell>
          <cell r="D236" t="str">
            <v>B4</v>
          </cell>
          <cell r="E236" t="str">
            <v>NI OCGT</v>
          </cell>
          <cell r="F236" t="str">
            <v>VO&amp;M Cost</v>
          </cell>
        </row>
        <row r="237">
          <cell r="A237" t="str">
            <v>NI</v>
          </cell>
          <cell r="D237" t="str">
            <v>B4</v>
          </cell>
          <cell r="E237" t="str">
            <v>NI OCGT</v>
          </cell>
          <cell r="F237" t="str">
            <v>Generation Cost</v>
          </cell>
        </row>
        <row r="238">
          <cell r="A238" t="str">
            <v>NI</v>
          </cell>
          <cell r="D238" t="str">
            <v>B4</v>
          </cell>
          <cell r="E238" t="str">
            <v>NI OCGT</v>
          </cell>
          <cell r="F238" t="str">
            <v>Start &amp; Shutdown Cost</v>
          </cell>
        </row>
        <row r="239">
          <cell r="A239" t="str">
            <v>NI</v>
          </cell>
          <cell r="D239" t="str">
            <v>B4</v>
          </cell>
          <cell r="E239" t="str">
            <v>NI OCGT</v>
          </cell>
          <cell r="F239" t="str">
            <v>Start Fuel Cost</v>
          </cell>
        </row>
        <row r="240">
          <cell r="A240" t="str">
            <v>NI</v>
          </cell>
          <cell r="D240" t="str">
            <v>B4</v>
          </cell>
          <cell r="E240" t="str">
            <v>NI OCGT</v>
          </cell>
          <cell r="F240" t="str">
            <v>Emissions Cost</v>
          </cell>
        </row>
        <row r="241">
          <cell r="A241" t="str">
            <v>NI</v>
          </cell>
          <cell r="D241" t="str">
            <v>B4</v>
          </cell>
          <cell r="E241" t="str">
            <v>NI OCGT</v>
          </cell>
          <cell r="F241" t="str">
            <v>Total Generation Cost</v>
          </cell>
        </row>
        <row r="242">
          <cell r="A242" t="str">
            <v>NI</v>
          </cell>
          <cell r="D242" t="str">
            <v>B4</v>
          </cell>
          <cell r="E242" t="str">
            <v>NI OCGT</v>
          </cell>
          <cell r="F242" t="str">
            <v>SRMC</v>
          </cell>
        </row>
        <row r="243">
          <cell r="A243" t="str">
            <v>NI</v>
          </cell>
          <cell r="D243" t="str">
            <v>B4</v>
          </cell>
          <cell r="E243" t="str">
            <v>NI OCGT</v>
          </cell>
          <cell r="F243" t="str">
            <v>Mark-up</v>
          </cell>
        </row>
        <row r="244">
          <cell r="A244" t="str">
            <v>NI</v>
          </cell>
          <cell r="D244" t="str">
            <v>B4</v>
          </cell>
          <cell r="E244" t="str">
            <v>NI OCGT</v>
          </cell>
          <cell r="F244" t="str">
            <v>Price Received</v>
          </cell>
        </row>
        <row r="245">
          <cell r="A245" t="str">
            <v>NI</v>
          </cell>
          <cell r="D245" t="str">
            <v>B4</v>
          </cell>
          <cell r="E245" t="str">
            <v>NI OCGT</v>
          </cell>
          <cell r="F245" t="str">
            <v>Pool Revenue</v>
          </cell>
        </row>
        <row r="246">
          <cell r="A246" t="str">
            <v>NI</v>
          </cell>
          <cell r="D246" t="str">
            <v>B4</v>
          </cell>
          <cell r="E246" t="str">
            <v>NI OCGT</v>
          </cell>
          <cell r="F246" t="str">
            <v>Net Revenue</v>
          </cell>
        </row>
        <row r="247">
          <cell r="A247" t="str">
            <v>NI</v>
          </cell>
          <cell r="D247" t="str">
            <v>B4</v>
          </cell>
          <cell r="E247" t="str">
            <v>NI OCGT</v>
          </cell>
          <cell r="F247" t="str">
            <v>Net Profit</v>
          </cell>
        </row>
        <row r="248">
          <cell r="A248" t="str">
            <v>NI</v>
          </cell>
          <cell r="D248" t="str">
            <v>B4</v>
          </cell>
          <cell r="E248" t="str">
            <v>NI OCGT</v>
          </cell>
          <cell r="F248" t="str">
            <v>Installed Capacity</v>
          </cell>
        </row>
        <row r="249">
          <cell r="A249" t="str">
            <v>NI</v>
          </cell>
          <cell r="D249" t="str">
            <v>B4</v>
          </cell>
          <cell r="E249" t="str">
            <v>NI OCGT</v>
          </cell>
          <cell r="F249" t="str">
            <v>Rated Capacity</v>
          </cell>
        </row>
        <row r="250">
          <cell r="A250" t="str">
            <v>NI</v>
          </cell>
          <cell r="D250" t="str">
            <v>B4</v>
          </cell>
          <cell r="E250" t="str">
            <v>NI OCGT</v>
          </cell>
          <cell r="F250" t="str">
            <v>Maintenance</v>
          </cell>
        </row>
        <row r="251">
          <cell r="A251" t="str">
            <v>NI</v>
          </cell>
          <cell r="D251" t="str">
            <v>B4</v>
          </cell>
          <cell r="E251" t="str">
            <v>NI OCGT</v>
          </cell>
          <cell r="F251" t="str">
            <v>Forced Outage</v>
          </cell>
        </row>
        <row r="252">
          <cell r="A252" t="str">
            <v>NI</v>
          </cell>
          <cell r="D252" t="str">
            <v>B4</v>
          </cell>
          <cell r="E252" t="str">
            <v>NI OCGT</v>
          </cell>
          <cell r="F252" t="str">
            <v>Available Energy</v>
          </cell>
        </row>
        <row r="253">
          <cell r="A253" t="str">
            <v>NI</v>
          </cell>
          <cell r="D253" t="str">
            <v>B5</v>
          </cell>
          <cell r="E253" t="str">
            <v>NI OCGT</v>
          </cell>
          <cell r="F253" t="str">
            <v>Generation</v>
          </cell>
        </row>
        <row r="254">
          <cell r="A254" t="str">
            <v>NI</v>
          </cell>
          <cell r="D254" t="str">
            <v>B5</v>
          </cell>
          <cell r="E254" t="str">
            <v>NI OCGT</v>
          </cell>
          <cell r="F254" t="str">
            <v>Units Started</v>
          </cell>
        </row>
        <row r="255">
          <cell r="A255" t="str">
            <v>NI</v>
          </cell>
          <cell r="D255" t="str">
            <v>B5</v>
          </cell>
          <cell r="E255" t="str">
            <v>NI OCGT</v>
          </cell>
          <cell r="F255" t="str">
            <v>Hours of Operation</v>
          </cell>
        </row>
        <row r="256">
          <cell r="A256" t="str">
            <v>NI</v>
          </cell>
          <cell r="D256" t="str">
            <v>B5</v>
          </cell>
          <cell r="E256" t="str">
            <v>NI OCGT</v>
          </cell>
          <cell r="F256" t="str">
            <v>Capacity Factor</v>
          </cell>
        </row>
        <row r="257">
          <cell r="A257" t="str">
            <v>NI</v>
          </cell>
          <cell r="D257" t="str">
            <v>B5</v>
          </cell>
          <cell r="E257" t="str">
            <v>NI OCGT</v>
          </cell>
          <cell r="F257" t="str">
            <v>Energy Curtailed</v>
          </cell>
        </row>
        <row r="258">
          <cell r="A258" t="str">
            <v>NI</v>
          </cell>
          <cell r="D258" t="str">
            <v>B5</v>
          </cell>
          <cell r="E258" t="str">
            <v>NI OCGT</v>
          </cell>
          <cell r="F258" t="str">
            <v>Fixed Load Generation</v>
          </cell>
        </row>
        <row r="259">
          <cell r="A259" t="str">
            <v>NI</v>
          </cell>
          <cell r="D259" t="str">
            <v>B5</v>
          </cell>
          <cell r="E259" t="str">
            <v>NI OCGT</v>
          </cell>
          <cell r="F259" t="str">
            <v>Pump Load</v>
          </cell>
        </row>
        <row r="260">
          <cell r="A260" t="str">
            <v>NI</v>
          </cell>
          <cell r="D260" t="str">
            <v>B5</v>
          </cell>
          <cell r="E260" t="str">
            <v>NI OCGT</v>
          </cell>
          <cell r="F260" t="str">
            <v>VO&amp;M Cost</v>
          </cell>
        </row>
        <row r="261">
          <cell r="A261" t="str">
            <v>NI</v>
          </cell>
          <cell r="D261" t="str">
            <v>B5</v>
          </cell>
          <cell r="E261" t="str">
            <v>NI OCGT</v>
          </cell>
          <cell r="F261" t="str">
            <v>Generation Cost</v>
          </cell>
        </row>
        <row r="262">
          <cell r="A262" t="str">
            <v>NI</v>
          </cell>
          <cell r="D262" t="str">
            <v>B5</v>
          </cell>
          <cell r="E262" t="str">
            <v>NI OCGT</v>
          </cell>
          <cell r="F262" t="str">
            <v>Start &amp; Shutdown Cost</v>
          </cell>
        </row>
        <row r="263">
          <cell r="A263" t="str">
            <v>NI</v>
          </cell>
          <cell r="D263" t="str">
            <v>B5</v>
          </cell>
          <cell r="E263" t="str">
            <v>NI OCGT</v>
          </cell>
          <cell r="F263" t="str">
            <v>Start Fuel Cost</v>
          </cell>
        </row>
        <row r="264">
          <cell r="A264" t="str">
            <v>NI</v>
          </cell>
          <cell r="D264" t="str">
            <v>B5</v>
          </cell>
          <cell r="E264" t="str">
            <v>NI OCGT</v>
          </cell>
          <cell r="F264" t="str">
            <v>Emissions Cost</v>
          </cell>
        </row>
        <row r="265">
          <cell r="A265" t="str">
            <v>NI</v>
          </cell>
          <cell r="D265" t="str">
            <v>B5</v>
          </cell>
          <cell r="E265" t="str">
            <v>NI OCGT</v>
          </cell>
          <cell r="F265" t="str">
            <v>Total Generation Cost</v>
          </cell>
        </row>
        <row r="266">
          <cell r="A266" t="str">
            <v>NI</v>
          </cell>
          <cell r="D266" t="str">
            <v>B5</v>
          </cell>
          <cell r="E266" t="str">
            <v>NI OCGT</v>
          </cell>
          <cell r="F266" t="str">
            <v>SRMC</v>
          </cell>
        </row>
        <row r="267">
          <cell r="A267" t="str">
            <v>NI</v>
          </cell>
          <cell r="D267" t="str">
            <v>B5</v>
          </cell>
          <cell r="E267" t="str">
            <v>NI OCGT</v>
          </cell>
          <cell r="F267" t="str">
            <v>Mark-up</v>
          </cell>
        </row>
        <row r="268">
          <cell r="A268" t="str">
            <v>NI</v>
          </cell>
          <cell r="D268" t="str">
            <v>B5</v>
          </cell>
          <cell r="E268" t="str">
            <v>NI OCGT</v>
          </cell>
          <cell r="F268" t="str">
            <v>Price Received</v>
          </cell>
        </row>
        <row r="269">
          <cell r="A269" t="str">
            <v>NI</v>
          </cell>
          <cell r="D269" t="str">
            <v>B5</v>
          </cell>
          <cell r="E269" t="str">
            <v>NI OCGT</v>
          </cell>
          <cell r="F269" t="str">
            <v>Pool Revenue</v>
          </cell>
        </row>
        <row r="270">
          <cell r="A270" t="str">
            <v>NI</v>
          </cell>
          <cell r="D270" t="str">
            <v>B5</v>
          </cell>
          <cell r="E270" t="str">
            <v>NI OCGT</v>
          </cell>
          <cell r="F270" t="str">
            <v>Net Revenue</v>
          </cell>
        </row>
        <row r="271">
          <cell r="A271" t="str">
            <v>NI</v>
          </cell>
          <cell r="D271" t="str">
            <v>B5</v>
          </cell>
          <cell r="E271" t="str">
            <v>NI OCGT</v>
          </cell>
          <cell r="F271" t="str">
            <v>Net Profit</v>
          </cell>
        </row>
        <row r="272">
          <cell r="A272" t="str">
            <v>NI</v>
          </cell>
          <cell r="D272" t="str">
            <v>B5</v>
          </cell>
          <cell r="E272" t="str">
            <v>NI OCGT</v>
          </cell>
          <cell r="F272" t="str">
            <v>Installed Capacity</v>
          </cell>
        </row>
        <row r="273">
          <cell r="A273" t="str">
            <v>NI</v>
          </cell>
          <cell r="D273" t="str">
            <v>B5</v>
          </cell>
          <cell r="E273" t="str">
            <v>NI OCGT</v>
          </cell>
          <cell r="F273" t="str">
            <v>Rated Capacity</v>
          </cell>
        </row>
        <row r="274">
          <cell r="A274" t="str">
            <v>NI</v>
          </cell>
          <cell r="D274" t="str">
            <v>B5</v>
          </cell>
          <cell r="E274" t="str">
            <v>NI OCGT</v>
          </cell>
          <cell r="F274" t="str">
            <v>Maintenance</v>
          </cell>
        </row>
        <row r="275">
          <cell r="A275" t="str">
            <v>NI</v>
          </cell>
          <cell r="D275" t="str">
            <v>B5</v>
          </cell>
          <cell r="E275" t="str">
            <v>NI OCGT</v>
          </cell>
          <cell r="F275" t="str">
            <v>Forced Outage</v>
          </cell>
        </row>
        <row r="276">
          <cell r="A276" t="str">
            <v>NI</v>
          </cell>
          <cell r="D276" t="str">
            <v>B5</v>
          </cell>
          <cell r="E276" t="str">
            <v>NI OCGT</v>
          </cell>
          <cell r="F276" t="str">
            <v>Available Energy</v>
          </cell>
        </row>
        <row r="277">
          <cell r="A277" t="str">
            <v>NI</v>
          </cell>
          <cell r="D277" t="str">
            <v>B6</v>
          </cell>
          <cell r="E277" t="str">
            <v>NI OCGT</v>
          </cell>
          <cell r="F277" t="str">
            <v>Generation</v>
          </cell>
        </row>
        <row r="278">
          <cell r="A278" t="str">
            <v>NI</v>
          </cell>
          <cell r="D278" t="str">
            <v>B6</v>
          </cell>
          <cell r="E278" t="str">
            <v>NI OCGT</v>
          </cell>
          <cell r="F278" t="str">
            <v>Units Started</v>
          </cell>
        </row>
        <row r="279">
          <cell r="A279" t="str">
            <v>NI</v>
          </cell>
          <cell r="D279" t="str">
            <v>B6</v>
          </cell>
          <cell r="E279" t="str">
            <v>NI OCGT</v>
          </cell>
          <cell r="F279" t="str">
            <v>Hours of Operation</v>
          </cell>
        </row>
        <row r="280">
          <cell r="A280" t="str">
            <v>NI</v>
          </cell>
          <cell r="D280" t="str">
            <v>B6</v>
          </cell>
          <cell r="E280" t="str">
            <v>NI OCGT</v>
          </cell>
          <cell r="F280" t="str">
            <v>Capacity Factor</v>
          </cell>
        </row>
        <row r="281">
          <cell r="A281" t="str">
            <v>NI</v>
          </cell>
          <cell r="D281" t="str">
            <v>B6</v>
          </cell>
          <cell r="E281" t="str">
            <v>NI OCGT</v>
          </cell>
          <cell r="F281" t="str">
            <v>Energy Curtailed</v>
          </cell>
        </row>
        <row r="282">
          <cell r="A282" t="str">
            <v>NI</v>
          </cell>
          <cell r="D282" t="str">
            <v>B6</v>
          </cell>
          <cell r="E282" t="str">
            <v>NI OCGT</v>
          </cell>
          <cell r="F282" t="str">
            <v>Fixed Load Generation</v>
          </cell>
        </row>
        <row r="283">
          <cell r="A283" t="str">
            <v>NI</v>
          </cell>
          <cell r="D283" t="str">
            <v>B6</v>
          </cell>
          <cell r="E283" t="str">
            <v>NI OCGT</v>
          </cell>
          <cell r="F283" t="str">
            <v>Pump Load</v>
          </cell>
        </row>
        <row r="284">
          <cell r="A284" t="str">
            <v>NI</v>
          </cell>
          <cell r="D284" t="str">
            <v>B6</v>
          </cell>
          <cell r="E284" t="str">
            <v>NI OCGT</v>
          </cell>
          <cell r="F284" t="str">
            <v>VO&amp;M Cost</v>
          </cell>
        </row>
        <row r="285">
          <cell r="A285" t="str">
            <v>NI</v>
          </cell>
          <cell r="D285" t="str">
            <v>B6</v>
          </cell>
          <cell r="E285" t="str">
            <v>NI OCGT</v>
          </cell>
          <cell r="F285" t="str">
            <v>Generation Cost</v>
          </cell>
        </row>
        <row r="286">
          <cell r="A286" t="str">
            <v>NI</v>
          </cell>
          <cell r="D286" t="str">
            <v>B6</v>
          </cell>
          <cell r="E286" t="str">
            <v>NI OCGT</v>
          </cell>
          <cell r="F286" t="str">
            <v>Start &amp; Shutdown Cost</v>
          </cell>
        </row>
        <row r="287">
          <cell r="A287" t="str">
            <v>NI</v>
          </cell>
          <cell r="D287" t="str">
            <v>B6</v>
          </cell>
          <cell r="E287" t="str">
            <v>NI OCGT</v>
          </cell>
          <cell r="F287" t="str">
            <v>Start Fuel Cost</v>
          </cell>
        </row>
        <row r="288">
          <cell r="A288" t="str">
            <v>NI</v>
          </cell>
          <cell r="D288" t="str">
            <v>B6</v>
          </cell>
          <cell r="E288" t="str">
            <v>NI OCGT</v>
          </cell>
          <cell r="F288" t="str">
            <v>Emissions Cost</v>
          </cell>
        </row>
        <row r="289">
          <cell r="A289" t="str">
            <v>NI</v>
          </cell>
          <cell r="D289" t="str">
            <v>B6</v>
          </cell>
          <cell r="E289" t="str">
            <v>NI OCGT</v>
          </cell>
          <cell r="F289" t="str">
            <v>Total Generation Cost</v>
          </cell>
        </row>
        <row r="290">
          <cell r="A290" t="str">
            <v>NI</v>
          </cell>
          <cell r="D290" t="str">
            <v>B6</v>
          </cell>
          <cell r="E290" t="str">
            <v>NI OCGT</v>
          </cell>
          <cell r="F290" t="str">
            <v>SRMC</v>
          </cell>
        </row>
        <row r="291">
          <cell r="A291" t="str">
            <v>NI</v>
          </cell>
          <cell r="D291" t="str">
            <v>B6</v>
          </cell>
          <cell r="E291" t="str">
            <v>NI OCGT</v>
          </cell>
          <cell r="F291" t="str">
            <v>Mark-up</v>
          </cell>
        </row>
        <row r="292">
          <cell r="A292" t="str">
            <v>NI</v>
          </cell>
          <cell r="D292" t="str">
            <v>B6</v>
          </cell>
          <cell r="E292" t="str">
            <v>NI OCGT</v>
          </cell>
          <cell r="F292" t="str">
            <v>Price Received</v>
          </cell>
        </row>
        <row r="293">
          <cell r="A293" t="str">
            <v>NI</v>
          </cell>
          <cell r="D293" t="str">
            <v>B6</v>
          </cell>
          <cell r="E293" t="str">
            <v>NI OCGT</v>
          </cell>
          <cell r="F293" t="str">
            <v>Pool Revenue</v>
          </cell>
        </row>
        <row r="294">
          <cell r="A294" t="str">
            <v>NI</v>
          </cell>
          <cell r="D294" t="str">
            <v>B6</v>
          </cell>
          <cell r="E294" t="str">
            <v>NI OCGT</v>
          </cell>
          <cell r="F294" t="str">
            <v>Net Revenue</v>
          </cell>
        </row>
        <row r="295">
          <cell r="A295" t="str">
            <v>NI</v>
          </cell>
          <cell r="D295" t="str">
            <v>B6</v>
          </cell>
          <cell r="E295" t="str">
            <v>NI OCGT</v>
          </cell>
          <cell r="F295" t="str">
            <v>Net Profit</v>
          </cell>
        </row>
        <row r="296">
          <cell r="A296" t="str">
            <v>NI</v>
          </cell>
          <cell r="D296" t="str">
            <v>B6</v>
          </cell>
          <cell r="E296" t="str">
            <v>NI OCGT</v>
          </cell>
          <cell r="F296" t="str">
            <v>Installed Capacity</v>
          </cell>
        </row>
        <row r="297">
          <cell r="A297" t="str">
            <v>NI</v>
          </cell>
          <cell r="D297" t="str">
            <v>B6</v>
          </cell>
          <cell r="E297" t="str">
            <v>NI OCGT</v>
          </cell>
          <cell r="F297" t="str">
            <v>Rated Capacity</v>
          </cell>
        </row>
        <row r="298">
          <cell r="A298" t="str">
            <v>NI</v>
          </cell>
          <cell r="D298" t="str">
            <v>B6</v>
          </cell>
          <cell r="E298" t="str">
            <v>NI OCGT</v>
          </cell>
          <cell r="F298" t="str">
            <v>Maintenance</v>
          </cell>
        </row>
        <row r="299">
          <cell r="A299" t="str">
            <v>NI</v>
          </cell>
          <cell r="D299" t="str">
            <v>B6</v>
          </cell>
          <cell r="E299" t="str">
            <v>NI OCGT</v>
          </cell>
          <cell r="F299" t="str">
            <v>Forced Outage</v>
          </cell>
        </row>
        <row r="300">
          <cell r="A300" t="str">
            <v>NI</v>
          </cell>
          <cell r="D300" t="str">
            <v>B6</v>
          </cell>
          <cell r="E300" t="str">
            <v>NI OCGT</v>
          </cell>
          <cell r="F300" t="str">
            <v>Available Energy</v>
          </cell>
        </row>
        <row r="301">
          <cell r="A301" t="str">
            <v>NI</v>
          </cell>
          <cell r="D301" t="str">
            <v>BGT3</v>
          </cell>
          <cell r="E301" t="str">
            <v>NI OCGT</v>
          </cell>
          <cell r="F301" t="str">
            <v>Generation</v>
          </cell>
        </row>
        <row r="302">
          <cell r="A302" t="str">
            <v>NI</v>
          </cell>
          <cell r="D302" t="str">
            <v>BGT3</v>
          </cell>
          <cell r="E302" t="str">
            <v>NI OCGT</v>
          </cell>
          <cell r="F302" t="str">
            <v>Units Started</v>
          </cell>
        </row>
        <row r="303">
          <cell r="A303" t="str">
            <v>NI</v>
          </cell>
          <cell r="D303" t="str">
            <v>BGT3</v>
          </cell>
          <cell r="E303" t="str">
            <v>NI OCGT</v>
          </cell>
          <cell r="F303" t="str">
            <v>Hours of Operation</v>
          </cell>
        </row>
        <row r="304">
          <cell r="A304" t="str">
            <v>NI</v>
          </cell>
          <cell r="D304" t="str">
            <v>BGT3</v>
          </cell>
          <cell r="E304" t="str">
            <v>NI OCGT</v>
          </cell>
          <cell r="F304" t="str">
            <v>Capacity Factor</v>
          </cell>
        </row>
        <row r="305">
          <cell r="A305" t="str">
            <v>NI</v>
          </cell>
          <cell r="D305" t="str">
            <v>BGT3</v>
          </cell>
          <cell r="E305" t="str">
            <v>NI OCGT</v>
          </cell>
          <cell r="F305" t="str">
            <v>Energy Curtailed</v>
          </cell>
        </row>
        <row r="306">
          <cell r="A306" t="str">
            <v>NI</v>
          </cell>
          <cell r="D306" t="str">
            <v>BGT3</v>
          </cell>
          <cell r="E306" t="str">
            <v>NI OCGT</v>
          </cell>
          <cell r="F306" t="str">
            <v>Fixed Load Generation</v>
          </cell>
        </row>
        <row r="307">
          <cell r="A307" t="str">
            <v>NI</v>
          </cell>
          <cell r="D307" t="str">
            <v>BGT3</v>
          </cell>
          <cell r="E307" t="str">
            <v>NI OCGT</v>
          </cell>
          <cell r="F307" t="str">
            <v>Pump Load</v>
          </cell>
        </row>
        <row r="308">
          <cell r="A308" t="str">
            <v>NI</v>
          </cell>
          <cell r="D308" t="str">
            <v>BGT3</v>
          </cell>
          <cell r="E308" t="str">
            <v>NI OCGT</v>
          </cell>
          <cell r="F308" t="str">
            <v>VO&amp;M Cost</v>
          </cell>
        </row>
        <row r="309">
          <cell r="A309" t="str">
            <v>NI</v>
          </cell>
          <cell r="D309" t="str">
            <v>BGT3</v>
          </cell>
          <cell r="E309" t="str">
            <v>NI OCGT</v>
          </cell>
          <cell r="F309" t="str">
            <v>Generation Cost</v>
          </cell>
        </row>
        <row r="310">
          <cell r="A310" t="str">
            <v>NI</v>
          </cell>
          <cell r="D310" t="str">
            <v>BGT3</v>
          </cell>
          <cell r="E310" t="str">
            <v>NI OCGT</v>
          </cell>
          <cell r="F310" t="str">
            <v>Start &amp; Shutdown Cost</v>
          </cell>
        </row>
        <row r="311">
          <cell r="A311" t="str">
            <v>NI</v>
          </cell>
          <cell r="D311" t="str">
            <v>BGT3</v>
          </cell>
          <cell r="E311" t="str">
            <v>NI OCGT</v>
          </cell>
          <cell r="F311" t="str">
            <v>Start Fuel Cost</v>
          </cell>
        </row>
        <row r="312">
          <cell r="A312" t="str">
            <v>NI</v>
          </cell>
          <cell r="D312" t="str">
            <v>BGT3</v>
          </cell>
          <cell r="E312" t="str">
            <v>NI OCGT</v>
          </cell>
          <cell r="F312" t="str">
            <v>Emissions Cost</v>
          </cell>
        </row>
        <row r="313">
          <cell r="A313" t="str">
            <v>NI</v>
          </cell>
          <cell r="D313" t="str">
            <v>BGT3</v>
          </cell>
          <cell r="E313" t="str">
            <v>NI OCGT</v>
          </cell>
          <cell r="F313" t="str">
            <v>Total Generation Cost</v>
          </cell>
        </row>
        <row r="314">
          <cell r="A314" t="str">
            <v>NI</v>
          </cell>
          <cell r="D314" t="str">
            <v>BGT3</v>
          </cell>
          <cell r="E314" t="str">
            <v>NI OCGT</v>
          </cell>
          <cell r="F314" t="str">
            <v>SRMC</v>
          </cell>
        </row>
        <row r="315">
          <cell r="A315" t="str">
            <v>NI</v>
          </cell>
          <cell r="D315" t="str">
            <v>BGT3</v>
          </cell>
          <cell r="E315" t="str">
            <v>NI OCGT</v>
          </cell>
          <cell r="F315" t="str">
            <v>Mark-up</v>
          </cell>
        </row>
        <row r="316">
          <cell r="A316" t="str">
            <v>NI</v>
          </cell>
          <cell r="D316" t="str">
            <v>BGT3</v>
          </cell>
          <cell r="E316" t="str">
            <v>NI OCGT</v>
          </cell>
          <cell r="F316" t="str">
            <v>Price Received</v>
          </cell>
        </row>
        <row r="317">
          <cell r="A317" t="str">
            <v>NI</v>
          </cell>
          <cell r="D317" t="str">
            <v>BGT3</v>
          </cell>
          <cell r="E317" t="str">
            <v>NI OCGT</v>
          </cell>
          <cell r="F317" t="str">
            <v>Pool Revenue</v>
          </cell>
        </row>
        <row r="318">
          <cell r="A318" t="str">
            <v>NI</v>
          </cell>
          <cell r="D318" t="str">
            <v>BGT3</v>
          </cell>
          <cell r="E318" t="str">
            <v>NI OCGT</v>
          </cell>
          <cell r="F318" t="str">
            <v>Net Revenue</v>
          </cell>
        </row>
        <row r="319">
          <cell r="A319" t="str">
            <v>NI</v>
          </cell>
          <cell r="D319" t="str">
            <v>BGT3</v>
          </cell>
          <cell r="E319" t="str">
            <v>NI OCGT</v>
          </cell>
          <cell r="F319" t="str">
            <v>Net Profit</v>
          </cell>
        </row>
        <row r="320">
          <cell r="A320" t="str">
            <v>NI</v>
          </cell>
          <cell r="D320" t="str">
            <v>BGT3</v>
          </cell>
          <cell r="E320" t="str">
            <v>NI OCGT</v>
          </cell>
          <cell r="F320" t="str">
            <v>Installed Capacity</v>
          </cell>
        </row>
        <row r="321">
          <cell r="A321" t="str">
            <v>NI</v>
          </cell>
          <cell r="D321" t="str">
            <v>BGT3</v>
          </cell>
          <cell r="E321" t="str">
            <v>NI OCGT</v>
          </cell>
          <cell r="F321" t="str">
            <v>Rated Capacity</v>
          </cell>
        </row>
        <row r="322">
          <cell r="A322" t="str">
            <v>NI</v>
          </cell>
          <cell r="D322" t="str">
            <v>BGT3</v>
          </cell>
          <cell r="E322" t="str">
            <v>NI OCGT</v>
          </cell>
          <cell r="F322" t="str">
            <v>Maintenance</v>
          </cell>
        </row>
        <row r="323">
          <cell r="A323" t="str">
            <v>NI</v>
          </cell>
          <cell r="D323" t="str">
            <v>BGT3</v>
          </cell>
          <cell r="E323" t="str">
            <v>NI OCGT</v>
          </cell>
          <cell r="F323" t="str">
            <v>Forced Outage</v>
          </cell>
        </row>
        <row r="324">
          <cell r="A324" t="str">
            <v>NI</v>
          </cell>
          <cell r="D324" t="str">
            <v>BGT3</v>
          </cell>
          <cell r="E324" t="str">
            <v>NI OCGT</v>
          </cell>
          <cell r="F324" t="str">
            <v>Available Energy</v>
          </cell>
        </row>
        <row r="325">
          <cell r="A325" t="str">
            <v>NI</v>
          </cell>
          <cell r="D325" t="str">
            <v>BGT4</v>
          </cell>
          <cell r="E325" t="str">
            <v>NI OCGT</v>
          </cell>
          <cell r="F325" t="str">
            <v>Generation</v>
          </cell>
        </row>
        <row r="326">
          <cell r="A326" t="str">
            <v>NI</v>
          </cell>
          <cell r="D326" t="str">
            <v>BGT4</v>
          </cell>
          <cell r="E326" t="str">
            <v>NI OCGT</v>
          </cell>
          <cell r="F326" t="str">
            <v>Units Started</v>
          </cell>
        </row>
        <row r="327">
          <cell r="A327" t="str">
            <v>NI</v>
          </cell>
          <cell r="D327" t="str">
            <v>BGT4</v>
          </cell>
          <cell r="E327" t="str">
            <v>NI OCGT</v>
          </cell>
          <cell r="F327" t="str">
            <v>Hours of Operation</v>
          </cell>
        </row>
        <row r="328">
          <cell r="A328" t="str">
            <v>NI</v>
          </cell>
          <cell r="D328" t="str">
            <v>BGT4</v>
          </cell>
          <cell r="E328" t="str">
            <v>NI OCGT</v>
          </cell>
          <cell r="F328" t="str">
            <v>Capacity Factor</v>
          </cell>
        </row>
        <row r="329">
          <cell r="A329" t="str">
            <v>NI</v>
          </cell>
          <cell r="D329" t="str">
            <v>BGT4</v>
          </cell>
          <cell r="E329" t="str">
            <v>NI OCGT</v>
          </cell>
          <cell r="F329" t="str">
            <v>Energy Curtailed</v>
          </cell>
        </row>
        <row r="330">
          <cell r="A330" t="str">
            <v>NI</v>
          </cell>
          <cell r="D330" t="str">
            <v>BGT4</v>
          </cell>
          <cell r="E330" t="str">
            <v>NI OCGT</v>
          </cell>
          <cell r="F330" t="str">
            <v>Fixed Load Generation</v>
          </cell>
        </row>
        <row r="331">
          <cell r="A331" t="str">
            <v>NI</v>
          </cell>
          <cell r="D331" t="str">
            <v>BGT4</v>
          </cell>
          <cell r="E331" t="str">
            <v>NI OCGT</v>
          </cell>
          <cell r="F331" t="str">
            <v>Pump Load</v>
          </cell>
        </row>
        <row r="332">
          <cell r="A332" t="str">
            <v>NI</v>
          </cell>
          <cell r="D332" t="str">
            <v>BGT4</v>
          </cell>
          <cell r="E332" t="str">
            <v>NI OCGT</v>
          </cell>
          <cell r="F332" t="str">
            <v>VO&amp;M Cost</v>
          </cell>
        </row>
        <row r="333">
          <cell r="A333" t="str">
            <v>NI</v>
          </cell>
          <cell r="D333" t="str">
            <v>BGT4</v>
          </cell>
          <cell r="E333" t="str">
            <v>NI OCGT</v>
          </cell>
          <cell r="F333" t="str">
            <v>Generation Cost</v>
          </cell>
        </row>
        <row r="334">
          <cell r="A334" t="str">
            <v>NI</v>
          </cell>
          <cell r="D334" t="str">
            <v>BGT4</v>
          </cell>
          <cell r="E334" t="str">
            <v>NI OCGT</v>
          </cell>
          <cell r="F334" t="str">
            <v>Start &amp; Shutdown Cost</v>
          </cell>
        </row>
        <row r="335">
          <cell r="A335" t="str">
            <v>NI</v>
          </cell>
          <cell r="D335" t="str">
            <v>BGT4</v>
          </cell>
          <cell r="E335" t="str">
            <v>NI OCGT</v>
          </cell>
          <cell r="F335" t="str">
            <v>Start Fuel Cost</v>
          </cell>
        </row>
        <row r="336">
          <cell r="A336" t="str">
            <v>NI</v>
          </cell>
          <cell r="D336" t="str">
            <v>BGT4</v>
          </cell>
          <cell r="E336" t="str">
            <v>NI OCGT</v>
          </cell>
          <cell r="F336" t="str">
            <v>Emissions Cost</v>
          </cell>
        </row>
        <row r="337">
          <cell r="A337" t="str">
            <v>NI</v>
          </cell>
          <cell r="D337" t="str">
            <v>BGT4</v>
          </cell>
          <cell r="E337" t="str">
            <v>NI OCGT</v>
          </cell>
          <cell r="F337" t="str">
            <v>Total Generation Cost</v>
          </cell>
        </row>
        <row r="338">
          <cell r="A338" t="str">
            <v>NI</v>
          </cell>
          <cell r="D338" t="str">
            <v>BGT4</v>
          </cell>
          <cell r="E338" t="str">
            <v>NI OCGT</v>
          </cell>
          <cell r="F338" t="str">
            <v>SRMC</v>
          </cell>
        </row>
        <row r="339">
          <cell r="A339" t="str">
            <v>NI</v>
          </cell>
          <cell r="D339" t="str">
            <v>BGT4</v>
          </cell>
          <cell r="E339" t="str">
            <v>NI OCGT</v>
          </cell>
          <cell r="F339" t="str">
            <v>Mark-up</v>
          </cell>
        </row>
        <row r="340">
          <cell r="A340" t="str">
            <v>NI</v>
          </cell>
          <cell r="D340" t="str">
            <v>BGT4</v>
          </cell>
          <cell r="E340" t="str">
            <v>NI OCGT</v>
          </cell>
          <cell r="F340" t="str">
            <v>Price Received</v>
          </cell>
        </row>
        <row r="341">
          <cell r="A341" t="str">
            <v>NI</v>
          </cell>
          <cell r="D341" t="str">
            <v>BGT4</v>
          </cell>
          <cell r="E341" t="str">
            <v>NI OCGT</v>
          </cell>
          <cell r="F341" t="str">
            <v>Pool Revenue</v>
          </cell>
        </row>
        <row r="342">
          <cell r="A342" t="str">
            <v>NI</v>
          </cell>
          <cell r="D342" t="str">
            <v>BGT4</v>
          </cell>
          <cell r="E342" t="str">
            <v>NI OCGT</v>
          </cell>
          <cell r="F342" t="str">
            <v>Net Revenue</v>
          </cell>
        </row>
        <row r="343">
          <cell r="A343" t="str">
            <v>NI</v>
          </cell>
          <cell r="D343" t="str">
            <v>BGT4</v>
          </cell>
          <cell r="E343" t="str">
            <v>NI OCGT</v>
          </cell>
          <cell r="F343" t="str">
            <v>Net Profit</v>
          </cell>
        </row>
        <row r="344">
          <cell r="A344" t="str">
            <v>NI</v>
          </cell>
          <cell r="D344" t="str">
            <v>BGT4</v>
          </cell>
          <cell r="E344" t="str">
            <v>NI OCGT</v>
          </cell>
          <cell r="F344" t="str">
            <v>Installed Capacity</v>
          </cell>
        </row>
        <row r="345">
          <cell r="A345" t="str">
            <v>NI</v>
          </cell>
          <cell r="D345" t="str">
            <v>BGT4</v>
          </cell>
          <cell r="E345" t="str">
            <v>NI OCGT</v>
          </cell>
          <cell r="F345" t="str">
            <v>Rated Capacity</v>
          </cell>
        </row>
        <row r="346">
          <cell r="A346" t="str">
            <v>NI</v>
          </cell>
          <cell r="D346" t="str">
            <v>BGT4</v>
          </cell>
          <cell r="E346" t="str">
            <v>NI OCGT</v>
          </cell>
          <cell r="F346" t="str">
            <v>Maintenance</v>
          </cell>
        </row>
        <row r="347">
          <cell r="A347" t="str">
            <v>NI</v>
          </cell>
          <cell r="D347" t="str">
            <v>BGT4</v>
          </cell>
          <cell r="E347" t="str">
            <v>NI OCGT</v>
          </cell>
          <cell r="F347" t="str">
            <v>Forced Outage</v>
          </cell>
        </row>
        <row r="348">
          <cell r="A348" t="str">
            <v>NI</v>
          </cell>
          <cell r="D348" t="str">
            <v>BGT4</v>
          </cell>
          <cell r="E348" t="str">
            <v>NI OCGT</v>
          </cell>
          <cell r="F348" t="str">
            <v>Available Energy</v>
          </cell>
        </row>
        <row r="349">
          <cell r="A349" t="str">
            <v>NI</v>
          </cell>
          <cell r="D349" t="str">
            <v>CGT9</v>
          </cell>
          <cell r="E349" t="str">
            <v>NI OCGT</v>
          </cell>
          <cell r="F349" t="str">
            <v>Generation</v>
          </cell>
        </row>
        <row r="350">
          <cell r="A350" t="str">
            <v>NI</v>
          </cell>
          <cell r="D350" t="str">
            <v>CGT9</v>
          </cell>
          <cell r="E350" t="str">
            <v>NI OCGT</v>
          </cell>
          <cell r="F350" t="str">
            <v>Units Started</v>
          </cell>
        </row>
        <row r="351">
          <cell r="A351" t="str">
            <v>NI</v>
          </cell>
          <cell r="D351" t="str">
            <v>CGT9</v>
          </cell>
          <cell r="E351" t="str">
            <v>NI OCGT</v>
          </cell>
          <cell r="F351" t="str">
            <v>Hours of Operation</v>
          </cell>
        </row>
        <row r="352">
          <cell r="A352" t="str">
            <v>NI</v>
          </cell>
          <cell r="D352" t="str">
            <v>CGT9</v>
          </cell>
          <cell r="E352" t="str">
            <v>NI OCGT</v>
          </cell>
          <cell r="F352" t="str">
            <v>Capacity Factor</v>
          </cell>
        </row>
        <row r="353">
          <cell r="A353" t="str">
            <v>NI</v>
          </cell>
          <cell r="D353" t="str">
            <v>CGT9</v>
          </cell>
          <cell r="E353" t="str">
            <v>NI OCGT</v>
          </cell>
          <cell r="F353" t="str">
            <v>Energy Curtailed</v>
          </cell>
        </row>
        <row r="354">
          <cell r="A354" t="str">
            <v>NI</v>
          </cell>
          <cell r="D354" t="str">
            <v>CGT9</v>
          </cell>
          <cell r="E354" t="str">
            <v>NI OCGT</v>
          </cell>
          <cell r="F354" t="str">
            <v>Fixed Load Generation</v>
          </cell>
        </row>
        <row r="355">
          <cell r="A355" t="str">
            <v>NI</v>
          </cell>
          <cell r="D355" t="str">
            <v>CGT9</v>
          </cell>
          <cell r="E355" t="str">
            <v>NI OCGT</v>
          </cell>
          <cell r="F355" t="str">
            <v>Pump Load</v>
          </cell>
        </row>
        <row r="356">
          <cell r="A356" t="str">
            <v>NI</v>
          </cell>
          <cell r="D356" t="str">
            <v>CGT9</v>
          </cell>
          <cell r="E356" t="str">
            <v>NI OCGT</v>
          </cell>
          <cell r="F356" t="str">
            <v>VO&amp;M Cost</v>
          </cell>
        </row>
        <row r="357">
          <cell r="A357" t="str">
            <v>NI</v>
          </cell>
          <cell r="D357" t="str">
            <v>CGT9</v>
          </cell>
          <cell r="E357" t="str">
            <v>NI OCGT</v>
          </cell>
          <cell r="F357" t="str">
            <v>Generation Cost</v>
          </cell>
        </row>
        <row r="358">
          <cell r="A358" t="str">
            <v>NI</v>
          </cell>
          <cell r="D358" t="str">
            <v>CGT9</v>
          </cell>
          <cell r="E358" t="str">
            <v>NI OCGT</v>
          </cell>
          <cell r="F358" t="str">
            <v>Start &amp; Shutdown Cost</v>
          </cell>
        </row>
        <row r="359">
          <cell r="A359" t="str">
            <v>NI</v>
          </cell>
          <cell r="D359" t="str">
            <v>CGT9</v>
          </cell>
          <cell r="E359" t="str">
            <v>NI OCGT</v>
          </cell>
          <cell r="F359" t="str">
            <v>Start Fuel Cost</v>
          </cell>
        </row>
        <row r="360">
          <cell r="A360" t="str">
            <v>NI</v>
          </cell>
          <cell r="D360" t="str">
            <v>CGT9</v>
          </cell>
          <cell r="E360" t="str">
            <v>NI OCGT</v>
          </cell>
          <cell r="F360" t="str">
            <v>Emissions Cost</v>
          </cell>
        </row>
        <row r="361">
          <cell r="A361" t="str">
            <v>NI</v>
          </cell>
          <cell r="D361" t="str">
            <v>CGT9</v>
          </cell>
          <cell r="E361" t="str">
            <v>NI OCGT</v>
          </cell>
          <cell r="F361" t="str">
            <v>Total Generation Cost</v>
          </cell>
        </row>
        <row r="362">
          <cell r="A362" t="str">
            <v>NI</v>
          </cell>
          <cell r="D362" t="str">
            <v>CGT9</v>
          </cell>
          <cell r="E362" t="str">
            <v>NI OCGT</v>
          </cell>
          <cell r="F362" t="str">
            <v>SRMC</v>
          </cell>
        </row>
        <row r="363">
          <cell r="A363" t="str">
            <v>NI</v>
          </cell>
          <cell r="D363" t="str">
            <v>CGT9</v>
          </cell>
          <cell r="E363" t="str">
            <v>NI OCGT</v>
          </cell>
          <cell r="F363" t="str">
            <v>Mark-up</v>
          </cell>
        </row>
        <row r="364">
          <cell r="A364" t="str">
            <v>NI</v>
          </cell>
          <cell r="D364" t="str">
            <v>CGT9</v>
          </cell>
          <cell r="E364" t="str">
            <v>NI OCGT</v>
          </cell>
          <cell r="F364" t="str">
            <v>Price Received</v>
          </cell>
        </row>
        <row r="365">
          <cell r="A365" t="str">
            <v>NI</v>
          </cell>
          <cell r="D365" t="str">
            <v>CGT9</v>
          </cell>
          <cell r="E365" t="str">
            <v>NI OCGT</v>
          </cell>
          <cell r="F365" t="str">
            <v>Pool Revenue</v>
          </cell>
        </row>
        <row r="366">
          <cell r="A366" t="str">
            <v>NI</v>
          </cell>
          <cell r="D366" t="str">
            <v>CGT9</v>
          </cell>
          <cell r="E366" t="str">
            <v>NI OCGT</v>
          </cell>
          <cell r="F366" t="str">
            <v>Net Revenue</v>
          </cell>
        </row>
        <row r="367">
          <cell r="A367" t="str">
            <v>NI</v>
          </cell>
          <cell r="D367" t="str">
            <v>CGT9</v>
          </cell>
          <cell r="E367" t="str">
            <v>NI OCGT</v>
          </cell>
          <cell r="F367" t="str">
            <v>Net Profit</v>
          </cell>
        </row>
        <row r="368">
          <cell r="A368" t="str">
            <v>NI</v>
          </cell>
          <cell r="D368" t="str">
            <v>CGT9</v>
          </cell>
          <cell r="E368" t="str">
            <v>NI OCGT</v>
          </cell>
          <cell r="F368" t="str">
            <v>Installed Capacity</v>
          </cell>
        </row>
        <row r="369">
          <cell r="A369" t="str">
            <v>NI</v>
          </cell>
          <cell r="D369" t="str">
            <v>CGT9</v>
          </cell>
          <cell r="E369" t="str">
            <v>NI OCGT</v>
          </cell>
          <cell r="F369" t="str">
            <v>Rated Capacity</v>
          </cell>
        </row>
        <row r="370">
          <cell r="A370" t="str">
            <v>NI</v>
          </cell>
          <cell r="D370" t="str">
            <v>CGT9</v>
          </cell>
          <cell r="E370" t="str">
            <v>NI OCGT</v>
          </cell>
          <cell r="F370" t="str">
            <v>Maintenance</v>
          </cell>
        </row>
        <row r="371">
          <cell r="A371" t="str">
            <v>NI</v>
          </cell>
          <cell r="D371" t="str">
            <v>CGT9</v>
          </cell>
          <cell r="E371" t="str">
            <v>NI OCGT</v>
          </cell>
          <cell r="F371" t="str">
            <v>Forced Outage</v>
          </cell>
        </row>
        <row r="372">
          <cell r="A372" t="str">
            <v>NI</v>
          </cell>
          <cell r="D372" t="str">
            <v>CGT9</v>
          </cell>
          <cell r="E372" t="str">
            <v>NI OCGT</v>
          </cell>
          <cell r="F372" t="str">
            <v>Available Energy</v>
          </cell>
        </row>
        <row r="373">
          <cell r="A373" t="str">
            <v>NI</v>
          </cell>
          <cell r="D373" t="str">
            <v>KGT10</v>
          </cell>
          <cell r="E373" t="str">
            <v>NI OCGT</v>
          </cell>
          <cell r="F373" t="str">
            <v>Generation</v>
          </cell>
        </row>
        <row r="374">
          <cell r="A374" t="str">
            <v>NI</v>
          </cell>
          <cell r="D374" t="str">
            <v>KGT10</v>
          </cell>
          <cell r="E374" t="str">
            <v>NI OCGT</v>
          </cell>
          <cell r="F374" t="str">
            <v>Units Started</v>
          </cell>
        </row>
        <row r="375">
          <cell r="A375" t="str">
            <v>NI</v>
          </cell>
          <cell r="D375" t="str">
            <v>KGT10</v>
          </cell>
          <cell r="E375" t="str">
            <v>NI OCGT</v>
          </cell>
          <cell r="F375" t="str">
            <v>Hours of Operation</v>
          </cell>
        </row>
        <row r="376">
          <cell r="A376" t="str">
            <v>NI</v>
          </cell>
          <cell r="D376" t="str">
            <v>KGT10</v>
          </cell>
          <cell r="E376" t="str">
            <v>NI OCGT</v>
          </cell>
          <cell r="F376" t="str">
            <v>Capacity Factor</v>
          </cell>
        </row>
        <row r="377">
          <cell r="A377" t="str">
            <v>NI</v>
          </cell>
          <cell r="D377" t="str">
            <v>KGT10</v>
          </cell>
          <cell r="E377" t="str">
            <v>NI OCGT</v>
          </cell>
          <cell r="F377" t="str">
            <v>Energy Curtailed</v>
          </cell>
        </row>
        <row r="378">
          <cell r="A378" t="str">
            <v>NI</v>
          </cell>
          <cell r="D378" t="str">
            <v>KGT10</v>
          </cell>
          <cell r="E378" t="str">
            <v>NI OCGT</v>
          </cell>
          <cell r="F378" t="str">
            <v>Fixed Load Generation</v>
          </cell>
        </row>
        <row r="379">
          <cell r="A379" t="str">
            <v>NI</v>
          </cell>
          <cell r="D379" t="str">
            <v>KGT10</v>
          </cell>
          <cell r="E379" t="str">
            <v>NI OCGT</v>
          </cell>
          <cell r="F379" t="str">
            <v>Pump Load</v>
          </cell>
        </row>
        <row r="380">
          <cell r="A380" t="str">
            <v>NI</v>
          </cell>
          <cell r="D380" t="str">
            <v>KGT10</v>
          </cell>
          <cell r="E380" t="str">
            <v>NI OCGT</v>
          </cell>
          <cell r="F380" t="str">
            <v>VO&amp;M Cost</v>
          </cell>
        </row>
        <row r="381">
          <cell r="A381" t="str">
            <v>NI</v>
          </cell>
          <cell r="D381" t="str">
            <v>KGT10</v>
          </cell>
          <cell r="E381" t="str">
            <v>NI OCGT</v>
          </cell>
          <cell r="F381" t="str">
            <v>Generation Cost</v>
          </cell>
        </row>
        <row r="382">
          <cell r="A382" t="str">
            <v>NI</v>
          </cell>
          <cell r="D382" t="str">
            <v>KGT10</v>
          </cell>
          <cell r="E382" t="str">
            <v>NI OCGT</v>
          </cell>
          <cell r="F382" t="str">
            <v>Start &amp; Shutdown Cost</v>
          </cell>
        </row>
        <row r="383">
          <cell r="A383" t="str">
            <v>NI</v>
          </cell>
          <cell r="D383" t="str">
            <v>KGT10</v>
          </cell>
          <cell r="E383" t="str">
            <v>NI OCGT</v>
          </cell>
          <cell r="F383" t="str">
            <v>Start Fuel Cost</v>
          </cell>
        </row>
        <row r="384">
          <cell r="A384" t="str">
            <v>NI</v>
          </cell>
          <cell r="D384" t="str">
            <v>KGT10</v>
          </cell>
          <cell r="E384" t="str">
            <v>NI OCGT</v>
          </cell>
          <cell r="F384" t="str">
            <v>Emissions Cost</v>
          </cell>
        </row>
        <row r="385">
          <cell r="A385" t="str">
            <v>NI</v>
          </cell>
          <cell r="D385" t="str">
            <v>KGT10</v>
          </cell>
          <cell r="E385" t="str">
            <v>NI OCGT</v>
          </cell>
          <cell r="F385" t="str">
            <v>Total Generation Cost</v>
          </cell>
        </row>
        <row r="386">
          <cell r="A386" t="str">
            <v>NI</v>
          </cell>
          <cell r="D386" t="str">
            <v>KGT10</v>
          </cell>
          <cell r="E386" t="str">
            <v>NI OCGT</v>
          </cell>
          <cell r="F386" t="str">
            <v>SRMC</v>
          </cell>
        </row>
        <row r="387">
          <cell r="A387" t="str">
            <v>NI</v>
          </cell>
          <cell r="D387" t="str">
            <v>KGT10</v>
          </cell>
          <cell r="E387" t="str">
            <v>NI OCGT</v>
          </cell>
          <cell r="F387" t="str">
            <v>Mark-up</v>
          </cell>
        </row>
        <row r="388">
          <cell r="A388" t="str">
            <v>NI</v>
          </cell>
          <cell r="D388" t="str">
            <v>KGT10</v>
          </cell>
          <cell r="E388" t="str">
            <v>NI OCGT</v>
          </cell>
          <cell r="F388" t="str">
            <v>Price Received</v>
          </cell>
        </row>
        <row r="389">
          <cell r="A389" t="str">
            <v>NI</v>
          </cell>
          <cell r="D389" t="str">
            <v>KGT10</v>
          </cell>
          <cell r="E389" t="str">
            <v>NI OCGT</v>
          </cell>
          <cell r="F389" t="str">
            <v>Pool Revenue</v>
          </cell>
        </row>
        <row r="390">
          <cell r="A390" t="str">
            <v>NI</v>
          </cell>
          <cell r="D390" t="str">
            <v>KGT10</v>
          </cell>
          <cell r="E390" t="str">
            <v>NI OCGT</v>
          </cell>
          <cell r="F390" t="str">
            <v>Net Revenue</v>
          </cell>
        </row>
        <row r="391">
          <cell r="A391" t="str">
            <v>NI</v>
          </cell>
          <cell r="D391" t="str">
            <v>KGT10</v>
          </cell>
          <cell r="E391" t="str">
            <v>NI OCGT</v>
          </cell>
          <cell r="F391" t="str">
            <v>Net Profit</v>
          </cell>
        </row>
        <row r="392">
          <cell r="A392" t="str">
            <v>NI</v>
          </cell>
          <cell r="D392" t="str">
            <v>KGT10</v>
          </cell>
          <cell r="E392" t="str">
            <v>NI OCGT</v>
          </cell>
          <cell r="F392" t="str">
            <v>Installed Capacity</v>
          </cell>
        </row>
        <row r="393">
          <cell r="A393" t="str">
            <v>NI</v>
          </cell>
          <cell r="D393" t="str">
            <v>KGT10</v>
          </cell>
          <cell r="E393" t="str">
            <v>NI OCGT</v>
          </cell>
          <cell r="F393" t="str">
            <v>Rated Capacity</v>
          </cell>
        </row>
        <row r="394">
          <cell r="A394" t="str">
            <v>NI</v>
          </cell>
          <cell r="D394" t="str">
            <v>KGT10</v>
          </cell>
          <cell r="E394" t="str">
            <v>NI OCGT</v>
          </cell>
          <cell r="F394" t="str">
            <v>Maintenance</v>
          </cell>
        </row>
        <row r="395">
          <cell r="A395" t="str">
            <v>NI</v>
          </cell>
          <cell r="D395" t="str">
            <v>KGT10</v>
          </cell>
          <cell r="E395" t="str">
            <v>NI OCGT</v>
          </cell>
          <cell r="F395" t="str">
            <v>Forced Outage</v>
          </cell>
        </row>
        <row r="396">
          <cell r="A396" t="str">
            <v>NI</v>
          </cell>
          <cell r="D396" t="str">
            <v>KGT10</v>
          </cell>
          <cell r="E396" t="str">
            <v>NI OCGT</v>
          </cell>
          <cell r="F396" t="str">
            <v>Available Energy</v>
          </cell>
        </row>
        <row r="397">
          <cell r="A397" t="str">
            <v>NI</v>
          </cell>
          <cell r="D397" t="str">
            <v>KGT5</v>
          </cell>
          <cell r="E397" t="str">
            <v>NI OCGT</v>
          </cell>
          <cell r="F397" t="str">
            <v>Generation</v>
          </cell>
        </row>
        <row r="398">
          <cell r="A398" t="str">
            <v>NI</v>
          </cell>
          <cell r="D398" t="str">
            <v>KGT5</v>
          </cell>
          <cell r="E398" t="str">
            <v>NI OCGT</v>
          </cell>
          <cell r="F398" t="str">
            <v>Units Started</v>
          </cell>
        </row>
        <row r="399">
          <cell r="A399" t="str">
            <v>NI</v>
          </cell>
          <cell r="D399" t="str">
            <v>KGT5</v>
          </cell>
          <cell r="E399" t="str">
            <v>NI OCGT</v>
          </cell>
          <cell r="F399" t="str">
            <v>Hours of Operation</v>
          </cell>
        </row>
        <row r="400">
          <cell r="A400" t="str">
            <v>NI</v>
          </cell>
          <cell r="D400" t="str">
            <v>KGT5</v>
          </cell>
          <cell r="E400" t="str">
            <v>NI OCGT</v>
          </cell>
          <cell r="F400" t="str">
            <v>Capacity Factor</v>
          </cell>
        </row>
        <row r="401">
          <cell r="A401" t="str">
            <v>NI</v>
          </cell>
          <cell r="D401" t="str">
            <v>KGT5</v>
          </cell>
          <cell r="E401" t="str">
            <v>NI OCGT</v>
          </cell>
          <cell r="F401" t="str">
            <v>Energy Curtailed</v>
          </cell>
        </row>
        <row r="402">
          <cell r="A402" t="str">
            <v>NI</v>
          </cell>
          <cell r="D402" t="str">
            <v>KGT5</v>
          </cell>
          <cell r="E402" t="str">
            <v>NI OCGT</v>
          </cell>
          <cell r="F402" t="str">
            <v>Fixed Load Generation</v>
          </cell>
        </row>
        <row r="403">
          <cell r="A403" t="str">
            <v>NI</v>
          </cell>
          <cell r="D403" t="str">
            <v>KGT5</v>
          </cell>
          <cell r="E403" t="str">
            <v>NI OCGT</v>
          </cell>
          <cell r="F403" t="str">
            <v>Pump Load</v>
          </cell>
        </row>
        <row r="404">
          <cell r="A404" t="str">
            <v>NI</v>
          </cell>
          <cell r="D404" t="str">
            <v>KGT5</v>
          </cell>
          <cell r="E404" t="str">
            <v>NI OCGT</v>
          </cell>
          <cell r="F404" t="str">
            <v>VO&amp;M Cost</v>
          </cell>
        </row>
        <row r="405">
          <cell r="A405" t="str">
            <v>NI</v>
          </cell>
          <cell r="D405" t="str">
            <v>KGT5</v>
          </cell>
          <cell r="E405" t="str">
            <v>NI OCGT</v>
          </cell>
          <cell r="F405" t="str">
            <v>Generation Cost</v>
          </cell>
        </row>
        <row r="406">
          <cell r="A406" t="str">
            <v>NI</v>
          </cell>
          <cell r="D406" t="str">
            <v>KGT5</v>
          </cell>
          <cell r="E406" t="str">
            <v>NI OCGT</v>
          </cell>
          <cell r="F406" t="str">
            <v>Start &amp; Shutdown Cost</v>
          </cell>
        </row>
        <row r="407">
          <cell r="A407" t="str">
            <v>NI</v>
          </cell>
          <cell r="D407" t="str">
            <v>KGT5</v>
          </cell>
          <cell r="E407" t="str">
            <v>NI OCGT</v>
          </cell>
          <cell r="F407" t="str">
            <v>Start Fuel Cost</v>
          </cell>
        </row>
        <row r="408">
          <cell r="A408" t="str">
            <v>NI</v>
          </cell>
          <cell r="D408" t="str">
            <v>KGT5</v>
          </cell>
          <cell r="E408" t="str">
            <v>NI OCGT</v>
          </cell>
          <cell r="F408" t="str">
            <v>Emissions Cost</v>
          </cell>
        </row>
        <row r="409">
          <cell r="A409" t="str">
            <v>NI</v>
          </cell>
          <cell r="D409" t="str">
            <v>KGT5</v>
          </cell>
          <cell r="E409" t="str">
            <v>NI OCGT</v>
          </cell>
          <cell r="F409" t="str">
            <v>Total Generation Cost</v>
          </cell>
        </row>
        <row r="410">
          <cell r="A410" t="str">
            <v>NI</v>
          </cell>
          <cell r="D410" t="str">
            <v>KGT5</v>
          </cell>
          <cell r="E410" t="str">
            <v>NI OCGT</v>
          </cell>
          <cell r="F410" t="str">
            <v>SRMC</v>
          </cell>
        </row>
        <row r="411">
          <cell r="A411" t="str">
            <v>NI</v>
          </cell>
          <cell r="D411" t="str">
            <v>KGT5</v>
          </cell>
          <cell r="E411" t="str">
            <v>NI OCGT</v>
          </cell>
          <cell r="F411" t="str">
            <v>Mark-up</v>
          </cell>
        </row>
        <row r="412">
          <cell r="A412" t="str">
            <v>NI</v>
          </cell>
          <cell r="D412" t="str">
            <v>KGT5</v>
          </cell>
          <cell r="E412" t="str">
            <v>NI OCGT</v>
          </cell>
          <cell r="F412" t="str">
            <v>Price Received</v>
          </cell>
        </row>
        <row r="413">
          <cell r="A413" t="str">
            <v>NI</v>
          </cell>
          <cell r="D413" t="str">
            <v>KGT5</v>
          </cell>
          <cell r="E413" t="str">
            <v>NI OCGT</v>
          </cell>
          <cell r="F413" t="str">
            <v>Pool Revenue</v>
          </cell>
        </row>
        <row r="414">
          <cell r="A414" t="str">
            <v>NI</v>
          </cell>
          <cell r="D414" t="str">
            <v>KGT5</v>
          </cell>
          <cell r="E414" t="str">
            <v>NI OCGT</v>
          </cell>
          <cell r="F414" t="str">
            <v>Net Revenue</v>
          </cell>
        </row>
        <row r="415">
          <cell r="A415" t="str">
            <v>NI</v>
          </cell>
          <cell r="D415" t="str">
            <v>KGT5</v>
          </cell>
          <cell r="E415" t="str">
            <v>NI OCGT</v>
          </cell>
          <cell r="F415" t="str">
            <v>Net Profit</v>
          </cell>
        </row>
        <row r="416">
          <cell r="A416" t="str">
            <v>NI</v>
          </cell>
          <cell r="D416" t="str">
            <v>KGT5</v>
          </cell>
          <cell r="E416" t="str">
            <v>NI OCGT</v>
          </cell>
          <cell r="F416" t="str">
            <v>Installed Capacity</v>
          </cell>
        </row>
        <row r="417">
          <cell r="A417" t="str">
            <v>NI</v>
          </cell>
          <cell r="D417" t="str">
            <v>KGT5</v>
          </cell>
          <cell r="E417" t="str">
            <v>NI OCGT</v>
          </cell>
          <cell r="F417" t="str">
            <v>Rated Capacity</v>
          </cell>
        </row>
        <row r="418">
          <cell r="A418" t="str">
            <v>NI</v>
          </cell>
          <cell r="D418" t="str">
            <v>KGT5</v>
          </cell>
          <cell r="E418" t="str">
            <v>NI OCGT</v>
          </cell>
          <cell r="F418" t="str">
            <v>Maintenance</v>
          </cell>
        </row>
        <row r="419">
          <cell r="A419" t="str">
            <v>NI</v>
          </cell>
          <cell r="D419" t="str">
            <v>KGT5</v>
          </cell>
          <cell r="E419" t="str">
            <v>NI OCGT</v>
          </cell>
          <cell r="F419" t="str">
            <v>Forced Outage</v>
          </cell>
        </row>
        <row r="420">
          <cell r="A420" t="str">
            <v>NI</v>
          </cell>
          <cell r="D420" t="str">
            <v>KGT5</v>
          </cell>
          <cell r="E420" t="str">
            <v>NI OCGT</v>
          </cell>
          <cell r="F420" t="str">
            <v>Available Energy</v>
          </cell>
        </row>
        <row r="421">
          <cell r="A421" t="str">
            <v>NI</v>
          </cell>
          <cell r="D421" t="str">
            <v>KGT6</v>
          </cell>
          <cell r="E421" t="str">
            <v>NI OCGT</v>
          </cell>
          <cell r="F421" t="str">
            <v>Generation</v>
          </cell>
        </row>
        <row r="422">
          <cell r="A422" t="str">
            <v>NI</v>
          </cell>
          <cell r="D422" t="str">
            <v>KGT6</v>
          </cell>
          <cell r="E422" t="str">
            <v>NI OCGT</v>
          </cell>
          <cell r="F422" t="str">
            <v>Units Started</v>
          </cell>
        </row>
        <row r="423">
          <cell r="A423" t="str">
            <v>NI</v>
          </cell>
          <cell r="D423" t="str">
            <v>KGT6</v>
          </cell>
          <cell r="E423" t="str">
            <v>NI OCGT</v>
          </cell>
          <cell r="F423" t="str">
            <v>Hours of Operation</v>
          </cell>
        </row>
        <row r="424">
          <cell r="A424" t="str">
            <v>NI</v>
          </cell>
          <cell r="D424" t="str">
            <v>KGT6</v>
          </cell>
          <cell r="E424" t="str">
            <v>NI OCGT</v>
          </cell>
          <cell r="F424" t="str">
            <v>Capacity Factor</v>
          </cell>
        </row>
        <row r="425">
          <cell r="A425" t="str">
            <v>NI</v>
          </cell>
          <cell r="D425" t="str">
            <v>KGT6</v>
          </cell>
          <cell r="E425" t="str">
            <v>NI OCGT</v>
          </cell>
          <cell r="F425" t="str">
            <v>Energy Curtailed</v>
          </cell>
        </row>
        <row r="426">
          <cell r="A426" t="str">
            <v>NI</v>
          </cell>
          <cell r="D426" t="str">
            <v>KGT6</v>
          </cell>
          <cell r="E426" t="str">
            <v>NI OCGT</v>
          </cell>
          <cell r="F426" t="str">
            <v>Fixed Load Generation</v>
          </cell>
        </row>
        <row r="427">
          <cell r="A427" t="str">
            <v>NI</v>
          </cell>
          <cell r="D427" t="str">
            <v>KGT6</v>
          </cell>
          <cell r="E427" t="str">
            <v>NI OCGT</v>
          </cell>
          <cell r="F427" t="str">
            <v>Pump Load</v>
          </cell>
        </row>
        <row r="428">
          <cell r="A428" t="str">
            <v>NI</v>
          </cell>
          <cell r="D428" t="str">
            <v>KGT6</v>
          </cell>
          <cell r="E428" t="str">
            <v>NI OCGT</v>
          </cell>
          <cell r="F428" t="str">
            <v>VO&amp;M Cost</v>
          </cell>
        </row>
        <row r="429">
          <cell r="A429" t="str">
            <v>NI</v>
          </cell>
          <cell r="D429" t="str">
            <v>KGT6</v>
          </cell>
          <cell r="E429" t="str">
            <v>NI OCGT</v>
          </cell>
          <cell r="F429" t="str">
            <v>Generation Cost</v>
          </cell>
        </row>
        <row r="430">
          <cell r="A430" t="str">
            <v>NI</v>
          </cell>
          <cell r="D430" t="str">
            <v>KGT6</v>
          </cell>
          <cell r="E430" t="str">
            <v>NI OCGT</v>
          </cell>
          <cell r="F430" t="str">
            <v>Start &amp; Shutdown Cost</v>
          </cell>
        </row>
        <row r="431">
          <cell r="A431" t="str">
            <v>NI</v>
          </cell>
          <cell r="D431" t="str">
            <v>KGT6</v>
          </cell>
          <cell r="E431" t="str">
            <v>NI OCGT</v>
          </cell>
          <cell r="F431" t="str">
            <v>Start Fuel Cost</v>
          </cell>
        </row>
        <row r="432">
          <cell r="A432" t="str">
            <v>NI</v>
          </cell>
          <cell r="D432" t="str">
            <v>KGT6</v>
          </cell>
          <cell r="E432" t="str">
            <v>NI OCGT</v>
          </cell>
          <cell r="F432" t="str">
            <v>Emissions Cost</v>
          </cell>
        </row>
        <row r="433">
          <cell r="A433" t="str">
            <v>NI</v>
          </cell>
          <cell r="D433" t="str">
            <v>KGT6</v>
          </cell>
          <cell r="E433" t="str">
            <v>NI OCGT</v>
          </cell>
          <cell r="F433" t="str">
            <v>Total Generation Cost</v>
          </cell>
        </row>
        <row r="434">
          <cell r="A434" t="str">
            <v>NI</v>
          </cell>
          <cell r="D434" t="str">
            <v>KGT6</v>
          </cell>
          <cell r="E434" t="str">
            <v>NI OCGT</v>
          </cell>
          <cell r="F434" t="str">
            <v>SRMC</v>
          </cell>
        </row>
        <row r="435">
          <cell r="A435" t="str">
            <v>NI</v>
          </cell>
          <cell r="D435" t="str">
            <v>KGT6</v>
          </cell>
          <cell r="E435" t="str">
            <v>NI OCGT</v>
          </cell>
          <cell r="F435" t="str">
            <v>Mark-up</v>
          </cell>
        </row>
        <row r="436">
          <cell r="A436" t="str">
            <v>NI</v>
          </cell>
          <cell r="D436" t="str">
            <v>KGT6</v>
          </cell>
          <cell r="E436" t="str">
            <v>NI OCGT</v>
          </cell>
          <cell r="F436" t="str">
            <v>Price Received</v>
          </cell>
        </row>
        <row r="437">
          <cell r="A437" t="str">
            <v>NI</v>
          </cell>
          <cell r="D437" t="str">
            <v>KGT6</v>
          </cell>
          <cell r="E437" t="str">
            <v>NI OCGT</v>
          </cell>
          <cell r="F437" t="str">
            <v>Pool Revenue</v>
          </cell>
        </row>
        <row r="438">
          <cell r="A438" t="str">
            <v>NI</v>
          </cell>
          <cell r="D438" t="str">
            <v>KGT6</v>
          </cell>
          <cell r="E438" t="str">
            <v>NI OCGT</v>
          </cell>
          <cell r="F438" t="str">
            <v>Net Revenue</v>
          </cell>
        </row>
        <row r="439">
          <cell r="A439" t="str">
            <v>NI</v>
          </cell>
          <cell r="D439" t="str">
            <v>KGT6</v>
          </cell>
          <cell r="E439" t="str">
            <v>NI OCGT</v>
          </cell>
          <cell r="F439" t="str">
            <v>Net Profit</v>
          </cell>
        </row>
        <row r="440">
          <cell r="A440" t="str">
            <v>NI</v>
          </cell>
          <cell r="D440" t="str">
            <v>KGT6</v>
          </cell>
          <cell r="E440" t="str">
            <v>NI OCGT</v>
          </cell>
          <cell r="F440" t="str">
            <v>Installed Capacity</v>
          </cell>
        </row>
        <row r="441">
          <cell r="A441" t="str">
            <v>NI</v>
          </cell>
          <cell r="D441" t="str">
            <v>KGT6</v>
          </cell>
          <cell r="E441" t="str">
            <v>NI OCGT</v>
          </cell>
          <cell r="F441" t="str">
            <v>Rated Capacity</v>
          </cell>
        </row>
        <row r="442">
          <cell r="A442" t="str">
            <v>NI</v>
          </cell>
          <cell r="D442" t="str">
            <v>KGT6</v>
          </cell>
          <cell r="E442" t="str">
            <v>NI OCGT</v>
          </cell>
          <cell r="F442" t="str">
            <v>Maintenance</v>
          </cell>
        </row>
        <row r="443">
          <cell r="A443" t="str">
            <v>NI</v>
          </cell>
          <cell r="D443" t="str">
            <v>KGT6</v>
          </cell>
          <cell r="E443" t="str">
            <v>NI OCGT</v>
          </cell>
          <cell r="F443" t="str">
            <v>Forced Outage</v>
          </cell>
        </row>
        <row r="444">
          <cell r="A444" t="str">
            <v>NI</v>
          </cell>
          <cell r="D444" t="str">
            <v>KGT6</v>
          </cell>
          <cell r="E444" t="str">
            <v>NI OCGT</v>
          </cell>
          <cell r="F444" t="str">
            <v>Available Energy</v>
          </cell>
        </row>
        <row r="445">
          <cell r="A445" t="str">
            <v>NI</v>
          </cell>
          <cell r="D445" t="str">
            <v>KGT7</v>
          </cell>
          <cell r="E445" t="str">
            <v>NI OCGT</v>
          </cell>
          <cell r="F445" t="str">
            <v>Generation</v>
          </cell>
        </row>
        <row r="446">
          <cell r="A446" t="str">
            <v>NI</v>
          </cell>
          <cell r="D446" t="str">
            <v>KGT7</v>
          </cell>
          <cell r="E446" t="str">
            <v>NI OCGT</v>
          </cell>
          <cell r="F446" t="str">
            <v>Units Started</v>
          </cell>
        </row>
        <row r="447">
          <cell r="A447" t="str">
            <v>NI</v>
          </cell>
          <cell r="D447" t="str">
            <v>KGT7</v>
          </cell>
          <cell r="E447" t="str">
            <v>NI OCGT</v>
          </cell>
          <cell r="F447" t="str">
            <v>Hours of Operation</v>
          </cell>
        </row>
        <row r="448">
          <cell r="A448" t="str">
            <v>NI</v>
          </cell>
          <cell r="D448" t="str">
            <v>KGT7</v>
          </cell>
          <cell r="E448" t="str">
            <v>NI OCGT</v>
          </cell>
          <cell r="F448" t="str">
            <v>Capacity Factor</v>
          </cell>
        </row>
        <row r="449">
          <cell r="A449" t="str">
            <v>NI</v>
          </cell>
          <cell r="D449" t="str">
            <v>KGT7</v>
          </cell>
          <cell r="E449" t="str">
            <v>NI OCGT</v>
          </cell>
          <cell r="F449" t="str">
            <v>Energy Curtailed</v>
          </cell>
        </row>
        <row r="450">
          <cell r="A450" t="str">
            <v>NI</v>
          </cell>
          <cell r="D450" t="str">
            <v>KGT7</v>
          </cell>
          <cell r="E450" t="str">
            <v>NI OCGT</v>
          </cell>
          <cell r="F450" t="str">
            <v>Fixed Load Generation</v>
          </cell>
        </row>
        <row r="451">
          <cell r="A451" t="str">
            <v>NI</v>
          </cell>
          <cell r="D451" t="str">
            <v>KGT7</v>
          </cell>
          <cell r="E451" t="str">
            <v>NI OCGT</v>
          </cell>
          <cell r="F451" t="str">
            <v>Pump Load</v>
          </cell>
        </row>
        <row r="452">
          <cell r="A452" t="str">
            <v>NI</v>
          </cell>
          <cell r="D452" t="str">
            <v>KGT7</v>
          </cell>
          <cell r="E452" t="str">
            <v>NI OCGT</v>
          </cell>
          <cell r="F452" t="str">
            <v>VO&amp;M Cost</v>
          </cell>
        </row>
        <row r="453">
          <cell r="A453" t="str">
            <v>NI</v>
          </cell>
          <cell r="D453" t="str">
            <v>KGT7</v>
          </cell>
          <cell r="E453" t="str">
            <v>NI OCGT</v>
          </cell>
          <cell r="F453" t="str">
            <v>Generation Cost</v>
          </cell>
        </row>
        <row r="454">
          <cell r="A454" t="str">
            <v>NI</v>
          </cell>
          <cell r="D454" t="str">
            <v>KGT7</v>
          </cell>
          <cell r="E454" t="str">
            <v>NI OCGT</v>
          </cell>
          <cell r="F454" t="str">
            <v>Start &amp; Shutdown Cost</v>
          </cell>
        </row>
        <row r="455">
          <cell r="A455" t="str">
            <v>NI</v>
          </cell>
          <cell r="D455" t="str">
            <v>KGT7</v>
          </cell>
          <cell r="E455" t="str">
            <v>NI OCGT</v>
          </cell>
          <cell r="F455" t="str">
            <v>Start Fuel Cost</v>
          </cell>
        </row>
        <row r="456">
          <cell r="A456" t="str">
            <v>NI</v>
          </cell>
          <cell r="D456" t="str">
            <v>KGT7</v>
          </cell>
          <cell r="E456" t="str">
            <v>NI OCGT</v>
          </cell>
          <cell r="F456" t="str">
            <v>Emissions Cost</v>
          </cell>
        </row>
        <row r="457">
          <cell r="A457" t="str">
            <v>NI</v>
          </cell>
          <cell r="D457" t="str">
            <v>KGT7</v>
          </cell>
          <cell r="E457" t="str">
            <v>NI OCGT</v>
          </cell>
          <cell r="F457" t="str">
            <v>Total Generation Cost</v>
          </cell>
        </row>
        <row r="458">
          <cell r="A458" t="str">
            <v>NI</v>
          </cell>
          <cell r="D458" t="str">
            <v>KGT7</v>
          </cell>
          <cell r="E458" t="str">
            <v>NI OCGT</v>
          </cell>
          <cell r="F458" t="str">
            <v>SRMC</v>
          </cell>
        </row>
        <row r="459">
          <cell r="A459" t="str">
            <v>NI</v>
          </cell>
          <cell r="D459" t="str">
            <v>KGT7</v>
          </cell>
          <cell r="E459" t="str">
            <v>NI OCGT</v>
          </cell>
          <cell r="F459" t="str">
            <v>Mark-up</v>
          </cell>
        </row>
        <row r="460">
          <cell r="A460" t="str">
            <v>NI</v>
          </cell>
          <cell r="D460" t="str">
            <v>KGT7</v>
          </cell>
          <cell r="E460" t="str">
            <v>NI OCGT</v>
          </cell>
          <cell r="F460" t="str">
            <v>Price Received</v>
          </cell>
        </row>
        <row r="461">
          <cell r="A461" t="str">
            <v>NI</v>
          </cell>
          <cell r="D461" t="str">
            <v>KGT7</v>
          </cell>
          <cell r="E461" t="str">
            <v>NI OCGT</v>
          </cell>
          <cell r="F461" t="str">
            <v>Pool Revenue</v>
          </cell>
        </row>
        <row r="462">
          <cell r="A462" t="str">
            <v>NI</v>
          </cell>
          <cell r="D462" t="str">
            <v>KGT7</v>
          </cell>
          <cell r="E462" t="str">
            <v>NI OCGT</v>
          </cell>
          <cell r="F462" t="str">
            <v>Net Revenue</v>
          </cell>
        </row>
        <row r="463">
          <cell r="A463" t="str">
            <v>NI</v>
          </cell>
          <cell r="D463" t="str">
            <v>KGT7</v>
          </cell>
          <cell r="E463" t="str">
            <v>NI OCGT</v>
          </cell>
          <cell r="F463" t="str">
            <v>Net Profit</v>
          </cell>
        </row>
        <row r="464">
          <cell r="A464" t="str">
            <v>NI</v>
          </cell>
          <cell r="D464" t="str">
            <v>KGT7</v>
          </cell>
          <cell r="E464" t="str">
            <v>NI OCGT</v>
          </cell>
          <cell r="F464" t="str">
            <v>Installed Capacity</v>
          </cell>
        </row>
        <row r="465">
          <cell r="A465" t="str">
            <v>NI</v>
          </cell>
          <cell r="D465" t="str">
            <v>KGT7</v>
          </cell>
          <cell r="E465" t="str">
            <v>NI OCGT</v>
          </cell>
          <cell r="F465" t="str">
            <v>Rated Capacity</v>
          </cell>
        </row>
        <row r="466">
          <cell r="A466" t="str">
            <v>NI</v>
          </cell>
          <cell r="D466" t="str">
            <v>KGT7</v>
          </cell>
          <cell r="E466" t="str">
            <v>NI OCGT</v>
          </cell>
          <cell r="F466" t="str">
            <v>Maintenance</v>
          </cell>
        </row>
        <row r="467">
          <cell r="A467" t="str">
            <v>NI</v>
          </cell>
          <cell r="D467" t="str">
            <v>KGT7</v>
          </cell>
          <cell r="E467" t="str">
            <v>NI OCGT</v>
          </cell>
          <cell r="F467" t="str">
            <v>Forced Outage</v>
          </cell>
        </row>
        <row r="468">
          <cell r="A468" t="str">
            <v>NI</v>
          </cell>
          <cell r="D468" t="str">
            <v>KGT7</v>
          </cell>
          <cell r="E468" t="str">
            <v>NI OCGT</v>
          </cell>
          <cell r="F468" t="str">
            <v>Available Energy</v>
          </cell>
        </row>
        <row r="469">
          <cell r="A469" t="str">
            <v>NI</v>
          </cell>
          <cell r="D469" t="str">
            <v>KGT8</v>
          </cell>
          <cell r="E469" t="str">
            <v>NI OCGT</v>
          </cell>
          <cell r="F469" t="str">
            <v>Generation</v>
          </cell>
        </row>
        <row r="470">
          <cell r="A470" t="str">
            <v>NI</v>
          </cell>
          <cell r="D470" t="str">
            <v>KGT8</v>
          </cell>
          <cell r="E470" t="str">
            <v>NI OCGT</v>
          </cell>
          <cell r="F470" t="str">
            <v>Units Started</v>
          </cell>
        </row>
        <row r="471">
          <cell r="A471" t="str">
            <v>NI</v>
          </cell>
          <cell r="D471" t="str">
            <v>KGT8</v>
          </cell>
          <cell r="E471" t="str">
            <v>NI OCGT</v>
          </cell>
          <cell r="F471" t="str">
            <v>Hours of Operation</v>
          </cell>
        </row>
        <row r="472">
          <cell r="A472" t="str">
            <v>NI</v>
          </cell>
          <cell r="D472" t="str">
            <v>KGT8</v>
          </cell>
          <cell r="E472" t="str">
            <v>NI OCGT</v>
          </cell>
          <cell r="F472" t="str">
            <v>Capacity Factor</v>
          </cell>
        </row>
        <row r="473">
          <cell r="A473" t="str">
            <v>NI</v>
          </cell>
          <cell r="D473" t="str">
            <v>KGT8</v>
          </cell>
          <cell r="E473" t="str">
            <v>NI OCGT</v>
          </cell>
          <cell r="F473" t="str">
            <v>Energy Curtailed</v>
          </cell>
        </row>
        <row r="474">
          <cell r="A474" t="str">
            <v>NI</v>
          </cell>
          <cell r="D474" t="str">
            <v>KGT8</v>
          </cell>
          <cell r="E474" t="str">
            <v>NI OCGT</v>
          </cell>
          <cell r="F474" t="str">
            <v>Fixed Load Generation</v>
          </cell>
        </row>
        <row r="475">
          <cell r="A475" t="str">
            <v>NI</v>
          </cell>
          <cell r="D475" t="str">
            <v>KGT8</v>
          </cell>
          <cell r="E475" t="str">
            <v>NI OCGT</v>
          </cell>
          <cell r="F475" t="str">
            <v>Pump Load</v>
          </cell>
        </row>
        <row r="476">
          <cell r="A476" t="str">
            <v>NI</v>
          </cell>
          <cell r="D476" t="str">
            <v>KGT8</v>
          </cell>
          <cell r="E476" t="str">
            <v>NI OCGT</v>
          </cell>
          <cell r="F476" t="str">
            <v>VO&amp;M Cost</v>
          </cell>
        </row>
        <row r="477">
          <cell r="A477" t="str">
            <v>NI</v>
          </cell>
          <cell r="D477" t="str">
            <v>KGT8</v>
          </cell>
          <cell r="E477" t="str">
            <v>NI OCGT</v>
          </cell>
          <cell r="F477" t="str">
            <v>Generation Cost</v>
          </cell>
        </row>
        <row r="478">
          <cell r="A478" t="str">
            <v>NI</v>
          </cell>
          <cell r="D478" t="str">
            <v>KGT8</v>
          </cell>
          <cell r="E478" t="str">
            <v>NI OCGT</v>
          </cell>
          <cell r="F478" t="str">
            <v>Start &amp; Shutdown Cost</v>
          </cell>
        </row>
        <row r="479">
          <cell r="A479" t="str">
            <v>NI</v>
          </cell>
          <cell r="D479" t="str">
            <v>KGT8</v>
          </cell>
          <cell r="E479" t="str">
            <v>NI OCGT</v>
          </cell>
          <cell r="F479" t="str">
            <v>Start Fuel Cost</v>
          </cell>
        </row>
        <row r="480">
          <cell r="A480" t="str">
            <v>NI</v>
          </cell>
          <cell r="D480" t="str">
            <v>KGT8</v>
          </cell>
          <cell r="E480" t="str">
            <v>NI OCGT</v>
          </cell>
          <cell r="F480" t="str">
            <v>Emissions Cost</v>
          </cell>
        </row>
        <row r="481">
          <cell r="A481" t="str">
            <v>NI</v>
          </cell>
          <cell r="D481" t="str">
            <v>KGT8</v>
          </cell>
          <cell r="E481" t="str">
            <v>NI OCGT</v>
          </cell>
          <cell r="F481" t="str">
            <v>Total Generation Cost</v>
          </cell>
        </row>
        <row r="482">
          <cell r="A482" t="str">
            <v>NI</v>
          </cell>
          <cell r="D482" t="str">
            <v>KGT8</v>
          </cell>
          <cell r="E482" t="str">
            <v>NI OCGT</v>
          </cell>
          <cell r="F482" t="str">
            <v>SRMC</v>
          </cell>
        </row>
        <row r="483">
          <cell r="A483" t="str">
            <v>NI</v>
          </cell>
          <cell r="D483" t="str">
            <v>KGT8</v>
          </cell>
          <cell r="E483" t="str">
            <v>NI OCGT</v>
          </cell>
          <cell r="F483" t="str">
            <v>Mark-up</v>
          </cell>
        </row>
        <row r="484">
          <cell r="A484" t="str">
            <v>NI</v>
          </cell>
          <cell r="D484" t="str">
            <v>KGT8</v>
          </cell>
          <cell r="E484" t="str">
            <v>NI OCGT</v>
          </cell>
          <cell r="F484" t="str">
            <v>Price Received</v>
          </cell>
        </row>
        <row r="485">
          <cell r="A485" t="str">
            <v>NI</v>
          </cell>
          <cell r="D485" t="str">
            <v>KGT8</v>
          </cell>
          <cell r="E485" t="str">
            <v>NI OCGT</v>
          </cell>
          <cell r="F485" t="str">
            <v>Pool Revenue</v>
          </cell>
        </row>
        <row r="486">
          <cell r="A486" t="str">
            <v>NI</v>
          </cell>
          <cell r="D486" t="str">
            <v>KGT8</v>
          </cell>
          <cell r="E486" t="str">
            <v>NI OCGT</v>
          </cell>
          <cell r="F486" t="str">
            <v>Net Revenue</v>
          </cell>
        </row>
        <row r="487">
          <cell r="A487" t="str">
            <v>NI</v>
          </cell>
          <cell r="D487" t="str">
            <v>KGT8</v>
          </cell>
          <cell r="E487" t="str">
            <v>NI OCGT</v>
          </cell>
          <cell r="F487" t="str">
            <v>Net Profit</v>
          </cell>
        </row>
        <row r="488">
          <cell r="A488" t="str">
            <v>NI</v>
          </cell>
          <cell r="D488" t="str">
            <v>KGT8</v>
          </cell>
          <cell r="E488" t="str">
            <v>NI OCGT</v>
          </cell>
          <cell r="F488" t="str">
            <v>Installed Capacity</v>
          </cell>
        </row>
        <row r="489">
          <cell r="A489" t="str">
            <v>NI</v>
          </cell>
          <cell r="D489" t="str">
            <v>KGT8</v>
          </cell>
          <cell r="E489" t="str">
            <v>NI OCGT</v>
          </cell>
          <cell r="F489" t="str">
            <v>Rated Capacity</v>
          </cell>
        </row>
        <row r="490">
          <cell r="A490" t="str">
            <v>NI</v>
          </cell>
          <cell r="D490" t="str">
            <v>KGT8</v>
          </cell>
          <cell r="E490" t="str">
            <v>NI OCGT</v>
          </cell>
          <cell r="F490" t="str">
            <v>Maintenance</v>
          </cell>
        </row>
        <row r="491">
          <cell r="A491" t="str">
            <v>NI</v>
          </cell>
          <cell r="D491" t="str">
            <v>KGT8</v>
          </cell>
          <cell r="E491" t="str">
            <v>NI OCGT</v>
          </cell>
          <cell r="F491" t="str">
            <v>Forced Outage</v>
          </cell>
        </row>
        <row r="492">
          <cell r="A492" t="str">
            <v>NI</v>
          </cell>
          <cell r="D492" t="str">
            <v>KGT8</v>
          </cell>
          <cell r="E492" t="str">
            <v>NI OCGT</v>
          </cell>
          <cell r="F492" t="str">
            <v>Available Energy</v>
          </cell>
        </row>
        <row r="493">
          <cell r="A493" t="str">
            <v>NI</v>
          </cell>
          <cell r="D493" t="str">
            <v>KGT9</v>
          </cell>
          <cell r="E493" t="str">
            <v>NI OCGT</v>
          </cell>
          <cell r="F493" t="str">
            <v>Generation</v>
          </cell>
        </row>
        <row r="494">
          <cell r="A494" t="str">
            <v>NI</v>
          </cell>
          <cell r="D494" t="str">
            <v>KGT9</v>
          </cell>
          <cell r="E494" t="str">
            <v>NI OCGT</v>
          </cell>
          <cell r="F494" t="str">
            <v>Units Started</v>
          </cell>
        </row>
        <row r="495">
          <cell r="A495" t="str">
            <v>NI</v>
          </cell>
          <cell r="D495" t="str">
            <v>KGT9</v>
          </cell>
          <cell r="E495" t="str">
            <v>NI OCGT</v>
          </cell>
          <cell r="F495" t="str">
            <v>Hours of Operation</v>
          </cell>
        </row>
        <row r="496">
          <cell r="A496" t="str">
            <v>NI</v>
          </cell>
          <cell r="D496" t="str">
            <v>KGT9</v>
          </cell>
          <cell r="E496" t="str">
            <v>NI OCGT</v>
          </cell>
          <cell r="F496" t="str">
            <v>Capacity Factor</v>
          </cell>
        </row>
        <row r="497">
          <cell r="A497" t="str">
            <v>NI</v>
          </cell>
          <cell r="D497" t="str">
            <v>KGT9</v>
          </cell>
          <cell r="E497" t="str">
            <v>NI OCGT</v>
          </cell>
          <cell r="F497" t="str">
            <v>Energy Curtailed</v>
          </cell>
        </row>
        <row r="498">
          <cell r="A498" t="str">
            <v>NI</v>
          </cell>
          <cell r="D498" t="str">
            <v>KGT9</v>
          </cell>
          <cell r="E498" t="str">
            <v>NI OCGT</v>
          </cell>
          <cell r="F498" t="str">
            <v>Fixed Load Generation</v>
          </cell>
        </row>
        <row r="499">
          <cell r="A499" t="str">
            <v>NI</v>
          </cell>
          <cell r="D499" t="str">
            <v>KGT9</v>
          </cell>
          <cell r="E499" t="str">
            <v>NI OCGT</v>
          </cell>
          <cell r="F499" t="str">
            <v>Pump Load</v>
          </cell>
        </row>
        <row r="500">
          <cell r="A500" t="str">
            <v>NI</v>
          </cell>
          <cell r="D500" t="str">
            <v>KGT9</v>
          </cell>
          <cell r="E500" t="str">
            <v>NI OCGT</v>
          </cell>
          <cell r="F500" t="str">
            <v>VO&amp;M Cost</v>
          </cell>
        </row>
        <row r="501">
          <cell r="A501" t="str">
            <v>NI</v>
          </cell>
          <cell r="D501" t="str">
            <v>KGT9</v>
          </cell>
          <cell r="E501" t="str">
            <v>NI OCGT</v>
          </cell>
          <cell r="F501" t="str">
            <v>Generation Cost</v>
          </cell>
        </row>
        <row r="502">
          <cell r="A502" t="str">
            <v>NI</v>
          </cell>
          <cell r="D502" t="str">
            <v>KGT9</v>
          </cell>
          <cell r="E502" t="str">
            <v>NI OCGT</v>
          </cell>
          <cell r="F502" t="str">
            <v>Start &amp; Shutdown Cost</v>
          </cell>
        </row>
        <row r="503">
          <cell r="A503" t="str">
            <v>NI</v>
          </cell>
          <cell r="D503" t="str">
            <v>KGT9</v>
          </cell>
          <cell r="E503" t="str">
            <v>NI OCGT</v>
          </cell>
          <cell r="F503" t="str">
            <v>Start Fuel Cost</v>
          </cell>
        </row>
        <row r="504">
          <cell r="A504" t="str">
            <v>NI</v>
          </cell>
          <cell r="D504" t="str">
            <v>KGT9</v>
          </cell>
          <cell r="E504" t="str">
            <v>NI OCGT</v>
          </cell>
          <cell r="F504" t="str">
            <v>Emissions Cost</v>
          </cell>
        </row>
        <row r="505">
          <cell r="A505" t="str">
            <v>NI</v>
          </cell>
          <cell r="D505" t="str">
            <v>KGT9</v>
          </cell>
          <cell r="E505" t="str">
            <v>NI OCGT</v>
          </cell>
          <cell r="F505" t="str">
            <v>Total Generation Cost</v>
          </cell>
        </row>
        <row r="506">
          <cell r="A506" t="str">
            <v>NI</v>
          </cell>
          <cell r="D506" t="str">
            <v>KGT9</v>
          </cell>
          <cell r="E506" t="str">
            <v>NI OCGT</v>
          </cell>
          <cell r="F506" t="str">
            <v>SRMC</v>
          </cell>
        </row>
        <row r="507">
          <cell r="A507" t="str">
            <v>NI</v>
          </cell>
          <cell r="D507" t="str">
            <v>KGT9</v>
          </cell>
          <cell r="E507" t="str">
            <v>NI OCGT</v>
          </cell>
          <cell r="F507" t="str">
            <v>Mark-up</v>
          </cell>
        </row>
        <row r="508">
          <cell r="A508" t="str">
            <v>NI</v>
          </cell>
          <cell r="D508" t="str">
            <v>KGT9</v>
          </cell>
          <cell r="E508" t="str">
            <v>NI OCGT</v>
          </cell>
          <cell r="F508" t="str">
            <v>Price Received</v>
          </cell>
        </row>
        <row r="509">
          <cell r="A509" t="str">
            <v>NI</v>
          </cell>
          <cell r="D509" t="str">
            <v>KGT9</v>
          </cell>
          <cell r="E509" t="str">
            <v>NI OCGT</v>
          </cell>
          <cell r="F509" t="str">
            <v>Pool Revenue</v>
          </cell>
        </row>
        <row r="510">
          <cell r="A510" t="str">
            <v>NI</v>
          </cell>
          <cell r="D510" t="str">
            <v>KGT9</v>
          </cell>
          <cell r="E510" t="str">
            <v>NI OCGT</v>
          </cell>
          <cell r="F510" t="str">
            <v>Net Revenue</v>
          </cell>
        </row>
        <row r="511">
          <cell r="A511" t="str">
            <v>NI</v>
          </cell>
          <cell r="D511" t="str">
            <v>KGT9</v>
          </cell>
          <cell r="E511" t="str">
            <v>NI OCGT</v>
          </cell>
          <cell r="F511" t="str">
            <v>Net Profit</v>
          </cell>
        </row>
        <row r="512">
          <cell r="A512" t="str">
            <v>NI</v>
          </cell>
          <cell r="D512" t="str">
            <v>KGT9</v>
          </cell>
          <cell r="E512" t="str">
            <v>NI OCGT</v>
          </cell>
          <cell r="F512" t="str">
            <v>Installed Capacity</v>
          </cell>
        </row>
        <row r="513">
          <cell r="A513" t="str">
            <v>NI</v>
          </cell>
          <cell r="D513" t="str">
            <v>KGT9</v>
          </cell>
          <cell r="E513" t="str">
            <v>NI OCGT</v>
          </cell>
          <cell r="F513" t="str">
            <v>Rated Capacity</v>
          </cell>
        </row>
        <row r="514">
          <cell r="A514" t="str">
            <v>NI</v>
          </cell>
          <cell r="D514" t="str">
            <v>KGT9</v>
          </cell>
          <cell r="E514" t="str">
            <v>NI OCGT</v>
          </cell>
          <cell r="F514" t="str">
            <v>Maintenance</v>
          </cell>
        </row>
        <row r="515">
          <cell r="A515" t="str">
            <v>NI</v>
          </cell>
          <cell r="D515" t="str">
            <v>KGT9</v>
          </cell>
          <cell r="E515" t="str">
            <v>NI OCGT</v>
          </cell>
          <cell r="F515" t="str">
            <v>Forced Outage</v>
          </cell>
        </row>
        <row r="516">
          <cell r="A516" t="str">
            <v>NI</v>
          </cell>
          <cell r="D516" t="str">
            <v>KGT9</v>
          </cell>
          <cell r="E516" t="str">
            <v>NI OCGT</v>
          </cell>
          <cell r="F516" t="str">
            <v>Available Energy</v>
          </cell>
        </row>
        <row r="517">
          <cell r="A517" t="str">
            <v>NI</v>
          </cell>
          <cell r="D517" t="str">
            <v>K1</v>
          </cell>
          <cell r="E517" t="str">
            <v>NI Coal</v>
          </cell>
          <cell r="F517" t="str">
            <v>Generation</v>
          </cell>
        </row>
        <row r="518">
          <cell r="A518" t="str">
            <v>NI</v>
          </cell>
          <cell r="D518" t="str">
            <v>K1</v>
          </cell>
          <cell r="E518" t="str">
            <v>NI Coal</v>
          </cell>
          <cell r="F518" t="str">
            <v>Units Started</v>
          </cell>
        </row>
        <row r="519">
          <cell r="A519" t="str">
            <v>NI</v>
          </cell>
          <cell r="D519" t="str">
            <v>K1</v>
          </cell>
          <cell r="E519" t="str">
            <v>NI Coal</v>
          </cell>
          <cell r="F519" t="str">
            <v>Hours of Operation</v>
          </cell>
        </row>
        <row r="520">
          <cell r="A520" t="str">
            <v>NI</v>
          </cell>
          <cell r="D520" t="str">
            <v>K1</v>
          </cell>
          <cell r="E520" t="str">
            <v>NI Coal</v>
          </cell>
          <cell r="F520" t="str">
            <v>Capacity Factor</v>
          </cell>
        </row>
        <row r="521">
          <cell r="A521" t="str">
            <v>NI</v>
          </cell>
          <cell r="D521" t="str">
            <v>K1</v>
          </cell>
          <cell r="E521" t="str">
            <v>NI Coal</v>
          </cell>
          <cell r="F521" t="str">
            <v>Energy Curtailed</v>
          </cell>
        </row>
        <row r="522">
          <cell r="A522" t="str">
            <v>NI</v>
          </cell>
          <cell r="D522" t="str">
            <v>K1</v>
          </cell>
          <cell r="E522" t="str">
            <v>NI Coal</v>
          </cell>
          <cell r="F522" t="str">
            <v>Fixed Load Generation</v>
          </cell>
        </row>
        <row r="523">
          <cell r="A523" t="str">
            <v>NI</v>
          </cell>
          <cell r="D523" t="str">
            <v>K1</v>
          </cell>
          <cell r="E523" t="str">
            <v>NI Coal</v>
          </cell>
          <cell r="F523" t="str">
            <v>Pump Load</v>
          </cell>
        </row>
        <row r="524">
          <cell r="A524" t="str">
            <v>NI</v>
          </cell>
          <cell r="D524" t="str">
            <v>K1</v>
          </cell>
          <cell r="E524" t="str">
            <v>NI Coal</v>
          </cell>
          <cell r="F524" t="str">
            <v>VO&amp;M Cost</v>
          </cell>
        </row>
        <row r="525">
          <cell r="A525" t="str">
            <v>NI</v>
          </cell>
          <cell r="D525" t="str">
            <v>K1</v>
          </cell>
          <cell r="E525" t="str">
            <v>NI Coal</v>
          </cell>
          <cell r="F525" t="str">
            <v>Generation Cost</v>
          </cell>
        </row>
        <row r="526">
          <cell r="A526" t="str">
            <v>NI</v>
          </cell>
          <cell r="D526" t="str">
            <v>K1</v>
          </cell>
          <cell r="E526" t="str">
            <v>NI Coal</v>
          </cell>
          <cell r="F526" t="str">
            <v>Start &amp; Shutdown Cost</v>
          </cell>
        </row>
        <row r="527">
          <cell r="A527" t="str">
            <v>NI</v>
          </cell>
          <cell r="D527" t="str">
            <v>K1</v>
          </cell>
          <cell r="E527" t="str">
            <v>NI Coal</v>
          </cell>
          <cell r="F527" t="str">
            <v>Start Fuel Cost</v>
          </cell>
        </row>
        <row r="528">
          <cell r="A528" t="str">
            <v>NI</v>
          </cell>
          <cell r="D528" t="str">
            <v>K1</v>
          </cell>
          <cell r="E528" t="str">
            <v>NI Coal</v>
          </cell>
          <cell r="F528" t="str">
            <v>Emissions Cost</v>
          </cell>
        </row>
        <row r="529">
          <cell r="A529" t="str">
            <v>NI</v>
          </cell>
          <cell r="D529" t="str">
            <v>K1</v>
          </cell>
          <cell r="E529" t="str">
            <v>NI Coal</v>
          </cell>
          <cell r="F529" t="str">
            <v>Total Generation Cost</v>
          </cell>
        </row>
        <row r="530">
          <cell r="A530" t="str">
            <v>NI</v>
          </cell>
          <cell r="D530" t="str">
            <v>K1</v>
          </cell>
          <cell r="E530" t="str">
            <v>NI Coal</v>
          </cell>
          <cell r="F530" t="str">
            <v>SRMC</v>
          </cell>
        </row>
        <row r="531">
          <cell r="A531" t="str">
            <v>NI</v>
          </cell>
          <cell r="D531" t="str">
            <v>K1</v>
          </cell>
          <cell r="E531" t="str">
            <v>NI Coal</v>
          </cell>
          <cell r="F531" t="str">
            <v>Mark-up</v>
          </cell>
        </row>
        <row r="532">
          <cell r="A532" t="str">
            <v>NI</v>
          </cell>
          <cell r="D532" t="str">
            <v>K1</v>
          </cell>
          <cell r="E532" t="str">
            <v>NI Coal</v>
          </cell>
          <cell r="F532" t="str">
            <v>Mark-up</v>
          </cell>
        </row>
        <row r="533">
          <cell r="A533" t="str">
            <v>NI</v>
          </cell>
          <cell r="D533" t="str">
            <v>K1</v>
          </cell>
          <cell r="E533" t="str">
            <v>NI Coal</v>
          </cell>
          <cell r="F533" t="str">
            <v>Mark-up</v>
          </cell>
        </row>
        <row r="534">
          <cell r="A534" t="str">
            <v>NI</v>
          </cell>
          <cell r="D534" t="str">
            <v>K1</v>
          </cell>
          <cell r="E534" t="str">
            <v>NI Coal</v>
          </cell>
          <cell r="F534" t="str">
            <v>Mark-up</v>
          </cell>
        </row>
        <row r="535">
          <cell r="A535" t="str">
            <v>NI</v>
          </cell>
          <cell r="D535" t="str">
            <v>K1</v>
          </cell>
          <cell r="E535" t="str">
            <v>NI Coal</v>
          </cell>
          <cell r="F535" t="str">
            <v>Price Received</v>
          </cell>
        </row>
        <row r="536">
          <cell r="A536" t="str">
            <v>NI</v>
          </cell>
          <cell r="D536" t="str">
            <v>K1</v>
          </cell>
          <cell r="E536" t="str">
            <v>NI Coal</v>
          </cell>
          <cell r="F536" t="str">
            <v>Pool Revenue</v>
          </cell>
        </row>
        <row r="537">
          <cell r="A537" t="str">
            <v>NI</v>
          </cell>
          <cell r="D537" t="str">
            <v>K1</v>
          </cell>
          <cell r="E537" t="str">
            <v>NI Coal</v>
          </cell>
          <cell r="F537" t="str">
            <v>Net Revenue</v>
          </cell>
        </row>
        <row r="538">
          <cell r="A538" t="str">
            <v>NI</v>
          </cell>
          <cell r="D538" t="str">
            <v>K1</v>
          </cell>
          <cell r="E538" t="str">
            <v>NI Coal</v>
          </cell>
          <cell r="F538" t="str">
            <v>Net Profit</v>
          </cell>
        </row>
        <row r="539">
          <cell r="A539" t="str">
            <v>NI</v>
          </cell>
          <cell r="D539" t="str">
            <v>K1</v>
          </cell>
          <cell r="E539" t="str">
            <v>NI Coal</v>
          </cell>
          <cell r="F539" t="str">
            <v>Installed Capacity</v>
          </cell>
        </row>
        <row r="540">
          <cell r="A540" t="str">
            <v>NI</v>
          </cell>
          <cell r="D540" t="str">
            <v>K1</v>
          </cell>
          <cell r="E540" t="str">
            <v>NI Coal</v>
          </cell>
          <cell r="F540" t="str">
            <v>Rated Capacity</v>
          </cell>
        </row>
        <row r="541">
          <cell r="A541" t="str">
            <v>NI</v>
          </cell>
          <cell r="D541" t="str">
            <v>K1</v>
          </cell>
          <cell r="E541" t="str">
            <v>NI Coal</v>
          </cell>
          <cell r="F541" t="str">
            <v>Maintenance</v>
          </cell>
        </row>
        <row r="542">
          <cell r="A542" t="str">
            <v>NI</v>
          </cell>
          <cell r="D542" t="str">
            <v>K1</v>
          </cell>
          <cell r="E542" t="str">
            <v>NI Coal</v>
          </cell>
          <cell r="F542" t="str">
            <v>Forced Outage</v>
          </cell>
        </row>
        <row r="543">
          <cell r="A543" t="str">
            <v>NI</v>
          </cell>
          <cell r="D543" t="str">
            <v>K1</v>
          </cell>
          <cell r="E543" t="str">
            <v>NI Coal</v>
          </cell>
          <cell r="F543" t="str">
            <v>Available Energy</v>
          </cell>
        </row>
        <row r="544">
          <cell r="A544" t="str">
            <v>NI</v>
          </cell>
          <cell r="D544" t="str">
            <v>K2</v>
          </cell>
          <cell r="E544" t="str">
            <v>NI Coal</v>
          </cell>
          <cell r="F544" t="str">
            <v>Generation</v>
          </cell>
        </row>
        <row r="545">
          <cell r="A545" t="str">
            <v>NI</v>
          </cell>
          <cell r="D545" t="str">
            <v>K2</v>
          </cell>
          <cell r="E545" t="str">
            <v>NI Coal</v>
          </cell>
          <cell r="F545" t="str">
            <v>Units Started</v>
          </cell>
        </row>
        <row r="546">
          <cell r="A546" t="str">
            <v>NI</v>
          </cell>
          <cell r="D546" t="str">
            <v>K2</v>
          </cell>
          <cell r="E546" t="str">
            <v>NI Coal</v>
          </cell>
          <cell r="F546" t="str">
            <v>Hours of Operation</v>
          </cell>
        </row>
        <row r="547">
          <cell r="A547" t="str">
            <v>NI</v>
          </cell>
          <cell r="D547" t="str">
            <v>K2</v>
          </cell>
          <cell r="E547" t="str">
            <v>NI Coal</v>
          </cell>
          <cell r="F547" t="str">
            <v>Capacity Factor</v>
          </cell>
        </row>
        <row r="548">
          <cell r="A548" t="str">
            <v>NI</v>
          </cell>
          <cell r="D548" t="str">
            <v>K2</v>
          </cell>
          <cell r="E548" t="str">
            <v>NI Coal</v>
          </cell>
          <cell r="F548" t="str">
            <v>Energy Curtailed</v>
          </cell>
        </row>
        <row r="549">
          <cell r="A549" t="str">
            <v>NI</v>
          </cell>
          <cell r="D549" t="str">
            <v>K2</v>
          </cell>
          <cell r="E549" t="str">
            <v>NI Coal</v>
          </cell>
          <cell r="F549" t="str">
            <v>Fixed Load Generation</v>
          </cell>
        </row>
        <row r="550">
          <cell r="A550" t="str">
            <v>NI</v>
          </cell>
          <cell r="D550" t="str">
            <v>K2</v>
          </cell>
          <cell r="E550" t="str">
            <v>NI Coal</v>
          </cell>
          <cell r="F550" t="str">
            <v>Pump Load</v>
          </cell>
        </row>
        <row r="551">
          <cell r="A551" t="str">
            <v>NI</v>
          </cell>
          <cell r="D551" t="str">
            <v>K2</v>
          </cell>
          <cell r="E551" t="str">
            <v>NI Coal</v>
          </cell>
          <cell r="F551" t="str">
            <v>VO&amp;M Cost</v>
          </cell>
        </row>
        <row r="552">
          <cell r="A552" t="str">
            <v>NI</v>
          </cell>
          <cell r="D552" t="str">
            <v>K2</v>
          </cell>
          <cell r="E552" t="str">
            <v>NI Coal</v>
          </cell>
          <cell r="F552" t="str">
            <v>Generation Cost</v>
          </cell>
        </row>
        <row r="553">
          <cell r="A553" t="str">
            <v>NI</v>
          </cell>
          <cell r="D553" t="str">
            <v>K2</v>
          </cell>
          <cell r="E553" t="str">
            <v>NI Coal</v>
          </cell>
          <cell r="F553" t="str">
            <v>Start &amp; Shutdown Cost</v>
          </cell>
        </row>
        <row r="554">
          <cell r="A554" t="str">
            <v>NI</v>
          </cell>
          <cell r="D554" t="str">
            <v>K2</v>
          </cell>
          <cell r="E554" t="str">
            <v>NI Coal</v>
          </cell>
          <cell r="F554" t="str">
            <v>Start Fuel Cost</v>
          </cell>
        </row>
        <row r="555">
          <cell r="A555" t="str">
            <v>NI</v>
          </cell>
          <cell r="D555" t="str">
            <v>K2</v>
          </cell>
          <cell r="E555" t="str">
            <v>NI Coal</v>
          </cell>
          <cell r="F555" t="str">
            <v>Emissions Cost</v>
          </cell>
        </row>
        <row r="556">
          <cell r="A556" t="str">
            <v>NI</v>
          </cell>
          <cell r="D556" t="str">
            <v>K2</v>
          </cell>
          <cell r="E556" t="str">
            <v>NI Coal</v>
          </cell>
          <cell r="F556" t="str">
            <v>Total Generation Cost</v>
          </cell>
        </row>
        <row r="557">
          <cell r="A557" t="str">
            <v>NI</v>
          </cell>
          <cell r="D557" t="str">
            <v>K2</v>
          </cell>
          <cell r="E557" t="str">
            <v>NI Coal</v>
          </cell>
          <cell r="F557" t="str">
            <v>SRMC</v>
          </cell>
        </row>
        <row r="558">
          <cell r="A558" t="str">
            <v>NI</v>
          </cell>
          <cell r="D558" t="str">
            <v>K2</v>
          </cell>
          <cell r="E558" t="str">
            <v>NI Coal</v>
          </cell>
          <cell r="F558" t="str">
            <v>Mark-up</v>
          </cell>
        </row>
        <row r="559">
          <cell r="A559" t="str">
            <v>NI</v>
          </cell>
          <cell r="D559" t="str">
            <v>K2</v>
          </cell>
          <cell r="E559" t="str">
            <v>NI Coal</v>
          </cell>
          <cell r="F559" t="str">
            <v>Mark-up</v>
          </cell>
        </row>
        <row r="560">
          <cell r="A560" t="str">
            <v>NI</v>
          </cell>
          <cell r="D560" t="str">
            <v>K2</v>
          </cell>
          <cell r="E560" t="str">
            <v>NI Coal</v>
          </cell>
          <cell r="F560" t="str">
            <v>Mark-up</v>
          </cell>
        </row>
        <row r="561">
          <cell r="A561" t="str">
            <v>NI</v>
          </cell>
          <cell r="D561" t="str">
            <v>K2</v>
          </cell>
          <cell r="E561" t="str">
            <v>NI Coal</v>
          </cell>
          <cell r="F561" t="str">
            <v>Mark-up</v>
          </cell>
        </row>
        <row r="562">
          <cell r="A562" t="str">
            <v>NI</v>
          </cell>
          <cell r="D562" t="str">
            <v>K2</v>
          </cell>
          <cell r="E562" t="str">
            <v>NI Coal</v>
          </cell>
          <cell r="F562" t="str">
            <v>Price Received</v>
          </cell>
        </row>
        <row r="563">
          <cell r="A563" t="str">
            <v>NI</v>
          </cell>
          <cell r="D563" t="str">
            <v>K2</v>
          </cell>
          <cell r="E563" t="str">
            <v>NI Coal</v>
          </cell>
          <cell r="F563" t="str">
            <v>Pool Revenue</v>
          </cell>
        </row>
        <row r="564">
          <cell r="A564" t="str">
            <v>NI</v>
          </cell>
          <cell r="D564" t="str">
            <v>K2</v>
          </cell>
          <cell r="E564" t="str">
            <v>NI Coal</v>
          </cell>
          <cell r="F564" t="str">
            <v>Net Revenue</v>
          </cell>
        </row>
        <row r="565">
          <cell r="A565" t="str">
            <v>NI</v>
          </cell>
          <cell r="D565" t="str">
            <v>K2</v>
          </cell>
          <cell r="E565" t="str">
            <v>NI Coal</v>
          </cell>
          <cell r="F565" t="str">
            <v>Net Profit</v>
          </cell>
        </row>
        <row r="566">
          <cell r="A566" t="str">
            <v>NI</v>
          </cell>
          <cell r="D566" t="str">
            <v>K2</v>
          </cell>
          <cell r="E566" t="str">
            <v>NI Coal</v>
          </cell>
          <cell r="F566" t="str">
            <v>Installed Capacity</v>
          </cell>
        </row>
        <row r="567">
          <cell r="A567" t="str">
            <v>NI</v>
          </cell>
          <cell r="D567" t="str">
            <v>K2</v>
          </cell>
          <cell r="E567" t="str">
            <v>NI Coal</v>
          </cell>
          <cell r="F567" t="str">
            <v>Rated Capacity</v>
          </cell>
        </row>
        <row r="568">
          <cell r="A568" t="str">
            <v>NI</v>
          </cell>
          <cell r="D568" t="str">
            <v>K2</v>
          </cell>
          <cell r="E568" t="str">
            <v>NI Coal</v>
          </cell>
          <cell r="F568" t="str">
            <v>Maintenance</v>
          </cell>
        </row>
        <row r="569">
          <cell r="A569" t="str">
            <v>NI</v>
          </cell>
          <cell r="D569" t="str">
            <v>K2</v>
          </cell>
          <cell r="E569" t="str">
            <v>NI Coal</v>
          </cell>
          <cell r="F569" t="str">
            <v>Forced Outage</v>
          </cell>
        </row>
        <row r="570">
          <cell r="A570" t="str">
            <v>NI</v>
          </cell>
          <cell r="D570" t="str">
            <v>K2</v>
          </cell>
          <cell r="E570" t="str">
            <v>NI Coal</v>
          </cell>
          <cell r="F570" t="str">
            <v>Available Energy</v>
          </cell>
        </row>
        <row r="571">
          <cell r="A571" t="str">
            <v>NI</v>
          </cell>
          <cell r="D571" t="str">
            <v>AGU</v>
          </cell>
          <cell r="E571" t="str">
            <v>NI Distillate</v>
          </cell>
          <cell r="F571" t="str">
            <v>Generation</v>
          </cell>
        </row>
        <row r="572">
          <cell r="A572" t="str">
            <v>NI</v>
          </cell>
          <cell r="D572" t="str">
            <v>AGU</v>
          </cell>
          <cell r="E572" t="str">
            <v>NI Distillate</v>
          </cell>
          <cell r="F572" t="str">
            <v>Units Started</v>
          </cell>
        </row>
        <row r="573">
          <cell r="A573" t="str">
            <v>NI</v>
          </cell>
          <cell r="D573" t="str">
            <v>AGU</v>
          </cell>
          <cell r="E573" t="str">
            <v>NI Distillate</v>
          </cell>
          <cell r="F573" t="str">
            <v>Hours of Operation</v>
          </cell>
        </row>
        <row r="574">
          <cell r="A574" t="str">
            <v>NI</v>
          </cell>
          <cell r="D574" t="str">
            <v>AGU</v>
          </cell>
          <cell r="E574" t="str">
            <v>NI Distillate</v>
          </cell>
          <cell r="F574" t="str">
            <v>Capacity Factor</v>
          </cell>
        </row>
        <row r="575">
          <cell r="A575" t="str">
            <v>NI</v>
          </cell>
          <cell r="D575" t="str">
            <v>AGU</v>
          </cell>
          <cell r="E575" t="str">
            <v>NI Distillate</v>
          </cell>
          <cell r="F575" t="str">
            <v>Energy Curtailed</v>
          </cell>
        </row>
        <row r="576">
          <cell r="A576" t="str">
            <v>NI</v>
          </cell>
          <cell r="D576" t="str">
            <v>AGU</v>
          </cell>
          <cell r="E576" t="str">
            <v>NI Distillate</v>
          </cell>
          <cell r="F576" t="str">
            <v>Fixed Load Generation</v>
          </cell>
        </row>
        <row r="577">
          <cell r="A577" t="str">
            <v>NI</v>
          </cell>
          <cell r="D577" t="str">
            <v>AGU</v>
          </cell>
          <cell r="E577" t="str">
            <v>NI Distillate</v>
          </cell>
          <cell r="F577" t="str">
            <v>Pump Load</v>
          </cell>
        </row>
        <row r="578">
          <cell r="A578" t="str">
            <v>NI</v>
          </cell>
          <cell r="D578" t="str">
            <v>AGU</v>
          </cell>
          <cell r="E578" t="str">
            <v>NI Distillate</v>
          </cell>
          <cell r="F578" t="str">
            <v>VO&amp;M Cost</v>
          </cell>
        </row>
        <row r="579">
          <cell r="A579" t="str">
            <v>NI</v>
          </cell>
          <cell r="D579" t="str">
            <v>AGU</v>
          </cell>
          <cell r="E579" t="str">
            <v>NI Distillate</v>
          </cell>
          <cell r="F579" t="str">
            <v>Generation Cost</v>
          </cell>
        </row>
        <row r="580">
          <cell r="A580" t="str">
            <v>NI</v>
          </cell>
          <cell r="D580" t="str">
            <v>AGU</v>
          </cell>
          <cell r="E580" t="str">
            <v>NI Distillate</v>
          </cell>
          <cell r="F580" t="str">
            <v>Start &amp; Shutdown Cost</v>
          </cell>
        </row>
        <row r="581">
          <cell r="A581" t="str">
            <v>NI</v>
          </cell>
          <cell r="D581" t="str">
            <v>AGU</v>
          </cell>
          <cell r="E581" t="str">
            <v>NI Distillate</v>
          </cell>
          <cell r="F581" t="str">
            <v>Start Fuel Cost</v>
          </cell>
        </row>
        <row r="582">
          <cell r="A582" t="str">
            <v>NI</v>
          </cell>
          <cell r="D582" t="str">
            <v>AGU</v>
          </cell>
          <cell r="E582" t="str">
            <v>NI Distillate</v>
          </cell>
          <cell r="F582" t="str">
            <v>Emissions Cost</v>
          </cell>
        </row>
        <row r="583">
          <cell r="A583" t="str">
            <v>NI</v>
          </cell>
          <cell r="D583" t="str">
            <v>AGU</v>
          </cell>
          <cell r="E583" t="str">
            <v>NI Distillate</v>
          </cell>
          <cell r="F583" t="str">
            <v>Total Generation Cost</v>
          </cell>
        </row>
        <row r="584">
          <cell r="A584" t="str">
            <v>NI</v>
          </cell>
          <cell r="D584" t="str">
            <v>AGU</v>
          </cell>
          <cell r="E584" t="str">
            <v>NI Distillate</v>
          </cell>
          <cell r="F584" t="str">
            <v>SRMC</v>
          </cell>
        </row>
        <row r="585">
          <cell r="A585" t="str">
            <v>NI</v>
          </cell>
          <cell r="D585" t="str">
            <v>AGU</v>
          </cell>
          <cell r="E585" t="str">
            <v>NI Distillate</v>
          </cell>
          <cell r="F585" t="str">
            <v>Mark-up</v>
          </cell>
        </row>
        <row r="586">
          <cell r="A586" t="str">
            <v>NI</v>
          </cell>
          <cell r="D586" t="str">
            <v>AGU</v>
          </cell>
          <cell r="E586" t="str">
            <v>NI Distillate</v>
          </cell>
          <cell r="F586" t="str">
            <v>Price Received</v>
          </cell>
        </row>
        <row r="587">
          <cell r="A587" t="str">
            <v>NI</v>
          </cell>
          <cell r="D587" t="str">
            <v>AGU</v>
          </cell>
          <cell r="E587" t="str">
            <v>NI Distillate</v>
          </cell>
          <cell r="F587" t="str">
            <v>Pool Revenue</v>
          </cell>
        </row>
        <row r="588">
          <cell r="A588" t="str">
            <v>NI</v>
          </cell>
          <cell r="D588" t="str">
            <v>AGU</v>
          </cell>
          <cell r="E588" t="str">
            <v>NI Distillate</v>
          </cell>
          <cell r="F588" t="str">
            <v>Net Revenue</v>
          </cell>
        </row>
        <row r="589">
          <cell r="A589" t="str">
            <v>NI</v>
          </cell>
          <cell r="D589" t="str">
            <v>AGU</v>
          </cell>
          <cell r="E589" t="str">
            <v>NI Distillate</v>
          </cell>
          <cell r="F589" t="str">
            <v>Net Profit</v>
          </cell>
        </row>
        <row r="590">
          <cell r="A590" t="str">
            <v>NI</v>
          </cell>
          <cell r="D590" t="str">
            <v>AGU</v>
          </cell>
          <cell r="E590" t="str">
            <v>NI Distillate</v>
          </cell>
          <cell r="F590" t="str">
            <v>Installed Capacity</v>
          </cell>
        </row>
        <row r="591">
          <cell r="A591" t="str">
            <v>NI</v>
          </cell>
          <cell r="D591" t="str">
            <v>AGU</v>
          </cell>
          <cell r="E591" t="str">
            <v>NI Distillate</v>
          </cell>
          <cell r="F591" t="str">
            <v>Rated Capacity</v>
          </cell>
        </row>
        <row r="592">
          <cell r="A592" t="str">
            <v>NI</v>
          </cell>
          <cell r="D592" t="str">
            <v>AGU</v>
          </cell>
          <cell r="E592" t="str">
            <v>NI Distillate</v>
          </cell>
          <cell r="F592" t="str">
            <v>Maintenance</v>
          </cell>
        </row>
        <row r="593">
          <cell r="A593" t="str">
            <v>NI</v>
          </cell>
          <cell r="D593" t="str">
            <v>AGU</v>
          </cell>
          <cell r="E593" t="str">
            <v>NI Distillate</v>
          </cell>
          <cell r="F593" t="str">
            <v>Forced Outage</v>
          </cell>
        </row>
        <row r="594">
          <cell r="A594" t="str">
            <v>NI</v>
          </cell>
          <cell r="D594" t="str">
            <v>AGU</v>
          </cell>
          <cell r="E594" t="str">
            <v>NI Distillate</v>
          </cell>
          <cell r="F594" t="str">
            <v>Available Energy</v>
          </cell>
        </row>
        <row r="595">
          <cell r="A595" t="str">
            <v>NI</v>
          </cell>
          <cell r="D595" t="str">
            <v>BGT1</v>
          </cell>
          <cell r="E595" t="str">
            <v>NI Distillate</v>
          </cell>
          <cell r="F595" t="str">
            <v>Generation</v>
          </cell>
        </row>
        <row r="596">
          <cell r="A596" t="str">
            <v>NI</v>
          </cell>
          <cell r="D596" t="str">
            <v>BGT1</v>
          </cell>
          <cell r="E596" t="str">
            <v>NI Distillate</v>
          </cell>
          <cell r="F596" t="str">
            <v>Units Started</v>
          </cell>
        </row>
        <row r="597">
          <cell r="A597" t="str">
            <v>NI</v>
          </cell>
          <cell r="D597" t="str">
            <v>BGT1</v>
          </cell>
          <cell r="E597" t="str">
            <v>NI Distillate</v>
          </cell>
          <cell r="F597" t="str">
            <v>Hours of Operation</v>
          </cell>
        </row>
        <row r="598">
          <cell r="A598" t="str">
            <v>NI</v>
          </cell>
          <cell r="D598" t="str">
            <v>BGT1</v>
          </cell>
          <cell r="E598" t="str">
            <v>NI Distillate</v>
          </cell>
          <cell r="F598" t="str">
            <v>Capacity Factor</v>
          </cell>
        </row>
        <row r="599">
          <cell r="A599" t="str">
            <v>NI</v>
          </cell>
          <cell r="D599" t="str">
            <v>BGT1</v>
          </cell>
          <cell r="E599" t="str">
            <v>NI Distillate</v>
          </cell>
          <cell r="F599" t="str">
            <v>Energy Curtailed</v>
          </cell>
        </row>
        <row r="600">
          <cell r="A600" t="str">
            <v>NI</v>
          </cell>
          <cell r="D600" t="str">
            <v>BGT1</v>
          </cell>
          <cell r="E600" t="str">
            <v>NI Distillate</v>
          </cell>
          <cell r="F600" t="str">
            <v>Fixed Load Generation</v>
          </cell>
        </row>
        <row r="601">
          <cell r="A601" t="str">
            <v>NI</v>
          </cell>
          <cell r="D601" t="str">
            <v>BGT1</v>
          </cell>
          <cell r="E601" t="str">
            <v>NI Distillate</v>
          </cell>
          <cell r="F601" t="str">
            <v>Pump Load</v>
          </cell>
        </row>
        <row r="602">
          <cell r="A602" t="str">
            <v>NI</v>
          </cell>
          <cell r="D602" t="str">
            <v>BGT1</v>
          </cell>
          <cell r="E602" t="str">
            <v>NI Distillate</v>
          </cell>
          <cell r="F602" t="str">
            <v>VO&amp;M Cost</v>
          </cell>
        </row>
        <row r="603">
          <cell r="A603" t="str">
            <v>NI</v>
          </cell>
          <cell r="D603" t="str">
            <v>BGT1</v>
          </cell>
          <cell r="E603" t="str">
            <v>NI Distillate</v>
          </cell>
          <cell r="F603" t="str">
            <v>Generation Cost</v>
          </cell>
        </row>
        <row r="604">
          <cell r="A604" t="str">
            <v>NI</v>
          </cell>
          <cell r="D604" t="str">
            <v>BGT1</v>
          </cell>
          <cell r="E604" t="str">
            <v>NI Distillate</v>
          </cell>
          <cell r="F604" t="str">
            <v>Start &amp; Shutdown Cost</v>
          </cell>
        </row>
        <row r="605">
          <cell r="A605" t="str">
            <v>NI</v>
          </cell>
          <cell r="D605" t="str">
            <v>BGT1</v>
          </cell>
          <cell r="E605" t="str">
            <v>NI Distillate</v>
          </cell>
          <cell r="F605" t="str">
            <v>Start Fuel Cost</v>
          </cell>
        </row>
        <row r="606">
          <cell r="A606" t="str">
            <v>NI</v>
          </cell>
          <cell r="D606" t="str">
            <v>BGT1</v>
          </cell>
          <cell r="E606" t="str">
            <v>NI Distillate</v>
          </cell>
          <cell r="F606" t="str">
            <v>Emissions Cost</v>
          </cell>
        </row>
        <row r="607">
          <cell r="A607" t="str">
            <v>NI</v>
          </cell>
          <cell r="D607" t="str">
            <v>BGT1</v>
          </cell>
          <cell r="E607" t="str">
            <v>NI Distillate</v>
          </cell>
          <cell r="F607" t="str">
            <v>Total Generation Cost</v>
          </cell>
        </row>
        <row r="608">
          <cell r="A608" t="str">
            <v>NI</v>
          </cell>
          <cell r="D608" t="str">
            <v>BGT1</v>
          </cell>
          <cell r="E608" t="str">
            <v>NI Distillate</v>
          </cell>
          <cell r="F608" t="str">
            <v>SRMC</v>
          </cell>
        </row>
        <row r="609">
          <cell r="A609" t="str">
            <v>NI</v>
          </cell>
          <cell r="D609" t="str">
            <v>BGT1</v>
          </cell>
          <cell r="E609" t="str">
            <v>NI Distillate</v>
          </cell>
          <cell r="F609" t="str">
            <v>Mark-up</v>
          </cell>
        </row>
        <row r="610">
          <cell r="A610" t="str">
            <v>NI</v>
          </cell>
          <cell r="D610" t="str">
            <v>BGT1</v>
          </cell>
          <cell r="E610" t="str">
            <v>NI Distillate</v>
          </cell>
          <cell r="F610" t="str">
            <v>Mark-up</v>
          </cell>
        </row>
        <row r="611">
          <cell r="A611" t="str">
            <v>NI</v>
          </cell>
          <cell r="D611" t="str">
            <v>BGT1</v>
          </cell>
          <cell r="E611" t="str">
            <v>NI Distillate</v>
          </cell>
          <cell r="F611" t="str">
            <v>Mark-up</v>
          </cell>
        </row>
        <row r="612">
          <cell r="A612" t="str">
            <v>NI</v>
          </cell>
          <cell r="D612" t="str">
            <v>BGT1</v>
          </cell>
          <cell r="E612" t="str">
            <v>NI Distillate</v>
          </cell>
          <cell r="F612" t="str">
            <v>Price Received</v>
          </cell>
        </row>
        <row r="613">
          <cell r="A613" t="str">
            <v>NI</v>
          </cell>
          <cell r="D613" t="str">
            <v>BGT1</v>
          </cell>
          <cell r="E613" t="str">
            <v>NI Distillate</v>
          </cell>
          <cell r="F613" t="str">
            <v>Pool Revenue</v>
          </cell>
        </row>
        <row r="614">
          <cell r="A614" t="str">
            <v>NI</v>
          </cell>
          <cell r="D614" t="str">
            <v>BGT1</v>
          </cell>
          <cell r="E614" t="str">
            <v>NI Distillate</v>
          </cell>
          <cell r="F614" t="str">
            <v>Net Revenue</v>
          </cell>
        </row>
        <row r="615">
          <cell r="A615" t="str">
            <v>NI</v>
          </cell>
          <cell r="D615" t="str">
            <v>BGT1</v>
          </cell>
          <cell r="E615" t="str">
            <v>NI Distillate</v>
          </cell>
          <cell r="F615" t="str">
            <v>Net Profit</v>
          </cell>
        </row>
        <row r="616">
          <cell r="A616" t="str">
            <v>NI</v>
          </cell>
          <cell r="D616" t="str">
            <v>BGT1</v>
          </cell>
          <cell r="E616" t="str">
            <v>NI Distillate</v>
          </cell>
          <cell r="F616" t="str">
            <v>Installed Capacity</v>
          </cell>
        </row>
        <row r="617">
          <cell r="A617" t="str">
            <v>NI</v>
          </cell>
          <cell r="D617" t="str">
            <v>BGT1</v>
          </cell>
          <cell r="E617" t="str">
            <v>NI Distillate</v>
          </cell>
          <cell r="F617" t="str">
            <v>Rated Capacity</v>
          </cell>
        </row>
        <row r="618">
          <cell r="A618" t="str">
            <v>NI</v>
          </cell>
          <cell r="D618" t="str">
            <v>BGT1</v>
          </cell>
          <cell r="E618" t="str">
            <v>NI Distillate</v>
          </cell>
          <cell r="F618" t="str">
            <v>Maintenance</v>
          </cell>
        </row>
        <row r="619">
          <cell r="A619" t="str">
            <v>NI</v>
          </cell>
          <cell r="D619" t="str">
            <v>BGT1</v>
          </cell>
          <cell r="E619" t="str">
            <v>NI Distillate</v>
          </cell>
          <cell r="F619" t="str">
            <v>Forced Outage</v>
          </cell>
        </row>
        <row r="620">
          <cell r="A620" t="str">
            <v>NI</v>
          </cell>
          <cell r="D620" t="str">
            <v>BGT1</v>
          </cell>
          <cell r="E620" t="str">
            <v>NI Distillate</v>
          </cell>
          <cell r="F620" t="str">
            <v>Available Energy</v>
          </cell>
        </row>
        <row r="621">
          <cell r="A621" t="str">
            <v>NI</v>
          </cell>
          <cell r="D621" t="str">
            <v>BGT2</v>
          </cell>
          <cell r="E621" t="str">
            <v>NI Distillate</v>
          </cell>
          <cell r="F621" t="str">
            <v>Generation</v>
          </cell>
        </row>
        <row r="622">
          <cell r="A622" t="str">
            <v>NI</v>
          </cell>
          <cell r="D622" t="str">
            <v>BGT2</v>
          </cell>
          <cell r="E622" t="str">
            <v>NI Distillate</v>
          </cell>
          <cell r="F622" t="str">
            <v>Units Started</v>
          </cell>
        </row>
        <row r="623">
          <cell r="A623" t="str">
            <v>NI</v>
          </cell>
          <cell r="D623" t="str">
            <v>BGT2</v>
          </cell>
          <cell r="E623" t="str">
            <v>NI Distillate</v>
          </cell>
          <cell r="F623" t="str">
            <v>Hours of Operation</v>
          </cell>
        </row>
        <row r="624">
          <cell r="A624" t="str">
            <v>NI</v>
          </cell>
          <cell r="D624" t="str">
            <v>BGT2</v>
          </cell>
          <cell r="E624" t="str">
            <v>NI Distillate</v>
          </cell>
          <cell r="F624" t="str">
            <v>Capacity Factor</v>
          </cell>
        </row>
        <row r="625">
          <cell r="A625" t="str">
            <v>NI</v>
          </cell>
          <cell r="D625" t="str">
            <v>BGT2</v>
          </cell>
          <cell r="E625" t="str">
            <v>NI Distillate</v>
          </cell>
          <cell r="F625" t="str">
            <v>Energy Curtailed</v>
          </cell>
        </row>
        <row r="626">
          <cell r="A626" t="str">
            <v>NI</v>
          </cell>
          <cell r="D626" t="str">
            <v>BGT2</v>
          </cell>
          <cell r="E626" t="str">
            <v>NI Distillate</v>
          </cell>
          <cell r="F626" t="str">
            <v>Fixed Load Generation</v>
          </cell>
        </row>
        <row r="627">
          <cell r="A627" t="str">
            <v>NI</v>
          </cell>
          <cell r="D627" t="str">
            <v>BGT2</v>
          </cell>
          <cell r="E627" t="str">
            <v>NI Distillate</v>
          </cell>
          <cell r="F627" t="str">
            <v>Pump Load</v>
          </cell>
        </row>
        <row r="628">
          <cell r="A628" t="str">
            <v>NI</v>
          </cell>
          <cell r="D628" t="str">
            <v>BGT2</v>
          </cell>
          <cell r="E628" t="str">
            <v>NI Distillate</v>
          </cell>
          <cell r="F628" t="str">
            <v>VO&amp;M Cost</v>
          </cell>
        </row>
        <row r="629">
          <cell r="A629" t="str">
            <v>NI</v>
          </cell>
          <cell r="D629" t="str">
            <v>BGT2</v>
          </cell>
          <cell r="E629" t="str">
            <v>NI Distillate</v>
          </cell>
          <cell r="F629" t="str">
            <v>Generation Cost</v>
          </cell>
        </row>
        <row r="630">
          <cell r="A630" t="str">
            <v>NI</v>
          </cell>
          <cell r="D630" t="str">
            <v>BGT2</v>
          </cell>
          <cell r="E630" t="str">
            <v>NI Distillate</v>
          </cell>
          <cell r="F630" t="str">
            <v>Start &amp; Shutdown Cost</v>
          </cell>
        </row>
        <row r="631">
          <cell r="A631" t="str">
            <v>NI</v>
          </cell>
          <cell r="D631" t="str">
            <v>BGT2</v>
          </cell>
          <cell r="E631" t="str">
            <v>NI Distillate</v>
          </cell>
          <cell r="F631" t="str">
            <v>Start Fuel Cost</v>
          </cell>
        </row>
        <row r="632">
          <cell r="A632" t="str">
            <v>NI</v>
          </cell>
          <cell r="D632" t="str">
            <v>BGT2</v>
          </cell>
          <cell r="E632" t="str">
            <v>NI Distillate</v>
          </cell>
          <cell r="F632" t="str">
            <v>Emissions Cost</v>
          </cell>
        </row>
        <row r="633">
          <cell r="A633" t="str">
            <v>NI</v>
          </cell>
          <cell r="D633" t="str">
            <v>BGT2</v>
          </cell>
          <cell r="E633" t="str">
            <v>NI Distillate</v>
          </cell>
          <cell r="F633" t="str">
            <v>Total Generation Cost</v>
          </cell>
        </row>
        <row r="634">
          <cell r="A634" t="str">
            <v>NI</v>
          </cell>
          <cell r="D634" t="str">
            <v>BGT2</v>
          </cell>
          <cell r="E634" t="str">
            <v>NI Distillate</v>
          </cell>
          <cell r="F634" t="str">
            <v>SRMC</v>
          </cell>
        </row>
        <row r="635">
          <cell r="A635" t="str">
            <v>NI</v>
          </cell>
          <cell r="D635" t="str">
            <v>BGT2</v>
          </cell>
          <cell r="E635" t="str">
            <v>NI Distillate</v>
          </cell>
          <cell r="F635" t="str">
            <v>Mark-up</v>
          </cell>
        </row>
        <row r="636">
          <cell r="A636" t="str">
            <v>NI</v>
          </cell>
          <cell r="D636" t="str">
            <v>BGT2</v>
          </cell>
          <cell r="E636" t="str">
            <v>NI Distillate</v>
          </cell>
          <cell r="F636" t="str">
            <v>Mark-up</v>
          </cell>
        </row>
        <row r="637">
          <cell r="A637" t="str">
            <v>NI</v>
          </cell>
          <cell r="D637" t="str">
            <v>BGT2</v>
          </cell>
          <cell r="E637" t="str">
            <v>NI Distillate</v>
          </cell>
          <cell r="F637" t="str">
            <v>Mark-up</v>
          </cell>
        </row>
        <row r="638">
          <cell r="A638" t="str">
            <v>NI</v>
          </cell>
          <cell r="D638" t="str">
            <v>BGT2</v>
          </cell>
          <cell r="E638" t="str">
            <v>NI Distillate</v>
          </cell>
          <cell r="F638" t="str">
            <v>Price Received</v>
          </cell>
        </row>
        <row r="639">
          <cell r="A639" t="str">
            <v>NI</v>
          </cell>
          <cell r="D639" t="str">
            <v>BGT2</v>
          </cell>
          <cell r="E639" t="str">
            <v>NI Distillate</v>
          </cell>
          <cell r="F639" t="str">
            <v>Pool Revenue</v>
          </cell>
        </row>
        <row r="640">
          <cell r="A640" t="str">
            <v>NI</v>
          </cell>
          <cell r="D640" t="str">
            <v>BGT2</v>
          </cell>
          <cell r="E640" t="str">
            <v>NI Distillate</v>
          </cell>
          <cell r="F640" t="str">
            <v>Net Revenue</v>
          </cell>
        </row>
        <row r="641">
          <cell r="A641" t="str">
            <v>NI</v>
          </cell>
          <cell r="D641" t="str">
            <v>BGT2</v>
          </cell>
          <cell r="E641" t="str">
            <v>NI Distillate</v>
          </cell>
          <cell r="F641" t="str">
            <v>Net Profit</v>
          </cell>
        </row>
        <row r="642">
          <cell r="A642" t="str">
            <v>NI</v>
          </cell>
          <cell r="D642" t="str">
            <v>BGT2</v>
          </cell>
          <cell r="E642" t="str">
            <v>NI Distillate</v>
          </cell>
          <cell r="F642" t="str">
            <v>Installed Capacity</v>
          </cell>
        </row>
        <row r="643">
          <cell r="A643" t="str">
            <v>NI</v>
          </cell>
          <cell r="D643" t="str">
            <v>BGT2</v>
          </cell>
          <cell r="E643" t="str">
            <v>NI Distillate</v>
          </cell>
          <cell r="F643" t="str">
            <v>Rated Capacity</v>
          </cell>
        </row>
        <row r="644">
          <cell r="A644" t="str">
            <v>NI</v>
          </cell>
          <cell r="D644" t="str">
            <v>BGT2</v>
          </cell>
          <cell r="E644" t="str">
            <v>NI Distillate</v>
          </cell>
          <cell r="F644" t="str">
            <v>Maintenance</v>
          </cell>
        </row>
        <row r="645">
          <cell r="A645" t="str">
            <v>NI</v>
          </cell>
          <cell r="D645" t="str">
            <v>BGT2</v>
          </cell>
          <cell r="E645" t="str">
            <v>NI Distillate</v>
          </cell>
          <cell r="F645" t="str">
            <v>Forced Outage</v>
          </cell>
        </row>
        <row r="646">
          <cell r="A646" t="str">
            <v>NI</v>
          </cell>
          <cell r="D646" t="str">
            <v>BGT2</v>
          </cell>
          <cell r="E646" t="str">
            <v>NI Distillate</v>
          </cell>
          <cell r="F646" t="str">
            <v>Available Energy</v>
          </cell>
        </row>
        <row r="647">
          <cell r="A647" t="str">
            <v>NI</v>
          </cell>
          <cell r="D647" t="str">
            <v>CGT8</v>
          </cell>
          <cell r="E647" t="str">
            <v>NI Distillate</v>
          </cell>
          <cell r="F647" t="str">
            <v>Generation</v>
          </cell>
        </row>
        <row r="648">
          <cell r="A648" t="str">
            <v>NI</v>
          </cell>
          <cell r="D648" t="str">
            <v>CGT8</v>
          </cell>
          <cell r="E648" t="str">
            <v>NI Distillate</v>
          </cell>
          <cell r="F648" t="str">
            <v>Units Started</v>
          </cell>
        </row>
        <row r="649">
          <cell r="A649" t="str">
            <v>NI</v>
          </cell>
          <cell r="D649" t="str">
            <v>CGT8</v>
          </cell>
          <cell r="E649" t="str">
            <v>NI Distillate</v>
          </cell>
          <cell r="F649" t="str">
            <v>Hours of Operation</v>
          </cell>
        </row>
        <row r="650">
          <cell r="A650" t="str">
            <v>NI</v>
          </cell>
          <cell r="D650" t="str">
            <v>CGT8</v>
          </cell>
          <cell r="E650" t="str">
            <v>NI Distillate</v>
          </cell>
          <cell r="F650" t="str">
            <v>Capacity Factor</v>
          </cell>
        </row>
        <row r="651">
          <cell r="A651" t="str">
            <v>NI</v>
          </cell>
          <cell r="D651" t="str">
            <v>CGT8</v>
          </cell>
          <cell r="E651" t="str">
            <v>NI Distillate</v>
          </cell>
          <cell r="F651" t="str">
            <v>Energy Curtailed</v>
          </cell>
        </row>
        <row r="652">
          <cell r="A652" t="str">
            <v>NI</v>
          </cell>
          <cell r="D652" t="str">
            <v>CGT8</v>
          </cell>
          <cell r="E652" t="str">
            <v>NI Distillate</v>
          </cell>
          <cell r="F652" t="str">
            <v>Fixed Load Generation</v>
          </cell>
        </row>
        <row r="653">
          <cell r="A653" t="str">
            <v>NI</v>
          </cell>
          <cell r="D653" t="str">
            <v>CGT8</v>
          </cell>
          <cell r="E653" t="str">
            <v>NI Distillate</v>
          </cell>
          <cell r="F653" t="str">
            <v>Pump Load</v>
          </cell>
        </row>
        <row r="654">
          <cell r="A654" t="str">
            <v>NI</v>
          </cell>
          <cell r="D654" t="str">
            <v>CGT8</v>
          </cell>
          <cell r="E654" t="str">
            <v>NI Distillate</v>
          </cell>
          <cell r="F654" t="str">
            <v>VO&amp;M Cost</v>
          </cell>
        </row>
        <row r="655">
          <cell r="A655" t="str">
            <v>NI</v>
          </cell>
          <cell r="D655" t="str">
            <v>CGT8</v>
          </cell>
          <cell r="E655" t="str">
            <v>NI Distillate</v>
          </cell>
          <cell r="F655" t="str">
            <v>Generation Cost</v>
          </cell>
        </row>
        <row r="656">
          <cell r="A656" t="str">
            <v>NI</v>
          </cell>
          <cell r="D656" t="str">
            <v>CGT8</v>
          </cell>
          <cell r="E656" t="str">
            <v>NI Distillate</v>
          </cell>
          <cell r="F656" t="str">
            <v>Start &amp; Shutdown Cost</v>
          </cell>
        </row>
        <row r="657">
          <cell r="A657" t="str">
            <v>NI</v>
          </cell>
          <cell r="D657" t="str">
            <v>CGT8</v>
          </cell>
          <cell r="E657" t="str">
            <v>NI Distillate</v>
          </cell>
          <cell r="F657" t="str">
            <v>Start Fuel Cost</v>
          </cell>
        </row>
        <row r="658">
          <cell r="A658" t="str">
            <v>NI</v>
          </cell>
          <cell r="D658" t="str">
            <v>CGT8</v>
          </cell>
          <cell r="E658" t="str">
            <v>NI Distillate</v>
          </cell>
          <cell r="F658" t="str">
            <v>Emissions Cost</v>
          </cell>
        </row>
        <row r="659">
          <cell r="A659" t="str">
            <v>NI</v>
          </cell>
          <cell r="D659" t="str">
            <v>CGT8</v>
          </cell>
          <cell r="E659" t="str">
            <v>NI Distillate</v>
          </cell>
          <cell r="F659" t="str">
            <v>Total Generation Cost</v>
          </cell>
        </row>
        <row r="660">
          <cell r="A660" t="str">
            <v>NI</v>
          </cell>
          <cell r="D660" t="str">
            <v>CGT8</v>
          </cell>
          <cell r="E660" t="str">
            <v>NI Distillate</v>
          </cell>
          <cell r="F660" t="str">
            <v>SRMC</v>
          </cell>
        </row>
        <row r="661">
          <cell r="A661" t="str">
            <v>NI</v>
          </cell>
          <cell r="D661" t="str">
            <v>CGT8</v>
          </cell>
          <cell r="E661" t="str">
            <v>NI Distillate</v>
          </cell>
          <cell r="F661" t="str">
            <v>Mark-up</v>
          </cell>
        </row>
        <row r="662">
          <cell r="A662" t="str">
            <v>NI</v>
          </cell>
          <cell r="D662" t="str">
            <v>CGT8</v>
          </cell>
          <cell r="E662" t="str">
            <v>NI Distillate</v>
          </cell>
          <cell r="F662" t="str">
            <v>Price Received</v>
          </cell>
        </row>
        <row r="663">
          <cell r="A663" t="str">
            <v>NI</v>
          </cell>
          <cell r="D663" t="str">
            <v>CGT8</v>
          </cell>
          <cell r="E663" t="str">
            <v>NI Distillate</v>
          </cell>
          <cell r="F663" t="str">
            <v>Pool Revenue</v>
          </cell>
        </row>
        <row r="664">
          <cell r="A664" t="str">
            <v>NI</v>
          </cell>
          <cell r="D664" t="str">
            <v>CGT8</v>
          </cell>
          <cell r="E664" t="str">
            <v>NI Distillate</v>
          </cell>
          <cell r="F664" t="str">
            <v>Net Revenue</v>
          </cell>
        </row>
        <row r="665">
          <cell r="A665" t="str">
            <v>NI</v>
          </cell>
          <cell r="D665" t="str">
            <v>CGT8</v>
          </cell>
          <cell r="E665" t="str">
            <v>NI Distillate</v>
          </cell>
          <cell r="F665" t="str">
            <v>Net Profit</v>
          </cell>
        </row>
        <row r="666">
          <cell r="A666" t="str">
            <v>NI</v>
          </cell>
          <cell r="D666" t="str">
            <v>CGT8</v>
          </cell>
          <cell r="E666" t="str">
            <v>NI Distillate</v>
          </cell>
          <cell r="F666" t="str">
            <v>Installed Capacity</v>
          </cell>
        </row>
        <row r="667">
          <cell r="A667" t="str">
            <v>NI</v>
          </cell>
          <cell r="D667" t="str">
            <v>CGT8</v>
          </cell>
          <cell r="E667" t="str">
            <v>NI Distillate</v>
          </cell>
          <cell r="F667" t="str">
            <v>Rated Capacity</v>
          </cell>
        </row>
        <row r="668">
          <cell r="A668" t="str">
            <v>NI</v>
          </cell>
          <cell r="D668" t="str">
            <v>CGT8</v>
          </cell>
          <cell r="E668" t="str">
            <v>NI Distillate</v>
          </cell>
          <cell r="F668" t="str">
            <v>Maintenance</v>
          </cell>
        </row>
        <row r="669">
          <cell r="A669" t="str">
            <v>NI</v>
          </cell>
          <cell r="D669" t="str">
            <v>CGT8</v>
          </cell>
          <cell r="E669" t="str">
            <v>NI Distillate</v>
          </cell>
          <cell r="F669" t="str">
            <v>Forced Outage</v>
          </cell>
        </row>
        <row r="670">
          <cell r="A670" t="str">
            <v>NI</v>
          </cell>
          <cell r="D670" t="str">
            <v>CGT8</v>
          </cell>
          <cell r="E670" t="str">
            <v>NI Distillate</v>
          </cell>
          <cell r="F670" t="str">
            <v>Available Energy</v>
          </cell>
        </row>
        <row r="671">
          <cell r="A671" t="str">
            <v>NI</v>
          </cell>
          <cell r="D671" t="str">
            <v>KGT1</v>
          </cell>
          <cell r="E671" t="str">
            <v>NI Distillate</v>
          </cell>
          <cell r="F671" t="str">
            <v>Generation</v>
          </cell>
        </row>
        <row r="672">
          <cell r="A672" t="str">
            <v>NI</v>
          </cell>
          <cell r="D672" t="str">
            <v>KGT1</v>
          </cell>
          <cell r="E672" t="str">
            <v>NI Distillate</v>
          </cell>
          <cell r="F672" t="str">
            <v>Units Started</v>
          </cell>
        </row>
        <row r="673">
          <cell r="A673" t="str">
            <v>NI</v>
          </cell>
          <cell r="D673" t="str">
            <v>KGT1</v>
          </cell>
          <cell r="E673" t="str">
            <v>NI Distillate</v>
          </cell>
          <cell r="F673" t="str">
            <v>Hours of Operation</v>
          </cell>
        </row>
        <row r="674">
          <cell r="A674" t="str">
            <v>NI</v>
          </cell>
          <cell r="D674" t="str">
            <v>KGT1</v>
          </cell>
          <cell r="E674" t="str">
            <v>NI Distillate</v>
          </cell>
          <cell r="F674" t="str">
            <v>Capacity Factor</v>
          </cell>
        </row>
        <row r="675">
          <cell r="A675" t="str">
            <v>NI</v>
          </cell>
          <cell r="D675" t="str">
            <v>KGT1</v>
          </cell>
          <cell r="E675" t="str">
            <v>NI Distillate</v>
          </cell>
          <cell r="F675" t="str">
            <v>Energy Curtailed</v>
          </cell>
        </row>
        <row r="676">
          <cell r="A676" t="str">
            <v>NI</v>
          </cell>
          <cell r="D676" t="str">
            <v>KGT1</v>
          </cell>
          <cell r="E676" t="str">
            <v>NI Distillate</v>
          </cell>
          <cell r="F676" t="str">
            <v>Fixed Load Generation</v>
          </cell>
        </row>
        <row r="677">
          <cell r="A677" t="str">
            <v>NI</v>
          </cell>
          <cell r="D677" t="str">
            <v>KGT1</v>
          </cell>
          <cell r="E677" t="str">
            <v>NI Distillate</v>
          </cell>
          <cell r="F677" t="str">
            <v>Pump Load</v>
          </cell>
        </row>
        <row r="678">
          <cell r="A678" t="str">
            <v>NI</v>
          </cell>
          <cell r="D678" t="str">
            <v>KGT1</v>
          </cell>
          <cell r="E678" t="str">
            <v>NI Distillate</v>
          </cell>
          <cell r="F678" t="str">
            <v>VO&amp;M Cost</v>
          </cell>
        </row>
        <row r="679">
          <cell r="A679" t="str">
            <v>NI</v>
          </cell>
          <cell r="D679" t="str">
            <v>KGT1</v>
          </cell>
          <cell r="E679" t="str">
            <v>NI Distillate</v>
          </cell>
          <cell r="F679" t="str">
            <v>Generation Cost</v>
          </cell>
        </row>
        <row r="680">
          <cell r="A680" t="str">
            <v>NI</v>
          </cell>
          <cell r="D680" t="str">
            <v>KGT1</v>
          </cell>
          <cell r="E680" t="str">
            <v>NI Distillate</v>
          </cell>
          <cell r="F680" t="str">
            <v>Start &amp; Shutdown Cost</v>
          </cell>
        </row>
        <row r="681">
          <cell r="A681" t="str">
            <v>NI</v>
          </cell>
          <cell r="D681" t="str">
            <v>KGT1</v>
          </cell>
          <cell r="E681" t="str">
            <v>NI Distillate</v>
          </cell>
          <cell r="F681" t="str">
            <v>Start Fuel Cost</v>
          </cell>
        </row>
        <row r="682">
          <cell r="A682" t="str">
            <v>NI</v>
          </cell>
          <cell r="D682" t="str">
            <v>KGT1</v>
          </cell>
          <cell r="E682" t="str">
            <v>NI Distillate</v>
          </cell>
          <cell r="F682" t="str">
            <v>Emissions Cost</v>
          </cell>
        </row>
        <row r="683">
          <cell r="A683" t="str">
            <v>NI</v>
          </cell>
          <cell r="D683" t="str">
            <v>KGT1</v>
          </cell>
          <cell r="E683" t="str">
            <v>NI Distillate</v>
          </cell>
          <cell r="F683" t="str">
            <v>Total Generation Cost</v>
          </cell>
        </row>
        <row r="684">
          <cell r="A684" t="str">
            <v>NI</v>
          </cell>
          <cell r="D684" t="str">
            <v>KGT1</v>
          </cell>
          <cell r="E684" t="str">
            <v>NI Distillate</v>
          </cell>
          <cell r="F684" t="str">
            <v>SRMC</v>
          </cell>
        </row>
        <row r="685">
          <cell r="A685" t="str">
            <v>NI</v>
          </cell>
          <cell r="D685" t="str">
            <v>KGT1</v>
          </cell>
          <cell r="E685" t="str">
            <v>NI Distillate</v>
          </cell>
          <cell r="F685" t="str">
            <v>Mark-up</v>
          </cell>
        </row>
        <row r="686">
          <cell r="A686" t="str">
            <v>NI</v>
          </cell>
          <cell r="D686" t="str">
            <v>KGT1</v>
          </cell>
          <cell r="E686" t="str">
            <v>NI Distillate</v>
          </cell>
          <cell r="F686" t="str">
            <v>Mark-up</v>
          </cell>
        </row>
        <row r="687">
          <cell r="A687" t="str">
            <v>NI</v>
          </cell>
          <cell r="D687" t="str">
            <v>KGT1</v>
          </cell>
          <cell r="E687" t="str">
            <v>NI Distillate</v>
          </cell>
          <cell r="F687" t="str">
            <v>Mark-up</v>
          </cell>
        </row>
        <row r="688">
          <cell r="A688" t="str">
            <v>NI</v>
          </cell>
          <cell r="D688" t="str">
            <v>KGT1</v>
          </cell>
          <cell r="E688" t="str">
            <v>NI Distillate</v>
          </cell>
          <cell r="F688" t="str">
            <v>Price Received</v>
          </cell>
        </row>
        <row r="689">
          <cell r="A689" t="str">
            <v>NI</v>
          </cell>
          <cell r="D689" t="str">
            <v>KGT1</v>
          </cell>
          <cell r="E689" t="str">
            <v>NI Distillate</v>
          </cell>
          <cell r="F689" t="str">
            <v>Pool Revenue</v>
          </cell>
        </row>
        <row r="690">
          <cell r="A690" t="str">
            <v>NI</v>
          </cell>
          <cell r="D690" t="str">
            <v>KGT1</v>
          </cell>
          <cell r="E690" t="str">
            <v>NI Distillate</v>
          </cell>
          <cell r="F690" t="str">
            <v>Net Revenue</v>
          </cell>
        </row>
        <row r="691">
          <cell r="A691" t="str">
            <v>NI</v>
          </cell>
          <cell r="D691" t="str">
            <v>KGT1</v>
          </cell>
          <cell r="E691" t="str">
            <v>NI Distillate</v>
          </cell>
          <cell r="F691" t="str">
            <v>Net Profit</v>
          </cell>
        </row>
        <row r="692">
          <cell r="A692" t="str">
            <v>NI</v>
          </cell>
          <cell r="D692" t="str">
            <v>KGT1</v>
          </cell>
          <cell r="E692" t="str">
            <v>NI Distillate</v>
          </cell>
          <cell r="F692" t="str">
            <v>Installed Capacity</v>
          </cell>
        </row>
        <row r="693">
          <cell r="A693" t="str">
            <v>NI</v>
          </cell>
          <cell r="D693" t="str">
            <v>KGT1</v>
          </cell>
          <cell r="E693" t="str">
            <v>NI Distillate</v>
          </cell>
          <cell r="F693" t="str">
            <v>Rated Capacity</v>
          </cell>
        </row>
        <row r="694">
          <cell r="A694" t="str">
            <v>NI</v>
          </cell>
          <cell r="D694" t="str">
            <v>KGT1</v>
          </cell>
          <cell r="E694" t="str">
            <v>NI Distillate</v>
          </cell>
          <cell r="F694" t="str">
            <v>Maintenance</v>
          </cell>
        </row>
        <row r="695">
          <cell r="A695" t="str">
            <v>NI</v>
          </cell>
          <cell r="D695" t="str">
            <v>KGT1</v>
          </cell>
          <cell r="E695" t="str">
            <v>NI Distillate</v>
          </cell>
          <cell r="F695" t="str">
            <v>Forced Outage</v>
          </cell>
        </row>
        <row r="696">
          <cell r="A696" t="str">
            <v>NI</v>
          </cell>
          <cell r="D696" t="str">
            <v>KGT1</v>
          </cell>
          <cell r="E696" t="str">
            <v>NI Distillate</v>
          </cell>
          <cell r="F696" t="str">
            <v>Available Energy</v>
          </cell>
        </row>
        <row r="697">
          <cell r="A697" t="str">
            <v>NI</v>
          </cell>
          <cell r="D697" t="str">
            <v>KGT2</v>
          </cell>
          <cell r="E697" t="str">
            <v>NI Distillate</v>
          </cell>
          <cell r="F697" t="str">
            <v>Generation</v>
          </cell>
        </row>
        <row r="698">
          <cell r="A698" t="str">
            <v>NI</v>
          </cell>
          <cell r="D698" t="str">
            <v>KGT2</v>
          </cell>
          <cell r="E698" t="str">
            <v>NI Distillate</v>
          </cell>
          <cell r="F698" t="str">
            <v>Units Started</v>
          </cell>
        </row>
        <row r="699">
          <cell r="A699" t="str">
            <v>NI</v>
          </cell>
          <cell r="D699" t="str">
            <v>KGT2</v>
          </cell>
          <cell r="E699" t="str">
            <v>NI Distillate</v>
          </cell>
          <cell r="F699" t="str">
            <v>Hours of Operation</v>
          </cell>
        </row>
        <row r="700">
          <cell r="A700" t="str">
            <v>NI</v>
          </cell>
          <cell r="D700" t="str">
            <v>KGT2</v>
          </cell>
          <cell r="E700" t="str">
            <v>NI Distillate</v>
          </cell>
          <cell r="F700" t="str">
            <v>Capacity Factor</v>
          </cell>
        </row>
        <row r="701">
          <cell r="A701" t="str">
            <v>NI</v>
          </cell>
          <cell r="D701" t="str">
            <v>KGT2</v>
          </cell>
          <cell r="E701" t="str">
            <v>NI Distillate</v>
          </cell>
          <cell r="F701" t="str">
            <v>Energy Curtailed</v>
          </cell>
        </row>
        <row r="702">
          <cell r="A702" t="str">
            <v>NI</v>
          </cell>
          <cell r="D702" t="str">
            <v>KGT2</v>
          </cell>
          <cell r="E702" t="str">
            <v>NI Distillate</v>
          </cell>
          <cell r="F702" t="str">
            <v>Fixed Load Generation</v>
          </cell>
        </row>
        <row r="703">
          <cell r="A703" t="str">
            <v>NI</v>
          </cell>
          <cell r="D703" t="str">
            <v>KGT2</v>
          </cell>
          <cell r="E703" t="str">
            <v>NI Distillate</v>
          </cell>
          <cell r="F703" t="str">
            <v>Pump Load</v>
          </cell>
        </row>
        <row r="704">
          <cell r="A704" t="str">
            <v>NI</v>
          </cell>
          <cell r="D704" t="str">
            <v>KGT2</v>
          </cell>
          <cell r="E704" t="str">
            <v>NI Distillate</v>
          </cell>
          <cell r="F704" t="str">
            <v>VO&amp;M Cost</v>
          </cell>
        </row>
        <row r="705">
          <cell r="A705" t="str">
            <v>NI</v>
          </cell>
          <cell r="D705" t="str">
            <v>KGT2</v>
          </cell>
          <cell r="E705" t="str">
            <v>NI Distillate</v>
          </cell>
          <cell r="F705" t="str">
            <v>Generation Cost</v>
          </cell>
        </row>
        <row r="706">
          <cell r="A706" t="str">
            <v>NI</v>
          </cell>
          <cell r="D706" t="str">
            <v>KGT2</v>
          </cell>
          <cell r="E706" t="str">
            <v>NI Distillate</v>
          </cell>
          <cell r="F706" t="str">
            <v>Start &amp; Shutdown Cost</v>
          </cell>
        </row>
        <row r="707">
          <cell r="A707" t="str">
            <v>NI</v>
          </cell>
          <cell r="D707" t="str">
            <v>KGT2</v>
          </cell>
          <cell r="E707" t="str">
            <v>NI Distillate</v>
          </cell>
          <cell r="F707" t="str">
            <v>Start Fuel Cost</v>
          </cell>
        </row>
        <row r="708">
          <cell r="A708" t="str">
            <v>NI</v>
          </cell>
          <cell r="D708" t="str">
            <v>KGT2</v>
          </cell>
          <cell r="E708" t="str">
            <v>NI Distillate</v>
          </cell>
          <cell r="F708" t="str">
            <v>Emissions Cost</v>
          </cell>
        </row>
        <row r="709">
          <cell r="A709" t="str">
            <v>NI</v>
          </cell>
          <cell r="D709" t="str">
            <v>KGT2</v>
          </cell>
          <cell r="E709" t="str">
            <v>NI Distillate</v>
          </cell>
          <cell r="F709" t="str">
            <v>Total Generation Cost</v>
          </cell>
        </row>
        <row r="710">
          <cell r="A710" t="str">
            <v>NI</v>
          </cell>
          <cell r="D710" t="str">
            <v>KGT2</v>
          </cell>
          <cell r="E710" t="str">
            <v>NI Distillate</v>
          </cell>
          <cell r="F710" t="str">
            <v>SRMC</v>
          </cell>
        </row>
        <row r="711">
          <cell r="A711" t="str">
            <v>NI</v>
          </cell>
          <cell r="D711" t="str">
            <v>KGT2</v>
          </cell>
          <cell r="E711" t="str">
            <v>NI Distillate</v>
          </cell>
          <cell r="F711" t="str">
            <v>Mark-up</v>
          </cell>
        </row>
        <row r="712">
          <cell r="A712" t="str">
            <v>NI</v>
          </cell>
          <cell r="D712" t="str">
            <v>KGT2</v>
          </cell>
          <cell r="E712" t="str">
            <v>NI Distillate</v>
          </cell>
          <cell r="F712" t="str">
            <v>Mark-up</v>
          </cell>
        </row>
        <row r="713">
          <cell r="A713" t="str">
            <v>NI</v>
          </cell>
          <cell r="D713" t="str">
            <v>KGT2</v>
          </cell>
          <cell r="E713" t="str">
            <v>NI Distillate</v>
          </cell>
          <cell r="F713" t="str">
            <v>Mark-up</v>
          </cell>
        </row>
        <row r="714">
          <cell r="A714" t="str">
            <v>NI</v>
          </cell>
          <cell r="D714" t="str">
            <v>KGT2</v>
          </cell>
          <cell r="E714" t="str">
            <v>NI Distillate</v>
          </cell>
          <cell r="F714" t="str">
            <v>Price Received</v>
          </cell>
        </row>
        <row r="715">
          <cell r="A715" t="str">
            <v>NI</v>
          </cell>
          <cell r="D715" t="str">
            <v>KGT2</v>
          </cell>
          <cell r="E715" t="str">
            <v>NI Distillate</v>
          </cell>
          <cell r="F715" t="str">
            <v>Pool Revenue</v>
          </cell>
        </row>
        <row r="716">
          <cell r="A716" t="str">
            <v>NI</v>
          </cell>
          <cell r="D716" t="str">
            <v>KGT2</v>
          </cell>
          <cell r="E716" t="str">
            <v>NI Distillate</v>
          </cell>
          <cell r="F716" t="str">
            <v>Net Revenue</v>
          </cell>
        </row>
        <row r="717">
          <cell r="A717" t="str">
            <v>NI</v>
          </cell>
          <cell r="D717" t="str">
            <v>KGT2</v>
          </cell>
          <cell r="E717" t="str">
            <v>NI Distillate</v>
          </cell>
          <cell r="F717" t="str">
            <v>Net Profit</v>
          </cell>
        </row>
        <row r="718">
          <cell r="A718" t="str">
            <v>NI</v>
          </cell>
          <cell r="D718" t="str">
            <v>KGT2</v>
          </cell>
          <cell r="E718" t="str">
            <v>NI Distillate</v>
          </cell>
          <cell r="F718" t="str">
            <v>Installed Capacity</v>
          </cell>
        </row>
        <row r="719">
          <cell r="A719" t="str">
            <v>NI</v>
          </cell>
          <cell r="D719" t="str">
            <v>KGT2</v>
          </cell>
          <cell r="E719" t="str">
            <v>NI Distillate</v>
          </cell>
          <cell r="F719" t="str">
            <v>Rated Capacity</v>
          </cell>
        </row>
        <row r="720">
          <cell r="A720" t="str">
            <v>NI</v>
          </cell>
          <cell r="D720" t="str">
            <v>KGT2</v>
          </cell>
          <cell r="E720" t="str">
            <v>NI Distillate</v>
          </cell>
          <cell r="F720" t="str">
            <v>Maintenance</v>
          </cell>
        </row>
        <row r="721">
          <cell r="A721" t="str">
            <v>NI</v>
          </cell>
          <cell r="D721" t="str">
            <v>KGT2</v>
          </cell>
          <cell r="E721" t="str">
            <v>NI Distillate</v>
          </cell>
          <cell r="F721" t="str">
            <v>Forced Outage</v>
          </cell>
        </row>
        <row r="722">
          <cell r="A722" t="str">
            <v>NI</v>
          </cell>
          <cell r="D722" t="str">
            <v>KGT2</v>
          </cell>
          <cell r="E722" t="str">
            <v>NI Distillate</v>
          </cell>
          <cell r="F722" t="str">
            <v>Available Energy</v>
          </cell>
        </row>
        <row r="723">
          <cell r="A723" t="str">
            <v>NI</v>
          </cell>
          <cell r="D723" t="str">
            <v>KGT3</v>
          </cell>
          <cell r="E723" t="str">
            <v>NI Distillate</v>
          </cell>
          <cell r="F723" t="str">
            <v>Generation</v>
          </cell>
        </row>
        <row r="724">
          <cell r="A724" t="str">
            <v>NI</v>
          </cell>
          <cell r="D724" t="str">
            <v>KGT3</v>
          </cell>
          <cell r="E724" t="str">
            <v>NI Distillate</v>
          </cell>
          <cell r="F724" t="str">
            <v>Units Started</v>
          </cell>
        </row>
        <row r="725">
          <cell r="A725" t="str">
            <v>NI</v>
          </cell>
          <cell r="D725" t="str">
            <v>KGT3</v>
          </cell>
          <cell r="E725" t="str">
            <v>NI Distillate</v>
          </cell>
          <cell r="F725" t="str">
            <v>Hours of Operation</v>
          </cell>
        </row>
        <row r="726">
          <cell r="A726" t="str">
            <v>NI</v>
          </cell>
          <cell r="D726" t="str">
            <v>KGT3</v>
          </cell>
          <cell r="E726" t="str">
            <v>NI Distillate</v>
          </cell>
          <cell r="F726" t="str">
            <v>Capacity Factor</v>
          </cell>
        </row>
        <row r="727">
          <cell r="A727" t="str">
            <v>NI</v>
          </cell>
          <cell r="D727" t="str">
            <v>KGT3</v>
          </cell>
          <cell r="E727" t="str">
            <v>NI Distillate</v>
          </cell>
          <cell r="F727" t="str">
            <v>Energy Curtailed</v>
          </cell>
        </row>
        <row r="728">
          <cell r="A728" t="str">
            <v>NI</v>
          </cell>
          <cell r="D728" t="str">
            <v>KGT3</v>
          </cell>
          <cell r="E728" t="str">
            <v>NI Distillate</v>
          </cell>
          <cell r="F728" t="str">
            <v>Fixed Load Generation</v>
          </cell>
        </row>
        <row r="729">
          <cell r="A729" t="str">
            <v>NI</v>
          </cell>
          <cell r="D729" t="str">
            <v>KGT3</v>
          </cell>
          <cell r="E729" t="str">
            <v>NI Distillate</v>
          </cell>
          <cell r="F729" t="str">
            <v>Pump Load</v>
          </cell>
        </row>
        <row r="730">
          <cell r="A730" t="str">
            <v>NI</v>
          </cell>
          <cell r="D730" t="str">
            <v>KGT3</v>
          </cell>
          <cell r="E730" t="str">
            <v>NI Distillate</v>
          </cell>
          <cell r="F730" t="str">
            <v>VO&amp;M Cost</v>
          </cell>
        </row>
        <row r="731">
          <cell r="A731" t="str">
            <v>NI</v>
          </cell>
          <cell r="D731" t="str">
            <v>KGT3</v>
          </cell>
          <cell r="E731" t="str">
            <v>NI Distillate</v>
          </cell>
          <cell r="F731" t="str">
            <v>Generation Cost</v>
          </cell>
        </row>
        <row r="732">
          <cell r="A732" t="str">
            <v>NI</v>
          </cell>
          <cell r="D732" t="str">
            <v>KGT3</v>
          </cell>
          <cell r="E732" t="str">
            <v>NI Distillate</v>
          </cell>
          <cell r="F732" t="str">
            <v>Start &amp; Shutdown Cost</v>
          </cell>
        </row>
        <row r="733">
          <cell r="A733" t="str">
            <v>NI</v>
          </cell>
          <cell r="D733" t="str">
            <v>KGT3</v>
          </cell>
          <cell r="E733" t="str">
            <v>NI Distillate</v>
          </cell>
          <cell r="F733" t="str">
            <v>Start Fuel Cost</v>
          </cell>
        </row>
        <row r="734">
          <cell r="A734" t="str">
            <v>NI</v>
          </cell>
          <cell r="D734" t="str">
            <v>KGT3</v>
          </cell>
          <cell r="E734" t="str">
            <v>NI Distillate</v>
          </cell>
          <cell r="F734" t="str">
            <v>Emissions Cost</v>
          </cell>
        </row>
        <row r="735">
          <cell r="A735" t="str">
            <v>NI</v>
          </cell>
          <cell r="D735" t="str">
            <v>KGT3</v>
          </cell>
          <cell r="E735" t="str">
            <v>NI Distillate</v>
          </cell>
          <cell r="F735" t="str">
            <v>Total Generation Cost</v>
          </cell>
        </row>
        <row r="736">
          <cell r="A736" t="str">
            <v>NI</v>
          </cell>
          <cell r="D736" t="str">
            <v>KGT3</v>
          </cell>
          <cell r="E736" t="str">
            <v>NI Distillate</v>
          </cell>
          <cell r="F736" t="str">
            <v>SRMC</v>
          </cell>
        </row>
        <row r="737">
          <cell r="A737" t="str">
            <v>NI</v>
          </cell>
          <cell r="D737" t="str">
            <v>KGT3</v>
          </cell>
          <cell r="E737" t="str">
            <v>NI Distillate</v>
          </cell>
          <cell r="F737" t="str">
            <v>Mark-up</v>
          </cell>
        </row>
        <row r="738">
          <cell r="A738" t="str">
            <v>NI</v>
          </cell>
          <cell r="D738" t="str">
            <v>KGT3</v>
          </cell>
          <cell r="E738" t="str">
            <v>NI Distillate</v>
          </cell>
          <cell r="F738" t="str">
            <v>Price Received</v>
          </cell>
        </row>
        <row r="739">
          <cell r="A739" t="str">
            <v>NI</v>
          </cell>
          <cell r="D739" t="str">
            <v>KGT3</v>
          </cell>
          <cell r="E739" t="str">
            <v>NI Distillate</v>
          </cell>
          <cell r="F739" t="str">
            <v>Pool Revenue</v>
          </cell>
        </row>
        <row r="740">
          <cell r="A740" t="str">
            <v>NI</v>
          </cell>
          <cell r="D740" t="str">
            <v>KGT3</v>
          </cell>
          <cell r="E740" t="str">
            <v>NI Distillate</v>
          </cell>
          <cell r="F740" t="str">
            <v>Net Revenue</v>
          </cell>
        </row>
        <row r="741">
          <cell r="A741" t="str">
            <v>NI</v>
          </cell>
          <cell r="D741" t="str">
            <v>KGT3</v>
          </cell>
          <cell r="E741" t="str">
            <v>NI Distillate</v>
          </cell>
          <cell r="F741" t="str">
            <v>Net Profit</v>
          </cell>
        </row>
        <row r="742">
          <cell r="A742" t="str">
            <v>NI</v>
          </cell>
          <cell r="D742" t="str">
            <v>KGT3</v>
          </cell>
          <cell r="E742" t="str">
            <v>NI Distillate</v>
          </cell>
          <cell r="F742" t="str">
            <v>Installed Capacity</v>
          </cell>
        </row>
        <row r="743">
          <cell r="A743" t="str">
            <v>NI</v>
          </cell>
          <cell r="D743" t="str">
            <v>KGT3</v>
          </cell>
          <cell r="E743" t="str">
            <v>NI Distillate</v>
          </cell>
          <cell r="F743" t="str">
            <v>Rated Capacity</v>
          </cell>
        </row>
        <row r="744">
          <cell r="A744" t="str">
            <v>NI</v>
          </cell>
          <cell r="D744" t="str">
            <v>KGT3</v>
          </cell>
          <cell r="E744" t="str">
            <v>NI Distillate</v>
          </cell>
          <cell r="F744" t="str">
            <v>Maintenance</v>
          </cell>
        </row>
        <row r="745">
          <cell r="A745" t="str">
            <v>NI</v>
          </cell>
          <cell r="D745" t="str">
            <v>KGT3</v>
          </cell>
          <cell r="E745" t="str">
            <v>NI Distillate</v>
          </cell>
          <cell r="F745" t="str">
            <v>Forced Outage</v>
          </cell>
        </row>
        <row r="746">
          <cell r="A746" t="str">
            <v>NI</v>
          </cell>
          <cell r="D746" t="str">
            <v>KGT3</v>
          </cell>
          <cell r="E746" t="str">
            <v>NI Distillate</v>
          </cell>
          <cell r="F746" t="str">
            <v>Available Energy</v>
          </cell>
        </row>
        <row r="747">
          <cell r="A747" t="str">
            <v>NI</v>
          </cell>
          <cell r="D747" t="str">
            <v>KGT4</v>
          </cell>
          <cell r="E747" t="str">
            <v>NI Distillate</v>
          </cell>
          <cell r="F747" t="str">
            <v>Generation</v>
          </cell>
        </row>
        <row r="748">
          <cell r="A748" t="str">
            <v>NI</v>
          </cell>
          <cell r="D748" t="str">
            <v>KGT4</v>
          </cell>
          <cell r="E748" t="str">
            <v>NI Distillate</v>
          </cell>
          <cell r="F748" t="str">
            <v>Units Started</v>
          </cell>
        </row>
        <row r="749">
          <cell r="A749" t="str">
            <v>NI</v>
          </cell>
          <cell r="D749" t="str">
            <v>KGT4</v>
          </cell>
          <cell r="E749" t="str">
            <v>NI Distillate</v>
          </cell>
          <cell r="F749" t="str">
            <v>Hours of Operation</v>
          </cell>
        </row>
        <row r="750">
          <cell r="A750" t="str">
            <v>NI</v>
          </cell>
          <cell r="D750" t="str">
            <v>KGT4</v>
          </cell>
          <cell r="E750" t="str">
            <v>NI Distillate</v>
          </cell>
          <cell r="F750" t="str">
            <v>Capacity Factor</v>
          </cell>
        </row>
        <row r="751">
          <cell r="A751" t="str">
            <v>NI</v>
          </cell>
          <cell r="D751" t="str">
            <v>KGT4</v>
          </cell>
          <cell r="E751" t="str">
            <v>NI Distillate</v>
          </cell>
          <cell r="F751" t="str">
            <v>Energy Curtailed</v>
          </cell>
        </row>
        <row r="752">
          <cell r="A752" t="str">
            <v>NI</v>
          </cell>
          <cell r="D752" t="str">
            <v>KGT4</v>
          </cell>
          <cell r="E752" t="str">
            <v>NI Distillate</v>
          </cell>
          <cell r="F752" t="str">
            <v>Fixed Load Generation</v>
          </cell>
        </row>
        <row r="753">
          <cell r="A753" t="str">
            <v>NI</v>
          </cell>
          <cell r="D753" t="str">
            <v>KGT4</v>
          </cell>
          <cell r="E753" t="str">
            <v>NI Distillate</v>
          </cell>
          <cell r="F753" t="str">
            <v>Pump Load</v>
          </cell>
        </row>
        <row r="754">
          <cell r="A754" t="str">
            <v>NI</v>
          </cell>
          <cell r="D754" t="str">
            <v>KGT4</v>
          </cell>
          <cell r="E754" t="str">
            <v>NI Distillate</v>
          </cell>
          <cell r="F754" t="str">
            <v>VO&amp;M Cost</v>
          </cell>
        </row>
        <row r="755">
          <cell r="A755" t="str">
            <v>NI</v>
          </cell>
          <cell r="D755" t="str">
            <v>KGT4</v>
          </cell>
          <cell r="E755" t="str">
            <v>NI Distillate</v>
          </cell>
          <cell r="F755" t="str">
            <v>Generation Cost</v>
          </cell>
        </row>
        <row r="756">
          <cell r="A756" t="str">
            <v>NI</v>
          </cell>
          <cell r="D756" t="str">
            <v>KGT4</v>
          </cell>
          <cell r="E756" t="str">
            <v>NI Distillate</v>
          </cell>
          <cell r="F756" t="str">
            <v>Start &amp; Shutdown Cost</v>
          </cell>
        </row>
        <row r="757">
          <cell r="A757" t="str">
            <v>NI</v>
          </cell>
          <cell r="D757" t="str">
            <v>KGT4</v>
          </cell>
          <cell r="E757" t="str">
            <v>NI Distillate</v>
          </cell>
          <cell r="F757" t="str">
            <v>Start Fuel Cost</v>
          </cell>
        </row>
        <row r="758">
          <cell r="A758" t="str">
            <v>NI</v>
          </cell>
          <cell r="D758" t="str">
            <v>KGT4</v>
          </cell>
          <cell r="E758" t="str">
            <v>NI Distillate</v>
          </cell>
          <cell r="F758" t="str">
            <v>Emissions Cost</v>
          </cell>
        </row>
        <row r="759">
          <cell r="A759" t="str">
            <v>NI</v>
          </cell>
          <cell r="D759" t="str">
            <v>KGT4</v>
          </cell>
          <cell r="E759" t="str">
            <v>NI Distillate</v>
          </cell>
          <cell r="F759" t="str">
            <v>Total Generation Cost</v>
          </cell>
        </row>
        <row r="760">
          <cell r="A760" t="str">
            <v>NI</v>
          </cell>
          <cell r="D760" t="str">
            <v>KGT4</v>
          </cell>
          <cell r="E760" t="str">
            <v>NI Distillate</v>
          </cell>
          <cell r="F760" t="str">
            <v>SRMC</v>
          </cell>
        </row>
        <row r="761">
          <cell r="A761" t="str">
            <v>NI</v>
          </cell>
          <cell r="D761" t="str">
            <v>KGT4</v>
          </cell>
          <cell r="E761" t="str">
            <v>NI Distillate</v>
          </cell>
          <cell r="F761" t="str">
            <v>Mark-up</v>
          </cell>
        </row>
        <row r="762">
          <cell r="A762" t="str">
            <v>NI</v>
          </cell>
          <cell r="D762" t="str">
            <v>KGT4</v>
          </cell>
          <cell r="E762" t="str">
            <v>NI Distillate</v>
          </cell>
          <cell r="F762" t="str">
            <v>Price Received</v>
          </cell>
        </row>
        <row r="763">
          <cell r="A763" t="str">
            <v>NI</v>
          </cell>
          <cell r="D763" t="str">
            <v>KGT4</v>
          </cell>
          <cell r="E763" t="str">
            <v>NI Distillate</v>
          </cell>
          <cell r="F763" t="str">
            <v>Pool Revenue</v>
          </cell>
        </row>
        <row r="764">
          <cell r="A764" t="str">
            <v>NI</v>
          </cell>
          <cell r="D764" t="str">
            <v>KGT4</v>
          </cell>
          <cell r="E764" t="str">
            <v>NI Distillate</v>
          </cell>
          <cell r="F764" t="str">
            <v>Net Revenue</v>
          </cell>
        </row>
        <row r="765">
          <cell r="A765" t="str">
            <v>NI</v>
          </cell>
          <cell r="D765" t="str">
            <v>KGT4</v>
          </cell>
          <cell r="E765" t="str">
            <v>NI Distillate</v>
          </cell>
          <cell r="F765" t="str">
            <v>Net Profit</v>
          </cell>
        </row>
        <row r="766">
          <cell r="A766" t="str">
            <v>NI</v>
          </cell>
          <cell r="D766" t="str">
            <v>KGT4</v>
          </cell>
          <cell r="E766" t="str">
            <v>NI Distillate</v>
          </cell>
          <cell r="F766" t="str">
            <v>Installed Capacity</v>
          </cell>
        </row>
        <row r="767">
          <cell r="A767" t="str">
            <v>NI</v>
          </cell>
          <cell r="D767" t="str">
            <v>KGT4</v>
          </cell>
          <cell r="E767" t="str">
            <v>NI Distillate</v>
          </cell>
          <cell r="F767" t="str">
            <v>Rated Capacity</v>
          </cell>
        </row>
        <row r="768">
          <cell r="A768" t="str">
            <v>NI</v>
          </cell>
          <cell r="D768" t="str">
            <v>KGT4</v>
          </cell>
          <cell r="E768" t="str">
            <v>NI Distillate</v>
          </cell>
          <cell r="F768" t="str">
            <v>Maintenance</v>
          </cell>
        </row>
        <row r="769">
          <cell r="A769" t="str">
            <v>NI</v>
          </cell>
          <cell r="D769" t="str">
            <v>KGT4</v>
          </cell>
          <cell r="E769" t="str">
            <v>NI Distillate</v>
          </cell>
          <cell r="F769" t="str">
            <v>Forced Outage</v>
          </cell>
        </row>
        <row r="770">
          <cell r="A770" t="str">
            <v>NI</v>
          </cell>
          <cell r="D770" t="str">
            <v>KGT4</v>
          </cell>
          <cell r="E770" t="str">
            <v>NI Distillate</v>
          </cell>
          <cell r="F770" t="str">
            <v>Available Energy</v>
          </cell>
        </row>
        <row r="771">
          <cell r="A771" t="str">
            <v>NI</v>
          </cell>
          <cell r="D771" t="str">
            <v>NI Biomass - 1st CfD band</v>
          </cell>
          <cell r="E771" t="str">
            <v>NI Biomass</v>
          </cell>
          <cell r="F771" t="str">
            <v>Generation</v>
          </cell>
        </row>
        <row r="772">
          <cell r="A772" t="str">
            <v>NI</v>
          </cell>
          <cell r="D772" t="str">
            <v>NI Biomass - 1st CfD band</v>
          </cell>
          <cell r="E772" t="str">
            <v>NI Biomass</v>
          </cell>
          <cell r="F772" t="str">
            <v>Units Started</v>
          </cell>
        </row>
        <row r="773">
          <cell r="A773" t="str">
            <v>NI</v>
          </cell>
          <cell r="D773" t="str">
            <v>NI Biomass - 1st CfD band</v>
          </cell>
          <cell r="E773" t="str">
            <v>NI Biomass</v>
          </cell>
          <cell r="F773" t="str">
            <v>Hours of Operation</v>
          </cell>
        </row>
        <row r="774">
          <cell r="A774" t="str">
            <v>NI</v>
          </cell>
          <cell r="D774" t="str">
            <v>NI Biomass - 1st CfD band</v>
          </cell>
          <cell r="E774" t="str">
            <v>NI Biomass</v>
          </cell>
          <cell r="F774" t="str">
            <v>Capacity Factor</v>
          </cell>
        </row>
        <row r="775">
          <cell r="A775" t="str">
            <v>NI</v>
          </cell>
          <cell r="D775" t="str">
            <v>NI Biomass - 1st CfD band</v>
          </cell>
          <cell r="E775" t="str">
            <v>NI Biomass</v>
          </cell>
          <cell r="F775" t="str">
            <v>Energy Curtailed</v>
          </cell>
        </row>
        <row r="776">
          <cell r="A776" t="str">
            <v>NI</v>
          </cell>
          <cell r="D776" t="str">
            <v>NI Biomass - 1st CfD band</v>
          </cell>
          <cell r="E776" t="str">
            <v>NI Biomass</v>
          </cell>
          <cell r="F776" t="str">
            <v>Fixed Load Generation</v>
          </cell>
        </row>
        <row r="777">
          <cell r="A777" t="str">
            <v>NI</v>
          </cell>
          <cell r="D777" t="str">
            <v>NI Biomass - 1st CfD band</v>
          </cell>
          <cell r="E777" t="str">
            <v>NI Biomass</v>
          </cell>
          <cell r="F777" t="str">
            <v>Pump Load</v>
          </cell>
        </row>
        <row r="778">
          <cell r="A778" t="str">
            <v>NI</v>
          </cell>
          <cell r="D778" t="str">
            <v>NI Biomass - 1st CfD band</v>
          </cell>
          <cell r="E778" t="str">
            <v>NI Biomass</v>
          </cell>
          <cell r="F778" t="str">
            <v>VO&amp;M Cost</v>
          </cell>
        </row>
        <row r="779">
          <cell r="A779" t="str">
            <v>NI</v>
          </cell>
          <cell r="D779" t="str">
            <v>NI Biomass - 1st CfD band</v>
          </cell>
          <cell r="E779" t="str">
            <v>NI Biomass</v>
          </cell>
          <cell r="F779" t="str">
            <v>Generation Cost</v>
          </cell>
        </row>
        <row r="780">
          <cell r="A780" t="str">
            <v>NI</v>
          </cell>
          <cell r="D780" t="str">
            <v>NI Biomass - 1st CfD band</v>
          </cell>
          <cell r="E780" t="str">
            <v>NI Biomass</v>
          </cell>
          <cell r="F780" t="str">
            <v>Start &amp; Shutdown Cost</v>
          </cell>
        </row>
        <row r="781">
          <cell r="A781" t="str">
            <v>NI</v>
          </cell>
          <cell r="D781" t="str">
            <v>NI Biomass - 1st CfD band</v>
          </cell>
          <cell r="E781" t="str">
            <v>NI Biomass</v>
          </cell>
          <cell r="F781" t="str">
            <v>Start Fuel Cost</v>
          </cell>
        </row>
        <row r="782">
          <cell r="A782" t="str">
            <v>NI</v>
          </cell>
          <cell r="D782" t="str">
            <v>NI Biomass - 1st CfD band</v>
          </cell>
          <cell r="E782" t="str">
            <v>NI Biomass</v>
          </cell>
          <cell r="F782" t="str">
            <v>Emissions Cost</v>
          </cell>
        </row>
        <row r="783">
          <cell r="A783" t="str">
            <v>NI</v>
          </cell>
          <cell r="D783" t="str">
            <v>NI Biomass - 1st CfD band</v>
          </cell>
          <cell r="E783" t="str">
            <v>NI Biomass</v>
          </cell>
          <cell r="F783" t="str">
            <v>Total Generation Cost</v>
          </cell>
        </row>
        <row r="784">
          <cell r="A784" t="str">
            <v>NI</v>
          </cell>
          <cell r="D784" t="str">
            <v>NI Biomass - 1st CfD band</v>
          </cell>
          <cell r="E784" t="str">
            <v>NI Biomass</v>
          </cell>
          <cell r="F784" t="str">
            <v>SRMC</v>
          </cell>
        </row>
        <row r="785">
          <cell r="A785" t="str">
            <v>NI</v>
          </cell>
          <cell r="D785" t="str">
            <v>NI Biomass - 1st CfD band</v>
          </cell>
          <cell r="E785" t="str">
            <v>NI Biomass</v>
          </cell>
          <cell r="F785" t="str">
            <v>Mark-up</v>
          </cell>
        </row>
        <row r="786">
          <cell r="A786" t="str">
            <v>NI</v>
          </cell>
          <cell r="D786" t="str">
            <v>NI Biomass - 1st CfD band</v>
          </cell>
          <cell r="E786" t="str">
            <v>NI Biomass</v>
          </cell>
          <cell r="F786" t="str">
            <v>Price Received</v>
          </cell>
        </row>
        <row r="787">
          <cell r="A787" t="str">
            <v>NI</v>
          </cell>
          <cell r="D787" t="str">
            <v>NI Biomass - 1st CfD band</v>
          </cell>
          <cell r="E787" t="str">
            <v>NI Biomass</v>
          </cell>
          <cell r="F787" t="str">
            <v>Pool Revenue</v>
          </cell>
        </row>
        <row r="788">
          <cell r="A788" t="str">
            <v>NI</v>
          </cell>
          <cell r="D788" t="str">
            <v>NI Biomass - 1st CfD band</v>
          </cell>
          <cell r="E788" t="str">
            <v>NI Biomass</v>
          </cell>
          <cell r="F788" t="str">
            <v>Net Revenue</v>
          </cell>
        </row>
        <row r="789">
          <cell r="A789" t="str">
            <v>NI</v>
          </cell>
          <cell r="D789" t="str">
            <v>NI Biomass - 1st CfD band</v>
          </cell>
          <cell r="E789" t="str">
            <v>NI Biomass</v>
          </cell>
          <cell r="F789" t="str">
            <v>Net Profit</v>
          </cell>
        </row>
        <row r="790">
          <cell r="A790" t="str">
            <v>NI</v>
          </cell>
          <cell r="D790" t="str">
            <v>NI Biomass - 1st CfD band</v>
          </cell>
          <cell r="E790" t="str">
            <v>NI Biomass</v>
          </cell>
          <cell r="F790" t="str">
            <v>Installed Capacity</v>
          </cell>
        </row>
        <row r="791">
          <cell r="A791" t="str">
            <v>NI</v>
          </cell>
          <cell r="D791" t="str">
            <v>NI Biomass - 1st CfD band</v>
          </cell>
          <cell r="E791" t="str">
            <v>NI Biomass</v>
          </cell>
          <cell r="F791" t="str">
            <v>Rated Capacity</v>
          </cell>
        </row>
        <row r="792">
          <cell r="A792" t="str">
            <v>NI</v>
          </cell>
          <cell r="D792" t="str">
            <v>NI Biomass - 1st CfD band</v>
          </cell>
          <cell r="E792" t="str">
            <v>NI Biomass</v>
          </cell>
          <cell r="F792" t="str">
            <v>Maintenance</v>
          </cell>
        </row>
        <row r="793">
          <cell r="A793" t="str">
            <v>NI</v>
          </cell>
          <cell r="D793" t="str">
            <v>NI Biomass - 1st CfD band</v>
          </cell>
          <cell r="E793" t="str">
            <v>NI Biomass</v>
          </cell>
          <cell r="F793" t="str">
            <v>Forced Outage</v>
          </cell>
        </row>
        <row r="794">
          <cell r="A794" t="str">
            <v>NI</v>
          </cell>
          <cell r="D794" t="str">
            <v>NI Biomass - 1st CfD band</v>
          </cell>
          <cell r="E794" t="str">
            <v>NI Biomass</v>
          </cell>
          <cell r="F794" t="str">
            <v>Available Energy</v>
          </cell>
        </row>
        <row r="795">
          <cell r="A795" t="str">
            <v>NI</v>
          </cell>
          <cell r="D795" t="str">
            <v>NI Biomass - 2nd CfD band</v>
          </cell>
          <cell r="E795" t="str">
            <v>NI Biomass</v>
          </cell>
          <cell r="F795" t="str">
            <v>Generation</v>
          </cell>
        </row>
        <row r="796">
          <cell r="A796" t="str">
            <v>NI</v>
          </cell>
          <cell r="D796" t="str">
            <v>NI Biomass - 2nd CfD band</v>
          </cell>
          <cell r="E796" t="str">
            <v>NI Biomass</v>
          </cell>
          <cell r="F796" t="str">
            <v>Units Started</v>
          </cell>
        </row>
        <row r="797">
          <cell r="A797" t="str">
            <v>NI</v>
          </cell>
          <cell r="D797" t="str">
            <v>NI Biomass - 2nd CfD band</v>
          </cell>
          <cell r="E797" t="str">
            <v>NI Biomass</v>
          </cell>
          <cell r="F797" t="str">
            <v>Hours of Operation</v>
          </cell>
        </row>
        <row r="798">
          <cell r="A798" t="str">
            <v>NI</v>
          </cell>
          <cell r="D798" t="str">
            <v>NI Biomass - 2nd CfD band</v>
          </cell>
          <cell r="E798" t="str">
            <v>NI Biomass</v>
          </cell>
          <cell r="F798" t="str">
            <v>Capacity Factor</v>
          </cell>
        </row>
        <row r="799">
          <cell r="A799" t="str">
            <v>NI</v>
          </cell>
          <cell r="D799" t="str">
            <v>NI Biomass - 2nd CfD band</v>
          </cell>
          <cell r="E799" t="str">
            <v>NI Biomass</v>
          </cell>
          <cell r="F799" t="str">
            <v>Energy Curtailed</v>
          </cell>
        </row>
        <row r="800">
          <cell r="A800" t="str">
            <v>NI</v>
          </cell>
          <cell r="D800" t="str">
            <v>NI Biomass - 2nd CfD band</v>
          </cell>
          <cell r="E800" t="str">
            <v>NI Biomass</v>
          </cell>
          <cell r="F800" t="str">
            <v>Fixed Load Generation</v>
          </cell>
        </row>
        <row r="801">
          <cell r="A801" t="str">
            <v>NI</v>
          </cell>
          <cell r="D801" t="str">
            <v>NI Biomass - 2nd CfD band</v>
          </cell>
          <cell r="E801" t="str">
            <v>NI Biomass</v>
          </cell>
          <cell r="F801" t="str">
            <v>Pump Load</v>
          </cell>
        </row>
        <row r="802">
          <cell r="A802" t="str">
            <v>NI</v>
          </cell>
          <cell r="D802" t="str">
            <v>NI Biomass - 2nd CfD band</v>
          </cell>
          <cell r="E802" t="str">
            <v>NI Biomass</v>
          </cell>
          <cell r="F802" t="str">
            <v>VO&amp;M Cost</v>
          </cell>
        </row>
        <row r="803">
          <cell r="A803" t="str">
            <v>NI</v>
          </cell>
          <cell r="D803" t="str">
            <v>NI Biomass - 2nd CfD band</v>
          </cell>
          <cell r="E803" t="str">
            <v>NI Biomass</v>
          </cell>
          <cell r="F803" t="str">
            <v>Generation Cost</v>
          </cell>
        </row>
        <row r="804">
          <cell r="A804" t="str">
            <v>NI</v>
          </cell>
          <cell r="D804" t="str">
            <v>NI Biomass - 2nd CfD band</v>
          </cell>
          <cell r="E804" t="str">
            <v>NI Biomass</v>
          </cell>
          <cell r="F804" t="str">
            <v>Start &amp; Shutdown Cost</v>
          </cell>
        </row>
        <row r="805">
          <cell r="A805" t="str">
            <v>NI</v>
          </cell>
          <cell r="D805" t="str">
            <v>NI Biomass - 2nd CfD band</v>
          </cell>
          <cell r="E805" t="str">
            <v>NI Biomass</v>
          </cell>
          <cell r="F805" t="str">
            <v>Start Fuel Cost</v>
          </cell>
        </row>
        <row r="806">
          <cell r="A806" t="str">
            <v>NI</v>
          </cell>
          <cell r="D806" t="str">
            <v>NI Biomass - 2nd CfD band</v>
          </cell>
          <cell r="E806" t="str">
            <v>NI Biomass</v>
          </cell>
          <cell r="F806" t="str">
            <v>Emissions Cost</v>
          </cell>
        </row>
        <row r="807">
          <cell r="A807" t="str">
            <v>NI</v>
          </cell>
          <cell r="D807" t="str">
            <v>NI Biomass - 2nd CfD band</v>
          </cell>
          <cell r="E807" t="str">
            <v>NI Biomass</v>
          </cell>
          <cell r="F807" t="str">
            <v>Total Generation Cost</v>
          </cell>
        </row>
        <row r="808">
          <cell r="A808" t="str">
            <v>NI</v>
          </cell>
          <cell r="D808" t="str">
            <v>NI Biomass - 2nd CfD band</v>
          </cell>
          <cell r="E808" t="str">
            <v>NI Biomass</v>
          </cell>
          <cell r="F808" t="str">
            <v>SRMC</v>
          </cell>
        </row>
        <row r="809">
          <cell r="A809" t="str">
            <v>NI</v>
          </cell>
          <cell r="D809" t="str">
            <v>NI Biomass - 2nd CfD band</v>
          </cell>
          <cell r="E809" t="str">
            <v>NI Biomass</v>
          </cell>
          <cell r="F809" t="str">
            <v>Mark-up</v>
          </cell>
        </row>
        <row r="810">
          <cell r="A810" t="str">
            <v>NI</v>
          </cell>
          <cell r="D810" t="str">
            <v>NI Biomass - 2nd CfD band</v>
          </cell>
          <cell r="E810" t="str">
            <v>NI Biomass</v>
          </cell>
          <cell r="F810" t="str">
            <v>Price Received</v>
          </cell>
        </row>
        <row r="811">
          <cell r="A811" t="str">
            <v>NI</v>
          </cell>
          <cell r="D811" t="str">
            <v>NI Biomass - 2nd CfD band</v>
          </cell>
          <cell r="E811" t="str">
            <v>NI Biomass</v>
          </cell>
          <cell r="F811" t="str">
            <v>Pool Revenue</v>
          </cell>
        </row>
        <row r="812">
          <cell r="A812" t="str">
            <v>NI</v>
          </cell>
          <cell r="D812" t="str">
            <v>NI Biomass - 2nd CfD band</v>
          </cell>
          <cell r="E812" t="str">
            <v>NI Biomass</v>
          </cell>
          <cell r="F812" t="str">
            <v>Net Revenue</v>
          </cell>
        </row>
        <row r="813">
          <cell r="A813" t="str">
            <v>NI</v>
          </cell>
          <cell r="D813" t="str">
            <v>NI Biomass - 2nd CfD band</v>
          </cell>
          <cell r="E813" t="str">
            <v>NI Biomass</v>
          </cell>
          <cell r="F813" t="str">
            <v>Net Profit</v>
          </cell>
        </row>
        <row r="814">
          <cell r="A814" t="str">
            <v>NI</v>
          </cell>
          <cell r="D814" t="str">
            <v>NI Biomass - 2nd CfD band</v>
          </cell>
          <cell r="E814" t="str">
            <v>NI Biomass</v>
          </cell>
          <cell r="F814" t="str">
            <v>Installed Capacity</v>
          </cell>
        </row>
        <row r="815">
          <cell r="A815" t="str">
            <v>NI</v>
          </cell>
          <cell r="D815" t="str">
            <v>NI Biomass - 2nd CfD band</v>
          </cell>
          <cell r="E815" t="str">
            <v>NI Biomass</v>
          </cell>
          <cell r="F815" t="str">
            <v>Rated Capacity</v>
          </cell>
        </row>
        <row r="816">
          <cell r="A816" t="str">
            <v>NI</v>
          </cell>
          <cell r="D816" t="str">
            <v>NI Biomass - 2nd CfD band</v>
          </cell>
          <cell r="E816" t="str">
            <v>NI Biomass</v>
          </cell>
          <cell r="F816" t="str">
            <v>Maintenance</v>
          </cell>
        </row>
        <row r="817">
          <cell r="A817" t="str">
            <v>NI</v>
          </cell>
          <cell r="D817" t="str">
            <v>NI Biomass - 2nd CfD band</v>
          </cell>
          <cell r="E817" t="str">
            <v>NI Biomass</v>
          </cell>
          <cell r="F817" t="str">
            <v>Forced Outage</v>
          </cell>
        </row>
        <row r="818">
          <cell r="A818" t="str">
            <v>NI</v>
          </cell>
          <cell r="D818" t="str">
            <v>NI Biomass - 2nd CfD band</v>
          </cell>
          <cell r="E818" t="str">
            <v>NI Biomass</v>
          </cell>
          <cell r="F818" t="str">
            <v>Available Energy</v>
          </cell>
        </row>
        <row r="819">
          <cell r="A819" t="str">
            <v>NI</v>
          </cell>
          <cell r="D819" t="str">
            <v>NI Biomass - No support</v>
          </cell>
          <cell r="E819" t="str">
            <v>NI Biomass</v>
          </cell>
          <cell r="F819" t="str">
            <v>Generation</v>
          </cell>
        </row>
        <row r="820">
          <cell r="A820" t="str">
            <v>NI</v>
          </cell>
          <cell r="D820" t="str">
            <v>NI Biomass - No support</v>
          </cell>
          <cell r="E820" t="str">
            <v>NI Biomass</v>
          </cell>
          <cell r="F820" t="str">
            <v>Units Started</v>
          </cell>
        </row>
        <row r="821">
          <cell r="A821" t="str">
            <v>NI</v>
          </cell>
          <cell r="D821" t="str">
            <v>NI Biomass - No support</v>
          </cell>
          <cell r="E821" t="str">
            <v>NI Biomass</v>
          </cell>
          <cell r="F821" t="str">
            <v>Hours of Operation</v>
          </cell>
        </row>
        <row r="822">
          <cell r="A822" t="str">
            <v>NI</v>
          </cell>
          <cell r="D822" t="str">
            <v>NI Biomass - No support</v>
          </cell>
          <cell r="E822" t="str">
            <v>NI Biomass</v>
          </cell>
          <cell r="F822" t="str">
            <v>Capacity Factor</v>
          </cell>
        </row>
        <row r="823">
          <cell r="A823" t="str">
            <v>NI</v>
          </cell>
          <cell r="D823" t="str">
            <v>NI Biomass - No support</v>
          </cell>
          <cell r="E823" t="str">
            <v>NI Biomass</v>
          </cell>
          <cell r="F823" t="str">
            <v>Energy Curtailed</v>
          </cell>
        </row>
        <row r="824">
          <cell r="A824" t="str">
            <v>NI</v>
          </cell>
          <cell r="D824" t="str">
            <v>NI Biomass - No support</v>
          </cell>
          <cell r="E824" t="str">
            <v>NI Biomass</v>
          </cell>
          <cell r="F824" t="str">
            <v>Fixed Load Generation</v>
          </cell>
        </row>
        <row r="825">
          <cell r="A825" t="str">
            <v>NI</v>
          </cell>
          <cell r="D825" t="str">
            <v>NI Biomass - No support</v>
          </cell>
          <cell r="E825" t="str">
            <v>NI Biomass</v>
          </cell>
          <cell r="F825" t="str">
            <v>Pump Load</v>
          </cell>
        </row>
        <row r="826">
          <cell r="A826" t="str">
            <v>NI</v>
          </cell>
          <cell r="D826" t="str">
            <v>NI Biomass - No support</v>
          </cell>
          <cell r="E826" t="str">
            <v>NI Biomass</v>
          </cell>
          <cell r="F826" t="str">
            <v>VO&amp;M Cost</v>
          </cell>
        </row>
        <row r="827">
          <cell r="A827" t="str">
            <v>NI</v>
          </cell>
          <cell r="D827" t="str">
            <v>NI Biomass - No support</v>
          </cell>
          <cell r="E827" t="str">
            <v>NI Biomass</v>
          </cell>
          <cell r="F827" t="str">
            <v>Generation Cost</v>
          </cell>
        </row>
        <row r="828">
          <cell r="A828" t="str">
            <v>NI</v>
          </cell>
          <cell r="D828" t="str">
            <v>NI Biomass - No support</v>
          </cell>
          <cell r="E828" t="str">
            <v>NI Biomass</v>
          </cell>
          <cell r="F828" t="str">
            <v>Start &amp; Shutdown Cost</v>
          </cell>
        </row>
        <row r="829">
          <cell r="A829" t="str">
            <v>NI</v>
          </cell>
          <cell r="D829" t="str">
            <v>NI Biomass - No support</v>
          </cell>
          <cell r="E829" t="str">
            <v>NI Biomass</v>
          </cell>
          <cell r="F829" t="str">
            <v>Start Fuel Cost</v>
          </cell>
        </row>
        <row r="830">
          <cell r="A830" t="str">
            <v>NI</v>
          </cell>
          <cell r="D830" t="str">
            <v>NI Biomass - No support</v>
          </cell>
          <cell r="E830" t="str">
            <v>NI Biomass</v>
          </cell>
          <cell r="F830" t="str">
            <v>Emissions Cost</v>
          </cell>
        </row>
        <row r="831">
          <cell r="A831" t="str">
            <v>NI</v>
          </cell>
          <cell r="D831" t="str">
            <v>NI Biomass - No support</v>
          </cell>
          <cell r="E831" t="str">
            <v>NI Biomass</v>
          </cell>
          <cell r="F831" t="str">
            <v>Total Generation Cost</v>
          </cell>
        </row>
        <row r="832">
          <cell r="A832" t="str">
            <v>NI</v>
          </cell>
          <cell r="D832" t="str">
            <v>NI Biomass - No support</v>
          </cell>
          <cell r="E832" t="str">
            <v>NI Biomass</v>
          </cell>
          <cell r="F832" t="str">
            <v>SRMC</v>
          </cell>
        </row>
        <row r="833">
          <cell r="A833" t="str">
            <v>NI</v>
          </cell>
          <cell r="D833" t="str">
            <v>NI Biomass - No support</v>
          </cell>
          <cell r="E833" t="str">
            <v>NI Biomass</v>
          </cell>
          <cell r="F833" t="str">
            <v>Mark-up</v>
          </cell>
        </row>
        <row r="834">
          <cell r="A834" t="str">
            <v>NI</v>
          </cell>
          <cell r="D834" t="str">
            <v>NI Biomass - No support</v>
          </cell>
          <cell r="E834" t="str">
            <v>NI Biomass</v>
          </cell>
          <cell r="F834" t="str">
            <v>Price Received</v>
          </cell>
        </row>
        <row r="835">
          <cell r="A835" t="str">
            <v>NI</v>
          </cell>
          <cell r="D835" t="str">
            <v>NI Biomass - No support</v>
          </cell>
          <cell r="E835" t="str">
            <v>NI Biomass</v>
          </cell>
          <cell r="F835" t="str">
            <v>Pool Revenue</v>
          </cell>
        </row>
        <row r="836">
          <cell r="A836" t="str">
            <v>NI</v>
          </cell>
          <cell r="D836" t="str">
            <v>NI Biomass - No support</v>
          </cell>
          <cell r="E836" t="str">
            <v>NI Biomass</v>
          </cell>
          <cell r="F836" t="str">
            <v>Net Revenue</v>
          </cell>
        </row>
        <row r="837">
          <cell r="A837" t="str">
            <v>NI</v>
          </cell>
          <cell r="D837" t="str">
            <v>NI Biomass - No support</v>
          </cell>
          <cell r="E837" t="str">
            <v>NI Biomass</v>
          </cell>
          <cell r="F837" t="str">
            <v>Net Profit</v>
          </cell>
        </row>
        <row r="838">
          <cell r="A838" t="str">
            <v>NI</v>
          </cell>
          <cell r="D838" t="str">
            <v>NI Biomass - No support</v>
          </cell>
          <cell r="E838" t="str">
            <v>NI Biomass</v>
          </cell>
          <cell r="F838" t="str">
            <v>Installed Capacity</v>
          </cell>
        </row>
        <row r="839">
          <cell r="A839" t="str">
            <v>NI</v>
          </cell>
          <cell r="D839" t="str">
            <v>NI Biomass - No support</v>
          </cell>
          <cell r="E839" t="str">
            <v>NI Biomass</v>
          </cell>
          <cell r="F839" t="str">
            <v>Rated Capacity</v>
          </cell>
        </row>
        <row r="840">
          <cell r="A840" t="str">
            <v>NI</v>
          </cell>
          <cell r="D840" t="str">
            <v>NI Biomass - No support</v>
          </cell>
          <cell r="E840" t="str">
            <v>NI Biomass</v>
          </cell>
          <cell r="F840" t="str">
            <v>Maintenance</v>
          </cell>
        </row>
        <row r="841">
          <cell r="A841" t="str">
            <v>NI</v>
          </cell>
          <cell r="D841" t="str">
            <v>NI Biomass - No support</v>
          </cell>
          <cell r="E841" t="str">
            <v>NI Biomass</v>
          </cell>
          <cell r="F841" t="str">
            <v>Forced Outage</v>
          </cell>
        </row>
        <row r="842">
          <cell r="A842" t="str">
            <v>NI</v>
          </cell>
          <cell r="D842" t="str">
            <v>NI Biomass - No support</v>
          </cell>
          <cell r="E842" t="str">
            <v>NI Biomass</v>
          </cell>
          <cell r="F842" t="str">
            <v>Available Energy</v>
          </cell>
        </row>
        <row r="843">
          <cell r="A843" t="str">
            <v>NI</v>
          </cell>
          <cell r="D843" t="str">
            <v>NI Biomass - RO</v>
          </cell>
          <cell r="E843" t="str">
            <v>NI Biomass</v>
          </cell>
          <cell r="F843" t="str">
            <v>Generation</v>
          </cell>
        </row>
        <row r="844">
          <cell r="A844" t="str">
            <v>NI</v>
          </cell>
          <cell r="D844" t="str">
            <v>NI Biomass - RO</v>
          </cell>
          <cell r="E844" t="str">
            <v>NI Biomass</v>
          </cell>
          <cell r="F844" t="str">
            <v>Units Started</v>
          </cell>
        </row>
        <row r="845">
          <cell r="A845" t="str">
            <v>NI</v>
          </cell>
          <cell r="D845" t="str">
            <v>NI Biomass - RO</v>
          </cell>
          <cell r="E845" t="str">
            <v>NI Biomass</v>
          </cell>
          <cell r="F845" t="str">
            <v>Hours of Operation</v>
          </cell>
        </row>
        <row r="846">
          <cell r="A846" t="str">
            <v>NI</v>
          </cell>
          <cell r="D846" t="str">
            <v>NI Biomass - RO</v>
          </cell>
          <cell r="E846" t="str">
            <v>NI Biomass</v>
          </cell>
          <cell r="F846" t="str">
            <v>Capacity Factor</v>
          </cell>
        </row>
        <row r="847">
          <cell r="A847" t="str">
            <v>NI</v>
          </cell>
          <cell r="D847" t="str">
            <v>NI Biomass - RO</v>
          </cell>
          <cell r="E847" t="str">
            <v>NI Biomass</v>
          </cell>
          <cell r="F847" t="str">
            <v>Energy Curtailed</v>
          </cell>
        </row>
        <row r="848">
          <cell r="A848" t="str">
            <v>NI</v>
          </cell>
          <cell r="D848" t="str">
            <v>NI Biomass - RO</v>
          </cell>
          <cell r="E848" t="str">
            <v>NI Biomass</v>
          </cell>
          <cell r="F848" t="str">
            <v>Fixed Load Generation</v>
          </cell>
        </row>
        <row r="849">
          <cell r="A849" t="str">
            <v>NI</v>
          </cell>
          <cell r="D849" t="str">
            <v>NI Biomass - RO</v>
          </cell>
          <cell r="E849" t="str">
            <v>NI Biomass</v>
          </cell>
          <cell r="F849" t="str">
            <v>Pump Load</v>
          </cell>
        </row>
        <row r="850">
          <cell r="A850" t="str">
            <v>NI</v>
          </cell>
          <cell r="D850" t="str">
            <v>NI Biomass - RO</v>
          </cell>
          <cell r="E850" t="str">
            <v>NI Biomass</v>
          </cell>
          <cell r="F850" t="str">
            <v>VO&amp;M Cost</v>
          </cell>
        </row>
        <row r="851">
          <cell r="A851" t="str">
            <v>NI</v>
          </cell>
          <cell r="D851" t="str">
            <v>NI Biomass - RO</v>
          </cell>
          <cell r="E851" t="str">
            <v>NI Biomass</v>
          </cell>
          <cell r="F851" t="str">
            <v>Generation Cost</v>
          </cell>
        </row>
        <row r="852">
          <cell r="A852" t="str">
            <v>NI</v>
          </cell>
          <cell r="D852" t="str">
            <v>NI Biomass - RO</v>
          </cell>
          <cell r="E852" t="str">
            <v>NI Biomass</v>
          </cell>
          <cell r="F852" t="str">
            <v>Start &amp; Shutdown Cost</v>
          </cell>
        </row>
        <row r="853">
          <cell r="A853" t="str">
            <v>NI</v>
          </cell>
          <cell r="D853" t="str">
            <v>NI Biomass - RO</v>
          </cell>
          <cell r="E853" t="str">
            <v>NI Biomass</v>
          </cell>
          <cell r="F853" t="str">
            <v>Start Fuel Cost</v>
          </cell>
        </row>
        <row r="854">
          <cell r="A854" t="str">
            <v>NI</v>
          </cell>
          <cell r="D854" t="str">
            <v>NI Biomass - RO</v>
          </cell>
          <cell r="E854" t="str">
            <v>NI Biomass</v>
          </cell>
          <cell r="F854" t="str">
            <v>Emissions Cost</v>
          </cell>
        </row>
        <row r="855">
          <cell r="A855" t="str">
            <v>NI</v>
          </cell>
          <cell r="D855" t="str">
            <v>NI Biomass - RO</v>
          </cell>
          <cell r="E855" t="str">
            <v>NI Biomass</v>
          </cell>
          <cell r="F855" t="str">
            <v>Total Generation Cost</v>
          </cell>
        </row>
        <row r="856">
          <cell r="A856" t="str">
            <v>NI</v>
          </cell>
          <cell r="D856" t="str">
            <v>NI Biomass - RO</v>
          </cell>
          <cell r="E856" t="str">
            <v>NI Biomass</v>
          </cell>
          <cell r="F856" t="str">
            <v>SRMC</v>
          </cell>
        </row>
        <row r="857">
          <cell r="A857" t="str">
            <v>NI</v>
          </cell>
          <cell r="D857" t="str">
            <v>NI Biomass - RO</v>
          </cell>
          <cell r="E857" t="str">
            <v>NI Biomass</v>
          </cell>
          <cell r="F857" t="str">
            <v>Mark-up</v>
          </cell>
        </row>
        <row r="858">
          <cell r="A858" t="str">
            <v>NI</v>
          </cell>
          <cell r="D858" t="str">
            <v>NI Biomass - RO</v>
          </cell>
          <cell r="E858" t="str">
            <v>NI Biomass</v>
          </cell>
          <cell r="F858" t="str">
            <v>Price Received</v>
          </cell>
        </row>
        <row r="859">
          <cell r="A859" t="str">
            <v>NI</v>
          </cell>
          <cell r="D859" t="str">
            <v>NI Biomass - RO</v>
          </cell>
          <cell r="E859" t="str">
            <v>NI Biomass</v>
          </cell>
          <cell r="F859" t="str">
            <v>Pool Revenue</v>
          </cell>
        </row>
        <row r="860">
          <cell r="A860" t="str">
            <v>NI</v>
          </cell>
          <cell r="D860" t="str">
            <v>NI Biomass - RO</v>
          </cell>
          <cell r="E860" t="str">
            <v>NI Biomass</v>
          </cell>
          <cell r="F860" t="str">
            <v>Net Revenue</v>
          </cell>
        </row>
        <row r="861">
          <cell r="A861" t="str">
            <v>NI</v>
          </cell>
          <cell r="D861" t="str">
            <v>NI Biomass - RO</v>
          </cell>
          <cell r="E861" t="str">
            <v>NI Biomass</v>
          </cell>
          <cell r="F861" t="str">
            <v>Net Profit</v>
          </cell>
        </row>
        <row r="862">
          <cell r="A862" t="str">
            <v>NI</v>
          </cell>
          <cell r="D862" t="str">
            <v>NI Biomass - RO</v>
          </cell>
          <cell r="E862" t="str">
            <v>NI Biomass</v>
          </cell>
          <cell r="F862" t="str">
            <v>Installed Capacity</v>
          </cell>
        </row>
        <row r="863">
          <cell r="A863" t="str">
            <v>NI</v>
          </cell>
          <cell r="D863" t="str">
            <v>NI Biomass - RO</v>
          </cell>
          <cell r="E863" t="str">
            <v>NI Biomass</v>
          </cell>
          <cell r="F863" t="str">
            <v>Rated Capacity</v>
          </cell>
        </row>
        <row r="864">
          <cell r="A864" t="str">
            <v>NI</v>
          </cell>
          <cell r="D864" t="str">
            <v>NI Biomass - RO</v>
          </cell>
          <cell r="E864" t="str">
            <v>NI Biomass</v>
          </cell>
          <cell r="F864" t="str">
            <v>Maintenance</v>
          </cell>
        </row>
        <row r="865">
          <cell r="A865" t="str">
            <v>NI</v>
          </cell>
          <cell r="D865" t="str">
            <v>NI Biomass - RO</v>
          </cell>
          <cell r="E865" t="str">
            <v>NI Biomass</v>
          </cell>
          <cell r="F865" t="str">
            <v>Forced Outage</v>
          </cell>
        </row>
        <row r="866">
          <cell r="A866" t="str">
            <v>NI</v>
          </cell>
          <cell r="D866" t="str">
            <v>NI Biomass - RO</v>
          </cell>
          <cell r="E866" t="str">
            <v>NI Biomass</v>
          </cell>
          <cell r="F866" t="str">
            <v>Available Energy</v>
          </cell>
        </row>
        <row r="867">
          <cell r="A867" t="str">
            <v>NI</v>
          </cell>
          <cell r="D867" t="str">
            <v>NI Tidal - 1st CfD band</v>
          </cell>
          <cell r="E867" t="str">
            <v>NI Tidal</v>
          </cell>
          <cell r="F867" t="str">
            <v>Generation</v>
          </cell>
        </row>
        <row r="868">
          <cell r="A868" t="str">
            <v>NI</v>
          </cell>
          <cell r="D868" t="str">
            <v>NI Tidal - 1st CfD band</v>
          </cell>
          <cell r="E868" t="str">
            <v>NI Tidal</v>
          </cell>
          <cell r="F868" t="str">
            <v>Units Started</v>
          </cell>
        </row>
        <row r="869">
          <cell r="A869" t="str">
            <v>NI</v>
          </cell>
          <cell r="D869" t="str">
            <v>NI Tidal - 1st CfD band</v>
          </cell>
          <cell r="E869" t="str">
            <v>NI Tidal</v>
          </cell>
          <cell r="F869" t="str">
            <v>Hours of Operation</v>
          </cell>
        </row>
        <row r="870">
          <cell r="A870" t="str">
            <v>NI</v>
          </cell>
          <cell r="D870" t="str">
            <v>NI Tidal - 1st CfD band</v>
          </cell>
          <cell r="E870" t="str">
            <v>NI Tidal</v>
          </cell>
          <cell r="F870" t="str">
            <v>Capacity Factor</v>
          </cell>
        </row>
        <row r="871">
          <cell r="A871" t="str">
            <v>NI</v>
          </cell>
          <cell r="D871" t="str">
            <v>NI Tidal - 1st CfD band</v>
          </cell>
          <cell r="E871" t="str">
            <v>NI Tidal</v>
          </cell>
          <cell r="F871" t="str">
            <v>Energy Curtailed</v>
          </cell>
        </row>
        <row r="872">
          <cell r="A872" t="str">
            <v>NI</v>
          </cell>
          <cell r="D872" t="str">
            <v>NI Tidal - 1st CfD band</v>
          </cell>
          <cell r="E872" t="str">
            <v>NI Tidal</v>
          </cell>
          <cell r="F872" t="str">
            <v>Fixed Load Generation</v>
          </cell>
        </row>
        <row r="873">
          <cell r="A873" t="str">
            <v>NI</v>
          </cell>
          <cell r="D873" t="str">
            <v>NI Tidal - 1st CfD band</v>
          </cell>
          <cell r="E873" t="str">
            <v>NI Tidal</v>
          </cell>
          <cell r="F873" t="str">
            <v>Pump Load</v>
          </cell>
        </row>
        <row r="874">
          <cell r="A874" t="str">
            <v>NI</v>
          </cell>
          <cell r="D874" t="str">
            <v>NI Tidal - 1st CfD band</v>
          </cell>
          <cell r="E874" t="str">
            <v>NI Tidal</v>
          </cell>
          <cell r="F874" t="str">
            <v>VO&amp;M Cost</v>
          </cell>
        </row>
        <row r="875">
          <cell r="A875" t="str">
            <v>NI</v>
          </cell>
          <cell r="D875" t="str">
            <v>NI Tidal - 1st CfD band</v>
          </cell>
          <cell r="E875" t="str">
            <v>NI Tidal</v>
          </cell>
          <cell r="F875" t="str">
            <v>Generation Cost</v>
          </cell>
        </row>
        <row r="876">
          <cell r="A876" t="str">
            <v>NI</v>
          </cell>
          <cell r="D876" t="str">
            <v>NI Tidal - 1st CfD band</v>
          </cell>
          <cell r="E876" t="str">
            <v>NI Tidal</v>
          </cell>
          <cell r="F876" t="str">
            <v>Start &amp; Shutdown Cost</v>
          </cell>
        </row>
        <row r="877">
          <cell r="A877" t="str">
            <v>NI</v>
          </cell>
          <cell r="D877" t="str">
            <v>NI Tidal - 1st CfD band</v>
          </cell>
          <cell r="E877" t="str">
            <v>NI Tidal</v>
          </cell>
          <cell r="F877" t="str">
            <v>Start Fuel Cost</v>
          </cell>
        </row>
        <row r="878">
          <cell r="A878" t="str">
            <v>NI</v>
          </cell>
          <cell r="D878" t="str">
            <v>NI Tidal - 1st CfD band</v>
          </cell>
          <cell r="E878" t="str">
            <v>NI Tidal</v>
          </cell>
          <cell r="F878" t="str">
            <v>Emissions Cost</v>
          </cell>
        </row>
        <row r="879">
          <cell r="A879" t="str">
            <v>NI</v>
          </cell>
          <cell r="D879" t="str">
            <v>NI Tidal - 1st CfD band</v>
          </cell>
          <cell r="E879" t="str">
            <v>NI Tidal</v>
          </cell>
          <cell r="F879" t="str">
            <v>Total Generation Cost</v>
          </cell>
        </row>
        <row r="880">
          <cell r="A880" t="str">
            <v>NI</v>
          </cell>
          <cell r="D880" t="str">
            <v>NI Tidal - 1st CfD band</v>
          </cell>
          <cell r="E880" t="str">
            <v>NI Tidal</v>
          </cell>
          <cell r="F880" t="str">
            <v>SRMC</v>
          </cell>
        </row>
        <row r="881">
          <cell r="A881" t="str">
            <v>NI</v>
          </cell>
          <cell r="D881" t="str">
            <v>NI Tidal - 1st CfD band</v>
          </cell>
          <cell r="E881" t="str">
            <v>NI Tidal</v>
          </cell>
          <cell r="F881" t="str">
            <v>Mark-up</v>
          </cell>
        </row>
        <row r="882">
          <cell r="A882" t="str">
            <v>NI</v>
          </cell>
          <cell r="D882" t="str">
            <v>NI Tidal - 1st CfD band</v>
          </cell>
          <cell r="E882" t="str">
            <v>NI Tidal</v>
          </cell>
          <cell r="F882" t="str">
            <v>Price Received</v>
          </cell>
        </row>
        <row r="883">
          <cell r="A883" t="str">
            <v>NI</v>
          </cell>
          <cell r="D883" t="str">
            <v>NI Tidal - 1st CfD band</v>
          </cell>
          <cell r="E883" t="str">
            <v>NI Tidal</v>
          </cell>
          <cell r="F883" t="str">
            <v>Pool Revenue</v>
          </cell>
        </row>
        <row r="884">
          <cell r="A884" t="str">
            <v>NI</v>
          </cell>
          <cell r="D884" t="str">
            <v>NI Tidal - 1st CfD band</v>
          </cell>
          <cell r="E884" t="str">
            <v>NI Tidal</v>
          </cell>
          <cell r="F884" t="str">
            <v>Net Revenue</v>
          </cell>
        </row>
        <row r="885">
          <cell r="A885" t="str">
            <v>NI</v>
          </cell>
          <cell r="D885" t="str">
            <v>NI Tidal - 1st CfD band</v>
          </cell>
          <cell r="E885" t="str">
            <v>NI Tidal</v>
          </cell>
          <cell r="F885" t="str">
            <v>Net Profit</v>
          </cell>
        </row>
        <row r="886">
          <cell r="A886" t="str">
            <v>NI</v>
          </cell>
          <cell r="D886" t="str">
            <v>NI Tidal - 1st CfD band</v>
          </cell>
          <cell r="E886" t="str">
            <v>NI Tidal</v>
          </cell>
          <cell r="F886" t="str">
            <v>Installed Capacity</v>
          </cell>
        </row>
        <row r="887">
          <cell r="A887" t="str">
            <v>NI</v>
          </cell>
          <cell r="D887" t="str">
            <v>NI Tidal - 1st CfD band</v>
          </cell>
          <cell r="E887" t="str">
            <v>NI Tidal</v>
          </cell>
          <cell r="F887" t="str">
            <v>Rated Capacity</v>
          </cell>
        </row>
        <row r="888">
          <cell r="A888" t="str">
            <v>NI</v>
          </cell>
          <cell r="D888" t="str">
            <v>NI Tidal - 1st CfD band</v>
          </cell>
          <cell r="E888" t="str">
            <v>NI Tidal</v>
          </cell>
          <cell r="F888" t="str">
            <v>Maintenance</v>
          </cell>
        </row>
        <row r="889">
          <cell r="A889" t="str">
            <v>NI</v>
          </cell>
          <cell r="D889" t="str">
            <v>NI Tidal - 1st CfD band</v>
          </cell>
          <cell r="E889" t="str">
            <v>NI Tidal</v>
          </cell>
          <cell r="F889" t="str">
            <v>Forced Outage</v>
          </cell>
        </row>
        <row r="890">
          <cell r="A890" t="str">
            <v>NI</v>
          </cell>
          <cell r="D890" t="str">
            <v>NI Tidal - 1st CfD band</v>
          </cell>
          <cell r="E890" t="str">
            <v>NI Tidal</v>
          </cell>
          <cell r="F890" t="str">
            <v>Available Energy</v>
          </cell>
        </row>
        <row r="891">
          <cell r="A891" t="str">
            <v>NI</v>
          </cell>
          <cell r="D891" t="str">
            <v>NI Tidal - 2nd CfD band</v>
          </cell>
          <cell r="E891" t="str">
            <v>NI Tidal</v>
          </cell>
          <cell r="F891" t="str">
            <v>Generation</v>
          </cell>
        </row>
        <row r="892">
          <cell r="A892" t="str">
            <v>NI</v>
          </cell>
          <cell r="D892" t="str">
            <v>NI Tidal - 2nd CfD band</v>
          </cell>
          <cell r="E892" t="str">
            <v>NI Tidal</v>
          </cell>
          <cell r="F892" t="str">
            <v>Units Started</v>
          </cell>
        </row>
        <row r="893">
          <cell r="A893" t="str">
            <v>NI</v>
          </cell>
          <cell r="D893" t="str">
            <v>NI Tidal - 2nd CfD band</v>
          </cell>
          <cell r="E893" t="str">
            <v>NI Tidal</v>
          </cell>
          <cell r="F893" t="str">
            <v>Hours of Operation</v>
          </cell>
        </row>
        <row r="894">
          <cell r="A894" t="str">
            <v>NI</v>
          </cell>
          <cell r="D894" t="str">
            <v>NI Tidal - 2nd CfD band</v>
          </cell>
          <cell r="E894" t="str">
            <v>NI Tidal</v>
          </cell>
          <cell r="F894" t="str">
            <v>Capacity Factor</v>
          </cell>
        </row>
        <row r="895">
          <cell r="A895" t="str">
            <v>NI</v>
          </cell>
          <cell r="D895" t="str">
            <v>NI Tidal - 2nd CfD band</v>
          </cell>
          <cell r="E895" t="str">
            <v>NI Tidal</v>
          </cell>
          <cell r="F895" t="str">
            <v>Energy Curtailed</v>
          </cell>
        </row>
        <row r="896">
          <cell r="A896" t="str">
            <v>NI</v>
          </cell>
          <cell r="D896" t="str">
            <v>NI Tidal - 2nd CfD band</v>
          </cell>
          <cell r="E896" t="str">
            <v>NI Tidal</v>
          </cell>
          <cell r="F896" t="str">
            <v>Fixed Load Generation</v>
          </cell>
        </row>
        <row r="897">
          <cell r="A897" t="str">
            <v>NI</v>
          </cell>
          <cell r="D897" t="str">
            <v>NI Tidal - 2nd CfD band</v>
          </cell>
          <cell r="E897" t="str">
            <v>NI Tidal</v>
          </cell>
          <cell r="F897" t="str">
            <v>Pump Load</v>
          </cell>
        </row>
        <row r="898">
          <cell r="A898" t="str">
            <v>NI</v>
          </cell>
          <cell r="D898" t="str">
            <v>NI Tidal - 2nd CfD band</v>
          </cell>
          <cell r="E898" t="str">
            <v>NI Tidal</v>
          </cell>
          <cell r="F898" t="str">
            <v>VO&amp;M Cost</v>
          </cell>
        </row>
        <row r="899">
          <cell r="A899" t="str">
            <v>NI</v>
          </cell>
          <cell r="D899" t="str">
            <v>NI Tidal - 2nd CfD band</v>
          </cell>
          <cell r="E899" t="str">
            <v>NI Tidal</v>
          </cell>
          <cell r="F899" t="str">
            <v>Generation Cost</v>
          </cell>
        </row>
        <row r="900">
          <cell r="A900" t="str">
            <v>NI</v>
          </cell>
          <cell r="D900" t="str">
            <v>NI Tidal - 2nd CfD band</v>
          </cell>
          <cell r="E900" t="str">
            <v>NI Tidal</v>
          </cell>
          <cell r="F900" t="str">
            <v>Start &amp; Shutdown Cost</v>
          </cell>
        </row>
        <row r="901">
          <cell r="A901" t="str">
            <v>NI</v>
          </cell>
          <cell r="D901" t="str">
            <v>NI Tidal - 2nd CfD band</v>
          </cell>
          <cell r="E901" t="str">
            <v>NI Tidal</v>
          </cell>
          <cell r="F901" t="str">
            <v>Start Fuel Cost</v>
          </cell>
        </row>
        <row r="902">
          <cell r="A902" t="str">
            <v>NI</v>
          </cell>
          <cell r="D902" t="str">
            <v>NI Tidal - 2nd CfD band</v>
          </cell>
          <cell r="E902" t="str">
            <v>NI Tidal</v>
          </cell>
          <cell r="F902" t="str">
            <v>Emissions Cost</v>
          </cell>
        </row>
        <row r="903">
          <cell r="A903" t="str">
            <v>NI</v>
          </cell>
          <cell r="D903" t="str">
            <v>NI Tidal - 2nd CfD band</v>
          </cell>
          <cell r="E903" t="str">
            <v>NI Tidal</v>
          </cell>
          <cell r="F903" t="str">
            <v>Total Generation Cost</v>
          </cell>
        </row>
        <row r="904">
          <cell r="A904" t="str">
            <v>NI</v>
          </cell>
          <cell r="D904" t="str">
            <v>NI Tidal - 2nd CfD band</v>
          </cell>
          <cell r="E904" t="str">
            <v>NI Tidal</v>
          </cell>
          <cell r="F904" t="str">
            <v>SRMC</v>
          </cell>
        </row>
        <row r="905">
          <cell r="A905" t="str">
            <v>NI</v>
          </cell>
          <cell r="D905" t="str">
            <v>NI Tidal - 2nd CfD band</v>
          </cell>
          <cell r="E905" t="str">
            <v>NI Tidal</v>
          </cell>
          <cell r="F905" t="str">
            <v>Mark-up</v>
          </cell>
        </row>
        <row r="906">
          <cell r="A906" t="str">
            <v>NI</v>
          </cell>
          <cell r="D906" t="str">
            <v>NI Tidal - 2nd CfD band</v>
          </cell>
          <cell r="E906" t="str">
            <v>NI Tidal</v>
          </cell>
          <cell r="F906" t="str">
            <v>Price Received</v>
          </cell>
        </row>
        <row r="907">
          <cell r="A907" t="str">
            <v>NI</v>
          </cell>
          <cell r="D907" t="str">
            <v>NI Tidal - 2nd CfD band</v>
          </cell>
          <cell r="E907" t="str">
            <v>NI Tidal</v>
          </cell>
          <cell r="F907" t="str">
            <v>Pool Revenue</v>
          </cell>
        </row>
        <row r="908">
          <cell r="A908" t="str">
            <v>NI</v>
          </cell>
          <cell r="D908" t="str">
            <v>NI Tidal - 2nd CfD band</v>
          </cell>
          <cell r="E908" t="str">
            <v>NI Tidal</v>
          </cell>
          <cell r="F908" t="str">
            <v>Net Revenue</v>
          </cell>
        </row>
        <row r="909">
          <cell r="A909" t="str">
            <v>NI</v>
          </cell>
          <cell r="D909" t="str">
            <v>NI Tidal - 2nd CfD band</v>
          </cell>
          <cell r="E909" t="str">
            <v>NI Tidal</v>
          </cell>
          <cell r="F909" t="str">
            <v>Net Profit</v>
          </cell>
        </row>
        <row r="910">
          <cell r="A910" t="str">
            <v>NI</v>
          </cell>
          <cell r="D910" t="str">
            <v>NI Tidal - 2nd CfD band</v>
          </cell>
          <cell r="E910" t="str">
            <v>NI Tidal</v>
          </cell>
          <cell r="F910" t="str">
            <v>Installed Capacity</v>
          </cell>
        </row>
        <row r="911">
          <cell r="A911" t="str">
            <v>NI</v>
          </cell>
          <cell r="D911" t="str">
            <v>NI Tidal - 2nd CfD band</v>
          </cell>
          <cell r="E911" t="str">
            <v>NI Tidal</v>
          </cell>
          <cell r="F911" t="str">
            <v>Rated Capacity</v>
          </cell>
        </row>
        <row r="912">
          <cell r="A912" t="str">
            <v>NI</v>
          </cell>
          <cell r="D912" t="str">
            <v>NI Tidal - 2nd CfD band</v>
          </cell>
          <cell r="E912" t="str">
            <v>NI Tidal</v>
          </cell>
          <cell r="F912" t="str">
            <v>Maintenance</v>
          </cell>
        </row>
        <row r="913">
          <cell r="A913" t="str">
            <v>NI</v>
          </cell>
          <cell r="D913" t="str">
            <v>NI Tidal - 2nd CfD band</v>
          </cell>
          <cell r="E913" t="str">
            <v>NI Tidal</v>
          </cell>
          <cell r="F913" t="str">
            <v>Forced Outage</v>
          </cell>
        </row>
        <row r="914">
          <cell r="A914" t="str">
            <v>NI</v>
          </cell>
          <cell r="D914" t="str">
            <v>NI Tidal - 2nd CfD band</v>
          </cell>
          <cell r="E914" t="str">
            <v>NI Tidal</v>
          </cell>
          <cell r="F914" t="str">
            <v>Available Energy</v>
          </cell>
        </row>
        <row r="915">
          <cell r="A915" t="str">
            <v>NI</v>
          </cell>
          <cell r="D915" t="str">
            <v>NI Tidal - No Support</v>
          </cell>
          <cell r="E915" t="str">
            <v>NI Tidal</v>
          </cell>
          <cell r="F915" t="str">
            <v>Generation</v>
          </cell>
        </row>
        <row r="916">
          <cell r="A916" t="str">
            <v>NI</v>
          </cell>
          <cell r="D916" t="str">
            <v>NI Tidal - No Support</v>
          </cell>
          <cell r="E916" t="str">
            <v>NI Tidal</v>
          </cell>
          <cell r="F916" t="str">
            <v>Units Started</v>
          </cell>
        </row>
        <row r="917">
          <cell r="A917" t="str">
            <v>NI</v>
          </cell>
          <cell r="D917" t="str">
            <v>NI Tidal - No Support</v>
          </cell>
          <cell r="E917" t="str">
            <v>NI Tidal</v>
          </cell>
          <cell r="F917" t="str">
            <v>Hours of Operation</v>
          </cell>
        </row>
        <row r="918">
          <cell r="A918" t="str">
            <v>NI</v>
          </cell>
          <cell r="D918" t="str">
            <v>NI Tidal - No Support</v>
          </cell>
          <cell r="E918" t="str">
            <v>NI Tidal</v>
          </cell>
          <cell r="F918" t="str">
            <v>Capacity Factor</v>
          </cell>
        </row>
        <row r="919">
          <cell r="A919" t="str">
            <v>NI</v>
          </cell>
          <cell r="D919" t="str">
            <v>NI Tidal - No Support</v>
          </cell>
          <cell r="E919" t="str">
            <v>NI Tidal</v>
          </cell>
          <cell r="F919" t="str">
            <v>Energy Curtailed</v>
          </cell>
        </row>
        <row r="920">
          <cell r="A920" t="str">
            <v>NI</v>
          </cell>
          <cell r="D920" t="str">
            <v>NI Tidal - No Support</v>
          </cell>
          <cell r="E920" t="str">
            <v>NI Tidal</v>
          </cell>
          <cell r="F920" t="str">
            <v>Fixed Load Generation</v>
          </cell>
        </row>
        <row r="921">
          <cell r="A921" t="str">
            <v>NI</v>
          </cell>
          <cell r="D921" t="str">
            <v>NI Tidal - No Support</v>
          </cell>
          <cell r="E921" t="str">
            <v>NI Tidal</v>
          </cell>
          <cell r="F921" t="str">
            <v>Pump Load</v>
          </cell>
        </row>
        <row r="922">
          <cell r="A922" t="str">
            <v>NI</v>
          </cell>
          <cell r="D922" t="str">
            <v>NI Tidal - No Support</v>
          </cell>
          <cell r="E922" t="str">
            <v>NI Tidal</v>
          </cell>
          <cell r="F922" t="str">
            <v>VO&amp;M Cost</v>
          </cell>
        </row>
        <row r="923">
          <cell r="A923" t="str">
            <v>NI</v>
          </cell>
          <cell r="D923" t="str">
            <v>NI Tidal - No Support</v>
          </cell>
          <cell r="E923" t="str">
            <v>NI Tidal</v>
          </cell>
          <cell r="F923" t="str">
            <v>Generation Cost</v>
          </cell>
        </row>
        <row r="924">
          <cell r="A924" t="str">
            <v>NI</v>
          </cell>
          <cell r="D924" t="str">
            <v>NI Tidal - No Support</v>
          </cell>
          <cell r="E924" t="str">
            <v>NI Tidal</v>
          </cell>
          <cell r="F924" t="str">
            <v>Start &amp; Shutdown Cost</v>
          </cell>
        </row>
        <row r="925">
          <cell r="A925" t="str">
            <v>NI</v>
          </cell>
          <cell r="D925" t="str">
            <v>NI Tidal - No Support</v>
          </cell>
          <cell r="E925" t="str">
            <v>NI Tidal</v>
          </cell>
          <cell r="F925" t="str">
            <v>Start Fuel Cost</v>
          </cell>
        </row>
        <row r="926">
          <cell r="A926" t="str">
            <v>NI</v>
          </cell>
          <cell r="D926" t="str">
            <v>NI Tidal - No Support</v>
          </cell>
          <cell r="E926" t="str">
            <v>NI Tidal</v>
          </cell>
          <cell r="F926" t="str">
            <v>Emissions Cost</v>
          </cell>
        </row>
        <row r="927">
          <cell r="A927" t="str">
            <v>NI</v>
          </cell>
          <cell r="D927" t="str">
            <v>NI Tidal - No Support</v>
          </cell>
          <cell r="E927" t="str">
            <v>NI Tidal</v>
          </cell>
          <cell r="F927" t="str">
            <v>Total Generation Cost</v>
          </cell>
        </row>
        <row r="928">
          <cell r="A928" t="str">
            <v>NI</v>
          </cell>
          <cell r="D928" t="str">
            <v>NI Tidal - No Support</v>
          </cell>
          <cell r="E928" t="str">
            <v>NI Tidal</v>
          </cell>
          <cell r="F928" t="str">
            <v>SRMC</v>
          </cell>
        </row>
        <row r="929">
          <cell r="A929" t="str">
            <v>NI</v>
          </cell>
          <cell r="D929" t="str">
            <v>NI Tidal - No Support</v>
          </cell>
          <cell r="E929" t="str">
            <v>NI Tidal</v>
          </cell>
          <cell r="F929" t="str">
            <v>Mark-up</v>
          </cell>
        </row>
        <row r="930">
          <cell r="A930" t="str">
            <v>NI</v>
          </cell>
          <cell r="D930" t="str">
            <v>NI Tidal - No Support</v>
          </cell>
          <cell r="E930" t="str">
            <v>NI Tidal</v>
          </cell>
          <cell r="F930" t="str">
            <v>Price Received</v>
          </cell>
        </row>
        <row r="931">
          <cell r="A931" t="str">
            <v>NI</v>
          </cell>
          <cell r="D931" t="str">
            <v>NI Tidal - No Support</v>
          </cell>
          <cell r="E931" t="str">
            <v>NI Tidal</v>
          </cell>
          <cell r="F931" t="str">
            <v>Pool Revenue</v>
          </cell>
        </row>
        <row r="932">
          <cell r="A932" t="str">
            <v>NI</v>
          </cell>
          <cell r="D932" t="str">
            <v>NI Tidal - No Support</v>
          </cell>
          <cell r="E932" t="str">
            <v>NI Tidal</v>
          </cell>
          <cell r="F932" t="str">
            <v>Net Revenue</v>
          </cell>
        </row>
        <row r="933">
          <cell r="A933" t="str">
            <v>NI</v>
          </cell>
          <cell r="D933" t="str">
            <v>NI Tidal - No Support</v>
          </cell>
          <cell r="E933" t="str">
            <v>NI Tidal</v>
          </cell>
          <cell r="F933" t="str">
            <v>Net Profit</v>
          </cell>
        </row>
        <row r="934">
          <cell r="A934" t="str">
            <v>NI</v>
          </cell>
          <cell r="D934" t="str">
            <v>NI Tidal - No Support</v>
          </cell>
          <cell r="E934" t="str">
            <v>NI Tidal</v>
          </cell>
          <cell r="F934" t="str">
            <v>Installed Capacity</v>
          </cell>
        </row>
        <row r="935">
          <cell r="A935" t="str">
            <v>NI</v>
          </cell>
          <cell r="D935" t="str">
            <v>NI Tidal - No Support</v>
          </cell>
          <cell r="E935" t="str">
            <v>NI Tidal</v>
          </cell>
          <cell r="F935" t="str">
            <v>Rated Capacity</v>
          </cell>
        </row>
        <row r="936">
          <cell r="A936" t="str">
            <v>NI</v>
          </cell>
          <cell r="D936" t="str">
            <v>NI Tidal - No Support</v>
          </cell>
          <cell r="E936" t="str">
            <v>NI Tidal</v>
          </cell>
          <cell r="F936" t="str">
            <v>Maintenance</v>
          </cell>
        </row>
        <row r="937">
          <cell r="A937" t="str">
            <v>NI</v>
          </cell>
          <cell r="D937" t="str">
            <v>NI Tidal - No Support</v>
          </cell>
          <cell r="E937" t="str">
            <v>NI Tidal</v>
          </cell>
          <cell r="F937" t="str">
            <v>Forced Outage</v>
          </cell>
        </row>
        <row r="938">
          <cell r="A938" t="str">
            <v>NI</v>
          </cell>
          <cell r="D938" t="str">
            <v>NI Tidal - No Support</v>
          </cell>
          <cell r="E938" t="str">
            <v>NI Tidal</v>
          </cell>
          <cell r="F938" t="str">
            <v>Available Energy</v>
          </cell>
        </row>
        <row r="939">
          <cell r="A939" t="str">
            <v>NI</v>
          </cell>
          <cell r="D939" t="str">
            <v>NI Tidal - RO</v>
          </cell>
          <cell r="E939" t="str">
            <v>NI Tidal</v>
          </cell>
          <cell r="F939" t="str">
            <v>Generation</v>
          </cell>
        </row>
        <row r="940">
          <cell r="A940" t="str">
            <v>NI</v>
          </cell>
          <cell r="D940" t="str">
            <v>NI Tidal - RO</v>
          </cell>
          <cell r="E940" t="str">
            <v>NI Tidal</v>
          </cell>
          <cell r="F940" t="str">
            <v>Units Started</v>
          </cell>
        </row>
        <row r="941">
          <cell r="A941" t="str">
            <v>NI</v>
          </cell>
          <cell r="D941" t="str">
            <v>NI Tidal - RO</v>
          </cell>
          <cell r="E941" t="str">
            <v>NI Tidal</v>
          </cell>
          <cell r="F941" t="str">
            <v>Hours of Operation</v>
          </cell>
        </row>
        <row r="942">
          <cell r="A942" t="str">
            <v>NI</v>
          </cell>
          <cell r="D942" t="str">
            <v>NI Tidal - RO</v>
          </cell>
          <cell r="E942" t="str">
            <v>NI Tidal</v>
          </cell>
          <cell r="F942" t="str">
            <v>Capacity Factor</v>
          </cell>
        </row>
        <row r="943">
          <cell r="A943" t="str">
            <v>NI</v>
          </cell>
          <cell r="D943" t="str">
            <v>NI Tidal - RO</v>
          </cell>
          <cell r="E943" t="str">
            <v>NI Tidal</v>
          </cell>
          <cell r="F943" t="str">
            <v>Energy Curtailed</v>
          </cell>
        </row>
        <row r="944">
          <cell r="A944" t="str">
            <v>NI</v>
          </cell>
          <cell r="D944" t="str">
            <v>NI Tidal - RO</v>
          </cell>
          <cell r="E944" t="str">
            <v>NI Tidal</v>
          </cell>
          <cell r="F944" t="str">
            <v>Fixed Load Generation</v>
          </cell>
        </row>
        <row r="945">
          <cell r="A945" t="str">
            <v>NI</v>
          </cell>
          <cell r="D945" t="str">
            <v>NI Tidal - RO</v>
          </cell>
          <cell r="E945" t="str">
            <v>NI Tidal</v>
          </cell>
          <cell r="F945" t="str">
            <v>Pump Load</v>
          </cell>
        </row>
        <row r="946">
          <cell r="A946" t="str">
            <v>NI</v>
          </cell>
          <cell r="D946" t="str">
            <v>NI Tidal - RO</v>
          </cell>
          <cell r="E946" t="str">
            <v>NI Tidal</v>
          </cell>
          <cell r="F946" t="str">
            <v>VO&amp;M Cost</v>
          </cell>
        </row>
        <row r="947">
          <cell r="A947" t="str">
            <v>NI</v>
          </cell>
          <cell r="D947" t="str">
            <v>NI Tidal - RO</v>
          </cell>
          <cell r="E947" t="str">
            <v>NI Tidal</v>
          </cell>
          <cell r="F947" t="str">
            <v>Generation Cost</v>
          </cell>
        </row>
        <row r="948">
          <cell r="A948" t="str">
            <v>NI</v>
          </cell>
          <cell r="D948" t="str">
            <v>NI Tidal - RO</v>
          </cell>
          <cell r="E948" t="str">
            <v>NI Tidal</v>
          </cell>
          <cell r="F948" t="str">
            <v>Start &amp; Shutdown Cost</v>
          </cell>
        </row>
        <row r="949">
          <cell r="A949" t="str">
            <v>NI</v>
          </cell>
          <cell r="D949" t="str">
            <v>NI Tidal - RO</v>
          </cell>
          <cell r="E949" t="str">
            <v>NI Tidal</v>
          </cell>
          <cell r="F949" t="str">
            <v>Start Fuel Cost</v>
          </cell>
        </row>
        <row r="950">
          <cell r="A950" t="str">
            <v>NI</v>
          </cell>
          <cell r="D950" t="str">
            <v>NI Tidal - RO</v>
          </cell>
          <cell r="E950" t="str">
            <v>NI Tidal</v>
          </cell>
          <cell r="F950" t="str">
            <v>Emissions Cost</v>
          </cell>
        </row>
        <row r="951">
          <cell r="A951" t="str">
            <v>NI</v>
          </cell>
          <cell r="D951" t="str">
            <v>NI Tidal - RO</v>
          </cell>
          <cell r="E951" t="str">
            <v>NI Tidal</v>
          </cell>
          <cell r="F951" t="str">
            <v>Total Generation Cost</v>
          </cell>
        </row>
        <row r="952">
          <cell r="A952" t="str">
            <v>NI</v>
          </cell>
          <cell r="D952" t="str">
            <v>NI Tidal - RO</v>
          </cell>
          <cell r="E952" t="str">
            <v>NI Tidal</v>
          </cell>
          <cell r="F952" t="str">
            <v>SRMC</v>
          </cell>
        </row>
        <row r="953">
          <cell r="A953" t="str">
            <v>NI</v>
          </cell>
          <cell r="D953" t="str">
            <v>NI Tidal - RO</v>
          </cell>
          <cell r="E953" t="str">
            <v>NI Tidal</v>
          </cell>
          <cell r="F953" t="str">
            <v>Mark-up</v>
          </cell>
        </row>
        <row r="954">
          <cell r="A954" t="str">
            <v>NI</v>
          </cell>
          <cell r="D954" t="str">
            <v>NI Tidal - RO</v>
          </cell>
          <cell r="E954" t="str">
            <v>NI Tidal</v>
          </cell>
          <cell r="F954" t="str">
            <v>Price Received</v>
          </cell>
        </row>
        <row r="955">
          <cell r="A955" t="str">
            <v>NI</v>
          </cell>
          <cell r="D955" t="str">
            <v>NI Tidal - RO</v>
          </cell>
          <cell r="E955" t="str">
            <v>NI Tidal</v>
          </cell>
          <cell r="F955" t="str">
            <v>Pool Revenue</v>
          </cell>
        </row>
        <row r="956">
          <cell r="A956" t="str">
            <v>NI</v>
          </cell>
          <cell r="D956" t="str">
            <v>NI Tidal - RO</v>
          </cell>
          <cell r="E956" t="str">
            <v>NI Tidal</v>
          </cell>
          <cell r="F956" t="str">
            <v>Net Revenue</v>
          </cell>
        </row>
        <row r="957">
          <cell r="A957" t="str">
            <v>NI</v>
          </cell>
          <cell r="D957" t="str">
            <v>NI Tidal - RO</v>
          </cell>
          <cell r="E957" t="str">
            <v>NI Tidal</v>
          </cell>
          <cell r="F957" t="str">
            <v>Net Profit</v>
          </cell>
        </row>
        <row r="958">
          <cell r="A958" t="str">
            <v>NI</v>
          </cell>
          <cell r="D958" t="str">
            <v>NI Tidal - RO</v>
          </cell>
          <cell r="E958" t="str">
            <v>NI Tidal</v>
          </cell>
          <cell r="F958" t="str">
            <v>Installed Capacity</v>
          </cell>
        </row>
        <row r="959">
          <cell r="A959" t="str">
            <v>NI</v>
          </cell>
          <cell r="D959" t="str">
            <v>NI Tidal - RO</v>
          </cell>
          <cell r="E959" t="str">
            <v>NI Tidal</v>
          </cell>
          <cell r="F959" t="str">
            <v>Rated Capacity</v>
          </cell>
        </row>
        <row r="960">
          <cell r="A960" t="str">
            <v>NI</v>
          </cell>
          <cell r="D960" t="str">
            <v>NI Tidal - RO</v>
          </cell>
          <cell r="E960" t="str">
            <v>NI Tidal</v>
          </cell>
          <cell r="F960" t="str">
            <v>Maintenance</v>
          </cell>
        </row>
        <row r="961">
          <cell r="A961" t="str">
            <v>NI</v>
          </cell>
          <cell r="D961" t="str">
            <v>NI Tidal - RO</v>
          </cell>
          <cell r="E961" t="str">
            <v>NI Tidal</v>
          </cell>
          <cell r="F961" t="str">
            <v>Forced Outage</v>
          </cell>
        </row>
        <row r="962">
          <cell r="A962" t="str">
            <v>NI</v>
          </cell>
          <cell r="D962" t="str">
            <v>NI Tidal - RO</v>
          </cell>
          <cell r="E962" t="str">
            <v>NI Tidal</v>
          </cell>
          <cell r="F962" t="str">
            <v>Available Energy</v>
          </cell>
        </row>
        <row r="963">
          <cell r="A963" t="str">
            <v>NI</v>
          </cell>
          <cell r="D963" t="str">
            <v>NI Wind - 0.9 ROC</v>
          </cell>
          <cell r="E963" t="str">
            <v>NI Wind</v>
          </cell>
          <cell r="F963" t="str">
            <v>Generation</v>
          </cell>
        </row>
        <row r="964">
          <cell r="A964" t="str">
            <v>NI</v>
          </cell>
          <cell r="D964" t="str">
            <v>NI Wind - 0.9 ROC</v>
          </cell>
          <cell r="E964" t="str">
            <v>NI Wind</v>
          </cell>
          <cell r="F964" t="str">
            <v>Units Started</v>
          </cell>
        </row>
        <row r="965">
          <cell r="A965" t="str">
            <v>NI</v>
          </cell>
          <cell r="D965" t="str">
            <v>NI Wind - 0.9 ROC</v>
          </cell>
          <cell r="E965" t="str">
            <v>NI Wind</v>
          </cell>
          <cell r="F965" t="str">
            <v>Hours of Operation</v>
          </cell>
        </row>
        <row r="966">
          <cell r="A966" t="str">
            <v>NI</v>
          </cell>
          <cell r="D966" t="str">
            <v>NI Wind - 0.9 ROC</v>
          </cell>
          <cell r="E966" t="str">
            <v>NI Wind</v>
          </cell>
          <cell r="F966" t="str">
            <v>Capacity Factor</v>
          </cell>
        </row>
        <row r="967">
          <cell r="A967" t="str">
            <v>NI</v>
          </cell>
          <cell r="D967" t="str">
            <v>NI Wind - 0.9 ROC</v>
          </cell>
          <cell r="E967" t="str">
            <v>NI Wind</v>
          </cell>
          <cell r="F967" t="str">
            <v>Energy Curtailed</v>
          </cell>
        </row>
        <row r="968">
          <cell r="A968" t="str">
            <v>NI</v>
          </cell>
          <cell r="D968" t="str">
            <v>NI Wind - 0.9 ROC</v>
          </cell>
          <cell r="E968" t="str">
            <v>NI Wind</v>
          </cell>
          <cell r="F968" t="str">
            <v>Fixed Load Generation</v>
          </cell>
        </row>
        <row r="969">
          <cell r="A969" t="str">
            <v>NI</v>
          </cell>
          <cell r="D969" t="str">
            <v>NI Wind - 0.9 ROC</v>
          </cell>
          <cell r="E969" t="str">
            <v>NI Wind</v>
          </cell>
          <cell r="F969" t="str">
            <v>Pump Load</v>
          </cell>
        </row>
        <row r="970">
          <cell r="A970" t="str">
            <v>NI</v>
          </cell>
          <cell r="D970" t="str">
            <v>NI Wind - 0.9 ROC</v>
          </cell>
          <cell r="E970" t="str">
            <v>NI Wind</v>
          </cell>
          <cell r="F970" t="str">
            <v>VO&amp;M Cost</v>
          </cell>
        </row>
        <row r="971">
          <cell r="A971" t="str">
            <v>NI</v>
          </cell>
          <cell r="D971" t="str">
            <v>NI Wind - 0.9 ROC</v>
          </cell>
          <cell r="E971" t="str">
            <v>NI Wind</v>
          </cell>
          <cell r="F971" t="str">
            <v>Generation Cost</v>
          </cell>
        </row>
        <row r="972">
          <cell r="A972" t="str">
            <v>NI</v>
          </cell>
          <cell r="D972" t="str">
            <v>NI Wind - 0.9 ROC</v>
          </cell>
          <cell r="E972" t="str">
            <v>NI Wind</v>
          </cell>
          <cell r="F972" t="str">
            <v>Start &amp; Shutdown Cost</v>
          </cell>
        </row>
        <row r="973">
          <cell r="A973" t="str">
            <v>NI</v>
          </cell>
          <cell r="D973" t="str">
            <v>NI Wind - 0.9 ROC</v>
          </cell>
          <cell r="E973" t="str">
            <v>NI Wind</v>
          </cell>
          <cell r="F973" t="str">
            <v>Start Fuel Cost</v>
          </cell>
        </row>
        <row r="974">
          <cell r="A974" t="str">
            <v>NI</v>
          </cell>
          <cell r="D974" t="str">
            <v>NI Wind - 0.9 ROC</v>
          </cell>
          <cell r="E974" t="str">
            <v>NI Wind</v>
          </cell>
          <cell r="F974" t="str">
            <v>Emissions Cost</v>
          </cell>
        </row>
        <row r="975">
          <cell r="A975" t="str">
            <v>NI</v>
          </cell>
          <cell r="D975" t="str">
            <v>NI Wind - 0.9 ROC</v>
          </cell>
          <cell r="E975" t="str">
            <v>NI Wind</v>
          </cell>
          <cell r="F975" t="str">
            <v>Total Generation Cost</v>
          </cell>
        </row>
        <row r="976">
          <cell r="A976" t="str">
            <v>NI</v>
          </cell>
          <cell r="D976" t="str">
            <v>NI Wind - 0.9 ROC</v>
          </cell>
          <cell r="E976" t="str">
            <v>NI Wind</v>
          </cell>
          <cell r="F976" t="str">
            <v>SRMC</v>
          </cell>
        </row>
        <row r="977">
          <cell r="A977" t="str">
            <v>NI</v>
          </cell>
          <cell r="D977" t="str">
            <v>NI Wind - 0.9 ROC</v>
          </cell>
          <cell r="E977" t="str">
            <v>NI Wind</v>
          </cell>
          <cell r="F977" t="str">
            <v>Mark-up</v>
          </cell>
        </row>
        <row r="978">
          <cell r="A978" t="str">
            <v>NI</v>
          </cell>
          <cell r="D978" t="str">
            <v>NI Wind - 0.9 ROC</v>
          </cell>
          <cell r="E978" t="str">
            <v>NI Wind</v>
          </cell>
          <cell r="F978" t="str">
            <v>Price Received</v>
          </cell>
        </row>
        <row r="979">
          <cell r="A979" t="str">
            <v>NI</v>
          </cell>
          <cell r="D979" t="str">
            <v>NI Wind - 0.9 ROC</v>
          </cell>
          <cell r="E979" t="str">
            <v>NI Wind</v>
          </cell>
          <cell r="F979" t="str">
            <v>Pool Revenue</v>
          </cell>
        </row>
        <row r="980">
          <cell r="A980" t="str">
            <v>NI</v>
          </cell>
          <cell r="D980" t="str">
            <v>NI Wind - 0.9 ROC</v>
          </cell>
          <cell r="E980" t="str">
            <v>NI Wind</v>
          </cell>
          <cell r="F980" t="str">
            <v>Net Revenue</v>
          </cell>
        </row>
        <row r="981">
          <cell r="A981" t="str">
            <v>NI</v>
          </cell>
          <cell r="D981" t="str">
            <v>NI Wind - 0.9 ROC</v>
          </cell>
          <cell r="E981" t="str">
            <v>NI Wind</v>
          </cell>
          <cell r="F981" t="str">
            <v>Net Profit</v>
          </cell>
        </row>
        <row r="982">
          <cell r="A982" t="str">
            <v>NI</v>
          </cell>
          <cell r="D982" t="str">
            <v>NI Wind - 0.9 ROC</v>
          </cell>
          <cell r="E982" t="str">
            <v>NI Wind</v>
          </cell>
          <cell r="F982" t="str">
            <v>Installed Capacity</v>
          </cell>
        </row>
        <row r="983">
          <cell r="A983" t="str">
            <v>NI</v>
          </cell>
          <cell r="D983" t="str">
            <v>NI Wind - 0.9 ROC</v>
          </cell>
          <cell r="E983" t="str">
            <v>NI Wind</v>
          </cell>
          <cell r="F983" t="str">
            <v>Rated Capacity</v>
          </cell>
        </row>
        <row r="984">
          <cell r="A984" t="str">
            <v>NI</v>
          </cell>
          <cell r="D984" t="str">
            <v>NI Wind - 0.9 ROC</v>
          </cell>
          <cell r="E984" t="str">
            <v>NI Wind</v>
          </cell>
          <cell r="F984" t="str">
            <v>Maintenance</v>
          </cell>
        </row>
        <row r="985">
          <cell r="A985" t="str">
            <v>NI</v>
          </cell>
          <cell r="D985" t="str">
            <v>NI Wind - 0.9 ROC</v>
          </cell>
          <cell r="E985" t="str">
            <v>NI Wind</v>
          </cell>
          <cell r="F985" t="str">
            <v>Forced Outage</v>
          </cell>
        </row>
        <row r="986">
          <cell r="A986" t="str">
            <v>NI</v>
          </cell>
          <cell r="D986" t="str">
            <v>NI Wind - 0.9 ROC</v>
          </cell>
          <cell r="E986" t="str">
            <v>NI Wind</v>
          </cell>
          <cell r="F986" t="str">
            <v>Available Energy</v>
          </cell>
        </row>
        <row r="987">
          <cell r="A987" t="str">
            <v>NI</v>
          </cell>
          <cell r="D987" t="str">
            <v>NI Wind - 1 ROC</v>
          </cell>
          <cell r="E987" t="str">
            <v>NI Wind</v>
          </cell>
          <cell r="F987" t="str">
            <v>Generation</v>
          </cell>
        </row>
        <row r="988">
          <cell r="A988" t="str">
            <v>NI</v>
          </cell>
          <cell r="D988" t="str">
            <v>NI Wind - 1 ROC</v>
          </cell>
          <cell r="E988" t="str">
            <v>NI Wind</v>
          </cell>
          <cell r="F988" t="str">
            <v>Units Started</v>
          </cell>
        </row>
        <row r="989">
          <cell r="A989" t="str">
            <v>NI</v>
          </cell>
          <cell r="D989" t="str">
            <v>NI Wind - 1 ROC</v>
          </cell>
          <cell r="E989" t="str">
            <v>NI Wind</v>
          </cell>
          <cell r="F989" t="str">
            <v>Hours of Operation</v>
          </cell>
        </row>
        <row r="990">
          <cell r="A990" t="str">
            <v>NI</v>
          </cell>
          <cell r="D990" t="str">
            <v>NI Wind - 1 ROC</v>
          </cell>
          <cell r="E990" t="str">
            <v>NI Wind</v>
          </cell>
          <cell r="F990" t="str">
            <v>Capacity Factor</v>
          </cell>
        </row>
        <row r="991">
          <cell r="A991" t="str">
            <v>NI</v>
          </cell>
          <cell r="D991" t="str">
            <v>NI Wind - 1 ROC</v>
          </cell>
          <cell r="E991" t="str">
            <v>NI Wind</v>
          </cell>
          <cell r="F991" t="str">
            <v>Energy Curtailed</v>
          </cell>
        </row>
        <row r="992">
          <cell r="A992" t="str">
            <v>NI</v>
          </cell>
          <cell r="D992" t="str">
            <v>NI Wind - 1 ROC</v>
          </cell>
          <cell r="E992" t="str">
            <v>NI Wind</v>
          </cell>
          <cell r="F992" t="str">
            <v>Fixed Load Generation</v>
          </cell>
        </row>
        <row r="993">
          <cell r="A993" t="str">
            <v>NI</v>
          </cell>
          <cell r="D993" t="str">
            <v>NI Wind - 1 ROC</v>
          </cell>
          <cell r="E993" t="str">
            <v>NI Wind</v>
          </cell>
          <cell r="F993" t="str">
            <v>Pump Load</v>
          </cell>
        </row>
        <row r="994">
          <cell r="A994" t="str">
            <v>NI</v>
          </cell>
          <cell r="D994" t="str">
            <v>NI Wind - 1 ROC</v>
          </cell>
          <cell r="E994" t="str">
            <v>NI Wind</v>
          </cell>
          <cell r="F994" t="str">
            <v>VO&amp;M Cost</v>
          </cell>
        </row>
        <row r="995">
          <cell r="A995" t="str">
            <v>NI</v>
          </cell>
          <cell r="D995" t="str">
            <v>NI Wind - 1 ROC</v>
          </cell>
          <cell r="E995" t="str">
            <v>NI Wind</v>
          </cell>
          <cell r="F995" t="str">
            <v>Generation Cost</v>
          </cell>
        </row>
        <row r="996">
          <cell r="A996" t="str">
            <v>NI</v>
          </cell>
          <cell r="D996" t="str">
            <v>NI Wind - 1 ROC</v>
          </cell>
          <cell r="E996" t="str">
            <v>NI Wind</v>
          </cell>
          <cell r="F996" t="str">
            <v>Start &amp; Shutdown Cost</v>
          </cell>
        </row>
        <row r="997">
          <cell r="A997" t="str">
            <v>NI</v>
          </cell>
          <cell r="D997" t="str">
            <v>NI Wind - 1 ROC</v>
          </cell>
          <cell r="E997" t="str">
            <v>NI Wind</v>
          </cell>
          <cell r="F997" t="str">
            <v>Start Fuel Cost</v>
          </cell>
        </row>
        <row r="998">
          <cell r="A998" t="str">
            <v>NI</v>
          </cell>
          <cell r="D998" t="str">
            <v>NI Wind - 1 ROC</v>
          </cell>
          <cell r="E998" t="str">
            <v>NI Wind</v>
          </cell>
          <cell r="F998" t="str">
            <v>Emissions Cost</v>
          </cell>
        </row>
        <row r="999">
          <cell r="A999" t="str">
            <v>NI</v>
          </cell>
          <cell r="D999" t="str">
            <v>NI Wind - 1 ROC</v>
          </cell>
          <cell r="E999" t="str">
            <v>NI Wind</v>
          </cell>
          <cell r="F999" t="str">
            <v>Total Generation Cost</v>
          </cell>
        </row>
        <row r="1000">
          <cell r="A1000" t="str">
            <v>NI</v>
          </cell>
          <cell r="D1000" t="str">
            <v>NI Wind - 1 ROC</v>
          </cell>
          <cell r="E1000" t="str">
            <v>NI Wind</v>
          </cell>
          <cell r="F1000" t="str">
            <v>SRMC</v>
          </cell>
        </row>
        <row r="1001">
          <cell r="A1001" t="str">
            <v>NI</v>
          </cell>
          <cell r="D1001" t="str">
            <v>NI Wind - 1 ROC</v>
          </cell>
          <cell r="E1001" t="str">
            <v>NI Wind</v>
          </cell>
          <cell r="F1001" t="str">
            <v>Mark-up</v>
          </cell>
        </row>
        <row r="1002">
          <cell r="A1002" t="str">
            <v>NI</v>
          </cell>
          <cell r="D1002" t="str">
            <v>NI Wind - 1 ROC</v>
          </cell>
          <cell r="E1002" t="str">
            <v>NI Wind</v>
          </cell>
          <cell r="F1002" t="str">
            <v>Price Received</v>
          </cell>
        </row>
        <row r="1003">
          <cell r="A1003" t="str">
            <v>NI</v>
          </cell>
          <cell r="D1003" t="str">
            <v>NI Wind - 1 ROC</v>
          </cell>
          <cell r="E1003" t="str">
            <v>NI Wind</v>
          </cell>
          <cell r="F1003" t="str">
            <v>Pool Revenue</v>
          </cell>
        </row>
        <row r="1004">
          <cell r="A1004" t="str">
            <v>NI</v>
          </cell>
          <cell r="D1004" t="str">
            <v>NI Wind - 1 ROC</v>
          </cell>
          <cell r="E1004" t="str">
            <v>NI Wind</v>
          </cell>
          <cell r="F1004" t="str">
            <v>Net Revenue</v>
          </cell>
        </row>
        <row r="1005">
          <cell r="A1005" t="str">
            <v>NI</v>
          </cell>
          <cell r="D1005" t="str">
            <v>NI Wind - 1 ROC</v>
          </cell>
          <cell r="E1005" t="str">
            <v>NI Wind</v>
          </cell>
          <cell r="F1005" t="str">
            <v>Net Profit</v>
          </cell>
        </row>
        <row r="1006">
          <cell r="A1006" t="str">
            <v>NI</v>
          </cell>
          <cell r="D1006" t="str">
            <v>NI Wind - 1 ROC</v>
          </cell>
          <cell r="E1006" t="str">
            <v>NI Wind</v>
          </cell>
          <cell r="F1006" t="str">
            <v>Installed Capacity</v>
          </cell>
        </row>
        <row r="1007">
          <cell r="A1007" t="str">
            <v>NI</v>
          </cell>
          <cell r="D1007" t="str">
            <v>NI Wind - 1 ROC</v>
          </cell>
          <cell r="E1007" t="str">
            <v>NI Wind</v>
          </cell>
          <cell r="F1007" t="str">
            <v>Rated Capacity</v>
          </cell>
        </row>
        <row r="1008">
          <cell r="A1008" t="str">
            <v>NI</v>
          </cell>
          <cell r="D1008" t="str">
            <v>NI Wind - 1 ROC</v>
          </cell>
          <cell r="E1008" t="str">
            <v>NI Wind</v>
          </cell>
          <cell r="F1008" t="str">
            <v>Maintenance</v>
          </cell>
        </row>
        <row r="1009">
          <cell r="A1009" t="str">
            <v>NI</v>
          </cell>
          <cell r="D1009" t="str">
            <v>NI Wind - 1 ROC</v>
          </cell>
          <cell r="E1009" t="str">
            <v>NI Wind</v>
          </cell>
          <cell r="F1009" t="str">
            <v>Forced Outage</v>
          </cell>
        </row>
        <row r="1010">
          <cell r="A1010" t="str">
            <v>NI</v>
          </cell>
          <cell r="D1010" t="str">
            <v>NI Wind - 1 ROC</v>
          </cell>
          <cell r="E1010" t="str">
            <v>NI Wind</v>
          </cell>
          <cell r="F1010" t="str">
            <v>Available Energy</v>
          </cell>
        </row>
        <row r="1011">
          <cell r="A1011" t="str">
            <v>NI</v>
          </cell>
          <cell r="D1011" t="str">
            <v>NI Wind - 1st CfD band</v>
          </cell>
          <cell r="E1011" t="str">
            <v>NI Wind</v>
          </cell>
          <cell r="F1011" t="str">
            <v>Generation</v>
          </cell>
        </row>
        <row r="1012">
          <cell r="A1012" t="str">
            <v>NI</v>
          </cell>
          <cell r="D1012" t="str">
            <v>NI Wind - 1st CfD band</v>
          </cell>
          <cell r="E1012" t="str">
            <v>NI Wind</v>
          </cell>
          <cell r="F1012" t="str">
            <v>Units Started</v>
          </cell>
        </row>
        <row r="1013">
          <cell r="A1013" t="str">
            <v>NI</v>
          </cell>
          <cell r="D1013" t="str">
            <v>NI Wind - 1st CfD band</v>
          </cell>
          <cell r="E1013" t="str">
            <v>NI Wind</v>
          </cell>
          <cell r="F1013" t="str">
            <v>Hours of Operation</v>
          </cell>
        </row>
        <row r="1014">
          <cell r="A1014" t="str">
            <v>NI</v>
          </cell>
          <cell r="D1014" t="str">
            <v>NI Wind - 1st CfD band</v>
          </cell>
          <cell r="E1014" t="str">
            <v>NI Wind</v>
          </cell>
          <cell r="F1014" t="str">
            <v>Capacity Factor</v>
          </cell>
        </row>
        <row r="1015">
          <cell r="A1015" t="str">
            <v>NI</v>
          </cell>
          <cell r="D1015" t="str">
            <v>NI Wind - 1st CfD band</v>
          </cell>
          <cell r="E1015" t="str">
            <v>NI Wind</v>
          </cell>
          <cell r="F1015" t="str">
            <v>Energy Curtailed</v>
          </cell>
        </row>
        <row r="1016">
          <cell r="A1016" t="str">
            <v>NI</v>
          </cell>
          <cell r="D1016" t="str">
            <v>NI Wind - 1st CfD band</v>
          </cell>
          <cell r="E1016" t="str">
            <v>NI Wind</v>
          </cell>
          <cell r="F1016" t="str">
            <v>Fixed Load Generation</v>
          </cell>
        </row>
        <row r="1017">
          <cell r="A1017" t="str">
            <v>NI</v>
          </cell>
          <cell r="D1017" t="str">
            <v>NI Wind - 1st CfD band</v>
          </cell>
          <cell r="E1017" t="str">
            <v>NI Wind</v>
          </cell>
          <cell r="F1017" t="str">
            <v>Pump Load</v>
          </cell>
        </row>
        <row r="1018">
          <cell r="A1018" t="str">
            <v>NI</v>
          </cell>
          <cell r="D1018" t="str">
            <v>NI Wind - 1st CfD band</v>
          </cell>
          <cell r="E1018" t="str">
            <v>NI Wind</v>
          </cell>
          <cell r="F1018" t="str">
            <v>VO&amp;M Cost</v>
          </cell>
        </row>
        <row r="1019">
          <cell r="A1019" t="str">
            <v>NI</v>
          </cell>
          <cell r="D1019" t="str">
            <v>NI Wind - 1st CfD band</v>
          </cell>
          <cell r="E1019" t="str">
            <v>NI Wind</v>
          </cell>
          <cell r="F1019" t="str">
            <v>Generation Cost</v>
          </cell>
        </row>
        <row r="1020">
          <cell r="A1020" t="str">
            <v>NI</v>
          </cell>
          <cell r="D1020" t="str">
            <v>NI Wind - 1st CfD band</v>
          </cell>
          <cell r="E1020" t="str">
            <v>NI Wind</v>
          </cell>
          <cell r="F1020" t="str">
            <v>Start &amp; Shutdown Cost</v>
          </cell>
        </row>
        <row r="1021">
          <cell r="A1021" t="str">
            <v>NI</v>
          </cell>
          <cell r="D1021" t="str">
            <v>NI Wind - 1st CfD band</v>
          </cell>
          <cell r="E1021" t="str">
            <v>NI Wind</v>
          </cell>
          <cell r="F1021" t="str">
            <v>Start Fuel Cost</v>
          </cell>
        </row>
        <row r="1022">
          <cell r="A1022" t="str">
            <v>NI</v>
          </cell>
          <cell r="D1022" t="str">
            <v>NI Wind - 1st CfD band</v>
          </cell>
          <cell r="E1022" t="str">
            <v>NI Wind</v>
          </cell>
          <cell r="F1022" t="str">
            <v>Emissions Cost</v>
          </cell>
        </row>
        <row r="1023">
          <cell r="A1023" t="str">
            <v>NI</v>
          </cell>
          <cell r="D1023" t="str">
            <v>NI Wind - 1st CfD band</v>
          </cell>
          <cell r="E1023" t="str">
            <v>NI Wind</v>
          </cell>
          <cell r="F1023" t="str">
            <v>Total Generation Cost</v>
          </cell>
        </row>
        <row r="1024">
          <cell r="A1024" t="str">
            <v>NI</v>
          </cell>
          <cell r="D1024" t="str">
            <v>NI Wind - 1st CfD band</v>
          </cell>
          <cell r="E1024" t="str">
            <v>NI Wind</v>
          </cell>
          <cell r="F1024" t="str">
            <v>SRMC</v>
          </cell>
        </row>
        <row r="1025">
          <cell r="A1025" t="str">
            <v>NI</v>
          </cell>
          <cell r="D1025" t="str">
            <v>NI Wind - 1st CfD band</v>
          </cell>
          <cell r="E1025" t="str">
            <v>NI Wind</v>
          </cell>
          <cell r="F1025" t="str">
            <v>Mark-up</v>
          </cell>
        </row>
        <row r="1026">
          <cell r="A1026" t="str">
            <v>NI</v>
          </cell>
          <cell r="D1026" t="str">
            <v>NI Wind - 1st CfD band</v>
          </cell>
          <cell r="E1026" t="str">
            <v>NI Wind</v>
          </cell>
          <cell r="F1026" t="str">
            <v>Price Received</v>
          </cell>
        </row>
        <row r="1027">
          <cell r="A1027" t="str">
            <v>NI</v>
          </cell>
          <cell r="D1027" t="str">
            <v>NI Wind - 1st CfD band</v>
          </cell>
          <cell r="E1027" t="str">
            <v>NI Wind</v>
          </cell>
          <cell r="F1027" t="str">
            <v>Pool Revenue</v>
          </cell>
        </row>
        <row r="1028">
          <cell r="A1028" t="str">
            <v>NI</v>
          </cell>
          <cell r="D1028" t="str">
            <v>NI Wind - 1st CfD band</v>
          </cell>
          <cell r="E1028" t="str">
            <v>NI Wind</v>
          </cell>
          <cell r="F1028" t="str">
            <v>Net Revenue</v>
          </cell>
        </row>
        <row r="1029">
          <cell r="A1029" t="str">
            <v>NI</v>
          </cell>
          <cell r="D1029" t="str">
            <v>NI Wind - 1st CfD band</v>
          </cell>
          <cell r="E1029" t="str">
            <v>NI Wind</v>
          </cell>
          <cell r="F1029" t="str">
            <v>Net Profit</v>
          </cell>
        </row>
        <row r="1030">
          <cell r="A1030" t="str">
            <v>NI</v>
          </cell>
          <cell r="D1030" t="str">
            <v>NI Wind - 1st CfD band</v>
          </cell>
          <cell r="E1030" t="str">
            <v>NI Wind</v>
          </cell>
          <cell r="F1030" t="str">
            <v>Installed Capacity</v>
          </cell>
        </row>
        <row r="1031">
          <cell r="A1031" t="str">
            <v>NI</v>
          </cell>
          <cell r="D1031" t="str">
            <v>NI Wind - 1st CfD band</v>
          </cell>
          <cell r="E1031" t="str">
            <v>NI Wind</v>
          </cell>
          <cell r="F1031" t="str">
            <v>Rated Capacity</v>
          </cell>
        </row>
        <row r="1032">
          <cell r="A1032" t="str">
            <v>NI</v>
          </cell>
          <cell r="D1032" t="str">
            <v>NI Wind - 1st CfD band</v>
          </cell>
          <cell r="E1032" t="str">
            <v>NI Wind</v>
          </cell>
          <cell r="F1032" t="str">
            <v>Maintenance</v>
          </cell>
        </row>
        <row r="1033">
          <cell r="A1033" t="str">
            <v>NI</v>
          </cell>
          <cell r="D1033" t="str">
            <v>NI Wind - 1st CfD band</v>
          </cell>
          <cell r="E1033" t="str">
            <v>NI Wind</v>
          </cell>
          <cell r="F1033" t="str">
            <v>Forced Outage</v>
          </cell>
        </row>
        <row r="1034">
          <cell r="A1034" t="str">
            <v>NI</v>
          </cell>
          <cell r="D1034" t="str">
            <v>NI Wind - 1st CfD band</v>
          </cell>
          <cell r="E1034" t="str">
            <v>NI Wind</v>
          </cell>
          <cell r="F1034" t="str">
            <v>Available Energy</v>
          </cell>
        </row>
        <row r="1035">
          <cell r="A1035" t="str">
            <v>NI</v>
          </cell>
          <cell r="D1035" t="str">
            <v>NI Wind - 2nd CfD band</v>
          </cell>
          <cell r="E1035" t="str">
            <v>NI Wind</v>
          </cell>
          <cell r="F1035" t="str">
            <v>Generation</v>
          </cell>
        </row>
        <row r="1036">
          <cell r="A1036" t="str">
            <v>NI</v>
          </cell>
          <cell r="D1036" t="str">
            <v>NI Wind - 2nd CfD band</v>
          </cell>
          <cell r="E1036" t="str">
            <v>NI Wind</v>
          </cell>
          <cell r="F1036" t="str">
            <v>Units Started</v>
          </cell>
        </row>
        <row r="1037">
          <cell r="A1037" t="str">
            <v>NI</v>
          </cell>
          <cell r="D1037" t="str">
            <v>NI Wind - 2nd CfD band</v>
          </cell>
          <cell r="E1037" t="str">
            <v>NI Wind</v>
          </cell>
          <cell r="F1037" t="str">
            <v>Hours of Operation</v>
          </cell>
        </row>
        <row r="1038">
          <cell r="A1038" t="str">
            <v>NI</v>
          </cell>
          <cell r="D1038" t="str">
            <v>NI Wind - 2nd CfD band</v>
          </cell>
          <cell r="E1038" t="str">
            <v>NI Wind</v>
          </cell>
          <cell r="F1038" t="str">
            <v>Capacity Factor</v>
          </cell>
        </row>
        <row r="1039">
          <cell r="A1039" t="str">
            <v>NI</v>
          </cell>
          <cell r="D1039" t="str">
            <v>NI Wind - 2nd CfD band</v>
          </cell>
          <cell r="E1039" t="str">
            <v>NI Wind</v>
          </cell>
          <cell r="F1039" t="str">
            <v>Energy Curtailed</v>
          </cell>
        </row>
        <row r="1040">
          <cell r="A1040" t="str">
            <v>NI</v>
          </cell>
          <cell r="D1040" t="str">
            <v>NI Wind - 2nd CfD band</v>
          </cell>
          <cell r="E1040" t="str">
            <v>NI Wind</v>
          </cell>
          <cell r="F1040" t="str">
            <v>Fixed Load Generation</v>
          </cell>
        </row>
        <row r="1041">
          <cell r="A1041" t="str">
            <v>NI</v>
          </cell>
          <cell r="D1041" t="str">
            <v>NI Wind - 2nd CfD band</v>
          </cell>
          <cell r="E1041" t="str">
            <v>NI Wind</v>
          </cell>
          <cell r="F1041" t="str">
            <v>Pump Load</v>
          </cell>
        </row>
        <row r="1042">
          <cell r="A1042" t="str">
            <v>NI</v>
          </cell>
          <cell r="D1042" t="str">
            <v>NI Wind - 2nd CfD band</v>
          </cell>
          <cell r="E1042" t="str">
            <v>NI Wind</v>
          </cell>
          <cell r="F1042" t="str">
            <v>VO&amp;M Cost</v>
          </cell>
        </row>
        <row r="1043">
          <cell r="A1043" t="str">
            <v>NI</v>
          </cell>
          <cell r="D1043" t="str">
            <v>NI Wind - 2nd CfD band</v>
          </cell>
          <cell r="E1043" t="str">
            <v>NI Wind</v>
          </cell>
          <cell r="F1043" t="str">
            <v>Generation Cost</v>
          </cell>
        </row>
        <row r="1044">
          <cell r="A1044" t="str">
            <v>NI</v>
          </cell>
          <cell r="D1044" t="str">
            <v>NI Wind - 2nd CfD band</v>
          </cell>
          <cell r="E1044" t="str">
            <v>NI Wind</v>
          </cell>
          <cell r="F1044" t="str">
            <v>Start &amp; Shutdown Cost</v>
          </cell>
        </row>
        <row r="1045">
          <cell r="A1045" t="str">
            <v>NI</v>
          </cell>
          <cell r="D1045" t="str">
            <v>NI Wind - 2nd CfD band</v>
          </cell>
          <cell r="E1045" t="str">
            <v>NI Wind</v>
          </cell>
          <cell r="F1045" t="str">
            <v>Start Fuel Cost</v>
          </cell>
        </row>
        <row r="1046">
          <cell r="A1046" t="str">
            <v>NI</v>
          </cell>
          <cell r="D1046" t="str">
            <v>NI Wind - 2nd CfD band</v>
          </cell>
          <cell r="E1046" t="str">
            <v>NI Wind</v>
          </cell>
          <cell r="F1046" t="str">
            <v>Emissions Cost</v>
          </cell>
        </row>
        <row r="1047">
          <cell r="A1047" t="str">
            <v>NI</v>
          </cell>
          <cell r="D1047" t="str">
            <v>NI Wind - 2nd CfD band</v>
          </cell>
          <cell r="E1047" t="str">
            <v>NI Wind</v>
          </cell>
          <cell r="F1047" t="str">
            <v>Total Generation Cost</v>
          </cell>
        </row>
        <row r="1048">
          <cell r="A1048" t="str">
            <v>NI</v>
          </cell>
          <cell r="D1048" t="str">
            <v>NI Wind - 2nd CfD band</v>
          </cell>
          <cell r="E1048" t="str">
            <v>NI Wind</v>
          </cell>
          <cell r="F1048" t="str">
            <v>SRMC</v>
          </cell>
        </row>
        <row r="1049">
          <cell r="A1049" t="str">
            <v>NI</v>
          </cell>
          <cell r="D1049" t="str">
            <v>NI Wind - 2nd CfD band</v>
          </cell>
          <cell r="E1049" t="str">
            <v>NI Wind</v>
          </cell>
          <cell r="F1049" t="str">
            <v>Mark-up</v>
          </cell>
        </row>
        <row r="1050">
          <cell r="A1050" t="str">
            <v>NI</v>
          </cell>
          <cell r="D1050" t="str">
            <v>NI Wind - 2nd CfD band</v>
          </cell>
          <cell r="E1050" t="str">
            <v>NI Wind</v>
          </cell>
          <cell r="F1050" t="str">
            <v>Price Received</v>
          </cell>
        </row>
        <row r="1051">
          <cell r="A1051" t="str">
            <v>NI</v>
          </cell>
          <cell r="D1051" t="str">
            <v>NI Wind - 2nd CfD band</v>
          </cell>
          <cell r="E1051" t="str">
            <v>NI Wind</v>
          </cell>
          <cell r="F1051" t="str">
            <v>Pool Revenue</v>
          </cell>
        </row>
        <row r="1052">
          <cell r="A1052" t="str">
            <v>NI</v>
          </cell>
          <cell r="D1052" t="str">
            <v>NI Wind - 2nd CfD band</v>
          </cell>
          <cell r="E1052" t="str">
            <v>NI Wind</v>
          </cell>
          <cell r="F1052" t="str">
            <v>Net Revenue</v>
          </cell>
        </row>
        <row r="1053">
          <cell r="A1053" t="str">
            <v>NI</v>
          </cell>
          <cell r="D1053" t="str">
            <v>NI Wind - 2nd CfD band</v>
          </cell>
          <cell r="E1053" t="str">
            <v>NI Wind</v>
          </cell>
          <cell r="F1053" t="str">
            <v>Net Profit</v>
          </cell>
        </row>
        <row r="1054">
          <cell r="A1054" t="str">
            <v>NI</v>
          </cell>
          <cell r="D1054" t="str">
            <v>NI Wind - 2nd CfD band</v>
          </cell>
          <cell r="E1054" t="str">
            <v>NI Wind</v>
          </cell>
          <cell r="F1054" t="str">
            <v>Installed Capacity</v>
          </cell>
        </row>
        <row r="1055">
          <cell r="A1055" t="str">
            <v>NI</v>
          </cell>
          <cell r="D1055" t="str">
            <v>NI Wind - 2nd CfD band</v>
          </cell>
          <cell r="E1055" t="str">
            <v>NI Wind</v>
          </cell>
          <cell r="F1055" t="str">
            <v>Rated Capacity</v>
          </cell>
        </row>
        <row r="1056">
          <cell r="A1056" t="str">
            <v>NI</v>
          </cell>
          <cell r="D1056" t="str">
            <v>NI Wind - 2nd CfD band</v>
          </cell>
          <cell r="E1056" t="str">
            <v>NI Wind</v>
          </cell>
          <cell r="F1056" t="str">
            <v>Maintenance</v>
          </cell>
        </row>
        <row r="1057">
          <cell r="A1057" t="str">
            <v>NI</v>
          </cell>
          <cell r="D1057" t="str">
            <v>NI Wind - 2nd CfD band</v>
          </cell>
          <cell r="E1057" t="str">
            <v>NI Wind</v>
          </cell>
          <cell r="F1057" t="str">
            <v>Forced Outage</v>
          </cell>
        </row>
        <row r="1058">
          <cell r="A1058" t="str">
            <v>NI</v>
          </cell>
          <cell r="D1058" t="str">
            <v>NI Wind - 2nd CfD band</v>
          </cell>
          <cell r="E1058" t="str">
            <v>NI Wind</v>
          </cell>
          <cell r="F1058" t="str">
            <v>Available Energy</v>
          </cell>
        </row>
        <row r="1059">
          <cell r="A1059" t="str">
            <v>NI</v>
          </cell>
          <cell r="D1059" t="str">
            <v>NI Wind - 3rd CfD band</v>
          </cell>
          <cell r="E1059" t="str">
            <v>NI Wind</v>
          </cell>
          <cell r="F1059" t="str">
            <v>Generation</v>
          </cell>
        </row>
        <row r="1060">
          <cell r="A1060" t="str">
            <v>NI</v>
          </cell>
          <cell r="D1060" t="str">
            <v>NI Wind - 3rd CfD band</v>
          </cell>
          <cell r="E1060" t="str">
            <v>NI Wind</v>
          </cell>
          <cell r="F1060" t="str">
            <v>Units Started</v>
          </cell>
        </row>
        <row r="1061">
          <cell r="A1061" t="str">
            <v>NI</v>
          </cell>
          <cell r="D1061" t="str">
            <v>NI Wind - 3rd CfD band</v>
          </cell>
          <cell r="E1061" t="str">
            <v>NI Wind</v>
          </cell>
          <cell r="F1061" t="str">
            <v>Hours of Operation</v>
          </cell>
        </row>
        <row r="1062">
          <cell r="A1062" t="str">
            <v>NI</v>
          </cell>
          <cell r="D1062" t="str">
            <v>NI Wind - 3rd CfD band</v>
          </cell>
          <cell r="E1062" t="str">
            <v>NI Wind</v>
          </cell>
          <cell r="F1062" t="str">
            <v>Capacity Factor</v>
          </cell>
        </row>
        <row r="1063">
          <cell r="A1063" t="str">
            <v>NI</v>
          </cell>
          <cell r="D1063" t="str">
            <v>NI Wind - 3rd CfD band</v>
          </cell>
          <cell r="E1063" t="str">
            <v>NI Wind</v>
          </cell>
          <cell r="F1063" t="str">
            <v>Energy Curtailed</v>
          </cell>
        </row>
        <row r="1064">
          <cell r="A1064" t="str">
            <v>NI</v>
          </cell>
          <cell r="D1064" t="str">
            <v>NI Wind - 3rd CfD band</v>
          </cell>
          <cell r="E1064" t="str">
            <v>NI Wind</v>
          </cell>
          <cell r="F1064" t="str">
            <v>Fixed Load Generation</v>
          </cell>
        </row>
        <row r="1065">
          <cell r="A1065" t="str">
            <v>NI</v>
          </cell>
          <cell r="D1065" t="str">
            <v>NI Wind - 3rd CfD band</v>
          </cell>
          <cell r="E1065" t="str">
            <v>NI Wind</v>
          </cell>
          <cell r="F1065" t="str">
            <v>Pump Load</v>
          </cell>
        </row>
        <row r="1066">
          <cell r="A1066" t="str">
            <v>NI</v>
          </cell>
          <cell r="D1066" t="str">
            <v>NI Wind - 3rd CfD band</v>
          </cell>
          <cell r="E1066" t="str">
            <v>NI Wind</v>
          </cell>
          <cell r="F1066" t="str">
            <v>VO&amp;M Cost</v>
          </cell>
        </row>
        <row r="1067">
          <cell r="A1067" t="str">
            <v>NI</v>
          </cell>
          <cell r="D1067" t="str">
            <v>NI Wind - 3rd CfD band</v>
          </cell>
          <cell r="E1067" t="str">
            <v>NI Wind</v>
          </cell>
          <cell r="F1067" t="str">
            <v>Generation Cost</v>
          </cell>
        </row>
        <row r="1068">
          <cell r="A1068" t="str">
            <v>NI</v>
          </cell>
          <cell r="D1068" t="str">
            <v>NI Wind - 3rd CfD band</v>
          </cell>
          <cell r="E1068" t="str">
            <v>NI Wind</v>
          </cell>
          <cell r="F1068" t="str">
            <v>Start &amp; Shutdown Cost</v>
          </cell>
        </row>
        <row r="1069">
          <cell r="A1069" t="str">
            <v>NI</v>
          </cell>
          <cell r="D1069" t="str">
            <v>NI Wind - 3rd CfD band</v>
          </cell>
          <cell r="E1069" t="str">
            <v>NI Wind</v>
          </cell>
          <cell r="F1069" t="str">
            <v>Start Fuel Cost</v>
          </cell>
        </row>
        <row r="1070">
          <cell r="A1070" t="str">
            <v>NI</v>
          </cell>
          <cell r="D1070" t="str">
            <v>NI Wind - 3rd CfD band</v>
          </cell>
          <cell r="E1070" t="str">
            <v>NI Wind</v>
          </cell>
          <cell r="F1070" t="str">
            <v>Emissions Cost</v>
          </cell>
        </row>
        <row r="1071">
          <cell r="A1071" t="str">
            <v>NI</v>
          </cell>
          <cell r="D1071" t="str">
            <v>NI Wind - 3rd CfD band</v>
          </cell>
          <cell r="E1071" t="str">
            <v>NI Wind</v>
          </cell>
          <cell r="F1071" t="str">
            <v>Total Generation Cost</v>
          </cell>
        </row>
        <row r="1072">
          <cell r="A1072" t="str">
            <v>NI</v>
          </cell>
          <cell r="D1072" t="str">
            <v>NI Wind - 3rd CfD band</v>
          </cell>
          <cell r="E1072" t="str">
            <v>NI Wind</v>
          </cell>
          <cell r="F1072" t="str">
            <v>SRMC</v>
          </cell>
        </row>
        <row r="1073">
          <cell r="A1073" t="str">
            <v>NI</v>
          </cell>
          <cell r="D1073" t="str">
            <v>NI Wind - 3rd CfD band</v>
          </cell>
          <cell r="E1073" t="str">
            <v>NI Wind</v>
          </cell>
          <cell r="F1073" t="str">
            <v>Mark-up</v>
          </cell>
        </row>
        <row r="1074">
          <cell r="A1074" t="str">
            <v>NI</v>
          </cell>
          <cell r="D1074" t="str">
            <v>NI Wind - 3rd CfD band</v>
          </cell>
          <cell r="E1074" t="str">
            <v>NI Wind</v>
          </cell>
          <cell r="F1074" t="str">
            <v>Price Received</v>
          </cell>
        </row>
        <row r="1075">
          <cell r="A1075" t="str">
            <v>NI</v>
          </cell>
          <cell r="D1075" t="str">
            <v>NI Wind - 3rd CfD band</v>
          </cell>
          <cell r="E1075" t="str">
            <v>NI Wind</v>
          </cell>
          <cell r="F1075" t="str">
            <v>Pool Revenue</v>
          </cell>
        </row>
        <row r="1076">
          <cell r="A1076" t="str">
            <v>NI</v>
          </cell>
          <cell r="D1076" t="str">
            <v>NI Wind - 3rd CfD band</v>
          </cell>
          <cell r="E1076" t="str">
            <v>NI Wind</v>
          </cell>
          <cell r="F1076" t="str">
            <v>Net Revenue</v>
          </cell>
        </row>
        <row r="1077">
          <cell r="A1077" t="str">
            <v>NI</v>
          </cell>
          <cell r="D1077" t="str">
            <v>NI Wind - 3rd CfD band</v>
          </cell>
          <cell r="E1077" t="str">
            <v>NI Wind</v>
          </cell>
          <cell r="F1077" t="str">
            <v>Net Profit</v>
          </cell>
        </row>
        <row r="1078">
          <cell r="A1078" t="str">
            <v>NI</v>
          </cell>
          <cell r="D1078" t="str">
            <v>NI Wind - 3rd CfD band</v>
          </cell>
          <cell r="E1078" t="str">
            <v>NI Wind</v>
          </cell>
          <cell r="F1078" t="str">
            <v>Installed Capacity</v>
          </cell>
        </row>
        <row r="1079">
          <cell r="A1079" t="str">
            <v>NI</v>
          </cell>
          <cell r="D1079" t="str">
            <v>NI Wind - 3rd CfD band</v>
          </cell>
          <cell r="E1079" t="str">
            <v>NI Wind</v>
          </cell>
          <cell r="F1079" t="str">
            <v>Rated Capacity</v>
          </cell>
        </row>
        <row r="1080">
          <cell r="A1080" t="str">
            <v>NI</v>
          </cell>
          <cell r="D1080" t="str">
            <v>NI Wind - 3rd CfD band</v>
          </cell>
          <cell r="E1080" t="str">
            <v>NI Wind</v>
          </cell>
          <cell r="F1080" t="str">
            <v>Maintenance</v>
          </cell>
        </row>
        <row r="1081">
          <cell r="A1081" t="str">
            <v>NI</v>
          </cell>
          <cell r="D1081" t="str">
            <v>NI Wind - 3rd CfD band</v>
          </cell>
          <cell r="E1081" t="str">
            <v>NI Wind</v>
          </cell>
          <cell r="F1081" t="str">
            <v>Forced Outage</v>
          </cell>
        </row>
        <row r="1082">
          <cell r="A1082" t="str">
            <v>NI</v>
          </cell>
          <cell r="D1082" t="str">
            <v>NI Wind - 3rd CfD band</v>
          </cell>
          <cell r="E1082" t="str">
            <v>NI Wind</v>
          </cell>
          <cell r="F1082" t="str">
            <v>Available Energy</v>
          </cell>
        </row>
        <row r="1083">
          <cell r="A1083" t="str">
            <v>NI</v>
          </cell>
          <cell r="D1083" t="str">
            <v>NI Wind - 4th CfD band</v>
          </cell>
          <cell r="E1083" t="str">
            <v>NI Wind</v>
          </cell>
          <cell r="F1083" t="str">
            <v>Generation</v>
          </cell>
        </row>
        <row r="1084">
          <cell r="A1084" t="str">
            <v>NI</v>
          </cell>
          <cell r="D1084" t="str">
            <v>NI Wind - 4th CfD band</v>
          </cell>
          <cell r="E1084" t="str">
            <v>NI Wind</v>
          </cell>
          <cell r="F1084" t="str">
            <v>Units Started</v>
          </cell>
        </row>
        <row r="1085">
          <cell r="A1085" t="str">
            <v>NI</v>
          </cell>
          <cell r="D1085" t="str">
            <v>NI Wind - 4th CfD band</v>
          </cell>
          <cell r="E1085" t="str">
            <v>NI Wind</v>
          </cell>
          <cell r="F1085" t="str">
            <v>Hours of Operation</v>
          </cell>
        </row>
        <row r="1086">
          <cell r="A1086" t="str">
            <v>NI</v>
          </cell>
          <cell r="D1086" t="str">
            <v>NI Wind - 4th CfD band</v>
          </cell>
          <cell r="E1086" t="str">
            <v>NI Wind</v>
          </cell>
          <cell r="F1086" t="str">
            <v>Capacity Factor</v>
          </cell>
        </row>
        <row r="1087">
          <cell r="A1087" t="str">
            <v>NI</v>
          </cell>
          <cell r="D1087" t="str">
            <v>NI Wind - 4th CfD band</v>
          </cell>
          <cell r="E1087" t="str">
            <v>NI Wind</v>
          </cell>
          <cell r="F1087" t="str">
            <v>Energy Curtailed</v>
          </cell>
        </row>
        <row r="1088">
          <cell r="A1088" t="str">
            <v>NI</v>
          </cell>
          <cell r="D1088" t="str">
            <v>NI Wind - 4th CfD band</v>
          </cell>
          <cell r="E1088" t="str">
            <v>NI Wind</v>
          </cell>
          <cell r="F1088" t="str">
            <v>Fixed Load Generation</v>
          </cell>
        </row>
        <row r="1089">
          <cell r="A1089" t="str">
            <v>NI</v>
          </cell>
          <cell r="D1089" t="str">
            <v>NI Wind - 4th CfD band</v>
          </cell>
          <cell r="E1089" t="str">
            <v>NI Wind</v>
          </cell>
          <cell r="F1089" t="str">
            <v>Pump Load</v>
          </cell>
        </row>
        <row r="1090">
          <cell r="A1090" t="str">
            <v>NI</v>
          </cell>
          <cell r="D1090" t="str">
            <v>NI Wind - 4th CfD band</v>
          </cell>
          <cell r="E1090" t="str">
            <v>NI Wind</v>
          </cell>
          <cell r="F1090" t="str">
            <v>VO&amp;M Cost</v>
          </cell>
        </row>
        <row r="1091">
          <cell r="A1091" t="str">
            <v>NI</v>
          </cell>
          <cell r="D1091" t="str">
            <v>NI Wind - 4th CfD band</v>
          </cell>
          <cell r="E1091" t="str">
            <v>NI Wind</v>
          </cell>
          <cell r="F1091" t="str">
            <v>Generation Cost</v>
          </cell>
        </row>
        <row r="1092">
          <cell r="A1092" t="str">
            <v>NI</v>
          </cell>
          <cell r="D1092" t="str">
            <v>NI Wind - 4th CfD band</v>
          </cell>
          <cell r="E1092" t="str">
            <v>NI Wind</v>
          </cell>
          <cell r="F1092" t="str">
            <v>Start &amp; Shutdown Cost</v>
          </cell>
        </row>
        <row r="1093">
          <cell r="A1093" t="str">
            <v>NI</v>
          </cell>
          <cell r="D1093" t="str">
            <v>NI Wind - 4th CfD band</v>
          </cell>
          <cell r="E1093" t="str">
            <v>NI Wind</v>
          </cell>
          <cell r="F1093" t="str">
            <v>Start Fuel Cost</v>
          </cell>
        </row>
        <row r="1094">
          <cell r="A1094" t="str">
            <v>NI</v>
          </cell>
          <cell r="D1094" t="str">
            <v>NI Wind - 4th CfD band</v>
          </cell>
          <cell r="E1094" t="str">
            <v>NI Wind</v>
          </cell>
          <cell r="F1094" t="str">
            <v>Emissions Cost</v>
          </cell>
        </row>
        <row r="1095">
          <cell r="A1095" t="str">
            <v>NI</v>
          </cell>
          <cell r="D1095" t="str">
            <v>NI Wind - 4th CfD band</v>
          </cell>
          <cell r="E1095" t="str">
            <v>NI Wind</v>
          </cell>
          <cell r="F1095" t="str">
            <v>Total Generation Cost</v>
          </cell>
        </row>
        <row r="1096">
          <cell r="A1096" t="str">
            <v>NI</v>
          </cell>
          <cell r="D1096" t="str">
            <v>NI Wind - 4th CfD band</v>
          </cell>
          <cell r="E1096" t="str">
            <v>NI Wind</v>
          </cell>
          <cell r="F1096" t="str">
            <v>SRMC</v>
          </cell>
        </row>
        <row r="1097">
          <cell r="A1097" t="str">
            <v>NI</v>
          </cell>
          <cell r="D1097" t="str">
            <v>NI Wind - 4th CfD band</v>
          </cell>
          <cell r="E1097" t="str">
            <v>NI Wind</v>
          </cell>
          <cell r="F1097" t="str">
            <v>Mark-up</v>
          </cell>
        </row>
        <row r="1098">
          <cell r="A1098" t="str">
            <v>NI</v>
          </cell>
          <cell r="D1098" t="str">
            <v>NI Wind - 4th CfD band</v>
          </cell>
          <cell r="E1098" t="str">
            <v>NI Wind</v>
          </cell>
          <cell r="F1098" t="str">
            <v>Price Received</v>
          </cell>
        </row>
        <row r="1099">
          <cell r="A1099" t="str">
            <v>NI</v>
          </cell>
          <cell r="D1099" t="str">
            <v>NI Wind - 4th CfD band</v>
          </cell>
          <cell r="E1099" t="str">
            <v>NI Wind</v>
          </cell>
          <cell r="F1099" t="str">
            <v>Pool Revenue</v>
          </cell>
        </row>
        <row r="1100">
          <cell r="A1100" t="str">
            <v>NI</v>
          </cell>
          <cell r="D1100" t="str">
            <v>NI Wind - 4th CfD band</v>
          </cell>
          <cell r="E1100" t="str">
            <v>NI Wind</v>
          </cell>
          <cell r="F1100" t="str">
            <v>Net Revenue</v>
          </cell>
        </row>
        <row r="1101">
          <cell r="A1101" t="str">
            <v>NI</v>
          </cell>
          <cell r="D1101" t="str">
            <v>NI Wind - 4th CfD band</v>
          </cell>
          <cell r="E1101" t="str">
            <v>NI Wind</v>
          </cell>
          <cell r="F1101" t="str">
            <v>Net Profit</v>
          </cell>
        </row>
        <row r="1102">
          <cell r="A1102" t="str">
            <v>NI</v>
          </cell>
          <cell r="D1102" t="str">
            <v>NI Wind - 4th CfD band</v>
          </cell>
          <cell r="E1102" t="str">
            <v>NI Wind</v>
          </cell>
          <cell r="F1102" t="str">
            <v>Installed Capacity</v>
          </cell>
        </row>
        <row r="1103">
          <cell r="A1103" t="str">
            <v>NI</v>
          </cell>
          <cell r="D1103" t="str">
            <v>NI Wind - 4th CfD band</v>
          </cell>
          <cell r="E1103" t="str">
            <v>NI Wind</v>
          </cell>
          <cell r="F1103" t="str">
            <v>Rated Capacity</v>
          </cell>
        </row>
        <row r="1104">
          <cell r="A1104" t="str">
            <v>NI</v>
          </cell>
          <cell r="D1104" t="str">
            <v>NI Wind - 4th CfD band</v>
          </cell>
          <cell r="E1104" t="str">
            <v>NI Wind</v>
          </cell>
          <cell r="F1104" t="str">
            <v>Maintenance</v>
          </cell>
        </row>
        <row r="1105">
          <cell r="A1105" t="str">
            <v>NI</v>
          </cell>
          <cell r="D1105" t="str">
            <v>NI Wind - 4th CfD band</v>
          </cell>
          <cell r="E1105" t="str">
            <v>NI Wind</v>
          </cell>
          <cell r="F1105" t="str">
            <v>Forced Outage</v>
          </cell>
        </row>
        <row r="1106">
          <cell r="A1106" t="str">
            <v>NI</v>
          </cell>
          <cell r="D1106" t="str">
            <v>NI Wind - 4th CfD band</v>
          </cell>
          <cell r="E1106" t="str">
            <v>NI Wind</v>
          </cell>
          <cell r="F1106" t="str">
            <v>Available Energy</v>
          </cell>
        </row>
        <row r="1107">
          <cell r="A1107" t="str">
            <v>NI</v>
          </cell>
          <cell r="D1107" t="str">
            <v>NI Wind - NFFO 1</v>
          </cell>
          <cell r="E1107" t="str">
            <v>NI Wind</v>
          </cell>
          <cell r="F1107" t="str">
            <v>Generation</v>
          </cell>
        </row>
        <row r="1108">
          <cell r="A1108" t="str">
            <v>NI</v>
          </cell>
          <cell r="D1108" t="str">
            <v>NI Wind - NFFO 1</v>
          </cell>
          <cell r="E1108" t="str">
            <v>NI Wind</v>
          </cell>
          <cell r="F1108" t="str">
            <v>Units Started</v>
          </cell>
        </row>
        <row r="1109">
          <cell r="A1109" t="str">
            <v>NI</v>
          </cell>
          <cell r="D1109" t="str">
            <v>NI Wind - NFFO 1</v>
          </cell>
          <cell r="E1109" t="str">
            <v>NI Wind</v>
          </cell>
          <cell r="F1109" t="str">
            <v>Hours of Operation</v>
          </cell>
        </row>
        <row r="1110">
          <cell r="A1110" t="str">
            <v>NI</v>
          </cell>
          <cell r="D1110" t="str">
            <v>NI Wind - NFFO 1</v>
          </cell>
          <cell r="E1110" t="str">
            <v>NI Wind</v>
          </cell>
          <cell r="F1110" t="str">
            <v>Capacity Factor</v>
          </cell>
        </row>
        <row r="1111">
          <cell r="A1111" t="str">
            <v>NI</v>
          </cell>
          <cell r="D1111" t="str">
            <v>NI Wind - NFFO 1</v>
          </cell>
          <cell r="E1111" t="str">
            <v>NI Wind</v>
          </cell>
          <cell r="F1111" t="str">
            <v>Energy Curtailed</v>
          </cell>
        </row>
        <row r="1112">
          <cell r="A1112" t="str">
            <v>NI</v>
          </cell>
          <cell r="D1112" t="str">
            <v>NI Wind - NFFO 1</v>
          </cell>
          <cell r="E1112" t="str">
            <v>NI Wind</v>
          </cell>
          <cell r="F1112" t="str">
            <v>Fixed Load Generation</v>
          </cell>
        </row>
        <row r="1113">
          <cell r="A1113" t="str">
            <v>NI</v>
          </cell>
          <cell r="D1113" t="str">
            <v>NI Wind - NFFO 1</v>
          </cell>
          <cell r="E1113" t="str">
            <v>NI Wind</v>
          </cell>
          <cell r="F1113" t="str">
            <v>Pump Load</v>
          </cell>
        </row>
        <row r="1114">
          <cell r="A1114" t="str">
            <v>NI</v>
          </cell>
          <cell r="D1114" t="str">
            <v>NI Wind - NFFO 1</v>
          </cell>
          <cell r="E1114" t="str">
            <v>NI Wind</v>
          </cell>
          <cell r="F1114" t="str">
            <v>VO&amp;M Cost</v>
          </cell>
        </row>
        <row r="1115">
          <cell r="A1115" t="str">
            <v>NI</v>
          </cell>
          <cell r="D1115" t="str">
            <v>NI Wind - NFFO 1</v>
          </cell>
          <cell r="E1115" t="str">
            <v>NI Wind</v>
          </cell>
          <cell r="F1115" t="str">
            <v>Generation Cost</v>
          </cell>
        </row>
        <row r="1116">
          <cell r="A1116" t="str">
            <v>NI</v>
          </cell>
          <cell r="D1116" t="str">
            <v>NI Wind - NFFO 1</v>
          </cell>
          <cell r="E1116" t="str">
            <v>NI Wind</v>
          </cell>
          <cell r="F1116" t="str">
            <v>Start &amp; Shutdown Cost</v>
          </cell>
        </row>
        <row r="1117">
          <cell r="A1117" t="str">
            <v>NI</v>
          </cell>
          <cell r="D1117" t="str">
            <v>NI Wind - NFFO 1</v>
          </cell>
          <cell r="E1117" t="str">
            <v>NI Wind</v>
          </cell>
          <cell r="F1117" t="str">
            <v>Start Fuel Cost</v>
          </cell>
        </row>
        <row r="1118">
          <cell r="A1118" t="str">
            <v>NI</v>
          </cell>
          <cell r="D1118" t="str">
            <v>NI Wind - NFFO 1</v>
          </cell>
          <cell r="E1118" t="str">
            <v>NI Wind</v>
          </cell>
          <cell r="F1118" t="str">
            <v>Emissions Cost</v>
          </cell>
        </row>
        <row r="1119">
          <cell r="A1119" t="str">
            <v>NI</v>
          </cell>
          <cell r="D1119" t="str">
            <v>NI Wind - NFFO 1</v>
          </cell>
          <cell r="E1119" t="str">
            <v>NI Wind</v>
          </cell>
          <cell r="F1119" t="str">
            <v>Total Generation Cost</v>
          </cell>
        </row>
        <row r="1120">
          <cell r="A1120" t="str">
            <v>NI</v>
          </cell>
          <cell r="D1120" t="str">
            <v>NI Wind - NFFO 1</v>
          </cell>
          <cell r="E1120" t="str">
            <v>NI Wind</v>
          </cell>
          <cell r="F1120" t="str">
            <v>SRMC</v>
          </cell>
        </row>
        <row r="1121">
          <cell r="A1121" t="str">
            <v>NI</v>
          </cell>
          <cell r="D1121" t="str">
            <v>NI Wind - NFFO 1</v>
          </cell>
          <cell r="E1121" t="str">
            <v>NI Wind</v>
          </cell>
          <cell r="F1121" t="str">
            <v>Mark-up</v>
          </cell>
        </row>
        <row r="1122">
          <cell r="A1122" t="str">
            <v>NI</v>
          </cell>
          <cell r="D1122" t="str">
            <v>NI Wind - NFFO 1</v>
          </cell>
          <cell r="E1122" t="str">
            <v>NI Wind</v>
          </cell>
          <cell r="F1122" t="str">
            <v>Price Received</v>
          </cell>
        </row>
        <row r="1123">
          <cell r="A1123" t="str">
            <v>NI</v>
          </cell>
          <cell r="D1123" t="str">
            <v>NI Wind - NFFO 1</v>
          </cell>
          <cell r="E1123" t="str">
            <v>NI Wind</v>
          </cell>
          <cell r="F1123" t="str">
            <v>Pool Revenue</v>
          </cell>
        </row>
        <row r="1124">
          <cell r="A1124" t="str">
            <v>NI</v>
          </cell>
          <cell r="D1124" t="str">
            <v>NI Wind - NFFO 1</v>
          </cell>
          <cell r="E1124" t="str">
            <v>NI Wind</v>
          </cell>
          <cell r="F1124" t="str">
            <v>Net Revenue</v>
          </cell>
        </row>
        <row r="1125">
          <cell r="A1125" t="str">
            <v>NI</v>
          </cell>
          <cell r="D1125" t="str">
            <v>NI Wind - NFFO 1</v>
          </cell>
          <cell r="E1125" t="str">
            <v>NI Wind</v>
          </cell>
          <cell r="F1125" t="str">
            <v>Net Profit</v>
          </cell>
        </row>
        <row r="1126">
          <cell r="A1126" t="str">
            <v>NI</v>
          </cell>
          <cell r="D1126" t="str">
            <v>NI Wind - NFFO 1</v>
          </cell>
          <cell r="E1126" t="str">
            <v>NI Wind</v>
          </cell>
          <cell r="F1126" t="str">
            <v>Installed Capacity</v>
          </cell>
        </row>
        <row r="1127">
          <cell r="A1127" t="str">
            <v>NI</v>
          </cell>
          <cell r="D1127" t="str">
            <v>NI Wind - NFFO 1</v>
          </cell>
          <cell r="E1127" t="str">
            <v>NI Wind</v>
          </cell>
          <cell r="F1127" t="str">
            <v>Rated Capacity</v>
          </cell>
        </row>
        <row r="1128">
          <cell r="A1128" t="str">
            <v>NI</v>
          </cell>
          <cell r="D1128" t="str">
            <v>NI Wind - NFFO 1</v>
          </cell>
          <cell r="E1128" t="str">
            <v>NI Wind</v>
          </cell>
          <cell r="F1128" t="str">
            <v>Maintenance</v>
          </cell>
        </row>
        <row r="1129">
          <cell r="A1129" t="str">
            <v>NI</v>
          </cell>
          <cell r="D1129" t="str">
            <v>NI Wind - NFFO 1</v>
          </cell>
          <cell r="E1129" t="str">
            <v>NI Wind</v>
          </cell>
          <cell r="F1129" t="str">
            <v>Forced Outage</v>
          </cell>
        </row>
        <row r="1130">
          <cell r="A1130" t="str">
            <v>NI</v>
          </cell>
          <cell r="D1130" t="str">
            <v>NI Wind - NFFO 1</v>
          </cell>
          <cell r="E1130" t="str">
            <v>NI Wind</v>
          </cell>
          <cell r="F1130" t="str">
            <v>Available Energy</v>
          </cell>
        </row>
        <row r="1131">
          <cell r="A1131" t="str">
            <v>NI</v>
          </cell>
          <cell r="D1131" t="str">
            <v>NI Wind - NFFO 2</v>
          </cell>
          <cell r="E1131" t="str">
            <v>NI Wind</v>
          </cell>
          <cell r="F1131" t="str">
            <v>Generation</v>
          </cell>
        </row>
        <row r="1132">
          <cell r="A1132" t="str">
            <v>NI</v>
          </cell>
          <cell r="D1132" t="str">
            <v>NI Wind - NFFO 2</v>
          </cell>
          <cell r="E1132" t="str">
            <v>NI Wind</v>
          </cell>
          <cell r="F1132" t="str">
            <v>Units Started</v>
          </cell>
        </row>
        <row r="1133">
          <cell r="A1133" t="str">
            <v>NI</v>
          </cell>
          <cell r="D1133" t="str">
            <v>NI Wind - NFFO 2</v>
          </cell>
          <cell r="E1133" t="str">
            <v>NI Wind</v>
          </cell>
          <cell r="F1133" t="str">
            <v>Hours of Operation</v>
          </cell>
        </row>
        <row r="1134">
          <cell r="A1134" t="str">
            <v>NI</v>
          </cell>
          <cell r="D1134" t="str">
            <v>NI Wind - NFFO 2</v>
          </cell>
          <cell r="E1134" t="str">
            <v>NI Wind</v>
          </cell>
          <cell r="F1134" t="str">
            <v>Capacity Factor</v>
          </cell>
        </row>
        <row r="1135">
          <cell r="A1135" t="str">
            <v>NI</v>
          </cell>
          <cell r="D1135" t="str">
            <v>NI Wind - NFFO 2</v>
          </cell>
          <cell r="E1135" t="str">
            <v>NI Wind</v>
          </cell>
          <cell r="F1135" t="str">
            <v>Energy Curtailed</v>
          </cell>
        </row>
        <row r="1136">
          <cell r="A1136" t="str">
            <v>NI</v>
          </cell>
          <cell r="D1136" t="str">
            <v>NI Wind - NFFO 2</v>
          </cell>
          <cell r="E1136" t="str">
            <v>NI Wind</v>
          </cell>
          <cell r="F1136" t="str">
            <v>Fixed Load Generation</v>
          </cell>
        </row>
        <row r="1137">
          <cell r="A1137" t="str">
            <v>NI</v>
          </cell>
          <cell r="D1137" t="str">
            <v>NI Wind - NFFO 2</v>
          </cell>
          <cell r="E1137" t="str">
            <v>NI Wind</v>
          </cell>
          <cell r="F1137" t="str">
            <v>Pump Load</v>
          </cell>
        </row>
        <row r="1138">
          <cell r="A1138" t="str">
            <v>NI</v>
          </cell>
          <cell r="D1138" t="str">
            <v>NI Wind - NFFO 2</v>
          </cell>
          <cell r="E1138" t="str">
            <v>NI Wind</v>
          </cell>
          <cell r="F1138" t="str">
            <v>VO&amp;M Cost</v>
          </cell>
        </row>
        <row r="1139">
          <cell r="A1139" t="str">
            <v>NI</v>
          </cell>
          <cell r="D1139" t="str">
            <v>NI Wind - NFFO 2</v>
          </cell>
          <cell r="E1139" t="str">
            <v>NI Wind</v>
          </cell>
          <cell r="F1139" t="str">
            <v>Generation Cost</v>
          </cell>
        </row>
        <row r="1140">
          <cell r="A1140" t="str">
            <v>NI</v>
          </cell>
          <cell r="D1140" t="str">
            <v>NI Wind - NFFO 2</v>
          </cell>
          <cell r="E1140" t="str">
            <v>NI Wind</v>
          </cell>
          <cell r="F1140" t="str">
            <v>Start &amp; Shutdown Cost</v>
          </cell>
        </row>
        <row r="1141">
          <cell r="A1141" t="str">
            <v>NI</v>
          </cell>
          <cell r="D1141" t="str">
            <v>NI Wind - NFFO 2</v>
          </cell>
          <cell r="E1141" t="str">
            <v>NI Wind</v>
          </cell>
          <cell r="F1141" t="str">
            <v>Start Fuel Cost</v>
          </cell>
        </row>
        <row r="1142">
          <cell r="A1142" t="str">
            <v>NI</v>
          </cell>
          <cell r="D1142" t="str">
            <v>NI Wind - NFFO 2</v>
          </cell>
          <cell r="E1142" t="str">
            <v>NI Wind</v>
          </cell>
          <cell r="F1142" t="str">
            <v>Emissions Cost</v>
          </cell>
        </row>
        <row r="1143">
          <cell r="A1143" t="str">
            <v>NI</v>
          </cell>
          <cell r="D1143" t="str">
            <v>NI Wind - NFFO 2</v>
          </cell>
          <cell r="E1143" t="str">
            <v>NI Wind</v>
          </cell>
          <cell r="F1143" t="str">
            <v>Total Generation Cost</v>
          </cell>
        </row>
        <row r="1144">
          <cell r="A1144" t="str">
            <v>NI</v>
          </cell>
          <cell r="D1144" t="str">
            <v>NI Wind - NFFO 2</v>
          </cell>
          <cell r="E1144" t="str">
            <v>NI Wind</v>
          </cell>
          <cell r="F1144" t="str">
            <v>SRMC</v>
          </cell>
        </row>
        <row r="1145">
          <cell r="A1145" t="str">
            <v>NI</v>
          </cell>
          <cell r="D1145" t="str">
            <v>NI Wind - NFFO 2</v>
          </cell>
          <cell r="E1145" t="str">
            <v>NI Wind</v>
          </cell>
          <cell r="F1145" t="str">
            <v>Mark-up</v>
          </cell>
        </row>
        <row r="1146">
          <cell r="A1146" t="str">
            <v>NI</v>
          </cell>
          <cell r="D1146" t="str">
            <v>NI Wind - NFFO 2</v>
          </cell>
          <cell r="E1146" t="str">
            <v>NI Wind</v>
          </cell>
          <cell r="F1146" t="str">
            <v>Price Received</v>
          </cell>
        </row>
        <row r="1147">
          <cell r="A1147" t="str">
            <v>NI</v>
          </cell>
          <cell r="D1147" t="str">
            <v>NI Wind - NFFO 2</v>
          </cell>
          <cell r="E1147" t="str">
            <v>NI Wind</v>
          </cell>
          <cell r="F1147" t="str">
            <v>Pool Revenue</v>
          </cell>
        </row>
        <row r="1148">
          <cell r="A1148" t="str">
            <v>NI</v>
          </cell>
          <cell r="D1148" t="str">
            <v>NI Wind - NFFO 2</v>
          </cell>
          <cell r="E1148" t="str">
            <v>NI Wind</v>
          </cell>
          <cell r="F1148" t="str">
            <v>Net Revenue</v>
          </cell>
        </row>
        <row r="1149">
          <cell r="A1149" t="str">
            <v>NI</v>
          </cell>
          <cell r="D1149" t="str">
            <v>NI Wind - NFFO 2</v>
          </cell>
          <cell r="E1149" t="str">
            <v>NI Wind</v>
          </cell>
          <cell r="F1149" t="str">
            <v>Net Profit</v>
          </cell>
        </row>
        <row r="1150">
          <cell r="A1150" t="str">
            <v>NI</v>
          </cell>
          <cell r="D1150" t="str">
            <v>NI Wind - NFFO 2</v>
          </cell>
          <cell r="E1150" t="str">
            <v>NI Wind</v>
          </cell>
          <cell r="F1150" t="str">
            <v>Installed Capacity</v>
          </cell>
        </row>
        <row r="1151">
          <cell r="A1151" t="str">
            <v>NI</v>
          </cell>
          <cell r="D1151" t="str">
            <v>NI Wind - NFFO 2</v>
          </cell>
          <cell r="E1151" t="str">
            <v>NI Wind</v>
          </cell>
          <cell r="F1151" t="str">
            <v>Rated Capacity</v>
          </cell>
        </row>
        <row r="1152">
          <cell r="A1152" t="str">
            <v>NI</v>
          </cell>
          <cell r="D1152" t="str">
            <v>NI Wind - NFFO 2</v>
          </cell>
          <cell r="E1152" t="str">
            <v>NI Wind</v>
          </cell>
          <cell r="F1152" t="str">
            <v>Maintenance</v>
          </cell>
        </row>
        <row r="1153">
          <cell r="A1153" t="str">
            <v>NI</v>
          </cell>
          <cell r="D1153" t="str">
            <v>NI Wind - NFFO 2</v>
          </cell>
          <cell r="E1153" t="str">
            <v>NI Wind</v>
          </cell>
          <cell r="F1153" t="str">
            <v>Forced Outage</v>
          </cell>
        </row>
        <row r="1154">
          <cell r="A1154" t="str">
            <v>NI</v>
          </cell>
          <cell r="D1154" t="str">
            <v>NI Wind - NFFO 2</v>
          </cell>
          <cell r="E1154" t="str">
            <v>NI Wind</v>
          </cell>
          <cell r="F1154" t="str">
            <v>Available Energy</v>
          </cell>
        </row>
        <row r="1155">
          <cell r="A1155" t="str">
            <v>NI</v>
          </cell>
          <cell r="D1155" t="str">
            <v>NI Wind - No support</v>
          </cell>
          <cell r="E1155" t="str">
            <v>NI Wind</v>
          </cell>
          <cell r="F1155" t="str">
            <v>Generation</v>
          </cell>
        </row>
        <row r="1156">
          <cell r="A1156" t="str">
            <v>NI</v>
          </cell>
          <cell r="D1156" t="str">
            <v>NI Wind - No support</v>
          </cell>
          <cell r="E1156" t="str">
            <v>NI Wind</v>
          </cell>
          <cell r="F1156" t="str">
            <v>Units Started</v>
          </cell>
        </row>
        <row r="1157">
          <cell r="A1157" t="str">
            <v>NI</v>
          </cell>
          <cell r="D1157" t="str">
            <v>NI Wind - No support</v>
          </cell>
          <cell r="E1157" t="str">
            <v>NI Wind</v>
          </cell>
          <cell r="F1157" t="str">
            <v>Hours of Operation</v>
          </cell>
        </row>
        <row r="1158">
          <cell r="A1158" t="str">
            <v>NI</v>
          </cell>
          <cell r="D1158" t="str">
            <v>NI Wind - No support</v>
          </cell>
          <cell r="E1158" t="str">
            <v>NI Wind</v>
          </cell>
          <cell r="F1158" t="str">
            <v>Capacity Factor</v>
          </cell>
        </row>
        <row r="1159">
          <cell r="A1159" t="str">
            <v>NI</v>
          </cell>
          <cell r="D1159" t="str">
            <v>NI Wind - No support</v>
          </cell>
          <cell r="E1159" t="str">
            <v>NI Wind</v>
          </cell>
          <cell r="F1159" t="str">
            <v>Energy Curtailed</v>
          </cell>
        </row>
        <row r="1160">
          <cell r="A1160" t="str">
            <v>NI</v>
          </cell>
          <cell r="D1160" t="str">
            <v>NI Wind - No support</v>
          </cell>
          <cell r="E1160" t="str">
            <v>NI Wind</v>
          </cell>
          <cell r="F1160" t="str">
            <v>Fixed Load Generation</v>
          </cell>
        </row>
        <row r="1161">
          <cell r="A1161" t="str">
            <v>NI</v>
          </cell>
          <cell r="D1161" t="str">
            <v>NI Wind - No support</v>
          </cell>
          <cell r="E1161" t="str">
            <v>NI Wind</v>
          </cell>
          <cell r="F1161" t="str">
            <v>Pump Load</v>
          </cell>
        </row>
        <row r="1162">
          <cell r="A1162" t="str">
            <v>NI</v>
          </cell>
          <cell r="D1162" t="str">
            <v>NI Wind - No support</v>
          </cell>
          <cell r="E1162" t="str">
            <v>NI Wind</v>
          </cell>
          <cell r="F1162" t="str">
            <v>VO&amp;M Cost</v>
          </cell>
        </row>
        <row r="1163">
          <cell r="A1163" t="str">
            <v>NI</v>
          </cell>
          <cell r="D1163" t="str">
            <v>NI Wind - No support</v>
          </cell>
          <cell r="E1163" t="str">
            <v>NI Wind</v>
          </cell>
          <cell r="F1163" t="str">
            <v>Generation Cost</v>
          </cell>
        </row>
        <row r="1164">
          <cell r="A1164" t="str">
            <v>NI</v>
          </cell>
          <cell r="D1164" t="str">
            <v>NI Wind - No support</v>
          </cell>
          <cell r="E1164" t="str">
            <v>NI Wind</v>
          </cell>
          <cell r="F1164" t="str">
            <v>Start &amp; Shutdown Cost</v>
          </cell>
        </row>
        <row r="1165">
          <cell r="A1165" t="str">
            <v>NI</v>
          </cell>
          <cell r="D1165" t="str">
            <v>NI Wind - No support</v>
          </cell>
          <cell r="E1165" t="str">
            <v>NI Wind</v>
          </cell>
          <cell r="F1165" t="str">
            <v>Start Fuel Cost</v>
          </cell>
        </row>
        <row r="1166">
          <cell r="A1166" t="str">
            <v>NI</v>
          </cell>
          <cell r="D1166" t="str">
            <v>NI Wind - No support</v>
          </cell>
          <cell r="E1166" t="str">
            <v>NI Wind</v>
          </cell>
          <cell r="F1166" t="str">
            <v>Emissions Cost</v>
          </cell>
        </row>
        <row r="1167">
          <cell r="A1167" t="str">
            <v>NI</v>
          </cell>
          <cell r="D1167" t="str">
            <v>NI Wind - No support</v>
          </cell>
          <cell r="E1167" t="str">
            <v>NI Wind</v>
          </cell>
          <cell r="F1167" t="str">
            <v>Total Generation Cost</v>
          </cell>
        </row>
        <row r="1168">
          <cell r="A1168" t="str">
            <v>NI</v>
          </cell>
          <cell r="D1168" t="str">
            <v>NI Wind - No support</v>
          </cell>
          <cell r="E1168" t="str">
            <v>NI Wind</v>
          </cell>
          <cell r="F1168" t="str">
            <v>SRMC</v>
          </cell>
        </row>
        <row r="1169">
          <cell r="A1169" t="str">
            <v>NI</v>
          </cell>
          <cell r="D1169" t="str">
            <v>NI Wind - No support</v>
          </cell>
          <cell r="E1169" t="str">
            <v>NI Wind</v>
          </cell>
          <cell r="F1169" t="str">
            <v>Mark-up</v>
          </cell>
        </row>
        <row r="1170">
          <cell r="A1170" t="str">
            <v>NI</v>
          </cell>
          <cell r="D1170" t="str">
            <v>NI Wind - No support</v>
          </cell>
          <cell r="E1170" t="str">
            <v>NI Wind</v>
          </cell>
          <cell r="F1170" t="str">
            <v>Price Received</v>
          </cell>
        </row>
        <row r="1171">
          <cell r="A1171" t="str">
            <v>NI</v>
          </cell>
          <cell r="D1171" t="str">
            <v>NI Wind - No support</v>
          </cell>
          <cell r="E1171" t="str">
            <v>NI Wind</v>
          </cell>
          <cell r="F1171" t="str">
            <v>Pool Revenue</v>
          </cell>
        </row>
        <row r="1172">
          <cell r="A1172" t="str">
            <v>NI</v>
          </cell>
          <cell r="D1172" t="str">
            <v>NI Wind - No support</v>
          </cell>
          <cell r="E1172" t="str">
            <v>NI Wind</v>
          </cell>
          <cell r="F1172" t="str">
            <v>Net Revenue</v>
          </cell>
        </row>
        <row r="1173">
          <cell r="A1173" t="str">
            <v>NI</v>
          </cell>
          <cell r="D1173" t="str">
            <v>NI Wind - No support</v>
          </cell>
          <cell r="E1173" t="str">
            <v>NI Wind</v>
          </cell>
          <cell r="F1173" t="str">
            <v>Net Profit</v>
          </cell>
        </row>
        <row r="1174">
          <cell r="A1174" t="str">
            <v>NI</v>
          </cell>
          <cell r="D1174" t="str">
            <v>NI Wind - No support</v>
          </cell>
          <cell r="E1174" t="str">
            <v>NI Wind</v>
          </cell>
          <cell r="F1174" t="str">
            <v>Installed Capacity</v>
          </cell>
        </row>
        <row r="1175">
          <cell r="A1175" t="str">
            <v>NI</v>
          </cell>
          <cell r="D1175" t="str">
            <v>NI Wind - No support</v>
          </cell>
          <cell r="E1175" t="str">
            <v>NI Wind</v>
          </cell>
          <cell r="F1175" t="str">
            <v>Rated Capacity</v>
          </cell>
        </row>
        <row r="1176">
          <cell r="A1176" t="str">
            <v>NI</v>
          </cell>
          <cell r="D1176" t="str">
            <v>NI Wind - No support</v>
          </cell>
          <cell r="E1176" t="str">
            <v>NI Wind</v>
          </cell>
          <cell r="F1176" t="str">
            <v>Maintenance</v>
          </cell>
        </row>
        <row r="1177">
          <cell r="A1177" t="str">
            <v>NI</v>
          </cell>
          <cell r="D1177" t="str">
            <v>NI Wind - No support</v>
          </cell>
          <cell r="E1177" t="str">
            <v>NI Wind</v>
          </cell>
          <cell r="F1177" t="str">
            <v>Forced Outage</v>
          </cell>
        </row>
        <row r="1178">
          <cell r="A1178" t="str">
            <v>NI</v>
          </cell>
          <cell r="D1178" t="str">
            <v>NI Wind - No support</v>
          </cell>
          <cell r="E1178" t="str">
            <v>NI Wind</v>
          </cell>
          <cell r="F1178" t="str">
            <v>Available Energy</v>
          </cell>
        </row>
        <row r="1179">
          <cell r="A1179" t="str">
            <v>NI</v>
          </cell>
          <cell r="D1179" t="str">
            <v>NI Wind Offshore - 2nd CfD band</v>
          </cell>
          <cell r="E1179" t="str">
            <v>NI Wind_offshore</v>
          </cell>
          <cell r="F1179" t="str">
            <v>Generation</v>
          </cell>
        </row>
        <row r="1180">
          <cell r="A1180" t="str">
            <v>NI</v>
          </cell>
          <cell r="D1180" t="str">
            <v>NI Wind Offshore - 2nd CfD band</v>
          </cell>
          <cell r="E1180" t="str">
            <v>NI Wind_offshore</v>
          </cell>
          <cell r="F1180" t="str">
            <v>Units Started</v>
          </cell>
        </row>
        <row r="1181">
          <cell r="A1181" t="str">
            <v>NI</v>
          </cell>
          <cell r="D1181" t="str">
            <v>NI Wind Offshore - 2nd CfD band</v>
          </cell>
          <cell r="E1181" t="str">
            <v>NI Wind_offshore</v>
          </cell>
          <cell r="F1181" t="str">
            <v>Hours of Operation</v>
          </cell>
        </row>
        <row r="1182">
          <cell r="A1182" t="str">
            <v>NI</v>
          </cell>
          <cell r="D1182" t="str">
            <v>NI Wind Offshore - 2nd CfD band</v>
          </cell>
          <cell r="E1182" t="str">
            <v>NI Wind_offshore</v>
          </cell>
          <cell r="F1182" t="str">
            <v>Capacity Factor</v>
          </cell>
        </row>
        <row r="1183">
          <cell r="A1183" t="str">
            <v>NI</v>
          </cell>
          <cell r="D1183" t="str">
            <v>NI Wind Offshore - 2nd CfD band</v>
          </cell>
          <cell r="E1183" t="str">
            <v>NI Wind_offshore</v>
          </cell>
          <cell r="F1183" t="str">
            <v>Energy Curtailed</v>
          </cell>
        </row>
        <row r="1184">
          <cell r="A1184" t="str">
            <v>NI</v>
          </cell>
          <cell r="D1184" t="str">
            <v>NI Wind Offshore - 2nd CfD band</v>
          </cell>
          <cell r="E1184" t="str">
            <v>NI Wind_offshore</v>
          </cell>
          <cell r="F1184" t="str">
            <v>Fixed Load Generation</v>
          </cell>
        </row>
        <row r="1185">
          <cell r="A1185" t="str">
            <v>NI</v>
          </cell>
          <cell r="D1185" t="str">
            <v>NI Wind Offshore - 2nd CfD band</v>
          </cell>
          <cell r="E1185" t="str">
            <v>NI Wind_offshore</v>
          </cell>
          <cell r="F1185" t="str">
            <v>Pump Load</v>
          </cell>
        </row>
        <row r="1186">
          <cell r="A1186" t="str">
            <v>NI</v>
          </cell>
          <cell r="D1186" t="str">
            <v>NI Wind Offshore - 2nd CfD band</v>
          </cell>
          <cell r="E1186" t="str">
            <v>NI Wind_offshore</v>
          </cell>
          <cell r="F1186" t="str">
            <v>VO&amp;M Cost</v>
          </cell>
        </row>
        <row r="1187">
          <cell r="A1187" t="str">
            <v>NI</v>
          </cell>
          <cell r="D1187" t="str">
            <v>NI Wind Offshore - 2nd CfD band</v>
          </cell>
          <cell r="E1187" t="str">
            <v>NI Wind_offshore</v>
          </cell>
          <cell r="F1187" t="str">
            <v>Generation Cost</v>
          </cell>
        </row>
        <row r="1188">
          <cell r="A1188" t="str">
            <v>NI</v>
          </cell>
          <cell r="D1188" t="str">
            <v>NI Wind Offshore - 2nd CfD band</v>
          </cell>
          <cell r="E1188" t="str">
            <v>NI Wind_offshore</v>
          </cell>
          <cell r="F1188" t="str">
            <v>Start &amp; Shutdown Cost</v>
          </cell>
        </row>
        <row r="1189">
          <cell r="A1189" t="str">
            <v>NI</v>
          </cell>
          <cell r="D1189" t="str">
            <v>NI Wind Offshore - 2nd CfD band</v>
          </cell>
          <cell r="E1189" t="str">
            <v>NI Wind_offshore</v>
          </cell>
          <cell r="F1189" t="str">
            <v>Start Fuel Cost</v>
          </cell>
        </row>
        <row r="1190">
          <cell r="A1190" t="str">
            <v>NI</v>
          </cell>
          <cell r="D1190" t="str">
            <v>NI Wind Offshore - 2nd CfD band</v>
          </cell>
          <cell r="E1190" t="str">
            <v>NI Wind_offshore</v>
          </cell>
          <cell r="F1190" t="str">
            <v>Emissions Cost</v>
          </cell>
        </row>
        <row r="1191">
          <cell r="A1191" t="str">
            <v>NI</v>
          </cell>
          <cell r="D1191" t="str">
            <v>NI Wind Offshore - 2nd CfD band</v>
          </cell>
          <cell r="E1191" t="str">
            <v>NI Wind_offshore</v>
          </cell>
          <cell r="F1191" t="str">
            <v>Total Generation Cost</v>
          </cell>
        </row>
        <row r="1192">
          <cell r="A1192" t="str">
            <v>NI</v>
          </cell>
          <cell r="D1192" t="str">
            <v>NI Wind Offshore - 2nd CfD band</v>
          </cell>
          <cell r="E1192" t="str">
            <v>NI Wind_offshore</v>
          </cell>
          <cell r="F1192" t="str">
            <v>SRMC</v>
          </cell>
        </row>
        <row r="1193">
          <cell r="A1193" t="str">
            <v>NI</v>
          </cell>
          <cell r="D1193" t="str">
            <v>NI Wind Offshore - 2nd CfD band</v>
          </cell>
          <cell r="E1193" t="str">
            <v>NI Wind_offshore</v>
          </cell>
          <cell r="F1193" t="str">
            <v>Mark-up</v>
          </cell>
        </row>
        <row r="1194">
          <cell r="A1194" t="str">
            <v>NI</v>
          </cell>
          <cell r="D1194" t="str">
            <v>NI Wind Offshore - 2nd CfD band</v>
          </cell>
          <cell r="E1194" t="str">
            <v>NI Wind_offshore</v>
          </cell>
          <cell r="F1194" t="str">
            <v>Price Received</v>
          </cell>
        </row>
        <row r="1195">
          <cell r="A1195" t="str">
            <v>NI</v>
          </cell>
          <cell r="D1195" t="str">
            <v>NI Wind Offshore - 2nd CfD band</v>
          </cell>
          <cell r="E1195" t="str">
            <v>NI Wind_offshore</v>
          </cell>
          <cell r="F1195" t="str">
            <v>Pool Revenue</v>
          </cell>
        </row>
        <row r="1196">
          <cell r="A1196" t="str">
            <v>NI</v>
          </cell>
          <cell r="D1196" t="str">
            <v>NI Wind Offshore - 2nd CfD band</v>
          </cell>
          <cell r="E1196" t="str">
            <v>NI Wind_offshore</v>
          </cell>
          <cell r="F1196" t="str">
            <v>Net Revenue</v>
          </cell>
        </row>
        <row r="1197">
          <cell r="A1197" t="str">
            <v>NI</v>
          </cell>
          <cell r="D1197" t="str">
            <v>NI Wind Offshore - 2nd CfD band</v>
          </cell>
          <cell r="E1197" t="str">
            <v>NI Wind_offshore</v>
          </cell>
          <cell r="F1197" t="str">
            <v>Net Profit</v>
          </cell>
        </row>
        <row r="1198">
          <cell r="A1198" t="str">
            <v>NI</v>
          </cell>
          <cell r="D1198" t="str">
            <v>NI Wind Offshore - 2nd CfD band</v>
          </cell>
          <cell r="E1198" t="str">
            <v>NI Wind_offshore</v>
          </cell>
          <cell r="F1198" t="str">
            <v>Installed Capacity</v>
          </cell>
        </row>
        <row r="1199">
          <cell r="A1199" t="str">
            <v>NI</v>
          </cell>
          <cell r="D1199" t="str">
            <v>NI Wind Offshore - 2nd CfD band</v>
          </cell>
          <cell r="E1199" t="str">
            <v>NI Wind_offshore</v>
          </cell>
          <cell r="F1199" t="str">
            <v>Rated Capacity</v>
          </cell>
        </row>
        <row r="1200">
          <cell r="A1200" t="str">
            <v>NI</v>
          </cell>
          <cell r="D1200" t="str">
            <v>NI Wind Offshore - 2nd CfD band</v>
          </cell>
          <cell r="E1200" t="str">
            <v>NI Wind_offshore</v>
          </cell>
          <cell r="F1200" t="str">
            <v>Maintenance</v>
          </cell>
        </row>
        <row r="1201">
          <cell r="A1201" t="str">
            <v>NI</v>
          </cell>
          <cell r="D1201" t="str">
            <v>NI Wind Offshore - 2nd CfD band</v>
          </cell>
          <cell r="E1201" t="str">
            <v>NI Wind_offshore</v>
          </cell>
          <cell r="F1201" t="str">
            <v>Forced Outage</v>
          </cell>
        </row>
        <row r="1202">
          <cell r="A1202" t="str">
            <v>NI</v>
          </cell>
          <cell r="D1202" t="str">
            <v>NI Wind Offshore - 2nd CfD band</v>
          </cell>
          <cell r="E1202" t="str">
            <v>NI Wind_offshore</v>
          </cell>
          <cell r="F1202" t="str">
            <v>Available Energy</v>
          </cell>
        </row>
        <row r="1203">
          <cell r="A1203" t="str">
            <v>NI</v>
          </cell>
          <cell r="D1203" t="str">
            <v>NI Wind Offshore - 3rd CfD band</v>
          </cell>
          <cell r="E1203" t="str">
            <v>NI Wind_offshore</v>
          </cell>
          <cell r="F1203" t="str">
            <v>Generation</v>
          </cell>
        </row>
        <row r="1204">
          <cell r="A1204" t="str">
            <v>NI</v>
          </cell>
          <cell r="D1204" t="str">
            <v>NI Wind Offshore - 3rd CfD band</v>
          </cell>
          <cell r="E1204" t="str">
            <v>NI Wind_offshore</v>
          </cell>
          <cell r="F1204" t="str">
            <v>Units Started</v>
          </cell>
        </row>
        <row r="1205">
          <cell r="A1205" t="str">
            <v>NI</v>
          </cell>
          <cell r="D1205" t="str">
            <v>NI Wind Offshore - 3rd CfD band</v>
          </cell>
          <cell r="E1205" t="str">
            <v>NI Wind_offshore</v>
          </cell>
          <cell r="F1205" t="str">
            <v>Hours of Operation</v>
          </cell>
        </row>
        <row r="1206">
          <cell r="A1206" t="str">
            <v>NI</v>
          </cell>
          <cell r="D1206" t="str">
            <v>NI Wind Offshore - 3rd CfD band</v>
          </cell>
          <cell r="E1206" t="str">
            <v>NI Wind_offshore</v>
          </cell>
          <cell r="F1206" t="str">
            <v>Capacity Factor</v>
          </cell>
        </row>
        <row r="1207">
          <cell r="A1207" t="str">
            <v>NI</v>
          </cell>
          <cell r="D1207" t="str">
            <v>NI Wind Offshore - 3rd CfD band</v>
          </cell>
          <cell r="E1207" t="str">
            <v>NI Wind_offshore</v>
          </cell>
          <cell r="F1207" t="str">
            <v>Energy Curtailed</v>
          </cell>
        </row>
        <row r="1208">
          <cell r="A1208" t="str">
            <v>NI</v>
          </cell>
          <cell r="D1208" t="str">
            <v>NI Wind Offshore - 3rd CfD band</v>
          </cell>
          <cell r="E1208" t="str">
            <v>NI Wind_offshore</v>
          </cell>
          <cell r="F1208" t="str">
            <v>Fixed Load Generation</v>
          </cell>
        </row>
        <row r="1209">
          <cell r="A1209" t="str">
            <v>NI</v>
          </cell>
          <cell r="D1209" t="str">
            <v>NI Wind Offshore - 3rd CfD band</v>
          </cell>
          <cell r="E1209" t="str">
            <v>NI Wind_offshore</v>
          </cell>
          <cell r="F1209" t="str">
            <v>Pump Load</v>
          </cell>
        </row>
        <row r="1210">
          <cell r="A1210" t="str">
            <v>NI</v>
          </cell>
          <cell r="D1210" t="str">
            <v>NI Wind Offshore - 3rd CfD band</v>
          </cell>
          <cell r="E1210" t="str">
            <v>NI Wind_offshore</v>
          </cell>
          <cell r="F1210" t="str">
            <v>VO&amp;M Cost</v>
          </cell>
        </row>
        <row r="1211">
          <cell r="A1211" t="str">
            <v>NI</v>
          </cell>
          <cell r="D1211" t="str">
            <v>NI Wind Offshore - 3rd CfD band</v>
          </cell>
          <cell r="E1211" t="str">
            <v>NI Wind_offshore</v>
          </cell>
          <cell r="F1211" t="str">
            <v>Generation Cost</v>
          </cell>
        </row>
        <row r="1212">
          <cell r="A1212" t="str">
            <v>NI</v>
          </cell>
          <cell r="D1212" t="str">
            <v>NI Wind Offshore - 3rd CfD band</v>
          </cell>
          <cell r="E1212" t="str">
            <v>NI Wind_offshore</v>
          </cell>
          <cell r="F1212" t="str">
            <v>Start &amp; Shutdown Cost</v>
          </cell>
        </row>
        <row r="1213">
          <cell r="A1213" t="str">
            <v>NI</v>
          </cell>
          <cell r="D1213" t="str">
            <v>NI Wind Offshore - 3rd CfD band</v>
          </cell>
          <cell r="E1213" t="str">
            <v>NI Wind_offshore</v>
          </cell>
          <cell r="F1213" t="str">
            <v>Start Fuel Cost</v>
          </cell>
        </row>
        <row r="1214">
          <cell r="A1214" t="str">
            <v>NI</v>
          </cell>
          <cell r="D1214" t="str">
            <v>NI Wind Offshore - 3rd CfD band</v>
          </cell>
          <cell r="E1214" t="str">
            <v>NI Wind_offshore</v>
          </cell>
          <cell r="F1214" t="str">
            <v>Emissions Cost</v>
          </cell>
        </row>
        <row r="1215">
          <cell r="A1215" t="str">
            <v>NI</v>
          </cell>
          <cell r="D1215" t="str">
            <v>NI Wind Offshore - 3rd CfD band</v>
          </cell>
          <cell r="E1215" t="str">
            <v>NI Wind_offshore</v>
          </cell>
          <cell r="F1215" t="str">
            <v>Total Generation Cost</v>
          </cell>
        </row>
        <row r="1216">
          <cell r="A1216" t="str">
            <v>NI</v>
          </cell>
          <cell r="D1216" t="str">
            <v>NI Wind Offshore - 3rd CfD band</v>
          </cell>
          <cell r="E1216" t="str">
            <v>NI Wind_offshore</v>
          </cell>
          <cell r="F1216" t="str">
            <v>SRMC</v>
          </cell>
        </row>
        <row r="1217">
          <cell r="A1217" t="str">
            <v>NI</v>
          </cell>
          <cell r="D1217" t="str">
            <v>NI Wind Offshore - 3rd CfD band</v>
          </cell>
          <cell r="E1217" t="str">
            <v>NI Wind_offshore</v>
          </cell>
          <cell r="F1217" t="str">
            <v>Mark-up</v>
          </cell>
        </row>
        <row r="1218">
          <cell r="A1218" t="str">
            <v>NI</v>
          </cell>
          <cell r="D1218" t="str">
            <v>NI Wind Offshore - 3rd CfD band</v>
          </cell>
          <cell r="E1218" t="str">
            <v>NI Wind_offshore</v>
          </cell>
          <cell r="F1218" t="str">
            <v>Price Received</v>
          </cell>
        </row>
        <row r="1219">
          <cell r="A1219" t="str">
            <v>NI</v>
          </cell>
          <cell r="D1219" t="str">
            <v>NI Wind Offshore - 3rd CfD band</v>
          </cell>
          <cell r="E1219" t="str">
            <v>NI Wind_offshore</v>
          </cell>
          <cell r="F1219" t="str">
            <v>Pool Revenue</v>
          </cell>
        </row>
        <row r="1220">
          <cell r="A1220" t="str">
            <v>NI</v>
          </cell>
          <cell r="D1220" t="str">
            <v>NI Wind Offshore - 3rd CfD band</v>
          </cell>
          <cell r="E1220" t="str">
            <v>NI Wind_offshore</v>
          </cell>
          <cell r="F1220" t="str">
            <v>Net Revenue</v>
          </cell>
        </row>
        <row r="1221">
          <cell r="A1221" t="str">
            <v>NI</v>
          </cell>
          <cell r="D1221" t="str">
            <v>NI Wind Offshore - 3rd CfD band</v>
          </cell>
          <cell r="E1221" t="str">
            <v>NI Wind_offshore</v>
          </cell>
          <cell r="F1221" t="str">
            <v>Net Profit</v>
          </cell>
        </row>
        <row r="1222">
          <cell r="A1222" t="str">
            <v>NI</v>
          </cell>
          <cell r="D1222" t="str">
            <v>NI Wind Offshore - 3rd CfD band</v>
          </cell>
          <cell r="E1222" t="str">
            <v>NI Wind_offshore</v>
          </cell>
          <cell r="F1222" t="str">
            <v>Installed Capacity</v>
          </cell>
        </row>
        <row r="1223">
          <cell r="A1223" t="str">
            <v>NI</v>
          </cell>
          <cell r="D1223" t="str">
            <v>NI Wind Offshore - 3rd CfD band</v>
          </cell>
          <cell r="E1223" t="str">
            <v>NI Wind_offshore</v>
          </cell>
          <cell r="F1223" t="str">
            <v>Rated Capacity</v>
          </cell>
        </row>
        <row r="1224">
          <cell r="A1224" t="str">
            <v>NI</v>
          </cell>
          <cell r="D1224" t="str">
            <v>NI Wind Offshore - 3rd CfD band</v>
          </cell>
          <cell r="E1224" t="str">
            <v>NI Wind_offshore</v>
          </cell>
          <cell r="F1224" t="str">
            <v>Maintenance</v>
          </cell>
        </row>
        <row r="1225">
          <cell r="A1225" t="str">
            <v>NI</v>
          </cell>
          <cell r="D1225" t="str">
            <v>NI Wind Offshore - 3rd CfD band</v>
          </cell>
          <cell r="E1225" t="str">
            <v>NI Wind_offshore</v>
          </cell>
          <cell r="F1225" t="str">
            <v>Forced Outage</v>
          </cell>
        </row>
        <row r="1226">
          <cell r="A1226" t="str">
            <v>NI</v>
          </cell>
          <cell r="D1226" t="str">
            <v>NI Wind Offshore - 3rd CfD band</v>
          </cell>
          <cell r="E1226" t="str">
            <v>NI Wind_offshore</v>
          </cell>
          <cell r="F1226" t="str">
            <v>Available Energy</v>
          </cell>
        </row>
        <row r="1227">
          <cell r="A1227" t="str">
            <v>NI</v>
          </cell>
          <cell r="D1227" t="str">
            <v>NI Wind Offshore - 4th CfD band</v>
          </cell>
          <cell r="E1227" t="str">
            <v>NI Wind_offshore</v>
          </cell>
          <cell r="F1227" t="str">
            <v>Generation</v>
          </cell>
        </row>
        <row r="1228">
          <cell r="A1228" t="str">
            <v>NI</v>
          </cell>
          <cell r="D1228" t="str">
            <v>NI Wind Offshore - 4th CfD band</v>
          </cell>
          <cell r="E1228" t="str">
            <v>NI Wind_offshore</v>
          </cell>
          <cell r="F1228" t="str">
            <v>Units Started</v>
          </cell>
        </row>
        <row r="1229">
          <cell r="A1229" t="str">
            <v>NI</v>
          </cell>
          <cell r="D1229" t="str">
            <v>NI Wind Offshore - 4th CfD band</v>
          </cell>
          <cell r="E1229" t="str">
            <v>NI Wind_offshore</v>
          </cell>
          <cell r="F1229" t="str">
            <v>Hours of Operation</v>
          </cell>
        </row>
        <row r="1230">
          <cell r="A1230" t="str">
            <v>NI</v>
          </cell>
          <cell r="D1230" t="str">
            <v>NI Wind Offshore - 4th CfD band</v>
          </cell>
          <cell r="E1230" t="str">
            <v>NI Wind_offshore</v>
          </cell>
          <cell r="F1230" t="str">
            <v>Capacity Factor</v>
          </cell>
        </row>
        <row r="1231">
          <cell r="A1231" t="str">
            <v>NI</v>
          </cell>
          <cell r="D1231" t="str">
            <v>NI Wind Offshore - 4th CfD band</v>
          </cell>
          <cell r="E1231" t="str">
            <v>NI Wind_offshore</v>
          </cell>
          <cell r="F1231" t="str">
            <v>Energy Curtailed</v>
          </cell>
        </row>
        <row r="1232">
          <cell r="A1232" t="str">
            <v>NI</v>
          </cell>
          <cell r="D1232" t="str">
            <v>NI Wind Offshore - 4th CfD band</v>
          </cell>
          <cell r="E1232" t="str">
            <v>NI Wind_offshore</v>
          </cell>
          <cell r="F1232" t="str">
            <v>Fixed Load Generation</v>
          </cell>
        </row>
        <row r="1233">
          <cell r="A1233" t="str">
            <v>NI</v>
          </cell>
          <cell r="D1233" t="str">
            <v>NI Wind Offshore - 4th CfD band</v>
          </cell>
          <cell r="E1233" t="str">
            <v>NI Wind_offshore</v>
          </cell>
          <cell r="F1233" t="str">
            <v>Pump Load</v>
          </cell>
        </row>
        <row r="1234">
          <cell r="A1234" t="str">
            <v>NI</v>
          </cell>
          <cell r="D1234" t="str">
            <v>NI Wind Offshore - 4th CfD band</v>
          </cell>
          <cell r="E1234" t="str">
            <v>NI Wind_offshore</v>
          </cell>
          <cell r="F1234" t="str">
            <v>VO&amp;M Cost</v>
          </cell>
        </row>
        <row r="1235">
          <cell r="A1235" t="str">
            <v>NI</v>
          </cell>
          <cell r="D1235" t="str">
            <v>NI Wind Offshore - 4th CfD band</v>
          </cell>
          <cell r="E1235" t="str">
            <v>NI Wind_offshore</v>
          </cell>
          <cell r="F1235" t="str">
            <v>Generation Cost</v>
          </cell>
        </row>
        <row r="1236">
          <cell r="A1236" t="str">
            <v>NI</v>
          </cell>
          <cell r="D1236" t="str">
            <v>NI Wind Offshore - 4th CfD band</v>
          </cell>
          <cell r="E1236" t="str">
            <v>NI Wind_offshore</v>
          </cell>
          <cell r="F1236" t="str">
            <v>Start &amp; Shutdown Cost</v>
          </cell>
        </row>
        <row r="1237">
          <cell r="A1237" t="str">
            <v>NI</v>
          </cell>
          <cell r="D1237" t="str">
            <v>NI Wind Offshore - 4th CfD band</v>
          </cell>
          <cell r="E1237" t="str">
            <v>NI Wind_offshore</v>
          </cell>
          <cell r="F1237" t="str">
            <v>Start Fuel Cost</v>
          </cell>
        </row>
        <row r="1238">
          <cell r="A1238" t="str">
            <v>NI</v>
          </cell>
          <cell r="D1238" t="str">
            <v>NI Wind Offshore - 4th CfD band</v>
          </cell>
          <cell r="E1238" t="str">
            <v>NI Wind_offshore</v>
          </cell>
          <cell r="F1238" t="str">
            <v>Emissions Cost</v>
          </cell>
        </row>
        <row r="1239">
          <cell r="A1239" t="str">
            <v>NI</v>
          </cell>
          <cell r="D1239" t="str">
            <v>NI Wind Offshore - 4th CfD band</v>
          </cell>
          <cell r="E1239" t="str">
            <v>NI Wind_offshore</v>
          </cell>
          <cell r="F1239" t="str">
            <v>Total Generation Cost</v>
          </cell>
        </row>
        <row r="1240">
          <cell r="A1240" t="str">
            <v>NI</v>
          </cell>
          <cell r="D1240" t="str">
            <v>NI Wind Offshore - 4th CfD band</v>
          </cell>
          <cell r="E1240" t="str">
            <v>NI Wind_offshore</v>
          </cell>
          <cell r="F1240" t="str">
            <v>SRMC</v>
          </cell>
        </row>
        <row r="1241">
          <cell r="A1241" t="str">
            <v>NI</v>
          </cell>
          <cell r="D1241" t="str">
            <v>NI Wind Offshore - 4th CfD band</v>
          </cell>
          <cell r="E1241" t="str">
            <v>NI Wind_offshore</v>
          </cell>
          <cell r="F1241" t="str">
            <v>Mark-up</v>
          </cell>
        </row>
        <row r="1242">
          <cell r="A1242" t="str">
            <v>NI</v>
          </cell>
          <cell r="D1242" t="str">
            <v>NI Wind Offshore - 4th CfD band</v>
          </cell>
          <cell r="E1242" t="str">
            <v>NI Wind_offshore</v>
          </cell>
          <cell r="F1242" t="str">
            <v>Price Received</v>
          </cell>
        </row>
        <row r="1243">
          <cell r="A1243" t="str">
            <v>NI</v>
          </cell>
          <cell r="D1243" t="str">
            <v>NI Wind Offshore - 4th CfD band</v>
          </cell>
          <cell r="E1243" t="str">
            <v>NI Wind_offshore</v>
          </cell>
          <cell r="F1243" t="str">
            <v>Pool Revenue</v>
          </cell>
        </row>
        <row r="1244">
          <cell r="A1244" t="str">
            <v>NI</v>
          </cell>
          <cell r="D1244" t="str">
            <v>NI Wind Offshore - 4th CfD band</v>
          </cell>
          <cell r="E1244" t="str">
            <v>NI Wind_offshore</v>
          </cell>
          <cell r="F1244" t="str">
            <v>Net Revenue</v>
          </cell>
        </row>
        <row r="1245">
          <cell r="A1245" t="str">
            <v>NI</v>
          </cell>
          <cell r="D1245" t="str">
            <v>NI Wind Offshore - 4th CfD band</v>
          </cell>
          <cell r="E1245" t="str">
            <v>NI Wind_offshore</v>
          </cell>
          <cell r="F1245" t="str">
            <v>Net Profit</v>
          </cell>
        </row>
        <row r="1246">
          <cell r="A1246" t="str">
            <v>NI</v>
          </cell>
          <cell r="D1246" t="str">
            <v>NI Wind Offshore - 4th CfD band</v>
          </cell>
          <cell r="E1246" t="str">
            <v>NI Wind_offshore</v>
          </cell>
          <cell r="F1246" t="str">
            <v>Installed Capacity</v>
          </cell>
        </row>
        <row r="1247">
          <cell r="A1247" t="str">
            <v>NI</v>
          </cell>
          <cell r="D1247" t="str">
            <v>NI Wind Offshore - 4th CfD band</v>
          </cell>
          <cell r="E1247" t="str">
            <v>NI Wind_offshore</v>
          </cell>
          <cell r="F1247" t="str">
            <v>Rated Capacity</v>
          </cell>
        </row>
        <row r="1248">
          <cell r="A1248" t="str">
            <v>NI</v>
          </cell>
          <cell r="D1248" t="str">
            <v>NI Wind Offshore - 4th CfD band</v>
          </cell>
          <cell r="E1248" t="str">
            <v>NI Wind_offshore</v>
          </cell>
          <cell r="F1248" t="str">
            <v>Maintenance</v>
          </cell>
        </row>
        <row r="1249">
          <cell r="A1249" t="str">
            <v>NI</v>
          </cell>
          <cell r="D1249" t="str">
            <v>NI Wind Offshore - 4th CfD band</v>
          </cell>
          <cell r="E1249" t="str">
            <v>NI Wind_offshore</v>
          </cell>
          <cell r="F1249" t="str">
            <v>Forced Outage</v>
          </cell>
        </row>
        <row r="1250">
          <cell r="A1250" t="str">
            <v>NI</v>
          </cell>
          <cell r="D1250" t="str">
            <v>NI Wind Offshore - 4th CfD band</v>
          </cell>
          <cell r="E1250" t="str">
            <v>NI Wind_offshore</v>
          </cell>
          <cell r="F1250" t="str">
            <v>Available Energy</v>
          </cell>
        </row>
        <row r="1251">
          <cell r="A1251" t="str">
            <v>NI</v>
          </cell>
          <cell r="D1251" t="str">
            <v>NI Other</v>
          </cell>
          <cell r="E1251" t="str">
            <v>NI Other Renewables</v>
          </cell>
          <cell r="F1251" t="str">
            <v>Generation</v>
          </cell>
        </row>
        <row r="1252">
          <cell r="A1252" t="str">
            <v>NI</v>
          </cell>
          <cell r="D1252" t="str">
            <v>NI Other</v>
          </cell>
          <cell r="E1252" t="str">
            <v>NI Other Renewables</v>
          </cell>
          <cell r="F1252" t="str">
            <v>Units Started</v>
          </cell>
        </row>
        <row r="1253">
          <cell r="A1253" t="str">
            <v>NI</v>
          </cell>
          <cell r="D1253" t="str">
            <v>NI Other</v>
          </cell>
          <cell r="E1253" t="str">
            <v>NI Other Renewables</v>
          </cell>
          <cell r="F1253" t="str">
            <v>Hours of Operation</v>
          </cell>
        </row>
        <row r="1254">
          <cell r="A1254" t="str">
            <v>NI</v>
          </cell>
          <cell r="D1254" t="str">
            <v>NI Other</v>
          </cell>
          <cell r="E1254" t="str">
            <v>NI Other Renewables</v>
          </cell>
          <cell r="F1254" t="str">
            <v>Capacity Factor</v>
          </cell>
        </row>
        <row r="1255">
          <cell r="A1255" t="str">
            <v>NI</v>
          </cell>
          <cell r="D1255" t="str">
            <v>NI Other</v>
          </cell>
          <cell r="E1255" t="str">
            <v>NI Other Renewables</v>
          </cell>
          <cell r="F1255" t="str">
            <v>Energy Curtailed</v>
          </cell>
        </row>
        <row r="1256">
          <cell r="A1256" t="str">
            <v>NI</v>
          </cell>
          <cell r="D1256" t="str">
            <v>NI Other</v>
          </cell>
          <cell r="E1256" t="str">
            <v>NI Other Renewables</v>
          </cell>
          <cell r="F1256" t="str">
            <v>Fixed Load Generation</v>
          </cell>
        </row>
        <row r="1257">
          <cell r="A1257" t="str">
            <v>NI</v>
          </cell>
          <cell r="D1257" t="str">
            <v>NI Other</v>
          </cell>
          <cell r="E1257" t="str">
            <v>NI Other Renewables</v>
          </cell>
          <cell r="F1257" t="str">
            <v>Pump Load</v>
          </cell>
        </row>
        <row r="1258">
          <cell r="A1258" t="str">
            <v>NI</v>
          </cell>
          <cell r="D1258" t="str">
            <v>NI Other</v>
          </cell>
          <cell r="E1258" t="str">
            <v>NI Other Renewables</v>
          </cell>
          <cell r="F1258" t="str">
            <v>VO&amp;M Cost</v>
          </cell>
        </row>
        <row r="1259">
          <cell r="A1259" t="str">
            <v>NI</v>
          </cell>
          <cell r="D1259" t="str">
            <v>NI Other</v>
          </cell>
          <cell r="E1259" t="str">
            <v>NI Other Renewables</v>
          </cell>
          <cell r="F1259" t="str">
            <v>Generation Cost</v>
          </cell>
        </row>
        <row r="1260">
          <cell r="A1260" t="str">
            <v>NI</v>
          </cell>
          <cell r="D1260" t="str">
            <v>NI Other</v>
          </cell>
          <cell r="E1260" t="str">
            <v>NI Other Renewables</v>
          </cell>
          <cell r="F1260" t="str">
            <v>Start &amp; Shutdown Cost</v>
          </cell>
        </row>
        <row r="1261">
          <cell r="A1261" t="str">
            <v>NI</v>
          </cell>
          <cell r="D1261" t="str">
            <v>NI Other</v>
          </cell>
          <cell r="E1261" t="str">
            <v>NI Other Renewables</v>
          </cell>
          <cell r="F1261" t="str">
            <v>Start Fuel Cost</v>
          </cell>
        </row>
        <row r="1262">
          <cell r="A1262" t="str">
            <v>NI</v>
          </cell>
          <cell r="D1262" t="str">
            <v>NI Other</v>
          </cell>
          <cell r="E1262" t="str">
            <v>NI Other Renewables</v>
          </cell>
          <cell r="F1262" t="str">
            <v>Emissions Cost</v>
          </cell>
        </row>
        <row r="1263">
          <cell r="A1263" t="str">
            <v>NI</v>
          </cell>
          <cell r="D1263" t="str">
            <v>NI Other</v>
          </cell>
          <cell r="E1263" t="str">
            <v>NI Other Renewables</v>
          </cell>
          <cell r="F1263" t="str">
            <v>Total Generation Cost</v>
          </cell>
        </row>
        <row r="1264">
          <cell r="A1264" t="str">
            <v>NI</v>
          </cell>
          <cell r="D1264" t="str">
            <v>NI Other</v>
          </cell>
          <cell r="E1264" t="str">
            <v>NI Other Renewables</v>
          </cell>
          <cell r="F1264" t="str">
            <v>SRMC</v>
          </cell>
        </row>
        <row r="1265">
          <cell r="A1265" t="str">
            <v>NI</v>
          </cell>
          <cell r="D1265" t="str">
            <v>NI Other</v>
          </cell>
          <cell r="E1265" t="str">
            <v>NI Other Renewables</v>
          </cell>
          <cell r="F1265" t="str">
            <v>Mark-up</v>
          </cell>
        </row>
        <row r="1266">
          <cell r="A1266" t="str">
            <v>NI</v>
          </cell>
          <cell r="D1266" t="str">
            <v>NI Other</v>
          </cell>
          <cell r="E1266" t="str">
            <v>NI Other Renewables</v>
          </cell>
          <cell r="F1266" t="str">
            <v>Price Received</v>
          </cell>
        </row>
        <row r="1267">
          <cell r="A1267" t="str">
            <v>NI</v>
          </cell>
          <cell r="D1267" t="str">
            <v>NI Other</v>
          </cell>
          <cell r="E1267" t="str">
            <v>NI Other Renewables</v>
          </cell>
          <cell r="F1267" t="str">
            <v>Pool Revenue</v>
          </cell>
        </row>
        <row r="1268">
          <cell r="A1268" t="str">
            <v>NI</v>
          </cell>
          <cell r="D1268" t="str">
            <v>NI Other</v>
          </cell>
          <cell r="E1268" t="str">
            <v>NI Other Renewables</v>
          </cell>
          <cell r="F1268" t="str">
            <v>Net Revenue</v>
          </cell>
        </row>
        <row r="1269">
          <cell r="A1269" t="str">
            <v>NI</v>
          </cell>
          <cell r="D1269" t="str">
            <v>NI Other</v>
          </cell>
          <cell r="E1269" t="str">
            <v>NI Other Renewables</v>
          </cell>
          <cell r="F1269" t="str">
            <v>Net Profit</v>
          </cell>
        </row>
        <row r="1270">
          <cell r="A1270" t="str">
            <v>NI</v>
          </cell>
          <cell r="D1270" t="str">
            <v>NI Other</v>
          </cell>
          <cell r="E1270" t="str">
            <v>NI Other Renewables</v>
          </cell>
          <cell r="F1270" t="str">
            <v>Installed Capacity</v>
          </cell>
        </row>
        <row r="1271">
          <cell r="A1271" t="str">
            <v>NI</v>
          </cell>
          <cell r="D1271" t="str">
            <v>NI Other</v>
          </cell>
          <cell r="E1271" t="str">
            <v>NI Other Renewables</v>
          </cell>
          <cell r="F1271" t="str">
            <v>Rated Capacity</v>
          </cell>
        </row>
        <row r="1272">
          <cell r="A1272" t="str">
            <v>NI</v>
          </cell>
          <cell r="D1272" t="str">
            <v>NI Other</v>
          </cell>
          <cell r="E1272" t="str">
            <v>NI Other Renewables</v>
          </cell>
          <cell r="F1272" t="str">
            <v>Maintenance</v>
          </cell>
        </row>
        <row r="1273">
          <cell r="A1273" t="str">
            <v>NI</v>
          </cell>
          <cell r="D1273" t="str">
            <v>NI Other</v>
          </cell>
          <cell r="E1273" t="str">
            <v>NI Other Renewables</v>
          </cell>
          <cell r="F1273" t="str">
            <v>Forced Outage</v>
          </cell>
        </row>
        <row r="1274">
          <cell r="A1274" t="str">
            <v>NI</v>
          </cell>
          <cell r="D1274" t="str">
            <v>NI Other</v>
          </cell>
          <cell r="E1274" t="str">
            <v>NI Other Renewables</v>
          </cell>
          <cell r="F1274" t="str">
            <v>Available Energy</v>
          </cell>
        </row>
        <row r="1275">
          <cell r="A1275" t="str">
            <v>ROI</v>
          </cell>
          <cell r="D1275" t="str">
            <v>AD1</v>
          </cell>
          <cell r="E1275" t="str">
            <v>ROI Gas</v>
          </cell>
          <cell r="F1275" t="str">
            <v>Generation</v>
          </cell>
        </row>
        <row r="1276">
          <cell r="A1276" t="str">
            <v>ROI</v>
          </cell>
          <cell r="D1276" t="str">
            <v>AD1</v>
          </cell>
          <cell r="E1276" t="str">
            <v>ROI Gas</v>
          </cell>
          <cell r="F1276" t="str">
            <v>Units Started</v>
          </cell>
        </row>
        <row r="1277">
          <cell r="A1277" t="str">
            <v>ROI</v>
          </cell>
          <cell r="D1277" t="str">
            <v>AD1</v>
          </cell>
          <cell r="E1277" t="str">
            <v>ROI Gas</v>
          </cell>
          <cell r="F1277" t="str">
            <v>Hours of Operation</v>
          </cell>
        </row>
        <row r="1278">
          <cell r="A1278" t="str">
            <v>ROI</v>
          </cell>
          <cell r="D1278" t="str">
            <v>AD1</v>
          </cell>
          <cell r="E1278" t="str">
            <v>ROI Gas</v>
          </cell>
          <cell r="F1278" t="str">
            <v>Capacity Factor</v>
          </cell>
        </row>
        <row r="1279">
          <cell r="A1279" t="str">
            <v>ROI</v>
          </cell>
          <cell r="D1279" t="str">
            <v>AD1</v>
          </cell>
          <cell r="E1279" t="str">
            <v>ROI Gas</v>
          </cell>
          <cell r="F1279" t="str">
            <v>Energy Curtailed</v>
          </cell>
        </row>
        <row r="1280">
          <cell r="A1280" t="str">
            <v>ROI</v>
          </cell>
          <cell r="D1280" t="str">
            <v>AD1</v>
          </cell>
          <cell r="E1280" t="str">
            <v>ROI Gas</v>
          </cell>
          <cell r="F1280" t="str">
            <v>Fixed Load Generation</v>
          </cell>
        </row>
        <row r="1281">
          <cell r="A1281" t="str">
            <v>ROI</v>
          </cell>
          <cell r="D1281" t="str">
            <v>AD1</v>
          </cell>
          <cell r="E1281" t="str">
            <v>ROI Gas</v>
          </cell>
          <cell r="F1281" t="str">
            <v>Pump Load</v>
          </cell>
        </row>
        <row r="1282">
          <cell r="A1282" t="str">
            <v>ROI</v>
          </cell>
          <cell r="D1282" t="str">
            <v>AD1</v>
          </cell>
          <cell r="E1282" t="str">
            <v>ROI Gas</v>
          </cell>
          <cell r="F1282" t="str">
            <v>VO&amp;M Cost</v>
          </cell>
        </row>
        <row r="1283">
          <cell r="A1283" t="str">
            <v>ROI</v>
          </cell>
          <cell r="D1283" t="str">
            <v>AD1</v>
          </cell>
          <cell r="E1283" t="str">
            <v>ROI Gas</v>
          </cell>
          <cell r="F1283" t="str">
            <v>Generation Cost</v>
          </cell>
        </row>
        <row r="1284">
          <cell r="A1284" t="str">
            <v>ROI</v>
          </cell>
          <cell r="D1284" t="str">
            <v>AD1</v>
          </cell>
          <cell r="E1284" t="str">
            <v>ROI Gas</v>
          </cell>
          <cell r="F1284" t="str">
            <v>Start &amp; Shutdown Cost</v>
          </cell>
        </row>
        <row r="1285">
          <cell r="A1285" t="str">
            <v>ROI</v>
          </cell>
          <cell r="D1285" t="str">
            <v>AD1</v>
          </cell>
          <cell r="E1285" t="str">
            <v>ROI Gas</v>
          </cell>
          <cell r="F1285" t="str">
            <v>Start Fuel Cost</v>
          </cell>
        </row>
        <row r="1286">
          <cell r="A1286" t="str">
            <v>ROI</v>
          </cell>
          <cell r="D1286" t="str">
            <v>AD1</v>
          </cell>
          <cell r="E1286" t="str">
            <v>ROI Gas</v>
          </cell>
          <cell r="F1286" t="str">
            <v>Emissions Cost</v>
          </cell>
        </row>
        <row r="1287">
          <cell r="A1287" t="str">
            <v>ROI</v>
          </cell>
          <cell r="D1287" t="str">
            <v>AD1</v>
          </cell>
          <cell r="E1287" t="str">
            <v>ROI Gas</v>
          </cell>
          <cell r="F1287" t="str">
            <v>Total Generation Cost</v>
          </cell>
        </row>
        <row r="1288">
          <cell r="A1288" t="str">
            <v>ROI</v>
          </cell>
          <cell r="D1288" t="str">
            <v>AD1</v>
          </cell>
          <cell r="E1288" t="str">
            <v>ROI Gas</v>
          </cell>
          <cell r="F1288" t="str">
            <v>SRMC</v>
          </cell>
        </row>
        <row r="1289">
          <cell r="A1289" t="str">
            <v>ROI</v>
          </cell>
          <cell r="D1289" t="str">
            <v>AD1</v>
          </cell>
          <cell r="E1289" t="str">
            <v>ROI Gas</v>
          </cell>
          <cell r="F1289" t="str">
            <v>Mark-up</v>
          </cell>
        </row>
        <row r="1290">
          <cell r="A1290" t="str">
            <v>ROI</v>
          </cell>
          <cell r="D1290" t="str">
            <v>AD1</v>
          </cell>
          <cell r="E1290" t="str">
            <v>ROI Gas</v>
          </cell>
          <cell r="F1290" t="str">
            <v>Mark-up</v>
          </cell>
        </row>
        <row r="1291">
          <cell r="A1291" t="str">
            <v>ROI</v>
          </cell>
          <cell r="D1291" t="str">
            <v>AD1</v>
          </cell>
          <cell r="E1291" t="str">
            <v>ROI Gas</v>
          </cell>
          <cell r="F1291" t="str">
            <v>Mark-up</v>
          </cell>
        </row>
        <row r="1292">
          <cell r="A1292" t="str">
            <v>ROI</v>
          </cell>
          <cell r="D1292" t="str">
            <v>AD1</v>
          </cell>
          <cell r="E1292" t="str">
            <v>ROI Gas</v>
          </cell>
          <cell r="F1292" t="str">
            <v>Mark-up</v>
          </cell>
        </row>
        <row r="1293">
          <cell r="A1293" t="str">
            <v>ROI</v>
          </cell>
          <cell r="D1293" t="str">
            <v>AD1</v>
          </cell>
          <cell r="E1293" t="str">
            <v>ROI Gas</v>
          </cell>
          <cell r="F1293" t="str">
            <v>Price Received</v>
          </cell>
        </row>
        <row r="1294">
          <cell r="A1294" t="str">
            <v>ROI</v>
          </cell>
          <cell r="D1294" t="str">
            <v>AD1</v>
          </cell>
          <cell r="E1294" t="str">
            <v>ROI Gas</v>
          </cell>
          <cell r="F1294" t="str">
            <v>Pool Revenue</v>
          </cell>
        </row>
        <row r="1295">
          <cell r="A1295" t="str">
            <v>ROI</v>
          </cell>
          <cell r="D1295" t="str">
            <v>AD1</v>
          </cell>
          <cell r="E1295" t="str">
            <v>ROI Gas</v>
          </cell>
          <cell r="F1295" t="str">
            <v>Net Revenue</v>
          </cell>
        </row>
        <row r="1296">
          <cell r="A1296" t="str">
            <v>ROI</v>
          </cell>
          <cell r="D1296" t="str">
            <v>AD1</v>
          </cell>
          <cell r="E1296" t="str">
            <v>ROI Gas</v>
          </cell>
          <cell r="F1296" t="str">
            <v>Net Profit</v>
          </cell>
        </row>
        <row r="1297">
          <cell r="A1297" t="str">
            <v>ROI</v>
          </cell>
          <cell r="D1297" t="str">
            <v>AD1</v>
          </cell>
          <cell r="E1297" t="str">
            <v>ROI Gas</v>
          </cell>
          <cell r="F1297" t="str">
            <v>Installed Capacity</v>
          </cell>
        </row>
        <row r="1298">
          <cell r="A1298" t="str">
            <v>ROI</v>
          </cell>
          <cell r="D1298" t="str">
            <v>AD1</v>
          </cell>
          <cell r="E1298" t="str">
            <v>ROI Gas</v>
          </cell>
          <cell r="F1298" t="str">
            <v>Rated Capacity</v>
          </cell>
        </row>
        <row r="1299">
          <cell r="A1299" t="str">
            <v>ROI</v>
          </cell>
          <cell r="D1299" t="str">
            <v>AD1</v>
          </cell>
          <cell r="E1299" t="str">
            <v>ROI Gas</v>
          </cell>
          <cell r="F1299" t="str">
            <v>Maintenance</v>
          </cell>
        </row>
        <row r="1300">
          <cell r="A1300" t="str">
            <v>ROI</v>
          </cell>
          <cell r="D1300" t="str">
            <v>AD1</v>
          </cell>
          <cell r="E1300" t="str">
            <v>ROI Gas</v>
          </cell>
          <cell r="F1300" t="str">
            <v>Forced Outage</v>
          </cell>
        </row>
        <row r="1301">
          <cell r="A1301" t="str">
            <v>ROI</v>
          </cell>
          <cell r="D1301" t="str">
            <v>AD1</v>
          </cell>
          <cell r="E1301" t="str">
            <v>ROI Gas</v>
          </cell>
          <cell r="F1301" t="str">
            <v>Available Energy</v>
          </cell>
        </row>
        <row r="1302">
          <cell r="A1302" t="str">
            <v>ROI</v>
          </cell>
          <cell r="D1302" t="str">
            <v>ADC</v>
          </cell>
          <cell r="E1302" t="str">
            <v>ROI Gas</v>
          </cell>
          <cell r="F1302" t="str">
            <v>Generation</v>
          </cell>
        </row>
        <row r="1303">
          <cell r="A1303" t="str">
            <v>ROI</v>
          </cell>
          <cell r="D1303" t="str">
            <v>ADC</v>
          </cell>
          <cell r="E1303" t="str">
            <v>ROI Gas</v>
          </cell>
          <cell r="F1303" t="str">
            <v>Units Started</v>
          </cell>
        </row>
        <row r="1304">
          <cell r="A1304" t="str">
            <v>ROI</v>
          </cell>
          <cell r="D1304" t="str">
            <v>ADC</v>
          </cell>
          <cell r="E1304" t="str">
            <v>ROI Gas</v>
          </cell>
          <cell r="F1304" t="str">
            <v>Hours of Operation</v>
          </cell>
        </row>
        <row r="1305">
          <cell r="A1305" t="str">
            <v>ROI</v>
          </cell>
          <cell r="D1305" t="str">
            <v>ADC</v>
          </cell>
          <cell r="E1305" t="str">
            <v>ROI Gas</v>
          </cell>
          <cell r="F1305" t="str">
            <v>Capacity Factor</v>
          </cell>
        </row>
        <row r="1306">
          <cell r="A1306" t="str">
            <v>ROI</v>
          </cell>
          <cell r="D1306" t="str">
            <v>ADC</v>
          </cell>
          <cell r="E1306" t="str">
            <v>ROI Gas</v>
          </cell>
          <cell r="F1306" t="str">
            <v>Energy Curtailed</v>
          </cell>
        </row>
        <row r="1307">
          <cell r="A1307" t="str">
            <v>ROI</v>
          </cell>
          <cell r="D1307" t="str">
            <v>ADC</v>
          </cell>
          <cell r="E1307" t="str">
            <v>ROI Gas</v>
          </cell>
          <cell r="F1307" t="str">
            <v>Fixed Load Generation</v>
          </cell>
        </row>
        <row r="1308">
          <cell r="A1308" t="str">
            <v>ROI</v>
          </cell>
          <cell r="D1308" t="str">
            <v>ADC</v>
          </cell>
          <cell r="E1308" t="str">
            <v>ROI Gas</v>
          </cell>
          <cell r="F1308" t="str">
            <v>Pump Load</v>
          </cell>
        </row>
        <row r="1309">
          <cell r="A1309" t="str">
            <v>ROI</v>
          </cell>
          <cell r="D1309" t="str">
            <v>ADC</v>
          </cell>
          <cell r="E1309" t="str">
            <v>ROI Gas</v>
          </cell>
          <cell r="F1309" t="str">
            <v>VO&amp;M Cost</v>
          </cell>
        </row>
        <row r="1310">
          <cell r="A1310" t="str">
            <v>ROI</v>
          </cell>
          <cell r="D1310" t="str">
            <v>ADC</v>
          </cell>
          <cell r="E1310" t="str">
            <v>ROI Gas</v>
          </cell>
          <cell r="F1310" t="str">
            <v>Generation Cost</v>
          </cell>
        </row>
        <row r="1311">
          <cell r="A1311" t="str">
            <v>ROI</v>
          </cell>
          <cell r="D1311" t="str">
            <v>ADC</v>
          </cell>
          <cell r="E1311" t="str">
            <v>ROI Gas</v>
          </cell>
          <cell r="F1311" t="str">
            <v>Start &amp; Shutdown Cost</v>
          </cell>
        </row>
        <row r="1312">
          <cell r="A1312" t="str">
            <v>ROI</v>
          </cell>
          <cell r="D1312" t="str">
            <v>ADC</v>
          </cell>
          <cell r="E1312" t="str">
            <v>ROI Gas</v>
          </cell>
          <cell r="F1312" t="str">
            <v>Start Fuel Cost</v>
          </cell>
        </row>
        <row r="1313">
          <cell r="A1313" t="str">
            <v>ROI</v>
          </cell>
          <cell r="D1313" t="str">
            <v>ADC</v>
          </cell>
          <cell r="E1313" t="str">
            <v>ROI Gas</v>
          </cell>
          <cell r="F1313" t="str">
            <v>Emissions Cost</v>
          </cell>
        </row>
        <row r="1314">
          <cell r="A1314" t="str">
            <v>ROI</v>
          </cell>
          <cell r="D1314" t="str">
            <v>ADC</v>
          </cell>
          <cell r="E1314" t="str">
            <v>ROI Gas</v>
          </cell>
          <cell r="F1314" t="str">
            <v>Total Generation Cost</v>
          </cell>
        </row>
        <row r="1315">
          <cell r="A1315" t="str">
            <v>ROI</v>
          </cell>
          <cell r="D1315" t="str">
            <v>ADC</v>
          </cell>
          <cell r="E1315" t="str">
            <v>ROI Gas</v>
          </cell>
          <cell r="F1315" t="str">
            <v>SRMC</v>
          </cell>
        </row>
        <row r="1316">
          <cell r="A1316" t="str">
            <v>ROI</v>
          </cell>
          <cell r="D1316" t="str">
            <v>ADC</v>
          </cell>
          <cell r="E1316" t="str">
            <v>ROI Gas</v>
          </cell>
          <cell r="F1316" t="str">
            <v>Mark-up</v>
          </cell>
        </row>
        <row r="1317">
          <cell r="A1317" t="str">
            <v>ROI</v>
          </cell>
          <cell r="D1317" t="str">
            <v>ADC</v>
          </cell>
          <cell r="E1317" t="str">
            <v>ROI Gas</v>
          </cell>
          <cell r="F1317" t="str">
            <v>Mark-up</v>
          </cell>
        </row>
        <row r="1318">
          <cell r="A1318" t="str">
            <v>ROI</v>
          </cell>
          <cell r="D1318" t="str">
            <v>ADC</v>
          </cell>
          <cell r="E1318" t="str">
            <v>ROI Gas</v>
          </cell>
          <cell r="F1318" t="str">
            <v>Mark-up</v>
          </cell>
        </row>
        <row r="1319">
          <cell r="A1319" t="str">
            <v>ROI</v>
          </cell>
          <cell r="D1319" t="str">
            <v>ADC</v>
          </cell>
          <cell r="E1319" t="str">
            <v>ROI Gas</v>
          </cell>
          <cell r="F1319" t="str">
            <v>Price Received</v>
          </cell>
        </row>
        <row r="1320">
          <cell r="A1320" t="str">
            <v>ROI</v>
          </cell>
          <cell r="D1320" t="str">
            <v>ADC</v>
          </cell>
          <cell r="E1320" t="str">
            <v>ROI Gas</v>
          </cell>
          <cell r="F1320" t="str">
            <v>Pool Revenue</v>
          </cell>
        </row>
        <row r="1321">
          <cell r="A1321" t="str">
            <v>ROI</v>
          </cell>
          <cell r="D1321" t="str">
            <v>ADC</v>
          </cell>
          <cell r="E1321" t="str">
            <v>ROI Gas</v>
          </cell>
          <cell r="F1321" t="str">
            <v>Net Revenue</v>
          </cell>
        </row>
        <row r="1322">
          <cell r="A1322" t="str">
            <v>ROI</v>
          </cell>
          <cell r="D1322" t="str">
            <v>ADC</v>
          </cell>
          <cell r="E1322" t="str">
            <v>ROI Gas</v>
          </cell>
          <cell r="F1322" t="str">
            <v>Net Profit</v>
          </cell>
        </row>
        <row r="1323">
          <cell r="A1323" t="str">
            <v>ROI</v>
          </cell>
          <cell r="D1323" t="str">
            <v>ADC</v>
          </cell>
          <cell r="E1323" t="str">
            <v>ROI Gas</v>
          </cell>
          <cell r="F1323" t="str">
            <v>Installed Capacity</v>
          </cell>
        </row>
        <row r="1324">
          <cell r="A1324" t="str">
            <v>ROI</v>
          </cell>
          <cell r="D1324" t="str">
            <v>ADC</v>
          </cell>
          <cell r="E1324" t="str">
            <v>ROI Gas</v>
          </cell>
          <cell r="F1324" t="str">
            <v>Rated Capacity</v>
          </cell>
        </row>
        <row r="1325">
          <cell r="A1325" t="str">
            <v>ROI</v>
          </cell>
          <cell r="D1325" t="str">
            <v>ADC</v>
          </cell>
          <cell r="E1325" t="str">
            <v>ROI Gas</v>
          </cell>
          <cell r="F1325" t="str">
            <v>Maintenance</v>
          </cell>
        </row>
        <row r="1326">
          <cell r="A1326" t="str">
            <v>ROI</v>
          </cell>
          <cell r="D1326" t="str">
            <v>ADC</v>
          </cell>
          <cell r="E1326" t="str">
            <v>ROI Gas</v>
          </cell>
          <cell r="F1326" t="str">
            <v>Forced Outage</v>
          </cell>
        </row>
        <row r="1327">
          <cell r="A1327" t="str">
            <v>ROI</v>
          </cell>
          <cell r="D1327" t="str">
            <v>ADC</v>
          </cell>
          <cell r="E1327" t="str">
            <v>ROI Gas</v>
          </cell>
          <cell r="F1327" t="str">
            <v>Available Energy</v>
          </cell>
        </row>
        <row r="1328">
          <cell r="A1328" t="str">
            <v>ROI</v>
          </cell>
          <cell r="D1328" t="str">
            <v>AT1</v>
          </cell>
          <cell r="E1328" t="str">
            <v>ROI Gas</v>
          </cell>
          <cell r="F1328" t="str">
            <v>Generation</v>
          </cell>
        </row>
        <row r="1329">
          <cell r="A1329" t="str">
            <v>ROI</v>
          </cell>
          <cell r="D1329" t="str">
            <v>AT1</v>
          </cell>
          <cell r="E1329" t="str">
            <v>ROI Gas</v>
          </cell>
          <cell r="F1329" t="str">
            <v>Units Started</v>
          </cell>
        </row>
        <row r="1330">
          <cell r="A1330" t="str">
            <v>ROI</v>
          </cell>
          <cell r="D1330" t="str">
            <v>AT1</v>
          </cell>
          <cell r="E1330" t="str">
            <v>ROI Gas</v>
          </cell>
          <cell r="F1330" t="str">
            <v>Hours of Operation</v>
          </cell>
        </row>
        <row r="1331">
          <cell r="A1331" t="str">
            <v>ROI</v>
          </cell>
          <cell r="D1331" t="str">
            <v>AT1</v>
          </cell>
          <cell r="E1331" t="str">
            <v>ROI Gas</v>
          </cell>
          <cell r="F1331" t="str">
            <v>Capacity Factor</v>
          </cell>
        </row>
        <row r="1332">
          <cell r="A1332" t="str">
            <v>ROI</v>
          </cell>
          <cell r="D1332" t="str">
            <v>AT1</v>
          </cell>
          <cell r="E1332" t="str">
            <v>ROI Gas</v>
          </cell>
          <cell r="F1332" t="str">
            <v>Energy Curtailed</v>
          </cell>
        </row>
        <row r="1333">
          <cell r="A1333" t="str">
            <v>ROI</v>
          </cell>
          <cell r="D1333" t="str">
            <v>AT1</v>
          </cell>
          <cell r="E1333" t="str">
            <v>ROI Gas</v>
          </cell>
          <cell r="F1333" t="str">
            <v>Fixed Load Generation</v>
          </cell>
        </row>
        <row r="1334">
          <cell r="A1334" t="str">
            <v>ROI</v>
          </cell>
          <cell r="D1334" t="str">
            <v>AT1</v>
          </cell>
          <cell r="E1334" t="str">
            <v>ROI Gas</v>
          </cell>
          <cell r="F1334" t="str">
            <v>Pump Load</v>
          </cell>
        </row>
        <row r="1335">
          <cell r="A1335" t="str">
            <v>ROI</v>
          </cell>
          <cell r="D1335" t="str">
            <v>AT1</v>
          </cell>
          <cell r="E1335" t="str">
            <v>ROI Gas</v>
          </cell>
          <cell r="F1335" t="str">
            <v>VO&amp;M Cost</v>
          </cell>
        </row>
        <row r="1336">
          <cell r="A1336" t="str">
            <v>ROI</v>
          </cell>
          <cell r="D1336" t="str">
            <v>AT1</v>
          </cell>
          <cell r="E1336" t="str">
            <v>ROI Gas</v>
          </cell>
          <cell r="F1336" t="str">
            <v>Generation Cost</v>
          </cell>
        </row>
        <row r="1337">
          <cell r="A1337" t="str">
            <v>ROI</v>
          </cell>
          <cell r="D1337" t="str">
            <v>AT1</v>
          </cell>
          <cell r="E1337" t="str">
            <v>ROI Gas</v>
          </cell>
          <cell r="F1337" t="str">
            <v>Start &amp; Shutdown Cost</v>
          </cell>
        </row>
        <row r="1338">
          <cell r="A1338" t="str">
            <v>ROI</v>
          </cell>
          <cell r="D1338" t="str">
            <v>AT1</v>
          </cell>
          <cell r="E1338" t="str">
            <v>ROI Gas</v>
          </cell>
          <cell r="F1338" t="str">
            <v>Start Fuel Cost</v>
          </cell>
        </row>
        <row r="1339">
          <cell r="A1339" t="str">
            <v>ROI</v>
          </cell>
          <cell r="D1339" t="str">
            <v>AT1</v>
          </cell>
          <cell r="E1339" t="str">
            <v>ROI Gas</v>
          </cell>
          <cell r="F1339" t="str">
            <v>Emissions Cost</v>
          </cell>
        </row>
        <row r="1340">
          <cell r="A1340" t="str">
            <v>ROI</v>
          </cell>
          <cell r="D1340" t="str">
            <v>AT1</v>
          </cell>
          <cell r="E1340" t="str">
            <v>ROI Gas</v>
          </cell>
          <cell r="F1340" t="str">
            <v>Total Generation Cost</v>
          </cell>
        </row>
        <row r="1341">
          <cell r="A1341" t="str">
            <v>ROI</v>
          </cell>
          <cell r="D1341" t="str">
            <v>AT1</v>
          </cell>
          <cell r="E1341" t="str">
            <v>ROI Gas</v>
          </cell>
          <cell r="F1341" t="str">
            <v>SRMC</v>
          </cell>
        </row>
        <row r="1342">
          <cell r="A1342" t="str">
            <v>ROI</v>
          </cell>
          <cell r="D1342" t="str">
            <v>AT1</v>
          </cell>
          <cell r="E1342" t="str">
            <v>ROI Gas</v>
          </cell>
          <cell r="F1342" t="str">
            <v>Mark-up</v>
          </cell>
        </row>
        <row r="1343">
          <cell r="A1343" t="str">
            <v>ROI</v>
          </cell>
          <cell r="D1343" t="str">
            <v>AT1</v>
          </cell>
          <cell r="E1343" t="str">
            <v>ROI Gas</v>
          </cell>
          <cell r="F1343" t="str">
            <v>Mark-up</v>
          </cell>
        </row>
        <row r="1344">
          <cell r="A1344" t="str">
            <v>ROI</v>
          </cell>
          <cell r="D1344" t="str">
            <v>AT1</v>
          </cell>
          <cell r="E1344" t="str">
            <v>ROI Gas</v>
          </cell>
          <cell r="F1344" t="str">
            <v>Mark-up</v>
          </cell>
        </row>
        <row r="1345">
          <cell r="A1345" t="str">
            <v>ROI</v>
          </cell>
          <cell r="D1345" t="str">
            <v>AT1</v>
          </cell>
          <cell r="E1345" t="str">
            <v>ROI Gas</v>
          </cell>
          <cell r="F1345" t="str">
            <v>Price Received</v>
          </cell>
        </row>
        <row r="1346">
          <cell r="A1346" t="str">
            <v>ROI</v>
          </cell>
          <cell r="D1346" t="str">
            <v>AT1</v>
          </cell>
          <cell r="E1346" t="str">
            <v>ROI Gas</v>
          </cell>
          <cell r="F1346" t="str">
            <v>Pool Revenue</v>
          </cell>
        </row>
        <row r="1347">
          <cell r="A1347" t="str">
            <v>ROI</v>
          </cell>
          <cell r="D1347" t="str">
            <v>AT1</v>
          </cell>
          <cell r="E1347" t="str">
            <v>ROI Gas</v>
          </cell>
          <cell r="F1347" t="str">
            <v>Net Revenue</v>
          </cell>
        </row>
        <row r="1348">
          <cell r="A1348" t="str">
            <v>ROI</v>
          </cell>
          <cell r="D1348" t="str">
            <v>AT1</v>
          </cell>
          <cell r="E1348" t="str">
            <v>ROI Gas</v>
          </cell>
          <cell r="F1348" t="str">
            <v>Net Profit</v>
          </cell>
        </row>
        <row r="1349">
          <cell r="A1349" t="str">
            <v>ROI</v>
          </cell>
          <cell r="D1349" t="str">
            <v>AT1</v>
          </cell>
          <cell r="E1349" t="str">
            <v>ROI Gas</v>
          </cell>
          <cell r="F1349" t="str">
            <v>Installed Capacity</v>
          </cell>
        </row>
        <row r="1350">
          <cell r="A1350" t="str">
            <v>ROI</v>
          </cell>
          <cell r="D1350" t="str">
            <v>AT1</v>
          </cell>
          <cell r="E1350" t="str">
            <v>ROI Gas</v>
          </cell>
          <cell r="F1350" t="str">
            <v>Rated Capacity</v>
          </cell>
        </row>
        <row r="1351">
          <cell r="A1351" t="str">
            <v>ROI</v>
          </cell>
          <cell r="D1351" t="str">
            <v>AT1</v>
          </cell>
          <cell r="E1351" t="str">
            <v>ROI Gas</v>
          </cell>
          <cell r="F1351" t="str">
            <v>Maintenance</v>
          </cell>
        </row>
        <row r="1352">
          <cell r="A1352" t="str">
            <v>ROI</v>
          </cell>
          <cell r="D1352" t="str">
            <v>AT1</v>
          </cell>
          <cell r="E1352" t="str">
            <v>ROI Gas</v>
          </cell>
          <cell r="F1352" t="str">
            <v>Forced Outage</v>
          </cell>
        </row>
        <row r="1353">
          <cell r="A1353" t="str">
            <v>ROI</v>
          </cell>
          <cell r="D1353" t="str">
            <v>AT1</v>
          </cell>
          <cell r="E1353" t="str">
            <v>ROI Gas</v>
          </cell>
          <cell r="F1353" t="str">
            <v>Available Energy</v>
          </cell>
        </row>
        <row r="1354">
          <cell r="A1354" t="str">
            <v>ROI</v>
          </cell>
          <cell r="D1354" t="str">
            <v>AT2</v>
          </cell>
          <cell r="E1354" t="str">
            <v>ROI Gas</v>
          </cell>
          <cell r="F1354" t="str">
            <v>Generation</v>
          </cell>
        </row>
        <row r="1355">
          <cell r="A1355" t="str">
            <v>ROI</v>
          </cell>
          <cell r="D1355" t="str">
            <v>AT2</v>
          </cell>
          <cell r="E1355" t="str">
            <v>ROI Gas</v>
          </cell>
          <cell r="F1355" t="str">
            <v>Units Started</v>
          </cell>
        </row>
        <row r="1356">
          <cell r="A1356" t="str">
            <v>ROI</v>
          </cell>
          <cell r="D1356" t="str">
            <v>AT2</v>
          </cell>
          <cell r="E1356" t="str">
            <v>ROI Gas</v>
          </cell>
          <cell r="F1356" t="str">
            <v>Hours of Operation</v>
          </cell>
        </row>
        <row r="1357">
          <cell r="A1357" t="str">
            <v>ROI</v>
          </cell>
          <cell r="D1357" t="str">
            <v>AT2</v>
          </cell>
          <cell r="E1357" t="str">
            <v>ROI Gas</v>
          </cell>
          <cell r="F1357" t="str">
            <v>Capacity Factor</v>
          </cell>
        </row>
        <row r="1358">
          <cell r="A1358" t="str">
            <v>ROI</v>
          </cell>
          <cell r="D1358" t="str">
            <v>AT2</v>
          </cell>
          <cell r="E1358" t="str">
            <v>ROI Gas</v>
          </cell>
          <cell r="F1358" t="str">
            <v>Energy Curtailed</v>
          </cell>
        </row>
        <row r="1359">
          <cell r="A1359" t="str">
            <v>ROI</v>
          </cell>
          <cell r="D1359" t="str">
            <v>AT2</v>
          </cell>
          <cell r="E1359" t="str">
            <v>ROI Gas</v>
          </cell>
          <cell r="F1359" t="str">
            <v>Fixed Load Generation</v>
          </cell>
        </row>
        <row r="1360">
          <cell r="A1360" t="str">
            <v>ROI</v>
          </cell>
          <cell r="D1360" t="str">
            <v>AT2</v>
          </cell>
          <cell r="E1360" t="str">
            <v>ROI Gas</v>
          </cell>
          <cell r="F1360" t="str">
            <v>Pump Load</v>
          </cell>
        </row>
        <row r="1361">
          <cell r="A1361" t="str">
            <v>ROI</v>
          </cell>
          <cell r="D1361" t="str">
            <v>AT2</v>
          </cell>
          <cell r="E1361" t="str">
            <v>ROI Gas</v>
          </cell>
          <cell r="F1361" t="str">
            <v>VO&amp;M Cost</v>
          </cell>
        </row>
        <row r="1362">
          <cell r="A1362" t="str">
            <v>ROI</v>
          </cell>
          <cell r="D1362" t="str">
            <v>AT2</v>
          </cell>
          <cell r="E1362" t="str">
            <v>ROI Gas</v>
          </cell>
          <cell r="F1362" t="str">
            <v>Generation Cost</v>
          </cell>
        </row>
        <row r="1363">
          <cell r="A1363" t="str">
            <v>ROI</v>
          </cell>
          <cell r="D1363" t="str">
            <v>AT2</v>
          </cell>
          <cell r="E1363" t="str">
            <v>ROI Gas</v>
          </cell>
          <cell r="F1363" t="str">
            <v>Start &amp; Shutdown Cost</v>
          </cell>
        </row>
        <row r="1364">
          <cell r="A1364" t="str">
            <v>ROI</v>
          </cell>
          <cell r="D1364" t="str">
            <v>AT2</v>
          </cell>
          <cell r="E1364" t="str">
            <v>ROI Gas</v>
          </cell>
          <cell r="F1364" t="str">
            <v>Start Fuel Cost</v>
          </cell>
        </row>
        <row r="1365">
          <cell r="A1365" t="str">
            <v>ROI</v>
          </cell>
          <cell r="D1365" t="str">
            <v>AT2</v>
          </cell>
          <cell r="E1365" t="str">
            <v>ROI Gas</v>
          </cell>
          <cell r="F1365" t="str">
            <v>Emissions Cost</v>
          </cell>
        </row>
        <row r="1366">
          <cell r="A1366" t="str">
            <v>ROI</v>
          </cell>
          <cell r="D1366" t="str">
            <v>AT2</v>
          </cell>
          <cell r="E1366" t="str">
            <v>ROI Gas</v>
          </cell>
          <cell r="F1366" t="str">
            <v>Total Generation Cost</v>
          </cell>
        </row>
        <row r="1367">
          <cell r="A1367" t="str">
            <v>ROI</v>
          </cell>
          <cell r="D1367" t="str">
            <v>AT2</v>
          </cell>
          <cell r="E1367" t="str">
            <v>ROI Gas</v>
          </cell>
          <cell r="F1367" t="str">
            <v>SRMC</v>
          </cell>
        </row>
        <row r="1368">
          <cell r="A1368" t="str">
            <v>ROI</v>
          </cell>
          <cell r="D1368" t="str">
            <v>AT2</v>
          </cell>
          <cell r="E1368" t="str">
            <v>ROI Gas</v>
          </cell>
          <cell r="F1368" t="str">
            <v>Mark-up</v>
          </cell>
        </row>
        <row r="1369">
          <cell r="A1369" t="str">
            <v>ROI</v>
          </cell>
          <cell r="D1369" t="str">
            <v>AT2</v>
          </cell>
          <cell r="E1369" t="str">
            <v>ROI Gas</v>
          </cell>
          <cell r="F1369" t="str">
            <v>Mark-up</v>
          </cell>
        </row>
        <row r="1370">
          <cell r="A1370" t="str">
            <v>ROI</v>
          </cell>
          <cell r="D1370" t="str">
            <v>AT2</v>
          </cell>
          <cell r="E1370" t="str">
            <v>ROI Gas</v>
          </cell>
          <cell r="F1370" t="str">
            <v>Mark-up</v>
          </cell>
        </row>
        <row r="1371">
          <cell r="A1371" t="str">
            <v>ROI</v>
          </cell>
          <cell r="D1371" t="str">
            <v>AT2</v>
          </cell>
          <cell r="E1371" t="str">
            <v>ROI Gas</v>
          </cell>
          <cell r="F1371" t="str">
            <v>Price Received</v>
          </cell>
        </row>
        <row r="1372">
          <cell r="A1372" t="str">
            <v>ROI</v>
          </cell>
          <cell r="D1372" t="str">
            <v>AT2</v>
          </cell>
          <cell r="E1372" t="str">
            <v>ROI Gas</v>
          </cell>
          <cell r="F1372" t="str">
            <v>Pool Revenue</v>
          </cell>
        </row>
        <row r="1373">
          <cell r="A1373" t="str">
            <v>ROI</v>
          </cell>
          <cell r="D1373" t="str">
            <v>AT2</v>
          </cell>
          <cell r="E1373" t="str">
            <v>ROI Gas</v>
          </cell>
          <cell r="F1373" t="str">
            <v>Net Revenue</v>
          </cell>
        </row>
        <row r="1374">
          <cell r="A1374" t="str">
            <v>ROI</v>
          </cell>
          <cell r="D1374" t="str">
            <v>AT2</v>
          </cell>
          <cell r="E1374" t="str">
            <v>ROI Gas</v>
          </cell>
          <cell r="F1374" t="str">
            <v>Net Profit</v>
          </cell>
        </row>
        <row r="1375">
          <cell r="A1375" t="str">
            <v>ROI</v>
          </cell>
          <cell r="D1375" t="str">
            <v>AT2</v>
          </cell>
          <cell r="E1375" t="str">
            <v>ROI Gas</v>
          </cell>
          <cell r="F1375" t="str">
            <v>Installed Capacity</v>
          </cell>
        </row>
        <row r="1376">
          <cell r="A1376" t="str">
            <v>ROI</v>
          </cell>
          <cell r="D1376" t="str">
            <v>AT2</v>
          </cell>
          <cell r="E1376" t="str">
            <v>ROI Gas</v>
          </cell>
          <cell r="F1376" t="str">
            <v>Rated Capacity</v>
          </cell>
        </row>
        <row r="1377">
          <cell r="A1377" t="str">
            <v>ROI</v>
          </cell>
          <cell r="D1377" t="str">
            <v>AT2</v>
          </cell>
          <cell r="E1377" t="str">
            <v>ROI Gas</v>
          </cell>
          <cell r="F1377" t="str">
            <v>Maintenance</v>
          </cell>
        </row>
        <row r="1378">
          <cell r="A1378" t="str">
            <v>ROI</v>
          </cell>
          <cell r="D1378" t="str">
            <v>AT2</v>
          </cell>
          <cell r="E1378" t="str">
            <v>ROI Gas</v>
          </cell>
          <cell r="F1378" t="str">
            <v>Forced Outage</v>
          </cell>
        </row>
        <row r="1379">
          <cell r="A1379" t="str">
            <v>ROI</v>
          </cell>
          <cell r="D1379" t="str">
            <v>AT2</v>
          </cell>
          <cell r="E1379" t="str">
            <v>ROI Gas</v>
          </cell>
          <cell r="F1379" t="str">
            <v>Available Energy</v>
          </cell>
        </row>
        <row r="1380">
          <cell r="A1380" t="str">
            <v>ROI</v>
          </cell>
          <cell r="D1380" t="str">
            <v>AT4</v>
          </cell>
          <cell r="E1380" t="str">
            <v>ROI Gas</v>
          </cell>
          <cell r="F1380" t="str">
            <v>Generation</v>
          </cell>
        </row>
        <row r="1381">
          <cell r="A1381" t="str">
            <v>ROI</v>
          </cell>
          <cell r="D1381" t="str">
            <v>AT4</v>
          </cell>
          <cell r="E1381" t="str">
            <v>ROI Gas</v>
          </cell>
          <cell r="F1381" t="str">
            <v>Units Started</v>
          </cell>
        </row>
        <row r="1382">
          <cell r="A1382" t="str">
            <v>ROI</v>
          </cell>
          <cell r="D1382" t="str">
            <v>AT4</v>
          </cell>
          <cell r="E1382" t="str">
            <v>ROI Gas</v>
          </cell>
          <cell r="F1382" t="str">
            <v>Hours of Operation</v>
          </cell>
        </row>
        <row r="1383">
          <cell r="A1383" t="str">
            <v>ROI</v>
          </cell>
          <cell r="D1383" t="str">
            <v>AT4</v>
          </cell>
          <cell r="E1383" t="str">
            <v>ROI Gas</v>
          </cell>
          <cell r="F1383" t="str">
            <v>Capacity Factor</v>
          </cell>
        </row>
        <row r="1384">
          <cell r="A1384" t="str">
            <v>ROI</v>
          </cell>
          <cell r="D1384" t="str">
            <v>AT4</v>
          </cell>
          <cell r="E1384" t="str">
            <v>ROI Gas</v>
          </cell>
          <cell r="F1384" t="str">
            <v>Energy Curtailed</v>
          </cell>
        </row>
        <row r="1385">
          <cell r="A1385" t="str">
            <v>ROI</v>
          </cell>
          <cell r="D1385" t="str">
            <v>AT4</v>
          </cell>
          <cell r="E1385" t="str">
            <v>ROI Gas</v>
          </cell>
          <cell r="F1385" t="str">
            <v>Fixed Load Generation</v>
          </cell>
        </row>
        <row r="1386">
          <cell r="A1386" t="str">
            <v>ROI</v>
          </cell>
          <cell r="D1386" t="str">
            <v>AT4</v>
          </cell>
          <cell r="E1386" t="str">
            <v>ROI Gas</v>
          </cell>
          <cell r="F1386" t="str">
            <v>Pump Load</v>
          </cell>
        </row>
        <row r="1387">
          <cell r="A1387" t="str">
            <v>ROI</v>
          </cell>
          <cell r="D1387" t="str">
            <v>AT4</v>
          </cell>
          <cell r="E1387" t="str">
            <v>ROI Gas</v>
          </cell>
          <cell r="F1387" t="str">
            <v>VO&amp;M Cost</v>
          </cell>
        </row>
        <row r="1388">
          <cell r="A1388" t="str">
            <v>ROI</v>
          </cell>
          <cell r="D1388" t="str">
            <v>AT4</v>
          </cell>
          <cell r="E1388" t="str">
            <v>ROI Gas</v>
          </cell>
          <cell r="F1388" t="str">
            <v>Generation Cost</v>
          </cell>
        </row>
        <row r="1389">
          <cell r="A1389" t="str">
            <v>ROI</v>
          </cell>
          <cell r="D1389" t="str">
            <v>AT4</v>
          </cell>
          <cell r="E1389" t="str">
            <v>ROI Gas</v>
          </cell>
          <cell r="F1389" t="str">
            <v>Start &amp; Shutdown Cost</v>
          </cell>
        </row>
        <row r="1390">
          <cell r="A1390" t="str">
            <v>ROI</v>
          </cell>
          <cell r="D1390" t="str">
            <v>AT4</v>
          </cell>
          <cell r="E1390" t="str">
            <v>ROI Gas</v>
          </cell>
          <cell r="F1390" t="str">
            <v>Start Fuel Cost</v>
          </cell>
        </row>
        <row r="1391">
          <cell r="A1391" t="str">
            <v>ROI</v>
          </cell>
          <cell r="D1391" t="str">
            <v>AT4</v>
          </cell>
          <cell r="E1391" t="str">
            <v>ROI Gas</v>
          </cell>
          <cell r="F1391" t="str">
            <v>Emissions Cost</v>
          </cell>
        </row>
        <row r="1392">
          <cell r="A1392" t="str">
            <v>ROI</v>
          </cell>
          <cell r="D1392" t="str">
            <v>AT4</v>
          </cell>
          <cell r="E1392" t="str">
            <v>ROI Gas</v>
          </cell>
          <cell r="F1392" t="str">
            <v>Total Generation Cost</v>
          </cell>
        </row>
        <row r="1393">
          <cell r="A1393" t="str">
            <v>ROI</v>
          </cell>
          <cell r="D1393" t="str">
            <v>AT4</v>
          </cell>
          <cell r="E1393" t="str">
            <v>ROI Gas</v>
          </cell>
          <cell r="F1393" t="str">
            <v>SRMC</v>
          </cell>
        </row>
        <row r="1394">
          <cell r="A1394" t="str">
            <v>ROI</v>
          </cell>
          <cell r="D1394" t="str">
            <v>AT4</v>
          </cell>
          <cell r="E1394" t="str">
            <v>ROI Gas</v>
          </cell>
          <cell r="F1394" t="str">
            <v>Mark-up</v>
          </cell>
        </row>
        <row r="1395">
          <cell r="A1395" t="str">
            <v>ROI</v>
          </cell>
          <cell r="D1395" t="str">
            <v>AT4</v>
          </cell>
          <cell r="E1395" t="str">
            <v>ROI Gas</v>
          </cell>
          <cell r="F1395" t="str">
            <v>Mark-up</v>
          </cell>
        </row>
        <row r="1396">
          <cell r="A1396" t="str">
            <v>ROI</v>
          </cell>
          <cell r="D1396" t="str">
            <v>AT4</v>
          </cell>
          <cell r="E1396" t="str">
            <v>ROI Gas</v>
          </cell>
          <cell r="F1396" t="str">
            <v>Mark-up</v>
          </cell>
        </row>
        <row r="1397">
          <cell r="A1397" t="str">
            <v>ROI</v>
          </cell>
          <cell r="D1397" t="str">
            <v>AT4</v>
          </cell>
          <cell r="E1397" t="str">
            <v>ROI Gas</v>
          </cell>
          <cell r="F1397" t="str">
            <v>Price Received</v>
          </cell>
        </row>
        <row r="1398">
          <cell r="A1398" t="str">
            <v>ROI</v>
          </cell>
          <cell r="D1398" t="str">
            <v>AT4</v>
          </cell>
          <cell r="E1398" t="str">
            <v>ROI Gas</v>
          </cell>
          <cell r="F1398" t="str">
            <v>Pool Revenue</v>
          </cell>
        </row>
        <row r="1399">
          <cell r="A1399" t="str">
            <v>ROI</v>
          </cell>
          <cell r="D1399" t="str">
            <v>AT4</v>
          </cell>
          <cell r="E1399" t="str">
            <v>ROI Gas</v>
          </cell>
          <cell r="F1399" t="str">
            <v>Net Revenue</v>
          </cell>
        </row>
        <row r="1400">
          <cell r="A1400" t="str">
            <v>ROI</v>
          </cell>
          <cell r="D1400" t="str">
            <v>AT4</v>
          </cell>
          <cell r="E1400" t="str">
            <v>ROI Gas</v>
          </cell>
          <cell r="F1400" t="str">
            <v>Net Profit</v>
          </cell>
        </row>
        <row r="1401">
          <cell r="A1401" t="str">
            <v>ROI</v>
          </cell>
          <cell r="D1401" t="str">
            <v>AT4</v>
          </cell>
          <cell r="E1401" t="str">
            <v>ROI Gas</v>
          </cell>
          <cell r="F1401" t="str">
            <v>Installed Capacity</v>
          </cell>
        </row>
        <row r="1402">
          <cell r="A1402" t="str">
            <v>ROI</v>
          </cell>
          <cell r="D1402" t="str">
            <v>AT4</v>
          </cell>
          <cell r="E1402" t="str">
            <v>ROI Gas</v>
          </cell>
          <cell r="F1402" t="str">
            <v>Rated Capacity</v>
          </cell>
        </row>
        <row r="1403">
          <cell r="A1403" t="str">
            <v>ROI</v>
          </cell>
          <cell r="D1403" t="str">
            <v>AT4</v>
          </cell>
          <cell r="E1403" t="str">
            <v>ROI Gas</v>
          </cell>
          <cell r="F1403" t="str">
            <v>Maintenance</v>
          </cell>
        </row>
        <row r="1404">
          <cell r="A1404" t="str">
            <v>ROI</v>
          </cell>
          <cell r="D1404" t="str">
            <v>AT4</v>
          </cell>
          <cell r="E1404" t="str">
            <v>ROI Gas</v>
          </cell>
          <cell r="F1404" t="str">
            <v>Forced Outage</v>
          </cell>
        </row>
        <row r="1405">
          <cell r="A1405" t="str">
            <v>ROI</v>
          </cell>
          <cell r="D1405" t="str">
            <v>AT4</v>
          </cell>
          <cell r="E1405" t="str">
            <v>ROI Gas</v>
          </cell>
          <cell r="F1405" t="str">
            <v>Available Energy</v>
          </cell>
        </row>
        <row r="1406">
          <cell r="A1406" t="str">
            <v>ROI</v>
          </cell>
          <cell r="D1406" t="str">
            <v>AT5</v>
          </cell>
          <cell r="E1406" t="str">
            <v>ROI Gas</v>
          </cell>
          <cell r="F1406" t="str">
            <v>Generation</v>
          </cell>
        </row>
        <row r="1407">
          <cell r="A1407" t="str">
            <v>ROI</v>
          </cell>
          <cell r="D1407" t="str">
            <v>AT5</v>
          </cell>
          <cell r="E1407" t="str">
            <v>ROI Gas</v>
          </cell>
          <cell r="F1407" t="str">
            <v>Units Started</v>
          </cell>
        </row>
        <row r="1408">
          <cell r="A1408" t="str">
            <v>ROI</v>
          </cell>
          <cell r="D1408" t="str">
            <v>AT5</v>
          </cell>
          <cell r="E1408" t="str">
            <v>ROI Gas</v>
          </cell>
          <cell r="F1408" t="str">
            <v>Hours of Operation</v>
          </cell>
        </row>
        <row r="1409">
          <cell r="A1409" t="str">
            <v>ROI</v>
          </cell>
          <cell r="D1409" t="str">
            <v>AT5</v>
          </cell>
          <cell r="E1409" t="str">
            <v>ROI Gas</v>
          </cell>
          <cell r="F1409" t="str">
            <v>Capacity Factor</v>
          </cell>
        </row>
        <row r="1410">
          <cell r="A1410" t="str">
            <v>ROI</v>
          </cell>
          <cell r="D1410" t="str">
            <v>AT5</v>
          </cell>
          <cell r="E1410" t="str">
            <v>ROI Gas</v>
          </cell>
          <cell r="F1410" t="str">
            <v>Energy Curtailed</v>
          </cell>
        </row>
        <row r="1411">
          <cell r="A1411" t="str">
            <v>ROI</v>
          </cell>
          <cell r="D1411" t="str">
            <v>AT5</v>
          </cell>
          <cell r="E1411" t="str">
            <v>ROI Gas</v>
          </cell>
          <cell r="F1411" t="str">
            <v>Fixed Load Generation</v>
          </cell>
        </row>
        <row r="1412">
          <cell r="A1412" t="str">
            <v>ROI</v>
          </cell>
          <cell r="D1412" t="str">
            <v>AT5</v>
          </cell>
          <cell r="E1412" t="str">
            <v>ROI Gas</v>
          </cell>
          <cell r="F1412" t="str">
            <v>Pump Load</v>
          </cell>
        </row>
        <row r="1413">
          <cell r="A1413" t="str">
            <v>ROI</v>
          </cell>
          <cell r="D1413" t="str">
            <v>AT5</v>
          </cell>
          <cell r="E1413" t="str">
            <v>ROI Gas</v>
          </cell>
          <cell r="F1413" t="str">
            <v>VO&amp;M Cost</v>
          </cell>
        </row>
        <row r="1414">
          <cell r="A1414" t="str">
            <v>ROI</v>
          </cell>
          <cell r="D1414" t="str">
            <v>AT5</v>
          </cell>
          <cell r="E1414" t="str">
            <v>ROI Gas</v>
          </cell>
          <cell r="F1414" t="str">
            <v>Generation Cost</v>
          </cell>
        </row>
        <row r="1415">
          <cell r="A1415" t="str">
            <v>ROI</v>
          </cell>
          <cell r="D1415" t="str">
            <v>AT5</v>
          </cell>
          <cell r="E1415" t="str">
            <v>ROI Gas</v>
          </cell>
          <cell r="F1415" t="str">
            <v>Start &amp; Shutdown Cost</v>
          </cell>
        </row>
        <row r="1416">
          <cell r="A1416" t="str">
            <v>ROI</v>
          </cell>
          <cell r="D1416" t="str">
            <v>AT5</v>
          </cell>
          <cell r="E1416" t="str">
            <v>ROI Gas</v>
          </cell>
          <cell r="F1416" t="str">
            <v>Start Fuel Cost</v>
          </cell>
        </row>
        <row r="1417">
          <cell r="A1417" t="str">
            <v>ROI</v>
          </cell>
          <cell r="D1417" t="str">
            <v>AT5</v>
          </cell>
          <cell r="E1417" t="str">
            <v>ROI Gas</v>
          </cell>
          <cell r="F1417" t="str">
            <v>Emissions Cost</v>
          </cell>
        </row>
        <row r="1418">
          <cell r="A1418" t="str">
            <v>ROI</v>
          </cell>
          <cell r="D1418" t="str">
            <v>AT5</v>
          </cell>
          <cell r="E1418" t="str">
            <v>ROI Gas</v>
          </cell>
          <cell r="F1418" t="str">
            <v>Total Generation Cost</v>
          </cell>
        </row>
        <row r="1419">
          <cell r="A1419" t="str">
            <v>ROI</v>
          </cell>
          <cell r="D1419" t="str">
            <v>AT5</v>
          </cell>
          <cell r="E1419" t="str">
            <v>ROI Gas</v>
          </cell>
          <cell r="F1419" t="str">
            <v>SRMC</v>
          </cell>
        </row>
        <row r="1420">
          <cell r="A1420" t="str">
            <v>ROI</v>
          </cell>
          <cell r="D1420" t="str">
            <v>AT5</v>
          </cell>
          <cell r="E1420" t="str">
            <v>ROI Gas</v>
          </cell>
          <cell r="F1420" t="str">
            <v>Mark-up</v>
          </cell>
        </row>
        <row r="1421">
          <cell r="A1421" t="str">
            <v>ROI</v>
          </cell>
          <cell r="D1421" t="str">
            <v>AT5</v>
          </cell>
          <cell r="E1421" t="str">
            <v>ROI Gas</v>
          </cell>
          <cell r="F1421" t="str">
            <v>Mark-up</v>
          </cell>
        </row>
        <row r="1422">
          <cell r="A1422" t="str">
            <v>ROI</v>
          </cell>
          <cell r="D1422" t="str">
            <v>AT5</v>
          </cell>
          <cell r="E1422" t="str">
            <v>ROI Gas</v>
          </cell>
          <cell r="F1422" t="str">
            <v>Mark-up</v>
          </cell>
        </row>
        <row r="1423">
          <cell r="A1423" t="str">
            <v>ROI</v>
          </cell>
          <cell r="D1423" t="str">
            <v>AT5</v>
          </cell>
          <cell r="E1423" t="str">
            <v>ROI Gas</v>
          </cell>
          <cell r="F1423" t="str">
            <v>Mark-up</v>
          </cell>
        </row>
        <row r="1424">
          <cell r="A1424" t="str">
            <v>ROI</v>
          </cell>
          <cell r="D1424" t="str">
            <v>AT5</v>
          </cell>
          <cell r="E1424" t="str">
            <v>ROI Gas</v>
          </cell>
          <cell r="F1424" t="str">
            <v>Mark-up</v>
          </cell>
        </row>
        <row r="1425">
          <cell r="A1425" t="str">
            <v>ROI</v>
          </cell>
          <cell r="D1425" t="str">
            <v>AT5</v>
          </cell>
          <cell r="E1425" t="str">
            <v>ROI Gas</v>
          </cell>
          <cell r="F1425" t="str">
            <v>Mark-up</v>
          </cell>
        </row>
        <row r="1426">
          <cell r="A1426" t="str">
            <v>ROI</v>
          </cell>
          <cell r="D1426" t="str">
            <v>AT5</v>
          </cell>
          <cell r="E1426" t="str">
            <v>ROI Gas</v>
          </cell>
          <cell r="F1426" t="str">
            <v>Mark-up</v>
          </cell>
        </row>
        <row r="1427">
          <cell r="A1427" t="str">
            <v>ROI</v>
          </cell>
          <cell r="D1427" t="str">
            <v>AT5</v>
          </cell>
          <cell r="E1427" t="str">
            <v>ROI Gas</v>
          </cell>
          <cell r="F1427" t="str">
            <v>Mark-up</v>
          </cell>
        </row>
        <row r="1428">
          <cell r="A1428" t="str">
            <v>ROI</v>
          </cell>
          <cell r="D1428" t="str">
            <v>AT5</v>
          </cell>
          <cell r="E1428" t="str">
            <v>ROI Gas</v>
          </cell>
          <cell r="F1428" t="str">
            <v>Mark-up</v>
          </cell>
        </row>
        <row r="1429">
          <cell r="A1429" t="str">
            <v>ROI</v>
          </cell>
          <cell r="D1429" t="str">
            <v>AT5</v>
          </cell>
          <cell r="E1429" t="str">
            <v>ROI Gas</v>
          </cell>
          <cell r="F1429" t="str">
            <v>Mark-up</v>
          </cell>
        </row>
        <row r="1430">
          <cell r="A1430" t="str">
            <v>ROI</v>
          </cell>
          <cell r="D1430" t="str">
            <v>AT5</v>
          </cell>
          <cell r="E1430" t="str">
            <v>ROI Gas</v>
          </cell>
          <cell r="F1430" t="str">
            <v>Price Received</v>
          </cell>
        </row>
        <row r="1431">
          <cell r="A1431" t="str">
            <v>ROI</v>
          </cell>
          <cell r="D1431" t="str">
            <v>AT5</v>
          </cell>
          <cell r="E1431" t="str">
            <v>ROI Gas</v>
          </cell>
          <cell r="F1431" t="str">
            <v>Pool Revenue</v>
          </cell>
        </row>
        <row r="1432">
          <cell r="A1432" t="str">
            <v>ROI</v>
          </cell>
          <cell r="D1432" t="str">
            <v>AT5</v>
          </cell>
          <cell r="E1432" t="str">
            <v>ROI Gas</v>
          </cell>
          <cell r="F1432" t="str">
            <v>Net Revenue</v>
          </cell>
        </row>
        <row r="1433">
          <cell r="A1433" t="str">
            <v>ROI</v>
          </cell>
          <cell r="D1433" t="str">
            <v>AT5</v>
          </cell>
          <cell r="E1433" t="str">
            <v>ROI Gas</v>
          </cell>
          <cell r="F1433" t="str">
            <v>Net Profit</v>
          </cell>
        </row>
        <row r="1434">
          <cell r="A1434" t="str">
            <v>ROI</v>
          </cell>
          <cell r="D1434" t="str">
            <v>AT5</v>
          </cell>
          <cell r="E1434" t="str">
            <v>ROI Gas</v>
          </cell>
          <cell r="F1434" t="str">
            <v>Installed Capacity</v>
          </cell>
        </row>
        <row r="1435">
          <cell r="A1435" t="str">
            <v>ROI</v>
          </cell>
          <cell r="D1435" t="str">
            <v>AT5</v>
          </cell>
          <cell r="E1435" t="str">
            <v>ROI Gas</v>
          </cell>
          <cell r="F1435" t="str">
            <v>Rated Capacity</v>
          </cell>
        </row>
        <row r="1436">
          <cell r="A1436" t="str">
            <v>ROI</v>
          </cell>
          <cell r="D1436" t="str">
            <v>AT5</v>
          </cell>
          <cell r="E1436" t="str">
            <v>ROI Gas</v>
          </cell>
          <cell r="F1436" t="str">
            <v>Maintenance</v>
          </cell>
        </row>
        <row r="1437">
          <cell r="A1437" t="str">
            <v>ROI</v>
          </cell>
          <cell r="D1437" t="str">
            <v>AT5</v>
          </cell>
          <cell r="E1437" t="str">
            <v>ROI Gas</v>
          </cell>
          <cell r="F1437" t="str">
            <v>Forced Outage</v>
          </cell>
        </row>
        <row r="1438">
          <cell r="A1438" t="str">
            <v>ROI</v>
          </cell>
          <cell r="D1438" t="str">
            <v>AT5</v>
          </cell>
          <cell r="E1438" t="str">
            <v>ROI Gas</v>
          </cell>
          <cell r="F1438" t="str">
            <v>Available Energy</v>
          </cell>
        </row>
        <row r="1439">
          <cell r="A1439" t="str">
            <v>ROI</v>
          </cell>
          <cell r="D1439" t="str">
            <v>AT6</v>
          </cell>
          <cell r="E1439" t="str">
            <v>ROI Gas</v>
          </cell>
          <cell r="F1439" t="str">
            <v>Generation</v>
          </cell>
        </row>
        <row r="1440">
          <cell r="A1440" t="str">
            <v>ROI</v>
          </cell>
          <cell r="D1440" t="str">
            <v>AT6</v>
          </cell>
          <cell r="E1440" t="str">
            <v>ROI Gas</v>
          </cell>
          <cell r="F1440" t="str">
            <v>Units Started</v>
          </cell>
        </row>
        <row r="1441">
          <cell r="A1441" t="str">
            <v>ROI</v>
          </cell>
          <cell r="D1441" t="str">
            <v>AT6</v>
          </cell>
          <cell r="E1441" t="str">
            <v>ROI Gas</v>
          </cell>
          <cell r="F1441" t="str">
            <v>Hours of Operation</v>
          </cell>
        </row>
        <row r="1442">
          <cell r="A1442" t="str">
            <v>ROI</v>
          </cell>
          <cell r="D1442" t="str">
            <v>AT6</v>
          </cell>
          <cell r="E1442" t="str">
            <v>ROI Gas</v>
          </cell>
          <cell r="F1442" t="str">
            <v>Capacity Factor</v>
          </cell>
        </row>
        <row r="1443">
          <cell r="A1443" t="str">
            <v>ROI</v>
          </cell>
          <cell r="D1443" t="str">
            <v>AT6</v>
          </cell>
          <cell r="E1443" t="str">
            <v>ROI Gas</v>
          </cell>
          <cell r="F1443" t="str">
            <v>Energy Curtailed</v>
          </cell>
        </row>
        <row r="1444">
          <cell r="A1444" t="str">
            <v>ROI</v>
          </cell>
          <cell r="D1444" t="str">
            <v>AT6</v>
          </cell>
          <cell r="E1444" t="str">
            <v>ROI Gas</v>
          </cell>
          <cell r="F1444" t="str">
            <v>Fixed Load Generation</v>
          </cell>
        </row>
        <row r="1445">
          <cell r="A1445" t="str">
            <v>ROI</v>
          </cell>
          <cell r="D1445" t="str">
            <v>AT6</v>
          </cell>
          <cell r="E1445" t="str">
            <v>ROI Gas</v>
          </cell>
          <cell r="F1445" t="str">
            <v>Pump Load</v>
          </cell>
        </row>
        <row r="1446">
          <cell r="A1446" t="str">
            <v>ROI</v>
          </cell>
          <cell r="D1446" t="str">
            <v>AT6</v>
          </cell>
          <cell r="E1446" t="str">
            <v>ROI Gas</v>
          </cell>
          <cell r="F1446" t="str">
            <v>VO&amp;M Cost</v>
          </cell>
        </row>
        <row r="1447">
          <cell r="A1447" t="str">
            <v>ROI</v>
          </cell>
          <cell r="D1447" t="str">
            <v>AT6</v>
          </cell>
          <cell r="E1447" t="str">
            <v>ROI Gas</v>
          </cell>
          <cell r="F1447" t="str">
            <v>Generation Cost</v>
          </cell>
        </row>
        <row r="1448">
          <cell r="A1448" t="str">
            <v>ROI</v>
          </cell>
          <cell r="D1448" t="str">
            <v>AT6</v>
          </cell>
          <cell r="E1448" t="str">
            <v>ROI Gas</v>
          </cell>
          <cell r="F1448" t="str">
            <v>Start &amp; Shutdown Cost</v>
          </cell>
        </row>
        <row r="1449">
          <cell r="A1449" t="str">
            <v>ROI</v>
          </cell>
          <cell r="D1449" t="str">
            <v>AT6</v>
          </cell>
          <cell r="E1449" t="str">
            <v>ROI Gas</v>
          </cell>
          <cell r="F1449" t="str">
            <v>Start Fuel Cost</v>
          </cell>
        </row>
        <row r="1450">
          <cell r="A1450" t="str">
            <v>ROI</v>
          </cell>
          <cell r="D1450" t="str">
            <v>AT6</v>
          </cell>
          <cell r="E1450" t="str">
            <v>ROI Gas</v>
          </cell>
          <cell r="F1450" t="str">
            <v>Emissions Cost</v>
          </cell>
        </row>
        <row r="1451">
          <cell r="A1451" t="str">
            <v>ROI</v>
          </cell>
          <cell r="D1451" t="str">
            <v>AT6</v>
          </cell>
          <cell r="E1451" t="str">
            <v>ROI Gas</v>
          </cell>
          <cell r="F1451" t="str">
            <v>Total Generation Cost</v>
          </cell>
        </row>
        <row r="1452">
          <cell r="A1452" t="str">
            <v>ROI</v>
          </cell>
          <cell r="D1452" t="str">
            <v>AT6</v>
          </cell>
          <cell r="E1452" t="str">
            <v>ROI Gas</v>
          </cell>
          <cell r="F1452" t="str">
            <v>SRMC</v>
          </cell>
        </row>
        <row r="1453">
          <cell r="A1453" t="str">
            <v>ROI</v>
          </cell>
          <cell r="D1453" t="str">
            <v>AT6</v>
          </cell>
          <cell r="E1453" t="str">
            <v>ROI Gas</v>
          </cell>
          <cell r="F1453" t="str">
            <v>Mark-up</v>
          </cell>
        </row>
        <row r="1454">
          <cell r="A1454" t="str">
            <v>ROI</v>
          </cell>
          <cell r="D1454" t="str">
            <v>AT6</v>
          </cell>
          <cell r="E1454" t="str">
            <v>ROI Gas</v>
          </cell>
          <cell r="F1454" t="str">
            <v>Mark-up</v>
          </cell>
        </row>
        <row r="1455">
          <cell r="A1455" t="str">
            <v>ROI</v>
          </cell>
          <cell r="D1455" t="str">
            <v>AT6</v>
          </cell>
          <cell r="E1455" t="str">
            <v>ROI Gas</v>
          </cell>
          <cell r="F1455" t="str">
            <v>Mark-up</v>
          </cell>
        </row>
        <row r="1456">
          <cell r="A1456" t="str">
            <v>ROI</v>
          </cell>
          <cell r="D1456" t="str">
            <v>AT6</v>
          </cell>
          <cell r="E1456" t="str">
            <v>ROI Gas</v>
          </cell>
          <cell r="F1456" t="str">
            <v>Mark-up</v>
          </cell>
        </row>
        <row r="1457">
          <cell r="A1457" t="str">
            <v>ROI</v>
          </cell>
          <cell r="D1457" t="str">
            <v>AT6</v>
          </cell>
          <cell r="E1457" t="str">
            <v>ROI Gas</v>
          </cell>
          <cell r="F1457" t="str">
            <v>Mark-up</v>
          </cell>
        </row>
        <row r="1458">
          <cell r="A1458" t="str">
            <v>ROI</v>
          </cell>
          <cell r="D1458" t="str">
            <v>AT6</v>
          </cell>
          <cell r="E1458" t="str">
            <v>ROI Gas</v>
          </cell>
          <cell r="F1458" t="str">
            <v>Mark-up</v>
          </cell>
        </row>
        <row r="1459">
          <cell r="A1459" t="str">
            <v>ROI</v>
          </cell>
          <cell r="D1459" t="str">
            <v>AT6</v>
          </cell>
          <cell r="E1459" t="str">
            <v>ROI Gas</v>
          </cell>
          <cell r="F1459" t="str">
            <v>Mark-up</v>
          </cell>
        </row>
        <row r="1460">
          <cell r="A1460" t="str">
            <v>ROI</v>
          </cell>
          <cell r="D1460" t="str">
            <v>AT6</v>
          </cell>
          <cell r="E1460" t="str">
            <v>ROI Gas</v>
          </cell>
          <cell r="F1460" t="str">
            <v>Mark-up</v>
          </cell>
        </row>
        <row r="1461">
          <cell r="A1461" t="str">
            <v>ROI</v>
          </cell>
          <cell r="D1461" t="str">
            <v>AT6</v>
          </cell>
          <cell r="E1461" t="str">
            <v>ROI Gas</v>
          </cell>
          <cell r="F1461" t="str">
            <v>Mark-up</v>
          </cell>
        </row>
        <row r="1462">
          <cell r="A1462" t="str">
            <v>ROI</v>
          </cell>
          <cell r="D1462" t="str">
            <v>AT6</v>
          </cell>
          <cell r="E1462" t="str">
            <v>ROI Gas</v>
          </cell>
          <cell r="F1462" t="str">
            <v>Mark-up</v>
          </cell>
        </row>
        <row r="1463">
          <cell r="A1463" t="str">
            <v>ROI</v>
          </cell>
          <cell r="D1463" t="str">
            <v>AT6</v>
          </cell>
          <cell r="E1463" t="str">
            <v>ROI Gas</v>
          </cell>
          <cell r="F1463" t="str">
            <v>Price Received</v>
          </cell>
        </row>
        <row r="1464">
          <cell r="A1464" t="str">
            <v>ROI</v>
          </cell>
          <cell r="D1464" t="str">
            <v>AT6</v>
          </cell>
          <cell r="E1464" t="str">
            <v>ROI Gas</v>
          </cell>
          <cell r="F1464" t="str">
            <v>Pool Revenue</v>
          </cell>
        </row>
        <row r="1465">
          <cell r="A1465" t="str">
            <v>ROI</v>
          </cell>
          <cell r="D1465" t="str">
            <v>AT6</v>
          </cell>
          <cell r="E1465" t="str">
            <v>ROI Gas</v>
          </cell>
          <cell r="F1465" t="str">
            <v>Net Revenue</v>
          </cell>
        </row>
        <row r="1466">
          <cell r="A1466" t="str">
            <v>ROI</v>
          </cell>
          <cell r="D1466" t="str">
            <v>AT6</v>
          </cell>
          <cell r="E1466" t="str">
            <v>ROI Gas</v>
          </cell>
          <cell r="F1466" t="str">
            <v>Net Profit</v>
          </cell>
        </row>
        <row r="1467">
          <cell r="A1467" t="str">
            <v>ROI</v>
          </cell>
          <cell r="D1467" t="str">
            <v>AT6</v>
          </cell>
          <cell r="E1467" t="str">
            <v>ROI Gas</v>
          </cell>
          <cell r="F1467" t="str">
            <v>Installed Capacity</v>
          </cell>
        </row>
        <row r="1468">
          <cell r="A1468" t="str">
            <v>ROI</v>
          </cell>
          <cell r="D1468" t="str">
            <v>AT6</v>
          </cell>
          <cell r="E1468" t="str">
            <v>ROI Gas</v>
          </cell>
          <cell r="F1468" t="str">
            <v>Rated Capacity</v>
          </cell>
        </row>
        <row r="1469">
          <cell r="A1469" t="str">
            <v>ROI</v>
          </cell>
          <cell r="D1469" t="str">
            <v>AT6</v>
          </cell>
          <cell r="E1469" t="str">
            <v>ROI Gas</v>
          </cell>
          <cell r="F1469" t="str">
            <v>Maintenance</v>
          </cell>
        </row>
        <row r="1470">
          <cell r="A1470" t="str">
            <v>ROI</v>
          </cell>
          <cell r="D1470" t="str">
            <v>AT6</v>
          </cell>
          <cell r="E1470" t="str">
            <v>ROI Gas</v>
          </cell>
          <cell r="F1470" t="str">
            <v>Forced Outage</v>
          </cell>
        </row>
        <row r="1471">
          <cell r="A1471" t="str">
            <v>ROI</v>
          </cell>
          <cell r="D1471" t="str">
            <v>AT6</v>
          </cell>
          <cell r="E1471" t="str">
            <v>ROI Gas</v>
          </cell>
          <cell r="F1471" t="str">
            <v>Available Energy</v>
          </cell>
        </row>
        <row r="1472">
          <cell r="A1472" t="str">
            <v>ROI</v>
          </cell>
          <cell r="D1472" t="str">
            <v>AT7</v>
          </cell>
          <cell r="E1472" t="str">
            <v>ROI Gas</v>
          </cell>
          <cell r="F1472" t="str">
            <v>Generation</v>
          </cell>
        </row>
        <row r="1473">
          <cell r="A1473" t="str">
            <v>ROI</v>
          </cell>
          <cell r="D1473" t="str">
            <v>AT7</v>
          </cell>
          <cell r="E1473" t="str">
            <v>ROI Gas</v>
          </cell>
          <cell r="F1473" t="str">
            <v>Units Started</v>
          </cell>
        </row>
        <row r="1474">
          <cell r="A1474" t="str">
            <v>ROI</v>
          </cell>
          <cell r="D1474" t="str">
            <v>AT7</v>
          </cell>
          <cell r="E1474" t="str">
            <v>ROI Gas</v>
          </cell>
          <cell r="F1474" t="str">
            <v>Hours of Operation</v>
          </cell>
        </row>
        <row r="1475">
          <cell r="A1475" t="str">
            <v>ROI</v>
          </cell>
          <cell r="D1475" t="str">
            <v>AT7</v>
          </cell>
          <cell r="E1475" t="str">
            <v>ROI Gas</v>
          </cell>
          <cell r="F1475" t="str">
            <v>Capacity Factor</v>
          </cell>
        </row>
        <row r="1476">
          <cell r="A1476" t="str">
            <v>ROI</v>
          </cell>
          <cell r="D1476" t="str">
            <v>AT7</v>
          </cell>
          <cell r="E1476" t="str">
            <v>ROI Gas</v>
          </cell>
          <cell r="F1476" t="str">
            <v>Energy Curtailed</v>
          </cell>
        </row>
        <row r="1477">
          <cell r="A1477" t="str">
            <v>ROI</v>
          </cell>
          <cell r="D1477" t="str">
            <v>AT7</v>
          </cell>
          <cell r="E1477" t="str">
            <v>ROI Gas</v>
          </cell>
          <cell r="F1477" t="str">
            <v>Fixed Load Generation</v>
          </cell>
        </row>
        <row r="1478">
          <cell r="A1478" t="str">
            <v>ROI</v>
          </cell>
          <cell r="D1478" t="str">
            <v>AT7</v>
          </cell>
          <cell r="E1478" t="str">
            <v>ROI Gas</v>
          </cell>
          <cell r="F1478" t="str">
            <v>Pump Load</v>
          </cell>
        </row>
        <row r="1479">
          <cell r="A1479" t="str">
            <v>ROI</v>
          </cell>
          <cell r="D1479" t="str">
            <v>AT7</v>
          </cell>
          <cell r="E1479" t="str">
            <v>ROI Gas</v>
          </cell>
          <cell r="F1479" t="str">
            <v>VO&amp;M Cost</v>
          </cell>
        </row>
        <row r="1480">
          <cell r="A1480" t="str">
            <v>ROI</v>
          </cell>
          <cell r="D1480" t="str">
            <v>AT7</v>
          </cell>
          <cell r="E1480" t="str">
            <v>ROI Gas</v>
          </cell>
          <cell r="F1480" t="str">
            <v>Generation Cost</v>
          </cell>
        </row>
        <row r="1481">
          <cell r="A1481" t="str">
            <v>ROI</v>
          </cell>
          <cell r="D1481" t="str">
            <v>AT7</v>
          </cell>
          <cell r="E1481" t="str">
            <v>ROI Gas</v>
          </cell>
          <cell r="F1481" t="str">
            <v>Start &amp; Shutdown Cost</v>
          </cell>
        </row>
        <row r="1482">
          <cell r="A1482" t="str">
            <v>ROI</v>
          </cell>
          <cell r="D1482" t="str">
            <v>AT7</v>
          </cell>
          <cell r="E1482" t="str">
            <v>ROI Gas</v>
          </cell>
          <cell r="F1482" t="str">
            <v>Start Fuel Cost</v>
          </cell>
        </row>
        <row r="1483">
          <cell r="A1483" t="str">
            <v>ROI</v>
          </cell>
          <cell r="D1483" t="str">
            <v>AT7</v>
          </cell>
          <cell r="E1483" t="str">
            <v>ROI Gas</v>
          </cell>
          <cell r="F1483" t="str">
            <v>Emissions Cost</v>
          </cell>
        </row>
        <row r="1484">
          <cell r="A1484" t="str">
            <v>ROI</v>
          </cell>
          <cell r="D1484" t="str">
            <v>AT7</v>
          </cell>
          <cell r="E1484" t="str">
            <v>ROI Gas</v>
          </cell>
          <cell r="F1484" t="str">
            <v>Total Generation Cost</v>
          </cell>
        </row>
        <row r="1485">
          <cell r="A1485" t="str">
            <v>ROI</v>
          </cell>
          <cell r="D1485" t="str">
            <v>AT7</v>
          </cell>
          <cell r="E1485" t="str">
            <v>ROI Gas</v>
          </cell>
          <cell r="F1485" t="str">
            <v>SRMC</v>
          </cell>
        </row>
        <row r="1486">
          <cell r="A1486" t="str">
            <v>ROI</v>
          </cell>
          <cell r="D1486" t="str">
            <v>AT7</v>
          </cell>
          <cell r="E1486" t="str">
            <v>ROI Gas</v>
          </cell>
          <cell r="F1486" t="str">
            <v>Mark-up</v>
          </cell>
        </row>
        <row r="1487">
          <cell r="A1487" t="str">
            <v>ROI</v>
          </cell>
          <cell r="D1487" t="str">
            <v>AT7</v>
          </cell>
          <cell r="E1487" t="str">
            <v>ROI Gas</v>
          </cell>
          <cell r="F1487" t="str">
            <v>Mark-up</v>
          </cell>
        </row>
        <row r="1488">
          <cell r="A1488" t="str">
            <v>ROI</v>
          </cell>
          <cell r="D1488" t="str">
            <v>AT7</v>
          </cell>
          <cell r="E1488" t="str">
            <v>ROI Gas</v>
          </cell>
          <cell r="F1488" t="str">
            <v>Mark-up</v>
          </cell>
        </row>
        <row r="1489">
          <cell r="A1489" t="str">
            <v>ROI</v>
          </cell>
          <cell r="D1489" t="str">
            <v>AT7</v>
          </cell>
          <cell r="E1489" t="str">
            <v>ROI Gas</v>
          </cell>
          <cell r="F1489" t="str">
            <v>Mark-up</v>
          </cell>
        </row>
        <row r="1490">
          <cell r="A1490" t="str">
            <v>ROI</v>
          </cell>
          <cell r="D1490" t="str">
            <v>AT7</v>
          </cell>
          <cell r="E1490" t="str">
            <v>ROI Gas</v>
          </cell>
          <cell r="F1490" t="str">
            <v>Mark-up</v>
          </cell>
        </row>
        <row r="1491">
          <cell r="A1491" t="str">
            <v>ROI</v>
          </cell>
          <cell r="D1491" t="str">
            <v>AT7</v>
          </cell>
          <cell r="E1491" t="str">
            <v>ROI Gas</v>
          </cell>
          <cell r="F1491" t="str">
            <v>Mark-up</v>
          </cell>
        </row>
        <row r="1492">
          <cell r="A1492" t="str">
            <v>ROI</v>
          </cell>
          <cell r="D1492" t="str">
            <v>AT7</v>
          </cell>
          <cell r="E1492" t="str">
            <v>ROI Gas</v>
          </cell>
          <cell r="F1492" t="str">
            <v>Mark-up</v>
          </cell>
        </row>
        <row r="1493">
          <cell r="A1493" t="str">
            <v>ROI</v>
          </cell>
          <cell r="D1493" t="str">
            <v>AT7</v>
          </cell>
          <cell r="E1493" t="str">
            <v>ROI Gas</v>
          </cell>
          <cell r="F1493" t="str">
            <v>Mark-up</v>
          </cell>
        </row>
        <row r="1494">
          <cell r="A1494" t="str">
            <v>ROI</v>
          </cell>
          <cell r="D1494" t="str">
            <v>AT7</v>
          </cell>
          <cell r="E1494" t="str">
            <v>ROI Gas</v>
          </cell>
          <cell r="F1494" t="str">
            <v>Mark-up</v>
          </cell>
        </row>
        <row r="1495">
          <cell r="A1495" t="str">
            <v>ROI</v>
          </cell>
          <cell r="D1495" t="str">
            <v>AT7</v>
          </cell>
          <cell r="E1495" t="str">
            <v>ROI Gas</v>
          </cell>
          <cell r="F1495" t="str">
            <v>Mark-up</v>
          </cell>
        </row>
        <row r="1496">
          <cell r="A1496" t="str">
            <v>ROI</v>
          </cell>
          <cell r="D1496" t="str">
            <v>AT7</v>
          </cell>
          <cell r="E1496" t="str">
            <v>ROI Gas</v>
          </cell>
          <cell r="F1496" t="str">
            <v>Price Received</v>
          </cell>
        </row>
        <row r="1497">
          <cell r="A1497" t="str">
            <v>ROI</v>
          </cell>
          <cell r="D1497" t="str">
            <v>AT7</v>
          </cell>
          <cell r="E1497" t="str">
            <v>ROI Gas</v>
          </cell>
          <cell r="F1497" t="str">
            <v>Pool Revenue</v>
          </cell>
        </row>
        <row r="1498">
          <cell r="A1498" t="str">
            <v>ROI</v>
          </cell>
          <cell r="D1498" t="str">
            <v>AT7</v>
          </cell>
          <cell r="E1498" t="str">
            <v>ROI Gas</v>
          </cell>
          <cell r="F1498" t="str">
            <v>Net Revenue</v>
          </cell>
        </row>
        <row r="1499">
          <cell r="A1499" t="str">
            <v>ROI</v>
          </cell>
          <cell r="D1499" t="str">
            <v>AT7</v>
          </cell>
          <cell r="E1499" t="str">
            <v>ROI Gas</v>
          </cell>
          <cell r="F1499" t="str">
            <v>Net Profit</v>
          </cell>
        </row>
        <row r="1500">
          <cell r="A1500" t="str">
            <v>ROI</v>
          </cell>
          <cell r="D1500" t="str">
            <v>AT7</v>
          </cell>
          <cell r="E1500" t="str">
            <v>ROI Gas</v>
          </cell>
          <cell r="F1500" t="str">
            <v>Installed Capacity</v>
          </cell>
        </row>
        <row r="1501">
          <cell r="A1501" t="str">
            <v>ROI</v>
          </cell>
          <cell r="D1501" t="str">
            <v>AT7</v>
          </cell>
          <cell r="E1501" t="str">
            <v>ROI Gas</v>
          </cell>
          <cell r="F1501" t="str">
            <v>Rated Capacity</v>
          </cell>
        </row>
        <row r="1502">
          <cell r="A1502" t="str">
            <v>ROI</v>
          </cell>
          <cell r="D1502" t="str">
            <v>AT7</v>
          </cell>
          <cell r="E1502" t="str">
            <v>ROI Gas</v>
          </cell>
          <cell r="F1502" t="str">
            <v>Maintenance</v>
          </cell>
        </row>
        <row r="1503">
          <cell r="A1503" t="str">
            <v>ROI</v>
          </cell>
          <cell r="D1503" t="str">
            <v>AT7</v>
          </cell>
          <cell r="E1503" t="str">
            <v>ROI Gas</v>
          </cell>
          <cell r="F1503" t="str">
            <v>Forced Outage</v>
          </cell>
        </row>
        <row r="1504">
          <cell r="A1504" t="str">
            <v>ROI</v>
          </cell>
          <cell r="D1504" t="str">
            <v>AT7</v>
          </cell>
          <cell r="E1504" t="str">
            <v>ROI Gas</v>
          </cell>
          <cell r="F1504" t="str">
            <v>Available Energy</v>
          </cell>
        </row>
        <row r="1505">
          <cell r="A1505" t="str">
            <v>ROI</v>
          </cell>
          <cell r="D1505" t="str">
            <v>Caulstown OCGT</v>
          </cell>
          <cell r="E1505" t="str">
            <v>ROI Gas</v>
          </cell>
          <cell r="F1505" t="str">
            <v>Generation</v>
          </cell>
        </row>
        <row r="1506">
          <cell r="A1506" t="str">
            <v>ROI</v>
          </cell>
          <cell r="D1506" t="str">
            <v>Caulstown OCGT</v>
          </cell>
          <cell r="E1506" t="str">
            <v>ROI Gas</v>
          </cell>
          <cell r="F1506" t="str">
            <v>Units Started</v>
          </cell>
        </row>
        <row r="1507">
          <cell r="A1507" t="str">
            <v>ROI</v>
          </cell>
          <cell r="D1507" t="str">
            <v>Caulstown OCGT</v>
          </cell>
          <cell r="E1507" t="str">
            <v>ROI Gas</v>
          </cell>
          <cell r="F1507" t="str">
            <v>Hours of Operation</v>
          </cell>
        </row>
        <row r="1508">
          <cell r="A1508" t="str">
            <v>ROI</v>
          </cell>
          <cell r="D1508" t="str">
            <v>Caulstown OCGT</v>
          </cell>
          <cell r="E1508" t="str">
            <v>ROI Gas</v>
          </cell>
          <cell r="F1508" t="str">
            <v>Capacity Factor</v>
          </cell>
        </row>
        <row r="1509">
          <cell r="A1509" t="str">
            <v>ROI</v>
          </cell>
          <cell r="D1509" t="str">
            <v>Caulstown OCGT</v>
          </cell>
          <cell r="E1509" t="str">
            <v>ROI Gas</v>
          </cell>
          <cell r="F1509" t="str">
            <v>Energy Curtailed</v>
          </cell>
        </row>
        <row r="1510">
          <cell r="A1510" t="str">
            <v>ROI</v>
          </cell>
          <cell r="D1510" t="str">
            <v>Caulstown OCGT</v>
          </cell>
          <cell r="E1510" t="str">
            <v>ROI Gas</v>
          </cell>
          <cell r="F1510" t="str">
            <v>Fixed Load Generation</v>
          </cell>
        </row>
        <row r="1511">
          <cell r="A1511" t="str">
            <v>ROI</v>
          </cell>
          <cell r="D1511" t="str">
            <v>Caulstown OCGT</v>
          </cell>
          <cell r="E1511" t="str">
            <v>ROI Gas</v>
          </cell>
          <cell r="F1511" t="str">
            <v>Pump Load</v>
          </cell>
        </row>
        <row r="1512">
          <cell r="A1512" t="str">
            <v>ROI</v>
          </cell>
          <cell r="D1512" t="str">
            <v>Caulstown OCGT</v>
          </cell>
          <cell r="E1512" t="str">
            <v>ROI Gas</v>
          </cell>
          <cell r="F1512" t="str">
            <v>VO&amp;M Cost</v>
          </cell>
        </row>
        <row r="1513">
          <cell r="A1513" t="str">
            <v>ROI</v>
          </cell>
          <cell r="D1513" t="str">
            <v>Caulstown OCGT</v>
          </cell>
          <cell r="E1513" t="str">
            <v>ROI Gas</v>
          </cell>
          <cell r="F1513" t="str">
            <v>Generation Cost</v>
          </cell>
        </row>
        <row r="1514">
          <cell r="A1514" t="str">
            <v>ROI</v>
          </cell>
          <cell r="D1514" t="str">
            <v>Caulstown OCGT</v>
          </cell>
          <cell r="E1514" t="str">
            <v>ROI Gas</v>
          </cell>
          <cell r="F1514" t="str">
            <v>Start &amp; Shutdown Cost</v>
          </cell>
        </row>
        <row r="1515">
          <cell r="A1515" t="str">
            <v>ROI</v>
          </cell>
          <cell r="D1515" t="str">
            <v>Caulstown OCGT</v>
          </cell>
          <cell r="E1515" t="str">
            <v>ROI Gas</v>
          </cell>
          <cell r="F1515" t="str">
            <v>Start Fuel Cost</v>
          </cell>
        </row>
        <row r="1516">
          <cell r="A1516" t="str">
            <v>ROI</v>
          </cell>
          <cell r="D1516" t="str">
            <v>Caulstown OCGT</v>
          </cell>
          <cell r="E1516" t="str">
            <v>ROI Gas</v>
          </cell>
          <cell r="F1516" t="str">
            <v>Emissions Cost</v>
          </cell>
        </row>
        <row r="1517">
          <cell r="A1517" t="str">
            <v>ROI</v>
          </cell>
          <cell r="D1517" t="str">
            <v>Caulstown OCGT</v>
          </cell>
          <cell r="E1517" t="str">
            <v>ROI Gas</v>
          </cell>
          <cell r="F1517" t="str">
            <v>Total Generation Cost</v>
          </cell>
        </row>
        <row r="1518">
          <cell r="A1518" t="str">
            <v>ROI</v>
          </cell>
          <cell r="D1518" t="str">
            <v>Caulstown OCGT</v>
          </cell>
          <cell r="E1518" t="str">
            <v>ROI Gas</v>
          </cell>
          <cell r="F1518" t="str">
            <v>SRMC</v>
          </cell>
        </row>
        <row r="1519">
          <cell r="A1519" t="str">
            <v>ROI</v>
          </cell>
          <cell r="D1519" t="str">
            <v>Caulstown OCGT</v>
          </cell>
          <cell r="E1519" t="str">
            <v>ROI Gas</v>
          </cell>
          <cell r="F1519" t="str">
            <v>Mark-up</v>
          </cell>
        </row>
        <row r="1520">
          <cell r="A1520" t="str">
            <v>ROI</v>
          </cell>
          <cell r="D1520" t="str">
            <v>Caulstown OCGT</v>
          </cell>
          <cell r="E1520" t="str">
            <v>ROI Gas</v>
          </cell>
          <cell r="F1520" t="str">
            <v>Price Received</v>
          </cell>
        </row>
        <row r="1521">
          <cell r="A1521" t="str">
            <v>ROI</v>
          </cell>
          <cell r="D1521" t="str">
            <v>Caulstown OCGT</v>
          </cell>
          <cell r="E1521" t="str">
            <v>ROI Gas</v>
          </cell>
          <cell r="F1521" t="str">
            <v>Pool Revenue</v>
          </cell>
        </row>
        <row r="1522">
          <cell r="A1522" t="str">
            <v>ROI</v>
          </cell>
          <cell r="D1522" t="str">
            <v>Caulstown OCGT</v>
          </cell>
          <cell r="E1522" t="str">
            <v>ROI Gas</v>
          </cell>
          <cell r="F1522" t="str">
            <v>Net Revenue</v>
          </cell>
        </row>
        <row r="1523">
          <cell r="A1523" t="str">
            <v>ROI</v>
          </cell>
          <cell r="D1523" t="str">
            <v>Caulstown OCGT</v>
          </cell>
          <cell r="E1523" t="str">
            <v>ROI Gas</v>
          </cell>
          <cell r="F1523" t="str">
            <v>Net Profit</v>
          </cell>
        </row>
        <row r="1524">
          <cell r="A1524" t="str">
            <v>ROI</v>
          </cell>
          <cell r="D1524" t="str">
            <v>Caulstown OCGT</v>
          </cell>
          <cell r="E1524" t="str">
            <v>ROI Gas</v>
          </cell>
          <cell r="F1524" t="str">
            <v>Installed Capacity</v>
          </cell>
        </row>
        <row r="1525">
          <cell r="A1525" t="str">
            <v>ROI</v>
          </cell>
          <cell r="D1525" t="str">
            <v>Caulstown OCGT</v>
          </cell>
          <cell r="E1525" t="str">
            <v>ROI Gas</v>
          </cell>
          <cell r="F1525" t="str">
            <v>Rated Capacity</v>
          </cell>
        </row>
        <row r="1526">
          <cell r="A1526" t="str">
            <v>ROI</v>
          </cell>
          <cell r="D1526" t="str">
            <v>Caulstown OCGT</v>
          </cell>
          <cell r="E1526" t="str">
            <v>ROI Gas</v>
          </cell>
          <cell r="F1526" t="str">
            <v>Maintenance</v>
          </cell>
        </row>
        <row r="1527">
          <cell r="A1527" t="str">
            <v>ROI</v>
          </cell>
          <cell r="D1527" t="str">
            <v>Caulstown OCGT</v>
          </cell>
          <cell r="E1527" t="str">
            <v>ROI Gas</v>
          </cell>
          <cell r="F1527" t="str">
            <v>Forced Outage</v>
          </cell>
        </row>
        <row r="1528">
          <cell r="A1528" t="str">
            <v>ROI</v>
          </cell>
          <cell r="D1528" t="str">
            <v>Caulstown OCGT</v>
          </cell>
          <cell r="E1528" t="str">
            <v>ROI Gas</v>
          </cell>
          <cell r="F1528" t="str">
            <v>Available Energy</v>
          </cell>
        </row>
        <row r="1529">
          <cell r="A1529" t="str">
            <v>ROI</v>
          </cell>
          <cell r="D1529" t="str">
            <v>Coolkeeragh OCGT 1</v>
          </cell>
          <cell r="E1529" t="str">
            <v>ROI Gas</v>
          </cell>
          <cell r="F1529" t="str">
            <v>Generation</v>
          </cell>
        </row>
        <row r="1530">
          <cell r="A1530" t="str">
            <v>ROI</v>
          </cell>
          <cell r="D1530" t="str">
            <v>Coolkeeragh OCGT 1</v>
          </cell>
          <cell r="E1530" t="str">
            <v>ROI Gas</v>
          </cell>
          <cell r="F1530" t="str">
            <v>Units Started</v>
          </cell>
        </row>
        <row r="1531">
          <cell r="A1531" t="str">
            <v>ROI</v>
          </cell>
          <cell r="D1531" t="str">
            <v>Coolkeeragh OCGT 1</v>
          </cell>
          <cell r="E1531" t="str">
            <v>ROI Gas</v>
          </cell>
          <cell r="F1531" t="str">
            <v>Hours of Operation</v>
          </cell>
        </row>
        <row r="1532">
          <cell r="A1532" t="str">
            <v>ROI</v>
          </cell>
          <cell r="D1532" t="str">
            <v>Coolkeeragh OCGT 1</v>
          </cell>
          <cell r="E1532" t="str">
            <v>ROI Gas</v>
          </cell>
          <cell r="F1532" t="str">
            <v>Capacity Factor</v>
          </cell>
        </row>
        <row r="1533">
          <cell r="A1533" t="str">
            <v>ROI</v>
          </cell>
          <cell r="D1533" t="str">
            <v>Coolkeeragh OCGT 1</v>
          </cell>
          <cell r="E1533" t="str">
            <v>ROI Gas</v>
          </cell>
          <cell r="F1533" t="str">
            <v>Energy Curtailed</v>
          </cell>
        </row>
        <row r="1534">
          <cell r="A1534" t="str">
            <v>ROI</v>
          </cell>
          <cell r="D1534" t="str">
            <v>Coolkeeragh OCGT 1</v>
          </cell>
          <cell r="E1534" t="str">
            <v>ROI Gas</v>
          </cell>
          <cell r="F1534" t="str">
            <v>Fixed Load Generation</v>
          </cell>
        </row>
        <row r="1535">
          <cell r="A1535" t="str">
            <v>ROI</v>
          </cell>
          <cell r="D1535" t="str">
            <v>Coolkeeragh OCGT 1</v>
          </cell>
          <cell r="E1535" t="str">
            <v>ROI Gas</v>
          </cell>
          <cell r="F1535" t="str">
            <v>Pump Load</v>
          </cell>
        </row>
        <row r="1536">
          <cell r="A1536" t="str">
            <v>ROI</v>
          </cell>
          <cell r="D1536" t="str">
            <v>Coolkeeragh OCGT 1</v>
          </cell>
          <cell r="E1536" t="str">
            <v>ROI Gas</v>
          </cell>
          <cell r="F1536" t="str">
            <v>VO&amp;M Cost</v>
          </cell>
        </row>
        <row r="1537">
          <cell r="A1537" t="str">
            <v>ROI</v>
          </cell>
          <cell r="D1537" t="str">
            <v>Coolkeeragh OCGT 1</v>
          </cell>
          <cell r="E1537" t="str">
            <v>ROI Gas</v>
          </cell>
          <cell r="F1537" t="str">
            <v>Generation Cost</v>
          </cell>
        </row>
        <row r="1538">
          <cell r="A1538" t="str">
            <v>ROI</v>
          </cell>
          <cell r="D1538" t="str">
            <v>Coolkeeragh OCGT 1</v>
          </cell>
          <cell r="E1538" t="str">
            <v>ROI Gas</v>
          </cell>
          <cell r="F1538" t="str">
            <v>Start &amp; Shutdown Cost</v>
          </cell>
        </row>
        <row r="1539">
          <cell r="A1539" t="str">
            <v>ROI</v>
          </cell>
          <cell r="D1539" t="str">
            <v>Coolkeeragh OCGT 1</v>
          </cell>
          <cell r="E1539" t="str">
            <v>ROI Gas</v>
          </cell>
          <cell r="F1539" t="str">
            <v>Start Fuel Cost</v>
          </cell>
        </row>
        <row r="1540">
          <cell r="A1540" t="str">
            <v>ROI</v>
          </cell>
          <cell r="D1540" t="str">
            <v>Coolkeeragh OCGT 1</v>
          </cell>
          <cell r="E1540" t="str">
            <v>ROI Gas</v>
          </cell>
          <cell r="F1540" t="str">
            <v>Emissions Cost</v>
          </cell>
        </row>
        <row r="1541">
          <cell r="A1541" t="str">
            <v>ROI</v>
          </cell>
          <cell r="D1541" t="str">
            <v>Coolkeeragh OCGT 1</v>
          </cell>
          <cell r="E1541" t="str">
            <v>ROI Gas</v>
          </cell>
          <cell r="F1541" t="str">
            <v>Total Generation Cost</v>
          </cell>
        </row>
        <row r="1542">
          <cell r="A1542" t="str">
            <v>ROI</v>
          </cell>
          <cell r="D1542" t="str">
            <v>Coolkeeragh OCGT 1</v>
          </cell>
          <cell r="E1542" t="str">
            <v>ROI Gas</v>
          </cell>
          <cell r="F1542" t="str">
            <v>SRMC</v>
          </cell>
        </row>
        <row r="1543">
          <cell r="A1543" t="str">
            <v>ROI</v>
          </cell>
          <cell r="D1543" t="str">
            <v>Coolkeeragh OCGT 1</v>
          </cell>
          <cell r="E1543" t="str">
            <v>ROI Gas</v>
          </cell>
          <cell r="F1543" t="str">
            <v>Mark-up</v>
          </cell>
        </row>
        <row r="1544">
          <cell r="A1544" t="str">
            <v>ROI</v>
          </cell>
          <cell r="D1544" t="str">
            <v>Coolkeeragh OCGT 1</v>
          </cell>
          <cell r="E1544" t="str">
            <v>ROI Gas</v>
          </cell>
          <cell r="F1544" t="str">
            <v>Mark-up</v>
          </cell>
        </row>
        <row r="1545">
          <cell r="A1545" t="str">
            <v>ROI</v>
          </cell>
          <cell r="D1545" t="str">
            <v>Coolkeeragh OCGT 1</v>
          </cell>
          <cell r="E1545" t="str">
            <v>ROI Gas</v>
          </cell>
          <cell r="F1545" t="str">
            <v>Mark-up</v>
          </cell>
        </row>
        <row r="1546">
          <cell r="A1546" t="str">
            <v>ROI</v>
          </cell>
          <cell r="D1546" t="str">
            <v>Coolkeeragh OCGT 1</v>
          </cell>
          <cell r="E1546" t="str">
            <v>ROI Gas</v>
          </cell>
          <cell r="F1546" t="str">
            <v>Mark-up</v>
          </cell>
        </row>
        <row r="1547">
          <cell r="A1547" t="str">
            <v>ROI</v>
          </cell>
          <cell r="D1547" t="str">
            <v>Coolkeeragh OCGT 1</v>
          </cell>
          <cell r="E1547" t="str">
            <v>ROI Gas</v>
          </cell>
          <cell r="F1547" t="str">
            <v>Mark-up</v>
          </cell>
        </row>
        <row r="1548">
          <cell r="A1548" t="str">
            <v>ROI</v>
          </cell>
          <cell r="D1548" t="str">
            <v>Coolkeeragh OCGT 1</v>
          </cell>
          <cell r="E1548" t="str">
            <v>ROI Gas</v>
          </cell>
          <cell r="F1548" t="str">
            <v>Mark-up</v>
          </cell>
        </row>
        <row r="1549">
          <cell r="A1549" t="str">
            <v>ROI</v>
          </cell>
          <cell r="D1549" t="str">
            <v>Coolkeeragh OCGT 1</v>
          </cell>
          <cell r="E1549" t="str">
            <v>ROI Gas</v>
          </cell>
          <cell r="F1549" t="str">
            <v>Mark-up</v>
          </cell>
        </row>
        <row r="1550">
          <cell r="A1550" t="str">
            <v>ROI</v>
          </cell>
          <cell r="D1550" t="str">
            <v>Coolkeeragh OCGT 1</v>
          </cell>
          <cell r="E1550" t="str">
            <v>ROI Gas</v>
          </cell>
          <cell r="F1550" t="str">
            <v>Mark-up</v>
          </cell>
        </row>
        <row r="1551">
          <cell r="A1551" t="str">
            <v>ROI</v>
          </cell>
          <cell r="D1551" t="str">
            <v>Coolkeeragh OCGT 1</v>
          </cell>
          <cell r="E1551" t="str">
            <v>ROI Gas</v>
          </cell>
          <cell r="F1551" t="str">
            <v>Mark-up</v>
          </cell>
        </row>
        <row r="1552">
          <cell r="A1552" t="str">
            <v>ROI</v>
          </cell>
          <cell r="D1552" t="str">
            <v>Coolkeeragh OCGT 1</v>
          </cell>
          <cell r="E1552" t="str">
            <v>ROI Gas</v>
          </cell>
          <cell r="F1552" t="str">
            <v>Mark-up</v>
          </cell>
        </row>
        <row r="1553">
          <cell r="A1553" t="str">
            <v>ROI</v>
          </cell>
          <cell r="D1553" t="str">
            <v>Coolkeeragh OCGT 1</v>
          </cell>
          <cell r="E1553" t="str">
            <v>ROI Gas</v>
          </cell>
          <cell r="F1553" t="str">
            <v>Price Received</v>
          </cell>
        </row>
        <row r="1554">
          <cell r="A1554" t="str">
            <v>ROI</v>
          </cell>
          <cell r="D1554" t="str">
            <v>Coolkeeragh OCGT 1</v>
          </cell>
          <cell r="E1554" t="str">
            <v>ROI Gas</v>
          </cell>
          <cell r="F1554" t="str">
            <v>Pool Revenue</v>
          </cell>
        </row>
        <row r="1555">
          <cell r="A1555" t="str">
            <v>ROI</v>
          </cell>
          <cell r="D1555" t="str">
            <v>Coolkeeragh OCGT 1</v>
          </cell>
          <cell r="E1555" t="str">
            <v>ROI Gas</v>
          </cell>
          <cell r="F1555" t="str">
            <v>Net Revenue</v>
          </cell>
        </row>
        <row r="1556">
          <cell r="A1556" t="str">
            <v>ROI</v>
          </cell>
          <cell r="D1556" t="str">
            <v>Coolkeeragh OCGT 1</v>
          </cell>
          <cell r="E1556" t="str">
            <v>ROI Gas</v>
          </cell>
          <cell r="F1556" t="str">
            <v>Net Profit</v>
          </cell>
        </row>
        <row r="1557">
          <cell r="A1557" t="str">
            <v>ROI</v>
          </cell>
          <cell r="D1557" t="str">
            <v>Coolkeeragh OCGT 1</v>
          </cell>
          <cell r="E1557" t="str">
            <v>ROI Gas</v>
          </cell>
          <cell r="F1557" t="str">
            <v>Installed Capacity</v>
          </cell>
        </row>
        <row r="1558">
          <cell r="A1558" t="str">
            <v>ROI</v>
          </cell>
          <cell r="D1558" t="str">
            <v>Coolkeeragh OCGT 1</v>
          </cell>
          <cell r="E1558" t="str">
            <v>ROI Gas</v>
          </cell>
          <cell r="F1558" t="str">
            <v>Rated Capacity</v>
          </cell>
        </row>
        <row r="1559">
          <cell r="A1559" t="str">
            <v>ROI</v>
          </cell>
          <cell r="D1559" t="str">
            <v>Coolkeeragh OCGT 1</v>
          </cell>
          <cell r="E1559" t="str">
            <v>ROI Gas</v>
          </cell>
          <cell r="F1559" t="str">
            <v>Maintenance</v>
          </cell>
        </row>
        <row r="1560">
          <cell r="A1560" t="str">
            <v>ROI</v>
          </cell>
          <cell r="D1560" t="str">
            <v>Coolkeeragh OCGT 1</v>
          </cell>
          <cell r="E1560" t="str">
            <v>ROI Gas</v>
          </cell>
          <cell r="F1560" t="str">
            <v>Forced Outage</v>
          </cell>
        </row>
        <row r="1561">
          <cell r="A1561" t="str">
            <v>ROI</v>
          </cell>
          <cell r="D1561" t="str">
            <v>Coolkeeragh OCGT 1</v>
          </cell>
          <cell r="E1561" t="str">
            <v>ROI Gas</v>
          </cell>
          <cell r="F1561" t="str">
            <v>Available Energy</v>
          </cell>
        </row>
        <row r="1562">
          <cell r="A1562" t="str">
            <v>ROI</v>
          </cell>
          <cell r="D1562" t="str">
            <v>Cuilleen OCGT</v>
          </cell>
          <cell r="E1562" t="str">
            <v>ROI Gas</v>
          </cell>
          <cell r="F1562" t="str">
            <v>Generation</v>
          </cell>
        </row>
        <row r="1563">
          <cell r="A1563" t="str">
            <v>ROI</v>
          </cell>
          <cell r="D1563" t="str">
            <v>Cuilleen OCGT</v>
          </cell>
          <cell r="E1563" t="str">
            <v>ROI Gas</v>
          </cell>
          <cell r="F1563" t="str">
            <v>Units Started</v>
          </cell>
        </row>
        <row r="1564">
          <cell r="A1564" t="str">
            <v>ROI</v>
          </cell>
          <cell r="D1564" t="str">
            <v>Cuilleen OCGT</v>
          </cell>
          <cell r="E1564" t="str">
            <v>ROI Gas</v>
          </cell>
          <cell r="F1564" t="str">
            <v>Hours of Operation</v>
          </cell>
        </row>
        <row r="1565">
          <cell r="A1565" t="str">
            <v>ROI</v>
          </cell>
          <cell r="D1565" t="str">
            <v>Cuilleen OCGT</v>
          </cell>
          <cell r="E1565" t="str">
            <v>ROI Gas</v>
          </cell>
          <cell r="F1565" t="str">
            <v>Capacity Factor</v>
          </cell>
        </row>
        <row r="1566">
          <cell r="A1566" t="str">
            <v>ROI</v>
          </cell>
          <cell r="D1566" t="str">
            <v>Cuilleen OCGT</v>
          </cell>
          <cell r="E1566" t="str">
            <v>ROI Gas</v>
          </cell>
          <cell r="F1566" t="str">
            <v>Energy Curtailed</v>
          </cell>
        </row>
        <row r="1567">
          <cell r="A1567" t="str">
            <v>ROI</v>
          </cell>
          <cell r="D1567" t="str">
            <v>Cuilleen OCGT</v>
          </cell>
          <cell r="E1567" t="str">
            <v>ROI Gas</v>
          </cell>
          <cell r="F1567" t="str">
            <v>Fixed Load Generation</v>
          </cell>
        </row>
        <row r="1568">
          <cell r="A1568" t="str">
            <v>ROI</v>
          </cell>
          <cell r="D1568" t="str">
            <v>Cuilleen OCGT</v>
          </cell>
          <cell r="E1568" t="str">
            <v>ROI Gas</v>
          </cell>
          <cell r="F1568" t="str">
            <v>Pump Load</v>
          </cell>
        </row>
        <row r="1569">
          <cell r="A1569" t="str">
            <v>ROI</v>
          </cell>
          <cell r="D1569" t="str">
            <v>Cuilleen OCGT</v>
          </cell>
          <cell r="E1569" t="str">
            <v>ROI Gas</v>
          </cell>
          <cell r="F1569" t="str">
            <v>VO&amp;M Cost</v>
          </cell>
        </row>
        <row r="1570">
          <cell r="A1570" t="str">
            <v>ROI</v>
          </cell>
          <cell r="D1570" t="str">
            <v>Cuilleen OCGT</v>
          </cell>
          <cell r="E1570" t="str">
            <v>ROI Gas</v>
          </cell>
          <cell r="F1570" t="str">
            <v>Generation Cost</v>
          </cell>
        </row>
        <row r="1571">
          <cell r="A1571" t="str">
            <v>ROI</v>
          </cell>
          <cell r="D1571" t="str">
            <v>Cuilleen OCGT</v>
          </cell>
          <cell r="E1571" t="str">
            <v>ROI Gas</v>
          </cell>
          <cell r="F1571" t="str">
            <v>Start &amp; Shutdown Cost</v>
          </cell>
        </row>
        <row r="1572">
          <cell r="A1572" t="str">
            <v>ROI</v>
          </cell>
          <cell r="D1572" t="str">
            <v>Cuilleen OCGT</v>
          </cell>
          <cell r="E1572" t="str">
            <v>ROI Gas</v>
          </cell>
          <cell r="F1572" t="str">
            <v>Start Fuel Cost</v>
          </cell>
        </row>
        <row r="1573">
          <cell r="A1573" t="str">
            <v>ROI</v>
          </cell>
          <cell r="D1573" t="str">
            <v>Cuilleen OCGT</v>
          </cell>
          <cell r="E1573" t="str">
            <v>ROI Gas</v>
          </cell>
          <cell r="F1573" t="str">
            <v>Emissions Cost</v>
          </cell>
        </row>
        <row r="1574">
          <cell r="A1574" t="str">
            <v>ROI</v>
          </cell>
          <cell r="D1574" t="str">
            <v>Cuilleen OCGT</v>
          </cell>
          <cell r="E1574" t="str">
            <v>ROI Gas</v>
          </cell>
          <cell r="F1574" t="str">
            <v>Total Generation Cost</v>
          </cell>
        </row>
        <row r="1575">
          <cell r="A1575" t="str">
            <v>ROI</v>
          </cell>
          <cell r="D1575" t="str">
            <v>Cuilleen OCGT</v>
          </cell>
          <cell r="E1575" t="str">
            <v>ROI Gas</v>
          </cell>
          <cell r="F1575" t="str">
            <v>SRMC</v>
          </cell>
        </row>
        <row r="1576">
          <cell r="A1576" t="str">
            <v>ROI</v>
          </cell>
          <cell r="D1576" t="str">
            <v>Cuilleen OCGT</v>
          </cell>
          <cell r="E1576" t="str">
            <v>ROI Gas</v>
          </cell>
          <cell r="F1576" t="str">
            <v>Mark-up</v>
          </cell>
        </row>
        <row r="1577">
          <cell r="A1577" t="str">
            <v>ROI</v>
          </cell>
          <cell r="D1577" t="str">
            <v>Cuilleen OCGT</v>
          </cell>
          <cell r="E1577" t="str">
            <v>ROI Gas</v>
          </cell>
          <cell r="F1577" t="str">
            <v>Mark-up</v>
          </cell>
        </row>
        <row r="1578">
          <cell r="A1578" t="str">
            <v>ROI</v>
          </cell>
          <cell r="D1578" t="str">
            <v>Cuilleen OCGT</v>
          </cell>
          <cell r="E1578" t="str">
            <v>ROI Gas</v>
          </cell>
          <cell r="F1578" t="str">
            <v>Mark-up</v>
          </cell>
        </row>
        <row r="1579">
          <cell r="A1579" t="str">
            <v>ROI</v>
          </cell>
          <cell r="D1579" t="str">
            <v>Cuilleen OCGT</v>
          </cell>
          <cell r="E1579" t="str">
            <v>ROI Gas</v>
          </cell>
          <cell r="F1579" t="str">
            <v>Price Received</v>
          </cell>
        </row>
        <row r="1580">
          <cell r="A1580" t="str">
            <v>ROI</v>
          </cell>
          <cell r="D1580" t="str">
            <v>Cuilleen OCGT</v>
          </cell>
          <cell r="E1580" t="str">
            <v>ROI Gas</v>
          </cell>
          <cell r="F1580" t="str">
            <v>Pool Revenue</v>
          </cell>
        </row>
        <row r="1581">
          <cell r="A1581" t="str">
            <v>ROI</v>
          </cell>
          <cell r="D1581" t="str">
            <v>Cuilleen OCGT</v>
          </cell>
          <cell r="E1581" t="str">
            <v>ROI Gas</v>
          </cell>
          <cell r="F1581" t="str">
            <v>Net Revenue</v>
          </cell>
        </row>
        <row r="1582">
          <cell r="A1582" t="str">
            <v>ROI</v>
          </cell>
          <cell r="D1582" t="str">
            <v>Cuilleen OCGT</v>
          </cell>
          <cell r="E1582" t="str">
            <v>ROI Gas</v>
          </cell>
          <cell r="F1582" t="str">
            <v>Net Profit</v>
          </cell>
        </row>
        <row r="1583">
          <cell r="A1583" t="str">
            <v>ROI</v>
          </cell>
          <cell r="D1583" t="str">
            <v>Cuilleen OCGT</v>
          </cell>
          <cell r="E1583" t="str">
            <v>ROI Gas</v>
          </cell>
          <cell r="F1583" t="str">
            <v>Installed Capacity</v>
          </cell>
        </row>
        <row r="1584">
          <cell r="A1584" t="str">
            <v>ROI</v>
          </cell>
          <cell r="D1584" t="str">
            <v>Cuilleen OCGT</v>
          </cell>
          <cell r="E1584" t="str">
            <v>ROI Gas</v>
          </cell>
          <cell r="F1584" t="str">
            <v>Rated Capacity</v>
          </cell>
        </row>
        <row r="1585">
          <cell r="A1585" t="str">
            <v>ROI</v>
          </cell>
          <cell r="D1585" t="str">
            <v>Cuilleen OCGT</v>
          </cell>
          <cell r="E1585" t="str">
            <v>ROI Gas</v>
          </cell>
          <cell r="F1585" t="str">
            <v>Maintenance</v>
          </cell>
        </row>
        <row r="1586">
          <cell r="A1586" t="str">
            <v>ROI</v>
          </cell>
          <cell r="D1586" t="str">
            <v>Cuilleen OCGT</v>
          </cell>
          <cell r="E1586" t="str">
            <v>ROI Gas</v>
          </cell>
          <cell r="F1586" t="str">
            <v>Forced Outage</v>
          </cell>
        </row>
        <row r="1587">
          <cell r="A1587" t="str">
            <v>ROI</v>
          </cell>
          <cell r="D1587" t="str">
            <v>Cuilleen OCGT</v>
          </cell>
          <cell r="E1587" t="str">
            <v>ROI Gas</v>
          </cell>
          <cell r="F1587" t="str">
            <v>Available Energy</v>
          </cell>
        </row>
        <row r="1588">
          <cell r="A1588" t="str">
            <v>ROI</v>
          </cell>
          <cell r="D1588" t="str">
            <v>DB1</v>
          </cell>
          <cell r="E1588" t="str">
            <v>ROI Gas</v>
          </cell>
          <cell r="F1588" t="str">
            <v>Generation</v>
          </cell>
        </row>
        <row r="1589">
          <cell r="A1589" t="str">
            <v>ROI</v>
          </cell>
          <cell r="D1589" t="str">
            <v>DB1</v>
          </cell>
          <cell r="E1589" t="str">
            <v>ROI Gas</v>
          </cell>
          <cell r="F1589" t="str">
            <v>Units Started</v>
          </cell>
        </row>
        <row r="1590">
          <cell r="A1590" t="str">
            <v>ROI</v>
          </cell>
          <cell r="D1590" t="str">
            <v>DB1</v>
          </cell>
          <cell r="E1590" t="str">
            <v>ROI Gas</v>
          </cell>
          <cell r="F1590" t="str">
            <v>Hours of Operation</v>
          </cell>
        </row>
        <row r="1591">
          <cell r="A1591" t="str">
            <v>ROI</v>
          </cell>
          <cell r="D1591" t="str">
            <v>DB1</v>
          </cell>
          <cell r="E1591" t="str">
            <v>ROI Gas</v>
          </cell>
          <cell r="F1591" t="str">
            <v>Capacity Factor</v>
          </cell>
        </row>
        <row r="1592">
          <cell r="A1592" t="str">
            <v>ROI</v>
          </cell>
          <cell r="D1592" t="str">
            <v>DB1</v>
          </cell>
          <cell r="E1592" t="str">
            <v>ROI Gas</v>
          </cell>
          <cell r="F1592" t="str">
            <v>Energy Curtailed</v>
          </cell>
        </row>
        <row r="1593">
          <cell r="A1593" t="str">
            <v>ROI</v>
          </cell>
          <cell r="D1593" t="str">
            <v>DB1</v>
          </cell>
          <cell r="E1593" t="str">
            <v>ROI Gas</v>
          </cell>
          <cell r="F1593" t="str">
            <v>Fixed Load Generation</v>
          </cell>
        </row>
        <row r="1594">
          <cell r="A1594" t="str">
            <v>ROI</v>
          </cell>
          <cell r="D1594" t="str">
            <v>DB1</v>
          </cell>
          <cell r="E1594" t="str">
            <v>ROI Gas</v>
          </cell>
          <cell r="F1594" t="str">
            <v>Pump Load</v>
          </cell>
        </row>
        <row r="1595">
          <cell r="A1595" t="str">
            <v>ROI</v>
          </cell>
          <cell r="D1595" t="str">
            <v>DB1</v>
          </cell>
          <cell r="E1595" t="str">
            <v>ROI Gas</v>
          </cell>
          <cell r="F1595" t="str">
            <v>VO&amp;M Cost</v>
          </cell>
        </row>
        <row r="1596">
          <cell r="A1596" t="str">
            <v>ROI</v>
          </cell>
          <cell r="D1596" t="str">
            <v>DB1</v>
          </cell>
          <cell r="E1596" t="str">
            <v>ROI Gas</v>
          </cell>
          <cell r="F1596" t="str">
            <v>Generation Cost</v>
          </cell>
        </row>
        <row r="1597">
          <cell r="A1597" t="str">
            <v>ROI</v>
          </cell>
          <cell r="D1597" t="str">
            <v>DB1</v>
          </cell>
          <cell r="E1597" t="str">
            <v>ROI Gas</v>
          </cell>
          <cell r="F1597" t="str">
            <v>Start &amp; Shutdown Cost</v>
          </cell>
        </row>
        <row r="1598">
          <cell r="A1598" t="str">
            <v>ROI</v>
          </cell>
          <cell r="D1598" t="str">
            <v>DB1</v>
          </cell>
          <cell r="E1598" t="str">
            <v>ROI Gas</v>
          </cell>
          <cell r="F1598" t="str">
            <v>Start Fuel Cost</v>
          </cell>
        </row>
        <row r="1599">
          <cell r="A1599" t="str">
            <v>ROI</v>
          </cell>
          <cell r="D1599" t="str">
            <v>DB1</v>
          </cell>
          <cell r="E1599" t="str">
            <v>ROI Gas</v>
          </cell>
          <cell r="F1599" t="str">
            <v>Emissions Cost</v>
          </cell>
        </row>
        <row r="1600">
          <cell r="A1600" t="str">
            <v>ROI</v>
          </cell>
          <cell r="D1600" t="str">
            <v>DB1</v>
          </cell>
          <cell r="E1600" t="str">
            <v>ROI Gas</v>
          </cell>
          <cell r="F1600" t="str">
            <v>Total Generation Cost</v>
          </cell>
        </row>
        <row r="1601">
          <cell r="A1601" t="str">
            <v>ROI</v>
          </cell>
          <cell r="D1601" t="str">
            <v>DB1</v>
          </cell>
          <cell r="E1601" t="str">
            <v>ROI Gas</v>
          </cell>
          <cell r="F1601" t="str">
            <v>SRMC</v>
          </cell>
        </row>
        <row r="1602">
          <cell r="A1602" t="str">
            <v>ROI</v>
          </cell>
          <cell r="D1602" t="str">
            <v>DB1</v>
          </cell>
          <cell r="E1602" t="str">
            <v>ROI Gas</v>
          </cell>
          <cell r="F1602" t="str">
            <v>Mark-up</v>
          </cell>
        </row>
        <row r="1603">
          <cell r="A1603" t="str">
            <v>ROI</v>
          </cell>
          <cell r="D1603" t="str">
            <v>DB1</v>
          </cell>
          <cell r="E1603" t="str">
            <v>ROI Gas</v>
          </cell>
          <cell r="F1603" t="str">
            <v>Mark-up</v>
          </cell>
        </row>
        <row r="1604">
          <cell r="A1604" t="str">
            <v>ROI</v>
          </cell>
          <cell r="D1604" t="str">
            <v>DB1</v>
          </cell>
          <cell r="E1604" t="str">
            <v>ROI Gas</v>
          </cell>
          <cell r="F1604" t="str">
            <v>Price Received</v>
          </cell>
        </row>
        <row r="1605">
          <cell r="A1605" t="str">
            <v>ROI</v>
          </cell>
          <cell r="D1605" t="str">
            <v>DB1</v>
          </cell>
          <cell r="E1605" t="str">
            <v>ROI Gas</v>
          </cell>
          <cell r="F1605" t="str">
            <v>Pool Revenue</v>
          </cell>
        </row>
        <row r="1606">
          <cell r="A1606" t="str">
            <v>ROI</v>
          </cell>
          <cell r="D1606" t="str">
            <v>DB1</v>
          </cell>
          <cell r="E1606" t="str">
            <v>ROI Gas</v>
          </cell>
          <cell r="F1606" t="str">
            <v>Net Revenue</v>
          </cell>
        </row>
        <row r="1607">
          <cell r="A1607" t="str">
            <v>ROI</v>
          </cell>
          <cell r="D1607" t="str">
            <v>DB1</v>
          </cell>
          <cell r="E1607" t="str">
            <v>ROI Gas</v>
          </cell>
          <cell r="F1607" t="str">
            <v>Net Profit</v>
          </cell>
        </row>
        <row r="1608">
          <cell r="A1608" t="str">
            <v>ROI</v>
          </cell>
          <cell r="D1608" t="str">
            <v>DB1</v>
          </cell>
          <cell r="E1608" t="str">
            <v>ROI Gas</v>
          </cell>
          <cell r="F1608" t="str">
            <v>Installed Capacity</v>
          </cell>
        </row>
        <row r="1609">
          <cell r="A1609" t="str">
            <v>ROI</v>
          </cell>
          <cell r="D1609" t="str">
            <v>DB1</v>
          </cell>
          <cell r="E1609" t="str">
            <v>ROI Gas</v>
          </cell>
          <cell r="F1609" t="str">
            <v>Rated Capacity</v>
          </cell>
        </row>
        <row r="1610">
          <cell r="A1610" t="str">
            <v>ROI</v>
          </cell>
          <cell r="D1610" t="str">
            <v>DB1</v>
          </cell>
          <cell r="E1610" t="str">
            <v>ROI Gas</v>
          </cell>
          <cell r="F1610" t="str">
            <v>Maintenance</v>
          </cell>
        </row>
        <row r="1611">
          <cell r="A1611" t="str">
            <v>ROI</v>
          </cell>
          <cell r="D1611" t="str">
            <v>DB1</v>
          </cell>
          <cell r="E1611" t="str">
            <v>ROI Gas</v>
          </cell>
          <cell r="F1611" t="str">
            <v>Forced Outage</v>
          </cell>
        </row>
        <row r="1612">
          <cell r="A1612" t="str">
            <v>ROI</v>
          </cell>
          <cell r="D1612" t="str">
            <v>DB1</v>
          </cell>
          <cell r="E1612" t="str">
            <v>ROI Gas</v>
          </cell>
          <cell r="F1612" t="str">
            <v>Available Energy</v>
          </cell>
        </row>
        <row r="1613">
          <cell r="A1613" t="str">
            <v>ROI</v>
          </cell>
          <cell r="D1613" t="str">
            <v>GI4</v>
          </cell>
          <cell r="E1613" t="str">
            <v>ROI Gas</v>
          </cell>
          <cell r="F1613" t="str">
            <v>Generation</v>
          </cell>
        </row>
        <row r="1614">
          <cell r="A1614" t="str">
            <v>ROI</v>
          </cell>
          <cell r="D1614" t="str">
            <v>GI4</v>
          </cell>
          <cell r="E1614" t="str">
            <v>ROI Gas</v>
          </cell>
          <cell r="F1614" t="str">
            <v>Units Started</v>
          </cell>
        </row>
        <row r="1615">
          <cell r="A1615" t="str">
            <v>ROI</v>
          </cell>
          <cell r="D1615" t="str">
            <v>GI4</v>
          </cell>
          <cell r="E1615" t="str">
            <v>ROI Gas</v>
          </cell>
          <cell r="F1615" t="str">
            <v>Hours of Operation</v>
          </cell>
        </row>
        <row r="1616">
          <cell r="A1616" t="str">
            <v>ROI</v>
          </cell>
          <cell r="D1616" t="str">
            <v>GI4</v>
          </cell>
          <cell r="E1616" t="str">
            <v>ROI Gas</v>
          </cell>
          <cell r="F1616" t="str">
            <v>Capacity Factor</v>
          </cell>
        </row>
        <row r="1617">
          <cell r="A1617" t="str">
            <v>ROI</v>
          </cell>
          <cell r="D1617" t="str">
            <v>GI4</v>
          </cell>
          <cell r="E1617" t="str">
            <v>ROI Gas</v>
          </cell>
          <cell r="F1617" t="str">
            <v>Energy Curtailed</v>
          </cell>
        </row>
        <row r="1618">
          <cell r="A1618" t="str">
            <v>ROI</v>
          </cell>
          <cell r="D1618" t="str">
            <v>GI4</v>
          </cell>
          <cell r="E1618" t="str">
            <v>ROI Gas</v>
          </cell>
          <cell r="F1618" t="str">
            <v>Fixed Load Generation</v>
          </cell>
        </row>
        <row r="1619">
          <cell r="A1619" t="str">
            <v>ROI</v>
          </cell>
          <cell r="D1619" t="str">
            <v>GI4</v>
          </cell>
          <cell r="E1619" t="str">
            <v>ROI Gas</v>
          </cell>
          <cell r="F1619" t="str">
            <v>Pump Load</v>
          </cell>
        </row>
        <row r="1620">
          <cell r="A1620" t="str">
            <v>ROI</v>
          </cell>
          <cell r="D1620" t="str">
            <v>GI4</v>
          </cell>
          <cell r="E1620" t="str">
            <v>ROI Gas</v>
          </cell>
          <cell r="F1620" t="str">
            <v>VO&amp;M Cost</v>
          </cell>
        </row>
        <row r="1621">
          <cell r="A1621" t="str">
            <v>ROI</v>
          </cell>
          <cell r="D1621" t="str">
            <v>GI4</v>
          </cell>
          <cell r="E1621" t="str">
            <v>ROI Gas</v>
          </cell>
          <cell r="F1621" t="str">
            <v>Generation Cost</v>
          </cell>
        </row>
        <row r="1622">
          <cell r="A1622" t="str">
            <v>ROI</v>
          </cell>
          <cell r="D1622" t="str">
            <v>GI4</v>
          </cell>
          <cell r="E1622" t="str">
            <v>ROI Gas</v>
          </cell>
          <cell r="F1622" t="str">
            <v>Start &amp; Shutdown Cost</v>
          </cell>
        </row>
        <row r="1623">
          <cell r="A1623" t="str">
            <v>ROI</v>
          </cell>
          <cell r="D1623" t="str">
            <v>GI4</v>
          </cell>
          <cell r="E1623" t="str">
            <v>ROI Gas</v>
          </cell>
          <cell r="F1623" t="str">
            <v>Start Fuel Cost</v>
          </cell>
        </row>
        <row r="1624">
          <cell r="A1624" t="str">
            <v>ROI</v>
          </cell>
          <cell r="D1624" t="str">
            <v>GI4</v>
          </cell>
          <cell r="E1624" t="str">
            <v>ROI Gas</v>
          </cell>
          <cell r="F1624" t="str">
            <v>Emissions Cost</v>
          </cell>
        </row>
        <row r="1625">
          <cell r="A1625" t="str">
            <v>ROI</v>
          </cell>
          <cell r="D1625" t="str">
            <v>GI4</v>
          </cell>
          <cell r="E1625" t="str">
            <v>ROI Gas</v>
          </cell>
          <cell r="F1625" t="str">
            <v>Total Generation Cost</v>
          </cell>
        </row>
        <row r="1626">
          <cell r="A1626" t="str">
            <v>ROI</v>
          </cell>
          <cell r="D1626" t="str">
            <v>GI4</v>
          </cell>
          <cell r="E1626" t="str">
            <v>ROI Gas</v>
          </cell>
          <cell r="F1626" t="str">
            <v>SRMC</v>
          </cell>
        </row>
        <row r="1627">
          <cell r="A1627" t="str">
            <v>ROI</v>
          </cell>
          <cell r="D1627" t="str">
            <v>GI4</v>
          </cell>
          <cell r="E1627" t="str">
            <v>ROI Gas</v>
          </cell>
          <cell r="F1627" t="str">
            <v>Mark-up</v>
          </cell>
        </row>
        <row r="1628">
          <cell r="A1628" t="str">
            <v>ROI</v>
          </cell>
          <cell r="D1628" t="str">
            <v>GI4</v>
          </cell>
          <cell r="E1628" t="str">
            <v>ROI Gas</v>
          </cell>
          <cell r="F1628" t="str">
            <v>Mark-up</v>
          </cell>
        </row>
        <row r="1629">
          <cell r="A1629" t="str">
            <v>ROI</v>
          </cell>
          <cell r="D1629" t="str">
            <v>GI4</v>
          </cell>
          <cell r="E1629" t="str">
            <v>ROI Gas</v>
          </cell>
          <cell r="F1629" t="str">
            <v>Price Received</v>
          </cell>
        </row>
        <row r="1630">
          <cell r="A1630" t="str">
            <v>ROI</v>
          </cell>
          <cell r="D1630" t="str">
            <v>GI4</v>
          </cell>
          <cell r="E1630" t="str">
            <v>ROI Gas</v>
          </cell>
          <cell r="F1630" t="str">
            <v>Pool Revenue</v>
          </cell>
        </row>
        <row r="1631">
          <cell r="A1631" t="str">
            <v>ROI</v>
          </cell>
          <cell r="D1631" t="str">
            <v>GI4</v>
          </cell>
          <cell r="E1631" t="str">
            <v>ROI Gas</v>
          </cell>
          <cell r="F1631" t="str">
            <v>Net Revenue</v>
          </cell>
        </row>
        <row r="1632">
          <cell r="A1632" t="str">
            <v>ROI</v>
          </cell>
          <cell r="D1632" t="str">
            <v>GI4</v>
          </cell>
          <cell r="E1632" t="str">
            <v>ROI Gas</v>
          </cell>
          <cell r="F1632" t="str">
            <v>Net Profit</v>
          </cell>
        </row>
        <row r="1633">
          <cell r="A1633" t="str">
            <v>ROI</v>
          </cell>
          <cell r="D1633" t="str">
            <v>GI4</v>
          </cell>
          <cell r="E1633" t="str">
            <v>ROI Gas</v>
          </cell>
          <cell r="F1633" t="str">
            <v>Installed Capacity</v>
          </cell>
        </row>
        <row r="1634">
          <cell r="A1634" t="str">
            <v>ROI</v>
          </cell>
          <cell r="D1634" t="str">
            <v>GI4</v>
          </cell>
          <cell r="E1634" t="str">
            <v>ROI Gas</v>
          </cell>
          <cell r="F1634" t="str">
            <v>Rated Capacity</v>
          </cell>
        </row>
        <row r="1635">
          <cell r="A1635" t="str">
            <v>ROI</v>
          </cell>
          <cell r="D1635" t="str">
            <v>GI4</v>
          </cell>
          <cell r="E1635" t="str">
            <v>ROI Gas</v>
          </cell>
          <cell r="F1635" t="str">
            <v>Maintenance</v>
          </cell>
        </row>
        <row r="1636">
          <cell r="A1636" t="str">
            <v>ROI</v>
          </cell>
          <cell r="D1636" t="str">
            <v>GI4</v>
          </cell>
          <cell r="E1636" t="str">
            <v>ROI Gas</v>
          </cell>
          <cell r="F1636" t="str">
            <v>Forced Outage</v>
          </cell>
        </row>
        <row r="1637">
          <cell r="A1637" t="str">
            <v>ROI</v>
          </cell>
          <cell r="D1637" t="str">
            <v>GI4</v>
          </cell>
          <cell r="E1637" t="str">
            <v>ROI Gas</v>
          </cell>
          <cell r="F1637" t="str">
            <v>Available Energy</v>
          </cell>
        </row>
        <row r="1638">
          <cell r="A1638" t="str">
            <v>ROI</v>
          </cell>
          <cell r="D1638" t="str">
            <v>HN1</v>
          </cell>
          <cell r="E1638" t="str">
            <v>ROI Gas</v>
          </cell>
          <cell r="F1638" t="str">
            <v>Generation</v>
          </cell>
        </row>
        <row r="1639">
          <cell r="A1639" t="str">
            <v>ROI</v>
          </cell>
          <cell r="D1639" t="str">
            <v>HN1</v>
          </cell>
          <cell r="E1639" t="str">
            <v>ROI Gas</v>
          </cell>
          <cell r="F1639" t="str">
            <v>Units Started</v>
          </cell>
        </row>
        <row r="1640">
          <cell r="A1640" t="str">
            <v>ROI</v>
          </cell>
          <cell r="D1640" t="str">
            <v>HN1</v>
          </cell>
          <cell r="E1640" t="str">
            <v>ROI Gas</v>
          </cell>
          <cell r="F1640" t="str">
            <v>Hours of Operation</v>
          </cell>
        </row>
        <row r="1641">
          <cell r="A1641" t="str">
            <v>ROI</v>
          </cell>
          <cell r="D1641" t="str">
            <v>HN1</v>
          </cell>
          <cell r="E1641" t="str">
            <v>ROI Gas</v>
          </cell>
          <cell r="F1641" t="str">
            <v>Capacity Factor</v>
          </cell>
        </row>
        <row r="1642">
          <cell r="A1642" t="str">
            <v>ROI</v>
          </cell>
          <cell r="D1642" t="str">
            <v>HN1</v>
          </cell>
          <cell r="E1642" t="str">
            <v>ROI Gas</v>
          </cell>
          <cell r="F1642" t="str">
            <v>Energy Curtailed</v>
          </cell>
        </row>
        <row r="1643">
          <cell r="A1643" t="str">
            <v>ROI</v>
          </cell>
          <cell r="D1643" t="str">
            <v>HN1</v>
          </cell>
          <cell r="E1643" t="str">
            <v>ROI Gas</v>
          </cell>
          <cell r="F1643" t="str">
            <v>Fixed Load Generation</v>
          </cell>
        </row>
        <row r="1644">
          <cell r="A1644" t="str">
            <v>ROI</v>
          </cell>
          <cell r="D1644" t="str">
            <v>HN1</v>
          </cell>
          <cell r="E1644" t="str">
            <v>ROI Gas</v>
          </cell>
          <cell r="F1644" t="str">
            <v>Pump Load</v>
          </cell>
        </row>
        <row r="1645">
          <cell r="A1645" t="str">
            <v>ROI</v>
          </cell>
          <cell r="D1645" t="str">
            <v>HN1</v>
          </cell>
          <cell r="E1645" t="str">
            <v>ROI Gas</v>
          </cell>
          <cell r="F1645" t="str">
            <v>VO&amp;M Cost</v>
          </cell>
        </row>
        <row r="1646">
          <cell r="A1646" t="str">
            <v>ROI</v>
          </cell>
          <cell r="D1646" t="str">
            <v>HN1</v>
          </cell>
          <cell r="E1646" t="str">
            <v>ROI Gas</v>
          </cell>
          <cell r="F1646" t="str">
            <v>Generation Cost</v>
          </cell>
        </row>
        <row r="1647">
          <cell r="A1647" t="str">
            <v>ROI</v>
          </cell>
          <cell r="D1647" t="str">
            <v>HN1</v>
          </cell>
          <cell r="E1647" t="str">
            <v>ROI Gas</v>
          </cell>
          <cell r="F1647" t="str">
            <v>Start &amp; Shutdown Cost</v>
          </cell>
        </row>
        <row r="1648">
          <cell r="A1648" t="str">
            <v>ROI</v>
          </cell>
          <cell r="D1648" t="str">
            <v>HN1</v>
          </cell>
          <cell r="E1648" t="str">
            <v>ROI Gas</v>
          </cell>
          <cell r="F1648" t="str">
            <v>Start Fuel Cost</v>
          </cell>
        </row>
        <row r="1649">
          <cell r="A1649" t="str">
            <v>ROI</v>
          </cell>
          <cell r="D1649" t="str">
            <v>HN1</v>
          </cell>
          <cell r="E1649" t="str">
            <v>ROI Gas</v>
          </cell>
          <cell r="F1649" t="str">
            <v>Emissions Cost</v>
          </cell>
        </row>
        <row r="1650">
          <cell r="A1650" t="str">
            <v>ROI</v>
          </cell>
          <cell r="D1650" t="str">
            <v>HN1</v>
          </cell>
          <cell r="E1650" t="str">
            <v>ROI Gas</v>
          </cell>
          <cell r="F1650" t="str">
            <v>Total Generation Cost</v>
          </cell>
        </row>
        <row r="1651">
          <cell r="A1651" t="str">
            <v>ROI</v>
          </cell>
          <cell r="D1651" t="str">
            <v>HN1</v>
          </cell>
          <cell r="E1651" t="str">
            <v>ROI Gas</v>
          </cell>
          <cell r="F1651" t="str">
            <v>SRMC</v>
          </cell>
        </row>
        <row r="1652">
          <cell r="A1652" t="str">
            <v>ROI</v>
          </cell>
          <cell r="D1652" t="str">
            <v>HN1</v>
          </cell>
          <cell r="E1652" t="str">
            <v>ROI Gas</v>
          </cell>
          <cell r="F1652" t="str">
            <v>Mark-up</v>
          </cell>
        </row>
        <row r="1653">
          <cell r="A1653" t="str">
            <v>ROI</v>
          </cell>
          <cell r="D1653" t="str">
            <v>HN1</v>
          </cell>
          <cell r="E1653" t="str">
            <v>ROI Gas</v>
          </cell>
          <cell r="F1653" t="str">
            <v>Mark-up</v>
          </cell>
        </row>
        <row r="1654">
          <cell r="A1654" t="str">
            <v>ROI</v>
          </cell>
          <cell r="D1654" t="str">
            <v>HN1</v>
          </cell>
          <cell r="E1654" t="str">
            <v>ROI Gas</v>
          </cell>
          <cell r="F1654" t="str">
            <v>Mark-up</v>
          </cell>
        </row>
        <row r="1655">
          <cell r="A1655" t="str">
            <v>ROI</v>
          </cell>
          <cell r="D1655" t="str">
            <v>HN1</v>
          </cell>
          <cell r="E1655" t="str">
            <v>ROI Gas</v>
          </cell>
          <cell r="F1655" t="str">
            <v>Mark-up</v>
          </cell>
        </row>
        <row r="1656">
          <cell r="A1656" t="str">
            <v>ROI</v>
          </cell>
          <cell r="D1656" t="str">
            <v>HN1</v>
          </cell>
          <cell r="E1656" t="str">
            <v>ROI Gas</v>
          </cell>
          <cell r="F1656" t="str">
            <v>Mark-up</v>
          </cell>
        </row>
        <row r="1657">
          <cell r="A1657" t="str">
            <v>ROI</v>
          </cell>
          <cell r="D1657" t="str">
            <v>HN1</v>
          </cell>
          <cell r="E1657" t="str">
            <v>ROI Gas</v>
          </cell>
          <cell r="F1657" t="str">
            <v>Price Received</v>
          </cell>
        </row>
        <row r="1658">
          <cell r="A1658" t="str">
            <v>ROI</v>
          </cell>
          <cell r="D1658" t="str">
            <v>HN1</v>
          </cell>
          <cell r="E1658" t="str">
            <v>ROI Gas</v>
          </cell>
          <cell r="F1658" t="str">
            <v>Pool Revenue</v>
          </cell>
        </row>
        <row r="1659">
          <cell r="A1659" t="str">
            <v>ROI</v>
          </cell>
          <cell r="D1659" t="str">
            <v>HN1</v>
          </cell>
          <cell r="E1659" t="str">
            <v>ROI Gas</v>
          </cell>
          <cell r="F1659" t="str">
            <v>Net Revenue</v>
          </cell>
        </row>
        <row r="1660">
          <cell r="A1660" t="str">
            <v>ROI</v>
          </cell>
          <cell r="D1660" t="str">
            <v>HN1</v>
          </cell>
          <cell r="E1660" t="str">
            <v>ROI Gas</v>
          </cell>
          <cell r="F1660" t="str">
            <v>Net Profit</v>
          </cell>
        </row>
        <row r="1661">
          <cell r="A1661" t="str">
            <v>ROI</v>
          </cell>
          <cell r="D1661" t="str">
            <v>HN1</v>
          </cell>
          <cell r="E1661" t="str">
            <v>ROI Gas</v>
          </cell>
          <cell r="F1661" t="str">
            <v>Installed Capacity</v>
          </cell>
        </row>
        <row r="1662">
          <cell r="A1662" t="str">
            <v>ROI</v>
          </cell>
          <cell r="D1662" t="str">
            <v>HN1</v>
          </cell>
          <cell r="E1662" t="str">
            <v>ROI Gas</v>
          </cell>
          <cell r="F1662" t="str">
            <v>Rated Capacity</v>
          </cell>
        </row>
        <row r="1663">
          <cell r="A1663" t="str">
            <v>ROI</v>
          </cell>
          <cell r="D1663" t="str">
            <v>HN1</v>
          </cell>
          <cell r="E1663" t="str">
            <v>ROI Gas</v>
          </cell>
          <cell r="F1663" t="str">
            <v>Maintenance</v>
          </cell>
        </row>
        <row r="1664">
          <cell r="A1664" t="str">
            <v>ROI</v>
          </cell>
          <cell r="D1664" t="str">
            <v>HN1</v>
          </cell>
          <cell r="E1664" t="str">
            <v>ROI Gas</v>
          </cell>
          <cell r="F1664" t="str">
            <v>Forced Outage</v>
          </cell>
        </row>
        <row r="1665">
          <cell r="A1665" t="str">
            <v>ROI</v>
          </cell>
          <cell r="D1665" t="str">
            <v>HN1</v>
          </cell>
          <cell r="E1665" t="str">
            <v>ROI Gas</v>
          </cell>
          <cell r="F1665" t="str">
            <v>Available Energy</v>
          </cell>
        </row>
        <row r="1666">
          <cell r="A1666" t="str">
            <v>ROI</v>
          </cell>
          <cell r="D1666" t="str">
            <v>HN2</v>
          </cell>
          <cell r="E1666" t="str">
            <v>ROI Gas</v>
          </cell>
          <cell r="F1666" t="str">
            <v>Generation</v>
          </cell>
        </row>
        <row r="1667">
          <cell r="A1667" t="str">
            <v>ROI</v>
          </cell>
          <cell r="D1667" t="str">
            <v>HN2</v>
          </cell>
          <cell r="E1667" t="str">
            <v>ROI Gas</v>
          </cell>
          <cell r="F1667" t="str">
            <v>Units Started</v>
          </cell>
        </row>
        <row r="1668">
          <cell r="A1668" t="str">
            <v>ROI</v>
          </cell>
          <cell r="D1668" t="str">
            <v>HN2</v>
          </cell>
          <cell r="E1668" t="str">
            <v>ROI Gas</v>
          </cell>
          <cell r="F1668" t="str">
            <v>Hours of Operation</v>
          </cell>
        </row>
        <row r="1669">
          <cell r="A1669" t="str">
            <v>ROI</v>
          </cell>
          <cell r="D1669" t="str">
            <v>HN2</v>
          </cell>
          <cell r="E1669" t="str">
            <v>ROI Gas</v>
          </cell>
          <cell r="F1669" t="str">
            <v>Capacity Factor</v>
          </cell>
        </row>
        <row r="1670">
          <cell r="A1670" t="str">
            <v>ROI</v>
          </cell>
          <cell r="D1670" t="str">
            <v>HN2</v>
          </cell>
          <cell r="E1670" t="str">
            <v>ROI Gas</v>
          </cell>
          <cell r="F1670" t="str">
            <v>Energy Curtailed</v>
          </cell>
        </row>
        <row r="1671">
          <cell r="A1671" t="str">
            <v>ROI</v>
          </cell>
          <cell r="D1671" t="str">
            <v>HN2</v>
          </cell>
          <cell r="E1671" t="str">
            <v>ROI Gas</v>
          </cell>
          <cell r="F1671" t="str">
            <v>Fixed Load Generation</v>
          </cell>
        </row>
        <row r="1672">
          <cell r="A1672" t="str">
            <v>ROI</v>
          </cell>
          <cell r="D1672" t="str">
            <v>HN2</v>
          </cell>
          <cell r="E1672" t="str">
            <v>ROI Gas</v>
          </cell>
          <cell r="F1672" t="str">
            <v>Pump Load</v>
          </cell>
        </row>
        <row r="1673">
          <cell r="A1673" t="str">
            <v>ROI</v>
          </cell>
          <cell r="D1673" t="str">
            <v>HN2</v>
          </cell>
          <cell r="E1673" t="str">
            <v>ROI Gas</v>
          </cell>
          <cell r="F1673" t="str">
            <v>VO&amp;M Cost</v>
          </cell>
        </row>
        <row r="1674">
          <cell r="A1674" t="str">
            <v>ROI</v>
          </cell>
          <cell r="D1674" t="str">
            <v>HN2</v>
          </cell>
          <cell r="E1674" t="str">
            <v>ROI Gas</v>
          </cell>
          <cell r="F1674" t="str">
            <v>Generation Cost</v>
          </cell>
        </row>
        <row r="1675">
          <cell r="A1675" t="str">
            <v>ROI</v>
          </cell>
          <cell r="D1675" t="str">
            <v>HN2</v>
          </cell>
          <cell r="E1675" t="str">
            <v>ROI Gas</v>
          </cell>
          <cell r="F1675" t="str">
            <v>Start &amp; Shutdown Cost</v>
          </cell>
        </row>
        <row r="1676">
          <cell r="A1676" t="str">
            <v>ROI</v>
          </cell>
          <cell r="D1676" t="str">
            <v>HN2</v>
          </cell>
          <cell r="E1676" t="str">
            <v>ROI Gas</v>
          </cell>
          <cell r="F1676" t="str">
            <v>Start Fuel Cost</v>
          </cell>
        </row>
        <row r="1677">
          <cell r="A1677" t="str">
            <v>ROI</v>
          </cell>
          <cell r="D1677" t="str">
            <v>HN2</v>
          </cell>
          <cell r="E1677" t="str">
            <v>ROI Gas</v>
          </cell>
          <cell r="F1677" t="str">
            <v>Emissions Cost</v>
          </cell>
        </row>
        <row r="1678">
          <cell r="A1678" t="str">
            <v>ROI</v>
          </cell>
          <cell r="D1678" t="str">
            <v>HN2</v>
          </cell>
          <cell r="E1678" t="str">
            <v>ROI Gas</v>
          </cell>
          <cell r="F1678" t="str">
            <v>Total Generation Cost</v>
          </cell>
        </row>
        <row r="1679">
          <cell r="A1679" t="str">
            <v>ROI</v>
          </cell>
          <cell r="D1679" t="str">
            <v>HN2</v>
          </cell>
          <cell r="E1679" t="str">
            <v>ROI Gas</v>
          </cell>
          <cell r="F1679" t="str">
            <v>SRMC</v>
          </cell>
        </row>
        <row r="1680">
          <cell r="A1680" t="str">
            <v>ROI</v>
          </cell>
          <cell r="D1680" t="str">
            <v>HN2</v>
          </cell>
          <cell r="E1680" t="str">
            <v>ROI Gas</v>
          </cell>
          <cell r="F1680" t="str">
            <v>Mark-up</v>
          </cell>
        </row>
        <row r="1681">
          <cell r="A1681" t="str">
            <v>ROI</v>
          </cell>
          <cell r="D1681" t="str">
            <v>HN2</v>
          </cell>
          <cell r="E1681" t="str">
            <v>ROI Gas</v>
          </cell>
          <cell r="F1681" t="str">
            <v>Mark-up</v>
          </cell>
        </row>
        <row r="1682">
          <cell r="A1682" t="str">
            <v>ROI</v>
          </cell>
          <cell r="D1682" t="str">
            <v>HN2</v>
          </cell>
          <cell r="E1682" t="str">
            <v>ROI Gas</v>
          </cell>
          <cell r="F1682" t="str">
            <v>Mark-up</v>
          </cell>
        </row>
        <row r="1683">
          <cell r="A1683" t="str">
            <v>ROI</v>
          </cell>
          <cell r="D1683" t="str">
            <v>HN2</v>
          </cell>
          <cell r="E1683" t="str">
            <v>ROI Gas</v>
          </cell>
          <cell r="F1683" t="str">
            <v>Mark-up</v>
          </cell>
        </row>
        <row r="1684">
          <cell r="A1684" t="str">
            <v>ROI</v>
          </cell>
          <cell r="D1684" t="str">
            <v>HN2</v>
          </cell>
          <cell r="E1684" t="str">
            <v>ROI Gas</v>
          </cell>
          <cell r="F1684" t="str">
            <v>Price Received</v>
          </cell>
        </row>
        <row r="1685">
          <cell r="A1685" t="str">
            <v>ROI</v>
          </cell>
          <cell r="D1685" t="str">
            <v>HN2</v>
          </cell>
          <cell r="E1685" t="str">
            <v>ROI Gas</v>
          </cell>
          <cell r="F1685" t="str">
            <v>Pool Revenue</v>
          </cell>
        </row>
        <row r="1686">
          <cell r="A1686" t="str">
            <v>ROI</v>
          </cell>
          <cell r="D1686" t="str">
            <v>HN2</v>
          </cell>
          <cell r="E1686" t="str">
            <v>ROI Gas</v>
          </cell>
          <cell r="F1686" t="str">
            <v>Net Revenue</v>
          </cell>
        </row>
        <row r="1687">
          <cell r="A1687" t="str">
            <v>ROI</v>
          </cell>
          <cell r="D1687" t="str">
            <v>HN2</v>
          </cell>
          <cell r="E1687" t="str">
            <v>ROI Gas</v>
          </cell>
          <cell r="F1687" t="str">
            <v>Net Profit</v>
          </cell>
        </row>
        <row r="1688">
          <cell r="A1688" t="str">
            <v>ROI</v>
          </cell>
          <cell r="D1688" t="str">
            <v>HN2</v>
          </cell>
          <cell r="E1688" t="str">
            <v>ROI Gas</v>
          </cell>
          <cell r="F1688" t="str">
            <v>Installed Capacity</v>
          </cell>
        </row>
        <row r="1689">
          <cell r="A1689" t="str">
            <v>ROI</v>
          </cell>
          <cell r="D1689" t="str">
            <v>HN2</v>
          </cell>
          <cell r="E1689" t="str">
            <v>ROI Gas</v>
          </cell>
          <cell r="F1689" t="str">
            <v>Rated Capacity</v>
          </cell>
        </row>
        <row r="1690">
          <cell r="A1690" t="str">
            <v>ROI</v>
          </cell>
          <cell r="D1690" t="str">
            <v>HN2</v>
          </cell>
          <cell r="E1690" t="str">
            <v>ROI Gas</v>
          </cell>
          <cell r="F1690" t="str">
            <v>Maintenance</v>
          </cell>
        </row>
        <row r="1691">
          <cell r="A1691" t="str">
            <v>ROI</v>
          </cell>
          <cell r="D1691" t="str">
            <v>HN2</v>
          </cell>
          <cell r="E1691" t="str">
            <v>ROI Gas</v>
          </cell>
          <cell r="F1691" t="str">
            <v>Forced Outage</v>
          </cell>
        </row>
        <row r="1692">
          <cell r="A1692" t="str">
            <v>ROI</v>
          </cell>
          <cell r="D1692" t="str">
            <v>HN2</v>
          </cell>
          <cell r="E1692" t="str">
            <v>ROI Gas</v>
          </cell>
          <cell r="F1692" t="str">
            <v>Available Energy</v>
          </cell>
        </row>
        <row r="1693">
          <cell r="A1693" t="str">
            <v>ROI</v>
          </cell>
          <cell r="D1693" t="str">
            <v>MP CCGT1</v>
          </cell>
          <cell r="E1693" t="str">
            <v>ROI Gas</v>
          </cell>
          <cell r="F1693" t="str">
            <v>Generation</v>
          </cell>
        </row>
        <row r="1694">
          <cell r="A1694" t="str">
            <v>ROI</v>
          </cell>
          <cell r="D1694" t="str">
            <v>MP CCGT1</v>
          </cell>
          <cell r="E1694" t="str">
            <v>ROI Gas</v>
          </cell>
          <cell r="F1694" t="str">
            <v>Units Started</v>
          </cell>
        </row>
        <row r="1695">
          <cell r="A1695" t="str">
            <v>ROI</v>
          </cell>
          <cell r="D1695" t="str">
            <v>MP CCGT1</v>
          </cell>
          <cell r="E1695" t="str">
            <v>ROI Gas</v>
          </cell>
          <cell r="F1695" t="str">
            <v>Hours of Operation</v>
          </cell>
        </row>
        <row r="1696">
          <cell r="A1696" t="str">
            <v>ROI</v>
          </cell>
          <cell r="D1696" t="str">
            <v>MP CCGT1</v>
          </cell>
          <cell r="E1696" t="str">
            <v>ROI Gas</v>
          </cell>
          <cell r="F1696" t="str">
            <v>Capacity Factor</v>
          </cell>
        </row>
        <row r="1697">
          <cell r="A1697" t="str">
            <v>ROI</v>
          </cell>
          <cell r="D1697" t="str">
            <v>MP CCGT1</v>
          </cell>
          <cell r="E1697" t="str">
            <v>ROI Gas</v>
          </cell>
          <cell r="F1697" t="str">
            <v>Energy Curtailed</v>
          </cell>
        </row>
        <row r="1698">
          <cell r="A1698" t="str">
            <v>ROI</v>
          </cell>
          <cell r="D1698" t="str">
            <v>MP CCGT1</v>
          </cell>
          <cell r="E1698" t="str">
            <v>ROI Gas</v>
          </cell>
          <cell r="F1698" t="str">
            <v>Fixed Load Generation</v>
          </cell>
        </row>
        <row r="1699">
          <cell r="A1699" t="str">
            <v>ROI</v>
          </cell>
          <cell r="D1699" t="str">
            <v>MP CCGT1</v>
          </cell>
          <cell r="E1699" t="str">
            <v>ROI Gas</v>
          </cell>
          <cell r="F1699" t="str">
            <v>Pump Load</v>
          </cell>
        </row>
        <row r="1700">
          <cell r="A1700" t="str">
            <v>ROI</v>
          </cell>
          <cell r="D1700" t="str">
            <v>MP CCGT1</v>
          </cell>
          <cell r="E1700" t="str">
            <v>ROI Gas</v>
          </cell>
          <cell r="F1700" t="str">
            <v>VO&amp;M Cost</v>
          </cell>
        </row>
        <row r="1701">
          <cell r="A1701" t="str">
            <v>ROI</v>
          </cell>
          <cell r="D1701" t="str">
            <v>MP CCGT1</v>
          </cell>
          <cell r="E1701" t="str">
            <v>ROI Gas</v>
          </cell>
          <cell r="F1701" t="str">
            <v>Generation Cost</v>
          </cell>
        </row>
        <row r="1702">
          <cell r="A1702" t="str">
            <v>ROI</v>
          </cell>
          <cell r="D1702" t="str">
            <v>MP CCGT1</v>
          </cell>
          <cell r="E1702" t="str">
            <v>ROI Gas</v>
          </cell>
          <cell r="F1702" t="str">
            <v>Start &amp; Shutdown Cost</v>
          </cell>
        </row>
        <row r="1703">
          <cell r="A1703" t="str">
            <v>ROI</v>
          </cell>
          <cell r="D1703" t="str">
            <v>MP CCGT1</v>
          </cell>
          <cell r="E1703" t="str">
            <v>ROI Gas</v>
          </cell>
          <cell r="F1703" t="str">
            <v>Start Fuel Cost</v>
          </cell>
        </row>
        <row r="1704">
          <cell r="A1704" t="str">
            <v>ROI</v>
          </cell>
          <cell r="D1704" t="str">
            <v>MP CCGT1</v>
          </cell>
          <cell r="E1704" t="str">
            <v>ROI Gas</v>
          </cell>
          <cell r="F1704" t="str">
            <v>Emissions Cost</v>
          </cell>
        </row>
        <row r="1705">
          <cell r="A1705" t="str">
            <v>ROI</v>
          </cell>
          <cell r="D1705" t="str">
            <v>MP CCGT1</v>
          </cell>
          <cell r="E1705" t="str">
            <v>ROI Gas</v>
          </cell>
          <cell r="F1705" t="str">
            <v>Total Generation Cost</v>
          </cell>
        </row>
        <row r="1706">
          <cell r="A1706" t="str">
            <v>ROI</v>
          </cell>
          <cell r="D1706" t="str">
            <v>MP CCGT1</v>
          </cell>
          <cell r="E1706" t="str">
            <v>ROI Gas</v>
          </cell>
          <cell r="F1706" t="str">
            <v>SRMC</v>
          </cell>
        </row>
        <row r="1707">
          <cell r="A1707" t="str">
            <v>ROI</v>
          </cell>
          <cell r="D1707" t="str">
            <v>MP CCGT1</v>
          </cell>
          <cell r="E1707" t="str">
            <v>ROI Gas</v>
          </cell>
          <cell r="F1707" t="str">
            <v>Mark-up</v>
          </cell>
        </row>
        <row r="1708">
          <cell r="A1708" t="str">
            <v>ROI</v>
          </cell>
          <cell r="D1708" t="str">
            <v>MP CCGT1</v>
          </cell>
          <cell r="E1708" t="str">
            <v>ROI Gas</v>
          </cell>
          <cell r="F1708" t="str">
            <v>Price Received</v>
          </cell>
        </row>
        <row r="1709">
          <cell r="A1709" t="str">
            <v>ROI</v>
          </cell>
          <cell r="D1709" t="str">
            <v>MP CCGT1</v>
          </cell>
          <cell r="E1709" t="str">
            <v>ROI Gas</v>
          </cell>
          <cell r="F1709" t="str">
            <v>Pool Revenue</v>
          </cell>
        </row>
        <row r="1710">
          <cell r="A1710" t="str">
            <v>ROI</v>
          </cell>
          <cell r="D1710" t="str">
            <v>MP CCGT1</v>
          </cell>
          <cell r="E1710" t="str">
            <v>ROI Gas</v>
          </cell>
          <cell r="F1710" t="str">
            <v>Net Revenue</v>
          </cell>
        </row>
        <row r="1711">
          <cell r="A1711" t="str">
            <v>ROI</v>
          </cell>
          <cell r="D1711" t="str">
            <v>MP CCGT1</v>
          </cell>
          <cell r="E1711" t="str">
            <v>ROI Gas</v>
          </cell>
          <cell r="F1711" t="str">
            <v>Net Profit</v>
          </cell>
        </row>
        <row r="1712">
          <cell r="A1712" t="str">
            <v>ROI</v>
          </cell>
          <cell r="D1712" t="str">
            <v>MP CCGT1</v>
          </cell>
          <cell r="E1712" t="str">
            <v>ROI Gas</v>
          </cell>
          <cell r="F1712" t="str">
            <v>Installed Capacity</v>
          </cell>
        </row>
        <row r="1713">
          <cell r="A1713" t="str">
            <v>ROI</v>
          </cell>
          <cell r="D1713" t="str">
            <v>MP CCGT1</v>
          </cell>
          <cell r="E1713" t="str">
            <v>ROI Gas</v>
          </cell>
          <cell r="F1713" t="str">
            <v>Rated Capacity</v>
          </cell>
        </row>
        <row r="1714">
          <cell r="A1714" t="str">
            <v>ROI</v>
          </cell>
          <cell r="D1714" t="str">
            <v>MP CCGT1</v>
          </cell>
          <cell r="E1714" t="str">
            <v>ROI Gas</v>
          </cell>
          <cell r="F1714" t="str">
            <v>Maintenance</v>
          </cell>
        </row>
        <row r="1715">
          <cell r="A1715" t="str">
            <v>ROI</v>
          </cell>
          <cell r="D1715" t="str">
            <v>MP CCGT1</v>
          </cell>
          <cell r="E1715" t="str">
            <v>ROI Gas</v>
          </cell>
          <cell r="F1715" t="str">
            <v>Forced Outage</v>
          </cell>
        </row>
        <row r="1716">
          <cell r="A1716" t="str">
            <v>ROI</v>
          </cell>
          <cell r="D1716" t="str">
            <v>MP CCGT1</v>
          </cell>
          <cell r="E1716" t="str">
            <v>ROI Gas</v>
          </cell>
          <cell r="F1716" t="str">
            <v>Available Energy</v>
          </cell>
        </row>
        <row r="1717">
          <cell r="A1717" t="str">
            <v>ROI</v>
          </cell>
          <cell r="D1717" t="str">
            <v>MP CCGT2</v>
          </cell>
          <cell r="E1717" t="str">
            <v>ROI Gas</v>
          </cell>
          <cell r="F1717" t="str">
            <v>Generation</v>
          </cell>
        </row>
        <row r="1718">
          <cell r="A1718" t="str">
            <v>ROI</v>
          </cell>
          <cell r="D1718" t="str">
            <v>MP CCGT2</v>
          </cell>
          <cell r="E1718" t="str">
            <v>ROI Gas</v>
          </cell>
          <cell r="F1718" t="str">
            <v>Units Started</v>
          </cell>
        </row>
        <row r="1719">
          <cell r="A1719" t="str">
            <v>ROI</v>
          </cell>
          <cell r="D1719" t="str">
            <v>MP CCGT2</v>
          </cell>
          <cell r="E1719" t="str">
            <v>ROI Gas</v>
          </cell>
          <cell r="F1719" t="str">
            <v>Hours of Operation</v>
          </cell>
        </row>
        <row r="1720">
          <cell r="A1720" t="str">
            <v>ROI</v>
          </cell>
          <cell r="D1720" t="str">
            <v>MP CCGT2</v>
          </cell>
          <cell r="E1720" t="str">
            <v>ROI Gas</v>
          </cell>
          <cell r="F1720" t="str">
            <v>Capacity Factor</v>
          </cell>
        </row>
        <row r="1721">
          <cell r="A1721" t="str">
            <v>ROI</v>
          </cell>
          <cell r="D1721" t="str">
            <v>MP CCGT2</v>
          </cell>
          <cell r="E1721" t="str">
            <v>ROI Gas</v>
          </cell>
          <cell r="F1721" t="str">
            <v>Energy Curtailed</v>
          </cell>
        </row>
        <row r="1722">
          <cell r="A1722" t="str">
            <v>ROI</v>
          </cell>
          <cell r="D1722" t="str">
            <v>MP CCGT2</v>
          </cell>
          <cell r="E1722" t="str">
            <v>ROI Gas</v>
          </cell>
          <cell r="F1722" t="str">
            <v>Fixed Load Generation</v>
          </cell>
        </row>
        <row r="1723">
          <cell r="A1723" t="str">
            <v>ROI</v>
          </cell>
          <cell r="D1723" t="str">
            <v>MP CCGT2</v>
          </cell>
          <cell r="E1723" t="str">
            <v>ROI Gas</v>
          </cell>
          <cell r="F1723" t="str">
            <v>Pump Load</v>
          </cell>
        </row>
        <row r="1724">
          <cell r="A1724" t="str">
            <v>ROI</v>
          </cell>
          <cell r="D1724" t="str">
            <v>MP CCGT2</v>
          </cell>
          <cell r="E1724" t="str">
            <v>ROI Gas</v>
          </cell>
          <cell r="F1724" t="str">
            <v>VO&amp;M Cost</v>
          </cell>
        </row>
        <row r="1725">
          <cell r="A1725" t="str">
            <v>ROI</v>
          </cell>
          <cell r="D1725" t="str">
            <v>MP CCGT2</v>
          </cell>
          <cell r="E1725" t="str">
            <v>ROI Gas</v>
          </cell>
          <cell r="F1725" t="str">
            <v>Generation Cost</v>
          </cell>
        </row>
        <row r="1726">
          <cell r="A1726" t="str">
            <v>ROI</v>
          </cell>
          <cell r="D1726" t="str">
            <v>MP CCGT2</v>
          </cell>
          <cell r="E1726" t="str">
            <v>ROI Gas</v>
          </cell>
          <cell r="F1726" t="str">
            <v>Start &amp; Shutdown Cost</v>
          </cell>
        </row>
        <row r="1727">
          <cell r="A1727" t="str">
            <v>ROI</v>
          </cell>
          <cell r="D1727" t="str">
            <v>MP CCGT2</v>
          </cell>
          <cell r="E1727" t="str">
            <v>ROI Gas</v>
          </cell>
          <cell r="F1727" t="str">
            <v>Start Fuel Cost</v>
          </cell>
        </row>
        <row r="1728">
          <cell r="A1728" t="str">
            <v>ROI</v>
          </cell>
          <cell r="D1728" t="str">
            <v>MP CCGT2</v>
          </cell>
          <cell r="E1728" t="str">
            <v>ROI Gas</v>
          </cell>
          <cell r="F1728" t="str">
            <v>Emissions Cost</v>
          </cell>
        </row>
        <row r="1729">
          <cell r="A1729" t="str">
            <v>ROI</v>
          </cell>
          <cell r="D1729" t="str">
            <v>MP CCGT2</v>
          </cell>
          <cell r="E1729" t="str">
            <v>ROI Gas</v>
          </cell>
          <cell r="F1729" t="str">
            <v>Total Generation Cost</v>
          </cell>
        </row>
        <row r="1730">
          <cell r="A1730" t="str">
            <v>ROI</v>
          </cell>
          <cell r="D1730" t="str">
            <v>MP CCGT2</v>
          </cell>
          <cell r="E1730" t="str">
            <v>ROI Gas</v>
          </cell>
          <cell r="F1730" t="str">
            <v>SRMC</v>
          </cell>
        </row>
        <row r="1731">
          <cell r="A1731" t="str">
            <v>ROI</v>
          </cell>
          <cell r="D1731" t="str">
            <v>MP CCGT2</v>
          </cell>
          <cell r="E1731" t="str">
            <v>ROI Gas</v>
          </cell>
          <cell r="F1731" t="str">
            <v>Mark-up</v>
          </cell>
        </row>
        <row r="1732">
          <cell r="A1732" t="str">
            <v>ROI</v>
          </cell>
          <cell r="D1732" t="str">
            <v>MP CCGT2</v>
          </cell>
          <cell r="E1732" t="str">
            <v>ROI Gas</v>
          </cell>
          <cell r="F1732" t="str">
            <v>Price Received</v>
          </cell>
        </row>
        <row r="1733">
          <cell r="A1733" t="str">
            <v>ROI</v>
          </cell>
          <cell r="D1733" t="str">
            <v>MP CCGT2</v>
          </cell>
          <cell r="E1733" t="str">
            <v>ROI Gas</v>
          </cell>
          <cell r="F1733" t="str">
            <v>Pool Revenue</v>
          </cell>
        </row>
        <row r="1734">
          <cell r="A1734" t="str">
            <v>ROI</v>
          </cell>
          <cell r="D1734" t="str">
            <v>MP CCGT2</v>
          </cell>
          <cell r="E1734" t="str">
            <v>ROI Gas</v>
          </cell>
          <cell r="F1734" t="str">
            <v>Net Revenue</v>
          </cell>
        </row>
        <row r="1735">
          <cell r="A1735" t="str">
            <v>ROI</v>
          </cell>
          <cell r="D1735" t="str">
            <v>MP CCGT2</v>
          </cell>
          <cell r="E1735" t="str">
            <v>ROI Gas</v>
          </cell>
          <cell r="F1735" t="str">
            <v>Net Profit</v>
          </cell>
        </row>
        <row r="1736">
          <cell r="A1736" t="str">
            <v>ROI</v>
          </cell>
          <cell r="D1736" t="str">
            <v>MP CCGT2</v>
          </cell>
          <cell r="E1736" t="str">
            <v>ROI Gas</v>
          </cell>
          <cell r="F1736" t="str">
            <v>Installed Capacity</v>
          </cell>
        </row>
        <row r="1737">
          <cell r="A1737" t="str">
            <v>ROI</v>
          </cell>
          <cell r="D1737" t="str">
            <v>MP CCGT2</v>
          </cell>
          <cell r="E1737" t="str">
            <v>ROI Gas</v>
          </cell>
          <cell r="F1737" t="str">
            <v>Rated Capacity</v>
          </cell>
        </row>
        <row r="1738">
          <cell r="A1738" t="str">
            <v>ROI</v>
          </cell>
          <cell r="D1738" t="str">
            <v>MP CCGT2</v>
          </cell>
          <cell r="E1738" t="str">
            <v>ROI Gas</v>
          </cell>
          <cell r="F1738" t="str">
            <v>Maintenance</v>
          </cell>
        </row>
        <row r="1739">
          <cell r="A1739" t="str">
            <v>ROI</v>
          </cell>
          <cell r="D1739" t="str">
            <v>MP CCGT2</v>
          </cell>
          <cell r="E1739" t="str">
            <v>ROI Gas</v>
          </cell>
          <cell r="F1739" t="str">
            <v>Forced Outage</v>
          </cell>
        </row>
        <row r="1740">
          <cell r="A1740" t="str">
            <v>ROI</v>
          </cell>
          <cell r="D1740" t="str">
            <v>MP CCGT2</v>
          </cell>
          <cell r="E1740" t="str">
            <v>ROI Gas</v>
          </cell>
          <cell r="F1740" t="str">
            <v>Available Energy</v>
          </cell>
        </row>
        <row r="1741">
          <cell r="A1741" t="str">
            <v>ROI</v>
          </cell>
          <cell r="D1741" t="str">
            <v>MRT</v>
          </cell>
          <cell r="E1741" t="str">
            <v>ROI Gas</v>
          </cell>
          <cell r="F1741" t="str">
            <v>Generation</v>
          </cell>
        </row>
        <row r="1742">
          <cell r="A1742" t="str">
            <v>ROI</v>
          </cell>
          <cell r="D1742" t="str">
            <v>MRT</v>
          </cell>
          <cell r="E1742" t="str">
            <v>ROI Gas</v>
          </cell>
          <cell r="F1742" t="str">
            <v>Units Started</v>
          </cell>
        </row>
        <row r="1743">
          <cell r="A1743" t="str">
            <v>ROI</v>
          </cell>
          <cell r="D1743" t="str">
            <v>MRT</v>
          </cell>
          <cell r="E1743" t="str">
            <v>ROI Gas</v>
          </cell>
          <cell r="F1743" t="str">
            <v>Hours of Operation</v>
          </cell>
        </row>
        <row r="1744">
          <cell r="A1744" t="str">
            <v>ROI</v>
          </cell>
          <cell r="D1744" t="str">
            <v>MRT</v>
          </cell>
          <cell r="E1744" t="str">
            <v>ROI Gas</v>
          </cell>
          <cell r="F1744" t="str">
            <v>Capacity Factor</v>
          </cell>
        </row>
        <row r="1745">
          <cell r="A1745" t="str">
            <v>ROI</v>
          </cell>
          <cell r="D1745" t="str">
            <v>MRT</v>
          </cell>
          <cell r="E1745" t="str">
            <v>ROI Gas</v>
          </cell>
          <cell r="F1745" t="str">
            <v>Energy Curtailed</v>
          </cell>
        </row>
        <row r="1746">
          <cell r="A1746" t="str">
            <v>ROI</v>
          </cell>
          <cell r="D1746" t="str">
            <v>MRT</v>
          </cell>
          <cell r="E1746" t="str">
            <v>ROI Gas</v>
          </cell>
          <cell r="F1746" t="str">
            <v>Fixed Load Generation</v>
          </cell>
        </row>
        <row r="1747">
          <cell r="A1747" t="str">
            <v>ROI</v>
          </cell>
          <cell r="D1747" t="str">
            <v>MRT</v>
          </cell>
          <cell r="E1747" t="str">
            <v>ROI Gas</v>
          </cell>
          <cell r="F1747" t="str">
            <v>Pump Load</v>
          </cell>
        </row>
        <row r="1748">
          <cell r="A1748" t="str">
            <v>ROI</v>
          </cell>
          <cell r="D1748" t="str">
            <v>MRT</v>
          </cell>
          <cell r="E1748" t="str">
            <v>ROI Gas</v>
          </cell>
          <cell r="F1748" t="str">
            <v>VO&amp;M Cost</v>
          </cell>
        </row>
        <row r="1749">
          <cell r="A1749" t="str">
            <v>ROI</v>
          </cell>
          <cell r="D1749" t="str">
            <v>MRT</v>
          </cell>
          <cell r="E1749" t="str">
            <v>ROI Gas</v>
          </cell>
          <cell r="F1749" t="str">
            <v>Generation Cost</v>
          </cell>
        </row>
        <row r="1750">
          <cell r="A1750" t="str">
            <v>ROI</v>
          </cell>
          <cell r="D1750" t="str">
            <v>MRT</v>
          </cell>
          <cell r="E1750" t="str">
            <v>ROI Gas</v>
          </cell>
          <cell r="F1750" t="str">
            <v>Start &amp; Shutdown Cost</v>
          </cell>
        </row>
        <row r="1751">
          <cell r="A1751" t="str">
            <v>ROI</v>
          </cell>
          <cell r="D1751" t="str">
            <v>MRT</v>
          </cell>
          <cell r="E1751" t="str">
            <v>ROI Gas</v>
          </cell>
          <cell r="F1751" t="str">
            <v>Start Fuel Cost</v>
          </cell>
        </row>
        <row r="1752">
          <cell r="A1752" t="str">
            <v>ROI</v>
          </cell>
          <cell r="D1752" t="str">
            <v>MRT</v>
          </cell>
          <cell r="E1752" t="str">
            <v>ROI Gas</v>
          </cell>
          <cell r="F1752" t="str">
            <v>Emissions Cost</v>
          </cell>
        </row>
        <row r="1753">
          <cell r="A1753" t="str">
            <v>ROI</v>
          </cell>
          <cell r="D1753" t="str">
            <v>MRT</v>
          </cell>
          <cell r="E1753" t="str">
            <v>ROI Gas</v>
          </cell>
          <cell r="F1753" t="str">
            <v>Total Generation Cost</v>
          </cell>
        </row>
        <row r="1754">
          <cell r="A1754" t="str">
            <v>ROI</v>
          </cell>
          <cell r="D1754" t="str">
            <v>MRT</v>
          </cell>
          <cell r="E1754" t="str">
            <v>ROI Gas</v>
          </cell>
          <cell r="F1754" t="str">
            <v>SRMC</v>
          </cell>
        </row>
        <row r="1755">
          <cell r="A1755" t="str">
            <v>ROI</v>
          </cell>
          <cell r="D1755" t="str">
            <v>MRT</v>
          </cell>
          <cell r="E1755" t="str">
            <v>ROI Gas</v>
          </cell>
          <cell r="F1755" t="str">
            <v>Mark-up</v>
          </cell>
        </row>
        <row r="1756">
          <cell r="A1756" t="str">
            <v>ROI</v>
          </cell>
          <cell r="D1756" t="str">
            <v>MRT</v>
          </cell>
          <cell r="E1756" t="str">
            <v>ROI Gas</v>
          </cell>
          <cell r="F1756" t="str">
            <v>Mark-up</v>
          </cell>
        </row>
        <row r="1757">
          <cell r="A1757" t="str">
            <v>ROI</v>
          </cell>
          <cell r="D1757" t="str">
            <v>MRT</v>
          </cell>
          <cell r="E1757" t="str">
            <v>ROI Gas</v>
          </cell>
          <cell r="F1757" t="str">
            <v>Mark-up</v>
          </cell>
        </row>
        <row r="1758">
          <cell r="A1758" t="str">
            <v>ROI</v>
          </cell>
          <cell r="D1758" t="str">
            <v>MRT</v>
          </cell>
          <cell r="E1758" t="str">
            <v>ROI Gas</v>
          </cell>
          <cell r="F1758" t="str">
            <v>Price Received</v>
          </cell>
        </row>
        <row r="1759">
          <cell r="A1759" t="str">
            <v>ROI</v>
          </cell>
          <cell r="D1759" t="str">
            <v>MRT</v>
          </cell>
          <cell r="E1759" t="str">
            <v>ROI Gas</v>
          </cell>
          <cell r="F1759" t="str">
            <v>Pool Revenue</v>
          </cell>
        </row>
        <row r="1760">
          <cell r="A1760" t="str">
            <v>ROI</v>
          </cell>
          <cell r="D1760" t="str">
            <v>MRT</v>
          </cell>
          <cell r="E1760" t="str">
            <v>ROI Gas</v>
          </cell>
          <cell r="F1760" t="str">
            <v>Net Revenue</v>
          </cell>
        </row>
        <row r="1761">
          <cell r="A1761" t="str">
            <v>ROI</v>
          </cell>
          <cell r="D1761" t="str">
            <v>MRT</v>
          </cell>
          <cell r="E1761" t="str">
            <v>ROI Gas</v>
          </cell>
          <cell r="F1761" t="str">
            <v>Net Profit</v>
          </cell>
        </row>
        <row r="1762">
          <cell r="A1762" t="str">
            <v>ROI</v>
          </cell>
          <cell r="D1762" t="str">
            <v>MRT</v>
          </cell>
          <cell r="E1762" t="str">
            <v>ROI Gas</v>
          </cell>
          <cell r="F1762" t="str">
            <v>Installed Capacity</v>
          </cell>
        </row>
        <row r="1763">
          <cell r="A1763" t="str">
            <v>ROI</v>
          </cell>
          <cell r="D1763" t="str">
            <v>MRT</v>
          </cell>
          <cell r="E1763" t="str">
            <v>ROI Gas</v>
          </cell>
          <cell r="F1763" t="str">
            <v>Rated Capacity</v>
          </cell>
        </row>
        <row r="1764">
          <cell r="A1764" t="str">
            <v>ROI</v>
          </cell>
          <cell r="D1764" t="str">
            <v>MRT</v>
          </cell>
          <cell r="E1764" t="str">
            <v>ROI Gas</v>
          </cell>
          <cell r="F1764" t="str">
            <v>Maintenance</v>
          </cell>
        </row>
        <row r="1765">
          <cell r="A1765" t="str">
            <v>ROI</v>
          </cell>
          <cell r="D1765" t="str">
            <v>MRT</v>
          </cell>
          <cell r="E1765" t="str">
            <v>ROI Gas</v>
          </cell>
          <cell r="F1765" t="str">
            <v>Forced Outage</v>
          </cell>
        </row>
        <row r="1766">
          <cell r="A1766" t="str">
            <v>ROI</v>
          </cell>
          <cell r="D1766" t="str">
            <v>MRT</v>
          </cell>
          <cell r="E1766" t="str">
            <v>ROI Gas</v>
          </cell>
          <cell r="F1766" t="str">
            <v>Available Energy</v>
          </cell>
        </row>
        <row r="1767">
          <cell r="A1767" t="str">
            <v>ROI</v>
          </cell>
          <cell r="D1767" t="str">
            <v>MRT Gas Peaker</v>
          </cell>
          <cell r="E1767" t="str">
            <v>ROI Gas</v>
          </cell>
          <cell r="F1767" t="str">
            <v>Generation</v>
          </cell>
        </row>
        <row r="1768">
          <cell r="A1768" t="str">
            <v>ROI</v>
          </cell>
          <cell r="D1768" t="str">
            <v>MRT Gas Peaker</v>
          </cell>
          <cell r="E1768" t="str">
            <v>ROI Gas</v>
          </cell>
          <cell r="F1768" t="str">
            <v>Units Started</v>
          </cell>
        </row>
        <row r="1769">
          <cell r="A1769" t="str">
            <v>ROI</v>
          </cell>
          <cell r="D1769" t="str">
            <v>MRT Gas Peaker</v>
          </cell>
          <cell r="E1769" t="str">
            <v>ROI Gas</v>
          </cell>
          <cell r="F1769" t="str">
            <v>Hours of Operation</v>
          </cell>
        </row>
        <row r="1770">
          <cell r="A1770" t="str">
            <v>ROI</v>
          </cell>
          <cell r="D1770" t="str">
            <v>MRT Gas Peaker</v>
          </cell>
          <cell r="E1770" t="str">
            <v>ROI Gas</v>
          </cell>
          <cell r="F1770" t="str">
            <v>Capacity Factor</v>
          </cell>
        </row>
        <row r="1771">
          <cell r="A1771" t="str">
            <v>ROI</v>
          </cell>
          <cell r="D1771" t="str">
            <v>MRT Gas Peaker</v>
          </cell>
          <cell r="E1771" t="str">
            <v>ROI Gas</v>
          </cell>
          <cell r="F1771" t="str">
            <v>Energy Curtailed</v>
          </cell>
        </row>
        <row r="1772">
          <cell r="A1772" t="str">
            <v>ROI</v>
          </cell>
          <cell r="D1772" t="str">
            <v>MRT Gas Peaker</v>
          </cell>
          <cell r="E1772" t="str">
            <v>ROI Gas</v>
          </cell>
          <cell r="F1772" t="str">
            <v>Fixed Load Generation</v>
          </cell>
        </row>
        <row r="1773">
          <cell r="A1773" t="str">
            <v>ROI</v>
          </cell>
          <cell r="D1773" t="str">
            <v>MRT Gas Peaker</v>
          </cell>
          <cell r="E1773" t="str">
            <v>ROI Gas</v>
          </cell>
          <cell r="F1773" t="str">
            <v>Pump Load</v>
          </cell>
        </row>
        <row r="1774">
          <cell r="A1774" t="str">
            <v>ROI</v>
          </cell>
          <cell r="D1774" t="str">
            <v>MRT Gas Peaker</v>
          </cell>
          <cell r="E1774" t="str">
            <v>ROI Gas</v>
          </cell>
          <cell r="F1774" t="str">
            <v>VO&amp;M Cost</v>
          </cell>
        </row>
        <row r="1775">
          <cell r="A1775" t="str">
            <v>ROI</v>
          </cell>
          <cell r="D1775" t="str">
            <v>MRT Gas Peaker</v>
          </cell>
          <cell r="E1775" t="str">
            <v>ROI Gas</v>
          </cell>
          <cell r="F1775" t="str">
            <v>Generation Cost</v>
          </cell>
        </row>
        <row r="1776">
          <cell r="A1776" t="str">
            <v>ROI</v>
          </cell>
          <cell r="D1776" t="str">
            <v>MRT Gas Peaker</v>
          </cell>
          <cell r="E1776" t="str">
            <v>ROI Gas</v>
          </cell>
          <cell r="F1776" t="str">
            <v>Start &amp; Shutdown Cost</v>
          </cell>
        </row>
        <row r="1777">
          <cell r="A1777" t="str">
            <v>ROI</v>
          </cell>
          <cell r="D1777" t="str">
            <v>MRT Gas Peaker</v>
          </cell>
          <cell r="E1777" t="str">
            <v>ROI Gas</v>
          </cell>
          <cell r="F1777" t="str">
            <v>Start Fuel Cost</v>
          </cell>
        </row>
        <row r="1778">
          <cell r="A1778" t="str">
            <v>ROI</v>
          </cell>
          <cell r="D1778" t="str">
            <v>MRT Gas Peaker</v>
          </cell>
          <cell r="E1778" t="str">
            <v>ROI Gas</v>
          </cell>
          <cell r="F1778" t="str">
            <v>Emissions Cost</v>
          </cell>
        </row>
        <row r="1779">
          <cell r="A1779" t="str">
            <v>ROI</v>
          </cell>
          <cell r="D1779" t="str">
            <v>MRT Gas Peaker</v>
          </cell>
          <cell r="E1779" t="str">
            <v>ROI Gas</v>
          </cell>
          <cell r="F1779" t="str">
            <v>Total Generation Cost</v>
          </cell>
        </row>
        <row r="1780">
          <cell r="A1780" t="str">
            <v>ROI</v>
          </cell>
          <cell r="D1780" t="str">
            <v>MRT Gas Peaker</v>
          </cell>
          <cell r="E1780" t="str">
            <v>ROI Gas</v>
          </cell>
          <cell r="F1780" t="str">
            <v>SRMC</v>
          </cell>
        </row>
        <row r="1781">
          <cell r="A1781" t="str">
            <v>ROI</v>
          </cell>
          <cell r="D1781" t="str">
            <v>MRT Gas Peaker</v>
          </cell>
          <cell r="E1781" t="str">
            <v>ROI Gas</v>
          </cell>
          <cell r="F1781" t="str">
            <v>Mark-up</v>
          </cell>
        </row>
        <row r="1782">
          <cell r="A1782" t="str">
            <v>ROI</v>
          </cell>
          <cell r="D1782" t="str">
            <v>MRT Gas Peaker</v>
          </cell>
          <cell r="E1782" t="str">
            <v>ROI Gas</v>
          </cell>
          <cell r="F1782" t="str">
            <v>Price Received</v>
          </cell>
        </row>
        <row r="1783">
          <cell r="A1783" t="str">
            <v>ROI</v>
          </cell>
          <cell r="D1783" t="str">
            <v>MRT Gas Peaker</v>
          </cell>
          <cell r="E1783" t="str">
            <v>ROI Gas</v>
          </cell>
          <cell r="F1783" t="str">
            <v>Pool Revenue</v>
          </cell>
        </row>
        <row r="1784">
          <cell r="A1784" t="str">
            <v>ROI</v>
          </cell>
          <cell r="D1784" t="str">
            <v>MRT Gas Peaker</v>
          </cell>
          <cell r="E1784" t="str">
            <v>ROI Gas</v>
          </cell>
          <cell r="F1784" t="str">
            <v>Net Revenue</v>
          </cell>
        </row>
        <row r="1785">
          <cell r="A1785" t="str">
            <v>ROI</v>
          </cell>
          <cell r="D1785" t="str">
            <v>MRT Gas Peaker</v>
          </cell>
          <cell r="E1785" t="str">
            <v>ROI Gas</v>
          </cell>
          <cell r="F1785" t="str">
            <v>Net Profit</v>
          </cell>
        </row>
        <row r="1786">
          <cell r="A1786" t="str">
            <v>ROI</v>
          </cell>
          <cell r="D1786" t="str">
            <v>MRT Gas Peaker</v>
          </cell>
          <cell r="E1786" t="str">
            <v>ROI Gas</v>
          </cell>
          <cell r="F1786" t="str">
            <v>Installed Capacity</v>
          </cell>
        </row>
        <row r="1787">
          <cell r="A1787" t="str">
            <v>ROI</v>
          </cell>
          <cell r="D1787" t="str">
            <v>MRT Gas Peaker</v>
          </cell>
          <cell r="E1787" t="str">
            <v>ROI Gas</v>
          </cell>
          <cell r="F1787" t="str">
            <v>Rated Capacity</v>
          </cell>
        </row>
        <row r="1788">
          <cell r="A1788" t="str">
            <v>ROI</v>
          </cell>
          <cell r="D1788" t="str">
            <v>MRT Gas Peaker</v>
          </cell>
          <cell r="E1788" t="str">
            <v>ROI Gas</v>
          </cell>
          <cell r="F1788" t="str">
            <v>Maintenance</v>
          </cell>
        </row>
        <row r="1789">
          <cell r="A1789" t="str">
            <v>ROI</v>
          </cell>
          <cell r="D1789" t="str">
            <v>MRT Gas Peaker</v>
          </cell>
          <cell r="E1789" t="str">
            <v>ROI Gas</v>
          </cell>
          <cell r="F1789" t="str">
            <v>Forced Outage</v>
          </cell>
        </row>
        <row r="1790">
          <cell r="A1790" t="str">
            <v>ROI</v>
          </cell>
          <cell r="D1790" t="str">
            <v>MRT Gas Peaker</v>
          </cell>
          <cell r="E1790" t="str">
            <v>ROI Gas</v>
          </cell>
          <cell r="F1790" t="str">
            <v>Available Energy</v>
          </cell>
        </row>
        <row r="1791">
          <cell r="A1791" t="str">
            <v>ROI</v>
          </cell>
          <cell r="D1791" t="str">
            <v>Nore OCGT</v>
          </cell>
          <cell r="E1791" t="str">
            <v>ROI Gas</v>
          </cell>
          <cell r="F1791" t="str">
            <v>Generation</v>
          </cell>
        </row>
        <row r="1792">
          <cell r="A1792" t="str">
            <v>ROI</v>
          </cell>
          <cell r="D1792" t="str">
            <v>Nore OCGT</v>
          </cell>
          <cell r="E1792" t="str">
            <v>ROI Gas</v>
          </cell>
          <cell r="F1792" t="str">
            <v>Units Started</v>
          </cell>
        </row>
        <row r="1793">
          <cell r="A1793" t="str">
            <v>ROI</v>
          </cell>
          <cell r="D1793" t="str">
            <v>Nore OCGT</v>
          </cell>
          <cell r="E1793" t="str">
            <v>ROI Gas</v>
          </cell>
          <cell r="F1793" t="str">
            <v>Hours of Operation</v>
          </cell>
        </row>
        <row r="1794">
          <cell r="A1794" t="str">
            <v>ROI</v>
          </cell>
          <cell r="D1794" t="str">
            <v>Nore OCGT</v>
          </cell>
          <cell r="E1794" t="str">
            <v>ROI Gas</v>
          </cell>
          <cell r="F1794" t="str">
            <v>Capacity Factor</v>
          </cell>
        </row>
        <row r="1795">
          <cell r="A1795" t="str">
            <v>ROI</v>
          </cell>
          <cell r="D1795" t="str">
            <v>Nore OCGT</v>
          </cell>
          <cell r="E1795" t="str">
            <v>ROI Gas</v>
          </cell>
          <cell r="F1795" t="str">
            <v>Energy Curtailed</v>
          </cell>
        </row>
        <row r="1796">
          <cell r="A1796" t="str">
            <v>ROI</v>
          </cell>
          <cell r="D1796" t="str">
            <v>Nore OCGT</v>
          </cell>
          <cell r="E1796" t="str">
            <v>ROI Gas</v>
          </cell>
          <cell r="F1796" t="str">
            <v>Fixed Load Generation</v>
          </cell>
        </row>
        <row r="1797">
          <cell r="A1797" t="str">
            <v>ROI</v>
          </cell>
          <cell r="D1797" t="str">
            <v>Nore OCGT</v>
          </cell>
          <cell r="E1797" t="str">
            <v>ROI Gas</v>
          </cell>
          <cell r="F1797" t="str">
            <v>Pump Load</v>
          </cell>
        </row>
        <row r="1798">
          <cell r="A1798" t="str">
            <v>ROI</v>
          </cell>
          <cell r="D1798" t="str">
            <v>Nore OCGT</v>
          </cell>
          <cell r="E1798" t="str">
            <v>ROI Gas</v>
          </cell>
          <cell r="F1798" t="str">
            <v>VO&amp;M Cost</v>
          </cell>
        </row>
        <row r="1799">
          <cell r="A1799" t="str">
            <v>ROI</v>
          </cell>
          <cell r="D1799" t="str">
            <v>Nore OCGT</v>
          </cell>
          <cell r="E1799" t="str">
            <v>ROI Gas</v>
          </cell>
          <cell r="F1799" t="str">
            <v>Generation Cost</v>
          </cell>
        </row>
        <row r="1800">
          <cell r="A1800" t="str">
            <v>ROI</v>
          </cell>
          <cell r="D1800" t="str">
            <v>Nore OCGT</v>
          </cell>
          <cell r="E1800" t="str">
            <v>ROI Gas</v>
          </cell>
          <cell r="F1800" t="str">
            <v>Start &amp; Shutdown Cost</v>
          </cell>
        </row>
        <row r="1801">
          <cell r="A1801" t="str">
            <v>ROI</v>
          </cell>
          <cell r="D1801" t="str">
            <v>Nore OCGT</v>
          </cell>
          <cell r="E1801" t="str">
            <v>ROI Gas</v>
          </cell>
          <cell r="F1801" t="str">
            <v>Start Fuel Cost</v>
          </cell>
        </row>
        <row r="1802">
          <cell r="A1802" t="str">
            <v>ROI</v>
          </cell>
          <cell r="D1802" t="str">
            <v>Nore OCGT</v>
          </cell>
          <cell r="E1802" t="str">
            <v>ROI Gas</v>
          </cell>
          <cell r="F1802" t="str">
            <v>Emissions Cost</v>
          </cell>
        </row>
        <row r="1803">
          <cell r="A1803" t="str">
            <v>ROI</v>
          </cell>
          <cell r="D1803" t="str">
            <v>Nore OCGT</v>
          </cell>
          <cell r="E1803" t="str">
            <v>ROI Gas</v>
          </cell>
          <cell r="F1803" t="str">
            <v>Total Generation Cost</v>
          </cell>
        </row>
        <row r="1804">
          <cell r="A1804" t="str">
            <v>ROI</v>
          </cell>
          <cell r="D1804" t="str">
            <v>Nore OCGT</v>
          </cell>
          <cell r="E1804" t="str">
            <v>ROI Gas</v>
          </cell>
          <cell r="F1804" t="str">
            <v>SRMC</v>
          </cell>
        </row>
        <row r="1805">
          <cell r="A1805" t="str">
            <v>ROI</v>
          </cell>
          <cell r="D1805" t="str">
            <v>Nore OCGT</v>
          </cell>
          <cell r="E1805" t="str">
            <v>ROI Gas</v>
          </cell>
          <cell r="F1805" t="str">
            <v>Mark-up</v>
          </cell>
        </row>
        <row r="1806">
          <cell r="A1806" t="str">
            <v>ROI</v>
          </cell>
          <cell r="D1806" t="str">
            <v>Nore OCGT</v>
          </cell>
          <cell r="E1806" t="str">
            <v>ROI Gas</v>
          </cell>
          <cell r="F1806" t="str">
            <v>Mark-up</v>
          </cell>
        </row>
        <row r="1807">
          <cell r="A1807" t="str">
            <v>ROI</v>
          </cell>
          <cell r="D1807" t="str">
            <v>Nore OCGT</v>
          </cell>
          <cell r="E1807" t="str">
            <v>ROI Gas</v>
          </cell>
          <cell r="F1807" t="str">
            <v>Mark-up</v>
          </cell>
        </row>
        <row r="1808">
          <cell r="A1808" t="str">
            <v>ROI</v>
          </cell>
          <cell r="D1808" t="str">
            <v>Nore OCGT</v>
          </cell>
          <cell r="E1808" t="str">
            <v>ROI Gas</v>
          </cell>
          <cell r="F1808" t="str">
            <v>Price Received</v>
          </cell>
        </row>
        <row r="1809">
          <cell r="A1809" t="str">
            <v>ROI</v>
          </cell>
          <cell r="D1809" t="str">
            <v>Nore OCGT</v>
          </cell>
          <cell r="E1809" t="str">
            <v>ROI Gas</v>
          </cell>
          <cell r="F1809" t="str">
            <v>Pool Revenue</v>
          </cell>
        </row>
        <row r="1810">
          <cell r="A1810" t="str">
            <v>ROI</v>
          </cell>
          <cell r="D1810" t="str">
            <v>Nore OCGT</v>
          </cell>
          <cell r="E1810" t="str">
            <v>ROI Gas</v>
          </cell>
          <cell r="F1810" t="str">
            <v>Net Revenue</v>
          </cell>
        </row>
        <row r="1811">
          <cell r="A1811" t="str">
            <v>ROI</v>
          </cell>
          <cell r="D1811" t="str">
            <v>Nore OCGT</v>
          </cell>
          <cell r="E1811" t="str">
            <v>ROI Gas</v>
          </cell>
          <cell r="F1811" t="str">
            <v>Net Profit</v>
          </cell>
        </row>
        <row r="1812">
          <cell r="A1812" t="str">
            <v>ROI</v>
          </cell>
          <cell r="D1812" t="str">
            <v>Nore OCGT</v>
          </cell>
          <cell r="E1812" t="str">
            <v>ROI Gas</v>
          </cell>
          <cell r="F1812" t="str">
            <v>Installed Capacity</v>
          </cell>
        </row>
        <row r="1813">
          <cell r="A1813" t="str">
            <v>ROI</v>
          </cell>
          <cell r="D1813" t="str">
            <v>Nore OCGT</v>
          </cell>
          <cell r="E1813" t="str">
            <v>ROI Gas</v>
          </cell>
          <cell r="F1813" t="str">
            <v>Rated Capacity</v>
          </cell>
        </row>
        <row r="1814">
          <cell r="A1814" t="str">
            <v>ROI</v>
          </cell>
          <cell r="D1814" t="str">
            <v>Nore OCGT</v>
          </cell>
          <cell r="E1814" t="str">
            <v>ROI Gas</v>
          </cell>
          <cell r="F1814" t="str">
            <v>Maintenance</v>
          </cell>
        </row>
        <row r="1815">
          <cell r="A1815" t="str">
            <v>ROI</v>
          </cell>
          <cell r="D1815" t="str">
            <v>Nore OCGT</v>
          </cell>
          <cell r="E1815" t="str">
            <v>ROI Gas</v>
          </cell>
          <cell r="F1815" t="str">
            <v>Forced Outage</v>
          </cell>
        </row>
        <row r="1816">
          <cell r="A1816" t="str">
            <v>ROI</v>
          </cell>
          <cell r="D1816" t="str">
            <v>Nore OCGT</v>
          </cell>
          <cell r="E1816" t="str">
            <v>ROI Gas</v>
          </cell>
          <cell r="F1816" t="str">
            <v>Available Energy</v>
          </cell>
        </row>
        <row r="1817">
          <cell r="A1817" t="str">
            <v>ROI</v>
          </cell>
          <cell r="D1817" t="str">
            <v>NW 6</v>
          </cell>
          <cell r="E1817" t="str">
            <v>ROI Gas</v>
          </cell>
          <cell r="F1817" t="str">
            <v>Generation</v>
          </cell>
        </row>
        <row r="1818">
          <cell r="A1818" t="str">
            <v>ROI</v>
          </cell>
          <cell r="D1818" t="str">
            <v>NW 6</v>
          </cell>
          <cell r="E1818" t="str">
            <v>ROI Gas</v>
          </cell>
          <cell r="F1818" t="str">
            <v>Units Started</v>
          </cell>
        </row>
        <row r="1819">
          <cell r="A1819" t="str">
            <v>ROI</v>
          </cell>
          <cell r="D1819" t="str">
            <v>NW 6</v>
          </cell>
          <cell r="E1819" t="str">
            <v>ROI Gas</v>
          </cell>
          <cell r="F1819" t="str">
            <v>Hours of Operation</v>
          </cell>
        </row>
        <row r="1820">
          <cell r="A1820" t="str">
            <v>ROI</v>
          </cell>
          <cell r="D1820" t="str">
            <v>NW 6</v>
          </cell>
          <cell r="E1820" t="str">
            <v>ROI Gas</v>
          </cell>
          <cell r="F1820" t="str">
            <v>Capacity Factor</v>
          </cell>
        </row>
        <row r="1821">
          <cell r="A1821" t="str">
            <v>ROI</v>
          </cell>
          <cell r="D1821" t="str">
            <v>NW 6</v>
          </cell>
          <cell r="E1821" t="str">
            <v>ROI Gas</v>
          </cell>
          <cell r="F1821" t="str">
            <v>Energy Curtailed</v>
          </cell>
        </row>
        <row r="1822">
          <cell r="A1822" t="str">
            <v>ROI</v>
          </cell>
          <cell r="D1822" t="str">
            <v>NW 6</v>
          </cell>
          <cell r="E1822" t="str">
            <v>ROI Gas</v>
          </cell>
          <cell r="F1822" t="str">
            <v>Fixed Load Generation</v>
          </cell>
        </row>
        <row r="1823">
          <cell r="A1823" t="str">
            <v>ROI</v>
          </cell>
          <cell r="D1823" t="str">
            <v>NW 6</v>
          </cell>
          <cell r="E1823" t="str">
            <v>ROI Gas</v>
          </cell>
          <cell r="F1823" t="str">
            <v>Pump Load</v>
          </cell>
        </row>
        <row r="1824">
          <cell r="A1824" t="str">
            <v>ROI</v>
          </cell>
          <cell r="D1824" t="str">
            <v>NW 6</v>
          </cell>
          <cell r="E1824" t="str">
            <v>ROI Gas</v>
          </cell>
          <cell r="F1824" t="str">
            <v>VO&amp;M Cost</v>
          </cell>
        </row>
        <row r="1825">
          <cell r="A1825" t="str">
            <v>ROI</v>
          </cell>
          <cell r="D1825" t="str">
            <v>NW 6</v>
          </cell>
          <cell r="E1825" t="str">
            <v>ROI Gas</v>
          </cell>
          <cell r="F1825" t="str">
            <v>Generation Cost</v>
          </cell>
        </row>
        <row r="1826">
          <cell r="A1826" t="str">
            <v>ROI</v>
          </cell>
          <cell r="D1826" t="str">
            <v>NW 6</v>
          </cell>
          <cell r="E1826" t="str">
            <v>ROI Gas</v>
          </cell>
          <cell r="F1826" t="str">
            <v>Start &amp; Shutdown Cost</v>
          </cell>
        </row>
        <row r="1827">
          <cell r="A1827" t="str">
            <v>ROI</v>
          </cell>
          <cell r="D1827" t="str">
            <v>NW 6</v>
          </cell>
          <cell r="E1827" t="str">
            <v>ROI Gas</v>
          </cell>
          <cell r="F1827" t="str">
            <v>Start Fuel Cost</v>
          </cell>
        </row>
        <row r="1828">
          <cell r="A1828" t="str">
            <v>ROI</v>
          </cell>
          <cell r="D1828" t="str">
            <v>NW 6</v>
          </cell>
          <cell r="E1828" t="str">
            <v>ROI Gas</v>
          </cell>
          <cell r="F1828" t="str">
            <v>Emissions Cost</v>
          </cell>
        </row>
        <row r="1829">
          <cell r="A1829" t="str">
            <v>ROI</v>
          </cell>
          <cell r="D1829" t="str">
            <v>NW 6</v>
          </cell>
          <cell r="E1829" t="str">
            <v>ROI Gas</v>
          </cell>
          <cell r="F1829" t="str">
            <v>Total Generation Cost</v>
          </cell>
        </row>
        <row r="1830">
          <cell r="A1830" t="str">
            <v>ROI</v>
          </cell>
          <cell r="D1830" t="str">
            <v>NW 6</v>
          </cell>
          <cell r="E1830" t="str">
            <v>ROI Gas</v>
          </cell>
          <cell r="F1830" t="str">
            <v>SRMC</v>
          </cell>
        </row>
        <row r="1831">
          <cell r="A1831" t="str">
            <v>ROI</v>
          </cell>
          <cell r="D1831" t="str">
            <v>NW 6</v>
          </cell>
          <cell r="E1831" t="str">
            <v>ROI Gas</v>
          </cell>
          <cell r="F1831" t="str">
            <v>Mark-up</v>
          </cell>
        </row>
        <row r="1832">
          <cell r="A1832" t="str">
            <v>ROI</v>
          </cell>
          <cell r="D1832" t="str">
            <v>NW 6</v>
          </cell>
          <cell r="E1832" t="str">
            <v>ROI Gas</v>
          </cell>
          <cell r="F1832" t="str">
            <v>Mark-up</v>
          </cell>
        </row>
        <row r="1833">
          <cell r="A1833" t="str">
            <v>ROI</v>
          </cell>
          <cell r="D1833" t="str">
            <v>NW 6</v>
          </cell>
          <cell r="E1833" t="str">
            <v>ROI Gas</v>
          </cell>
          <cell r="F1833" t="str">
            <v>Mark-up</v>
          </cell>
        </row>
        <row r="1834">
          <cell r="A1834" t="str">
            <v>ROI</v>
          </cell>
          <cell r="D1834" t="str">
            <v>NW 6</v>
          </cell>
          <cell r="E1834" t="str">
            <v>ROI Gas</v>
          </cell>
          <cell r="F1834" t="str">
            <v>Mark-up</v>
          </cell>
        </row>
        <row r="1835">
          <cell r="A1835" t="str">
            <v>ROI</v>
          </cell>
          <cell r="D1835" t="str">
            <v>NW 6</v>
          </cell>
          <cell r="E1835" t="str">
            <v>ROI Gas</v>
          </cell>
          <cell r="F1835" t="str">
            <v>Mark-up</v>
          </cell>
        </row>
        <row r="1836">
          <cell r="A1836" t="str">
            <v>ROI</v>
          </cell>
          <cell r="D1836" t="str">
            <v>NW 6</v>
          </cell>
          <cell r="E1836" t="str">
            <v>ROI Gas</v>
          </cell>
          <cell r="F1836" t="str">
            <v>Mark-up</v>
          </cell>
        </row>
        <row r="1837">
          <cell r="A1837" t="str">
            <v>ROI</v>
          </cell>
          <cell r="D1837" t="str">
            <v>NW 6</v>
          </cell>
          <cell r="E1837" t="str">
            <v>ROI Gas</v>
          </cell>
          <cell r="F1837" t="str">
            <v>Mark-up</v>
          </cell>
        </row>
        <row r="1838">
          <cell r="A1838" t="str">
            <v>ROI</v>
          </cell>
          <cell r="D1838" t="str">
            <v>NW 6</v>
          </cell>
          <cell r="E1838" t="str">
            <v>ROI Gas</v>
          </cell>
          <cell r="F1838" t="str">
            <v>Mark-up</v>
          </cell>
        </row>
        <row r="1839">
          <cell r="A1839" t="str">
            <v>ROI</v>
          </cell>
          <cell r="D1839" t="str">
            <v>NW 6</v>
          </cell>
          <cell r="E1839" t="str">
            <v>ROI Gas</v>
          </cell>
          <cell r="F1839" t="str">
            <v>Mark-up</v>
          </cell>
        </row>
        <row r="1840">
          <cell r="A1840" t="str">
            <v>ROI</v>
          </cell>
          <cell r="D1840" t="str">
            <v>NW 6</v>
          </cell>
          <cell r="E1840" t="str">
            <v>ROI Gas</v>
          </cell>
          <cell r="F1840" t="str">
            <v>Mark-up</v>
          </cell>
        </row>
        <row r="1841">
          <cell r="A1841" t="str">
            <v>ROI</v>
          </cell>
          <cell r="D1841" t="str">
            <v>NW 6</v>
          </cell>
          <cell r="E1841" t="str">
            <v>ROI Gas</v>
          </cell>
          <cell r="F1841" t="str">
            <v>Price Received</v>
          </cell>
        </row>
        <row r="1842">
          <cell r="A1842" t="str">
            <v>ROI</v>
          </cell>
          <cell r="D1842" t="str">
            <v>NW 6</v>
          </cell>
          <cell r="E1842" t="str">
            <v>ROI Gas</v>
          </cell>
          <cell r="F1842" t="str">
            <v>Pool Revenue</v>
          </cell>
        </row>
        <row r="1843">
          <cell r="A1843" t="str">
            <v>ROI</v>
          </cell>
          <cell r="D1843" t="str">
            <v>NW 6</v>
          </cell>
          <cell r="E1843" t="str">
            <v>ROI Gas</v>
          </cell>
          <cell r="F1843" t="str">
            <v>Net Revenue</v>
          </cell>
        </row>
        <row r="1844">
          <cell r="A1844" t="str">
            <v>ROI</v>
          </cell>
          <cell r="D1844" t="str">
            <v>NW 6</v>
          </cell>
          <cell r="E1844" t="str">
            <v>ROI Gas</v>
          </cell>
          <cell r="F1844" t="str">
            <v>Net Profit</v>
          </cell>
        </row>
        <row r="1845">
          <cell r="A1845" t="str">
            <v>ROI</v>
          </cell>
          <cell r="D1845" t="str">
            <v>NW 6</v>
          </cell>
          <cell r="E1845" t="str">
            <v>ROI Gas</v>
          </cell>
          <cell r="F1845" t="str">
            <v>Installed Capacity</v>
          </cell>
        </row>
        <row r="1846">
          <cell r="A1846" t="str">
            <v>ROI</v>
          </cell>
          <cell r="D1846" t="str">
            <v>NW 6</v>
          </cell>
          <cell r="E1846" t="str">
            <v>ROI Gas</v>
          </cell>
          <cell r="F1846" t="str">
            <v>Rated Capacity</v>
          </cell>
        </row>
        <row r="1847">
          <cell r="A1847" t="str">
            <v>ROI</v>
          </cell>
          <cell r="D1847" t="str">
            <v>NW 6</v>
          </cell>
          <cell r="E1847" t="str">
            <v>ROI Gas</v>
          </cell>
          <cell r="F1847" t="str">
            <v>Maintenance</v>
          </cell>
        </row>
        <row r="1848">
          <cell r="A1848" t="str">
            <v>ROI</v>
          </cell>
          <cell r="D1848" t="str">
            <v>NW 6</v>
          </cell>
          <cell r="E1848" t="str">
            <v>ROI Gas</v>
          </cell>
          <cell r="F1848" t="str">
            <v>Forced Outage</v>
          </cell>
        </row>
        <row r="1849">
          <cell r="A1849" t="str">
            <v>ROI</v>
          </cell>
          <cell r="D1849" t="str">
            <v>NW 6</v>
          </cell>
          <cell r="E1849" t="str">
            <v>ROI Gas</v>
          </cell>
          <cell r="F1849" t="str">
            <v>Available Energy</v>
          </cell>
        </row>
        <row r="1850">
          <cell r="A1850" t="str">
            <v>ROI</v>
          </cell>
          <cell r="D1850" t="str">
            <v>NW 7</v>
          </cell>
          <cell r="E1850" t="str">
            <v>ROI Gas</v>
          </cell>
          <cell r="F1850" t="str">
            <v>Generation</v>
          </cell>
        </row>
        <row r="1851">
          <cell r="A1851" t="str">
            <v>ROI</v>
          </cell>
          <cell r="D1851" t="str">
            <v>NW 7</v>
          </cell>
          <cell r="E1851" t="str">
            <v>ROI Gas</v>
          </cell>
          <cell r="F1851" t="str">
            <v>Units Started</v>
          </cell>
        </row>
        <row r="1852">
          <cell r="A1852" t="str">
            <v>ROI</v>
          </cell>
          <cell r="D1852" t="str">
            <v>NW 7</v>
          </cell>
          <cell r="E1852" t="str">
            <v>ROI Gas</v>
          </cell>
          <cell r="F1852" t="str">
            <v>Hours of Operation</v>
          </cell>
        </row>
        <row r="1853">
          <cell r="A1853" t="str">
            <v>ROI</v>
          </cell>
          <cell r="D1853" t="str">
            <v>NW 7</v>
          </cell>
          <cell r="E1853" t="str">
            <v>ROI Gas</v>
          </cell>
          <cell r="F1853" t="str">
            <v>Capacity Factor</v>
          </cell>
        </row>
        <row r="1854">
          <cell r="A1854" t="str">
            <v>ROI</v>
          </cell>
          <cell r="D1854" t="str">
            <v>NW 7</v>
          </cell>
          <cell r="E1854" t="str">
            <v>ROI Gas</v>
          </cell>
          <cell r="F1854" t="str">
            <v>Energy Curtailed</v>
          </cell>
        </row>
        <row r="1855">
          <cell r="A1855" t="str">
            <v>ROI</v>
          </cell>
          <cell r="D1855" t="str">
            <v>NW 7</v>
          </cell>
          <cell r="E1855" t="str">
            <v>ROI Gas</v>
          </cell>
          <cell r="F1855" t="str">
            <v>Fixed Load Generation</v>
          </cell>
        </row>
        <row r="1856">
          <cell r="A1856" t="str">
            <v>ROI</v>
          </cell>
          <cell r="D1856" t="str">
            <v>NW 7</v>
          </cell>
          <cell r="E1856" t="str">
            <v>ROI Gas</v>
          </cell>
          <cell r="F1856" t="str">
            <v>Pump Load</v>
          </cell>
        </row>
        <row r="1857">
          <cell r="A1857" t="str">
            <v>ROI</v>
          </cell>
          <cell r="D1857" t="str">
            <v>NW 7</v>
          </cell>
          <cell r="E1857" t="str">
            <v>ROI Gas</v>
          </cell>
          <cell r="F1857" t="str">
            <v>VO&amp;M Cost</v>
          </cell>
        </row>
        <row r="1858">
          <cell r="A1858" t="str">
            <v>ROI</v>
          </cell>
          <cell r="D1858" t="str">
            <v>NW 7</v>
          </cell>
          <cell r="E1858" t="str">
            <v>ROI Gas</v>
          </cell>
          <cell r="F1858" t="str">
            <v>Generation Cost</v>
          </cell>
        </row>
        <row r="1859">
          <cell r="A1859" t="str">
            <v>ROI</v>
          </cell>
          <cell r="D1859" t="str">
            <v>NW 7</v>
          </cell>
          <cell r="E1859" t="str">
            <v>ROI Gas</v>
          </cell>
          <cell r="F1859" t="str">
            <v>Start &amp; Shutdown Cost</v>
          </cell>
        </row>
        <row r="1860">
          <cell r="A1860" t="str">
            <v>ROI</v>
          </cell>
          <cell r="D1860" t="str">
            <v>NW 7</v>
          </cell>
          <cell r="E1860" t="str">
            <v>ROI Gas</v>
          </cell>
          <cell r="F1860" t="str">
            <v>Start Fuel Cost</v>
          </cell>
        </row>
        <row r="1861">
          <cell r="A1861" t="str">
            <v>ROI</v>
          </cell>
          <cell r="D1861" t="str">
            <v>NW 7</v>
          </cell>
          <cell r="E1861" t="str">
            <v>ROI Gas</v>
          </cell>
          <cell r="F1861" t="str">
            <v>Emissions Cost</v>
          </cell>
        </row>
        <row r="1862">
          <cell r="A1862" t="str">
            <v>ROI</v>
          </cell>
          <cell r="D1862" t="str">
            <v>NW 7</v>
          </cell>
          <cell r="E1862" t="str">
            <v>ROI Gas</v>
          </cell>
          <cell r="F1862" t="str">
            <v>Total Generation Cost</v>
          </cell>
        </row>
        <row r="1863">
          <cell r="A1863" t="str">
            <v>ROI</v>
          </cell>
          <cell r="D1863" t="str">
            <v>NW 7</v>
          </cell>
          <cell r="E1863" t="str">
            <v>ROI Gas</v>
          </cell>
          <cell r="F1863" t="str">
            <v>SRMC</v>
          </cell>
        </row>
        <row r="1864">
          <cell r="A1864" t="str">
            <v>ROI</v>
          </cell>
          <cell r="D1864" t="str">
            <v>NW 7</v>
          </cell>
          <cell r="E1864" t="str">
            <v>ROI Gas</v>
          </cell>
          <cell r="F1864" t="str">
            <v>Mark-up</v>
          </cell>
        </row>
        <row r="1865">
          <cell r="A1865" t="str">
            <v>ROI</v>
          </cell>
          <cell r="D1865" t="str">
            <v>NW 7</v>
          </cell>
          <cell r="E1865" t="str">
            <v>ROI Gas</v>
          </cell>
          <cell r="F1865" t="str">
            <v>Mark-up</v>
          </cell>
        </row>
        <row r="1866">
          <cell r="A1866" t="str">
            <v>ROI</v>
          </cell>
          <cell r="D1866" t="str">
            <v>NW 7</v>
          </cell>
          <cell r="E1866" t="str">
            <v>ROI Gas</v>
          </cell>
          <cell r="F1866" t="str">
            <v>Mark-up</v>
          </cell>
        </row>
        <row r="1867">
          <cell r="A1867" t="str">
            <v>ROI</v>
          </cell>
          <cell r="D1867" t="str">
            <v>NW 7</v>
          </cell>
          <cell r="E1867" t="str">
            <v>ROI Gas</v>
          </cell>
          <cell r="F1867" t="str">
            <v>Mark-up</v>
          </cell>
        </row>
        <row r="1868">
          <cell r="A1868" t="str">
            <v>ROI</v>
          </cell>
          <cell r="D1868" t="str">
            <v>NW 7</v>
          </cell>
          <cell r="E1868" t="str">
            <v>ROI Gas</v>
          </cell>
          <cell r="F1868" t="str">
            <v>Mark-up</v>
          </cell>
        </row>
        <row r="1869">
          <cell r="A1869" t="str">
            <v>ROI</v>
          </cell>
          <cell r="D1869" t="str">
            <v>NW 7</v>
          </cell>
          <cell r="E1869" t="str">
            <v>ROI Gas</v>
          </cell>
          <cell r="F1869" t="str">
            <v>Mark-up</v>
          </cell>
        </row>
        <row r="1870">
          <cell r="A1870" t="str">
            <v>ROI</v>
          </cell>
          <cell r="D1870" t="str">
            <v>NW 7</v>
          </cell>
          <cell r="E1870" t="str">
            <v>ROI Gas</v>
          </cell>
          <cell r="F1870" t="str">
            <v>Mark-up</v>
          </cell>
        </row>
        <row r="1871">
          <cell r="A1871" t="str">
            <v>ROI</v>
          </cell>
          <cell r="D1871" t="str">
            <v>NW 7</v>
          </cell>
          <cell r="E1871" t="str">
            <v>ROI Gas</v>
          </cell>
          <cell r="F1871" t="str">
            <v>Mark-up</v>
          </cell>
        </row>
        <row r="1872">
          <cell r="A1872" t="str">
            <v>ROI</v>
          </cell>
          <cell r="D1872" t="str">
            <v>NW 7</v>
          </cell>
          <cell r="E1872" t="str">
            <v>ROI Gas</v>
          </cell>
          <cell r="F1872" t="str">
            <v>Mark-up</v>
          </cell>
        </row>
        <row r="1873">
          <cell r="A1873" t="str">
            <v>ROI</v>
          </cell>
          <cell r="D1873" t="str">
            <v>NW 7</v>
          </cell>
          <cell r="E1873" t="str">
            <v>ROI Gas</v>
          </cell>
          <cell r="F1873" t="str">
            <v>Mark-up</v>
          </cell>
        </row>
        <row r="1874">
          <cell r="A1874" t="str">
            <v>ROI</v>
          </cell>
          <cell r="D1874" t="str">
            <v>NW 7</v>
          </cell>
          <cell r="E1874" t="str">
            <v>ROI Gas</v>
          </cell>
          <cell r="F1874" t="str">
            <v>Price Received</v>
          </cell>
        </row>
        <row r="1875">
          <cell r="A1875" t="str">
            <v>ROI</v>
          </cell>
          <cell r="D1875" t="str">
            <v>NW 7</v>
          </cell>
          <cell r="E1875" t="str">
            <v>ROI Gas</v>
          </cell>
          <cell r="F1875" t="str">
            <v>Pool Revenue</v>
          </cell>
        </row>
        <row r="1876">
          <cell r="A1876" t="str">
            <v>ROI</v>
          </cell>
          <cell r="D1876" t="str">
            <v>NW 7</v>
          </cell>
          <cell r="E1876" t="str">
            <v>ROI Gas</v>
          </cell>
          <cell r="F1876" t="str">
            <v>Net Revenue</v>
          </cell>
        </row>
        <row r="1877">
          <cell r="A1877" t="str">
            <v>ROI</v>
          </cell>
          <cell r="D1877" t="str">
            <v>NW 7</v>
          </cell>
          <cell r="E1877" t="str">
            <v>ROI Gas</v>
          </cell>
          <cell r="F1877" t="str">
            <v>Net Profit</v>
          </cell>
        </row>
        <row r="1878">
          <cell r="A1878" t="str">
            <v>ROI</v>
          </cell>
          <cell r="D1878" t="str">
            <v>NW 7</v>
          </cell>
          <cell r="E1878" t="str">
            <v>ROI Gas</v>
          </cell>
          <cell r="F1878" t="str">
            <v>Installed Capacity</v>
          </cell>
        </row>
        <row r="1879">
          <cell r="A1879" t="str">
            <v>ROI</v>
          </cell>
          <cell r="D1879" t="str">
            <v>NW 7</v>
          </cell>
          <cell r="E1879" t="str">
            <v>ROI Gas</v>
          </cell>
          <cell r="F1879" t="str">
            <v>Rated Capacity</v>
          </cell>
        </row>
        <row r="1880">
          <cell r="A1880" t="str">
            <v>ROI</v>
          </cell>
          <cell r="D1880" t="str">
            <v>NW 7</v>
          </cell>
          <cell r="E1880" t="str">
            <v>ROI Gas</v>
          </cell>
          <cell r="F1880" t="str">
            <v>Maintenance</v>
          </cell>
        </row>
        <row r="1881">
          <cell r="A1881" t="str">
            <v>ROI</v>
          </cell>
          <cell r="D1881" t="str">
            <v>NW 7</v>
          </cell>
          <cell r="E1881" t="str">
            <v>ROI Gas</v>
          </cell>
          <cell r="F1881" t="str">
            <v>Forced Outage</v>
          </cell>
        </row>
        <row r="1882">
          <cell r="A1882" t="str">
            <v>ROI</v>
          </cell>
          <cell r="D1882" t="str">
            <v>NW 7</v>
          </cell>
          <cell r="E1882" t="str">
            <v>ROI Gas</v>
          </cell>
          <cell r="F1882" t="str">
            <v>Available Energy</v>
          </cell>
        </row>
        <row r="1883">
          <cell r="A1883" t="str">
            <v>ROI</v>
          </cell>
          <cell r="D1883" t="str">
            <v>NW5</v>
          </cell>
          <cell r="E1883" t="str">
            <v>ROI Gas</v>
          </cell>
          <cell r="F1883" t="str">
            <v>Generation</v>
          </cell>
        </row>
        <row r="1884">
          <cell r="A1884" t="str">
            <v>ROI</v>
          </cell>
          <cell r="D1884" t="str">
            <v>NW5</v>
          </cell>
          <cell r="E1884" t="str">
            <v>ROI Gas</v>
          </cell>
          <cell r="F1884" t="str">
            <v>Units Started</v>
          </cell>
        </row>
        <row r="1885">
          <cell r="A1885" t="str">
            <v>ROI</v>
          </cell>
          <cell r="D1885" t="str">
            <v>NW5</v>
          </cell>
          <cell r="E1885" t="str">
            <v>ROI Gas</v>
          </cell>
          <cell r="F1885" t="str">
            <v>Hours of Operation</v>
          </cell>
        </row>
        <row r="1886">
          <cell r="A1886" t="str">
            <v>ROI</v>
          </cell>
          <cell r="D1886" t="str">
            <v>NW5</v>
          </cell>
          <cell r="E1886" t="str">
            <v>ROI Gas</v>
          </cell>
          <cell r="F1886" t="str">
            <v>Capacity Factor</v>
          </cell>
        </row>
        <row r="1887">
          <cell r="A1887" t="str">
            <v>ROI</v>
          </cell>
          <cell r="D1887" t="str">
            <v>NW5</v>
          </cell>
          <cell r="E1887" t="str">
            <v>ROI Gas</v>
          </cell>
          <cell r="F1887" t="str">
            <v>Energy Curtailed</v>
          </cell>
        </row>
        <row r="1888">
          <cell r="A1888" t="str">
            <v>ROI</v>
          </cell>
          <cell r="D1888" t="str">
            <v>NW5</v>
          </cell>
          <cell r="E1888" t="str">
            <v>ROI Gas</v>
          </cell>
          <cell r="F1888" t="str">
            <v>Fixed Load Generation</v>
          </cell>
        </row>
        <row r="1889">
          <cell r="A1889" t="str">
            <v>ROI</v>
          </cell>
          <cell r="D1889" t="str">
            <v>NW5</v>
          </cell>
          <cell r="E1889" t="str">
            <v>ROI Gas</v>
          </cell>
          <cell r="F1889" t="str">
            <v>Pump Load</v>
          </cell>
        </row>
        <row r="1890">
          <cell r="A1890" t="str">
            <v>ROI</v>
          </cell>
          <cell r="D1890" t="str">
            <v>NW5</v>
          </cell>
          <cell r="E1890" t="str">
            <v>ROI Gas</v>
          </cell>
          <cell r="F1890" t="str">
            <v>VO&amp;M Cost</v>
          </cell>
        </row>
        <row r="1891">
          <cell r="A1891" t="str">
            <v>ROI</v>
          </cell>
          <cell r="D1891" t="str">
            <v>NW5</v>
          </cell>
          <cell r="E1891" t="str">
            <v>ROI Gas</v>
          </cell>
          <cell r="F1891" t="str">
            <v>Generation Cost</v>
          </cell>
        </row>
        <row r="1892">
          <cell r="A1892" t="str">
            <v>ROI</v>
          </cell>
          <cell r="D1892" t="str">
            <v>NW5</v>
          </cell>
          <cell r="E1892" t="str">
            <v>ROI Gas</v>
          </cell>
          <cell r="F1892" t="str">
            <v>Start &amp; Shutdown Cost</v>
          </cell>
        </row>
        <row r="1893">
          <cell r="A1893" t="str">
            <v>ROI</v>
          </cell>
          <cell r="D1893" t="str">
            <v>NW5</v>
          </cell>
          <cell r="E1893" t="str">
            <v>ROI Gas</v>
          </cell>
          <cell r="F1893" t="str">
            <v>Start Fuel Cost</v>
          </cell>
        </row>
        <row r="1894">
          <cell r="A1894" t="str">
            <v>ROI</v>
          </cell>
          <cell r="D1894" t="str">
            <v>NW5</v>
          </cell>
          <cell r="E1894" t="str">
            <v>ROI Gas</v>
          </cell>
          <cell r="F1894" t="str">
            <v>Emissions Cost</v>
          </cell>
        </row>
        <row r="1895">
          <cell r="A1895" t="str">
            <v>ROI</v>
          </cell>
          <cell r="D1895" t="str">
            <v>NW5</v>
          </cell>
          <cell r="E1895" t="str">
            <v>ROI Gas</v>
          </cell>
          <cell r="F1895" t="str">
            <v>Total Generation Cost</v>
          </cell>
        </row>
        <row r="1896">
          <cell r="A1896" t="str">
            <v>ROI</v>
          </cell>
          <cell r="D1896" t="str">
            <v>NW5</v>
          </cell>
          <cell r="E1896" t="str">
            <v>ROI Gas</v>
          </cell>
          <cell r="F1896" t="str">
            <v>SRMC</v>
          </cell>
        </row>
        <row r="1897">
          <cell r="A1897" t="str">
            <v>ROI</v>
          </cell>
          <cell r="D1897" t="str">
            <v>NW5</v>
          </cell>
          <cell r="E1897" t="str">
            <v>ROI Gas</v>
          </cell>
          <cell r="F1897" t="str">
            <v>Mark-up</v>
          </cell>
        </row>
        <row r="1898">
          <cell r="A1898" t="str">
            <v>ROI</v>
          </cell>
          <cell r="D1898" t="str">
            <v>NW5</v>
          </cell>
          <cell r="E1898" t="str">
            <v>ROI Gas</v>
          </cell>
          <cell r="F1898" t="str">
            <v>Mark-up</v>
          </cell>
        </row>
        <row r="1899">
          <cell r="A1899" t="str">
            <v>ROI</v>
          </cell>
          <cell r="D1899" t="str">
            <v>NW5</v>
          </cell>
          <cell r="E1899" t="str">
            <v>ROI Gas</v>
          </cell>
          <cell r="F1899" t="str">
            <v>Mark-up</v>
          </cell>
        </row>
        <row r="1900">
          <cell r="A1900" t="str">
            <v>ROI</v>
          </cell>
          <cell r="D1900" t="str">
            <v>NW5</v>
          </cell>
          <cell r="E1900" t="str">
            <v>ROI Gas</v>
          </cell>
          <cell r="F1900" t="str">
            <v>Price Received</v>
          </cell>
        </row>
        <row r="1901">
          <cell r="A1901" t="str">
            <v>ROI</v>
          </cell>
          <cell r="D1901" t="str">
            <v>NW5</v>
          </cell>
          <cell r="E1901" t="str">
            <v>ROI Gas</v>
          </cell>
          <cell r="F1901" t="str">
            <v>Pool Revenue</v>
          </cell>
        </row>
        <row r="1902">
          <cell r="A1902" t="str">
            <v>ROI</v>
          </cell>
          <cell r="D1902" t="str">
            <v>NW5</v>
          </cell>
          <cell r="E1902" t="str">
            <v>ROI Gas</v>
          </cell>
          <cell r="F1902" t="str">
            <v>Net Revenue</v>
          </cell>
        </row>
        <row r="1903">
          <cell r="A1903" t="str">
            <v>ROI</v>
          </cell>
          <cell r="D1903" t="str">
            <v>NW5</v>
          </cell>
          <cell r="E1903" t="str">
            <v>ROI Gas</v>
          </cell>
          <cell r="F1903" t="str">
            <v>Net Profit</v>
          </cell>
        </row>
        <row r="1904">
          <cell r="A1904" t="str">
            <v>ROI</v>
          </cell>
          <cell r="D1904" t="str">
            <v>NW5</v>
          </cell>
          <cell r="E1904" t="str">
            <v>ROI Gas</v>
          </cell>
          <cell r="F1904" t="str">
            <v>Installed Capacity</v>
          </cell>
        </row>
        <row r="1905">
          <cell r="A1905" t="str">
            <v>ROI</v>
          </cell>
          <cell r="D1905" t="str">
            <v>NW5</v>
          </cell>
          <cell r="E1905" t="str">
            <v>ROI Gas</v>
          </cell>
          <cell r="F1905" t="str">
            <v>Rated Capacity</v>
          </cell>
        </row>
        <row r="1906">
          <cell r="A1906" t="str">
            <v>ROI</v>
          </cell>
          <cell r="D1906" t="str">
            <v>NW5</v>
          </cell>
          <cell r="E1906" t="str">
            <v>ROI Gas</v>
          </cell>
          <cell r="F1906" t="str">
            <v>Maintenance</v>
          </cell>
        </row>
        <row r="1907">
          <cell r="A1907" t="str">
            <v>ROI</v>
          </cell>
          <cell r="D1907" t="str">
            <v>NW5</v>
          </cell>
          <cell r="E1907" t="str">
            <v>ROI Gas</v>
          </cell>
          <cell r="F1907" t="str">
            <v>Forced Outage</v>
          </cell>
        </row>
        <row r="1908">
          <cell r="A1908" t="str">
            <v>ROI</v>
          </cell>
          <cell r="D1908" t="str">
            <v>NW5</v>
          </cell>
          <cell r="E1908" t="str">
            <v>ROI Gas</v>
          </cell>
          <cell r="F1908" t="str">
            <v>Available Energy</v>
          </cell>
        </row>
        <row r="1909">
          <cell r="A1909" t="str">
            <v>ROI</v>
          </cell>
          <cell r="D1909" t="str">
            <v>PBC</v>
          </cell>
          <cell r="E1909" t="str">
            <v>ROI Gas</v>
          </cell>
          <cell r="F1909" t="str">
            <v>Generation</v>
          </cell>
        </row>
        <row r="1910">
          <cell r="A1910" t="str">
            <v>ROI</v>
          </cell>
          <cell r="D1910" t="str">
            <v>PBC</v>
          </cell>
          <cell r="E1910" t="str">
            <v>ROI Gas</v>
          </cell>
          <cell r="F1910" t="str">
            <v>Units Started</v>
          </cell>
        </row>
        <row r="1911">
          <cell r="A1911" t="str">
            <v>ROI</v>
          </cell>
          <cell r="D1911" t="str">
            <v>PBC</v>
          </cell>
          <cell r="E1911" t="str">
            <v>ROI Gas</v>
          </cell>
          <cell r="F1911" t="str">
            <v>Hours of Operation</v>
          </cell>
        </row>
        <row r="1912">
          <cell r="A1912" t="str">
            <v>ROI</v>
          </cell>
          <cell r="D1912" t="str">
            <v>PBC</v>
          </cell>
          <cell r="E1912" t="str">
            <v>ROI Gas</v>
          </cell>
          <cell r="F1912" t="str">
            <v>Capacity Factor</v>
          </cell>
        </row>
        <row r="1913">
          <cell r="A1913" t="str">
            <v>ROI</v>
          </cell>
          <cell r="D1913" t="str">
            <v>PBC</v>
          </cell>
          <cell r="E1913" t="str">
            <v>ROI Gas</v>
          </cell>
          <cell r="F1913" t="str">
            <v>Energy Curtailed</v>
          </cell>
        </row>
        <row r="1914">
          <cell r="A1914" t="str">
            <v>ROI</v>
          </cell>
          <cell r="D1914" t="str">
            <v>PBC</v>
          </cell>
          <cell r="E1914" t="str">
            <v>ROI Gas</v>
          </cell>
          <cell r="F1914" t="str">
            <v>Fixed Load Generation</v>
          </cell>
        </row>
        <row r="1915">
          <cell r="A1915" t="str">
            <v>ROI</v>
          </cell>
          <cell r="D1915" t="str">
            <v>PBC</v>
          </cell>
          <cell r="E1915" t="str">
            <v>ROI Gas</v>
          </cell>
          <cell r="F1915" t="str">
            <v>Pump Load</v>
          </cell>
        </row>
        <row r="1916">
          <cell r="A1916" t="str">
            <v>ROI</v>
          </cell>
          <cell r="D1916" t="str">
            <v>PBC</v>
          </cell>
          <cell r="E1916" t="str">
            <v>ROI Gas</v>
          </cell>
          <cell r="F1916" t="str">
            <v>VO&amp;M Cost</v>
          </cell>
        </row>
        <row r="1917">
          <cell r="A1917" t="str">
            <v>ROI</v>
          </cell>
          <cell r="D1917" t="str">
            <v>PBC</v>
          </cell>
          <cell r="E1917" t="str">
            <v>ROI Gas</v>
          </cell>
          <cell r="F1917" t="str">
            <v>Generation Cost</v>
          </cell>
        </row>
        <row r="1918">
          <cell r="A1918" t="str">
            <v>ROI</v>
          </cell>
          <cell r="D1918" t="str">
            <v>PBC</v>
          </cell>
          <cell r="E1918" t="str">
            <v>ROI Gas</v>
          </cell>
          <cell r="F1918" t="str">
            <v>Start &amp; Shutdown Cost</v>
          </cell>
        </row>
        <row r="1919">
          <cell r="A1919" t="str">
            <v>ROI</v>
          </cell>
          <cell r="D1919" t="str">
            <v>PBC</v>
          </cell>
          <cell r="E1919" t="str">
            <v>ROI Gas</v>
          </cell>
          <cell r="F1919" t="str">
            <v>Start Fuel Cost</v>
          </cell>
        </row>
        <row r="1920">
          <cell r="A1920" t="str">
            <v>ROI</v>
          </cell>
          <cell r="D1920" t="str">
            <v>PBC</v>
          </cell>
          <cell r="E1920" t="str">
            <v>ROI Gas</v>
          </cell>
          <cell r="F1920" t="str">
            <v>Emissions Cost</v>
          </cell>
        </row>
        <row r="1921">
          <cell r="A1921" t="str">
            <v>ROI</v>
          </cell>
          <cell r="D1921" t="str">
            <v>PBC</v>
          </cell>
          <cell r="E1921" t="str">
            <v>ROI Gas</v>
          </cell>
          <cell r="F1921" t="str">
            <v>Total Generation Cost</v>
          </cell>
        </row>
        <row r="1922">
          <cell r="A1922" t="str">
            <v>ROI</v>
          </cell>
          <cell r="D1922" t="str">
            <v>PBC</v>
          </cell>
          <cell r="E1922" t="str">
            <v>ROI Gas</v>
          </cell>
          <cell r="F1922" t="str">
            <v>SRMC</v>
          </cell>
        </row>
        <row r="1923">
          <cell r="A1923" t="str">
            <v>ROI</v>
          </cell>
          <cell r="D1923" t="str">
            <v>PBC</v>
          </cell>
          <cell r="E1923" t="str">
            <v>ROI Gas</v>
          </cell>
          <cell r="F1923" t="str">
            <v>Mark-up</v>
          </cell>
        </row>
        <row r="1924">
          <cell r="A1924" t="str">
            <v>ROI</v>
          </cell>
          <cell r="D1924" t="str">
            <v>PBC</v>
          </cell>
          <cell r="E1924" t="str">
            <v>ROI Gas</v>
          </cell>
          <cell r="F1924" t="str">
            <v>Mark-up</v>
          </cell>
        </row>
        <row r="1925">
          <cell r="A1925" t="str">
            <v>ROI</v>
          </cell>
          <cell r="D1925" t="str">
            <v>PBC</v>
          </cell>
          <cell r="E1925" t="str">
            <v>ROI Gas</v>
          </cell>
          <cell r="F1925" t="str">
            <v>Mark-up</v>
          </cell>
        </row>
        <row r="1926">
          <cell r="A1926" t="str">
            <v>ROI</v>
          </cell>
          <cell r="D1926" t="str">
            <v>PBC</v>
          </cell>
          <cell r="E1926" t="str">
            <v>ROI Gas</v>
          </cell>
          <cell r="F1926" t="str">
            <v>Price Received</v>
          </cell>
        </row>
        <row r="1927">
          <cell r="A1927" t="str">
            <v>ROI</v>
          </cell>
          <cell r="D1927" t="str">
            <v>PBC</v>
          </cell>
          <cell r="E1927" t="str">
            <v>ROI Gas</v>
          </cell>
          <cell r="F1927" t="str">
            <v>Pool Revenue</v>
          </cell>
        </row>
        <row r="1928">
          <cell r="A1928" t="str">
            <v>ROI</v>
          </cell>
          <cell r="D1928" t="str">
            <v>PBC</v>
          </cell>
          <cell r="E1928" t="str">
            <v>ROI Gas</v>
          </cell>
          <cell r="F1928" t="str">
            <v>Net Revenue</v>
          </cell>
        </row>
        <row r="1929">
          <cell r="A1929" t="str">
            <v>ROI</v>
          </cell>
          <cell r="D1929" t="str">
            <v>PBC</v>
          </cell>
          <cell r="E1929" t="str">
            <v>ROI Gas</v>
          </cell>
          <cell r="F1929" t="str">
            <v>Net Profit</v>
          </cell>
        </row>
        <row r="1930">
          <cell r="A1930" t="str">
            <v>ROI</v>
          </cell>
          <cell r="D1930" t="str">
            <v>PBC</v>
          </cell>
          <cell r="E1930" t="str">
            <v>ROI Gas</v>
          </cell>
          <cell r="F1930" t="str">
            <v>Installed Capacity</v>
          </cell>
        </row>
        <row r="1931">
          <cell r="A1931" t="str">
            <v>ROI</v>
          </cell>
          <cell r="D1931" t="str">
            <v>PBC</v>
          </cell>
          <cell r="E1931" t="str">
            <v>ROI Gas</v>
          </cell>
          <cell r="F1931" t="str">
            <v>Rated Capacity</v>
          </cell>
        </row>
        <row r="1932">
          <cell r="A1932" t="str">
            <v>ROI</v>
          </cell>
          <cell r="D1932" t="str">
            <v>PBC</v>
          </cell>
          <cell r="E1932" t="str">
            <v>ROI Gas</v>
          </cell>
          <cell r="F1932" t="str">
            <v>Maintenance</v>
          </cell>
        </row>
        <row r="1933">
          <cell r="A1933" t="str">
            <v>ROI</v>
          </cell>
          <cell r="D1933" t="str">
            <v>PBC</v>
          </cell>
          <cell r="E1933" t="str">
            <v>ROI Gas</v>
          </cell>
          <cell r="F1933" t="str">
            <v>Forced Outage</v>
          </cell>
        </row>
        <row r="1934">
          <cell r="A1934" t="str">
            <v>ROI</v>
          </cell>
          <cell r="D1934" t="str">
            <v>PBC</v>
          </cell>
          <cell r="E1934" t="str">
            <v>ROI Gas</v>
          </cell>
          <cell r="F1934" t="str">
            <v>Available Energy</v>
          </cell>
        </row>
        <row r="1935">
          <cell r="A1935" t="str">
            <v>ROI</v>
          </cell>
          <cell r="D1935" t="str">
            <v>RP 3</v>
          </cell>
          <cell r="E1935" t="str">
            <v>ROI Gas</v>
          </cell>
          <cell r="F1935" t="str">
            <v>Generation</v>
          </cell>
        </row>
        <row r="1936">
          <cell r="A1936" t="str">
            <v>ROI</v>
          </cell>
          <cell r="D1936" t="str">
            <v>RP 3</v>
          </cell>
          <cell r="E1936" t="str">
            <v>ROI Gas</v>
          </cell>
          <cell r="F1936" t="str">
            <v>Units Started</v>
          </cell>
        </row>
        <row r="1937">
          <cell r="A1937" t="str">
            <v>ROI</v>
          </cell>
          <cell r="D1937" t="str">
            <v>RP 3</v>
          </cell>
          <cell r="E1937" t="str">
            <v>ROI Gas</v>
          </cell>
          <cell r="F1937" t="str">
            <v>Hours of Operation</v>
          </cell>
        </row>
        <row r="1938">
          <cell r="A1938" t="str">
            <v>ROI</v>
          </cell>
          <cell r="D1938" t="str">
            <v>RP 3</v>
          </cell>
          <cell r="E1938" t="str">
            <v>ROI Gas</v>
          </cell>
          <cell r="F1938" t="str">
            <v>Capacity Factor</v>
          </cell>
        </row>
        <row r="1939">
          <cell r="A1939" t="str">
            <v>ROI</v>
          </cell>
          <cell r="D1939" t="str">
            <v>RP 3</v>
          </cell>
          <cell r="E1939" t="str">
            <v>ROI Gas</v>
          </cell>
          <cell r="F1939" t="str">
            <v>Energy Curtailed</v>
          </cell>
        </row>
        <row r="1940">
          <cell r="A1940" t="str">
            <v>ROI</v>
          </cell>
          <cell r="D1940" t="str">
            <v>RP 3</v>
          </cell>
          <cell r="E1940" t="str">
            <v>ROI Gas</v>
          </cell>
          <cell r="F1940" t="str">
            <v>Fixed Load Generation</v>
          </cell>
        </row>
        <row r="1941">
          <cell r="A1941" t="str">
            <v>ROI</v>
          </cell>
          <cell r="D1941" t="str">
            <v>RP 3</v>
          </cell>
          <cell r="E1941" t="str">
            <v>ROI Gas</v>
          </cell>
          <cell r="F1941" t="str">
            <v>Pump Load</v>
          </cell>
        </row>
        <row r="1942">
          <cell r="A1942" t="str">
            <v>ROI</v>
          </cell>
          <cell r="D1942" t="str">
            <v>RP 3</v>
          </cell>
          <cell r="E1942" t="str">
            <v>ROI Gas</v>
          </cell>
          <cell r="F1942" t="str">
            <v>VO&amp;M Cost</v>
          </cell>
        </row>
        <row r="1943">
          <cell r="A1943" t="str">
            <v>ROI</v>
          </cell>
          <cell r="D1943" t="str">
            <v>RP 3</v>
          </cell>
          <cell r="E1943" t="str">
            <v>ROI Gas</v>
          </cell>
          <cell r="F1943" t="str">
            <v>Generation Cost</v>
          </cell>
        </row>
        <row r="1944">
          <cell r="A1944" t="str">
            <v>ROI</v>
          </cell>
          <cell r="D1944" t="str">
            <v>RP 3</v>
          </cell>
          <cell r="E1944" t="str">
            <v>ROI Gas</v>
          </cell>
          <cell r="F1944" t="str">
            <v>Start &amp; Shutdown Cost</v>
          </cell>
        </row>
        <row r="1945">
          <cell r="A1945" t="str">
            <v>ROI</v>
          </cell>
          <cell r="D1945" t="str">
            <v>RP 3</v>
          </cell>
          <cell r="E1945" t="str">
            <v>ROI Gas</v>
          </cell>
          <cell r="F1945" t="str">
            <v>Start Fuel Cost</v>
          </cell>
        </row>
        <row r="1946">
          <cell r="A1946" t="str">
            <v>ROI</v>
          </cell>
          <cell r="D1946" t="str">
            <v>RP 3</v>
          </cell>
          <cell r="E1946" t="str">
            <v>ROI Gas</v>
          </cell>
          <cell r="F1946" t="str">
            <v>Emissions Cost</v>
          </cell>
        </row>
        <row r="1947">
          <cell r="A1947" t="str">
            <v>ROI</v>
          </cell>
          <cell r="D1947" t="str">
            <v>RP 3</v>
          </cell>
          <cell r="E1947" t="str">
            <v>ROI Gas</v>
          </cell>
          <cell r="F1947" t="str">
            <v>Total Generation Cost</v>
          </cell>
        </row>
        <row r="1948">
          <cell r="A1948" t="str">
            <v>ROI</v>
          </cell>
          <cell r="D1948" t="str">
            <v>RP 3</v>
          </cell>
          <cell r="E1948" t="str">
            <v>ROI Gas</v>
          </cell>
          <cell r="F1948" t="str">
            <v>SRMC</v>
          </cell>
        </row>
        <row r="1949">
          <cell r="A1949" t="str">
            <v>ROI</v>
          </cell>
          <cell r="D1949" t="str">
            <v>RP 3</v>
          </cell>
          <cell r="E1949" t="str">
            <v>ROI Gas</v>
          </cell>
          <cell r="F1949" t="str">
            <v>Mark-up</v>
          </cell>
        </row>
        <row r="1950">
          <cell r="A1950" t="str">
            <v>ROI</v>
          </cell>
          <cell r="D1950" t="str">
            <v>RP 3</v>
          </cell>
          <cell r="E1950" t="str">
            <v>ROI Gas</v>
          </cell>
          <cell r="F1950" t="str">
            <v>Price Received</v>
          </cell>
        </row>
        <row r="1951">
          <cell r="A1951" t="str">
            <v>ROI</v>
          </cell>
          <cell r="D1951" t="str">
            <v>RP 3</v>
          </cell>
          <cell r="E1951" t="str">
            <v>ROI Gas</v>
          </cell>
          <cell r="F1951" t="str">
            <v>Pool Revenue</v>
          </cell>
        </row>
        <row r="1952">
          <cell r="A1952" t="str">
            <v>ROI</v>
          </cell>
          <cell r="D1952" t="str">
            <v>RP 3</v>
          </cell>
          <cell r="E1952" t="str">
            <v>ROI Gas</v>
          </cell>
          <cell r="F1952" t="str">
            <v>Net Revenue</v>
          </cell>
        </row>
        <row r="1953">
          <cell r="A1953" t="str">
            <v>ROI</v>
          </cell>
          <cell r="D1953" t="str">
            <v>RP 3</v>
          </cell>
          <cell r="E1953" t="str">
            <v>ROI Gas</v>
          </cell>
          <cell r="F1953" t="str">
            <v>Net Profit</v>
          </cell>
        </row>
        <row r="1954">
          <cell r="A1954" t="str">
            <v>ROI</v>
          </cell>
          <cell r="D1954" t="str">
            <v>RP 3</v>
          </cell>
          <cell r="E1954" t="str">
            <v>ROI Gas</v>
          </cell>
          <cell r="F1954" t="str">
            <v>Installed Capacity</v>
          </cell>
        </row>
        <row r="1955">
          <cell r="A1955" t="str">
            <v>ROI</v>
          </cell>
          <cell r="D1955" t="str">
            <v>RP 3</v>
          </cell>
          <cell r="E1955" t="str">
            <v>ROI Gas</v>
          </cell>
          <cell r="F1955" t="str">
            <v>Rated Capacity</v>
          </cell>
        </row>
        <row r="1956">
          <cell r="A1956" t="str">
            <v>ROI</v>
          </cell>
          <cell r="D1956" t="str">
            <v>RP 3</v>
          </cell>
          <cell r="E1956" t="str">
            <v>ROI Gas</v>
          </cell>
          <cell r="F1956" t="str">
            <v>Maintenance</v>
          </cell>
        </row>
        <row r="1957">
          <cell r="A1957" t="str">
            <v>ROI</v>
          </cell>
          <cell r="D1957" t="str">
            <v>RP 3</v>
          </cell>
          <cell r="E1957" t="str">
            <v>ROI Gas</v>
          </cell>
          <cell r="F1957" t="str">
            <v>Forced Outage</v>
          </cell>
        </row>
        <row r="1958">
          <cell r="A1958" t="str">
            <v>ROI</v>
          </cell>
          <cell r="D1958" t="str">
            <v>RP 3</v>
          </cell>
          <cell r="E1958" t="str">
            <v>ROI Gas</v>
          </cell>
          <cell r="F1958" t="str">
            <v>Available Energy</v>
          </cell>
        </row>
        <row r="1959">
          <cell r="A1959" t="str">
            <v>ROI</v>
          </cell>
          <cell r="D1959" t="str">
            <v>RP 4</v>
          </cell>
          <cell r="E1959" t="str">
            <v>ROI Gas</v>
          </cell>
          <cell r="F1959" t="str">
            <v>Generation</v>
          </cell>
        </row>
        <row r="1960">
          <cell r="A1960" t="str">
            <v>ROI</v>
          </cell>
          <cell r="D1960" t="str">
            <v>RP 4</v>
          </cell>
          <cell r="E1960" t="str">
            <v>ROI Gas</v>
          </cell>
          <cell r="F1960" t="str">
            <v>Units Started</v>
          </cell>
        </row>
        <row r="1961">
          <cell r="A1961" t="str">
            <v>ROI</v>
          </cell>
          <cell r="D1961" t="str">
            <v>RP 4</v>
          </cell>
          <cell r="E1961" t="str">
            <v>ROI Gas</v>
          </cell>
          <cell r="F1961" t="str">
            <v>Hours of Operation</v>
          </cell>
        </row>
        <row r="1962">
          <cell r="A1962" t="str">
            <v>ROI</v>
          </cell>
          <cell r="D1962" t="str">
            <v>RP 4</v>
          </cell>
          <cell r="E1962" t="str">
            <v>ROI Gas</v>
          </cell>
          <cell r="F1962" t="str">
            <v>Capacity Factor</v>
          </cell>
        </row>
        <row r="1963">
          <cell r="A1963" t="str">
            <v>ROI</v>
          </cell>
          <cell r="D1963" t="str">
            <v>RP 4</v>
          </cell>
          <cell r="E1963" t="str">
            <v>ROI Gas</v>
          </cell>
          <cell r="F1963" t="str">
            <v>Energy Curtailed</v>
          </cell>
        </row>
        <row r="1964">
          <cell r="A1964" t="str">
            <v>ROI</v>
          </cell>
          <cell r="D1964" t="str">
            <v>RP 4</v>
          </cell>
          <cell r="E1964" t="str">
            <v>ROI Gas</v>
          </cell>
          <cell r="F1964" t="str">
            <v>Fixed Load Generation</v>
          </cell>
        </row>
        <row r="1965">
          <cell r="A1965" t="str">
            <v>ROI</v>
          </cell>
          <cell r="D1965" t="str">
            <v>RP 4</v>
          </cell>
          <cell r="E1965" t="str">
            <v>ROI Gas</v>
          </cell>
          <cell r="F1965" t="str">
            <v>Pump Load</v>
          </cell>
        </row>
        <row r="1966">
          <cell r="A1966" t="str">
            <v>ROI</v>
          </cell>
          <cell r="D1966" t="str">
            <v>RP 4</v>
          </cell>
          <cell r="E1966" t="str">
            <v>ROI Gas</v>
          </cell>
          <cell r="F1966" t="str">
            <v>VO&amp;M Cost</v>
          </cell>
        </row>
        <row r="1967">
          <cell r="A1967" t="str">
            <v>ROI</v>
          </cell>
          <cell r="D1967" t="str">
            <v>RP 4</v>
          </cell>
          <cell r="E1967" t="str">
            <v>ROI Gas</v>
          </cell>
          <cell r="F1967" t="str">
            <v>Generation Cost</v>
          </cell>
        </row>
        <row r="1968">
          <cell r="A1968" t="str">
            <v>ROI</v>
          </cell>
          <cell r="D1968" t="str">
            <v>RP 4</v>
          </cell>
          <cell r="E1968" t="str">
            <v>ROI Gas</v>
          </cell>
          <cell r="F1968" t="str">
            <v>Start &amp; Shutdown Cost</v>
          </cell>
        </row>
        <row r="1969">
          <cell r="A1969" t="str">
            <v>ROI</v>
          </cell>
          <cell r="D1969" t="str">
            <v>RP 4</v>
          </cell>
          <cell r="E1969" t="str">
            <v>ROI Gas</v>
          </cell>
          <cell r="F1969" t="str">
            <v>Start Fuel Cost</v>
          </cell>
        </row>
        <row r="1970">
          <cell r="A1970" t="str">
            <v>ROI</v>
          </cell>
          <cell r="D1970" t="str">
            <v>RP 4</v>
          </cell>
          <cell r="E1970" t="str">
            <v>ROI Gas</v>
          </cell>
          <cell r="F1970" t="str">
            <v>Emissions Cost</v>
          </cell>
        </row>
        <row r="1971">
          <cell r="A1971" t="str">
            <v>ROI</v>
          </cell>
          <cell r="D1971" t="str">
            <v>RP 4</v>
          </cell>
          <cell r="E1971" t="str">
            <v>ROI Gas</v>
          </cell>
          <cell r="F1971" t="str">
            <v>Total Generation Cost</v>
          </cell>
        </row>
        <row r="1972">
          <cell r="A1972" t="str">
            <v>ROI</v>
          </cell>
          <cell r="D1972" t="str">
            <v>RP 4</v>
          </cell>
          <cell r="E1972" t="str">
            <v>ROI Gas</v>
          </cell>
          <cell r="F1972" t="str">
            <v>SRMC</v>
          </cell>
        </row>
        <row r="1973">
          <cell r="A1973" t="str">
            <v>ROI</v>
          </cell>
          <cell r="D1973" t="str">
            <v>RP 4</v>
          </cell>
          <cell r="E1973" t="str">
            <v>ROI Gas</v>
          </cell>
          <cell r="F1973" t="str">
            <v>Mark-up</v>
          </cell>
        </row>
        <row r="1974">
          <cell r="A1974" t="str">
            <v>ROI</v>
          </cell>
          <cell r="D1974" t="str">
            <v>RP 4</v>
          </cell>
          <cell r="E1974" t="str">
            <v>ROI Gas</v>
          </cell>
          <cell r="F1974" t="str">
            <v>Price Received</v>
          </cell>
        </row>
        <row r="1975">
          <cell r="A1975" t="str">
            <v>ROI</v>
          </cell>
          <cell r="D1975" t="str">
            <v>RP 4</v>
          </cell>
          <cell r="E1975" t="str">
            <v>ROI Gas</v>
          </cell>
          <cell r="F1975" t="str">
            <v>Pool Revenue</v>
          </cell>
        </row>
        <row r="1976">
          <cell r="A1976" t="str">
            <v>ROI</v>
          </cell>
          <cell r="D1976" t="str">
            <v>RP 4</v>
          </cell>
          <cell r="E1976" t="str">
            <v>ROI Gas</v>
          </cell>
          <cell r="F1976" t="str">
            <v>Net Revenue</v>
          </cell>
        </row>
        <row r="1977">
          <cell r="A1977" t="str">
            <v>ROI</v>
          </cell>
          <cell r="D1977" t="str">
            <v>RP 4</v>
          </cell>
          <cell r="E1977" t="str">
            <v>ROI Gas</v>
          </cell>
          <cell r="F1977" t="str">
            <v>Net Profit</v>
          </cell>
        </row>
        <row r="1978">
          <cell r="A1978" t="str">
            <v>ROI</v>
          </cell>
          <cell r="D1978" t="str">
            <v>RP 4</v>
          </cell>
          <cell r="E1978" t="str">
            <v>ROI Gas</v>
          </cell>
          <cell r="F1978" t="str">
            <v>Installed Capacity</v>
          </cell>
        </row>
        <row r="1979">
          <cell r="A1979" t="str">
            <v>ROI</v>
          </cell>
          <cell r="D1979" t="str">
            <v>RP 4</v>
          </cell>
          <cell r="E1979" t="str">
            <v>ROI Gas</v>
          </cell>
          <cell r="F1979" t="str">
            <v>Rated Capacity</v>
          </cell>
        </row>
        <row r="1980">
          <cell r="A1980" t="str">
            <v>ROI</v>
          </cell>
          <cell r="D1980" t="str">
            <v>RP 4</v>
          </cell>
          <cell r="E1980" t="str">
            <v>ROI Gas</v>
          </cell>
          <cell r="F1980" t="str">
            <v>Maintenance</v>
          </cell>
        </row>
        <row r="1981">
          <cell r="A1981" t="str">
            <v>ROI</v>
          </cell>
          <cell r="D1981" t="str">
            <v>RP 4</v>
          </cell>
          <cell r="E1981" t="str">
            <v>ROI Gas</v>
          </cell>
          <cell r="F1981" t="str">
            <v>Forced Outage</v>
          </cell>
        </row>
        <row r="1982">
          <cell r="A1982" t="str">
            <v>ROI</v>
          </cell>
          <cell r="D1982" t="str">
            <v>RP 4</v>
          </cell>
          <cell r="E1982" t="str">
            <v>ROI Gas</v>
          </cell>
          <cell r="F1982" t="str">
            <v>Available Energy</v>
          </cell>
        </row>
        <row r="1983">
          <cell r="A1983" t="str">
            <v>ROI</v>
          </cell>
          <cell r="D1983" t="str">
            <v>SK3</v>
          </cell>
          <cell r="E1983" t="str">
            <v>ROI Gas</v>
          </cell>
          <cell r="F1983" t="str">
            <v>Generation</v>
          </cell>
        </row>
        <row r="1984">
          <cell r="A1984" t="str">
            <v>ROI</v>
          </cell>
          <cell r="D1984" t="str">
            <v>SK3</v>
          </cell>
          <cell r="E1984" t="str">
            <v>ROI Gas</v>
          </cell>
          <cell r="F1984" t="str">
            <v>Units Started</v>
          </cell>
        </row>
        <row r="1985">
          <cell r="A1985" t="str">
            <v>ROI</v>
          </cell>
          <cell r="D1985" t="str">
            <v>SK3</v>
          </cell>
          <cell r="E1985" t="str">
            <v>ROI Gas</v>
          </cell>
          <cell r="F1985" t="str">
            <v>Hours of Operation</v>
          </cell>
        </row>
        <row r="1986">
          <cell r="A1986" t="str">
            <v>ROI</v>
          </cell>
          <cell r="D1986" t="str">
            <v>SK3</v>
          </cell>
          <cell r="E1986" t="str">
            <v>ROI Gas</v>
          </cell>
          <cell r="F1986" t="str">
            <v>Capacity Factor</v>
          </cell>
        </row>
        <row r="1987">
          <cell r="A1987" t="str">
            <v>ROI</v>
          </cell>
          <cell r="D1987" t="str">
            <v>SK3</v>
          </cell>
          <cell r="E1987" t="str">
            <v>ROI Gas</v>
          </cell>
          <cell r="F1987" t="str">
            <v>Energy Curtailed</v>
          </cell>
        </row>
        <row r="1988">
          <cell r="A1988" t="str">
            <v>ROI</v>
          </cell>
          <cell r="D1988" t="str">
            <v>SK3</v>
          </cell>
          <cell r="E1988" t="str">
            <v>ROI Gas</v>
          </cell>
          <cell r="F1988" t="str">
            <v>Fixed Load Generation</v>
          </cell>
        </row>
        <row r="1989">
          <cell r="A1989" t="str">
            <v>ROI</v>
          </cell>
          <cell r="D1989" t="str">
            <v>SK3</v>
          </cell>
          <cell r="E1989" t="str">
            <v>ROI Gas</v>
          </cell>
          <cell r="F1989" t="str">
            <v>Pump Load</v>
          </cell>
        </row>
        <row r="1990">
          <cell r="A1990" t="str">
            <v>ROI</v>
          </cell>
          <cell r="D1990" t="str">
            <v>SK3</v>
          </cell>
          <cell r="E1990" t="str">
            <v>ROI Gas</v>
          </cell>
          <cell r="F1990" t="str">
            <v>VO&amp;M Cost</v>
          </cell>
        </row>
        <row r="1991">
          <cell r="A1991" t="str">
            <v>ROI</v>
          </cell>
          <cell r="D1991" t="str">
            <v>SK3</v>
          </cell>
          <cell r="E1991" t="str">
            <v>ROI Gas</v>
          </cell>
          <cell r="F1991" t="str">
            <v>Generation Cost</v>
          </cell>
        </row>
        <row r="1992">
          <cell r="A1992" t="str">
            <v>ROI</v>
          </cell>
          <cell r="D1992" t="str">
            <v>SK3</v>
          </cell>
          <cell r="E1992" t="str">
            <v>ROI Gas</v>
          </cell>
          <cell r="F1992" t="str">
            <v>Start &amp; Shutdown Cost</v>
          </cell>
        </row>
        <row r="1993">
          <cell r="A1993" t="str">
            <v>ROI</v>
          </cell>
          <cell r="D1993" t="str">
            <v>SK3</v>
          </cell>
          <cell r="E1993" t="str">
            <v>ROI Gas</v>
          </cell>
          <cell r="F1993" t="str">
            <v>Start Fuel Cost</v>
          </cell>
        </row>
        <row r="1994">
          <cell r="A1994" t="str">
            <v>ROI</v>
          </cell>
          <cell r="D1994" t="str">
            <v>SK3</v>
          </cell>
          <cell r="E1994" t="str">
            <v>ROI Gas</v>
          </cell>
          <cell r="F1994" t="str">
            <v>Emissions Cost</v>
          </cell>
        </row>
        <row r="1995">
          <cell r="A1995" t="str">
            <v>ROI</v>
          </cell>
          <cell r="D1995" t="str">
            <v>SK3</v>
          </cell>
          <cell r="E1995" t="str">
            <v>ROI Gas</v>
          </cell>
          <cell r="F1995" t="str">
            <v>Total Generation Cost</v>
          </cell>
        </row>
        <row r="1996">
          <cell r="A1996" t="str">
            <v>ROI</v>
          </cell>
          <cell r="D1996" t="str">
            <v>SK3</v>
          </cell>
          <cell r="E1996" t="str">
            <v>ROI Gas</v>
          </cell>
          <cell r="F1996" t="str">
            <v>SRMC</v>
          </cell>
        </row>
        <row r="1997">
          <cell r="A1997" t="str">
            <v>ROI</v>
          </cell>
          <cell r="D1997" t="str">
            <v>SK3</v>
          </cell>
          <cell r="E1997" t="str">
            <v>ROI Gas</v>
          </cell>
          <cell r="F1997" t="str">
            <v>Mark-up</v>
          </cell>
        </row>
        <row r="1998">
          <cell r="A1998" t="str">
            <v>ROI</v>
          </cell>
          <cell r="D1998" t="str">
            <v>SK3</v>
          </cell>
          <cell r="E1998" t="str">
            <v>ROI Gas</v>
          </cell>
          <cell r="F1998" t="str">
            <v>Price Received</v>
          </cell>
        </row>
        <row r="1999">
          <cell r="A1999" t="str">
            <v>ROI</v>
          </cell>
          <cell r="D1999" t="str">
            <v>SK3</v>
          </cell>
          <cell r="E1999" t="str">
            <v>ROI Gas</v>
          </cell>
          <cell r="F1999" t="str">
            <v>Pool Revenue</v>
          </cell>
        </row>
        <row r="2000">
          <cell r="A2000" t="str">
            <v>ROI</v>
          </cell>
          <cell r="D2000" t="str">
            <v>SK3</v>
          </cell>
          <cell r="E2000" t="str">
            <v>ROI Gas</v>
          </cell>
          <cell r="F2000" t="str">
            <v>Net Revenue</v>
          </cell>
        </row>
        <row r="2001">
          <cell r="A2001" t="str">
            <v>ROI</v>
          </cell>
          <cell r="D2001" t="str">
            <v>SK3</v>
          </cell>
          <cell r="E2001" t="str">
            <v>ROI Gas</v>
          </cell>
          <cell r="F2001" t="str">
            <v>Net Profit</v>
          </cell>
        </row>
        <row r="2002">
          <cell r="A2002" t="str">
            <v>ROI</v>
          </cell>
          <cell r="D2002" t="str">
            <v>SK3</v>
          </cell>
          <cell r="E2002" t="str">
            <v>ROI Gas</v>
          </cell>
          <cell r="F2002" t="str">
            <v>Installed Capacity</v>
          </cell>
        </row>
        <row r="2003">
          <cell r="A2003" t="str">
            <v>ROI</v>
          </cell>
          <cell r="D2003" t="str">
            <v>SK3</v>
          </cell>
          <cell r="E2003" t="str">
            <v>ROI Gas</v>
          </cell>
          <cell r="F2003" t="str">
            <v>Rated Capacity</v>
          </cell>
        </row>
        <row r="2004">
          <cell r="A2004" t="str">
            <v>ROI</v>
          </cell>
          <cell r="D2004" t="str">
            <v>SK3</v>
          </cell>
          <cell r="E2004" t="str">
            <v>ROI Gas</v>
          </cell>
          <cell r="F2004" t="str">
            <v>Maintenance</v>
          </cell>
        </row>
        <row r="2005">
          <cell r="A2005" t="str">
            <v>ROI</v>
          </cell>
          <cell r="D2005" t="str">
            <v>SK3</v>
          </cell>
          <cell r="E2005" t="str">
            <v>ROI Gas</v>
          </cell>
          <cell r="F2005" t="str">
            <v>Forced Outage</v>
          </cell>
        </row>
        <row r="2006">
          <cell r="A2006" t="str">
            <v>ROI</v>
          </cell>
          <cell r="D2006" t="str">
            <v>SK3</v>
          </cell>
          <cell r="E2006" t="str">
            <v>ROI Gas</v>
          </cell>
          <cell r="F2006" t="str">
            <v>Available Energy</v>
          </cell>
        </row>
        <row r="2007">
          <cell r="A2007" t="str">
            <v>ROI</v>
          </cell>
          <cell r="D2007" t="str">
            <v>SK4</v>
          </cell>
          <cell r="E2007" t="str">
            <v>ROI Gas</v>
          </cell>
          <cell r="F2007" t="str">
            <v>Generation</v>
          </cell>
        </row>
        <row r="2008">
          <cell r="A2008" t="str">
            <v>ROI</v>
          </cell>
          <cell r="D2008" t="str">
            <v>SK4</v>
          </cell>
          <cell r="E2008" t="str">
            <v>ROI Gas</v>
          </cell>
          <cell r="F2008" t="str">
            <v>Units Started</v>
          </cell>
        </row>
        <row r="2009">
          <cell r="A2009" t="str">
            <v>ROI</v>
          </cell>
          <cell r="D2009" t="str">
            <v>SK4</v>
          </cell>
          <cell r="E2009" t="str">
            <v>ROI Gas</v>
          </cell>
          <cell r="F2009" t="str">
            <v>Hours of Operation</v>
          </cell>
        </row>
        <row r="2010">
          <cell r="A2010" t="str">
            <v>ROI</v>
          </cell>
          <cell r="D2010" t="str">
            <v>SK4</v>
          </cell>
          <cell r="E2010" t="str">
            <v>ROI Gas</v>
          </cell>
          <cell r="F2010" t="str">
            <v>Capacity Factor</v>
          </cell>
        </row>
        <row r="2011">
          <cell r="A2011" t="str">
            <v>ROI</v>
          </cell>
          <cell r="D2011" t="str">
            <v>SK4</v>
          </cell>
          <cell r="E2011" t="str">
            <v>ROI Gas</v>
          </cell>
          <cell r="F2011" t="str">
            <v>Energy Curtailed</v>
          </cell>
        </row>
        <row r="2012">
          <cell r="A2012" t="str">
            <v>ROI</v>
          </cell>
          <cell r="D2012" t="str">
            <v>SK4</v>
          </cell>
          <cell r="E2012" t="str">
            <v>ROI Gas</v>
          </cell>
          <cell r="F2012" t="str">
            <v>Fixed Load Generation</v>
          </cell>
        </row>
        <row r="2013">
          <cell r="A2013" t="str">
            <v>ROI</v>
          </cell>
          <cell r="D2013" t="str">
            <v>SK4</v>
          </cell>
          <cell r="E2013" t="str">
            <v>ROI Gas</v>
          </cell>
          <cell r="F2013" t="str">
            <v>Pump Load</v>
          </cell>
        </row>
        <row r="2014">
          <cell r="A2014" t="str">
            <v>ROI</v>
          </cell>
          <cell r="D2014" t="str">
            <v>SK4</v>
          </cell>
          <cell r="E2014" t="str">
            <v>ROI Gas</v>
          </cell>
          <cell r="F2014" t="str">
            <v>VO&amp;M Cost</v>
          </cell>
        </row>
        <row r="2015">
          <cell r="A2015" t="str">
            <v>ROI</v>
          </cell>
          <cell r="D2015" t="str">
            <v>SK4</v>
          </cell>
          <cell r="E2015" t="str">
            <v>ROI Gas</v>
          </cell>
          <cell r="F2015" t="str">
            <v>Generation Cost</v>
          </cell>
        </row>
        <row r="2016">
          <cell r="A2016" t="str">
            <v>ROI</v>
          </cell>
          <cell r="D2016" t="str">
            <v>SK4</v>
          </cell>
          <cell r="E2016" t="str">
            <v>ROI Gas</v>
          </cell>
          <cell r="F2016" t="str">
            <v>Start &amp; Shutdown Cost</v>
          </cell>
        </row>
        <row r="2017">
          <cell r="A2017" t="str">
            <v>ROI</v>
          </cell>
          <cell r="D2017" t="str">
            <v>SK4</v>
          </cell>
          <cell r="E2017" t="str">
            <v>ROI Gas</v>
          </cell>
          <cell r="F2017" t="str">
            <v>Start Fuel Cost</v>
          </cell>
        </row>
        <row r="2018">
          <cell r="A2018" t="str">
            <v>ROI</v>
          </cell>
          <cell r="D2018" t="str">
            <v>SK4</v>
          </cell>
          <cell r="E2018" t="str">
            <v>ROI Gas</v>
          </cell>
          <cell r="F2018" t="str">
            <v>Emissions Cost</v>
          </cell>
        </row>
        <row r="2019">
          <cell r="A2019" t="str">
            <v>ROI</v>
          </cell>
          <cell r="D2019" t="str">
            <v>SK4</v>
          </cell>
          <cell r="E2019" t="str">
            <v>ROI Gas</v>
          </cell>
          <cell r="F2019" t="str">
            <v>Total Generation Cost</v>
          </cell>
        </row>
        <row r="2020">
          <cell r="A2020" t="str">
            <v>ROI</v>
          </cell>
          <cell r="D2020" t="str">
            <v>SK4</v>
          </cell>
          <cell r="E2020" t="str">
            <v>ROI Gas</v>
          </cell>
          <cell r="F2020" t="str">
            <v>SRMC</v>
          </cell>
        </row>
        <row r="2021">
          <cell r="A2021" t="str">
            <v>ROI</v>
          </cell>
          <cell r="D2021" t="str">
            <v>SK4</v>
          </cell>
          <cell r="E2021" t="str">
            <v>ROI Gas</v>
          </cell>
          <cell r="F2021" t="str">
            <v>Mark-up</v>
          </cell>
        </row>
        <row r="2022">
          <cell r="A2022" t="str">
            <v>ROI</v>
          </cell>
          <cell r="D2022" t="str">
            <v>SK4</v>
          </cell>
          <cell r="E2022" t="str">
            <v>ROI Gas</v>
          </cell>
          <cell r="F2022" t="str">
            <v>Price Received</v>
          </cell>
        </row>
        <row r="2023">
          <cell r="A2023" t="str">
            <v>ROI</v>
          </cell>
          <cell r="D2023" t="str">
            <v>SK4</v>
          </cell>
          <cell r="E2023" t="str">
            <v>ROI Gas</v>
          </cell>
          <cell r="F2023" t="str">
            <v>Pool Revenue</v>
          </cell>
        </row>
        <row r="2024">
          <cell r="A2024" t="str">
            <v>ROI</v>
          </cell>
          <cell r="D2024" t="str">
            <v>SK4</v>
          </cell>
          <cell r="E2024" t="str">
            <v>ROI Gas</v>
          </cell>
          <cell r="F2024" t="str">
            <v>Net Revenue</v>
          </cell>
        </row>
        <row r="2025">
          <cell r="A2025" t="str">
            <v>ROI</v>
          </cell>
          <cell r="D2025" t="str">
            <v>SK4</v>
          </cell>
          <cell r="E2025" t="str">
            <v>ROI Gas</v>
          </cell>
          <cell r="F2025" t="str">
            <v>Net Profit</v>
          </cell>
        </row>
        <row r="2026">
          <cell r="A2026" t="str">
            <v>ROI</v>
          </cell>
          <cell r="D2026" t="str">
            <v>SK4</v>
          </cell>
          <cell r="E2026" t="str">
            <v>ROI Gas</v>
          </cell>
          <cell r="F2026" t="str">
            <v>Installed Capacity</v>
          </cell>
        </row>
        <row r="2027">
          <cell r="A2027" t="str">
            <v>ROI</v>
          </cell>
          <cell r="D2027" t="str">
            <v>SK4</v>
          </cell>
          <cell r="E2027" t="str">
            <v>ROI Gas</v>
          </cell>
          <cell r="F2027" t="str">
            <v>Rated Capacity</v>
          </cell>
        </row>
        <row r="2028">
          <cell r="A2028" t="str">
            <v>ROI</v>
          </cell>
          <cell r="D2028" t="str">
            <v>SK4</v>
          </cell>
          <cell r="E2028" t="str">
            <v>ROI Gas</v>
          </cell>
          <cell r="F2028" t="str">
            <v>Maintenance</v>
          </cell>
        </row>
        <row r="2029">
          <cell r="A2029" t="str">
            <v>ROI</v>
          </cell>
          <cell r="D2029" t="str">
            <v>SK4</v>
          </cell>
          <cell r="E2029" t="str">
            <v>ROI Gas</v>
          </cell>
          <cell r="F2029" t="str">
            <v>Forced Outage</v>
          </cell>
        </row>
        <row r="2030">
          <cell r="A2030" t="str">
            <v>ROI</v>
          </cell>
          <cell r="D2030" t="str">
            <v>SK4</v>
          </cell>
          <cell r="E2030" t="str">
            <v>ROI Gas</v>
          </cell>
          <cell r="F2030" t="str">
            <v>Available Energy</v>
          </cell>
        </row>
        <row r="2031">
          <cell r="A2031" t="str">
            <v>ROI</v>
          </cell>
          <cell r="D2031" t="str">
            <v>Suir OCGT</v>
          </cell>
          <cell r="E2031" t="str">
            <v>ROI Gas</v>
          </cell>
          <cell r="F2031" t="str">
            <v>Generation</v>
          </cell>
        </row>
        <row r="2032">
          <cell r="A2032" t="str">
            <v>ROI</v>
          </cell>
          <cell r="D2032" t="str">
            <v>Suir OCGT</v>
          </cell>
          <cell r="E2032" t="str">
            <v>ROI Gas</v>
          </cell>
          <cell r="F2032" t="str">
            <v>Units Started</v>
          </cell>
        </row>
        <row r="2033">
          <cell r="A2033" t="str">
            <v>ROI</v>
          </cell>
          <cell r="D2033" t="str">
            <v>Suir OCGT</v>
          </cell>
          <cell r="E2033" t="str">
            <v>ROI Gas</v>
          </cell>
          <cell r="F2033" t="str">
            <v>Hours of Operation</v>
          </cell>
        </row>
        <row r="2034">
          <cell r="A2034" t="str">
            <v>ROI</v>
          </cell>
          <cell r="D2034" t="str">
            <v>Suir OCGT</v>
          </cell>
          <cell r="E2034" t="str">
            <v>ROI Gas</v>
          </cell>
          <cell r="F2034" t="str">
            <v>Capacity Factor</v>
          </cell>
        </row>
        <row r="2035">
          <cell r="A2035" t="str">
            <v>ROI</v>
          </cell>
          <cell r="D2035" t="str">
            <v>Suir OCGT</v>
          </cell>
          <cell r="E2035" t="str">
            <v>ROI Gas</v>
          </cell>
          <cell r="F2035" t="str">
            <v>Energy Curtailed</v>
          </cell>
        </row>
        <row r="2036">
          <cell r="A2036" t="str">
            <v>ROI</v>
          </cell>
          <cell r="D2036" t="str">
            <v>Suir OCGT</v>
          </cell>
          <cell r="E2036" t="str">
            <v>ROI Gas</v>
          </cell>
          <cell r="F2036" t="str">
            <v>Fixed Load Generation</v>
          </cell>
        </row>
        <row r="2037">
          <cell r="A2037" t="str">
            <v>ROI</v>
          </cell>
          <cell r="D2037" t="str">
            <v>Suir OCGT</v>
          </cell>
          <cell r="E2037" t="str">
            <v>ROI Gas</v>
          </cell>
          <cell r="F2037" t="str">
            <v>Pump Load</v>
          </cell>
        </row>
        <row r="2038">
          <cell r="A2038" t="str">
            <v>ROI</v>
          </cell>
          <cell r="D2038" t="str">
            <v>Suir OCGT</v>
          </cell>
          <cell r="E2038" t="str">
            <v>ROI Gas</v>
          </cell>
          <cell r="F2038" t="str">
            <v>VO&amp;M Cost</v>
          </cell>
        </row>
        <row r="2039">
          <cell r="A2039" t="str">
            <v>ROI</v>
          </cell>
          <cell r="D2039" t="str">
            <v>Suir OCGT</v>
          </cell>
          <cell r="E2039" t="str">
            <v>ROI Gas</v>
          </cell>
          <cell r="F2039" t="str">
            <v>Generation Cost</v>
          </cell>
        </row>
        <row r="2040">
          <cell r="A2040" t="str">
            <v>ROI</v>
          </cell>
          <cell r="D2040" t="str">
            <v>Suir OCGT</v>
          </cell>
          <cell r="E2040" t="str">
            <v>ROI Gas</v>
          </cell>
          <cell r="F2040" t="str">
            <v>Start &amp; Shutdown Cost</v>
          </cell>
        </row>
        <row r="2041">
          <cell r="A2041" t="str">
            <v>ROI</v>
          </cell>
          <cell r="D2041" t="str">
            <v>Suir OCGT</v>
          </cell>
          <cell r="E2041" t="str">
            <v>ROI Gas</v>
          </cell>
          <cell r="F2041" t="str">
            <v>Start Fuel Cost</v>
          </cell>
        </row>
        <row r="2042">
          <cell r="A2042" t="str">
            <v>ROI</v>
          </cell>
          <cell r="D2042" t="str">
            <v>Suir OCGT</v>
          </cell>
          <cell r="E2042" t="str">
            <v>ROI Gas</v>
          </cell>
          <cell r="F2042" t="str">
            <v>Emissions Cost</v>
          </cell>
        </row>
        <row r="2043">
          <cell r="A2043" t="str">
            <v>ROI</v>
          </cell>
          <cell r="D2043" t="str">
            <v>Suir OCGT</v>
          </cell>
          <cell r="E2043" t="str">
            <v>ROI Gas</v>
          </cell>
          <cell r="F2043" t="str">
            <v>Total Generation Cost</v>
          </cell>
        </row>
        <row r="2044">
          <cell r="A2044" t="str">
            <v>ROI</v>
          </cell>
          <cell r="D2044" t="str">
            <v>Suir OCGT</v>
          </cell>
          <cell r="E2044" t="str">
            <v>ROI Gas</v>
          </cell>
          <cell r="F2044" t="str">
            <v>SRMC</v>
          </cell>
        </row>
        <row r="2045">
          <cell r="A2045" t="str">
            <v>ROI</v>
          </cell>
          <cell r="D2045" t="str">
            <v>Suir OCGT</v>
          </cell>
          <cell r="E2045" t="str">
            <v>ROI Gas</v>
          </cell>
          <cell r="F2045" t="str">
            <v>Mark-up</v>
          </cell>
        </row>
        <row r="2046">
          <cell r="A2046" t="str">
            <v>ROI</v>
          </cell>
          <cell r="D2046" t="str">
            <v>Suir OCGT</v>
          </cell>
          <cell r="E2046" t="str">
            <v>ROI Gas</v>
          </cell>
          <cell r="F2046" t="str">
            <v>Mark-up</v>
          </cell>
        </row>
        <row r="2047">
          <cell r="A2047" t="str">
            <v>ROI</v>
          </cell>
          <cell r="D2047" t="str">
            <v>Suir OCGT</v>
          </cell>
          <cell r="E2047" t="str">
            <v>ROI Gas</v>
          </cell>
          <cell r="F2047" t="str">
            <v>Mark-up</v>
          </cell>
        </row>
        <row r="2048">
          <cell r="A2048" t="str">
            <v>ROI</v>
          </cell>
          <cell r="D2048" t="str">
            <v>Suir OCGT</v>
          </cell>
          <cell r="E2048" t="str">
            <v>ROI Gas</v>
          </cell>
          <cell r="F2048" t="str">
            <v>Price Received</v>
          </cell>
        </row>
        <row r="2049">
          <cell r="A2049" t="str">
            <v>ROI</v>
          </cell>
          <cell r="D2049" t="str">
            <v>Suir OCGT</v>
          </cell>
          <cell r="E2049" t="str">
            <v>ROI Gas</v>
          </cell>
          <cell r="F2049" t="str">
            <v>Pool Revenue</v>
          </cell>
        </row>
        <row r="2050">
          <cell r="A2050" t="str">
            <v>ROI</v>
          </cell>
          <cell r="D2050" t="str">
            <v>Suir OCGT</v>
          </cell>
          <cell r="E2050" t="str">
            <v>ROI Gas</v>
          </cell>
          <cell r="F2050" t="str">
            <v>Net Revenue</v>
          </cell>
        </row>
        <row r="2051">
          <cell r="A2051" t="str">
            <v>ROI</v>
          </cell>
          <cell r="D2051" t="str">
            <v>Suir OCGT</v>
          </cell>
          <cell r="E2051" t="str">
            <v>ROI Gas</v>
          </cell>
          <cell r="F2051" t="str">
            <v>Net Profit</v>
          </cell>
        </row>
        <row r="2052">
          <cell r="A2052" t="str">
            <v>ROI</v>
          </cell>
          <cell r="D2052" t="str">
            <v>Suir OCGT</v>
          </cell>
          <cell r="E2052" t="str">
            <v>ROI Gas</v>
          </cell>
          <cell r="F2052" t="str">
            <v>Installed Capacity</v>
          </cell>
        </row>
        <row r="2053">
          <cell r="A2053" t="str">
            <v>ROI</v>
          </cell>
          <cell r="D2053" t="str">
            <v>Suir OCGT</v>
          </cell>
          <cell r="E2053" t="str">
            <v>ROI Gas</v>
          </cell>
          <cell r="F2053" t="str">
            <v>Rated Capacity</v>
          </cell>
        </row>
        <row r="2054">
          <cell r="A2054" t="str">
            <v>ROI</v>
          </cell>
          <cell r="D2054" t="str">
            <v>Suir OCGT</v>
          </cell>
          <cell r="E2054" t="str">
            <v>ROI Gas</v>
          </cell>
          <cell r="F2054" t="str">
            <v>Maintenance</v>
          </cell>
        </row>
        <row r="2055">
          <cell r="A2055" t="str">
            <v>ROI</v>
          </cell>
          <cell r="D2055" t="str">
            <v>Suir OCGT</v>
          </cell>
          <cell r="E2055" t="str">
            <v>ROI Gas</v>
          </cell>
          <cell r="F2055" t="str">
            <v>Forced Outage</v>
          </cell>
        </row>
        <row r="2056">
          <cell r="A2056" t="str">
            <v>ROI</v>
          </cell>
          <cell r="D2056" t="str">
            <v>Suir OCGT</v>
          </cell>
          <cell r="E2056" t="str">
            <v>ROI Gas</v>
          </cell>
          <cell r="F2056" t="str">
            <v>Available Energy</v>
          </cell>
        </row>
        <row r="2057">
          <cell r="A2057" t="str">
            <v>ROI</v>
          </cell>
          <cell r="D2057" t="str">
            <v>TB OCGT 1</v>
          </cell>
          <cell r="E2057" t="str">
            <v>ROI Gas</v>
          </cell>
          <cell r="F2057" t="str">
            <v>Generation</v>
          </cell>
        </row>
        <row r="2058">
          <cell r="A2058" t="str">
            <v>ROI</v>
          </cell>
          <cell r="D2058" t="str">
            <v>TB OCGT 1</v>
          </cell>
          <cell r="E2058" t="str">
            <v>ROI Gas</v>
          </cell>
          <cell r="F2058" t="str">
            <v>Units Started</v>
          </cell>
        </row>
        <row r="2059">
          <cell r="A2059" t="str">
            <v>ROI</v>
          </cell>
          <cell r="D2059" t="str">
            <v>TB OCGT 1</v>
          </cell>
          <cell r="E2059" t="str">
            <v>ROI Gas</v>
          </cell>
          <cell r="F2059" t="str">
            <v>Hours of Operation</v>
          </cell>
        </row>
        <row r="2060">
          <cell r="A2060" t="str">
            <v>ROI</v>
          </cell>
          <cell r="D2060" t="str">
            <v>TB OCGT 1</v>
          </cell>
          <cell r="E2060" t="str">
            <v>ROI Gas</v>
          </cell>
          <cell r="F2060" t="str">
            <v>Capacity Factor</v>
          </cell>
        </row>
        <row r="2061">
          <cell r="A2061" t="str">
            <v>ROI</v>
          </cell>
          <cell r="D2061" t="str">
            <v>TB OCGT 1</v>
          </cell>
          <cell r="E2061" t="str">
            <v>ROI Gas</v>
          </cell>
          <cell r="F2061" t="str">
            <v>Energy Curtailed</v>
          </cell>
        </row>
        <row r="2062">
          <cell r="A2062" t="str">
            <v>ROI</v>
          </cell>
          <cell r="D2062" t="str">
            <v>TB OCGT 1</v>
          </cell>
          <cell r="E2062" t="str">
            <v>ROI Gas</v>
          </cell>
          <cell r="F2062" t="str">
            <v>Fixed Load Generation</v>
          </cell>
        </row>
        <row r="2063">
          <cell r="A2063" t="str">
            <v>ROI</v>
          </cell>
          <cell r="D2063" t="str">
            <v>TB OCGT 1</v>
          </cell>
          <cell r="E2063" t="str">
            <v>ROI Gas</v>
          </cell>
          <cell r="F2063" t="str">
            <v>Pump Load</v>
          </cell>
        </row>
        <row r="2064">
          <cell r="A2064" t="str">
            <v>ROI</v>
          </cell>
          <cell r="D2064" t="str">
            <v>TB OCGT 1</v>
          </cell>
          <cell r="E2064" t="str">
            <v>ROI Gas</v>
          </cell>
          <cell r="F2064" t="str">
            <v>VO&amp;M Cost</v>
          </cell>
        </row>
        <row r="2065">
          <cell r="A2065" t="str">
            <v>ROI</v>
          </cell>
          <cell r="D2065" t="str">
            <v>TB OCGT 1</v>
          </cell>
          <cell r="E2065" t="str">
            <v>ROI Gas</v>
          </cell>
          <cell r="F2065" t="str">
            <v>Generation Cost</v>
          </cell>
        </row>
        <row r="2066">
          <cell r="A2066" t="str">
            <v>ROI</v>
          </cell>
          <cell r="D2066" t="str">
            <v>TB OCGT 1</v>
          </cell>
          <cell r="E2066" t="str">
            <v>ROI Gas</v>
          </cell>
          <cell r="F2066" t="str">
            <v>Start &amp; Shutdown Cost</v>
          </cell>
        </row>
        <row r="2067">
          <cell r="A2067" t="str">
            <v>ROI</v>
          </cell>
          <cell r="D2067" t="str">
            <v>TB OCGT 1</v>
          </cell>
          <cell r="E2067" t="str">
            <v>ROI Gas</v>
          </cell>
          <cell r="F2067" t="str">
            <v>Start Fuel Cost</v>
          </cell>
        </row>
        <row r="2068">
          <cell r="A2068" t="str">
            <v>ROI</v>
          </cell>
          <cell r="D2068" t="str">
            <v>TB OCGT 1</v>
          </cell>
          <cell r="E2068" t="str">
            <v>ROI Gas</v>
          </cell>
          <cell r="F2068" t="str">
            <v>Emissions Cost</v>
          </cell>
        </row>
        <row r="2069">
          <cell r="A2069" t="str">
            <v>ROI</v>
          </cell>
          <cell r="D2069" t="str">
            <v>TB OCGT 1</v>
          </cell>
          <cell r="E2069" t="str">
            <v>ROI Gas</v>
          </cell>
          <cell r="F2069" t="str">
            <v>Total Generation Cost</v>
          </cell>
        </row>
        <row r="2070">
          <cell r="A2070" t="str">
            <v>ROI</v>
          </cell>
          <cell r="D2070" t="str">
            <v>TB OCGT 1</v>
          </cell>
          <cell r="E2070" t="str">
            <v>ROI Gas</v>
          </cell>
          <cell r="F2070" t="str">
            <v>SRMC</v>
          </cell>
        </row>
        <row r="2071">
          <cell r="A2071" t="str">
            <v>ROI</v>
          </cell>
          <cell r="D2071" t="str">
            <v>TB OCGT 1</v>
          </cell>
          <cell r="E2071" t="str">
            <v>ROI Gas</v>
          </cell>
          <cell r="F2071" t="str">
            <v>Mark-up</v>
          </cell>
        </row>
        <row r="2072">
          <cell r="A2072" t="str">
            <v>ROI</v>
          </cell>
          <cell r="D2072" t="str">
            <v>TB OCGT 1</v>
          </cell>
          <cell r="E2072" t="str">
            <v>ROI Gas</v>
          </cell>
          <cell r="F2072" t="str">
            <v>Mark-up</v>
          </cell>
        </row>
        <row r="2073">
          <cell r="A2073" t="str">
            <v>ROI</v>
          </cell>
          <cell r="D2073" t="str">
            <v>TB OCGT 1</v>
          </cell>
          <cell r="E2073" t="str">
            <v>ROI Gas</v>
          </cell>
          <cell r="F2073" t="str">
            <v>Mark-up</v>
          </cell>
        </row>
        <row r="2074">
          <cell r="A2074" t="str">
            <v>ROI</v>
          </cell>
          <cell r="D2074" t="str">
            <v>TB OCGT 1</v>
          </cell>
          <cell r="E2074" t="str">
            <v>ROI Gas</v>
          </cell>
          <cell r="F2074" t="str">
            <v>Mark-up</v>
          </cell>
        </row>
        <row r="2075">
          <cell r="A2075" t="str">
            <v>ROI</v>
          </cell>
          <cell r="D2075" t="str">
            <v>TB OCGT 1</v>
          </cell>
          <cell r="E2075" t="str">
            <v>ROI Gas</v>
          </cell>
          <cell r="F2075" t="str">
            <v>Mark-up</v>
          </cell>
        </row>
        <row r="2076">
          <cell r="A2076" t="str">
            <v>ROI</v>
          </cell>
          <cell r="D2076" t="str">
            <v>TB OCGT 1</v>
          </cell>
          <cell r="E2076" t="str">
            <v>ROI Gas</v>
          </cell>
          <cell r="F2076" t="str">
            <v>Mark-up</v>
          </cell>
        </row>
        <row r="2077">
          <cell r="A2077" t="str">
            <v>ROI</v>
          </cell>
          <cell r="D2077" t="str">
            <v>TB OCGT 1</v>
          </cell>
          <cell r="E2077" t="str">
            <v>ROI Gas</v>
          </cell>
          <cell r="F2077" t="str">
            <v>Mark-up</v>
          </cell>
        </row>
        <row r="2078">
          <cell r="A2078" t="str">
            <v>ROI</v>
          </cell>
          <cell r="D2078" t="str">
            <v>TB OCGT 1</v>
          </cell>
          <cell r="E2078" t="str">
            <v>ROI Gas</v>
          </cell>
          <cell r="F2078" t="str">
            <v>Mark-up</v>
          </cell>
        </row>
        <row r="2079">
          <cell r="A2079" t="str">
            <v>ROI</v>
          </cell>
          <cell r="D2079" t="str">
            <v>TB OCGT 1</v>
          </cell>
          <cell r="E2079" t="str">
            <v>ROI Gas</v>
          </cell>
          <cell r="F2079" t="str">
            <v>Mark-up</v>
          </cell>
        </row>
        <row r="2080">
          <cell r="A2080" t="str">
            <v>ROI</v>
          </cell>
          <cell r="D2080" t="str">
            <v>TB OCGT 1</v>
          </cell>
          <cell r="E2080" t="str">
            <v>ROI Gas</v>
          </cell>
          <cell r="F2080" t="str">
            <v>Mark-up</v>
          </cell>
        </row>
        <row r="2081">
          <cell r="A2081" t="str">
            <v>ROI</v>
          </cell>
          <cell r="D2081" t="str">
            <v>TB OCGT 1</v>
          </cell>
          <cell r="E2081" t="str">
            <v>ROI Gas</v>
          </cell>
          <cell r="F2081" t="str">
            <v>Price Received</v>
          </cell>
        </row>
        <row r="2082">
          <cell r="A2082" t="str">
            <v>ROI</v>
          </cell>
          <cell r="D2082" t="str">
            <v>TB OCGT 1</v>
          </cell>
          <cell r="E2082" t="str">
            <v>ROI Gas</v>
          </cell>
          <cell r="F2082" t="str">
            <v>Pool Revenue</v>
          </cell>
        </row>
        <row r="2083">
          <cell r="A2083" t="str">
            <v>ROI</v>
          </cell>
          <cell r="D2083" t="str">
            <v>TB OCGT 1</v>
          </cell>
          <cell r="E2083" t="str">
            <v>ROI Gas</v>
          </cell>
          <cell r="F2083" t="str">
            <v>Net Revenue</v>
          </cell>
        </row>
        <row r="2084">
          <cell r="A2084" t="str">
            <v>ROI</v>
          </cell>
          <cell r="D2084" t="str">
            <v>TB OCGT 1</v>
          </cell>
          <cell r="E2084" t="str">
            <v>ROI Gas</v>
          </cell>
          <cell r="F2084" t="str">
            <v>Net Profit</v>
          </cell>
        </row>
        <row r="2085">
          <cell r="A2085" t="str">
            <v>ROI</v>
          </cell>
          <cell r="D2085" t="str">
            <v>TB OCGT 1</v>
          </cell>
          <cell r="E2085" t="str">
            <v>ROI Gas</v>
          </cell>
          <cell r="F2085" t="str">
            <v>Installed Capacity</v>
          </cell>
        </row>
        <row r="2086">
          <cell r="A2086" t="str">
            <v>ROI</v>
          </cell>
          <cell r="D2086" t="str">
            <v>TB OCGT 1</v>
          </cell>
          <cell r="E2086" t="str">
            <v>ROI Gas</v>
          </cell>
          <cell r="F2086" t="str">
            <v>Rated Capacity</v>
          </cell>
        </row>
        <row r="2087">
          <cell r="A2087" t="str">
            <v>ROI</v>
          </cell>
          <cell r="D2087" t="str">
            <v>TB OCGT 1</v>
          </cell>
          <cell r="E2087" t="str">
            <v>ROI Gas</v>
          </cell>
          <cell r="F2087" t="str">
            <v>Maintenance</v>
          </cell>
        </row>
        <row r="2088">
          <cell r="A2088" t="str">
            <v>ROI</v>
          </cell>
          <cell r="D2088" t="str">
            <v>TB OCGT 1</v>
          </cell>
          <cell r="E2088" t="str">
            <v>ROI Gas</v>
          </cell>
          <cell r="F2088" t="str">
            <v>Forced Outage</v>
          </cell>
        </row>
        <row r="2089">
          <cell r="A2089" t="str">
            <v>ROI</v>
          </cell>
          <cell r="D2089" t="str">
            <v>TB OCGT 1</v>
          </cell>
          <cell r="E2089" t="str">
            <v>ROI Gas</v>
          </cell>
          <cell r="F2089" t="str">
            <v>Available Energy</v>
          </cell>
        </row>
        <row r="2090">
          <cell r="A2090" t="str">
            <v>ROI</v>
          </cell>
          <cell r="D2090" t="str">
            <v>TB OCGT 2</v>
          </cell>
          <cell r="E2090" t="str">
            <v>ROI Gas</v>
          </cell>
          <cell r="F2090" t="str">
            <v>Generation</v>
          </cell>
        </row>
        <row r="2091">
          <cell r="A2091" t="str">
            <v>ROI</v>
          </cell>
          <cell r="D2091" t="str">
            <v>TB OCGT 2</v>
          </cell>
          <cell r="E2091" t="str">
            <v>ROI Gas</v>
          </cell>
          <cell r="F2091" t="str">
            <v>Units Started</v>
          </cell>
        </row>
        <row r="2092">
          <cell r="A2092" t="str">
            <v>ROI</v>
          </cell>
          <cell r="D2092" t="str">
            <v>TB OCGT 2</v>
          </cell>
          <cell r="E2092" t="str">
            <v>ROI Gas</v>
          </cell>
          <cell r="F2092" t="str">
            <v>Hours of Operation</v>
          </cell>
        </row>
        <row r="2093">
          <cell r="A2093" t="str">
            <v>ROI</v>
          </cell>
          <cell r="D2093" t="str">
            <v>TB OCGT 2</v>
          </cell>
          <cell r="E2093" t="str">
            <v>ROI Gas</v>
          </cell>
          <cell r="F2093" t="str">
            <v>Capacity Factor</v>
          </cell>
        </row>
        <row r="2094">
          <cell r="A2094" t="str">
            <v>ROI</v>
          </cell>
          <cell r="D2094" t="str">
            <v>TB OCGT 2</v>
          </cell>
          <cell r="E2094" t="str">
            <v>ROI Gas</v>
          </cell>
          <cell r="F2094" t="str">
            <v>Energy Curtailed</v>
          </cell>
        </row>
        <row r="2095">
          <cell r="A2095" t="str">
            <v>ROI</v>
          </cell>
          <cell r="D2095" t="str">
            <v>TB OCGT 2</v>
          </cell>
          <cell r="E2095" t="str">
            <v>ROI Gas</v>
          </cell>
          <cell r="F2095" t="str">
            <v>Fixed Load Generation</v>
          </cell>
        </row>
        <row r="2096">
          <cell r="A2096" t="str">
            <v>ROI</v>
          </cell>
          <cell r="D2096" t="str">
            <v>TB OCGT 2</v>
          </cell>
          <cell r="E2096" t="str">
            <v>ROI Gas</v>
          </cell>
          <cell r="F2096" t="str">
            <v>Pump Load</v>
          </cell>
        </row>
        <row r="2097">
          <cell r="A2097" t="str">
            <v>ROI</v>
          </cell>
          <cell r="D2097" t="str">
            <v>TB OCGT 2</v>
          </cell>
          <cell r="E2097" t="str">
            <v>ROI Gas</v>
          </cell>
          <cell r="F2097" t="str">
            <v>VO&amp;M Cost</v>
          </cell>
        </row>
        <row r="2098">
          <cell r="A2098" t="str">
            <v>ROI</v>
          </cell>
          <cell r="D2098" t="str">
            <v>TB OCGT 2</v>
          </cell>
          <cell r="E2098" t="str">
            <v>ROI Gas</v>
          </cell>
          <cell r="F2098" t="str">
            <v>Generation Cost</v>
          </cell>
        </row>
        <row r="2099">
          <cell r="A2099" t="str">
            <v>ROI</v>
          </cell>
          <cell r="D2099" t="str">
            <v>TB OCGT 2</v>
          </cell>
          <cell r="E2099" t="str">
            <v>ROI Gas</v>
          </cell>
          <cell r="F2099" t="str">
            <v>Start &amp; Shutdown Cost</v>
          </cell>
        </row>
        <row r="2100">
          <cell r="A2100" t="str">
            <v>ROI</v>
          </cell>
          <cell r="D2100" t="str">
            <v>TB OCGT 2</v>
          </cell>
          <cell r="E2100" t="str">
            <v>ROI Gas</v>
          </cell>
          <cell r="F2100" t="str">
            <v>Start Fuel Cost</v>
          </cell>
        </row>
        <row r="2101">
          <cell r="A2101" t="str">
            <v>ROI</v>
          </cell>
          <cell r="D2101" t="str">
            <v>TB OCGT 2</v>
          </cell>
          <cell r="E2101" t="str">
            <v>ROI Gas</v>
          </cell>
          <cell r="F2101" t="str">
            <v>Emissions Cost</v>
          </cell>
        </row>
        <row r="2102">
          <cell r="A2102" t="str">
            <v>ROI</v>
          </cell>
          <cell r="D2102" t="str">
            <v>TB OCGT 2</v>
          </cell>
          <cell r="E2102" t="str">
            <v>ROI Gas</v>
          </cell>
          <cell r="F2102" t="str">
            <v>Total Generation Cost</v>
          </cell>
        </row>
        <row r="2103">
          <cell r="A2103" t="str">
            <v>ROI</v>
          </cell>
          <cell r="D2103" t="str">
            <v>TB OCGT 2</v>
          </cell>
          <cell r="E2103" t="str">
            <v>ROI Gas</v>
          </cell>
          <cell r="F2103" t="str">
            <v>SRMC</v>
          </cell>
        </row>
        <row r="2104">
          <cell r="A2104" t="str">
            <v>ROI</v>
          </cell>
          <cell r="D2104" t="str">
            <v>TB OCGT 2</v>
          </cell>
          <cell r="E2104" t="str">
            <v>ROI Gas</v>
          </cell>
          <cell r="F2104" t="str">
            <v>Mark-up</v>
          </cell>
        </row>
        <row r="2105">
          <cell r="A2105" t="str">
            <v>ROI</v>
          </cell>
          <cell r="D2105" t="str">
            <v>TB OCGT 2</v>
          </cell>
          <cell r="E2105" t="str">
            <v>ROI Gas</v>
          </cell>
          <cell r="F2105" t="str">
            <v>Mark-up</v>
          </cell>
        </row>
        <row r="2106">
          <cell r="A2106" t="str">
            <v>ROI</v>
          </cell>
          <cell r="D2106" t="str">
            <v>TB OCGT 2</v>
          </cell>
          <cell r="E2106" t="str">
            <v>ROI Gas</v>
          </cell>
          <cell r="F2106" t="str">
            <v>Mark-up</v>
          </cell>
        </row>
        <row r="2107">
          <cell r="A2107" t="str">
            <v>ROI</v>
          </cell>
          <cell r="D2107" t="str">
            <v>TB OCGT 2</v>
          </cell>
          <cell r="E2107" t="str">
            <v>ROI Gas</v>
          </cell>
          <cell r="F2107" t="str">
            <v>Mark-up</v>
          </cell>
        </row>
        <row r="2108">
          <cell r="A2108" t="str">
            <v>ROI</v>
          </cell>
          <cell r="D2108" t="str">
            <v>TB OCGT 2</v>
          </cell>
          <cell r="E2108" t="str">
            <v>ROI Gas</v>
          </cell>
          <cell r="F2108" t="str">
            <v>Mark-up</v>
          </cell>
        </row>
        <row r="2109">
          <cell r="A2109" t="str">
            <v>ROI</v>
          </cell>
          <cell r="D2109" t="str">
            <v>TB OCGT 2</v>
          </cell>
          <cell r="E2109" t="str">
            <v>ROI Gas</v>
          </cell>
          <cell r="F2109" t="str">
            <v>Mark-up</v>
          </cell>
        </row>
        <row r="2110">
          <cell r="A2110" t="str">
            <v>ROI</v>
          </cell>
          <cell r="D2110" t="str">
            <v>TB OCGT 2</v>
          </cell>
          <cell r="E2110" t="str">
            <v>ROI Gas</v>
          </cell>
          <cell r="F2110" t="str">
            <v>Mark-up</v>
          </cell>
        </row>
        <row r="2111">
          <cell r="A2111" t="str">
            <v>ROI</v>
          </cell>
          <cell r="D2111" t="str">
            <v>TB OCGT 2</v>
          </cell>
          <cell r="E2111" t="str">
            <v>ROI Gas</v>
          </cell>
          <cell r="F2111" t="str">
            <v>Mark-up</v>
          </cell>
        </row>
        <row r="2112">
          <cell r="A2112" t="str">
            <v>ROI</v>
          </cell>
          <cell r="D2112" t="str">
            <v>TB OCGT 2</v>
          </cell>
          <cell r="E2112" t="str">
            <v>ROI Gas</v>
          </cell>
          <cell r="F2112" t="str">
            <v>Mark-up</v>
          </cell>
        </row>
        <row r="2113">
          <cell r="A2113" t="str">
            <v>ROI</v>
          </cell>
          <cell r="D2113" t="str">
            <v>TB OCGT 2</v>
          </cell>
          <cell r="E2113" t="str">
            <v>ROI Gas</v>
          </cell>
          <cell r="F2113" t="str">
            <v>Mark-up</v>
          </cell>
        </row>
        <row r="2114">
          <cell r="A2114" t="str">
            <v>ROI</v>
          </cell>
          <cell r="D2114" t="str">
            <v>TB OCGT 2</v>
          </cell>
          <cell r="E2114" t="str">
            <v>ROI Gas</v>
          </cell>
          <cell r="F2114" t="str">
            <v>Price Received</v>
          </cell>
        </row>
        <row r="2115">
          <cell r="A2115" t="str">
            <v>ROI</v>
          </cell>
          <cell r="D2115" t="str">
            <v>TB OCGT 2</v>
          </cell>
          <cell r="E2115" t="str">
            <v>ROI Gas</v>
          </cell>
          <cell r="F2115" t="str">
            <v>Pool Revenue</v>
          </cell>
        </row>
        <row r="2116">
          <cell r="A2116" t="str">
            <v>ROI</v>
          </cell>
          <cell r="D2116" t="str">
            <v>TB OCGT 2</v>
          </cell>
          <cell r="E2116" t="str">
            <v>ROI Gas</v>
          </cell>
          <cell r="F2116" t="str">
            <v>Net Revenue</v>
          </cell>
        </row>
        <row r="2117">
          <cell r="A2117" t="str">
            <v>ROI</v>
          </cell>
          <cell r="D2117" t="str">
            <v>TB OCGT 2</v>
          </cell>
          <cell r="E2117" t="str">
            <v>ROI Gas</v>
          </cell>
          <cell r="F2117" t="str">
            <v>Net Profit</v>
          </cell>
        </row>
        <row r="2118">
          <cell r="A2118" t="str">
            <v>ROI</v>
          </cell>
          <cell r="D2118" t="str">
            <v>TB OCGT 2</v>
          </cell>
          <cell r="E2118" t="str">
            <v>ROI Gas</v>
          </cell>
          <cell r="F2118" t="str">
            <v>Installed Capacity</v>
          </cell>
        </row>
        <row r="2119">
          <cell r="A2119" t="str">
            <v>ROI</v>
          </cell>
          <cell r="D2119" t="str">
            <v>TB OCGT 2</v>
          </cell>
          <cell r="E2119" t="str">
            <v>ROI Gas</v>
          </cell>
          <cell r="F2119" t="str">
            <v>Rated Capacity</v>
          </cell>
        </row>
        <row r="2120">
          <cell r="A2120" t="str">
            <v>ROI</v>
          </cell>
          <cell r="D2120" t="str">
            <v>TB OCGT 2</v>
          </cell>
          <cell r="E2120" t="str">
            <v>ROI Gas</v>
          </cell>
          <cell r="F2120" t="str">
            <v>Maintenance</v>
          </cell>
        </row>
        <row r="2121">
          <cell r="A2121" t="str">
            <v>ROI</v>
          </cell>
          <cell r="D2121" t="str">
            <v>TB OCGT 2</v>
          </cell>
          <cell r="E2121" t="str">
            <v>ROI Gas</v>
          </cell>
          <cell r="F2121" t="str">
            <v>Forced Outage</v>
          </cell>
        </row>
        <row r="2122">
          <cell r="A2122" t="str">
            <v>ROI</v>
          </cell>
          <cell r="D2122" t="str">
            <v>TB OCGT 2</v>
          </cell>
          <cell r="E2122" t="str">
            <v>ROI Gas</v>
          </cell>
          <cell r="F2122" t="str">
            <v>Available Energy</v>
          </cell>
        </row>
        <row r="2123">
          <cell r="A2123" t="str">
            <v>ROI</v>
          </cell>
          <cell r="D2123" t="str">
            <v>TB OCGT 3</v>
          </cell>
          <cell r="E2123" t="str">
            <v>ROI Gas</v>
          </cell>
          <cell r="F2123" t="str">
            <v>Generation</v>
          </cell>
        </row>
        <row r="2124">
          <cell r="A2124" t="str">
            <v>ROI</v>
          </cell>
          <cell r="D2124" t="str">
            <v>TB OCGT 3</v>
          </cell>
          <cell r="E2124" t="str">
            <v>ROI Gas</v>
          </cell>
          <cell r="F2124" t="str">
            <v>Units Started</v>
          </cell>
        </row>
        <row r="2125">
          <cell r="A2125" t="str">
            <v>ROI</v>
          </cell>
          <cell r="D2125" t="str">
            <v>TB OCGT 3</v>
          </cell>
          <cell r="E2125" t="str">
            <v>ROI Gas</v>
          </cell>
          <cell r="F2125" t="str">
            <v>Hours of Operation</v>
          </cell>
        </row>
        <row r="2126">
          <cell r="A2126" t="str">
            <v>ROI</v>
          </cell>
          <cell r="D2126" t="str">
            <v>TB OCGT 3</v>
          </cell>
          <cell r="E2126" t="str">
            <v>ROI Gas</v>
          </cell>
          <cell r="F2126" t="str">
            <v>Capacity Factor</v>
          </cell>
        </row>
        <row r="2127">
          <cell r="A2127" t="str">
            <v>ROI</v>
          </cell>
          <cell r="D2127" t="str">
            <v>TB OCGT 3</v>
          </cell>
          <cell r="E2127" t="str">
            <v>ROI Gas</v>
          </cell>
          <cell r="F2127" t="str">
            <v>Energy Curtailed</v>
          </cell>
        </row>
        <row r="2128">
          <cell r="A2128" t="str">
            <v>ROI</v>
          </cell>
          <cell r="D2128" t="str">
            <v>TB OCGT 3</v>
          </cell>
          <cell r="E2128" t="str">
            <v>ROI Gas</v>
          </cell>
          <cell r="F2128" t="str">
            <v>Fixed Load Generation</v>
          </cell>
        </row>
        <row r="2129">
          <cell r="A2129" t="str">
            <v>ROI</v>
          </cell>
          <cell r="D2129" t="str">
            <v>TB OCGT 3</v>
          </cell>
          <cell r="E2129" t="str">
            <v>ROI Gas</v>
          </cell>
          <cell r="F2129" t="str">
            <v>Pump Load</v>
          </cell>
        </row>
        <row r="2130">
          <cell r="A2130" t="str">
            <v>ROI</v>
          </cell>
          <cell r="D2130" t="str">
            <v>TB OCGT 3</v>
          </cell>
          <cell r="E2130" t="str">
            <v>ROI Gas</v>
          </cell>
          <cell r="F2130" t="str">
            <v>VO&amp;M Cost</v>
          </cell>
        </row>
        <row r="2131">
          <cell r="A2131" t="str">
            <v>ROI</v>
          </cell>
          <cell r="D2131" t="str">
            <v>TB OCGT 3</v>
          </cell>
          <cell r="E2131" t="str">
            <v>ROI Gas</v>
          </cell>
          <cell r="F2131" t="str">
            <v>Generation Cost</v>
          </cell>
        </row>
        <row r="2132">
          <cell r="A2132" t="str">
            <v>ROI</v>
          </cell>
          <cell r="D2132" t="str">
            <v>TB OCGT 3</v>
          </cell>
          <cell r="E2132" t="str">
            <v>ROI Gas</v>
          </cell>
          <cell r="F2132" t="str">
            <v>Start &amp; Shutdown Cost</v>
          </cell>
        </row>
        <row r="2133">
          <cell r="A2133" t="str">
            <v>ROI</v>
          </cell>
          <cell r="D2133" t="str">
            <v>TB OCGT 3</v>
          </cell>
          <cell r="E2133" t="str">
            <v>ROI Gas</v>
          </cell>
          <cell r="F2133" t="str">
            <v>Start Fuel Cost</v>
          </cell>
        </row>
        <row r="2134">
          <cell r="A2134" t="str">
            <v>ROI</v>
          </cell>
          <cell r="D2134" t="str">
            <v>TB OCGT 3</v>
          </cell>
          <cell r="E2134" t="str">
            <v>ROI Gas</v>
          </cell>
          <cell r="F2134" t="str">
            <v>Emissions Cost</v>
          </cell>
        </row>
        <row r="2135">
          <cell r="A2135" t="str">
            <v>ROI</v>
          </cell>
          <cell r="D2135" t="str">
            <v>TB OCGT 3</v>
          </cell>
          <cell r="E2135" t="str">
            <v>ROI Gas</v>
          </cell>
          <cell r="F2135" t="str">
            <v>Total Generation Cost</v>
          </cell>
        </row>
        <row r="2136">
          <cell r="A2136" t="str">
            <v>ROI</v>
          </cell>
          <cell r="D2136" t="str">
            <v>TB OCGT 3</v>
          </cell>
          <cell r="E2136" t="str">
            <v>ROI Gas</v>
          </cell>
          <cell r="F2136" t="str">
            <v>SRMC</v>
          </cell>
        </row>
        <row r="2137">
          <cell r="A2137" t="str">
            <v>ROI</v>
          </cell>
          <cell r="D2137" t="str">
            <v>TB OCGT 3</v>
          </cell>
          <cell r="E2137" t="str">
            <v>ROI Gas</v>
          </cell>
          <cell r="F2137" t="str">
            <v>Mark-up</v>
          </cell>
        </row>
        <row r="2138">
          <cell r="A2138" t="str">
            <v>ROI</v>
          </cell>
          <cell r="D2138" t="str">
            <v>TB OCGT 3</v>
          </cell>
          <cell r="E2138" t="str">
            <v>ROI Gas</v>
          </cell>
          <cell r="F2138" t="str">
            <v>Mark-up</v>
          </cell>
        </row>
        <row r="2139">
          <cell r="A2139" t="str">
            <v>ROI</v>
          </cell>
          <cell r="D2139" t="str">
            <v>TB OCGT 3</v>
          </cell>
          <cell r="E2139" t="str">
            <v>ROI Gas</v>
          </cell>
          <cell r="F2139" t="str">
            <v>Mark-up</v>
          </cell>
        </row>
        <row r="2140">
          <cell r="A2140" t="str">
            <v>ROI</v>
          </cell>
          <cell r="D2140" t="str">
            <v>TB OCGT 3</v>
          </cell>
          <cell r="E2140" t="str">
            <v>ROI Gas</v>
          </cell>
          <cell r="F2140" t="str">
            <v>Mark-up</v>
          </cell>
        </row>
        <row r="2141">
          <cell r="A2141" t="str">
            <v>ROI</v>
          </cell>
          <cell r="D2141" t="str">
            <v>TB OCGT 3</v>
          </cell>
          <cell r="E2141" t="str">
            <v>ROI Gas</v>
          </cell>
          <cell r="F2141" t="str">
            <v>Mark-up</v>
          </cell>
        </row>
        <row r="2142">
          <cell r="A2142" t="str">
            <v>ROI</v>
          </cell>
          <cell r="D2142" t="str">
            <v>TB OCGT 3</v>
          </cell>
          <cell r="E2142" t="str">
            <v>ROI Gas</v>
          </cell>
          <cell r="F2142" t="str">
            <v>Mark-up</v>
          </cell>
        </row>
        <row r="2143">
          <cell r="A2143" t="str">
            <v>ROI</v>
          </cell>
          <cell r="D2143" t="str">
            <v>TB OCGT 3</v>
          </cell>
          <cell r="E2143" t="str">
            <v>ROI Gas</v>
          </cell>
          <cell r="F2143" t="str">
            <v>Mark-up</v>
          </cell>
        </row>
        <row r="2144">
          <cell r="A2144" t="str">
            <v>ROI</v>
          </cell>
          <cell r="D2144" t="str">
            <v>TB OCGT 3</v>
          </cell>
          <cell r="E2144" t="str">
            <v>ROI Gas</v>
          </cell>
          <cell r="F2144" t="str">
            <v>Mark-up</v>
          </cell>
        </row>
        <row r="2145">
          <cell r="A2145" t="str">
            <v>ROI</v>
          </cell>
          <cell r="D2145" t="str">
            <v>TB OCGT 3</v>
          </cell>
          <cell r="E2145" t="str">
            <v>ROI Gas</v>
          </cell>
          <cell r="F2145" t="str">
            <v>Mark-up</v>
          </cell>
        </row>
        <row r="2146">
          <cell r="A2146" t="str">
            <v>ROI</v>
          </cell>
          <cell r="D2146" t="str">
            <v>TB OCGT 3</v>
          </cell>
          <cell r="E2146" t="str">
            <v>ROI Gas</v>
          </cell>
          <cell r="F2146" t="str">
            <v>Mark-up</v>
          </cell>
        </row>
        <row r="2147">
          <cell r="A2147" t="str">
            <v>ROI</v>
          </cell>
          <cell r="D2147" t="str">
            <v>TB OCGT 3</v>
          </cell>
          <cell r="E2147" t="str">
            <v>ROI Gas</v>
          </cell>
          <cell r="F2147" t="str">
            <v>Price Received</v>
          </cell>
        </row>
        <row r="2148">
          <cell r="A2148" t="str">
            <v>ROI</v>
          </cell>
          <cell r="D2148" t="str">
            <v>TB OCGT 3</v>
          </cell>
          <cell r="E2148" t="str">
            <v>ROI Gas</v>
          </cell>
          <cell r="F2148" t="str">
            <v>Pool Revenue</v>
          </cell>
        </row>
        <row r="2149">
          <cell r="A2149" t="str">
            <v>ROI</v>
          </cell>
          <cell r="D2149" t="str">
            <v>TB OCGT 3</v>
          </cell>
          <cell r="E2149" t="str">
            <v>ROI Gas</v>
          </cell>
          <cell r="F2149" t="str">
            <v>Net Revenue</v>
          </cell>
        </row>
        <row r="2150">
          <cell r="A2150" t="str">
            <v>ROI</v>
          </cell>
          <cell r="D2150" t="str">
            <v>TB OCGT 3</v>
          </cell>
          <cell r="E2150" t="str">
            <v>ROI Gas</v>
          </cell>
          <cell r="F2150" t="str">
            <v>Net Profit</v>
          </cell>
        </row>
        <row r="2151">
          <cell r="A2151" t="str">
            <v>ROI</v>
          </cell>
          <cell r="D2151" t="str">
            <v>TB OCGT 3</v>
          </cell>
          <cell r="E2151" t="str">
            <v>ROI Gas</v>
          </cell>
          <cell r="F2151" t="str">
            <v>Installed Capacity</v>
          </cell>
        </row>
        <row r="2152">
          <cell r="A2152" t="str">
            <v>ROI</v>
          </cell>
          <cell r="D2152" t="str">
            <v>TB OCGT 3</v>
          </cell>
          <cell r="E2152" t="str">
            <v>ROI Gas</v>
          </cell>
          <cell r="F2152" t="str">
            <v>Rated Capacity</v>
          </cell>
        </row>
        <row r="2153">
          <cell r="A2153" t="str">
            <v>ROI</v>
          </cell>
          <cell r="D2153" t="str">
            <v>TB OCGT 3</v>
          </cell>
          <cell r="E2153" t="str">
            <v>ROI Gas</v>
          </cell>
          <cell r="F2153" t="str">
            <v>Maintenance</v>
          </cell>
        </row>
        <row r="2154">
          <cell r="A2154" t="str">
            <v>ROI</v>
          </cell>
          <cell r="D2154" t="str">
            <v>TB OCGT 3</v>
          </cell>
          <cell r="E2154" t="str">
            <v>ROI Gas</v>
          </cell>
          <cell r="F2154" t="str">
            <v>Forced Outage</v>
          </cell>
        </row>
        <row r="2155">
          <cell r="A2155" t="str">
            <v>ROI</v>
          </cell>
          <cell r="D2155" t="str">
            <v>TB OCGT 3</v>
          </cell>
          <cell r="E2155" t="str">
            <v>ROI Gas</v>
          </cell>
          <cell r="F2155" t="str">
            <v>Available Energy</v>
          </cell>
        </row>
        <row r="2156">
          <cell r="A2156" t="str">
            <v>ROI</v>
          </cell>
          <cell r="D2156" t="str">
            <v>TY1</v>
          </cell>
          <cell r="E2156" t="str">
            <v>ROI Gas</v>
          </cell>
          <cell r="F2156" t="str">
            <v>Generation</v>
          </cell>
        </row>
        <row r="2157">
          <cell r="A2157" t="str">
            <v>ROI</v>
          </cell>
          <cell r="D2157" t="str">
            <v>TY1</v>
          </cell>
          <cell r="E2157" t="str">
            <v>ROI Gas</v>
          </cell>
          <cell r="F2157" t="str">
            <v>Units Started</v>
          </cell>
        </row>
        <row r="2158">
          <cell r="A2158" t="str">
            <v>ROI</v>
          </cell>
          <cell r="D2158" t="str">
            <v>TY1</v>
          </cell>
          <cell r="E2158" t="str">
            <v>ROI Gas</v>
          </cell>
          <cell r="F2158" t="str">
            <v>Hours of Operation</v>
          </cell>
        </row>
        <row r="2159">
          <cell r="A2159" t="str">
            <v>ROI</v>
          </cell>
          <cell r="D2159" t="str">
            <v>TY1</v>
          </cell>
          <cell r="E2159" t="str">
            <v>ROI Gas</v>
          </cell>
          <cell r="F2159" t="str">
            <v>Capacity Factor</v>
          </cell>
        </row>
        <row r="2160">
          <cell r="A2160" t="str">
            <v>ROI</v>
          </cell>
          <cell r="D2160" t="str">
            <v>TY1</v>
          </cell>
          <cell r="E2160" t="str">
            <v>ROI Gas</v>
          </cell>
          <cell r="F2160" t="str">
            <v>Energy Curtailed</v>
          </cell>
        </row>
        <row r="2161">
          <cell r="A2161" t="str">
            <v>ROI</v>
          </cell>
          <cell r="D2161" t="str">
            <v>TY1</v>
          </cell>
          <cell r="E2161" t="str">
            <v>ROI Gas</v>
          </cell>
          <cell r="F2161" t="str">
            <v>Fixed Load Generation</v>
          </cell>
        </row>
        <row r="2162">
          <cell r="A2162" t="str">
            <v>ROI</v>
          </cell>
          <cell r="D2162" t="str">
            <v>TY1</v>
          </cell>
          <cell r="E2162" t="str">
            <v>ROI Gas</v>
          </cell>
          <cell r="F2162" t="str">
            <v>Pump Load</v>
          </cell>
        </row>
        <row r="2163">
          <cell r="A2163" t="str">
            <v>ROI</v>
          </cell>
          <cell r="D2163" t="str">
            <v>TY1</v>
          </cell>
          <cell r="E2163" t="str">
            <v>ROI Gas</v>
          </cell>
          <cell r="F2163" t="str">
            <v>VO&amp;M Cost</v>
          </cell>
        </row>
        <row r="2164">
          <cell r="A2164" t="str">
            <v>ROI</v>
          </cell>
          <cell r="D2164" t="str">
            <v>TY1</v>
          </cell>
          <cell r="E2164" t="str">
            <v>ROI Gas</v>
          </cell>
          <cell r="F2164" t="str">
            <v>Generation Cost</v>
          </cell>
        </row>
        <row r="2165">
          <cell r="A2165" t="str">
            <v>ROI</v>
          </cell>
          <cell r="D2165" t="str">
            <v>TY1</v>
          </cell>
          <cell r="E2165" t="str">
            <v>ROI Gas</v>
          </cell>
          <cell r="F2165" t="str">
            <v>Start &amp; Shutdown Cost</v>
          </cell>
        </row>
        <row r="2166">
          <cell r="A2166" t="str">
            <v>ROI</v>
          </cell>
          <cell r="D2166" t="str">
            <v>TY1</v>
          </cell>
          <cell r="E2166" t="str">
            <v>ROI Gas</v>
          </cell>
          <cell r="F2166" t="str">
            <v>Start Fuel Cost</v>
          </cell>
        </row>
        <row r="2167">
          <cell r="A2167" t="str">
            <v>ROI</v>
          </cell>
          <cell r="D2167" t="str">
            <v>TY1</v>
          </cell>
          <cell r="E2167" t="str">
            <v>ROI Gas</v>
          </cell>
          <cell r="F2167" t="str">
            <v>Emissions Cost</v>
          </cell>
        </row>
        <row r="2168">
          <cell r="A2168" t="str">
            <v>ROI</v>
          </cell>
          <cell r="D2168" t="str">
            <v>TY1</v>
          </cell>
          <cell r="E2168" t="str">
            <v>ROI Gas</v>
          </cell>
          <cell r="F2168" t="str">
            <v>Total Generation Cost</v>
          </cell>
        </row>
        <row r="2169">
          <cell r="A2169" t="str">
            <v>ROI</v>
          </cell>
          <cell r="D2169" t="str">
            <v>TY1</v>
          </cell>
          <cell r="E2169" t="str">
            <v>ROI Gas</v>
          </cell>
          <cell r="F2169" t="str">
            <v>SRMC</v>
          </cell>
        </row>
        <row r="2170">
          <cell r="A2170" t="str">
            <v>ROI</v>
          </cell>
          <cell r="D2170" t="str">
            <v>TY1</v>
          </cell>
          <cell r="E2170" t="str">
            <v>ROI Gas</v>
          </cell>
          <cell r="F2170" t="str">
            <v>Mark-up</v>
          </cell>
        </row>
        <row r="2171">
          <cell r="A2171" t="str">
            <v>ROI</v>
          </cell>
          <cell r="D2171" t="str">
            <v>TY1</v>
          </cell>
          <cell r="E2171" t="str">
            <v>ROI Gas</v>
          </cell>
          <cell r="F2171" t="str">
            <v>Mark-up</v>
          </cell>
        </row>
        <row r="2172">
          <cell r="A2172" t="str">
            <v>ROI</v>
          </cell>
          <cell r="D2172" t="str">
            <v>TY1</v>
          </cell>
          <cell r="E2172" t="str">
            <v>ROI Gas</v>
          </cell>
          <cell r="F2172" t="str">
            <v>Mark-up</v>
          </cell>
        </row>
        <row r="2173">
          <cell r="A2173" t="str">
            <v>ROI</v>
          </cell>
          <cell r="D2173" t="str">
            <v>TY1</v>
          </cell>
          <cell r="E2173" t="str">
            <v>ROI Gas</v>
          </cell>
          <cell r="F2173" t="str">
            <v>Price Received</v>
          </cell>
        </row>
        <row r="2174">
          <cell r="A2174" t="str">
            <v>ROI</v>
          </cell>
          <cell r="D2174" t="str">
            <v>TY1</v>
          </cell>
          <cell r="E2174" t="str">
            <v>ROI Gas</v>
          </cell>
          <cell r="F2174" t="str">
            <v>Pool Revenue</v>
          </cell>
        </row>
        <row r="2175">
          <cell r="A2175" t="str">
            <v>ROI</v>
          </cell>
          <cell r="D2175" t="str">
            <v>TY1</v>
          </cell>
          <cell r="E2175" t="str">
            <v>ROI Gas</v>
          </cell>
          <cell r="F2175" t="str">
            <v>Net Revenue</v>
          </cell>
        </row>
        <row r="2176">
          <cell r="A2176" t="str">
            <v>ROI</v>
          </cell>
          <cell r="D2176" t="str">
            <v>TY1</v>
          </cell>
          <cell r="E2176" t="str">
            <v>ROI Gas</v>
          </cell>
          <cell r="F2176" t="str">
            <v>Net Profit</v>
          </cell>
        </row>
        <row r="2177">
          <cell r="A2177" t="str">
            <v>ROI</v>
          </cell>
          <cell r="D2177" t="str">
            <v>TY1</v>
          </cell>
          <cell r="E2177" t="str">
            <v>ROI Gas</v>
          </cell>
          <cell r="F2177" t="str">
            <v>Installed Capacity</v>
          </cell>
        </row>
        <row r="2178">
          <cell r="A2178" t="str">
            <v>ROI</v>
          </cell>
          <cell r="D2178" t="str">
            <v>TY1</v>
          </cell>
          <cell r="E2178" t="str">
            <v>ROI Gas</v>
          </cell>
          <cell r="F2178" t="str">
            <v>Rated Capacity</v>
          </cell>
        </row>
        <row r="2179">
          <cell r="A2179" t="str">
            <v>ROI</v>
          </cell>
          <cell r="D2179" t="str">
            <v>TY1</v>
          </cell>
          <cell r="E2179" t="str">
            <v>ROI Gas</v>
          </cell>
          <cell r="F2179" t="str">
            <v>Maintenance</v>
          </cell>
        </row>
        <row r="2180">
          <cell r="A2180" t="str">
            <v>ROI</v>
          </cell>
          <cell r="D2180" t="str">
            <v>TY1</v>
          </cell>
          <cell r="E2180" t="str">
            <v>ROI Gas</v>
          </cell>
          <cell r="F2180" t="str">
            <v>Forced Outage</v>
          </cell>
        </row>
        <row r="2181">
          <cell r="A2181" t="str">
            <v>ROI</v>
          </cell>
          <cell r="D2181" t="str">
            <v>TY1</v>
          </cell>
          <cell r="E2181" t="str">
            <v>ROI Gas</v>
          </cell>
          <cell r="F2181" t="str">
            <v>Available Energy</v>
          </cell>
        </row>
        <row r="2182">
          <cell r="A2182" t="str">
            <v>ROI</v>
          </cell>
          <cell r="D2182" t="str">
            <v>WG1</v>
          </cell>
          <cell r="E2182" t="str">
            <v>ROI Gas</v>
          </cell>
          <cell r="F2182" t="str">
            <v>Generation</v>
          </cell>
        </row>
        <row r="2183">
          <cell r="A2183" t="str">
            <v>ROI</v>
          </cell>
          <cell r="D2183" t="str">
            <v>WG1</v>
          </cell>
          <cell r="E2183" t="str">
            <v>ROI Gas</v>
          </cell>
          <cell r="F2183" t="str">
            <v>Units Started</v>
          </cell>
        </row>
        <row r="2184">
          <cell r="A2184" t="str">
            <v>ROI</v>
          </cell>
          <cell r="D2184" t="str">
            <v>WG1</v>
          </cell>
          <cell r="E2184" t="str">
            <v>ROI Gas</v>
          </cell>
          <cell r="F2184" t="str">
            <v>Hours of Operation</v>
          </cell>
        </row>
        <row r="2185">
          <cell r="A2185" t="str">
            <v>ROI</v>
          </cell>
          <cell r="D2185" t="str">
            <v>WG1</v>
          </cell>
          <cell r="E2185" t="str">
            <v>ROI Gas</v>
          </cell>
          <cell r="F2185" t="str">
            <v>Capacity Factor</v>
          </cell>
        </row>
        <row r="2186">
          <cell r="A2186" t="str">
            <v>ROI</v>
          </cell>
          <cell r="D2186" t="str">
            <v>WG1</v>
          </cell>
          <cell r="E2186" t="str">
            <v>ROI Gas</v>
          </cell>
          <cell r="F2186" t="str">
            <v>Energy Curtailed</v>
          </cell>
        </row>
        <row r="2187">
          <cell r="A2187" t="str">
            <v>ROI</v>
          </cell>
          <cell r="D2187" t="str">
            <v>WG1</v>
          </cell>
          <cell r="E2187" t="str">
            <v>ROI Gas</v>
          </cell>
          <cell r="F2187" t="str">
            <v>Fixed Load Generation</v>
          </cell>
        </row>
        <row r="2188">
          <cell r="A2188" t="str">
            <v>ROI</v>
          </cell>
          <cell r="D2188" t="str">
            <v>WG1</v>
          </cell>
          <cell r="E2188" t="str">
            <v>ROI Gas</v>
          </cell>
          <cell r="F2188" t="str">
            <v>Pump Load</v>
          </cell>
        </row>
        <row r="2189">
          <cell r="A2189" t="str">
            <v>ROI</v>
          </cell>
          <cell r="D2189" t="str">
            <v>WG1</v>
          </cell>
          <cell r="E2189" t="str">
            <v>ROI Gas</v>
          </cell>
          <cell r="F2189" t="str">
            <v>VO&amp;M Cost</v>
          </cell>
        </row>
        <row r="2190">
          <cell r="A2190" t="str">
            <v>ROI</v>
          </cell>
          <cell r="D2190" t="str">
            <v>WG1</v>
          </cell>
          <cell r="E2190" t="str">
            <v>ROI Gas</v>
          </cell>
          <cell r="F2190" t="str">
            <v>Generation Cost</v>
          </cell>
        </row>
        <row r="2191">
          <cell r="A2191" t="str">
            <v>ROI</v>
          </cell>
          <cell r="D2191" t="str">
            <v>WG1</v>
          </cell>
          <cell r="E2191" t="str">
            <v>ROI Gas</v>
          </cell>
          <cell r="F2191" t="str">
            <v>Start &amp; Shutdown Cost</v>
          </cell>
        </row>
        <row r="2192">
          <cell r="A2192" t="str">
            <v>ROI</v>
          </cell>
          <cell r="D2192" t="str">
            <v>WG1</v>
          </cell>
          <cell r="E2192" t="str">
            <v>ROI Gas</v>
          </cell>
          <cell r="F2192" t="str">
            <v>Start Fuel Cost</v>
          </cell>
        </row>
        <row r="2193">
          <cell r="A2193" t="str">
            <v>ROI</v>
          </cell>
          <cell r="D2193" t="str">
            <v>WG1</v>
          </cell>
          <cell r="E2193" t="str">
            <v>ROI Gas</v>
          </cell>
          <cell r="F2193" t="str">
            <v>Emissions Cost</v>
          </cell>
        </row>
        <row r="2194">
          <cell r="A2194" t="str">
            <v>ROI</v>
          </cell>
          <cell r="D2194" t="str">
            <v>WG1</v>
          </cell>
          <cell r="E2194" t="str">
            <v>ROI Gas</v>
          </cell>
          <cell r="F2194" t="str">
            <v>Total Generation Cost</v>
          </cell>
        </row>
        <row r="2195">
          <cell r="A2195" t="str">
            <v>ROI</v>
          </cell>
          <cell r="D2195" t="str">
            <v>WG1</v>
          </cell>
          <cell r="E2195" t="str">
            <v>ROI Gas</v>
          </cell>
          <cell r="F2195" t="str">
            <v>SRMC</v>
          </cell>
        </row>
        <row r="2196">
          <cell r="A2196" t="str">
            <v>ROI</v>
          </cell>
          <cell r="D2196" t="str">
            <v>WG1</v>
          </cell>
          <cell r="E2196" t="str">
            <v>ROI Gas</v>
          </cell>
          <cell r="F2196" t="str">
            <v>Mark-up</v>
          </cell>
        </row>
        <row r="2197">
          <cell r="A2197" t="str">
            <v>ROI</v>
          </cell>
          <cell r="D2197" t="str">
            <v>WG1</v>
          </cell>
          <cell r="E2197" t="str">
            <v>ROI Gas</v>
          </cell>
          <cell r="F2197" t="str">
            <v>Mark-up</v>
          </cell>
        </row>
        <row r="2198">
          <cell r="A2198" t="str">
            <v>ROI</v>
          </cell>
          <cell r="D2198" t="str">
            <v>WG1</v>
          </cell>
          <cell r="E2198" t="str">
            <v>ROI Gas</v>
          </cell>
          <cell r="F2198" t="str">
            <v>Mark-up</v>
          </cell>
        </row>
        <row r="2199">
          <cell r="A2199" t="str">
            <v>ROI</v>
          </cell>
          <cell r="D2199" t="str">
            <v>WG1</v>
          </cell>
          <cell r="E2199" t="str">
            <v>ROI Gas</v>
          </cell>
          <cell r="F2199" t="str">
            <v>Mark-up</v>
          </cell>
        </row>
        <row r="2200">
          <cell r="A2200" t="str">
            <v>ROI</v>
          </cell>
          <cell r="D2200" t="str">
            <v>WG1</v>
          </cell>
          <cell r="E2200" t="str">
            <v>ROI Gas</v>
          </cell>
          <cell r="F2200" t="str">
            <v>Price Received</v>
          </cell>
        </row>
        <row r="2201">
          <cell r="A2201" t="str">
            <v>ROI</v>
          </cell>
          <cell r="D2201" t="str">
            <v>WG1</v>
          </cell>
          <cell r="E2201" t="str">
            <v>ROI Gas</v>
          </cell>
          <cell r="F2201" t="str">
            <v>Pool Revenue</v>
          </cell>
        </row>
        <row r="2202">
          <cell r="A2202" t="str">
            <v>ROI</v>
          </cell>
          <cell r="D2202" t="str">
            <v>WG1</v>
          </cell>
          <cell r="E2202" t="str">
            <v>ROI Gas</v>
          </cell>
          <cell r="F2202" t="str">
            <v>Net Revenue</v>
          </cell>
        </row>
        <row r="2203">
          <cell r="A2203" t="str">
            <v>ROI</v>
          </cell>
          <cell r="D2203" t="str">
            <v>WG1</v>
          </cell>
          <cell r="E2203" t="str">
            <v>ROI Gas</v>
          </cell>
          <cell r="F2203" t="str">
            <v>Net Profit</v>
          </cell>
        </row>
        <row r="2204">
          <cell r="A2204" t="str">
            <v>ROI</v>
          </cell>
          <cell r="D2204" t="str">
            <v>WG1</v>
          </cell>
          <cell r="E2204" t="str">
            <v>ROI Gas</v>
          </cell>
          <cell r="F2204" t="str">
            <v>Installed Capacity</v>
          </cell>
        </row>
        <row r="2205">
          <cell r="A2205" t="str">
            <v>ROI</v>
          </cell>
          <cell r="D2205" t="str">
            <v>WG1</v>
          </cell>
          <cell r="E2205" t="str">
            <v>ROI Gas</v>
          </cell>
          <cell r="F2205" t="str">
            <v>Rated Capacity</v>
          </cell>
        </row>
        <row r="2206">
          <cell r="A2206" t="str">
            <v>ROI</v>
          </cell>
          <cell r="D2206" t="str">
            <v>WG1</v>
          </cell>
          <cell r="E2206" t="str">
            <v>ROI Gas</v>
          </cell>
          <cell r="F2206" t="str">
            <v>Maintenance</v>
          </cell>
        </row>
        <row r="2207">
          <cell r="A2207" t="str">
            <v>ROI</v>
          </cell>
          <cell r="D2207" t="str">
            <v>WG1</v>
          </cell>
          <cell r="E2207" t="str">
            <v>ROI Gas</v>
          </cell>
          <cell r="F2207" t="str">
            <v>Forced Outage</v>
          </cell>
        </row>
        <row r="2208">
          <cell r="A2208" t="str">
            <v>ROI</v>
          </cell>
          <cell r="D2208" t="str">
            <v>WG1</v>
          </cell>
          <cell r="E2208" t="str">
            <v>ROI Gas</v>
          </cell>
          <cell r="F2208" t="str">
            <v>Available Energy</v>
          </cell>
        </row>
        <row r="2209">
          <cell r="A2209" t="str">
            <v>ROI</v>
          </cell>
          <cell r="D2209" t="str">
            <v>AE1</v>
          </cell>
          <cell r="E2209" t="str">
            <v>ROI Other</v>
          </cell>
          <cell r="F2209" t="str">
            <v>Generation</v>
          </cell>
        </row>
        <row r="2210">
          <cell r="A2210" t="str">
            <v>ROI</v>
          </cell>
          <cell r="D2210" t="str">
            <v>AE1</v>
          </cell>
          <cell r="E2210" t="str">
            <v>ROI Other</v>
          </cell>
          <cell r="F2210" t="str">
            <v>Units Started</v>
          </cell>
        </row>
        <row r="2211">
          <cell r="A2211" t="str">
            <v>ROI</v>
          </cell>
          <cell r="D2211" t="str">
            <v>AE1</v>
          </cell>
          <cell r="E2211" t="str">
            <v>ROI Other</v>
          </cell>
          <cell r="F2211" t="str">
            <v>Hours of Operation</v>
          </cell>
        </row>
        <row r="2212">
          <cell r="A2212" t="str">
            <v>ROI</v>
          </cell>
          <cell r="D2212" t="str">
            <v>AE1</v>
          </cell>
          <cell r="E2212" t="str">
            <v>ROI Other</v>
          </cell>
          <cell r="F2212" t="str">
            <v>Capacity Factor</v>
          </cell>
        </row>
        <row r="2213">
          <cell r="A2213" t="str">
            <v>ROI</v>
          </cell>
          <cell r="D2213" t="str">
            <v>AE1</v>
          </cell>
          <cell r="E2213" t="str">
            <v>ROI Other</v>
          </cell>
          <cell r="F2213" t="str">
            <v>Energy Curtailed</v>
          </cell>
        </row>
        <row r="2214">
          <cell r="A2214" t="str">
            <v>ROI</v>
          </cell>
          <cell r="D2214" t="str">
            <v>AE1</v>
          </cell>
          <cell r="E2214" t="str">
            <v>ROI Other</v>
          </cell>
          <cell r="F2214" t="str">
            <v>Fixed Load Generation</v>
          </cell>
        </row>
        <row r="2215">
          <cell r="A2215" t="str">
            <v>ROI</v>
          </cell>
          <cell r="D2215" t="str">
            <v>AE1</v>
          </cell>
          <cell r="E2215" t="str">
            <v>ROI Other</v>
          </cell>
          <cell r="F2215" t="str">
            <v>Pump Load</v>
          </cell>
        </row>
        <row r="2216">
          <cell r="A2216" t="str">
            <v>ROI</v>
          </cell>
          <cell r="D2216" t="str">
            <v>AE1</v>
          </cell>
          <cell r="E2216" t="str">
            <v>ROI Other</v>
          </cell>
          <cell r="F2216" t="str">
            <v>VO&amp;M Cost</v>
          </cell>
        </row>
        <row r="2217">
          <cell r="A2217" t="str">
            <v>ROI</v>
          </cell>
          <cell r="D2217" t="str">
            <v>AE1</v>
          </cell>
          <cell r="E2217" t="str">
            <v>ROI Other</v>
          </cell>
          <cell r="F2217" t="str">
            <v>Generation Cost</v>
          </cell>
        </row>
        <row r="2218">
          <cell r="A2218" t="str">
            <v>ROI</v>
          </cell>
          <cell r="D2218" t="str">
            <v>AE1</v>
          </cell>
          <cell r="E2218" t="str">
            <v>ROI Other</v>
          </cell>
          <cell r="F2218" t="str">
            <v>Start &amp; Shutdown Cost</v>
          </cell>
        </row>
        <row r="2219">
          <cell r="A2219" t="str">
            <v>ROI</v>
          </cell>
          <cell r="D2219" t="str">
            <v>AE1</v>
          </cell>
          <cell r="E2219" t="str">
            <v>ROI Other</v>
          </cell>
          <cell r="F2219" t="str">
            <v>Start Fuel Cost</v>
          </cell>
        </row>
        <row r="2220">
          <cell r="A2220" t="str">
            <v>ROI</v>
          </cell>
          <cell r="D2220" t="str">
            <v>AE1</v>
          </cell>
          <cell r="E2220" t="str">
            <v>ROI Other</v>
          </cell>
          <cell r="F2220" t="str">
            <v>Emissions Cost</v>
          </cell>
        </row>
        <row r="2221">
          <cell r="A2221" t="str">
            <v>ROI</v>
          </cell>
          <cell r="D2221" t="str">
            <v>AE1</v>
          </cell>
          <cell r="E2221" t="str">
            <v>ROI Other</v>
          </cell>
          <cell r="F2221" t="str">
            <v>Total Generation Cost</v>
          </cell>
        </row>
        <row r="2222">
          <cell r="A2222" t="str">
            <v>ROI</v>
          </cell>
          <cell r="D2222" t="str">
            <v>AE1</v>
          </cell>
          <cell r="E2222" t="str">
            <v>ROI Other</v>
          </cell>
          <cell r="F2222" t="str">
            <v>SRMC</v>
          </cell>
        </row>
        <row r="2223">
          <cell r="A2223" t="str">
            <v>ROI</v>
          </cell>
          <cell r="D2223" t="str">
            <v>AE1</v>
          </cell>
          <cell r="E2223" t="str">
            <v>ROI Other</v>
          </cell>
          <cell r="F2223" t="str">
            <v>Mark-up</v>
          </cell>
        </row>
        <row r="2224">
          <cell r="A2224" t="str">
            <v>ROI</v>
          </cell>
          <cell r="D2224" t="str">
            <v>AE1</v>
          </cell>
          <cell r="E2224" t="str">
            <v>ROI Other</v>
          </cell>
          <cell r="F2224" t="str">
            <v>Price Received</v>
          </cell>
        </row>
        <row r="2225">
          <cell r="A2225" t="str">
            <v>ROI</v>
          </cell>
          <cell r="D2225" t="str">
            <v>AE1</v>
          </cell>
          <cell r="E2225" t="str">
            <v>ROI Other</v>
          </cell>
          <cell r="F2225" t="str">
            <v>Pool Revenue</v>
          </cell>
        </row>
        <row r="2226">
          <cell r="A2226" t="str">
            <v>ROI</v>
          </cell>
          <cell r="D2226" t="str">
            <v>AE1</v>
          </cell>
          <cell r="E2226" t="str">
            <v>ROI Other</v>
          </cell>
          <cell r="F2226" t="str">
            <v>Net Revenue</v>
          </cell>
        </row>
        <row r="2227">
          <cell r="A2227" t="str">
            <v>ROI</v>
          </cell>
          <cell r="D2227" t="str">
            <v>AE1</v>
          </cell>
          <cell r="E2227" t="str">
            <v>ROI Other</v>
          </cell>
          <cell r="F2227" t="str">
            <v>Net Profit</v>
          </cell>
        </row>
        <row r="2228">
          <cell r="A2228" t="str">
            <v>ROI</v>
          </cell>
          <cell r="D2228" t="str">
            <v>AE1</v>
          </cell>
          <cell r="E2228" t="str">
            <v>ROI Other</v>
          </cell>
          <cell r="F2228" t="str">
            <v>Installed Capacity</v>
          </cell>
        </row>
        <row r="2229">
          <cell r="A2229" t="str">
            <v>ROI</v>
          </cell>
          <cell r="D2229" t="str">
            <v>AE1</v>
          </cell>
          <cell r="E2229" t="str">
            <v>ROI Other</v>
          </cell>
          <cell r="F2229" t="str">
            <v>Rated Capacity</v>
          </cell>
        </row>
        <row r="2230">
          <cell r="A2230" t="str">
            <v>ROI</v>
          </cell>
          <cell r="D2230" t="str">
            <v>AE1</v>
          </cell>
          <cell r="E2230" t="str">
            <v>ROI Other</v>
          </cell>
          <cell r="F2230" t="str">
            <v>Maintenance</v>
          </cell>
        </row>
        <row r="2231">
          <cell r="A2231" t="str">
            <v>ROI</v>
          </cell>
          <cell r="D2231" t="str">
            <v>AE1</v>
          </cell>
          <cell r="E2231" t="str">
            <v>ROI Other</v>
          </cell>
          <cell r="F2231" t="str">
            <v>Forced Outage</v>
          </cell>
        </row>
        <row r="2232">
          <cell r="A2232" t="str">
            <v>ROI</v>
          </cell>
          <cell r="D2232" t="str">
            <v>AE1</v>
          </cell>
          <cell r="E2232" t="str">
            <v>ROI Other</v>
          </cell>
          <cell r="F2232" t="str">
            <v>Available Energy</v>
          </cell>
        </row>
        <row r="2233">
          <cell r="A2233" t="str">
            <v>ROI</v>
          </cell>
          <cell r="D2233" t="str">
            <v>BIOMASS 1</v>
          </cell>
          <cell r="E2233" t="str">
            <v>ROI Other</v>
          </cell>
          <cell r="F2233" t="str">
            <v>Generation</v>
          </cell>
        </row>
        <row r="2234">
          <cell r="A2234" t="str">
            <v>ROI</v>
          </cell>
          <cell r="D2234" t="str">
            <v>BIOMASS 1</v>
          </cell>
          <cell r="E2234" t="str">
            <v>ROI Other</v>
          </cell>
          <cell r="F2234" t="str">
            <v>Units Started</v>
          </cell>
        </row>
        <row r="2235">
          <cell r="A2235" t="str">
            <v>ROI</v>
          </cell>
          <cell r="D2235" t="str">
            <v>BIOMASS 1</v>
          </cell>
          <cell r="E2235" t="str">
            <v>ROI Other</v>
          </cell>
          <cell r="F2235" t="str">
            <v>Hours of Operation</v>
          </cell>
        </row>
        <row r="2236">
          <cell r="A2236" t="str">
            <v>ROI</v>
          </cell>
          <cell r="D2236" t="str">
            <v>BIOMASS 1</v>
          </cell>
          <cell r="E2236" t="str">
            <v>ROI Other</v>
          </cell>
          <cell r="F2236" t="str">
            <v>Capacity Factor</v>
          </cell>
        </row>
        <row r="2237">
          <cell r="A2237" t="str">
            <v>ROI</v>
          </cell>
          <cell r="D2237" t="str">
            <v>BIOMASS 1</v>
          </cell>
          <cell r="E2237" t="str">
            <v>ROI Other</v>
          </cell>
          <cell r="F2237" t="str">
            <v>Energy Curtailed</v>
          </cell>
        </row>
        <row r="2238">
          <cell r="A2238" t="str">
            <v>ROI</v>
          </cell>
          <cell r="D2238" t="str">
            <v>BIOMASS 1</v>
          </cell>
          <cell r="E2238" t="str">
            <v>ROI Other</v>
          </cell>
          <cell r="F2238" t="str">
            <v>Fixed Load Generation</v>
          </cell>
        </row>
        <row r="2239">
          <cell r="A2239" t="str">
            <v>ROI</v>
          </cell>
          <cell r="D2239" t="str">
            <v>BIOMASS 1</v>
          </cell>
          <cell r="E2239" t="str">
            <v>ROI Other</v>
          </cell>
          <cell r="F2239" t="str">
            <v>Pump Load</v>
          </cell>
        </row>
        <row r="2240">
          <cell r="A2240" t="str">
            <v>ROI</v>
          </cell>
          <cell r="D2240" t="str">
            <v>BIOMASS 1</v>
          </cell>
          <cell r="E2240" t="str">
            <v>ROI Other</v>
          </cell>
          <cell r="F2240" t="str">
            <v>VO&amp;M Cost</v>
          </cell>
        </row>
        <row r="2241">
          <cell r="A2241" t="str">
            <v>ROI</v>
          </cell>
          <cell r="D2241" t="str">
            <v>BIOMASS 1</v>
          </cell>
          <cell r="E2241" t="str">
            <v>ROI Other</v>
          </cell>
          <cell r="F2241" t="str">
            <v>Generation Cost</v>
          </cell>
        </row>
        <row r="2242">
          <cell r="A2242" t="str">
            <v>ROI</v>
          </cell>
          <cell r="D2242" t="str">
            <v>BIOMASS 1</v>
          </cell>
          <cell r="E2242" t="str">
            <v>ROI Other</v>
          </cell>
          <cell r="F2242" t="str">
            <v>Start &amp; Shutdown Cost</v>
          </cell>
        </row>
        <row r="2243">
          <cell r="A2243" t="str">
            <v>ROI</v>
          </cell>
          <cell r="D2243" t="str">
            <v>BIOMASS 1</v>
          </cell>
          <cell r="E2243" t="str">
            <v>ROI Other</v>
          </cell>
          <cell r="F2243" t="str">
            <v>Start Fuel Cost</v>
          </cell>
        </row>
        <row r="2244">
          <cell r="A2244" t="str">
            <v>ROI</v>
          </cell>
          <cell r="D2244" t="str">
            <v>BIOMASS 1</v>
          </cell>
          <cell r="E2244" t="str">
            <v>ROI Other</v>
          </cell>
          <cell r="F2244" t="str">
            <v>Emissions Cost</v>
          </cell>
        </row>
        <row r="2245">
          <cell r="A2245" t="str">
            <v>ROI</v>
          </cell>
          <cell r="D2245" t="str">
            <v>BIOMASS 1</v>
          </cell>
          <cell r="E2245" t="str">
            <v>ROI Other</v>
          </cell>
          <cell r="F2245" t="str">
            <v>Total Generation Cost</v>
          </cell>
        </row>
        <row r="2246">
          <cell r="A2246" t="str">
            <v>ROI</v>
          </cell>
          <cell r="D2246" t="str">
            <v>BIOMASS 1</v>
          </cell>
          <cell r="E2246" t="str">
            <v>ROI Other</v>
          </cell>
          <cell r="F2246" t="str">
            <v>SRMC</v>
          </cell>
        </row>
        <row r="2247">
          <cell r="A2247" t="str">
            <v>ROI</v>
          </cell>
          <cell r="D2247" t="str">
            <v>BIOMASS 1</v>
          </cell>
          <cell r="E2247" t="str">
            <v>ROI Other</v>
          </cell>
          <cell r="F2247" t="str">
            <v>Mark-up</v>
          </cell>
        </row>
        <row r="2248">
          <cell r="A2248" t="str">
            <v>ROI</v>
          </cell>
          <cell r="D2248" t="str">
            <v>BIOMASS 1</v>
          </cell>
          <cell r="E2248" t="str">
            <v>ROI Other</v>
          </cell>
          <cell r="F2248" t="str">
            <v>Price Received</v>
          </cell>
        </row>
        <row r="2249">
          <cell r="A2249" t="str">
            <v>ROI</v>
          </cell>
          <cell r="D2249" t="str">
            <v>BIOMASS 1</v>
          </cell>
          <cell r="E2249" t="str">
            <v>ROI Other</v>
          </cell>
          <cell r="F2249" t="str">
            <v>Pool Revenue</v>
          </cell>
        </row>
        <row r="2250">
          <cell r="A2250" t="str">
            <v>ROI</v>
          </cell>
          <cell r="D2250" t="str">
            <v>BIOMASS 1</v>
          </cell>
          <cell r="E2250" t="str">
            <v>ROI Other</v>
          </cell>
          <cell r="F2250" t="str">
            <v>Net Revenue</v>
          </cell>
        </row>
        <row r="2251">
          <cell r="A2251" t="str">
            <v>ROI</v>
          </cell>
          <cell r="D2251" t="str">
            <v>BIOMASS 1</v>
          </cell>
          <cell r="E2251" t="str">
            <v>ROI Other</v>
          </cell>
          <cell r="F2251" t="str">
            <v>Net Profit</v>
          </cell>
        </row>
        <row r="2252">
          <cell r="A2252" t="str">
            <v>ROI</v>
          </cell>
          <cell r="D2252" t="str">
            <v>BIOMASS 1</v>
          </cell>
          <cell r="E2252" t="str">
            <v>ROI Other</v>
          </cell>
          <cell r="F2252" t="str">
            <v>Installed Capacity</v>
          </cell>
        </row>
        <row r="2253">
          <cell r="A2253" t="str">
            <v>ROI</v>
          </cell>
          <cell r="D2253" t="str">
            <v>BIOMASS 1</v>
          </cell>
          <cell r="E2253" t="str">
            <v>ROI Other</v>
          </cell>
          <cell r="F2253" t="str">
            <v>Rated Capacity</v>
          </cell>
        </row>
        <row r="2254">
          <cell r="A2254" t="str">
            <v>ROI</v>
          </cell>
          <cell r="D2254" t="str">
            <v>BIOMASS 1</v>
          </cell>
          <cell r="E2254" t="str">
            <v>ROI Other</v>
          </cell>
          <cell r="F2254" t="str">
            <v>Maintenance</v>
          </cell>
        </row>
        <row r="2255">
          <cell r="A2255" t="str">
            <v>ROI</v>
          </cell>
          <cell r="D2255" t="str">
            <v>BIOMASS 1</v>
          </cell>
          <cell r="E2255" t="str">
            <v>ROI Other</v>
          </cell>
          <cell r="F2255" t="str">
            <v>Forced Outage</v>
          </cell>
        </row>
        <row r="2256">
          <cell r="A2256" t="str">
            <v>ROI</v>
          </cell>
          <cell r="D2256" t="str">
            <v>BIOMASS 1</v>
          </cell>
          <cell r="E2256" t="str">
            <v>ROI Other</v>
          </cell>
          <cell r="F2256" t="str">
            <v>Available Energy</v>
          </cell>
        </row>
        <row r="2257">
          <cell r="A2257" t="str">
            <v>ROI</v>
          </cell>
          <cell r="D2257" t="str">
            <v>BIOMASS 2</v>
          </cell>
          <cell r="E2257" t="str">
            <v>ROI Other</v>
          </cell>
          <cell r="F2257" t="str">
            <v>Generation</v>
          </cell>
        </row>
        <row r="2258">
          <cell r="A2258" t="str">
            <v>ROI</v>
          </cell>
          <cell r="D2258" t="str">
            <v>BIOMASS 2</v>
          </cell>
          <cell r="E2258" t="str">
            <v>ROI Other</v>
          </cell>
          <cell r="F2258" t="str">
            <v>Units Started</v>
          </cell>
        </row>
        <row r="2259">
          <cell r="A2259" t="str">
            <v>ROI</v>
          </cell>
          <cell r="D2259" t="str">
            <v>BIOMASS 2</v>
          </cell>
          <cell r="E2259" t="str">
            <v>ROI Other</v>
          </cell>
          <cell r="F2259" t="str">
            <v>Hours of Operation</v>
          </cell>
        </row>
        <row r="2260">
          <cell r="A2260" t="str">
            <v>ROI</v>
          </cell>
          <cell r="D2260" t="str">
            <v>BIOMASS 2</v>
          </cell>
          <cell r="E2260" t="str">
            <v>ROI Other</v>
          </cell>
          <cell r="F2260" t="str">
            <v>Capacity Factor</v>
          </cell>
        </row>
        <row r="2261">
          <cell r="A2261" t="str">
            <v>ROI</v>
          </cell>
          <cell r="D2261" t="str">
            <v>BIOMASS 2</v>
          </cell>
          <cell r="E2261" t="str">
            <v>ROI Other</v>
          </cell>
          <cell r="F2261" t="str">
            <v>Energy Curtailed</v>
          </cell>
        </row>
        <row r="2262">
          <cell r="A2262" t="str">
            <v>ROI</v>
          </cell>
          <cell r="D2262" t="str">
            <v>BIOMASS 2</v>
          </cell>
          <cell r="E2262" t="str">
            <v>ROI Other</v>
          </cell>
          <cell r="F2262" t="str">
            <v>Fixed Load Generation</v>
          </cell>
        </row>
        <row r="2263">
          <cell r="A2263" t="str">
            <v>ROI</v>
          </cell>
          <cell r="D2263" t="str">
            <v>BIOMASS 2</v>
          </cell>
          <cell r="E2263" t="str">
            <v>ROI Other</v>
          </cell>
          <cell r="F2263" t="str">
            <v>Pump Load</v>
          </cell>
        </row>
        <row r="2264">
          <cell r="A2264" t="str">
            <v>ROI</v>
          </cell>
          <cell r="D2264" t="str">
            <v>BIOMASS 2</v>
          </cell>
          <cell r="E2264" t="str">
            <v>ROI Other</v>
          </cell>
          <cell r="F2264" t="str">
            <v>VO&amp;M Cost</v>
          </cell>
        </row>
        <row r="2265">
          <cell r="A2265" t="str">
            <v>ROI</v>
          </cell>
          <cell r="D2265" t="str">
            <v>BIOMASS 2</v>
          </cell>
          <cell r="E2265" t="str">
            <v>ROI Other</v>
          </cell>
          <cell r="F2265" t="str">
            <v>Generation Cost</v>
          </cell>
        </row>
        <row r="2266">
          <cell r="A2266" t="str">
            <v>ROI</v>
          </cell>
          <cell r="D2266" t="str">
            <v>BIOMASS 2</v>
          </cell>
          <cell r="E2266" t="str">
            <v>ROI Other</v>
          </cell>
          <cell r="F2266" t="str">
            <v>Start &amp; Shutdown Cost</v>
          </cell>
        </row>
        <row r="2267">
          <cell r="A2267" t="str">
            <v>ROI</v>
          </cell>
          <cell r="D2267" t="str">
            <v>BIOMASS 2</v>
          </cell>
          <cell r="E2267" t="str">
            <v>ROI Other</v>
          </cell>
          <cell r="F2267" t="str">
            <v>Start Fuel Cost</v>
          </cell>
        </row>
        <row r="2268">
          <cell r="A2268" t="str">
            <v>ROI</v>
          </cell>
          <cell r="D2268" t="str">
            <v>BIOMASS 2</v>
          </cell>
          <cell r="E2268" t="str">
            <v>ROI Other</v>
          </cell>
          <cell r="F2268" t="str">
            <v>Emissions Cost</v>
          </cell>
        </row>
        <row r="2269">
          <cell r="A2269" t="str">
            <v>ROI</v>
          </cell>
          <cell r="D2269" t="str">
            <v>BIOMASS 2</v>
          </cell>
          <cell r="E2269" t="str">
            <v>ROI Other</v>
          </cell>
          <cell r="F2269" t="str">
            <v>Total Generation Cost</v>
          </cell>
        </row>
        <row r="2270">
          <cell r="A2270" t="str">
            <v>ROI</v>
          </cell>
          <cell r="D2270" t="str">
            <v>BIOMASS 2</v>
          </cell>
          <cell r="E2270" t="str">
            <v>ROI Other</v>
          </cell>
          <cell r="F2270" t="str">
            <v>SRMC</v>
          </cell>
        </row>
        <row r="2271">
          <cell r="A2271" t="str">
            <v>ROI</v>
          </cell>
          <cell r="D2271" t="str">
            <v>BIOMASS 2</v>
          </cell>
          <cell r="E2271" t="str">
            <v>ROI Other</v>
          </cell>
          <cell r="F2271" t="str">
            <v>Mark-up</v>
          </cell>
        </row>
        <row r="2272">
          <cell r="A2272" t="str">
            <v>ROI</v>
          </cell>
          <cell r="D2272" t="str">
            <v>BIOMASS 2</v>
          </cell>
          <cell r="E2272" t="str">
            <v>ROI Other</v>
          </cell>
          <cell r="F2272" t="str">
            <v>Price Received</v>
          </cell>
        </row>
        <row r="2273">
          <cell r="A2273" t="str">
            <v>ROI</v>
          </cell>
          <cell r="D2273" t="str">
            <v>BIOMASS 2</v>
          </cell>
          <cell r="E2273" t="str">
            <v>ROI Other</v>
          </cell>
          <cell r="F2273" t="str">
            <v>Pool Revenue</v>
          </cell>
        </row>
        <row r="2274">
          <cell r="A2274" t="str">
            <v>ROI</v>
          </cell>
          <cell r="D2274" t="str">
            <v>BIOMASS 2</v>
          </cell>
          <cell r="E2274" t="str">
            <v>ROI Other</v>
          </cell>
          <cell r="F2274" t="str">
            <v>Net Revenue</v>
          </cell>
        </row>
        <row r="2275">
          <cell r="A2275" t="str">
            <v>ROI</v>
          </cell>
          <cell r="D2275" t="str">
            <v>BIOMASS 2</v>
          </cell>
          <cell r="E2275" t="str">
            <v>ROI Other</v>
          </cell>
          <cell r="F2275" t="str">
            <v>Net Profit</v>
          </cell>
        </row>
        <row r="2276">
          <cell r="A2276" t="str">
            <v>ROI</v>
          </cell>
          <cell r="D2276" t="str">
            <v>BIOMASS 2</v>
          </cell>
          <cell r="E2276" t="str">
            <v>ROI Other</v>
          </cell>
          <cell r="F2276" t="str">
            <v>Installed Capacity</v>
          </cell>
        </row>
        <row r="2277">
          <cell r="A2277" t="str">
            <v>ROI</v>
          </cell>
          <cell r="D2277" t="str">
            <v>BIOMASS 2</v>
          </cell>
          <cell r="E2277" t="str">
            <v>ROI Other</v>
          </cell>
          <cell r="F2277" t="str">
            <v>Rated Capacity</v>
          </cell>
        </row>
        <row r="2278">
          <cell r="A2278" t="str">
            <v>ROI</v>
          </cell>
          <cell r="D2278" t="str">
            <v>BIOMASS 2</v>
          </cell>
          <cell r="E2278" t="str">
            <v>ROI Other</v>
          </cell>
          <cell r="F2278" t="str">
            <v>Maintenance</v>
          </cell>
        </row>
        <row r="2279">
          <cell r="A2279" t="str">
            <v>ROI</v>
          </cell>
          <cell r="D2279" t="str">
            <v>BIOMASS 2</v>
          </cell>
          <cell r="E2279" t="str">
            <v>ROI Other</v>
          </cell>
          <cell r="F2279" t="str">
            <v>Forced Outage</v>
          </cell>
        </row>
        <row r="2280">
          <cell r="A2280" t="str">
            <v>ROI</v>
          </cell>
          <cell r="D2280" t="str">
            <v>BIOMASS 2</v>
          </cell>
          <cell r="E2280" t="str">
            <v>ROI Other</v>
          </cell>
          <cell r="F2280" t="str">
            <v>Available Energy</v>
          </cell>
        </row>
        <row r="2281">
          <cell r="A2281" t="str">
            <v>ROI</v>
          </cell>
          <cell r="D2281" t="str">
            <v>BIOMASS 3</v>
          </cell>
          <cell r="E2281" t="str">
            <v>ROI Other</v>
          </cell>
          <cell r="F2281" t="str">
            <v>Generation</v>
          </cell>
        </row>
        <row r="2282">
          <cell r="A2282" t="str">
            <v>ROI</v>
          </cell>
          <cell r="D2282" t="str">
            <v>BIOMASS 3</v>
          </cell>
          <cell r="E2282" t="str">
            <v>ROI Other</v>
          </cell>
          <cell r="F2282" t="str">
            <v>Units Started</v>
          </cell>
        </row>
        <row r="2283">
          <cell r="A2283" t="str">
            <v>ROI</v>
          </cell>
          <cell r="D2283" t="str">
            <v>BIOMASS 3</v>
          </cell>
          <cell r="E2283" t="str">
            <v>ROI Other</v>
          </cell>
          <cell r="F2283" t="str">
            <v>Hours of Operation</v>
          </cell>
        </row>
        <row r="2284">
          <cell r="A2284" t="str">
            <v>ROI</v>
          </cell>
          <cell r="D2284" t="str">
            <v>BIOMASS 3</v>
          </cell>
          <cell r="E2284" t="str">
            <v>ROI Other</v>
          </cell>
          <cell r="F2284" t="str">
            <v>Capacity Factor</v>
          </cell>
        </row>
        <row r="2285">
          <cell r="A2285" t="str">
            <v>ROI</v>
          </cell>
          <cell r="D2285" t="str">
            <v>BIOMASS 3</v>
          </cell>
          <cell r="E2285" t="str">
            <v>ROI Other</v>
          </cell>
          <cell r="F2285" t="str">
            <v>Energy Curtailed</v>
          </cell>
        </row>
        <row r="2286">
          <cell r="A2286" t="str">
            <v>ROI</v>
          </cell>
          <cell r="D2286" t="str">
            <v>BIOMASS 3</v>
          </cell>
          <cell r="E2286" t="str">
            <v>ROI Other</v>
          </cell>
          <cell r="F2286" t="str">
            <v>Fixed Load Generation</v>
          </cell>
        </row>
        <row r="2287">
          <cell r="A2287" t="str">
            <v>ROI</v>
          </cell>
          <cell r="D2287" t="str">
            <v>BIOMASS 3</v>
          </cell>
          <cell r="E2287" t="str">
            <v>ROI Other</v>
          </cell>
          <cell r="F2287" t="str">
            <v>Pump Load</v>
          </cell>
        </row>
        <row r="2288">
          <cell r="A2288" t="str">
            <v>ROI</v>
          </cell>
          <cell r="D2288" t="str">
            <v>BIOMASS 3</v>
          </cell>
          <cell r="E2288" t="str">
            <v>ROI Other</v>
          </cell>
          <cell r="F2288" t="str">
            <v>VO&amp;M Cost</v>
          </cell>
        </row>
        <row r="2289">
          <cell r="A2289" t="str">
            <v>ROI</v>
          </cell>
          <cell r="D2289" t="str">
            <v>BIOMASS 3</v>
          </cell>
          <cell r="E2289" t="str">
            <v>ROI Other</v>
          </cell>
          <cell r="F2289" t="str">
            <v>Generation Cost</v>
          </cell>
        </row>
        <row r="2290">
          <cell r="A2290" t="str">
            <v>ROI</v>
          </cell>
          <cell r="D2290" t="str">
            <v>BIOMASS 3</v>
          </cell>
          <cell r="E2290" t="str">
            <v>ROI Other</v>
          </cell>
          <cell r="F2290" t="str">
            <v>Start &amp; Shutdown Cost</v>
          </cell>
        </row>
        <row r="2291">
          <cell r="A2291" t="str">
            <v>ROI</v>
          </cell>
          <cell r="D2291" t="str">
            <v>BIOMASS 3</v>
          </cell>
          <cell r="E2291" t="str">
            <v>ROI Other</v>
          </cell>
          <cell r="F2291" t="str">
            <v>Start Fuel Cost</v>
          </cell>
        </row>
        <row r="2292">
          <cell r="A2292" t="str">
            <v>ROI</v>
          </cell>
          <cell r="D2292" t="str">
            <v>BIOMASS 3</v>
          </cell>
          <cell r="E2292" t="str">
            <v>ROI Other</v>
          </cell>
          <cell r="F2292" t="str">
            <v>Emissions Cost</v>
          </cell>
        </row>
        <row r="2293">
          <cell r="A2293" t="str">
            <v>ROI</v>
          </cell>
          <cell r="D2293" t="str">
            <v>BIOMASS 3</v>
          </cell>
          <cell r="E2293" t="str">
            <v>ROI Other</v>
          </cell>
          <cell r="F2293" t="str">
            <v>Total Generation Cost</v>
          </cell>
        </row>
        <row r="2294">
          <cell r="A2294" t="str">
            <v>ROI</v>
          </cell>
          <cell r="D2294" t="str">
            <v>BIOMASS 3</v>
          </cell>
          <cell r="E2294" t="str">
            <v>ROI Other</v>
          </cell>
          <cell r="F2294" t="str">
            <v>SRMC</v>
          </cell>
        </row>
        <row r="2295">
          <cell r="A2295" t="str">
            <v>ROI</v>
          </cell>
          <cell r="D2295" t="str">
            <v>BIOMASS 3</v>
          </cell>
          <cell r="E2295" t="str">
            <v>ROI Other</v>
          </cell>
          <cell r="F2295" t="str">
            <v>Mark-up</v>
          </cell>
        </row>
        <row r="2296">
          <cell r="A2296" t="str">
            <v>ROI</v>
          </cell>
          <cell r="D2296" t="str">
            <v>BIOMASS 3</v>
          </cell>
          <cell r="E2296" t="str">
            <v>ROI Other</v>
          </cell>
          <cell r="F2296" t="str">
            <v>Price Received</v>
          </cell>
        </row>
        <row r="2297">
          <cell r="A2297" t="str">
            <v>ROI</v>
          </cell>
          <cell r="D2297" t="str">
            <v>BIOMASS 3</v>
          </cell>
          <cell r="E2297" t="str">
            <v>ROI Other</v>
          </cell>
          <cell r="F2297" t="str">
            <v>Pool Revenue</v>
          </cell>
        </row>
        <row r="2298">
          <cell r="A2298" t="str">
            <v>ROI</v>
          </cell>
          <cell r="D2298" t="str">
            <v>BIOMASS 3</v>
          </cell>
          <cell r="E2298" t="str">
            <v>ROI Other</v>
          </cell>
          <cell r="F2298" t="str">
            <v>Net Revenue</v>
          </cell>
        </row>
        <row r="2299">
          <cell r="A2299" t="str">
            <v>ROI</v>
          </cell>
          <cell r="D2299" t="str">
            <v>BIOMASS 3</v>
          </cell>
          <cell r="E2299" t="str">
            <v>ROI Other</v>
          </cell>
          <cell r="F2299" t="str">
            <v>Net Profit</v>
          </cell>
        </row>
        <row r="2300">
          <cell r="A2300" t="str">
            <v>ROI</v>
          </cell>
          <cell r="D2300" t="str">
            <v>BIOMASS 3</v>
          </cell>
          <cell r="E2300" t="str">
            <v>ROI Other</v>
          </cell>
          <cell r="F2300" t="str">
            <v>Installed Capacity</v>
          </cell>
        </row>
        <row r="2301">
          <cell r="A2301" t="str">
            <v>ROI</v>
          </cell>
          <cell r="D2301" t="str">
            <v>BIOMASS 3</v>
          </cell>
          <cell r="E2301" t="str">
            <v>ROI Other</v>
          </cell>
          <cell r="F2301" t="str">
            <v>Rated Capacity</v>
          </cell>
        </row>
        <row r="2302">
          <cell r="A2302" t="str">
            <v>ROI</v>
          </cell>
          <cell r="D2302" t="str">
            <v>BIOMASS 3</v>
          </cell>
          <cell r="E2302" t="str">
            <v>ROI Other</v>
          </cell>
          <cell r="F2302" t="str">
            <v>Maintenance</v>
          </cell>
        </row>
        <row r="2303">
          <cell r="A2303" t="str">
            <v>ROI</v>
          </cell>
          <cell r="D2303" t="str">
            <v>BIOMASS 3</v>
          </cell>
          <cell r="E2303" t="str">
            <v>ROI Other</v>
          </cell>
          <cell r="F2303" t="str">
            <v>Forced Outage</v>
          </cell>
        </row>
        <row r="2304">
          <cell r="A2304" t="str">
            <v>ROI</v>
          </cell>
          <cell r="D2304" t="str">
            <v>BIOMASS 3</v>
          </cell>
          <cell r="E2304" t="str">
            <v>ROI Other</v>
          </cell>
          <cell r="F2304" t="str">
            <v>Available Energy</v>
          </cell>
        </row>
        <row r="2305">
          <cell r="A2305" t="str">
            <v>ROI</v>
          </cell>
          <cell r="D2305" t="str">
            <v>BIOMASS 4</v>
          </cell>
          <cell r="E2305" t="str">
            <v>ROI Other</v>
          </cell>
          <cell r="F2305" t="str">
            <v>Generation</v>
          </cell>
        </row>
        <row r="2306">
          <cell r="A2306" t="str">
            <v>ROI</v>
          </cell>
          <cell r="D2306" t="str">
            <v>BIOMASS 4</v>
          </cell>
          <cell r="E2306" t="str">
            <v>ROI Other</v>
          </cell>
          <cell r="F2306" t="str">
            <v>Units Started</v>
          </cell>
        </row>
        <row r="2307">
          <cell r="A2307" t="str">
            <v>ROI</v>
          </cell>
          <cell r="D2307" t="str">
            <v>BIOMASS 4</v>
          </cell>
          <cell r="E2307" t="str">
            <v>ROI Other</v>
          </cell>
          <cell r="F2307" t="str">
            <v>Hours of Operation</v>
          </cell>
        </row>
        <row r="2308">
          <cell r="A2308" t="str">
            <v>ROI</v>
          </cell>
          <cell r="D2308" t="str">
            <v>BIOMASS 4</v>
          </cell>
          <cell r="E2308" t="str">
            <v>ROI Other</v>
          </cell>
          <cell r="F2308" t="str">
            <v>Capacity Factor</v>
          </cell>
        </row>
        <row r="2309">
          <cell r="A2309" t="str">
            <v>ROI</v>
          </cell>
          <cell r="D2309" t="str">
            <v>BIOMASS 4</v>
          </cell>
          <cell r="E2309" t="str">
            <v>ROI Other</v>
          </cell>
          <cell r="F2309" t="str">
            <v>Energy Curtailed</v>
          </cell>
        </row>
        <row r="2310">
          <cell r="A2310" t="str">
            <v>ROI</v>
          </cell>
          <cell r="D2310" t="str">
            <v>BIOMASS 4</v>
          </cell>
          <cell r="E2310" t="str">
            <v>ROI Other</v>
          </cell>
          <cell r="F2310" t="str">
            <v>Fixed Load Generation</v>
          </cell>
        </row>
        <row r="2311">
          <cell r="A2311" t="str">
            <v>ROI</v>
          </cell>
          <cell r="D2311" t="str">
            <v>BIOMASS 4</v>
          </cell>
          <cell r="E2311" t="str">
            <v>ROI Other</v>
          </cell>
          <cell r="F2311" t="str">
            <v>Pump Load</v>
          </cell>
        </row>
        <row r="2312">
          <cell r="A2312" t="str">
            <v>ROI</v>
          </cell>
          <cell r="D2312" t="str">
            <v>BIOMASS 4</v>
          </cell>
          <cell r="E2312" t="str">
            <v>ROI Other</v>
          </cell>
          <cell r="F2312" t="str">
            <v>VO&amp;M Cost</v>
          </cell>
        </row>
        <row r="2313">
          <cell r="A2313" t="str">
            <v>ROI</v>
          </cell>
          <cell r="D2313" t="str">
            <v>BIOMASS 4</v>
          </cell>
          <cell r="E2313" t="str">
            <v>ROI Other</v>
          </cell>
          <cell r="F2313" t="str">
            <v>Generation Cost</v>
          </cell>
        </row>
        <row r="2314">
          <cell r="A2314" t="str">
            <v>ROI</v>
          </cell>
          <cell r="D2314" t="str">
            <v>BIOMASS 4</v>
          </cell>
          <cell r="E2314" t="str">
            <v>ROI Other</v>
          </cell>
          <cell r="F2314" t="str">
            <v>Start &amp; Shutdown Cost</v>
          </cell>
        </row>
        <row r="2315">
          <cell r="A2315" t="str">
            <v>ROI</v>
          </cell>
          <cell r="D2315" t="str">
            <v>BIOMASS 4</v>
          </cell>
          <cell r="E2315" t="str">
            <v>ROI Other</v>
          </cell>
          <cell r="F2315" t="str">
            <v>Start Fuel Cost</v>
          </cell>
        </row>
        <row r="2316">
          <cell r="A2316" t="str">
            <v>ROI</v>
          </cell>
          <cell r="D2316" t="str">
            <v>BIOMASS 4</v>
          </cell>
          <cell r="E2316" t="str">
            <v>ROI Other</v>
          </cell>
          <cell r="F2316" t="str">
            <v>Emissions Cost</v>
          </cell>
        </row>
        <row r="2317">
          <cell r="A2317" t="str">
            <v>ROI</v>
          </cell>
          <cell r="D2317" t="str">
            <v>BIOMASS 4</v>
          </cell>
          <cell r="E2317" t="str">
            <v>ROI Other</v>
          </cell>
          <cell r="F2317" t="str">
            <v>Total Generation Cost</v>
          </cell>
        </row>
        <row r="2318">
          <cell r="A2318" t="str">
            <v>ROI</v>
          </cell>
          <cell r="D2318" t="str">
            <v>BIOMASS 4</v>
          </cell>
          <cell r="E2318" t="str">
            <v>ROI Other</v>
          </cell>
          <cell r="F2318" t="str">
            <v>SRMC</v>
          </cell>
        </row>
        <row r="2319">
          <cell r="A2319" t="str">
            <v>ROI</v>
          </cell>
          <cell r="D2319" t="str">
            <v>BIOMASS 4</v>
          </cell>
          <cell r="E2319" t="str">
            <v>ROI Other</v>
          </cell>
          <cell r="F2319" t="str">
            <v>Mark-up</v>
          </cell>
        </row>
        <row r="2320">
          <cell r="A2320" t="str">
            <v>ROI</v>
          </cell>
          <cell r="D2320" t="str">
            <v>BIOMASS 4</v>
          </cell>
          <cell r="E2320" t="str">
            <v>ROI Other</v>
          </cell>
          <cell r="F2320" t="str">
            <v>Price Received</v>
          </cell>
        </row>
        <row r="2321">
          <cell r="A2321" t="str">
            <v>ROI</v>
          </cell>
          <cell r="D2321" t="str">
            <v>BIOMASS 4</v>
          </cell>
          <cell r="E2321" t="str">
            <v>ROI Other</v>
          </cell>
          <cell r="F2321" t="str">
            <v>Pool Revenue</v>
          </cell>
        </row>
        <row r="2322">
          <cell r="A2322" t="str">
            <v>ROI</v>
          </cell>
          <cell r="D2322" t="str">
            <v>BIOMASS 4</v>
          </cell>
          <cell r="E2322" t="str">
            <v>ROI Other</v>
          </cell>
          <cell r="F2322" t="str">
            <v>Net Revenue</v>
          </cell>
        </row>
        <row r="2323">
          <cell r="A2323" t="str">
            <v>ROI</v>
          </cell>
          <cell r="D2323" t="str">
            <v>BIOMASS 4</v>
          </cell>
          <cell r="E2323" t="str">
            <v>ROI Other</v>
          </cell>
          <cell r="F2323" t="str">
            <v>Net Profit</v>
          </cell>
        </row>
        <row r="2324">
          <cell r="A2324" t="str">
            <v>ROI</v>
          </cell>
          <cell r="D2324" t="str">
            <v>BIOMASS 4</v>
          </cell>
          <cell r="E2324" t="str">
            <v>ROI Other</v>
          </cell>
          <cell r="F2324" t="str">
            <v>Installed Capacity</v>
          </cell>
        </row>
        <row r="2325">
          <cell r="A2325" t="str">
            <v>ROI</v>
          </cell>
          <cell r="D2325" t="str">
            <v>BIOMASS 4</v>
          </cell>
          <cell r="E2325" t="str">
            <v>ROI Other</v>
          </cell>
          <cell r="F2325" t="str">
            <v>Rated Capacity</v>
          </cell>
        </row>
        <row r="2326">
          <cell r="A2326" t="str">
            <v>ROI</v>
          </cell>
          <cell r="D2326" t="str">
            <v>BIOMASS 4</v>
          </cell>
          <cell r="E2326" t="str">
            <v>ROI Other</v>
          </cell>
          <cell r="F2326" t="str">
            <v>Maintenance</v>
          </cell>
        </row>
        <row r="2327">
          <cell r="A2327" t="str">
            <v>ROI</v>
          </cell>
          <cell r="D2327" t="str">
            <v>BIOMASS 4</v>
          </cell>
          <cell r="E2327" t="str">
            <v>ROI Other</v>
          </cell>
          <cell r="F2327" t="str">
            <v>Forced Outage</v>
          </cell>
        </row>
        <row r="2328">
          <cell r="A2328" t="str">
            <v>ROI</v>
          </cell>
          <cell r="D2328" t="str">
            <v>BIOMASS 4</v>
          </cell>
          <cell r="E2328" t="str">
            <v>ROI Other</v>
          </cell>
          <cell r="F2328" t="str">
            <v>Available Energy</v>
          </cell>
        </row>
        <row r="2329">
          <cell r="A2329" t="str">
            <v>ROI</v>
          </cell>
          <cell r="D2329" t="str">
            <v>Biomass-Landfill gas-Biomass CHP</v>
          </cell>
          <cell r="E2329" t="str">
            <v>ROI Other</v>
          </cell>
          <cell r="F2329" t="str">
            <v>Generation</v>
          </cell>
        </row>
        <row r="2330">
          <cell r="A2330" t="str">
            <v>ROI</v>
          </cell>
          <cell r="D2330" t="str">
            <v>Biomass-Landfill gas-Biomass CHP</v>
          </cell>
          <cell r="E2330" t="str">
            <v>ROI Other</v>
          </cell>
          <cell r="F2330" t="str">
            <v>Units Started</v>
          </cell>
        </row>
        <row r="2331">
          <cell r="A2331" t="str">
            <v>ROI</v>
          </cell>
          <cell r="D2331" t="str">
            <v>Biomass-Landfill gas-Biomass CHP</v>
          </cell>
          <cell r="E2331" t="str">
            <v>ROI Other</v>
          </cell>
          <cell r="F2331" t="str">
            <v>Hours of Operation</v>
          </cell>
        </row>
        <row r="2332">
          <cell r="A2332" t="str">
            <v>ROI</v>
          </cell>
          <cell r="D2332" t="str">
            <v>Biomass-Landfill gas-Biomass CHP</v>
          </cell>
          <cell r="E2332" t="str">
            <v>ROI Other</v>
          </cell>
          <cell r="F2332" t="str">
            <v>Capacity Factor</v>
          </cell>
        </row>
        <row r="2333">
          <cell r="A2333" t="str">
            <v>ROI</v>
          </cell>
          <cell r="D2333" t="str">
            <v>Biomass-Landfill gas-Biomass CHP</v>
          </cell>
          <cell r="E2333" t="str">
            <v>ROI Other</v>
          </cell>
          <cell r="F2333" t="str">
            <v>Energy Curtailed</v>
          </cell>
        </row>
        <row r="2334">
          <cell r="A2334" t="str">
            <v>ROI</v>
          </cell>
          <cell r="D2334" t="str">
            <v>Biomass-Landfill gas-Biomass CHP</v>
          </cell>
          <cell r="E2334" t="str">
            <v>ROI Other</v>
          </cell>
          <cell r="F2334" t="str">
            <v>Fixed Load Generation</v>
          </cell>
        </row>
        <row r="2335">
          <cell r="A2335" t="str">
            <v>ROI</v>
          </cell>
          <cell r="D2335" t="str">
            <v>Biomass-Landfill gas-Biomass CHP</v>
          </cell>
          <cell r="E2335" t="str">
            <v>ROI Other</v>
          </cell>
          <cell r="F2335" t="str">
            <v>Pump Load</v>
          </cell>
        </row>
        <row r="2336">
          <cell r="A2336" t="str">
            <v>ROI</v>
          </cell>
          <cell r="D2336" t="str">
            <v>Biomass-Landfill gas-Biomass CHP</v>
          </cell>
          <cell r="E2336" t="str">
            <v>ROI Other</v>
          </cell>
          <cell r="F2336" t="str">
            <v>VO&amp;M Cost</v>
          </cell>
        </row>
        <row r="2337">
          <cell r="A2337" t="str">
            <v>ROI</v>
          </cell>
          <cell r="D2337" t="str">
            <v>Biomass-Landfill gas-Biomass CHP</v>
          </cell>
          <cell r="E2337" t="str">
            <v>ROI Other</v>
          </cell>
          <cell r="F2337" t="str">
            <v>Generation Cost</v>
          </cell>
        </row>
        <row r="2338">
          <cell r="A2338" t="str">
            <v>ROI</v>
          </cell>
          <cell r="D2338" t="str">
            <v>Biomass-Landfill gas-Biomass CHP</v>
          </cell>
          <cell r="E2338" t="str">
            <v>ROI Other</v>
          </cell>
          <cell r="F2338" t="str">
            <v>Start &amp; Shutdown Cost</v>
          </cell>
        </row>
        <row r="2339">
          <cell r="A2339" t="str">
            <v>ROI</v>
          </cell>
          <cell r="D2339" t="str">
            <v>Biomass-Landfill gas-Biomass CHP</v>
          </cell>
          <cell r="E2339" t="str">
            <v>ROI Other</v>
          </cell>
          <cell r="F2339" t="str">
            <v>Start Fuel Cost</v>
          </cell>
        </row>
        <row r="2340">
          <cell r="A2340" t="str">
            <v>ROI</v>
          </cell>
          <cell r="D2340" t="str">
            <v>Biomass-Landfill gas-Biomass CHP</v>
          </cell>
          <cell r="E2340" t="str">
            <v>ROI Other</v>
          </cell>
          <cell r="F2340" t="str">
            <v>Emissions Cost</v>
          </cell>
        </row>
        <row r="2341">
          <cell r="A2341" t="str">
            <v>ROI</v>
          </cell>
          <cell r="D2341" t="str">
            <v>Biomass-Landfill gas-Biomass CHP</v>
          </cell>
          <cell r="E2341" t="str">
            <v>ROI Other</v>
          </cell>
          <cell r="F2341" t="str">
            <v>Total Generation Cost</v>
          </cell>
        </row>
        <row r="2342">
          <cell r="A2342" t="str">
            <v>ROI</v>
          </cell>
          <cell r="D2342" t="str">
            <v>Biomass-Landfill gas-Biomass CHP</v>
          </cell>
          <cell r="E2342" t="str">
            <v>ROI Other</v>
          </cell>
          <cell r="F2342" t="str">
            <v>SRMC</v>
          </cell>
        </row>
        <row r="2343">
          <cell r="A2343" t="str">
            <v>ROI</v>
          </cell>
          <cell r="D2343" t="str">
            <v>Biomass-Landfill gas-Biomass CHP</v>
          </cell>
          <cell r="E2343" t="str">
            <v>ROI Other</v>
          </cell>
          <cell r="F2343" t="str">
            <v>Mark-up</v>
          </cell>
        </row>
        <row r="2344">
          <cell r="A2344" t="str">
            <v>ROI</v>
          </cell>
          <cell r="D2344" t="str">
            <v>Biomass-Landfill gas-Biomass CHP</v>
          </cell>
          <cell r="E2344" t="str">
            <v>ROI Other</v>
          </cell>
          <cell r="F2344" t="str">
            <v>Price Received</v>
          </cell>
        </row>
        <row r="2345">
          <cell r="A2345" t="str">
            <v>ROI</v>
          </cell>
          <cell r="D2345" t="str">
            <v>Biomass-Landfill gas-Biomass CHP</v>
          </cell>
          <cell r="E2345" t="str">
            <v>ROI Other</v>
          </cell>
          <cell r="F2345" t="str">
            <v>Pool Revenue</v>
          </cell>
        </row>
        <row r="2346">
          <cell r="A2346" t="str">
            <v>ROI</v>
          </cell>
          <cell r="D2346" t="str">
            <v>Biomass-Landfill gas-Biomass CHP</v>
          </cell>
          <cell r="E2346" t="str">
            <v>ROI Other</v>
          </cell>
          <cell r="F2346" t="str">
            <v>Net Revenue</v>
          </cell>
        </row>
        <row r="2347">
          <cell r="A2347" t="str">
            <v>ROI</v>
          </cell>
          <cell r="D2347" t="str">
            <v>Biomass-Landfill gas-Biomass CHP</v>
          </cell>
          <cell r="E2347" t="str">
            <v>ROI Other</v>
          </cell>
          <cell r="F2347" t="str">
            <v>Net Profit</v>
          </cell>
        </row>
        <row r="2348">
          <cell r="A2348" t="str">
            <v>ROI</v>
          </cell>
          <cell r="D2348" t="str">
            <v>Biomass-Landfill gas-Biomass CHP</v>
          </cell>
          <cell r="E2348" t="str">
            <v>ROI Other</v>
          </cell>
          <cell r="F2348" t="str">
            <v>Installed Capacity</v>
          </cell>
        </row>
        <row r="2349">
          <cell r="A2349" t="str">
            <v>ROI</v>
          </cell>
          <cell r="D2349" t="str">
            <v>Biomass-Landfill gas-Biomass CHP</v>
          </cell>
          <cell r="E2349" t="str">
            <v>ROI Other</v>
          </cell>
          <cell r="F2349" t="str">
            <v>Rated Capacity</v>
          </cell>
        </row>
        <row r="2350">
          <cell r="A2350" t="str">
            <v>ROI</v>
          </cell>
          <cell r="D2350" t="str">
            <v>Biomass-Landfill gas-Biomass CHP</v>
          </cell>
          <cell r="E2350" t="str">
            <v>ROI Other</v>
          </cell>
          <cell r="F2350" t="str">
            <v>Maintenance</v>
          </cell>
        </row>
        <row r="2351">
          <cell r="A2351" t="str">
            <v>ROI</v>
          </cell>
          <cell r="D2351" t="str">
            <v>Biomass-Landfill gas-Biomass CHP</v>
          </cell>
          <cell r="E2351" t="str">
            <v>ROI Other</v>
          </cell>
          <cell r="F2351" t="str">
            <v>Forced Outage</v>
          </cell>
        </row>
        <row r="2352">
          <cell r="A2352" t="str">
            <v>ROI</v>
          </cell>
          <cell r="D2352" t="str">
            <v>Biomass-Landfill gas-Biomass CHP</v>
          </cell>
          <cell r="E2352" t="str">
            <v>ROI Other</v>
          </cell>
          <cell r="F2352" t="str">
            <v>Available Energy</v>
          </cell>
        </row>
        <row r="2353">
          <cell r="A2353" t="str">
            <v>ROI</v>
          </cell>
          <cell r="D2353" t="str">
            <v>Conventional CHP</v>
          </cell>
          <cell r="E2353" t="str">
            <v>ROI Other</v>
          </cell>
          <cell r="F2353" t="str">
            <v>Generation</v>
          </cell>
        </row>
        <row r="2354">
          <cell r="A2354" t="str">
            <v>ROI</v>
          </cell>
          <cell r="D2354" t="str">
            <v>Conventional CHP</v>
          </cell>
          <cell r="E2354" t="str">
            <v>ROI Other</v>
          </cell>
          <cell r="F2354" t="str">
            <v>Units Started</v>
          </cell>
        </row>
        <row r="2355">
          <cell r="A2355" t="str">
            <v>ROI</v>
          </cell>
          <cell r="D2355" t="str">
            <v>Conventional CHP</v>
          </cell>
          <cell r="E2355" t="str">
            <v>ROI Other</v>
          </cell>
          <cell r="F2355" t="str">
            <v>Hours of Operation</v>
          </cell>
        </row>
        <row r="2356">
          <cell r="A2356" t="str">
            <v>ROI</v>
          </cell>
          <cell r="D2356" t="str">
            <v>Conventional CHP</v>
          </cell>
          <cell r="E2356" t="str">
            <v>ROI Other</v>
          </cell>
          <cell r="F2356" t="str">
            <v>Capacity Factor</v>
          </cell>
        </row>
        <row r="2357">
          <cell r="A2357" t="str">
            <v>ROI</v>
          </cell>
          <cell r="D2357" t="str">
            <v>Conventional CHP</v>
          </cell>
          <cell r="E2357" t="str">
            <v>ROI Other</v>
          </cell>
          <cell r="F2357" t="str">
            <v>Energy Curtailed</v>
          </cell>
        </row>
        <row r="2358">
          <cell r="A2358" t="str">
            <v>ROI</v>
          </cell>
          <cell r="D2358" t="str">
            <v>Conventional CHP</v>
          </cell>
          <cell r="E2358" t="str">
            <v>ROI Other</v>
          </cell>
          <cell r="F2358" t="str">
            <v>Fixed Load Generation</v>
          </cell>
        </row>
        <row r="2359">
          <cell r="A2359" t="str">
            <v>ROI</v>
          </cell>
          <cell r="D2359" t="str">
            <v>Conventional CHP</v>
          </cell>
          <cell r="E2359" t="str">
            <v>ROI Other</v>
          </cell>
          <cell r="F2359" t="str">
            <v>Pump Load</v>
          </cell>
        </row>
        <row r="2360">
          <cell r="A2360" t="str">
            <v>ROI</v>
          </cell>
          <cell r="D2360" t="str">
            <v>Conventional CHP</v>
          </cell>
          <cell r="E2360" t="str">
            <v>ROI Other</v>
          </cell>
          <cell r="F2360" t="str">
            <v>VO&amp;M Cost</v>
          </cell>
        </row>
        <row r="2361">
          <cell r="A2361" t="str">
            <v>ROI</v>
          </cell>
          <cell r="D2361" t="str">
            <v>Conventional CHP</v>
          </cell>
          <cell r="E2361" t="str">
            <v>ROI Other</v>
          </cell>
          <cell r="F2361" t="str">
            <v>Generation Cost</v>
          </cell>
        </row>
        <row r="2362">
          <cell r="A2362" t="str">
            <v>ROI</v>
          </cell>
          <cell r="D2362" t="str">
            <v>Conventional CHP</v>
          </cell>
          <cell r="E2362" t="str">
            <v>ROI Other</v>
          </cell>
          <cell r="F2362" t="str">
            <v>Start &amp; Shutdown Cost</v>
          </cell>
        </row>
        <row r="2363">
          <cell r="A2363" t="str">
            <v>ROI</v>
          </cell>
          <cell r="D2363" t="str">
            <v>Conventional CHP</v>
          </cell>
          <cell r="E2363" t="str">
            <v>ROI Other</v>
          </cell>
          <cell r="F2363" t="str">
            <v>Start Fuel Cost</v>
          </cell>
        </row>
        <row r="2364">
          <cell r="A2364" t="str">
            <v>ROI</v>
          </cell>
          <cell r="D2364" t="str">
            <v>Conventional CHP</v>
          </cell>
          <cell r="E2364" t="str">
            <v>ROI Other</v>
          </cell>
          <cell r="F2364" t="str">
            <v>Emissions Cost</v>
          </cell>
        </row>
        <row r="2365">
          <cell r="A2365" t="str">
            <v>ROI</v>
          </cell>
          <cell r="D2365" t="str">
            <v>Conventional CHP</v>
          </cell>
          <cell r="E2365" t="str">
            <v>ROI Other</v>
          </cell>
          <cell r="F2365" t="str">
            <v>Total Generation Cost</v>
          </cell>
        </row>
        <row r="2366">
          <cell r="A2366" t="str">
            <v>ROI</v>
          </cell>
          <cell r="D2366" t="str">
            <v>Conventional CHP</v>
          </cell>
          <cell r="E2366" t="str">
            <v>ROI Other</v>
          </cell>
          <cell r="F2366" t="str">
            <v>SRMC</v>
          </cell>
        </row>
        <row r="2367">
          <cell r="A2367" t="str">
            <v>ROI</v>
          </cell>
          <cell r="D2367" t="str">
            <v>Conventional CHP</v>
          </cell>
          <cell r="E2367" t="str">
            <v>ROI Other</v>
          </cell>
          <cell r="F2367" t="str">
            <v>Mark-up</v>
          </cell>
        </row>
        <row r="2368">
          <cell r="A2368" t="str">
            <v>ROI</v>
          </cell>
          <cell r="D2368" t="str">
            <v>Conventional CHP</v>
          </cell>
          <cell r="E2368" t="str">
            <v>ROI Other</v>
          </cell>
          <cell r="F2368" t="str">
            <v>Price Received</v>
          </cell>
        </row>
        <row r="2369">
          <cell r="A2369" t="str">
            <v>ROI</v>
          </cell>
          <cell r="D2369" t="str">
            <v>Conventional CHP</v>
          </cell>
          <cell r="E2369" t="str">
            <v>ROI Other</v>
          </cell>
          <cell r="F2369" t="str">
            <v>Pool Revenue</v>
          </cell>
        </row>
        <row r="2370">
          <cell r="A2370" t="str">
            <v>ROI</v>
          </cell>
          <cell r="D2370" t="str">
            <v>Conventional CHP</v>
          </cell>
          <cell r="E2370" t="str">
            <v>ROI Other</v>
          </cell>
          <cell r="F2370" t="str">
            <v>Net Revenue</v>
          </cell>
        </row>
        <row r="2371">
          <cell r="A2371" t="str">
            <v>ROI</v>
          </cell>
          <cell r="D2371" t="str">
            <v>Conventional CHP</v>
          </cell>
          <cell r="E2371" t="str">
            <v>ROI Other</v>
          </cell>
          <cell r="F2371" t="str">
            <v>Net Profit</v>
          </cell>
        </row>
        <row r="2372">
          <cell r="A2372" t="str">
            <v>ROI</v>
          </cell>
          <cell r="D2372" t="str">
            <v>Conventional CHP</v>
          </cell>
          <cell r="E2372" t="str">
            <v>ROI Other</v>
          </cell>
          <cell r="F2372" t="str">
            <v>Installed Capacity</v>
          </cell>
        </row>
        <row r="2373">
          <cell r="A2373" t="str">
            <v>ROI</v>
          </cell>
          <cell r="D2373" t="str">
            <v>Conventional CHP</v>
          </cell>
          <cell r="E2373" t="str">
            <v>ROI Other</v>
          </cell>
          <cell r="F2373" t="str">
            <v>Rated Capacity</v>
          </cell>
        </row>
        <row r="2374">
          <cell r="A2374" t="str">
            <v>ROI</v>
          </cell>
          <cell r="D2374" t="str">
            <v>Conventional CHP</v>
          </cell>
          <cell r="E2374" t="str">
            <v>ROI Other</v>
          </cell>
          <cell r="F2374" t="str">
            <v>Maintenance</v>
          </cell>
        </row>
        <row r="2375">
          <cell r="A2375" t="str">
            <v>ROI</v>
          </cell>
          <cell r="D2375" t="str">
            <v>Conventional CHP</v>
          </cell>
          <cell r="E2375" t="str">
            <v>ROI Other</v>
          </cell>
          <cell r="F2375" t="str">
            <v>Forced Outage</v>
          </cell>
        </row>
        <row r="2376">
          <cell r="A2376" t="str">
            <v>ROI</v>
          </cell>
          <cell r="D2376" t="str">
            <v>Conventional CHP</v>
          </cell>
          <cell r="E2376" t="str">
            <v>ROI Other</v>
          </cell>
          <cell r="F2376" t="str">
            <v>Available Energy</v>
          </cell>
        </row>
        <row r="2377">
          <cell r="A2377" t="str">
            <v>ROI</v>
          </cell>
          <cell r="D2377" t="str">
            <v>DAE</v>
          </cell>
          <cell r="E2377" t="str">
            <v>ROI Other</v>
          </cell>
          <cell r="F2377" t="str">
            <v>Generation</v>
          </cell>
        </row>
        <row r="2378">
          <cell r="A2378" t="str">
            <v>ROI</v>
          </cell>
          <cell r="D2378" t="str">
            <v>DAE</v>
          </cell>
          <cell r="E2378" t="str">
            <v>ROI Other</v>
          </cell>
          <cell r="F2378" t="str">
            <v>Units Started</v>
          </cell>
        </row>
        <row r="2379">
          <cell r="A2379" t="str">
            <v>ROI</v>
          </cell>
          <cell r="D2379" t="str">
            <v>DAE</v>
          </cell>
          <cell r="E2379" t="str">
            <v>ROI Other</v>
          </cell>
          <cell r="F2379" t="str">
            <v>Hours of Operation</v>
          </cell>
        </row>
        <row r="2380">
          <cell r="A2380" t="str">
            <v>ROI</v>
          </cell>
          <cell r="D2380" t="str">
            <v>DAE</v>
          </cell>
          <cell r="E2380" t="str">
            <v>ROI Other</v>
          </cell>
          <cell r="F2380" t="str">
            <v>Capacity Factor</v>
          </cell>
        </row>
        <row r="2381">
          <cell r="A2381" t="str">
            <v>ROI</v>
          </cell>
          <cell r="D2381" t="str">
            <v>DAE</v>
          </cell>
          <cell r="E2381" t="str">
            <v>ROI Other</v>
          </cell>
          <cell r="F2381" t="str">
            <v>Energy Curtailed</v>
          </cell>
        </row>
        <row r="2382">
          <cell r="A2382" t="str">
            <v>ROI</v>
          </cell>
          <cell r="D2382" t="str">
            <v>DAE</v>
          </cell>
          <cell r="E2382" t="str">
            <v>ROI Other</v>
          </cell>
          <cell r="F2382" t="str">
            <v>Fixed Load Generation</v>
          </cell>
        </row>
        <row r="2383">
          <cell r="A2383" t="str">
            <v>ROI</v>
          </cell>
          <cell r="D2383" t="str">
            <v>DAE</v>
          </cell>
          <cell r="E2383" t="str">
            <v>ROI Other</v>
          </cell>
          <cell r="F2383" t="str">
            <v>Pump Load</v>
          </cell>
        </row>
        <row r="2384">
          <cell r="A2384" t="str">
            <v>ROI</v>
          </cell>
          <cell r="D2384" t="str">
            <v>DAE</v>
          </cell>
          <cell r="E2384" t="str">
            <v>ROI Other</v>
          </cell>
          <cell r="F2384" t="str">
            <v>VO&amp;M Cost</v>
          </cell>
        </row>
        <row r="2385">
          <cell r="A2385" t="str">
            <v>ROI</v>
          </cell>
          <cell r="D2385" t="str">
            <v>DAE</v>
          </cell>
          <cell r="E2385" t="str">
            <v>ROI Other</v>
          </cell>
          <cell r="F2385" t="str">
            <v>Generation Cost</v>
          </cell>
        </row>
        <row r="2386">
          <cell r="A2386" t="str">
            <v>ROI</v>
          </cell>
          <cell r="D2386" t="str">
            <v>DAE</v>
          </cell>
          <cell r="E2386" t="str">
            <v>ROI Other</v>
          </cell>
          <cell r="F2386" t="str">
            <v>Start &amp; Shutdown Cost</v>
          </cell>
        </row>
        <row r="2387">
          <cell r="A2387" t="str">
            <v>ROI</v>
          </cell>
          <cell r="D2387" t="str">
            <v>DAE</v>
          </cell>
          <cell r="E2387" t="str">
            <v>ROI Other</v>
          </cell>
          <cell r="F2387" t="str">
            <v>Start Fuel Cost</v>
          </cell>
        </row>
        <row r="2388">
          <cell r="A2388" t="str">
            <v>ROI</v>
          </cell>
          <cell r="D2388" t="str">
            <v>DAE</v>
          </cell>
          <cell r="E2388" t="str">
            <v>ROI Other</v>
          </cell>
          <cell r="F2388" t="str">
            <v>Emissions Cost</v>
          </cell>
        </row>
        <row r="2389">
          <cell r="A2389" t="str">
            <v>ROI</v>
          </cell>
          <cell r="D2389" t="str">
            <v>DAE</v>
          </cell>
          <cell r="E2389" t="str">
            <v>ROI Other</v>
          </cell>
          <cell r="F2389" t="str">
            <v>Total Generation Cost</v>
          </cell>
        </row>
        <row r="2390">
          <cell r="A2390" t="str">
            <v>ROI</v>
          </cell>
          <cell r="D2390" t="str">
            <v>DAE</v>
          </cell>
          <cell r="E2390" t="str">
            <v>ROI Other</v>
          </cell>
          <cell r="F2390" t="str">
            <v>SRMC</v>
          </cell>
        </row>
        <row r="2391">
          <cell r="A2391" t="str">
            <v>ROI</v>
          </cell>
          <cell r="D2391" t="str">
            <v>DAE</v>
          </cell>
          <cell r="E2391" t="str">
            <v>ROI Other</v>
          </cell>
          <cell r="F2391" t="str">
            <v>Mark-up</v>
          </cell>
        </row>
        <row r="2392">
          <cell r="A2392" t="str">
            <v>ROI</v>
          </cell>
          <cell r="D2392" t="str">
            <v>DAE</v>
          </cell>
          <cell r="E2392" t="str">
            <v>ROI Other</v>
          </cell>
          <cell r="F2392" t="str">
            <v>Price Received</v>
          </cell>
        </row>
        <row r="2393">
          <cell r="A2393" t="str">
            <v>ROI</v>
          </cell>
          <cell r="D2393" t="str">
            <v>DAE</v>
          </cell>
          <cell r="E2393" t="str">
            <v>ROI Other</v>
          </cell>
          <cell r="F2393" t="str">
            <v>Pool Revenue</v>
          </cell>
        </row>
        <row r="2394">
          <cell r="A2394" t="str">
            <v>ROI</v>
          </cell>
          <cell r="D2394" t="str">
            <v>DAE</v>
          </cell>
          <cell r="E2394" t="str">
            <v>ROI Other</v>
          </cell>
          <cell r="F2394" t="str">
            <v>Net Revenue</v>
          </cell>
        </row>
        <row r="2395">
          <cell r="A2395" t="str">
            <v>ROI</v>
          </cell>
          <cell r="D2395" t="str">
            <v>DAE</v>
          </cell>
          <cell r="E2395" t="str">
            <v>ROI Other</v>
          </cell>
          <cell r="F2395" t="str">
            <v>Net Profit</v>
          </cell>
        </row>
        <row r="2396">
          <cell r="A2396" t="str">
            <v>ROI</v>
          </cell>
          <cell r="D2396" t="str">
            <v>DAE</v>
          </cell>
          <cell r="E2396" t="str">
            <v>ROI Other</v>
          </cell>
          <cell r="F2396" t="str">
            <v>Installed Capacity</v>
          </cell>
        </row>
        <row r="2397">
          <cell r="A2397" t="str">
            <v>ROI</v>
          </cell>
          <cell r="D2397" t="str">
            <v>DAE</v>
          </cell>
          <cell r="E2397" t="str">
            <v>ROI Other</v>
          </cell>
          <cell r="F2397" t="str">
            <v>Rated Capacity</v>
          </cell>
        </row>
        <row r="2398">
          <cell r="A2398" t="str">
            <v>ROI</v>
          </cell>
          <cell r="D2398" t="str">
            <v>DAE</v>
          </cell>
          <cell r="E2398" t="str">
            <v>ROI Other</v>
          </cell>
          <cell r="F2398" t="str">
            <v>Maintenance</v>
          </cell>
        </row>
        <row r="2399">
          <cell r="A2399" t="str">
            <v>ROI</v>
          </cell>
          <cell r="D2399" t="str">
            <v>DAE</v>
          </cell>
          <cell r="E2399" t="str">
            <v>ROI Other</v>
          </cell>
          <cell r="F2399" t="str">
            <v>Forced Outage</v>
          </cell>
        </row>
        <row r="2400">
          <cell r="A2400" t="str">
            <v>ROI</v>
          </cell>
          <cell r="D2400" t="str">
            <v>DAE</v>
          </cell>
          <cell r="E2400" t="str">
            <v>ROI Other</v>
          </cell>
          <cell r="F2400" t="str">
            <v>Available Energy</v>
          </cell>
        </row>
        <row r="2401">
          <cell r="A2401" t="str">
            <v>ROI</v>
          </cell>
          <cell r="D2401" t="str">
            <v>Dublin Waste to Energy</v>
          </cell>
          <cell r="E2401" t="str">
            <v>ROI Other</v>
          </cell>
          <cell r="F2401" t="str">
            <v>Generation</v>
          </cell>
        </row>
        <row r="2402">
          <cell r="A2402" t="str">
            <v>ROI</v>
          </cell>
          <cell r="D2402" t="str">
            <v>Dublin Waste to Energy</v>
          </cell>
          <cell r="E2402" t="str">
            <v>ROI Other</v>
          </cell>
          <cell r="F2402" t="str">
            <v>Units Started</v>
          </cell>
        </row>
        <row r="2403">
          <cell r="A2403" t="str">
            <v>ROI</v>
          </cell>
          <cell r="D2403" t="str">
            <v>Dublin Waste to Energy</v>
          </cell>
          <cell r="E2403" t="str">
            <v>ROI Other</v>
          </cell>
          <cell r="F2403" t="str">
            <v>Hours of Operation</v>
          </cell>
        </row>
        <row r="2404">
          <cell r="A2404" t="str">
            <v>ROI</v>
          </cell>
          <cell r="D2404" t="str">
            <v>Dublin Waste to Energy</v>
          </cell>
          <cell r="E2404" t="str">
            <v>ROI Other</v>
          </cell>
          <cell r="F2404" t="str">
            <v>Capacity Factor</v>
          </cell>
        </row>
        <row r="2405">
          <cell r="A2405" t="str">
            <v>ROI</v>
          </cell>
          <cell r="D2405" t="str">
            <v>Dublin Waste to Energy</v>
          </cell>
          <cell r="E2405" t="str">
            <v>ROI Other</v>
          </cell>
          <cell r="F2405" t="str">
            <v>Energy Curtailed</v>
          </cell>
        </row>
        <row r="2406">
          <cell r="A2406" t="str">
            <v>ROI</v>
          </cell>
          <cell r="D2406" t="str">
            <v>Dublin Waste to Energy</v>
          </cell>
          <cell r="E2406" t="str">
            <v>ROI Other</v>
          </cell>
          <cell r="F2406" t="str">
            <v>Fixed Load Generation</v>
          </cell>
        </row>
        <row r="2407">
          <cell r="A2407" t="str">
            <v>ROI</v>
          </cell>
          <cell r="D2407" t="str">
            <v>Dublin Waste to Energy</v>
          </cell>
          <cell r="E2407" t="str">
            <v>ROI Other</v>
          </cell>
          <cell r="F2407" t="str">
            <v>Pump Load</v>
          </cell>
        </row>
        <row r="2408">
          <cell r="A2408" t="str">
            <v>ROI</v>
          </cell>
          <cell r="D2408" t="str">
            <v>Dublin Waste to Energy</v>
          </cell>
          <cell r="E2408" t="str">
            <v>ROI Other</v>
          </cell>
          <cell r="F2408" t="str">
            <v>VO&amp;M Cost</v>
          </cell>
        </row>
        <row r="2409">
          <cell r="A2409" t="str">
            <v>ROI</v>
          </cell>
          <cell r="D2409" t="str">
            <v>Dublin Waste to Energy</v>
          </cell>
          <cell r="E2409" t="str">
            <v>ROI Other</v>
          </cell>
          <cell r="F2409" t="str">
            <v>Generation Cost</v>
          </cell>
        </row>
        <row r="2410">
          <cell r="A2410" t="str">
            <v>ROI</v>
          </cell>
          <cell r="D2410" t="str">
            <v>Dublin Waste to Energy</v>
          </cell>
          <cell r="E2410" t="str">
            <v>ROI Other</v>
          </cell>
          <cell r="F2410" t="str">
            <v>Start &amp; Shutdown Cost</v>
          </cell>
        </row>
        <row r="2411">
          <cell r="A2411" t="str">
            <v>ROI</v>
          </cell>
          <cell r="D2411" t="str">
            <v>Dublin Waste to Energy</v>
          </cell>
          <cell r="E2411" t="str">
            <v>ROI Other</v>
          </cell>
          <cell r="F2411" t="str">
            <v>Start Fuel Cost</v>
          </cell>
        </row>
        <row r="2412">
          <cell r="A2412" t="str">
            <v>ROI</v>
          </cell>
          <cell r="D2412" t="str">
            <v>Dublin Waste to Energy</v>
          </cell>
          <cell r="E2412" t="str">
            <v>ROI Other</v>
          </cell>
          <cell r="F2412" t="str">
            <v>Emissions Cost</v>
          </cell>
        </row>
        <row r="2413">
          <cell r="A2413" t="str">
            <v>ROI</v>
          </cell>
          <cell r="D2413" t="str">
            <v>Dublin Waste to Energy</v>
          </cell>
          <cell r="E2413" t="str">
            <v>ROI Other</v>
          </cell>
          <cell r="F2413" t="str">
            <v>Total Generation Cost</v>
          </cell>
        </row>
        <row r="2414">
          <cell r="A2414" t="str">
            <v>ROI</v>
          </cell>
          <cell r="D2414" t="str">
            <v>Dublin Waste to Energy</v>
          </cell>
          <cell r="E2414" t="str">
            <v>ROI Other</v>
          </cell>
          <cell r="F2414" t="str">
            <v>SRMC</v>
          </cell>
        </row>
        <row r="2415">
          <cell r="A2415" t="str">
            <v>ROI</v>
          </cell>
          <cell r="D2415" t="str">
            <v>Dublin Waste to Energy</v>
          </cell>
          <cell r="E2415" t="str">
            <v>ROI Other</v>
          </cell>
          <cell r="F2415" t="str">
            <v>Mark-up</v>
          </cell>
        </row>
        <row r="2416">
          <cell r="A2416" t="str">
            <v>ROI</v>
          </cell>
          <cell r="D2416" t="str">
            <v>Dublin Waste to Energy</v>
          </cell>
          <cell r="E2416" t="str">
            <v>ROI Other</v>
          </cell>
          <cell r="F2416" t="str">
            <v>Price Received</v>
          </cell>
        </row>
        <row r="2417">
          <cell r="A2417" t="str">
            <v>ROI</v>
          </cell>
          <cell r="D2417" t="str">
            <v>Dublin Waste to Energy</v>
          </cell>
          <cell r="E2417" t="str">
            <v>ROI Other</v>
          </cell>
          <cell r="F2417" t="str">
            <v>Pool Revenue</v>
          </cell>
        </row>
        <row r="2418">
          <cell r="A2418" t="str">
            <v>ROI</v>
          </cell>
          <cell r="D2418" t="str">
            <v>Dublin Waste to Energy</v>
          </cell>
          <cell r="E2418" t="str">
            <v>ROI Other</v>
          </cell>
          <cell r="F2418" t="str">
            <v>Net Revenue</v>
          </cell>
        </row>
        <row r="2419">
          <cell r="A2419" t="str">
            <v>ROI</v>
          </cell>
          <cell r="D2419" t="str">
            <v>Dublin Waste to Energy</v>
          </cell>
          <cell r="E2419" t="str">
            <v>ROI Other</v>
          </cell>
          <cell r="F2419" t="str">
            <v>Net Profit</v>
          </cell>
        </row>
        <row r="2420">
          <cell r="A2420" t="str">
            <v>ROI</v>
          </cell>
          <cell r="D2420" t="str">
            <v>Dublin Waste to Energy</v>
          </cell>
          <cell r="E2420" t="str">
            <v>ROI Other</v>
          </cell>
          <cell r="F2420" t="str">
            <v>Installed Capacity</v>
          </cell>
        </row>
        <row r="2421">
          <cell r="A2421" t="str">
            <v>ROI</v>
          </cell>
          <cell r="D2421" t="str">
            <v>Dublin Waste to Energy</v>
          </cell>
          <cell r="E2421" t="str">
            <v>ROI Other</v>
          </cell>
          <cell r="F2421" t="str">
            <v>Rated Capacity</v>
          </cell>
        </row>
        <row r="2422">
          <cell r="A2422" t="str">
            <v>ROI</v>
          </cell>
          <cell r="D2422" t="str">
            <v>Dublin Waste to Energy</v>
          </cell>
          <cell r="E2422" t="str">
            <v>ROI Other</v>
          </cell>
          <cell r="F2422" t="str">
            <v>Maintenance</v>
          </cell>
        </row>
        <row r="2423">
          <cell r="A2423" t="str">
            <v>ROI</v>
          </cell>
          <cell r="D2423" t="str">
            <v>Dublin Waste to Energy</v>
          </cell>
          <cell r="E2423" t="str">
            <v>ROI Other</v>
          </cell>
          <cell r="F2423" t="str">
            <v>Forced Outage</v>
          </cell>
        </row>
        <row r="2424">
          <cell r="A2424" t="str">
            <v>ROI</v>
          </cell>
          <cell r="D2424" t="str">
            <v>Dublin Waste to Energy</v>
          </cell>
          <cell r="E2424" t="str">
            <v>ROI Other</v>
          </cell>
          <cell r="F2424" t="str">
            <v>Available Energy</v>
          </cell>
        </row>
        <row r="2425">
          <cell r="A2425" t="str">
            <v>ROI</v>
          </cell>
          <cell r="D2425" t="str">
            <v>IW1</v>
          </cell>
          <cell r="E2425" t="str">
            <v>ROI Other</v>
          </cell>
          <cell r="F2425" t="str">
            <v>Generation</v>
          </cell>
        </row>
        <row r="2426">
          <cell r="A2426" t="str">
            <v>ROI</v>
          </cell>
          <cell r="D2426" t="str">
            <v>IW1</v>
          </cell>
          <cell r="E2426" t="str">
            <v>ROI Other</v>
          </cell>
          <cell r="F2426" t="str">
            <v>Units Started</v>
          </cell>
        </row>
        <row r="2427">
          <cell r="A2427" t="str">
            <v>ROI</v>
          </cell>
          <cell r="D2427" t="str">
            <v>IW1</v>
          </cell>
          <cell r="E2427" t="str">
            <v>ROI Other</v>
          </cell>
          <cell r="F2427" t="str">
            <v>Hours of Operation</v>
          </cell>
        </row>
        <row r="2428">
          <cell r="A2428" t="str">
            <v>ROI</v>
          </cell>
          <cell r="D2428" t="str">
            <v>IW1</v>
          </cell>
          <cell r="E2428" t="str">
            <v>ROI Other</v>
          </cell>
          <cell r="F2428" t="str">
            <v>Capacity Factor</v>
          </cell>
        </row>
        <row r="2429">
          <cell r="A2429" t="str">
            <v>ROI</v>
          </cell>
          <cell r="D2429" t="str">
            <v>IW1</v>
          </cell>
          <cell r="E2429" t="str">
            <v>ROI Other</v>
          </cell>
          <cell r="F2429" t="str">
            <v>Energy Curtailed</v>
          </cell>
        </row>
        <row r="2430">
          <cell r="A2430" t="str">
            <v>ROI</v>
          </cell>
          <cell r="D2430" t="str">
            <v>IW1</v>
          </cell>
          <cell r="E2430" t="str">
            <v>ROI Other</v>
          </cell>
          <cell r="F2430" t="str">
            <v>Fixed Load Generation</v>
          </cell>
        </row>
        <row r="2431">
          <cell r="A2431" t="str">
            <v>ROI</v>
          </cell>
          <cell r="D2431" t="str">
            <v>IW1</v>
          </cell>
          <cell r="E2431" t="str">
            <v>ROI Other</v>
          </cell>
          <cell r="F2431" t="str">
            <v>Pump Load</v>
          </cell>
        </row>
        <row r="2432">
          <cell r="A2432" t="str">
            <v>ROI</v>
          </cell>
          <cell r="D2432" t="str">
            <v>IW1</v>
          </cell>
          <cell r="E2432" t="str">
            <v>ROI Other</v>
          </cell>
          <cell r="F2432" t="str">
            <v>VO&amp;M Cost</v>
          </cell>
        </row>
        <row r="2433">
          <cell r="A2433" t="str">
            <v>ROI</v>
          </cell>
          <cell r="D2433" t="str">
            <v>IW1</v>
          </cell>
          <cell r="E2433" t="str">
            <v>ROI Other</v>
          </cell>
          <cell r="F2433" t="str">
            <v>Generation Cost</v>
          </cell>
        </row>
        <row r="2434">
          <cell r="A2434" t="str">
            <v>ROI</v>
          </cell>
          <cell r="D2434" t="str">
            <v>IW1</v>
          </cell>
          <cell r="E2434" t="str">
            <v>ROI Other</v>
          </cell>
          <cell r="F2434" t="str">
            <v>Start &amp; Shutdown Cost</v>
          </cell>
        </row>
        <row r="2435">
          <cell r="A2435" t="str">
            <v>ROI</v>
          </cell>
          <cell r="D2435" t="str">
            <v>IW1</v>
          </cell>
          <cell r="E2435" t="str">
            <v>ROI Other</v>
          </cell>
          <cell r="F2435" t="str">
            <v>Start Fuel Cost</v>
          </cell>
        </row>
        <row r="2436">
          <cell r="A2436" t="str">
            <v>ROI</v>
          </cell>
          <cell r="D2436" t="str">
            <v>IW1</v>
          </cell>
          <cell r="E2436" t="str">
            <v>ROI Other</v>
          </cell>
          <cell r="F2436" t="str">
            <v>Emissions Cost</v>
          </cell>
        </row>
        <row r="2437">
          <cell r="A2437" t="str">
            <v>ROI</v>
          </cell>
          <cell r="D2437" t="str">
            <v>IW1</v>
          </cell>
          <cell r="E2437" t="str">
            <v>ROI Other</v>
          </cell>
          <cell r="F2437" t="str">
            <v>Total Generation Cost</v>
          </cell>
        </row>
        <row r="2438">
          <cell r="A2438" t="str">
            <v>ROI</v>
          </cell>
          <cell r="D2438" t="str">
            <v>IW1</v>
          </cell>
          <cell r="E2438" t="str">
            <v>ROI Other</v>
          </cell>
          <cell r="F2438" t="str">
            <v>SRMC</v>
          </cell>
        </row>
        <row r="2439">
          <cell r="A2439" t="str">
            <v>ROI</v>
          </cell>
          <cell r="D2439" t="str">
            <v>IW1</v>
          </cell>
          <cell r="E2439" t="str">
            <v>ROI Other</v>
          </cell>
          <cell r="F2439" t="str">
            <v>Mark-up</v>
          </cell>
        </row>
        <row r="2440">
          <cell r="A2440" t="str">
            <v>ROI</v>
          </cell>
          <cell r="D2440" t="str">
            <v>IW1</v>
          </cell>
          <cell r="E2440" t="str">
            <v>ROI Other</v>
          </cell>
          <cell r="F2440" t="str">
            <v>Price Received</v>
          </cell>
        </row>
        <row r="2441">
          <cell r="A2441" t="str">
            <v>ROI</v>
          </cell>
          <cell r="D2441" t="str">
            <v>IW1</v>
          </cell>
          <cell r="E2441" t="str">
            <v>ROI Other</v>
          </cell>
          <cell r="F2441" t="str">
            <v>Pool Revenue</v>
          </cell>
        </row>
        <row r="2442">
          <cell r="A2442" t="str">
            <v>ROI</v>
          </cell>
          <cell r="D2442" t="str">
            <v>IW1</v>
          </cell>
          <cell r="E2442" t="str">
            <v>ROI Other</v>
          </cell>
          <cell r="F2442" t="str">
            <v>Net Revenue</v>
          </cell>
        </row>
        <row r="2443">
          <cell r="A2443" t="str">
            <v>ROI</v>
          </cell>
          <cell r="D2443" t="str">
            <v>IW1</v>
          </cell>
          <cell r="E2443" t="str">
            <v>ROI Other</v>
          </cell>
          <cell r="F2443" t="str">
            <v>Net Profit</v>
          </cell>
        </row>
        <row r="2444">
          <cell r="A2444" t="str">
            <v>ROI</v>
          </cell>
          <cell r="D2444" t="str">
            <v>IW1</v>
          </cell>
          <cell r="E2444" t="str">
            <v>ROI Other</v>
          </cell>
          <cell r="F2444" t="str">
            <v>Installed Capacity</v>
          </cell>
        </row>
        <row r="2445">
          <cell r="A2445" t="str">
            <v>ROI</v>
          </cell>
          <cell r="D2445" t="str">
            <v>IW1</v>
          </cell>
          <cell r="E2445" t="str">
            <v>ROI Other</v>
          </cell>
          <cell r="F2445" t="str">
            <v>Rated Capacity</v>
          </cell>
        </row>
        <row r="2446">
          <cell r="A2446" t="str">
            <v>ROI</v>
          </cell>
          <cell r="D2446" t="str">
            <v>IW1</v>
          </cell>
          <cell r="E2446" t="str">
            <v>ROI Other</v>
          </cell>
          <cell r="F2446" t="str">
            <v>Maintenance</v>
          </cell>
        </row>
        <row r="2447">
          <cell r="A2447" t="str">
            <v>ROI</v>
          </cell>
          <cell r="D2447" t="str">
            <v>IW1</v>
          </cell>
          <cell r="E2447" t="str">
            <v>ROI Other</v>
          </cell>
          <cell r="F2447" t="str">
            <v>Forced Outage</v>
          </cell>
        </row>
        <row r="2448">
          <cell r="A2448" t="str">
            <v>ROI</v>
          </cell>
          <cell r="D2448" t="str">
            <v>IW1</v>
          </cell>
          <cell r="E2448" t="str">
            <v>ROI Other</v>
          </cell>
          <cell r="F2448" t="str">
            <v>Available Energy</v>
          </cell>
        </row>
        <row r="2449">
          <cell r="A2449" t="str">
            <v>ROI</v>
          </cell>
          <cell r="D2449" t="str">
            <v>AA1</v>
          </cell>
          <cell r="E2449" t="str">
            <v>ROI Hydro</v>
          </cell>
          <cell r="F2449" t="str">
            <v>Generation</v>
          </cell>
        </row>
        <row r="2450">
          <cell r="A2450" t="str">
            <v>ROI</v>
          </cell>
          <cell r="D2450" t="str">
            <v>AA1</v>
          </cell>
          <cell r="E2450" t="str">
            <v>ROI Hydro</v>
          </cell>
          <cell r="F2450" t="str">
            <v>Units Started</v>
          </cell>
        </row>
        <row r="2451">
          <cell r="A2451" t="str">
            <v>ROI</v>
          </cell>
          <cell r="D2451" t="str">
            <v>AA1</v>
          </cell>
          <cell r="E2451" t="str">
            <v>ROI Hydro</v>
          </cell>
          <cell r="F2451" t="str">
            <v>Hours of Operation</v>
          </cell>
        </row>
        <row r="2452">
          <cell r="A2452" t="str">
            <v>ROI</v>
          </cell>
          <cell r="D2452" t="str">
            <v>AA1</v>
          </cell>
          <cell r="E2452" t="str">
            <v>ROI Hydro</v>
          </cell>
          <cell r="F2452" t="str">
            <v>Capacity Factor</v>
          </cell>
        </row>
        <row r="2453">
          <cell r="A2453" t="str">
            <v>ROI</v>
          </cell>
          <cell r="D2453" t="str">
            <v>AA1</v>
          </cell>
          <cell r="E2453" t="str">
            <v>ROI Hydro</v>
          </cell>
          <cell r="F2453" t="str">
            <v>Energy Curtailed</v>
          </cell>
        </row>
        <row r="2454">
          <cell r="A2454" t="str">
            <v>ROI</v>
          </cell>
          <cell r="D2454" t="str">
            <v>AA1</v>
          </cell>
          <cell r="E2454" t="str">
            <v>ROI Hydro</v>
          </cell>
          <cell r="F2454" t="str">
            <v>Fixed Load Generation</v>
          </cell>
        </row>
        <row r="2455">
          <cell r="A2455" t="str">
            <v>ROI</v>
          </cell>
          <cell r="D2455" t="str">
            <v>AA1</v>
          </cell>
          <cell r="E2455" t="str">
            <v>ROI Hydro</v>
          </cell>
          <cell r="F2455" t="str">
            <v>Pump Load</v>
          </cell>
        </row>
        <row r="2456">
          <cell r="A2456" t="str">
            <v>ROI</v>
          </cell>
          <cell r="D2456" t="str">
            <v>AA1</v>
          </cell>
          <cell r="E2456" t="str">
            <v>ROI Hydro</v>
          </cell>
          <cell r="F2456" t="str">
            <v>VO&amp;M Cost</v>
          </cell>
        </row>
        <row r="2457">
          <cell r="A2457" t="str">
            <v>ROI</v>
          </cell>
          <cell r="D2457" t="str">
            <v>AA1</v>
          </cell>
          <cell r="E2457" t="str">
            <v>ROI Hydro</v>
          </cell>
          <cell r="F2457" t="str">
            <v>Generation Cost</v>
          </cell>
        </row>
        <row r="2458">
          <cell r="A2458" t="str">
            <v>ROI</v>
          </cell>
          <cell r="D2458" t="str">
            <v>AA1</v>
          </cell>
          <cell r="E2458" t="str">
            <v>ROI Hydro</v>
          </cell>
          <cell r="F2458" t="str">
            <v>Start &amp; Shutdown Cost</v>
          </cell>
        </row>
        <row r="2459">
          <cell r="A2459" t="str">
            <v>ROI</v>
          </cell>
          <cell r="D2459" t="str">
            <v>AA1</v>
          </cell>
          <cell r="E2459" t="str">
            <v>ROI Hydro</v>
          </cell>
          <cell r="F2459" t="str">
            <v>Start Fuel Cost</v>
          </cell>
        </row>
        <row r="2460">
          <cell r="A2460" t="str">
            <v>ROI</v>
          </cell>
          <cell r="D2460" t="str">
            <v>AA1</v>
          </cell>
          <cell r="E2460" t="str">
            <v>ROI Hydro</v>
          </cell>
          <cell r="F2460" t="str">
            <v>Emissions Cost</v>
          </cell>
        </row>
        <row r="2461">
          <cell r="A2461" t="str">
            <v>ROI</v>
          </cell>
          <cell r="D2461" t="str">
            <v>AA1</v>
          </cell>
          <cell r="E2461" t="str">
            <v>ROI Hydro</v>
          </cell>
          <cell r="F2461" t="str">
            <v>Total Generation Cost</v>
          </cell>
        </row>
        <row r="2462">
          <cell r="A2462" t="str">
            <v>ROI</v>
          </cell>
          <cell r="D2462" t="str">
            <v>AA1</v>
          </cell>
          <cell r="E2462" t="str">
            <v>ROI Hydro</v>
          </cell>
          <cell r="F2462" t="str">
            <v>SRMC</v>
          </cell>
        </row>
        <row r="2463">
          <cell r="A2463" t="str">
            <v>ROI</v>
          </cell>
          <cell r="D2463" t="str">
            <v>AA1</v>
          </cell>
          <cell r="E2463" t="str">
            <v>ROI Hydro</v>
          </cell>
          <cell r="F2463" t="str">
            <v>Mark-up</v>
          </cell>
        </row>
        <row r="2464">
          <cell r="A2464" t="str">
            <v>ROI</v>
          </cell>
          <cell r="D2464" t="str">
            <v>AA1</v>
          </cell>
          <cell r="E2464" t="str">
            <v>ROI Hydro</v>
          </cell>
          <cell r="F2464" t="str">
            <v>Price Received</v>
          </cell>
        </row>
        <row r="2465">
          <cell r="A2465" t="str">
            <v>ROI</v>
          </cell>
          <cell r="D2465" t="str">
            <v>AA1</v>
          </cell>
          <cell r="E2465" t="str">
            <v>ROI Hydro</v>
          </cell>
          <cell r="F2465" t="str">
            <v>Pool Revenue</v>
          </cell>
        </row>
        <row r="2466">
          <cell r="A2466" t="str">
            <v>ROI</v>
          </cell>
          <cell r="D2466" t="str">
            <v>AA1</v>
          </cell>
          <cell r="E2466" t="str">
            <v>ROI Hydro</v>
          </cell>
          <cell r="F2466" t="str">
            <v>Net Revenue</v>
          </cell>
        </row>
        <row r="2467">
          <cell r="A2467" t="str">
            <v>ROI</v>
          </cell>
          <cell r="D2467" t="str">
            <v>AA1</v>
          </cell>
          <cell r="E2467" t="str">
            <v>ROI Hydro</v>
          </cell>
          <cell r="F2467" t="str">
            <v>Net Profit</v>
          </cell>
        </row>
        <row r="2468">
          <cell r="A2468" t="str">
            <v>ROI</v>
          </cell>
          <cell r="D2468" t="str">
            <v>AA1</v>
          </cell>
          <cell r="E2468" t="str">
            <v>ROI Hydro</v>
          </cell>
          <cell r="F2468" t="str">
            <v>Installed Capacity</v>
          </cell>
        </row>
        <row r="2469">
          <cell r="A2469" t="str">
            <v>ROI</v>
          </cell>
          <cell r="D2469" t="str">
            <v>AA1</v>
          </cell>
          <cell r="E2469" t="str">
            <v>ROI Hydro</v>
          </cell>
          <cell r="F2469" t="str">
            <v>Rated Capacity</v>
          </cell>
        </row>
        <row r="2470">
          <cell r="A2470" t="str">
            <v>ROI</v>
          </cell>
          <cell r="D2470" t="str">
            <v>AA1</v>
          </cell>
          <cell r="E2470" t="str">
            <v>ROI Hydro</v>
          </cell>
          <cell r="F2470" t="str">
            <v>Maintenance</v>
          </cell>
        </row>
        <row r="2471">
          <cell r="A2471" t="str">
            <v>ROI</v>
          </cell>
          <cell r="D2471" t="str">
            <v>AA1</v>
          </cell>
          <cell r="E2471" t="str">
            <v>ROI Hydro</v>
          </cell>
          <cell r="F2471" t="str">
            <v>Forced Outage</v>
          </cell>
        </row>
        <row r="2472">
          <cell r="A2472" t="str">
            <v>ROI</v>
          </cell>
          <cell r="D2472" t="str">
            <v>AA1</v>
          </cell>
          <cell r="E2472" t="str">
            <v>ROI Hydro</v>
          </cell>
          <cell r="F2472" t="str">
            <v>Available Energy</v>
          </cell>
        </row>
        <row r="2473">
          <cell r="A2473" t="str">
            <v>ROI</v>
          </cell>
          <cell r="D2473" t="str">
            <v>AA2</v>
          </cell>
          <cell r="E2473" t="str">
            <v>ROI Hydro</v>
          </cell>
          <cell r="F2473" t="str">
            <v>Generation</v>
          </cell>
        </row>
        <row r="2474">
          <cell r="A2474" t="str">
            <v>ROI</v>
          </cell>
          <cell r="D2474" t="str">
            <v>AA2</v>
          </cell>
          <cell r="E2474" t="str">
            <v>ROI Hydro</v>
          </cell>
          <cell r="F2474" t="str">
            <v>Units Started</v>
          </cell>
        </row>
        <row r="2475">
          <cell r="A2475" t="str">
            <v>ROI</v>
          </cell>
          <cell r="D2475" t="str">
            <v>AA2</v>
          </cell>
          <cell r="E2475" t="str">
            <v>ROI Hydro</v>
          </cell>
          <cell r="F2475" t="str">
            <v>Hours of Operation</v>
          </cell>
        </row>
        <row r="2476">
          <cell r="A2476" t="str">
            <v>ROI</v>
          </cell>
          <cell r="D2476" t="str">
            <v>AA2</v>
          </cell>
          <cell r="E2476" t="str">
            <v>ROI Hydro</v>
          </cell>
          <cell r="F2476" t="str">
            <v>Capacity Factor</v>
          </cell>
        </row>
        <row r="2477">
          <cell r="A2477" t="str">
            <v>ROI</v>
          </cell>
          <cell r="D2477" t="str">
            <v>AA2</v>
          </cell>
          <cell r="E2477" t="str">
            <v>ROI Hydro</v>
          </cell>
          <cell r="F2477" t="str">
            <v>Energy Curtailed</v>
          </cell>
        </row>
        <row r="2478">
          <cell r="A2478" t="str">
            <v>ROI</v>
          </cell>
          <cell r="D2478" t="str">
            <v>AA2</v>
          </cell>
          <cell r="E2478" t="str">
            <v>ROI Hydro</v>
          </cell>
          <cell r="F2478" t="str">
            <v>Fixed Load Generation</v>
          </cell>
        </row>
        <row r="2479">
          <cell r="A2479" t="str">
            <v>ROI</v>
          </cell>
          <cell r="D2479" t="str">
            <v>AA2</v>
          </cell>
          <cell r="E2479" t="str">
            <v>ROI Hydro</v>
          </cell>
          <cell r="F2479" t="str">
            <v>Pump Load</v>
          </cell>
        </row>
        <row r="2480">
          <cell r="A2480" t="str">
            <v>ROI</v>
          </cell>
          <cell r="D2480" t="str">
            <v>AA2</v>
          </cell>
          <cell r="E2480" t="str">
            <v>ROI Hydro</v>
          </cell>
          <cell r="F2480" t="str">
            <v>VO&amp;M Cost</v>
          </cell>
        </row>
        <row r="2481">
          <cell r="A2481" t="str">
            <v>ROI</v>
          </cell>
          <cell r="D2481" t="str">
            <v>AA2</v>
          </cell>
          <cell r="E2481" t="str">
            <v>ROI Hydro</v>
          </cell>
          <cell r="F2481" t="str">
            <v>Generation Cost</v>
          </cell>
        </row>
        <row r="2482">
          <cell r="A2482" t="str">
            <v>ROI</v>
          </cell>
          <cell r="D2482" t="str">
            <v>AA2</v>
          </cell>
          <cell r="E2482" t="str">
            <v>ROI Hydro</v>
          </cell>
          <cell r="F2482" t="str">
            <v>Start &amp; Shutdown Cost</v>
          </cell>
        </row>
        <row r="2483">
          <cell r="A2483" t="str">
            <v>ROI</v>
          </cell>
          <cell r="D2483" t="str">
            <v>AA2</v>
          </cell>
          <cell r="E2483" t="str">
            <v>ROI Hydro</v>
          </cell>
          <cell r="F2483" t="str">
            <v>Start Fuel Cost</v>
          </cell>
        </row>
        <row r="2484">
          <cell r="A2484" t="str">
            <v>ROI</v>
          </cell>
          <cell r="D2484" t="str">
            <v>AA2</v>
          </cell>
          <cell r="E2484" t="str">
            <v>ROI Hydro</v>
          </cell>
          <cell r="F2484" t="str">
            <v>Emissions Cost</v>
          </cell>
        </row>
        <row r="2485">
          <cell r="A2485" t="str">
            <v>ROI</v>
          </cell>
          <cell r="D2485" t="str">
            <v>AA2</v>
          </cell>
          <cell r="E2485" t="str">
            <v>ROI Hydro</v>
          </cell>
          <cell r="F2485" t="str">
            <v>Total Generation Cost</v>
          </cell>
        </row>
        <row r="2486">
          <cell r="A2486" t="str">
            <v>ROI</v>
          </cell>
          <cell r="D2486" t="str">
            <v>AA2</v>
          </cell>
          <cell r="E2486" t="str">
            <v>ROI Hydro</v>
          </cell>
          <cell r="F2486" t="str">
            <v>SRMC</v>
          </cell>
        </row>
        <row r="2487">
          <cell r="A2487" t="str">
            <v>ROI</v>
          </cell>
          <cell r="D2487" t="str">
            <v>AA2</v>
          </cell>
          <cell r="E2487" t="str">
            <v>ROI Hydro</v>
          </cell>
          <cell r="F2487" t="str">
            <v>Mark-up</v>
          </cell>
        </row>
        <row r="2488">
          <cell r="A2488" t="str">
            <v>ROI</v>
          </cell>
          <cell r="D2488" t="str">
            <v>AA2</v>
          </cell>
          <cell r="E2488" t="str">
            <v>ROI Hydro</v>
          </cell>
          <cell r="F2488" t="str">
            <v>Price Received</v>
          </cell>
        </row>
        <row r="2489">
          <cell r="A2489" t="str">
            <v>ROI</v>
          </cell>
          <cell r="D2489" t="str">
            <v>AA2</v>
          </cell>
          <cell r="E2489" t="str">
            <v>ROI Hydro</v>
          </cell>
          <cell r="F2489" t="str">
            <v>Pool Revenue</v>
          </cell>
        </row>
        <row r="2490">
          <cell r="A2490" t="str">
            <v>ROI</v>
          </cell>
          <cell r="D2490" t="str">
            <v>AA2</v>
          </cell>
          <cell r="E2490" t="str">
            <v>ROI Hydro</v>
          </cell>
          <cell r="F2490" t="str">
            <v>Net Revenue</v>
          </cell>
        </row>
        <row r="2491">
          <cell r="A2491" t="str">
            <v>ROI</v>
          </cell>
          <cell r="D2491" t="str">
            <v>AA2</v>
          </cell>
          <cell r="E2491" t="str">
            <v>ROI Hydro</v>
          </cell>
          <cell r="F2491" t="str">
            <v>Net Profit</v>
          </cell>
        </row>
        <row r="2492">
          <cell r="A2492" t="str">
            <v>ROI</v>
          </cell>
          <cell r="D2492" t="str">
            <v>AA2</v>
          </cell>
          <cell r="E2492" t="str">
            <v>ROI Hydro</v>
          </cell>
          <cell r="F2492" t="str">
            <v>Installed Capacity</v>
          </cell>
        </row>
        <row r="2493">
          <cell r="A2493" t="str">
            <v>ROI</v>
          </cell>
          <cell r="D2493" t="str">
            <v>AA2</v>
          </cell>
          <cell r="E2493" t="str">
            <v>ROI Hydro</v>
          </cell>
          <cell r="F2493" t="str">
            <v>Rated Capacity</v>
          </cell>
        </row>
        <row r="2494">
          <cell r="A2494" t="str">
            <v>ROI</v>
          </cell>
          <cell r="D2494" t="str">
            <v>AA2</v>
          </cell>
          <cell r="E2494" t="str">
            <v>ROI Hydro</v>
          </cell>
          <cell r="F2494" t="str">
            <v>Maintenance</v>
          </cell>
        </row>
        <row r="2495">
          <cell r="A2495" t="str">
            <v>ROI</v>
          </cell>
          <cell r="D2495" t="str">
            <v>AA2</v>
          </cell>
          <cell r="E2495" t="str">
            <v>ROI Hydro</v>
          </cell>
          <cell r="F2495" t="str">
            <v>Forced Outage</v>
          </cell>
        </row>
        <row r="2496">
          <cell r="A2496" t="str">
            <v>ROI</v>
          </cell>
          <cell r="D2496" t="str">
            <v>AA2</v>
          </cell>
          <cell r="E2496" t="str">
            <v>ROI Hydro</v>
          </cell>
          <cell r="F2496" t="str">
            <v>Available Energy</v>
          </cell>
        </row>
        <row r="2497">
          <cell r="A2497" t="str">
            <v>ROI</v>
          </cell>
          <cell r="D2497" t="str">
            <v>AA3</v>
          </cell>
          <cell r="E2497" t="str">
            <v>ROI Hydro</v>
          </cell>
          <cell r="F2497" t="str">
            <v>Generation</v>
          </cell>
        </row>
        <row r="2498">
          <cell r="A2498" t="str">
            <v>ROI</v>
          </cell>
          <cell r="D2498" t="str">
            <v>AA3</v>
          </cell>
          <cell r="E2498" t="str">
            <v>ROI Hydro</v>
          </cell>
          <cell r="F2498" t="str">
            <v>Units Started</v>
          </cell>
        </row>
        <row r="2499">
          <cell r="A2499" t="str">
            <v>ROI</v>
          </cell>
          <cell r="D2499" t="str">
            <v>AA3</v>
          </cell>
          <cell r="E2499" t="str">
            <v>ROI Hydro</v>
          </cell>
          <cell r="F2499" t="str">
            <v>Hours of Operation</v>
          </cell>
        </row>
        <row r="2500">
          <cell r="A2500" t="str">
            <v>ROI</v>
          </cell>
          <cell r="D2500" t="str">
            <v>AA3</v>
          </cell>
          <cell r="E2500" t="str">
            <v>ROI Hydro</v>
          </cell>
          <cell r="F2500" t="str">
            <v>Capacity Factor</v>
          </cell>
        </row>
        <row r="2501">
          <cell r="A2501" t="str">
            <v>ROI</v>
          </cell>
          <cell r="D2501" t="str">
            <v>AA3</v>
          </cell>
          <cell r="E2501" t="str">
            <v>ROI Hydro</v>
          </cell>
          <cell r="F2501" t="str">
            <v>Energy Curtailed</v>
          </cell>
        </row>
        <row r="2502">
          <cell r="A2502" t="str">
            <v>ROI</v>
          </cell>
          <cell r="D2502" t="str">
            <v>AA3</v>
          </cell>
          <cell r="E2502" t="str">
            <v>ROI Hydro</v>
          </cell>
          <cell r="F2502" t="str">
            <v>Fixed Load Generation</v>
          </cell>
        </row>
        <row r="2503">
          <cell r="A2503" t="str">
            <v>ROI</v>
          </cell>
          <cell r="D2503" t="str">
            <v>AA3</v>
          </cell>
          <cell r="E2503" t="str">
            <v>ROI Hydro</v>
          </cell>
          <cell r="F2503" t="str">
            <v>Pump Load</v>
          </cell>
        </row>
        <row r="2504">
          <cell r="A2504" t="str">
            <v>ROI</v>
          </cell>
          <cell r="D2504" t="str">
            <v>AA3</v>
          </cell>
          <cell r="E2504" t="str">
            <v>ROI Hydro</v>
          </cell>
          <cell r="F2504" t="str">
            <v>VO&amp;M Cost</v>
          </cell>
        </row>
        <row r="2505">
          <cell r="A2505" t="str">
            <v>ROI</v>
          </cell>
          <cell r="D2505" t="str">
            <v>AA3</v>
          </cell>
          <cell r="E2505" t="str">
            <v>ROI Hydro</v>
          </cell>
          <cell r="F2505" t="str">
            <v>Generation Cost</v>
          </cell>
        </row>
        <row r="2506">
          <cell r="A2506" t="str">
            <v>ROI</v>
          </cell>
          <cell r="D2506" t="str">
            <v>AA3</v>
          </cell>
          <cell r="E2506" t="str">
            <v>ROI Hydro</v>
          </cell>
          <cell r="F2506" t="str">
            <v>Start &amp; Shutdown Cost</v>
          </cell>
        </row>
        <row r="2507">
          <cell r="A2507" t="str">
            <v>ROI</v>
          </cell>
          <cell r="D2507" t="str">
            <v>AA3</v>
          </cell>
          <cell r="E2507" t="str">
            <v>ROI Hydro</v>
          </cell>
          <cell r="F2507" t="str">
            <v>Start Fuel Cost</v>
          </cell>
        </row>
        <row r="2508">
          <cell r="A2508" t="str">
            <v>ROI</v>
          </cell>
          <cell r="D2508" t="str">
            <v>AA3</v>
          </cell>
          <cell r="E2508" t="str">
            <v>ROI Hydro</v>
          </cell>
          <cell r="F2508" t="str">
            <v>Emissions Cost</v>
          </cell>
        </row>
        <row r="2509">
          <cell r="A2509" t="str">
            <v>ROI</v>
          </cell>
          <cell r="D2509" t="str">
            <v>AA3</v>
          </cell>
          <cell r="E2509" t="str">
            <v>ROI Hydro</v>
          </cell>
          <cell r="F2509" t="str">
            <v>Total Generation Cost</v>
          </cell>
        </row>
        <row r="2510">
          <cell r="A2510" t="str">
            <v>ROI</v>
          </cell>
          <cell r="D2510" t="str">
            <v>AA3</v>
          </cell>
          <cell r="E2510" t="str">
            <v>ROI Hydro</v>
          </cell>
          <cell r="F2510" t="str">
            <v>SRMC</v>
          </cell>
        </row>
        <row r="2511">
          <cell r="A2511" t="str">
            <v>ROI</v>
          </cell>
          <cell r="D2511" t="str">
            <v>AA3</v>
          </cell>
          <cell r="E2511" t="str">
            <v>ROI Hydro</v>
          </cell>
          <cell r="F2511" t="str">
            <v>Mark-up</v>
          </cell>
        </row>
        <row r="2512">
          <cell r="A2512" t="str">
            <v>ROI</v>
          </cell>
          <cell r="D2512" t="str">
            <v>AA3</v>
          </cell>
          <cell r="E2512" t="str">
            <v>ROI Hydro</v>
          </cell>
          <cell r="F2512" t="str">
            <v>Price Received</v>
          </cell>
        </row>
        <row r="2513">
          <cell r="A2513" t="str">
            <v>ROI</v>
          </cell>
          <cell r="D2513" t="str">
            <v>AA3</v>
          </cell>
          <cell r="E2513" t="str">
            <v>ROI Hydro</v>
          </cell>
          <cell r="F2513" t="str">
            <v>Pool Revenue</v>
          </cell>
        </row>
        <row r="2514">
          <cell r="A2514" t="str">
            <v>ROI</v>
          </cell>
          <cell r="D2514" t="str">
            <v>AA3</v>
          </cell>
          <cell r="E2514" t="str">
            <v>ROI Hydro</v>
          </cell>
          <cell r="F2514" t="str">
            <v>Net Revenue</v>
          </cell>
        </row>
        <row r="2515">
          <cell r="A2515" t="str">
            <v>ROI</v>
          </cell>
          <cell r="D2515" t="str">
            <v>AA3</v>
          </cell>
          <cell r="E2515" t="str">
            <v>ROI Hydro</v>
          </cell>
          <cell r="F2515" t="str">
            <v>Net Profit</v>
          </cell>
        </row>
        <row r="2516">
          <cell r="A2516" t="str">
            <v>ROI</v>
          </cell>
          <cell r="D2516" t="str">
            <v>AA3</v>
          </cell>
          <cell r="E2516" t="str">
            <v>ROI Hydro</v>
          </cell>
          <cell r="F2516" t="str">
            <v>Installed Capacity</v>
          </cell>
        </row>
        <row r="2517">
          <cell r="A2517" t="str">
            <v>ROI</v>
          </cell>
          <cell r="D2517" t="str">
            <v>AA3</v>
          </cell>
          <cell r="E2517" t="str">
            <v>ROI Hydro</v>
          </cell>
          <cell r="F2517" t="str">
            <v>Rated Capacity</v>
          </cell>
        </row>
        <row r="2518">
          <cell r="A2518" t="str">
            <v>ROI</v>
          </cell>
          <cell r="D2518" t="str">
            <v>AA3</v>
          </cell>
          <cell r="E2518" t="str">
            <v>ROI Hydro</v>
          </cell>
          <cell r="F2518" t="str">
            <v>Maintenance</v>
          </cell>
        </row>
        <row r="2519">
          <cell r="A2519" t="str">
            <v>ROI</v>
          </cell>
          <cell r="D2519" t="str">
            <v>AA3</v>
          </cell>
          <cell r="E2519" t="str">
            <v>ROI Hydro</v>
          </cell>
          <cell r="F2519" t="str">
            <v>Forced Outage</v>
          </cell>
        </row>
        <row r="2520">
          <cell r="A2520" t="str">
            <v>ROI</v>
          </cell>
          <cell r="D2520" t="str">
            <v>AA3</v>
          </cell>
          <cell r="E2520" t="str">
            <v>ROI Hydro</v>
          </cell>
          <cell r="F2520" t="str">
            <v>Available Energy</v>
          </cell>
        </row>
        <row r="2521">
          <cell r="A2521" t="str">
            <v>ROI</v>
          </cell>
          <cell r="D2521" t="str">
            <v>AA4</v>
          </cell>
          <cell r="E2521" t="str">
            <v>ROI Hydro</v>
          </cell>
          <cell r="F2521" t="str">
            <v>Generation</v>
          </cell>
        </row>
        <row r="2522">
          <cell r="A2522" t="str">
            <v>ROI</v>
          </cell>
          <cell r="D2522" t="str">
            <v>AA4</v>
          </cell>
          <cell r="E2522" t="str">
            <v>ROI Hydro</v>
          </cell>
          <cell r="F2522" t="str">
            <v>Units Started</v>
          </cell>
        </row>
        <row r="2523">
          <cell r="A2523" t="str">
            <v>ROI</v>
          </cell>
          <cell r="D2523" t="str">
            <v>AA4</v>
          </cell>
          <cell r="E2523" t="str">
            <v>ROI Hydro</v>
          </cell>
          <cell r="F2523" t="str">
            <v>Hours of Operation</v>
          </cell>
        </row>
        <row r="2524">
          <cell r="A2524" t="str">
            <v>ROI</v>
          </cell>
          <cell r="D2524" t="str">
            <v>AA4</v>
          </cell>
          <cell r="E2524" t="str">
            <v>ROI Hydro</v>
          </cell>
          <cell r="F2524" t="str">
            <v>Capacity Factor</v>
          </cell>
        </row>
        <row r="2525">
          <cell r="A2525" t="str">
            <v>ROI</v>
          </cell>
          <cell r="D2525" t="str">
            <v>AA4</v>
          </cell>
          <cell r="E2525" t="str">
            <v>ROI Hydro</v>
          </cell>
          <cell r="F2525" t="str">
            <v>Energy Curtailed</v>
          </cell>
        </row>
        <row r="2526">
          <cell r="A2526" t="str">
            <v>ROI</v>
          </cell>
          <cell r="D2526" t="str">
            <v>AA4</v>
          </cell>
          <cell r="E2526" t="str">
            <v>ROI Hydro</v>
          </cell>
          <cell r="F2526" t="str">
            <v>Fixed Load Generation</v>
          </cell>
        </row>
        <row r="2527">
          <cell r="A2527" t="str">
            <v>ROI</v>
          </cell>
          <cell r="D2527" t="str">
            <v>AA4</v>
          </cell>
          <cell r="E2527" t="str">
            <v>ROI Hydro</v>
          </cell>
          <cell r="F2527" t="str">
            <v>Pump Load</v>
          </cell>
        </row>
        <row r="2528">
          <cell r="A2528" t="str">
            <v>ROI</v>
          </cell>
          <cell r="D2528" t="str">
            <v>AA4</v>
          </cell>
          <cell r="E2528" t="str">
            <v>ROI Hydro</v>
          </cell>
          <cell r="F2528" t="str">
            <v>VO&amp;M Cost</v>
          </cell>
        </row>
        <row r="2529">
          <cell r="A2529" t="str">
            <v>ROI</v>
          </cell>
          <cell r="D2529" t="str">
            <v>AA4</v>
          </cell>
          <cell r="E2529" t="str">
            <v>ROI Hydro</v>
          </cell>
          <cell r="F2529" t="str">
            <v>Generation Cost</v>
          </cell>
        </row>
        <row r="2530">
          <cell r="A2530" t="str">
            <v>ROI</v>
          </cell>
          <cell r="D2530" t="str">
            <v>AA4</v>
          </cell>
          <cell r="E2530" t="str">
            <v>ROI Hydro</v>
          </cell>
          <cell r="F2530" t="str">
            <v>Start &amp; Shutdown Cost</v>
          </cell>
        </row>
        <row r="2531">
          <cell r="A2531" t="str">
            <v>ROI</v>
          </cell>
          <cell r="D2531" t="str">
            <v>AA4</v>
          </cell>
          <cell r="E2531" t="str">
            <v>ROI Hydro</v>
          </cell>
          <cell r="F2531" t="str">
            <v>Start Fuel Cost</v>
          </cell>
        </row>
        <row r="2532">
          <cell r="A2532" t="str">
            <v>ROI</v>
          </cell>
          <cell r="D2532" t="str">
            <v>AA4</v>
          </cell>
          <cell r="E2532" t="str">
            <v>ROI Hydro</v>
          </cell>
          <cell r="F2532" t="str">
            <v>Emissions Cost</v>
          </cell>
        </row>
        <row r="2533">
          <cell r="A2533" t="str">
            <v>ROI</v>
          </cell>
          <cell r="D2533" t="str">
            <v>AA4</v>
          </cell>
          <cell r="E2533" t="str">
            <v>ROI Hydro</v>
          </cell>
          <cell r="F2533" t="str">
            <v>Total Generation Cost</v>
          </cell>
        </row>
        <row r="2534">
          <cell r="A2534" t="str">
            <v>ROI</v>
          </cell>
          <cell r="D2534" t="str">
            <v>AA4</v>
          </cell>
          <cell r="E2534" t="str">
            <v>ROI Hydro</v>
          </cell>
          <cell r="F2534" t="str">
            <v>SRMC</v>
          </cell>
        </row>
        <row r="2535">
          <cell r="A2535" t="str">
            <v>ROI</v>
          </cell>
          <cell r="D2535" t="str">
            <v>AA4</v>
          </cell>
          <cell r="E2535" t="str">
            <v>ROI Hydro</v>
          </cell>
          <cell r="F2535" t="str">
            <v>Mark-up</v>
          </cell>
        </row>
        <row r="2536">
          <cell r="A2536" t="str">
            <v>ROI</v>
          </cell>
          <cell r="D2536" t="str">
            <v>AA4</v>
          </cell>
          <cell r="E2536" t="str">
            <v>ROI Hydro</v>
          </cell>
          <cell r="F2536" t="str">
            <v>Price Received</v>
          </cell>
        </row>
        <row r="2537">
          <cell r="A2537" t="str">
            <v>ROI</v>
          </cell>
          <cell r="D2537" t="str">
            <v>AA4</v>
          </cell>
          <cell r="E2537" t="str">
            <v>ROI Hydro</v>
          </cell>
          <cell r="F2537" t="str">
            <v>Pool Revenue</v>
          </cell>
        </row>
        <row r="2538">
          <cell r="A2538" t="str">
            <v>ROI</v>
          </cell>
          <cell r="D2538" t="str">
            <v>AA4</v>
          </cell>
          <cell r="E2538" t="str">
            <v>ROI Hydro</v>
          </cell>
          <cell r="F2538" t="str">
            <v>Net Revenue</v>
          </cell>
        </row>
        <row r="2539">
          <cell r="A2539" t="str">
            <v>ROI</v>
          </cell>
          <cell r="D2539" t="str">
            <v>AA4</v>
          </cell>
          <cell r="E2539" t="str">
            <v>ROI Hydro</v>
          </cell>
          <cell r="F2539" t="str">
            <v>Net Profit</v>
          </cell>
        </row>
        <row r="2540">
          <cell r="A2540" t="str">
            <v>ROI</v>
          </cell>
          <cell r="D2540" t="str">
            <v>AA4</v>
          </cell>
          <cell r="E2540" t="str">
            <v>ROI Hydro</v>
          </cell>
          <cell r="F2540" t="str">
            <v>Installed Capacity</v>
          </cell>
        </row>
        <row r="2541">
          <cell r="A2541" t="str">
            <v>ROI</v>
          </cell>
          <cell r="D2541" t="str">
            <v>AA4</v>
          </cell>
          <cell r="E2541" t="str">
            <v>ROI Hydro</v>
          </cell>
          <cell r="F2541" t="str">
            <v>Rated Capacity</v>
          </cell>
        </row>
        <row r="2542">
          <cell r="A2542" t="str">
            <v>ROI</v>
          </cell>
          <cell r="D2542" t="str">
            <v>AA4</v>
          </cell>
          <cell r="E2542" t="str">
            <v>ROI Hydro</v>
          </cell>
          <cell r="F2542" t="str">
            <v>Maintenance</v>
          </cell>
        </row>
        <row r="2543">
          <cell r="A2543" t="str">
            <v>ROI</v>
          </cell>
          <cell r="D2543" t="str">
            <v>AA4</v>
          </cell>
          <cell r="E2543" t="str">
            <v>ROI Hydro</v>
          </cell>
          <cell r="F2543" t="str">
            <v>Forced Outage</v>
          </cell>
        </row>
        <row r="2544">
          <cell r="A2544" t="str">
            <v>ROI</v>
          </cell>
          <cell r="D2544" t="str">
            <v>AA4</v>
          </cell>
          <cell r="E2544" t="str">
            <v>ROI Hydro</v>
          </cell>
          <cell r="F2544" t="str">
            <v>Available Energy</v>
          </cell>
        </row>
        <row r="2545">
          <cell r="A2545" t="str">
            <v>ROI</v>
          </cell>
          <cell r="D2545" t="str">
            <v>ER1</v>
          </cell>
          <cell r="E2545" t="str">
            <v>ROI Hydro</v>
          </cell>
          <cell r="F2545" t="str">
            <v>Generation</v>
          </cell>
        </row>
        <row r="2546">
          <cell r="A2546" t="str">
            <v>ROI</v>
          </cell>
          <cell r="D2546" t="str">
            <v>ER1</v>
          </cell>
          <cell r="E2546" t="str">
            <v>ROI Hydro</v>
          </cell>
          <cell r="F2546" t="str">
            <v>Units Started</v>
          </cell>
        </row>
        <row r="2547">
          <cell r="A2547" t="str">
            <v>ROI</v>
          </cell>
          <cell r="D2547" t="str">
            <v>ER1</v>
          </cell>
          <cell r="E2547" t="str">
            <v>ROI Hydro</v>
          </cell>
          <cell r="F2547" t="str">
            <v>Hours of Operation</v>
          </cell>
        </row>
        <row r="2548">
          <cell r="A2548" t="str">
            <v>ROI</v>
          </cell>
          <cell r="D2548" t="str">
            <v>ER1</v>
          </cell>
          <cell r="E2548" t="str">
            <v>ROI Hydro</v>
          </cell>
          <cell r="F2548" t="str">
            <v>Capacity Factor</v>
          </cell>
        </row>
        <row r="2549">
          <cell r="A2549" t="str">
            <v>ROI</v>
          </cell>
          <cell r="D2549" t="str">
            <v>ER1</v>
          </cell>
          <cell r="E2549" t="str">
            <v>ROI Hydro</v>
          </cell>
          <cell r="F2549" t="str">
            <v>Energy Curtailed</v>
          </cell>
        </row>
        <row r="2550">
          <cell r="A2550" t="str">
            <v>ROI</v>
          </cell>
          <cell r="D2550" t="str">
            <v>ER1</v>
          </cell>
          <cell r="E2550" t="str">
            <v>ROI Hydro</v>
          </cell>
          <cell r="F2550" t="str">
            <v>Fixed Load Generation</v>
          </cell>
        </row>
        <row r="2551">
          <cell r="A2551" t="str">
            <v>ROI</v>
          </cell>
          <cell r="D2551" t="str">
            <v>ER1</v>
          </cell>
          <cell r="E2551" t="str">
            <v>ROI Hydro</v>
          </cell>
          <cell r="F2551" t="str">
            <v>Pump Load</v>
          </cell>
        </row>
        <row r="2552">
          <cell r="A2552" t="str">
            <v>ROI</v>
          </cell>
          <cell r="D2552" t="str">
            <v>ER1</v>
          </cell>
          <cell r="E2552" t="str">
            <v>ROI Hydro</v>
          </cell>
          <cell r="F2552" t="str">
            <v>VO&amp;M Cost</v>
          </cell>
        </row>
        <row r="2553">
          <cell r="A2553" t="str">
            <v>ROI</v>
          </cell>
          <cell r="D2553" t="str">
            <v>ER1</v>
          </cell>
          <cell r="E2553" t="str">
            <v>ROI Hydro</v>
          </cell>
          <cell r="F2553" t="str">
            <v>Generation Cost</v>
          </cell>
        </row>
        <row r="2554">
          <cell r="A2554" t="str">
            <v>ROI</v>
          </cell>
          <cell r="D2554" t="str">
            <v>ER1</v>
          </cell>
          <cell r="E2554" t="str">
            <v>ROI Hydro</v>
          </cell>
          <cell r="F2554" t="str">
            <v>Start &amp; Shutdown Cost</v>
          </cell>
        </row>
        <row r="2555">
          <cell r="A2555" t="str">
            <v>ROI</v>
          </cell>
          <cell r="D2555" t="str">
            <v>ER1</v>
          </cell>
          <cell r="E2555" t="str">
            <v>ROI Hydro</v>
          </cell>
          <cell r="F2555" t="str">
            <v>Start Fuel Cost</v>
          </cell>
        </row>
        <row r="2556">
          <cell r="A2556" t="str">
            <v>ROI</v>
          </cell>
          <cell r="D2556" t="str">
            <v>ER1</v>
          </cell>
          <cell r="E2556" t="str">
            <v>ROI Hydro</v>
          </cell>
          <cell r="F2556" t="str">
            <v>Emissions Cost</v>
          </cell>
        </row>
        <row r="2557">
          <cell r="A2557" t="str">
            <v>ROI</v>
          </cell>
          <cell r="D2557" t="str">
            <v>ER1</v>
          </cell>
          <cell r="E2557" t="str">
            <v>ROI Hydro</v>
          </cell>
          <cell r="F2557" t="str">
            <v>Total Generation Cost</v>
          </cell>
        </row>
        <row r="2558">
          <cell r="A2558" t="str">
            <v>ROI</v>
          </cell>
          <cell r="D2558" t="str">
            <v>ER1</v>
          </cell>
          <cell r="E2558" t="str">
            <v>ROI Hydro</v>
          </cell>
          <cell r="F2558" t="str">
            <v>SRMC</v>
          </cell>
        </row>
        <row r="2559">
          <cell r="A2559" t="str">
            <v>ROI</v>
          </cell>
          <cell r="D2559" t="str">
            <v>ER1</v>
          </cell>
          <cell r="E2559" t="str">
            <v>ROI Hydro</v>
          </cell>
          <cell r="F2559" t="str">
            <v>Mark-up</v>
          </cell>
        </row>
        <row r="2560">
          <cell r="A2560" t="str">
            <v>ROI</v>
          </cell>
          <cell r="D2560" t="str">
            <v>ER1</v>
          </cell>
          <cell r="E2560" t="str">
            <v>ROI Hydro</v>
          </cell>
          <cell r="F2560" t="str">
            <v>Price Received</v>
          </cell>
        </row>
        <row r="2561">
          <cell r="A2561" t="str">
            <v>ROI</v>
          </cell>
          <cell r="D2561" t="str">
            <v>ER1</v>
          </cell>
          <cell r="E2561" t="str">
            <v>ROI Hydro</v>
          </cell>
          <cell r="F2561" t="str">
            <v>Pool Revenue</v>
          </cell>
        </row>
        <row r="2562">
          <cell r="A2562" t="str">
            <v>ROI</v>
          </cell>
          <cell r="D2562" t="str">
            <v>ER1</v>
          </cell>
          <cell r="E2562" t="str">
            <v>ROI Hydro</v>
          </cell>
          <cell r="F2562" t="str">
            <v>Net Revenue</v>
          </cell>
        </row>
        <row r="2563">
          <cell r="A2563" t="str">
            <v>ROI</v>
          </cell>
          <cell r="D2563" t="str">
            <v>ER1</v>
          </cell>
          <cell r="E2563" t="str">
            <v>ROI Hydro</v>
          </cell>
          <cell r="F2563" t="str">
            <v>Net Profit</v>
          </cell>
        </row>
        <row r="2564">
          <cell r="A2564" t="str">
            <v>ROI</v>
          </cell>
          <cell r="D2564" t="str">
            <v>ER1</v>
          </cell>
          <cell r="E2564" t="str">
            <v>ROI Hydro</v>
          </cell>
          <cell r="F2564" t="str">
            <v>Installed Capacity</v>
          </cell>
        </row>
        <row r="2565">
          <cell r="A2565" t="str">
            <v>ROI</v>
          </cell>
          <cell r="D2565" t="str">
            <v>ER1</v>
          </cell>
          <cell r="E2565" t="str">
            <v>ROI Hydro</v>
          </cell>
          <cell r="F2565" t="str">
            <v>Rated Capacity</v>
          </cell>
        </row>
        <row r="2566">
          <cell r="A2566" t="str">
            <v>ROI</v>
          </cell>
          <cell r="D2566" t="str">
            <v>ER1</v>
          </cell>
          <cell r="E2566" t="str">
            <v>ROI Hydro</v>
          </cell>
          <cell r="F2566" t="str">
            <v>Maintenance</v>
          </cell>
        </row>
        <row r="2567">
          <cell r="A2567" t="str">
            <v>ROI</v>
          </cell>
          <cell r="D2567" t="str">
            <v>ER1</v>
          </cell>
          <cell r="E2567" t="str">
            <v>ROI Hydro</v>
          </cell>
          <cell r="F2567" t="str">
            <v>Forced Outage</v>
          </cell>
        </row>
        <row r="2568">
          <cell r="A2568" t="str">
            <v>ROI</v>
          </cell>
          <cell r="D2568" t="str">
            <v>ER1</v>
          </cell>
          <cell r="E2568" t="str">
            <v>ROI Hydro</v>
          </cell>
          <cell r="F2568" t="str">
            <v>Available Energy</v>
          </cell>
        </row>
        <row r="2569">
          <cell r="A2569" t="str">
            <v>ROI</v>
          </cell>
          <cell r="D2569" t="str">
            <v>ER2</v>
          </cell>
          <cell r="E2569" t="str">
            <v>ROI Hydro</v>
          </cell>
          <cell r="F2569" t="str">
            <v>Generation</v>
          </cell>
        </row>
        <row r="2570">
          <cell r="A2570" t="str">
            <v>ROI</v>
          </cell>
          <cell r="D2570" t="str">
            <v>ER2</v>
          </cell>
          <cell r="E2570" t="str">
            <v>ROI Hydro</v>
          </cell>
          <cell r="F2570" t="str">
            <v>Units Started</v>
          </cell>
        </row>
        <row r="2571">
          <cell r="A2571" t="str">
            <v>ROI</v>
          </cell>
          <cell r="D2571" t="str">
            <v>ER2</v>
          </cell>
          <cell r="E2571" t="str">
            <v>ROI Hydro</v>
          </cell>
          <cell r="F2571" t="str">
            <v>Hours of Operation</v>
          </cell>
        </row>
        <row r="2572">
          <cell r="A2572" t="str">
            <v>ROI</v>
          </cell>
          <cell r="D2572" t="str">
            <v>ER2</v>
          </cell>
          <cell r="E2572" t="str">
            <v>ROI Hydro</v>
          </cell>
          <cell r="F2572" t="str">
            <v>Capacity Factor</v>
          </cell>
        </row>
        <row r="2573">
          <cell r="A2573" t="str">
            <v>ROI</v>
          </cell>
          <cell r="D2573" t="str">
            <v>ER2</v>
          </cell>
          <cell r="E2573" t="str">
            <v>ROI Hydro</v>
          </cell>
          <cell r="F2573" t="str">
            <v>Energy Curtailed</v>
          </cell>
        </row>
        <row r="2574">
          <cell r="A2574" t="str">
            <v>ROI</v>
          </cell>
          <cell r="D2574" t="str">
            <v>ER2</v>
          </cell>
          <cell r="E2574" t="str">
            <v>ROI Hydro</v>
          </cell>
          <cell r="F2574" t="str">
            <v>Fixed Load Generation</v>
          </cell>
        </row>
        <row r="2575">
          <cell r="A2575" t="str">
            <v>ROI</v>
          </cell>
          <cell r="D2575" t="str">
            <v>ER2</v>
          </cell>
          <cell r="E2575" t="str">
            <v>ROI Hydro</v>
          </cell>
          <cell r="F2575" t="str">
            <v>Pump Load</v>
          </cell>
        </row>
        <row r="2576">
          <cell r="A2576" t="str">
            <v>ROI</v>
          </cell>
          <cell r="D2576" t="str">
            <v>ER2</v>
          </cell>
          <cell r="E2576" t="str">
            <v>ROI Hydro</v>
          </cell>
          <cell r="F2576" t="str">
            <v>VO&amp;M Cost</v>
          </cell>
        </row>
        <row r="2577">
          <cell r="A2577" t="str">
            <v>ROI</v>
          </cell>
          <cell r="D2577" t="str">
            <v>ER2</v>
          </cell>
          <cell r="E2577" t="str">
            <v>ROI Hydro</v>
          </cell>
          <cell r="F2577" t="str">
            <v>Generation Cost</v>
          </cell>
        </row>
        <row r="2578">
          <cell r="A2578" t="str">
            <v>ROI</v>
          </cell>
          <cell r="D2578" t="str">
            <v>ER2</v>
          </cell>
          <cell r="E2578" t="str">
            <v>ROI Hydro</v>
          </cell>
          <cell r="F2578" t="str">
            <v>Start &amp; Shutdown Cost</v>
          </cell>
        </row>
        <row r="2579">
          <cell r="A2579" t="str">
            <v>ROI</v>
          </cell>
          <cell r="D2579" t="str">
            <v>ER2</v>
          </cell>
          <cell r="E2579" t="str">
            <v>ROI Hydro</v>
          </cell>
          <cell r="F2579" t="str">
            <v>Start Fuel Cost</v>
          </cell>
        </row>
        <row r="2580">
          <cell r="A2580" t="str">
            <v>ROI</v>
          </cell>
          <cell r="D2580" t="str">
            <v>ER2</v>
          </cell>
          <cell r="E2580" t="str">
            <v>ROI Hydro</v>
          </cell>
          <cell r="F2580" t="str">
            <v>Emissions Cost</v>
          </cell>
        </row>
        <row r="2581">
          <cell r="A2581" t="str">
            <v>ROI</v>
          </cell>
          <cell r="D2581" t="str">
            <v>ER2</v>
          </cell>
          <cell r="E2581" t="str">
            <v>ROI Hydro</v>
          </cell>
          <cell r="F2581" t="str">
            <v>Total Generation Cost</v>
          </cell>
        </row>
        <row r="2582">
          <cell r="A2582" t="str">
            <v>ROI</v>
          </cell>
          <cell r="D2582" t="str">
            <v>ER2</v>
          </cell>
          <cell r="E2582" t="str">
            <v>ROI Hydro</v>
          </cell>
          <cell r="F2582" t="str">
            <v>SRMC</v>
          </cell>
        </row>
        <row r="2583">
          <cell r="A2583" t="str">
            <v>ROI</v>
          </cell>
          <cell r="D2583" t="str">
            <v>ER2</v>
          </cell>
          <cell r="E2583" t="str">
            <v>ROI Hydro</v>
          </cell>
          <cell r="F2583" t="str">
            <v>Mark-up</v>
          </cell>
        </row>
        <row r="2584">
          <cell r="A2584" t="str">
            <v>ROI</v>
          </cell>
          <cell r="D2584" t="str">
            <v>ER2</v>
          </cell>
          <cell r="E2584" t="str">
            <v>ROI Hydro</v>
          </cell>
          <cell r="F2584" t="str">
            <v>Price Received</v>
          </cell>
        </row>
        <row r="2585">
          <cell r="A2585" t="str">
            <v>ROI</v>
          </cell>
          <cell r="D2585" t="str">
            <v>ER2</v>
          </cell>
          <cell r="E2585" t="str">
            <v>ROI Hydro</v>
          </cell>
          <cell r="F2585" t="str">
            <v>Pool Revenue</v>
          </cell>
        </row>
        <row r="2586">
          <cell r="A2586" t="str">
            <v>ROI</v>
          </cell>
          <cell r="D2586" t="str">
            <v>ER2</v>
          </cell>
          <cell r="E2586" t="str">
            <v>ROI Hydro</v>
          </cell>
          <cell r="F2586" t="str">
            <v>Net Revenue</v>
          </cell>
        </row>
        <row r="2587">
          <cell r="A2587" t="str">
            <v>ROI</v>
          </cell>
          <cell r="D2587" t="str">
            <v>ER2</v>
          </cell>
          <cell r="E2587" t="str">
            <v>ROI Hydro</v>
          </cell>
          <cell r="F2587" t="str">
            <v>Net Profit</v>
          </cell>
        </row>
        <row r="2588">
          <cell r="A2588" t="str">
            <v>ROI</v>
          </cell>
          <cell r="D2588" t="str">
            <v>ER2</v>
          </cell>
          <cell r="E2588" t="str">
            <v>ROI Hydro</v>
          </cell>
          <cell r="F2588" t="str">
            <v>Installed Capacity</v>
          </cell>
        </row>
        <row r="2589">
          <cell r="A2589" t="str">
            <v>ROI</v>
          </cell>
          <cell r="D2589" t="str">
            <v>ER2</v>
          </cell>
          <cell r="E2589" t="str">
            <v>ROI Hydro</v>
          </cell>
          <cell r="F2589" t="str">
            <v>Rated Capacity</v>
          </cell>
        </row>
        <row r="2590">
          <cell r="A2590" t="str">
            <v>ROI</v>
          </cell>
          <cell r="D2590" t="str">
            <v>ER2</v>
          </cell>
          <cell r="E2590" t="str">
            <v>ROI Hydro</v>
          </cell>
          <cell r="F2590" t="str">
            <v>Maintenance</v>
          </cell>
        </row>
        <row r="2591">
          <cell r="A2591" t="str">
            <v>ROI</v>
          </cell>
          <cell r="D2591" t="str">
            <v>ER2</v>
          </cell>
          <cell r="E2591" t="str">
            <v>ROI Hydro</v>
          </cell>
          <cell r="F2591" t="str">
            <v>Forced Outage</v>
          </cell>
        </row>
        <row r="2592">
          <cell r="A2592" t="str">
            <v>ROI</v>
          </cell>
          <cell r="D2592" t="str">
            <v>ER2</v>
          </cell>
          <cell r="E2592" t="str">
            <v>ROI Hydro</v>
          </cell>
          <cell r="F2592" t="str">
            <v>Available Energy</v>
          </cell>
        </row>
        <row r="2593">
          <cell r="A2593" t="str">
            <v>ROI</v>
          </cell>
          <cell r="D2593" t="str">
            <v>ER3</v>
          </cell>
          <cell r="E2593" t="str">
            <v>ROI Hydro</v>
          </cell>
          <cell r="F2593" t="str">
            <v>Generation</v>
          </cell>
        </row>
        <row r="2594">
          <cell r="A2594" t="str">
            <v>ROI</v>
          </cell>
          <cell r="D2594" t="str">
            <v>ER3</v>
          </cell>
          <cell r="E2594" t="str">
            <v>ROI Hydro</v>
          </cell>
          <cell r="F2594" t="str">
            <v>Units Started</v>
          </cell>
        </row>
        <row r="2595">
          <cell r="A2595" t="str">
            <v>ROI</v>
          </cell>
          <cell r="D2595" t="str">
            <v>ER3</v>
          </cell>
          <cell r="E2595" t="str">
            <v>ROI Hydro</v>
          </cell>
          <cell r="F2595" t="str">
            <v>Hours of Operation</v>
          </cell>
        </row>
        <row r="2596">
          <cell r="A2596" t="str">
            <v>ROI</v>
          </cell>
          <cell r="D2596" t="str">
            <v>ER3</v>
          </cell>
          <cell r="E2596" t="str">
            <v>ROI Hydro</v>
          </cell>
          <cell r="F2596" t="str">
            <v>Capacity Factor</v>
          </cell>
        </row>
        <row r="2597">
          <cell r="A2597" t="str">
            <v>ROI</v>
          </cell>
          <cell r="D2597" t="str">
            <v>ER3</v>
          </cell>
          <cell r="E2597" t="str">
            <v>ROI Hydro</v>
          </cell>
          <cell r="F2597" t="str">
            <v>Energy Curtailed</v>
          </cell>
        </row>
        <row r="2598">
          <cell r="A2598" t="str">
            <v>ROI</v>
          </cell>
          <cell r="D2598" t="str">
            <v>ER3</v>
          </cell>
          <cell r="E2598" t="str">
            <v>ROI Hydro</v>
          </cell>
          <cell r="F2598" t="str">
            <v>Fixed Load Generation</v>
          </cell>
        </row>
        <row r="2599">
          <cell r="A2599" t="str">
            <v>ROI</v>
          </cell>
          <cell r="D2599" t="str">
            <v>ER3</v>
          </cell>
          <cell r="E2599" t="str">
            <v>ROI Hydro</v>
          </cell>
          <cell r="F2599" t="str">
            <v>Pump Load</v>
          </cell>
        </row>
        <row r="2600">
          <cell r="A2600" t="str">
            <v>ROI</v>
          </cell>
          <cell r="D2600" t="str">
            <v>ER3</v>
          </cell>
          <cell r="E2600" t="str">
            <v>ROI Hydro</v>
          </cell>
          <cell r="F2600" t="str">
            <v>VO&amp;M Cost</v>
          </cell>
        </row>
        <row r="2601">
          <cell r="A2601" t="str">
            <v>ROI</v>
          </cell>
          <cell r="D2601" t="str">
            <v>ER3</v>
          </cell>
          <cell r="E2601" t="str">
            <v>ROI Hydro</v>
          </cell>
          <cell r="F2601" t="str">
            <v>Generation Cost</v>
          </cell>
        </row>
        <row r="2602">
          <cell r="A2602" t="str">
            <v>ROI</v>
          </cell>
          <cell r="D2602" t="str">
            <v>ER3</v>
          </cell>
          <cell r="E2602" t="str">
            <v>ROI Hydro</v>
          </cell>
          <cell r="F2602" t="str">
            <v>Start &amp; Shutdown Cost</v>
          </cell>
        </row>
        <row r="2603">
          <cell r="A2603" t="str">
            <v>ROI</v>
          </cell>
          <cell r="D2603" t="str">
            <v>ER3</v>
          </cell>
          <cell r="E2603" t="str">
            <v>ROI Hydro</v>
          </cell>
          <cell r="F2603" t="str">
            <v>Start Fuel Cost</v>
          </cell>
        </row>
        <row r="2604">
          <cell r="A2604" t="str">
            <v>ROI</v>
          </cell>
          <cell r="D2604" t="str">
            <v>ER3</v>
          </cell>
          <cell r="E2604" t="str">
            <v>ROI Hydro</v>
          </cell>
          <cell r="F2604" t="str">
            <v>Emissions Cost</v>
          </cell>
        </row>
        <row r="2605">
          <cell r="A2605" t="str">
            <v>ROI</v>
          </cell>
          <cell r="D2605" t="str">
            <v>ER3</v>
          </cell>
          <cell r="E2605" t="str">
            <v>ROI Hydro</v>
          </cell>
          <cell r="F2605" t="str">
            <v>Total Generation Cost</v>
          </cell>
        </row>
        <row r="2606">
          <cell r="A2606" t="str">
            <v>ROI</v>
          </cell>
          <cell r="D2606" t="str">
            <v>ER3</v>
          </cell>
          <cell r="E2606" t="str">
            <v>ROI Hydro</v>
          </cell>
          <cell r="F2606" t="str">
            <v>SRMC</v>
          </cell>
        </row>
        <row r="2607">
          <cell r="A2607" t="str">
            <v>ROI</v>
          </cell>
          <cell r="D2607" t="str">
            <v>ER3</v>
          </cell>
          <cell r="E2607" t="str">
            <v>ROI Hydro</v>
          </cell>
          <cell r="F2607" t="str">
            <v>Mark-up</v>
          </cell>
        </row>
        <row r="2608">
          <cell r="A2608" t="str">
            <v>ROI</v>
          </cell>
          <cell r="D2608" t="str">
            <v>ER3</v>
          </cell>
          <cell r="E2608" t="str">
            <v>ROI Hydro</v>
          </cell>
          <cell r="F2608" t="str">
            <v>Price Received</v>
          </cell>
        </row>
        <row r="2609">
          <cell r="A2609" t="str">
            <v>ROI</v>
          </cell>
          <cell r="D2609" t="str">
            <v>ER3</v>
          </cell>
          <cell r="E2609" t="str">
            <v>ROI Hydro</v>
          </cell>
          <cell r="F2609" t="str">
            <v>Pool Revenue</v>
          </cell>
        </row>
        <row r="2610">
          <cell r="A2610" t="str">
            <v>ROI</v>
          </cell>
          <cell r="D2610" t="str">
            <v>ER3</v>
          </cell>
          <cell r="E2610" t="str">
            <v>ROI Hydro</v>
          </cell>
          <cell r="F2610" t="str">
            <v>Net Revenue</v>
          </cell>
        </row>
        <row r="2611">
          <cell r="A2611" t="str">
            <v>ROI</v>
          </cell>
          <cell r="D2611" t="str">
            <v>ER3</v>
          </cell>
          <cell r="E2611" t="str">
            <v>ROI Hydro</v>
          </cell>
          <cell r="F2611" t="str">
            <v>Net Profit</v>
          </cell>
        </row>
        <row r="2612">
          <cell r="A2612" t="str">
            <v>ROI</v>
          </cell>
          <cell r="D2612" t="str">
            <v>ER3</v>
          </cell>
          <cell r="E2612" t="str">
            <v>ROI Hydro</v>
          </cell>
          <cell r="F2612" t="str">
            <v>Installed Capacity</v>
          </cell>
        </row>
        <row r="2613">
          <cell r="A2613" t="str">
            <v>ROI</v>
          </cell>
          <cell r="D2613" t="str">
            <v>ER3</v>
          </cell>
          <cell r="E2613" t="str">
            <v>ROI Hydro</v>
          </cell>
          <cell r="F2613" t="str">
            <v>Rated Capacity</v>
          </cell>
        </row>
        <row r="2614">
          <cell r="A2614" t="str">
            <v>ROI</v>
          </cell>
          <cell r="D2614" t="str">
            <v>ER3</v>
          </cell>
          <cell r="E2614" t="str">
            <v>ROI Hydro</v>
          </cell>
          <cell r="F2614" t="str">
            <v>Maintenance</v>
          </cell>
        </row>
        <row r="2615">
          <cell r="A2615" t="str">
            <v>ROI</v>
          </cell>
          <cell r="D2615" t="str">
            <v>ER3</v>
          </cell>
          <cell r="E2615" t="str">
            <v>ROI Hydro</v>
          </cell>
          <cell r="F2615" t="str">
            <v>Forced Outage</v>
          </cell>
        </row>
        <row r="2616">
          <cell r="A2616" t="str">
            <v>ROI</v>
          </cell>
          <cell r="D2616" t="str">
            <v>ER3</v>
          </cell>
          <cell r="E2616" t="str">
            <v>ROI Hydro</v>
          </cell>
          <cell r="F2616" t="str">
            <v>Available Energy</v>
          </cell>
        </row>
        <row r="2617">
          <cell r="A2617" t="str">
            <v>ROI</v>
          </cell>
          <cell r="D2617" t="str">
            <v>ER4</v>
          </cell>
          <cell r="E2617" t="str">
            <v>ROI Hydro</v>
          </cell>
          <cell r="F2617" t="str">
            <v>Generation</v>
          </cell>
        </row>
        <row r="2618">
          <cell r="A2618" t="str">
            <v>ROI</v>
          </cell>
          <cell r="D2618" t="str">
            <v>ER4</v>
          </cell>
          <cell r="E2618" t="str">
            <v>ROI Hydro</v>
          </cell>
          <cell r="F2618" t="str">
            <v>Units Started</v>
          </cell>
        </row>
        <row r="2619">
          <cell r="A2619" t="str">
            <v>ROI</v>
          </cell>
          <cell r="D2619" t="str">
            <v>ER4</v>
          </cell>
          <cell r="E2619" t="str">
            <v>ROI Hydro</v>
          </cell>
          <cell r="F2619" t="str">
            <v>Hours of Operation</v>
          </cell>
        </row>
        <row r="2620">
          <cell r="A2620" t="str">
            <v>ROI</v>
          </cell>
          <cell r="D2620" t="str">
            <v>ER4</v>
          </cell>
          <cell r="E2620" t="str">
            <v>ROI Hydro</v>
          </cell>
          <cell r="F2620" t="str">
            <v>Capacity Factor</v>
          </cell>
        </row>
        <row r="2621">
          <cell r="A2621" t="str">
            <v>ROI</v>
          </cell>
          <cell r="D2621" t="str">
            <v>ER4</v>
          </cell>
          <cell r="E2621" t="str">
            <v>ROI Hydro</v>
          </cell>
          <cell r="F2621" t="str">
            <v>Energy Curtailed</v>
          </cell>
        </row>
        <row r="2622">
          <cell r="A2622" t="str">
            <v>ROI</v>
          </cell>
          <cell r="D2622" t="str">
            <v>ER4</v>
          </cell>
          <cell r="E2622" t="str">
            <v>ROI Hydro</v>
          </cell>
          <cell r="F2622" t="str">
            <v>Fixed Load Generation</v>
          </cell>
        </row>
        <row r="2623">
          <cell r="A2623" t="str">
            <v>ROI</v>
          </cell>
          <cell r="D2623" t="str">
            <v>ER4</v>
          </cell>
          <cell r="E2623" t="str">
            <v>ROI Hydro</v>
          </cell>
          <cell r="F2623" t="str">
            <v>Pump Load</v>
          </cell>
        </row>
        <row r="2624">
          <cell r="A2624" t="str">
            <v>ROI</v>
          </cell>
          <cell r="D2624" t="str">
            <v>ER4</v>
          </cell>
          <cell r="E2624" t="str">
            <v>ROI Hydro</v>
          </cell>
          <cell r="F2624" t="str">
            <v>VO&amp;M Cost</v>
          </cell>
        </row>
        <row r="2625">
          <cell r="A2625" t="str">
            <v>ROI</v>
          </cell>
          <cell r="D2625" t="str">
            <v>ER4</v>
          </cell>
          <cell r="E2625" t="str">
            <v>ROI Hydro</v>
          </cell>
          <cell r="F2625" t="str">
            <v>Generation Cost</v>
          </cell>
        </row>
        <row r="2626">
          <cell r="A2626" t="str">
            <v>ROI</v>
          </cell>
          <cell r="D2626" t="str">
            <v>ER4</v>
          </cell>
          <cell r="E2626" t="str">
            <v>ROI Hydro</v>
          </cell>
          <cell r="F2626" t="str">
            <v>Start &amp; Shutdown Cost</v>
          </cell>
        </row>
        <row r="2627">
          <cell r="A2627" t="str">
            <v>ROI</v>
          </cell>
          <cell r="D2627" t="str">
            <v>ER4</v>
          </cell>
          <cell r="E2627" t="str">
            <v>ROI Hydro</v>
          </cell>
          <cell r="F2627" t="str">
            <v>Start Fuel Cost</v>
          </cell>
        </row>
        <row r="2628">
          <cell r="A2628" t="str">
            <v>ROI</v>
          </cell>
          <cell r="D2628" t="str">
            <v>ER4</v>
          </cell>
          <cell r="E2628" t="str">
            <v>ROI Hydro</v>
          </cell>
          <cell r="F2628" t="str">
            <v>Emissions Cost</v>
          </cell>
        </row>
        <row r="2629">
          <cell r="A2629" t="str">
            <v>ROI</v>
          </cell>
          <cell r="D2629" t="str">
            <v>ER4</v>
          </cell>
          <cell r="E2629" t="str">
            <v>ROI Hydro</v>
          </cell>
          <cell r="F2629" t="str">
            <v>Total Generation Cost</v>
          </cell>
        </row>
        <row r="2630">
          <cell r="A2630" t="str">
            <v>ROI</v>
          </cell>
          <cell r="D2630" t="str">
            <v>ER4</v>
          </cell>
          <cell r="E2630" t="str">
            <v>ROI Hydro</v>
          </cell>
          <cell r="F2630" t="str">
            <v>SRMC</v>
          </cell>
        </row>
        <row r="2631">
          <cell r="A2631" t="str">
            <v>ROI</v>
          </cell>
          <cell r="D2631" t="str">
            <v>ER4</v>
          </cell>
          <cell r="E2631" t="str">
            <v>ROI Hydro</v>
          </cell>
          <cell r="F2631" t="str">
            <v>Mark-up</v>
          </cell>
        </row>
        <row r="2632">
          <cell r="A2632" t="str">
            <v>ROI</v>
          </cell>
          <cell r="D2632" t="str">
            <v>ER4</v>
          </cell>
          <cell r="E2632" t="str">
            <v>ROI Hydro</v>
          </cell>
          <cell r="F2632" t="str">
            <v>Price Received</v>
          </cell>
        </row>
        <row r="2633">
          <cell r="A2633" t="str">
            <v>ROI</v>
          </cell>
          <cell r="D2633" t="str">
            <v>ER4</v>
          </cell>
          <cell r="E2633" t="str">
            <v>ROI Hydro</v>
          </cell>
          <cell r="F2633" t="str">
            <v>Pool Revenue</v>
          </cell>
        </row>
        <row r="2634">
          <cell r="A2634" t="str">
            <v>ROI</v>
          </cell>
          <cell r="D2634" t="str">
            <v>ER4</v>
          </cell>
          <cell r="E2634" t="str">
            <v>ROI Hydro</v>
          </cell>
          <cell r="F2634" t="str">
            <v>Net Revenue</v>
          </cell>
        </row>
        <row r="2635">
          <cell r="A2635" t="str">
            <v>ROI</v>
          </cell>
          <cell r="D2635" t="str">
            <v>ER4</v>
          </cell>
          <cell r="E2635" t="str">
            <v>ROI Hydro</v>
          </cell>
          <cell r="F2635" t="str">
            <v>Net Profit</v>
          </cell>
        </row>
        <row r="2636">
          <cell r="A2636" t="str">
            <v>ROI</v>
          </cell>
          <cell r="D2636" t="str">
            <v>ER4</v>
          </cell>
          <cell r="E2636" t="str">
            <v>ROI Hydro</v>
          </cell>
          <cell r="F2636" t="str">
            <v>Installed Capacity</v>
          </cell>
        </row>
        <row r="2637">
          <cell r="A2637" t="str">
            <v>ROI</v>
          </cell>
          <cell r="D2637" t="str">
            <v>ER4</v>
          </cell>
          <cell r="E2637" t="str">
            <v>ROI Hydro</v>
          </cell>
          <cell r="F2637" t="str">
            <v>Rated Capacity</v>
          </cell>
        </row>
        <row r="2638">
          <cell r="A2638" t="str">
            <v>ROI</v>
          </cell>
          <cell r="D2638" t="str">
            <v>ER4</v>
          </cell>
          <cell r="E2638" t="str">
            <v>ROI Hydro</v>
          </cell>
          <cell r="F2638" t="str">
            <v>Maintenance</v>
          </cell>
        </row>
        <row r="2639">
          <cell r="A2639" t="str">
            <v>ROI</v>
          </cell>
          <cell r="D2639" t="str">
            <v>ER4</v>
          </cell>
          <cell r="E2639" t="str">
            <v>ROI Hydro</v>
          </cell>
          <cell r="F2639" t="str">
            <v>Forced Outage</v>
          </cell>
        </row>
        <row r="2640">
          <cell r="A2640" t="str">
            <v>ROI</v>
          </cell>
          <cell r="D2640" t="str">
            <v>ER4</v>
          </cell>
          <cell r="E2640" t="str">
            <v>ROI Hydro</v>
          </cell>
          <cell r="F2640" t="str">
            <v>Available Energy</v>
          </cell>
        </row>
        <row r="2641">
          <cell r="A2641" t="str">
            <v>ROI</v>
          </cell>
          <cell r="D2641" t="str">
            <v>LE1</v>
          </cell>
          <cell r="E2641" t="str">
            <v>ROI Hydro</v>
          </cell>
          <cell r="F2641" t="str">
            <v>Generation</v>
          </cell>
        </row>
        <row r="2642">
          <cell r="A2642" t="str">
            <v>ROI</v>
          </cell>
          <cell r="D2642" t="str">
            <v>LE1</v>
          </cell>
          <cell r="E2642" t="str">
            <v>ROI Hydro</v>
          </cell>
          <cell r="F2642" t="str">
            <v>Units Started</v>
          </cell>
        </row>
        <row r="2643">
          <cell r="A2643" t="str">
            <v>ROI</v>
          </cell>
          <cell r="D2643" t="str">
            <v>LE1</v>
          </cell>
          <cell r="E2643" t="str">
            <v>ROI Hydro</v>
          </cell>
          <cell r="F2643" t="str">
            <v>Hours of Operation</v>
          </cell>
        </row>
        <row r="2644">
          <cell r="A2644" t="str">
            <v>ROI</v>
          </cell>
          <cell r="D2644" t="str">
            <v>LE1</v>
          </cell>
          <cell r="E2644" t="str">
            <v>ROI Hydro</v>
          </cell>
          <cell r="F2644" t="str">
            <v>Capacity Factor</v>
          </cell>
        </row>
        <row r="2645">
          <cell r="A2645" t="str">
            <v>ROI</v>
          </cell>
          <cell r="D2645" t="str">
            <v>LE1</v>
          </cell>
          <cell r="E2645" t="str">
            <v>ROI Hydro</v>
          </cell>
          <cell r="F2645" t="str">
            <v>Energy Curtailed</v>
          </cell>
        </row>
        <row r="2646">
          <cell r="A2646" t="str">
            <v>ROI</v>
          </cell>
          <cell r="D2646" t="str">
            <v>LE1</v>
          </cell>
          <cell r="E2646" t="str">
            <v>ROI Hydro</v>
          </cell>
          <cell r="F2646" t="str">
            <v>Fixed Load Generation</v>
          </cell>
        </row>
        <row r="2647">
          <cell r="A2647" t="str">
            <v>ROI</v>
          </cell>
          <cell r="D2647" t="str">
            <v>LE1</v>
          </cell>
          <cell r="E2647" t="str">
            <v>ROI Hydro</v>
          </cell>
          <cell r="F2647" t="str">
            <v>Pump Load</v>
          </cell>
        </row>
        <row r="2648">
          <cell r="A2648" t="str">
            <v>ROI</v>
          </cell>
          <cell r="D2648" t="str">
            <v>LE1</v>
          </cell>
          <cell r="E2648" t="str">
            <v>ROI Hydro</v>
          </cell>
          <cell r="F2648" t="str">
            <v>VO&amp;M Cost</v>
          </cell>
        </row>
        <row r="2649">
          <cell r="A2649" t="str">
            <v>ROI</v>
          </cell>
          <cell r="D2649" t="str">
            <v>LE1</v>
          </cell>
          <cell r="E2649" t="str">
            <v>ROI Hydro</v>
          </cell>
          <cell r="F2649" t="str">
            <v>Generation Cost</v>
          </cell>
        </row>
        <row r="2650">
          <cell r="A2650" t="str">
            <v>ROI</v>
          </cell>
          <cell r="D2650" t="str">
            <v>LE1</v>
          </cell>
          <cell r="E2650" t="str">
            <v>ROI Hydro</v>
          </cell>
          <cell r="F2650" t="str">
            <v>Start &amp; Shutdown Cost</v>
          </cell>
        </row>
        <row r="2651">
          <cell r="A2651" t="str">
            <v>ROI</v>
          </cell>
          <cell r="D2651" t="str">
            <v>LE1</v>
          </cell>
          <cell r="E2651" t="str">
            <v>ROI Hydro</v>
          </cell>
          <cell r="F2651" t="str">
            <v>Start Fuel Cost</v>
          </cell>
        </row>
        <row r="2652">
          <cell r="A2652" t="str">
            <v>ROI</v>
          </cell>
          <cell r="D2652" t="str">
            <v>LE1</v>
          </cell>
          <cell r="E2652" t="str">
            <v>ROI Hydro</v>
          </cell>
          <cell r="F2652" t="str">
            <v>Emissions Cost</v>
          </cell>
        </row>
        <row r="2653">
          <cell r="A2653" t="str">
            <v>ROI</v>
          </cell>
          <cell r="D2653" t="str">
            <v>LE1</v>
          </cell>
          <cell r="E2653" t="str">
            <v>ROI Hydro</v>
          </cell>
          <cell r="F2653" t="str">
            <v>Total Generation Cost</v>
          </cell>
        </row>
        <row r="2654">
          <cell r="A2654" t="str">
            <v>ROI</v>
          </cell>
          <cell r="D2654" t="str">
            <v>LE1</v>
          </cell>
          <cell r="E2654" t="str">
            <v>ROI Hydro</v>
          </cell>
          <cell r="F2654" t="str">
            <v>SRMC</v>
          </cell>
        </row>
        <row r="2655">
          <cell r="A2655" t="str">
            <v>ROI</v>
          </cell>
          <cell r="D2655" t="str">
            <v>LE1</v>
          </cell>
          <cell r="E2655" t="str">
            <v>ROI Hydro</v>
          </cell>
          <cell r="F2655" t="str">
            <v>Mark-up</v>
          </cell>
        </row>
        <row r="2656">
          <cell r="A2656" t="str">
            <v>ROI</v>
          </cell>
          <cell r="D2656" t="str">
            <v>LE1</v>
          </cell>
          <cell r="E2656" t="str">
            <v>ROI Hydro</v>
          </cell>
          <cell r="F2656" t="str">
            <v>Price Received</v>
          </cell>
        </row>
        <row r="2657">
          <cell r="A2657" t="str">
            <v>ROI</v>
          </cell>
          <cell r="D2657" t="str">
            <v>LE1</v>
          </cell>
          <cell r="E2657" t="str">
            <v>ROI Hydro</v>
          </cell>
          <cell r="F2657" t="str">
            <v>Pool Revenue</v>
          </cell>
        </row>
        <row r="2658">
          <cell r="A2658" t="str">
            <v>ROI</v>
          </cell>
          <cell r="D2658" t="str">
            <v>LE1</v>
          </cell>
          <cell r="E2658" t="str">
            <v>ROI Hydro</v>
          </cell>
          <cell r="F2658" t="str">
            <v>Net Revenue</v>
          </cell>
        </row>
        <row r="2659">
          <cell r="A2659" t="str">
            <v>ROI</v>
          </cell>
          <cell r="D2659" t="str">
            <v>LE1</v>
          </cell>
          <cell r="E2659" t="str">
            <v>ROI Hydro</v>
          </cell>
          <cell r="F2659" t="str">
            <v>Net Profit</v>
          </cell>
        </row>
        <row r="2660">
          <cell r="A2660" t="str">
            <v>ROI</v>
          </cell>
          <cell r="D2660" t="str">
            <v>LE1</v>
          </cell>
          <cell r="E2660" t="str">
            <v>ROI Hydro</v>
          </cell>
          <cell r="F2660" t="str">
            <v>Installed Capacity</v>
          </cell>
        </row>
        <row r="2661">
          <cell r="A2661" t="str">
            <v>ROI</v>
          </cell>
          <cell r="D2661" t="str">
            <v>LE1</v>
          </cell>
          <cell r="E2661" t="str">
            <v>ROI Hydro</v>
          </cell>
          <cell r="F2661" t="str">
            <v>Rated Capacity</v>
          </cell>
        </row>
        <row r="2662">
          <cell r="A2662" t="str">
            <v>ROI</v>
          </cell>
          <cell r="D2662" t="str">
            <v>LE1</v>
          </cell>
          <cell r="E2662" t="str">
            <v>ROI Hydro</v>
          </cell>
          <cell r="F2662" t="str">
            <v>Maintenance</v>
          </cell>
        </row>
        <row r="2663">
          <cell r="A2663" t="str">
            <v>ROI</v>
          </cell>
          <cell r="D2663" t="str">
            <v>LE1</v>
          </cell>
          <cell r="E2663" t="str">
            <v>ROI Hydro</v>
          </cell>
          <cell r="F2663" t="str">
            <v>Forced Outage</v>
          </cell>
        </row>
        <row r="2664">
          <cell r="A2664" t="str">
            <v>ROI</v>
          </cell>
          <cell r="D2664" t="str">
            <v>LE1</v>
          </cell>
          <cell r="E2664" t="str">
            <v>ROI Hydro</v>
          </cell>
          <cell r="F2664" t="str">
            <v>Available Energy</v>
          </cell>
        </row>
        <row r="2665">
          <cell r="A2665" t="str">
            <v>ROI</v>
          </cell>
          <cell r="D2665" t="str">
            <v>LE2</v>
          </cell>
          <cell r="E2665" t="str">
            <v>ROI Hydro</v>
          </cell>
          <cell r="F2665" t="str">
            <v>Generation</v>
          </cell>
        </row>
        <row r="2666">
          <cell r="A2666" t="str">
            <v>ROI</v>
          </cell>
          <cell r="D2666" t="str">
            <v>LE2</v>
          </cell>
          <cell r="E2666" t="str">
            <v>ROI Hydro</v>
          </cell>
          <cell r="F2666" t="str">
            <v>Units Started</v>
          </cell>
        </row>
        <row r="2667">
          <cell r="A2667" t="str">
            <v>ROI</v>
          </cell>
          <cell r="D2667" t="str">
            <v>LE2</v>
          </cell>
          <cell r="E2667" t="str">
            <v>ROI Hydro</v>
          </cell>
          <cell r="F2667" t="str">
            <v>Hours of Operation</v>
          </cell>
        </row>
        <row r="2668">
          <cell r="A2668" t="str">
            <v>ROI</v>
          </cell>
          <cell r="D2668" t="str">
            <v>LE2</v>
          </cell>
          <cell r="E2668" t="str">
            <v>ROI Hydro</v>
          </cell>
          <cell r="F2668" t="str">
            <v>Capacity Factor</v>
          </cell>
        </row>
        <row r="2669">
          <cell r="A2669" t="str">
            <v>ROI</v>
          </cell>
          <cell r="D2669" t="str">
            <v>LE2</v>
          </cell>
          <cell r="E2669" t="str">
            <v>ROI Hydro</v>
          </cell>
          <cell r="F2669" t="str">
            <v>Energy Curtailed</v>
          </cell>
        </row>
        <row r="2670">
          <cell r="A2670" t="str">
            <v>ROI</v>
          </cell>
          <cell r="D2670" t="str">
            <v>LE2</v>
          </cell>
          <cell r="E2670" t="str">
            <v>ROI Hydro</v>
          </cell>
          <cell r="F2670" t="str">
            <v>Fixed Load Generation</v>
          </cell>
        </row>
        <row r="2671">
          <cell r="A2671" t="str">
            <v>ROI</v>
          </cell>
          <cell r="D2671" t="str">
            <v>LE2</v>
          </cell>
          <cell r="E2671" t="str">
            <v>ROI Hydro</v>
          </cell>
          <cell r="F2671" t="str">
            <v>Pump Load</v>
          </cell>
        </row>
        <row r="2672">
          <cell r="A2672" t="str">
            <v>ROI</v>
          </cell>
          <cell r="D2672" t="str">
            <v>LE2</v>
          </cell>
          <cell r="E2672" t="str">
            <v>ROI Hydro</v>
          </cell>
          <cell r="F2672" t="str">
            <v>VO&amp;M Cost</v>
          </cell>
        </row>
        <row r="2673">
          <cell r="A2673" t="str">
            <v>ROI</v>
          </cell>
          <cell r="D2673" t="str">
            <v>LE2</v>
          </cell>
          <cell r="E2673" t="str">
            <v>ROI Hydro</v>
          </cell>
          <cell r="F2673" t="str">
            <v>Generation Cost</v>
          </cell>
        </row>
        <row r="2674">
          <cell r="A2674" t="str">
            <v>ROI</v>
          </cell>
          <cell r="D2674" t="str">
            <v>LE2</v>
          </cell>
          <cell r="E2674" t="str">
            <v>ROI Hydro</v>
          </cell>
          <cell r="F2674" t="str">
            <v>Start &amp; Shutdown Cost</v>
          </cell>
        </row>
        <row r="2675">
          <cell r="A2675" t="str">
            <v>ROI</v>
          </cell>
          <cell r="D2675" t="str">
            <v>LE2</v>
          </cell>
          <cell r="E2675" t="str">
            <v>ROI Hydro</v>
          </cell>
          <cell r="F2675" t="str">
            <v>Start Fuel Cost</v>
          </cell>
        </row>
        <row r="2676">
          <cell r="A2676" t="str">
            <v>ROI</v>
          </cell>
          <cell r="D2676" t="str">
            <v>LE2</v>
          </cell>
          <cell r="E2676" t="str">
            <v>ROI Hydro</v>
          </cell>
          <cell r="F2676" t="str">
            <v>Emissions Cost</v>
          </cell>
        </row>
        <row r="2677">
          <cell r="A2677" t="str">
            <v>ROI</v>
          </cell>
          <cell r="D2677" t="str">
            <v>LE2</v>
          </cell>
          <cell r="E2677" t="str">
            <v>ROI Hydro</v>
          </cell>
          <cell r="F2677" t="str">
            <v>Total Generation Cost</v>
          </cell>
        </row>
        <row r="2678">
          <cell r="A2678" t="str">
            <v>ROI</v>
          </cell>
          <cell r="D2678" t="str">
            <v>LE2</v>
          </cell>
          <cell r="E2678" t="str">
            <v>ROI Hydro</v>
          </cell>
          <cell r="F2678" t="str">
            <v>SRMC</v>
          </cell>
        </row>
        <row r="2679">
          <cell r="A2679" t="str">
            <v>ROI</v>
          </cell>
          <cell r="D2679" t="str">
            <v>LE2</v>
          </cell>
          <cell r="E2679" t="str">
            <v>ROI Hydro</v>
          </cell>
          <cell r="F2679" t="str">
            <v>Mark-up</v>
          </cell>
        </row>
        <row r="2680">
          <cell r="A2680" t="str">
            <v>ROI</v>
          </cell>
          <cell r="D2680" t="str">
            <v>LE2</v>
          </cell>
          <cell r="E2680" t="str">
            <v>ROI Hydro</v>
          </cell>
          <cell r="F2680" t="str">
            <v>Price Received</v>
          </cell>
        </row>
        <row r="2681">
          <cell r="A2681" t="str">
            <v>ROI</v>
          </cell>
          <cell r="D2681" t="str">
            <v>LE2</v>
          </cell>
          <cell r="E2681" t="str">
            <v>ROI Hydro</v>
          </cell>
          <cell r="F2681" t="str">
            <v>Pool Revenue</v>
          </cell>
        </row>
        <row r="2682">
          <cell r="A2682" t="str">
            <v>ROI</v>
          </cell>
          <cell r="D2682" t="str">
            <v>LE2</v>
          </cell>
          <cell r="E2682" t="str">
            <v>ROI Hydro</v>
          </cell>
          <cell r="F2682" t="str">
            <v>Net Revenue</v>
          </cell>
        </row>
        <row r="2683">
          <cell r="A2683" t="str">
            <v>ROI</v>
          </cell>
          <cell r="D2683" t="str">
            <v>LE2</v>
          </cell>
          <cell r="E2683" t="str">
            <v>ROI Hydro</v>
          </cell>
          <cell r="F2683" t="str">
            <v>Net Profit</v>
          </cell>
        </row>
        <row r="2684">
          <cell r="A2684" t="str">
            <v>ROI</v>
          </cell>
          <cell r="D2684" t="str">
            <v>LE2</v>
          </cell>
          <cell r="E2684" t="str">
            <v>ROI Hydro</v>
          </cell>
          <cell r="F2684" t="str">
            <v>Installed Capacity</v>
          </cell>
        </row>
        <row r="2685">
          <cell r="A2685" t="str">
            <v>ROI</v>
          </cell>
          <cell r="D2685" t="str">
            <v>LE2</v>
          </cell>
          <cell r="E2685" t="str">
            <v>ROI Hydro</v>
          </cell>
          <cell r="F2685" t="str">
            <v>Rated Capacity</v>
          </cell>
        </row>
        <row r="2686">
          <cell r="A2686" t="str">
            <v>ROI</v>
          </cell>
          <cell r="D2686" t="str">
            <v>LE2</v>
          </cell>
          <cell r="E2686" t="str">
            <v>ROI Hydro</v>
          </cell>
          <cell r="F2686" t="str">
            <v>Maintenance</v>
          </cell>
        </row>
        <row r="2687">
          <cell r="A2687" t="str">
            <v>ROI</v>
          </cell>
          <cell r="D2687" t="str">
            <v>LE2</v>
          </cell>
          <cell r="E2687" t="str">
            <v>ROI Hydro</v>
          </cell>
          <cell r="F2687" t="str">
            <v>Forced Outage</v>
          </cell>
        </row>
        <row r="2688">
          <cell r="A2688" t="str">
            <v>ROI</v>
          </cell>
          <cell r="D2688" t="str">
            <v>LE2</v>
          </cell>
          <cell r="E2688" t="str">
            <v>ROI Hydro</v>
          </cell>
          <cell r="F2688" t="str">
            <v>Available Energy</v>
          </cell>
        </row>
        <row r="2689">
          <cell r="A2689" t="str">
            <v>ROI</v>
          </cell>
          <cell r="D2689" t="str">
            <v>LE3</v>
          </cell>
          <cell r="E2689" t="str">
            <v>ROI Hydro</v>
          </cell>
          <cell r="F2689" t="str">
            <v>Generation</v>
          </cell>
        </row>
        <row r="2690">
          <cell r="A2690" t="str">
            <v>ROI</v>
          </cell>
          <cell r="D2690" t="str">
            <v>LE3</v>
          </cell>
          <cell r="E2690" t="str">
            <v>ROI Hydro</v>
          </cell>
          <cell r="F2690" t="str">
            <v>Units Started</v>
          </cell>
        </row>
        <row r="2691">
          <cell r="A2691" t="str">
            <v>ROI</v>
          </cell>
          <cell r="D2691" t="str">
            <v>LE3</v>
          </cell>
          <cell r="E2691" t="str">
            <v>ROI Hydro</v>
          </cell>
          <cell r="F2691" t="str">
            <v>Hours of Operation</v>
          </cell>
        </row>
        <row r="2692">
          <cell r="A2692" t="str">
            <v>ROI</v>
          </cell>
          <cell r="D2692" t="str">
            <v>LE3</v>
          </cell>
          <cell r="E2692" t="str">
            <v>ROI Hydro</v>
          </cell>
          <cell r="F2692" t="str">
            <v>Capacity Factor</v>
          </cell>
        </row>
        <row r="2693">
          <cell r="A2693" t="str">
            <v>ROI</v>
          </cell>
          <cell r="D2693" t="str">
            <v>LE3</v>
          </cell>
          <cell r="E2693" t="str">
            <v>ROI Hydro</v>
          </cell>
          <cell r="F2693" t="str">
            <v>Energy Curtailed</v>
          </cell>
        </row>
        <row r="2694">
          <cell r="A2694" t="str">
            <v>ROI</v>
          </cell>
          <cell r="D2694" t="str">
            <v>LE3</v>
          </cell>
          <cell r="E2694" t="str">
            <v>ROI Hydro</v>
          </cell>
          <cell r="F2694" t="str">
            <v>Fixed Load Generation</v>
          </cell>
        </row>
        <row r="2695">
          <cell r="A2695" t="str">
            <v>ROI</v>
          </cell>
          <cell r="D2695" t="str">
            <v>LE3</v>
          </cell>
          <cell r="E2695" t="str">
            <v>ROI Hydro</v>
          </cell>
          <cell r="F2695" t="str">
            <v>Pump Load</v>
          </cell>
        </row>
        <row r="2696">
          <cell r="A2696" t="str">
            <v>ROI</v>
          </cell>
          <cell r="D2696" t="str">
            <v>LE3</v>
          </cell>
          <cell r="E2696" t="str">
            <v>ROI Hydro</v>
          </cell>
          <cell r="F2696" t="str">
            <v>VO&amp;M Cost</v>
          </cell>
        </row>
        <row r="2697">
          <cell r="A2697" t="str">
            <v>ROI</v>
          </cell>
          <cell r="D2697" t="str">
            <v>LE3</v>
          </cell>
          <cell r="E2697" t="str">
            <v>ROI Hydro</v>
          </cell>
          <cell r="F2697" t="str">
            <v>Generation Cost</v>
          </cell>
        </row>
        <row r="2698">
          <cell r="A2698" t="str">
            <v>ROI</v>
          </cell>
          <cell r="D2698" t="str">
            <v>LE3</v>
          </cell>
          <cell r="E2698" t="str">
            <v>ROI Hydro</v>
          </cell>
          <cell r="F2698" t="str">
            <v>Start &amp; Shutdown Cost</v>
          </cell>
        </row>
        <row r="2699">
          <cell r="A2699" t="str">
            <v>ROI</v>
          </cell>
          <cell r="D2699" t="str">
            <v>LE3</v>
          </cell>
          <cell r="E2699" t="str">
            <v>ROI Hydro</v>
          </cell>
          <cell r="F2699" t="str">
            <v>Start Fuel Cost</v>
          </cell>
        </row>
        <row r="2700">
          <cell r="A2700" t="str">
            <v>ROI</v>
          </cell>
          <cell r="D2700" t="str">
            <v>LE3</v>
          </cell>
          <cell r="E2700" t="str">
            <v>ROI Hydro</v>
          </cell>
          <cell r="F2700" t="str">
            <v>Emissions Cost</v>
          </cell>
        </row>
        <row r="2701">
          <cell r="A2701" t="str">
            <v>ROI</v>
          </cell>
          <cell r="D2701" t="str">
            <v>LE3</v>
          </cell>
          <cell r="E2701" t="str">
            <v>ROI Hydro</v>
          </cell>
          <cell r="F2701" t="str">
            <v>Total Generation Cost</v>
          </cell>
        </row>
        <row r="2702">
          <cell r="A2702" t="str">
            <v>ROI</v>
          </cell>
          <cell r="D2702" t="str">
            <v>LE3</v>
          </cell>
          <cell r="E2702" t="str">
            <v>ROI Hydro</v>
          </cell>
          <cell r="F2702" t="str">
            <v>SRMC</v>
          </cell>
        </row>
        <row r="2703">
          <cell r="A2703" t="str">
            <v>ROI</v>
          </cell>
          <cell r="D2703" t="str">
            <v>LE3</v>
          </cell>
          <cell r="E2703" t="str">
            <v>ROI Hydro</v>
          </cell>
          <cell r="F2703" t="str">
            <v>Mark-up</v>
          </cell>
        </row>
        <row r="2704">
          <cell r="A2704" t="str">
            <v>ROI</v>
          </cell>
          <cell r="D2704" t="str">
            <v>LE3</v>
          </cell>
          <cell r="E2704" t="str">
            <v>ROI Hydro</v>
          </cell>
          <cell r="F2704" t="str">
            <v>Price Received</v>
          </cell>
        </row>
        <row r="2705">
          <cell r="A2705" t="str">
            <v>ROI</v>
          </cell>
          <cell r="D2705" t="str">
            <v>LE3</v>
          </cell>
          <cell r="E2705" t="str">
            <v>ROI Hydro</v>
          </cell>
          <cell r="F2705" t="str">
            <v>Pool Revenue</v>
          </cell>
        </row>
        <row r="2706">
          <cell r="A2706" t="str">
            <v>ROI</v>
          </cell>
          <cell r="D2706" t="str">
            <v>LE3</v>
          </cell>
          <cell r="E2706" t="str">
            <v>ROI Hydro</v>
          </cell>
          <cell r="F2706" t="str">
            <v>Net Revenue</v>
          </cell>
        </row>
        <row r="2707">
          <cell r="A2707" t="str">
            <v>ROI</v>
          </cell>
          <cell r="D2707" t="str">
            <v>LE3</v>
          </cell>
          <cell r="E2707" t="str">
            <v>ROI Hydro</v>
          </cell>
          <cell r="F2707" t="str">
            <v>Net Profit</v>
          </cell>
        </row>
        <row r="2708">
          <cell r="A2708" t="str">
            <v>ROI</v>
          </cell>
          <cell r="D2708" t="str">
            <v>LE3</v>
          </cell>
          <cell r="E2708" t="str">
            <v>ROI Hydro</v>
          </cell>
          <cell r="F2708" t="str">
            <v>Installed Capacity</v>
          </cell>
        </row>
        <row r="2709">
          <cell r="A2709" t="str">
            <v>ROI</v>
          </cell>
          <cell r="D2709" t="str">
            <v>LE3</v>
          </cell>
          <cell r="E2709" t="str">
            <v>ROI Hydro</v>
          </cell>
          <cell r="F2709" t="str">
            <v>Rated Capacity</v>
          </cell>
        </row>
        <row r="2710">
          <cell r="A2710" t="str">
            <v>ROI</v>
          </cell>
          <cell r="D2710" t="str">
            <v>LE3</v>
          </cell>
          <cell r="E2710" t="str">
            <v>ROI Hydro</v>
          </cell>
          <cell r="F2710" t="str">
            <v>Maintenance</v>
          </cell>
        </row>
        <row r="2711">
          <cell r="A2711" t="str">
            <v>ROI</v>
          </cell>
          <cell r="D2711" t="str">
            <v>LE3</v>
          </cell>
          <cell r="E2711" t="str">
            <v>ROI Hydro</v>
          </cell>
          <cell r="F2711" t="str">
            <v>Forced Outage</v>
          </cell>
        </row>
        <row r="2712">
          <cell r="A2712" t="str">
            <v>ROI</v>
          </cell>
          <cell r="D2712" t="str">
            <v>LE3</v>
          </cell>
          <cell r="E2712" t="str">
            <v>ROI Hydro</v>
          </cell>
          <cell r="F2712" t="str">
            <v>Available Energy</v>
          </cell>
        </row>
        <row r="2713">
          <cell r="A2713" t="str">
            <v>ROI</v>
          </cell>
          <cell r="D2713" t="str">
            <v>LI1</v>
          </cell>
          <cell r="E2713" t="str">
            <v>ROI Hydro</v>
          </cell>
          <cell r="F2713" t="str">
            <v>Generation</v>
          </cell>
        </row>
        <row r="2714">
          <cell r="A2714" t="str">
            <v>ROI</v>
          </cell>
          <cell r="D2714" t="str">
            <v>LI1</v>
          </cell>
          <cell r="E2714" t="str">
            <v>ROI Hydro</v>
          </cell>
          <cell r="F2714" t="str">
            <v>Units Started</v>
          </cell>
        </row>
        <row r="2715">
          <cell r="A2715" t="str">
            <v>ROI</v>
          </cell>
          <cell r="D2715" t="str">
            <v>LI1</v>
          </cell>
          <cell r="E2715" t="str">
            <v>ROI Hydro</v>
          </cell>
          <cell r="F2715" t="str">
            <v>Hours of Operation</v>
          </cell>
        </row>
        <row r="2716">
          <cell r="A2716" t="str">
            <v>ROI</v>
          </cell>
          <cell r="D2716" t="str">
            <v>LI1</v>
          </cell>
          <cell r="E2716" t="str">
            <v>ROI Hydro</v>
          </cell>
          <cell r="F2716" t="str">
            <v>Capacity Factor</v>
          </cell>
        </row>
        <row r="2717">
          <cell r="A2717" t="str">
            <v>ROI</v>
          </cell>
          <cell r="D2717" t="str">
            <v>LI1</v>
          </cell>
          <cell r="E2717" t="str">
            <v>ROI Hydro</v>
          </cell>
          <cell r="F2717" t="str">
            <v>Energy Curtailed</v>
          </cell>
        </row>
        <row r="2718">
          <cell r="A2718" t="str">
            <v>ROI</v>
          </cell>
          <cell r="D2718" t="str">
            <v>LI1</v>
          </cell>
          <cell r="E2718" t="str">
            <v>ROI Hydro</v>
          </cell>
          <cell r="F2718" t="str">
            <v>Fixed Load Generation</v>
          </cell>
        </row>
        <row r="2719">
          <cell r="A2719" t="str">
            <v>ROI</v>
          </cell>
          <cell r="D2719" t="str">
            <v>LI1</v>
          </cell>
          <cell r="E2719" t="str">
            <v>ROI Hydro</v>
          </cell>
          <cell r="F2719" t="str">
            <v>Pump Load</v>
          </cell>
        </row>
        <row r="2720">
          <cell r="A2720" t="str">
            <v>ROI</v>
          </cell>
          <cell r="D2720" t="str">
            <v>LI1</v>
          </cell>
          <cell r="E2720" t="str">
            <v>ROI Hydro</v>
          </cell>
          <cell r="F2720" t="str">
            <v>VO&amp;M Cost</v>
          </cell>
        </row>
        <row r="2721">
          <cell r="A2721" t="str">
            <v>ROI</v>
          </cell>
          <cell r="D2721" t="str">
            <v>LI1</v>
          </cell>
          <cell r="E2721" t="str">
            <v>ROI Hydro</v>
          </cell>
          <cell r="F2721" t="str">
            <v>Generation Cost</v>
          </cell>
        </row>
        <row r="2722">
          <cell r="A2722" t="str">
            <v>ROI</v>
          </cell>
          <cell r="D2722" t="str">
            <v>LI1</v>
          </cell>
          <cell r="E2722" t="str">
            <v>ROI Hydro</v>
          </cell>
          <cell r="F2722" t="str">
            <v>Start &amp; Shutdown Cost</v>
          </cell>
        </row>
        <row r="2723">
          <cell r="A2723" t="str">
            <v>ROI</v>
          </cell>
          <cell r="D2723" t="str">
            <v>LI1</v>
          </cell>
          <cell r="E2723" t="str">
            <v>ROI Hydro</v>
          </cell>
          <cell r="F2723" t="str">
            <v>Start Fuel Cost</v>
          </cell>
        </row>
        <row r="2724">
          <cell r="A2724" t="str">
            <v>ROI</v>
          </cell>
          <cell r="D2724" t="str">
            <v>LI1</v>
          </cell>
          <cell r="E2724" t="str">
            <v>ROI Hydro</v>
          </cell>
          <cell r="F2724" t="str">
            <v>Emissions Cost</v>
          </cell>
        </row>
        <row r="2725">
          <cell r="A2725" t="str">
            <v>ROI</v>
          </cell>
          <cell r="D2725" t="str">
            <v>LI1</v>
          </cell>
          <cell r="E2725" t="str">
            <v>ROI Hydro</v>
          </cell>
          <cell r="F2725" t="str">
            <v>Total Generation Cost</v>
          </cell>
        </row>
        <row r="2726">
          <cell r="A2726" t="str">
            <v>ROI</v>
          </cell>
          <cell r="D2726" t="str">
            <v>LI1</v>
          </cell>
          <cell r="E2726" t="str">
            <v>ROI Hydro</v>
          </cell>
          <cell r="F2726" t="str">
            <v>SRMC</v>
          </cell>
        </row>
        <row r="2727">
          <cell r="A2727" t="str">
            <v>ROI</v>
          </cell>
          <cell r="D2727" t="str">
            <v>LI1</v>
          </cell>
          <cell r="E2727" t="str">
            <v>ROI Hydro</v>
          </cell>
          <cell r="F2727" t="str">
            <v>Mark-up</v>
          </cell>
        </row>
        <row r="2728">
          <cell r="A2728" t="str">
            <v>ROI</v>
          </cell>
          <cell r="D2728" t="str">
            <v>LI1</v>
          </cell>
          <cell r="E2728" t="str">
            <v>ROI Hydro</v>
          </cell>
          <cell r="F2728" t="str">
            <v>Price Received</v>
          </cell>
        </row>
        <row r="2729">
          <cell r="A2729" t="str">
            <v>ROI</v>
          </cell>
          <cell r="D2729" t="str">
            <v>LI1</v>
          </cell>
          <cell r="E2729" t="str">
            <v>ROI Hydro</v>
          </cell>
          <cell r="F2729" t="str">
            <v>Pool Revenue</v>
          </cell>
        </row>
        <row r="2730">
          <cell r="A2730" t="str">
            <v>ROI</v>
          </cell>
          <cell r="D2730" t="str">
            <v>LI1</v>
          </cell>
          <cell r="E2730" t="str">
            <v>ROI Hydro</v>
          </cell>
          <cell r="F2730" t="str">
            <v>Net Revenue</v>
          </cell>
        </row>
        <row r="2731">
          <cell r="A2731" t="str">
            <v>ROI</v>
          </cell>
          <cell r="D2731" t="str">
            <v>LI1</v>
          </cell>
          <cell r="E2731" t="str">
            <v>ROI Hydro</v>
          </cell>
          <cell r="F2731" t="str">
            <v>Net Profit</v>
          </cell>
        </row>
        <row r="2732">
          <cell r="A2732" t="str">
            <v>ROI</v>
          </cell>
          <cell r="D2732" t="str">
            <v>LI1</v>
          </cell>
          <cell r="E2732" t="str">
            <v>ROI Hydro</v>
          </cell>
          <cell r="F2732" t="str">
            <v>Installed Capacity</v>
          </cell>
        </row>
        <row r="2733">
          <cell r="A2733" t="str">
            <v>ROI</v>
          </cell>
          <cell r="D2733" t="str">
            <v>LI1</v>
          </cell>
          <cell r="E2733" t="str">
            <v>ROI Hydro</v>
          </cell>
          <cell r="F2733" t="str">
            <v>Rated Capacity</v>
          </cell>
        </row>
        <row r="2734">
          <cell r="A2734" t="str">
            <v>ROI</v>
          </cell>
          <cell r="D2734" t="str">
            <v>LI1</v>
          </cell>
          <cell r="E2734" t="str">
            <v>ROI Hydro</v>
          </cell>
          <cell r="F2734" t="str">
            <v>Maintenance</v>
          </cell>
        </row>
        <row r="2735">
          <cell r="A2735" t="str">
            <v>ROI</v>
          </cell>
          <cell r="D2735" t="str">
            <v>LI1</v>
          </cell>
          <cell r="E2735" t="str">
            <v>ROI Hydro</v>
          </cell>
          <cell r="F2735" t="str">
            <v>Forced Outage</v>
          </cell>
        </row>
        <row r="2736">
          <cell r="A2736" t="str">
            <v>ROI</v>
          </cell>
          <cell r="D2736" t="str">
            <v>LI1</v>
          </cell>
          <cell r="E2736" t="str">
            <v>ROI Hydro</v>
          </cell>
          <cell r="F2736" t="str">
            <v>Available Energy</v>
          </cell>
        </row>
        <row r="2737">
          <cell r="A2737" t="str">
            <v>ROI</v>
          </cell>
          <cell r="D2737" t="str">
            <v>LI2</v>
          </cell>
          <cell r="E2737" t="str">
            <v>ROI Hydro</v>
          </cell>
          <cell r="F2737" t="str">
            <v>Generation</v>
          </cell>
        </row>
        <row r="2738">
          <cell r="A2738" t="str">
            <v>ROI</v>
          </cell>
          <cell r="D2738" t="str">
            <v>LI2</v>
          </cell>
          <cell r="E2738" t="str">
            <v>ROI Hydro</v>
          </cell>
          <cell r="F2738" t="str">
            <v>Units Started</v>
          </cell>
        </row>
        <row r="2739">
          <cell r="A2739" t="str">
            <v>ROI</v>
          </cell>
          <cell r="D2739" t="str">
            <v>LI2</v>
          </cell>
          <cell r="E2739" t="str">
            <v>ROI Hydro</v>
          </cell>
          <cell r="F2739" t="str">
            <v>Hours of Operation</v>
          </cell>
        </row>
        <row r="2740">
          <cell r="A2740" t="str">
            <v>ROI</v>
          </cell>
          <cell r="D2740" t="str">
            <v>LI2</v>
          </cell>
          <cell r="E2740" t="str">
            <v>ROI Hydro</v>
          </cell>
          <cell r="F2740" t="str">
            <v>Capacity Factor</v>
          </cell>
        </row>
        <row r="2741">
          <cell r="A2741" t="str">
            <v>ROI</v>
          </cell>
          <cell r="D2741" t="str">
            <v>LI2</v>
          </cell>
          <cell r="E2741" t="str">
            <v>ROI Hydro</v>
          </cell>
          <cell r="F2741" t="str">
            <v>Energy Curtailed</v>
          </cell>
        </row>
        <row r="2742">
          <cell r="A2742" t="str">
            <v>ROI</v>
          </cell>
          <cell r="D2742" t="str">
            <v>LI2</v>
          </cell>
          <cell r="E2742" t="str">
            <v>ROI Hydro</v>
          </cell>
          <cell r="F2742" t="str">
            <v>Fixed Load Generation</v>
          </cell>
        </row>
        <row r="2743">
          <cell r="A2743" t="str">
            <v>ROI</v>
          </cell>
          <cell r="D2743" t="str">
            <v>LI2</v>
          </cell>
          <cell r="E2743" t="str">
            <v>ROI Hydro</v>
          </cell>
          <cell r="F2743" t="str">
            <v>Pump Load</v>
          </cell>
        </row>
        <row r="2744">
          <cell r="A2744" t="str">
            <v>ROI</v>
          </cell>
          <cell r="D2744" t="str">
            <v>LI2</v>
          </cell>
          <cell r="E2744" t="str">
            <v>ROI Hydro</v>
          </cell>
          <cell r="F2744" t="str">
            <v>VO&amp;M Cost</v>
          </cell>
        </row>
        <row r="2745">
          <cell r="A2745" t="str">
            <v>ROI</v>
          </cell>
          <cell r="D2745" t="str">
            <v>LI2</v>
          </cell>
          <cell r="E2745" t="str">
            <v>ROI Hydro</v>
          </cell>
          <cell r="F2745" t="str">
            <v>Generation Cost</v>
          </cell>
        </row>
        <row r="2746">
          <cell r="A2746" t="str">
            <v>ROI</v>
          </cell>
          <cell r="D2746" t="str">
            <v>LI2</v>
          </cell>
          <cell r="E2746" t="str">
            <v>ROI Hydro</v>
          </cell>
          <cell r="F2746" t="str">
            <v>Start &amp; Shutdown Cost</v>
          </cell>
        </row>
        <row r="2747">
          <cell r="A2747" t="str">
            <v>ROI</v>
          </cell>
          <cell r="D2747" t="str">
            <v>LI2</v>
          </cell>
          <cell r="E2747" t="str">
            <v>ROI Hydro</v>
          </cell>
          <cell r="F2747" t="str">
            <v>Start Fuel Cost</v>
          </cell>
        </row>
        <row r="2748">
          <cell r="A2748" t="str">
            <v>ROI</v>
          </cell>
          <cell r="D2748" t="str">
            <v>LI2</v>
          </cell>
          <cell r="E2748" t="str">
            <v>ROI Hydro</v>
          </cell>
          <cell r="F2748" t="str">
            <v>Emissions Cost</v>
          </cell>
        </row>
        <row r="2749">
          <cell r="A2749" t="str">
            <v>ROI</v>
          </cell>
          <cell r="D2749" t="str">
            <v>LI2</v>
          </cell>
          <cell r="E2749" t="str">
            <v>ROI Hydro</v>
          </cell>
          <cell r="F2749" t="str">
            <v>Total Generation Cost</v>
          </cell>
        </row>
        <row r="2750">
          <cell r="A2750" t="str">
            <v>ROI</v>
          </cell>
          <cell r="D2750" t="str">
            <v>LI2</v>
          </cell>
          <cell r="E2750" t="str">
            <v>ROI Hydro</v>
          </cell>
          <cell r="F2750" t="str">
            <v>SRMC</v>
          </cell>
        </row>
        <row r="2751">
          <cell r="A2751" t="str">
            <v>ROI</v>
          </cell>
          <cell r="D2751" t="str">
            <v>LI2</v>
          </cell>
          <cell r="E2751" t="str">
            <v>ROI Hydro</v>
          </cell>
          <cell r="F2751" t="str">
            <v>Mark-up</v>
          </cell>
        </row>
        <row r="2752">
          <cell r="A2752" t="str">
            <v>ROI</v>
          </cell>
          <cell r="D2752" t="str">
            <v>LI2</v>
          </cell>
          <cell r="E2752" t="str">
            <v>ROI Hydro</v>
          </cell>
          <cell r="F2752" t="str">
            <v>Price Received</v>
          </cell>
        </row>
        <row r="2753">
          <cell r="A2753" t="str">
            <v>ROI</v>
          </cell>
          <cell r="D2753" t="str">
            <v>LI2</v>
          </cell>
          <cell r="E2753" t="str">
            <v>ROI Hydro</v>
          </cell>
          <cell r="F2753" t="str">
            <v>Pool Revenue</v>
          </cell>
        </row>
        <row r="2754">
          <cell r="A2754" t="str">
            <v>ROI</v>
          </cell>
          <cell r="D2754" t="str">
            <v>LI2</v>
          </cell>
          <cell r="E2754" t="str">
            <v>ROI Hydro</v>
          </cell>
          <cell r="F2754" t="str">
            <v>Net Revenue</v>
          </cell>
        </row>
        <row r="2755">
          <cell r="A2755" t="str">
            <v>ROI</v>
          </cell>
          <cell r="D2755" t="str">
            <v>LI2</v>
          </cell>
          <cell r="E2755" t="str">
            <v>ROI Hydro</v>
          </cell>
          <cell r="F2755" t="str">
            <v>Net Profit</v>
          </cell>
        </row>
        <row r="2756">
          <cell r="A2756" t="str">
            <v>ROI</v>
          </cell>
          <cell r="D2756" t="str">
            <v>LI2</v>
          </cell>
          <cell r="E2756" t="str">
            <v>ROI Hydro</v>
          </cell>
          <cell r="F2756" t="str">
            <v>Installed Capacity</v>
          </cell>
        </row>
        <row r="2757">
          <cell r="A2757" t="str">
            <v>ROI</v>
          </cell>
          <cell r="D2757" t="str">
            <v>LI2</v>
          </cell>
          <cell r="E2757" t="str">
            <v>ROI Hydro</v>
          </cell>
          <cell r="F2757" t="str">
            <v>Rated Capacity</v>
          </cell>
        </row>
        <row r="2758">
          <cell r="A2758" t="str">
            <v>ROI</v>
          </cell>
          <cell r="D2758" t="str">
            <v>LI2</v>
          </cell>
          <cell r="E2758" t="str">
            <v>ROI Hydro</v>
          </cell>
          <cell r="F2758" t="str">
            <v>Maintenance</v>
          </cell>
        </row>
        <row r="2759">
          <cell r="A2759" t="str">
            <v>ROI</v>
          </cell>
          <cell r="D2759" t="str">
            <v>LI2</v>
          </cell>
          <cell r="E2759" t="str">
            <v>ROI Hydro</v>
          </cell>
          <cell r="F2759" t="str">
            <v>Forced Outage</v>
          </cell>
        </row>
        <row r="2760">
          <cell r="A2760" t="str">
            <v>ROI</v>
          </cell>
          <cell r="D2760" t="str">
            <v>LI2</v>
          </cell>
          <cell r="E2760" t="str">
            <v>ROI Hydro</v>
          </cell>
          <cell r="F2760" t="str">
            <v>Available Energy</v>
          </cell>
        </row>
        <row r="2761">
          <cell r="A2761" t="str">
            <v>ROI</v>
          </cell>
          <cell r="D2761" t="str">
            <v>LI4</v>
          </cell>
          <cell r="E2761" t="str">
            <v>ROI Hydro</v>
          </cell>
          <cell r="F2761" t="str">
            <v>Generation</v>
          </cell>
        </row>
        <row r="2762">
          <cell r="A2762" t="str">
            <v>ROI</v>
          </cell>
          <cell r="D2762" t="str">
            <v>LI4</v>
          </cell>
          <cell r="E2762" t="str">
            <v>ROI Hydro</v>
          </cell>
          <cell r="F2762" t="str">
            <v>Units Started</v>
          </cell>
        </row>
        <row r="2763">
          <cell r="A2763" t="str">
            <v>ROI</v>
          </cell>
          <cell r="D2763" t="str">
            <v>LI4</v>
          </cell>
          <cell r="E2763" t="str">
            <v>ROI Hydro</v>
          </cell>
          <cell r="F2763" t="str">
            <v>Hours of Operation</v>
          </cell>
        </row>
        <row r="2764">
          <cell r="A2764" t="str">
            <v>ROI</v>
          </cell>
          <cell r="D2764" t="str">
            <v>LI4</v>
          </cell>
          <cell r="E2764" t="str">
            <v>ROI Hydro</v>
          </cell>
          <cell r="F2764" t="str">
            <v>Capacity Factor</v>
          </cell>
        </row>
        <row r="2765">
          <cell r="A2765" t="str">
            <v>ROI</v>
          </cell>
          <cell r="D2765" t="str">
            <v>LI4</v>
          </cell>
          <cell r="E2765" t="str">
            <v>ROI Hydro</v>
          </cell>
          <cell r="F2765" t="str">
            <v>Energy Curtailed</v>
          </cell>
        </row>
        <row r="2766">
          <cell r="A2766" t="str">
            <v>ROI</v>
          </cell>
          <cell r="D2766" t="str">
            <v>LI4</v>
          </cell>
          <cell r="E2766" t="str">
            <v>ROI Hydro</v>
          </cell>
          <cell r="F2766" t="str">
            <v>Fixed Load Generation</v>
          </cell>
        </row>
        <row r="2767">
          <cell r="A2767" t="str">
            <v>ROI</v>
          </cell>
          <cell r="D2767" t="str">
            <v>LI4</v>
          </cell>
          <cell r="E2767" t="str">
            <v>ROI Hydro</v>
          </cell>
          <cell r="F2767" t="str">
            <v>Pump Load</v>
          </cell>
        </row>
        <row r="2768">
          <cell r="A2768" t="str">
            <v>ROI</v>
          </cell>
          <cell r="D2768" t="str">
            <v>LI4</v>
          </cell>
          <cell r="E2768" t="str">
            <v>ROI Hydro</v>
          </cell>
          <cell r="F2768" t="str">
            <v>VO&amp;M Cost</v>
          </cell>
        </row>
        <row r="2769">
          <cell r="A2769" t="str">
            <v>ROI</v>
          </cell>
          <cell r="D2769" t="str">
            <v>LI4</v>
          </cell>
          <cell r="E2769" t="str">
            <v>ROI Hydro</v>
          </cell>
          <cell r="F2769" t="str">
            <v>Generation Cost</v>
          </cell>
        </row>
        <row r="2770">
          <cell r="A2770" t="str">
            <v>ROI</v>
          </cell>
          <cell r="D2770" t="str">
            <v>LI4</v>
          </cell>
          <cell r="E2770" t="str">
            <v>ROI Hydro</v>
          </cell>
          <cell r="F2770" t="str">
            <v>Start &amp; Shutdown Cost</v>
          </cell>
        </row>
        <row r="2771">
          <cell r="A2771" t="str">
            <v>ROI</v>
          </cell>
          <cell r="D2771" t="str">
            <v>LI4</v>
          </cell>
          <cell r="E2771" t="str">
            <v>ROI Hydro</v>
          </cell>
          <cell r="F2771" t="str">
            <v>Start Fuel Cost</v>
          </cell>
        </row>
        <row r="2772">
          <cell r="A2772" t="str">
            <v>ROI</v>
          </cell>
          <cell r="D2772" t="str">
            <v>LI4</v>
          </cell>
          <cell r="E2772" t="str">
            <v>ROI Hydro</v>
          </cell>
          <cell r="F2772" t="str">
            <v>Emissions Cost</v>
          </cell>
        </row>
        <row r="2773">
          <cell r="A2773" t="str">
            <v>ROI</v>
          </cell>
          <cell r="D2773" t="str">
            <v>LI4</v>
          </cell>
          <cell r="E2773" t="str">
            <v>ROI Hydro</v>
          </cell>
          <cell r="F2773" t="str">
            <v>Total Generation Cost</v>
          </cell>
        </row>
        <row r="2774">
          <cell r="A2774" t="str">
            <v>ROI</v>
          </cell>
          <cell r="D2774" t="str">
            <v>LI4</v>
          </cell>
          <cell r="E2774" t="str">
            <v>ROI Hydro</v>
          </cell>
          <cell r="F2774" t="str">
            <v>SRMC</v>
          </cell>
        </row>
        <row r="2775">
          <cell r="A2775" t="str">
            <v>ROI</v>
          </cell>
          <cell r="D2775" t="str">
            <v>LI4</v>
          </cell>
          <cell r="E2775" t="str">
            <v>ROI Hydro</v>
          </cell>
          <cell r="F2775" t="str">
            <v>Mark-up</v>
          </cell>
        </row>
        <row r="2776">
          <cell r="A2776" t="str">
            <v>ROI</v>
          </cell>
          <cell r="D2776" t="str">
            <v>LI4</v>
          </cell>
          <cell r="E2776" t="str">
            <v>ROI Hydro</v>
          </cell>
          <cell r="F2776" t="str">
            <v>Price Received</v>
          </cell>
        </row>
        <row r="2777">
          <cell r="A2777" t="str">
            <v>ROI</v>
          </cell>
          <cell r="D2777" t="str">
            <v>LI4</v>
          </cell>
          <cell r="E2777" t="str">
            <v>ROI Hydro</v>
          </cell>
          <cell r="F2777" t="str">
            <v>Pool Revenue</v>
          </cell>
        </row>
        <row r="2778">
          <cell r="A2778" t="str">
            <v>ROI</v>
          </cell>
          <cell r="D2778" t="str">
            <v>LI4</v>
          </cell>
          <cell r="E2778" t="str">
            <v>ROI Hydro</v>
          </cell>
          <cell r="F2778" t="str">
            <v>Net Revenue</v>
          </cell>
        </row>
        <row r="2779">
          <cell r="A2779" t="str">
            <v>ROI</v>
          </cell>
          <cell r="D2779" t="str">
            <v>LI4</v>
          </cell>
          <cell r="E2779" t="str">
            <v>ROI Hydro</v>
          </cell>
          <cell r="F2779" t="str">
            <v>Net Profit</v>
          </cell>
        </row>
        <row r="2780">
          <cell r="A2780" t="str">
            <v>ROI</v>
          </cell>
          <cell r="D2780" t="str">
            <v>LI4</v>
          </cell>
          <cell r="E2780" t="str">
            <v>ROI Hydro</v>
          </cell>
          <cell r="F2780" t="str">
            <v>Installed Capacity</v>
          </cell>
        </row>
        <row r="2781">
          <cell r="A2781" t="str">
            <v>ROI</v>
          </cell>
          <cell r="D2781" t="str">
            <v>LI4</v>
          </cell>
          <cell r="E2781" t="str">
            <v>ROI Hydro</v>
          </cell>
          <cell r="F2781" t="str">
            <v>Rated Capacity</v>
          </cell>
        </row>
        <row r="2782">
          <cell r="A2782" t="str">
            <v>ROI</v>
          </cell>
          <cell r="D2782" t="str">
            <v>LI4</v>
          </cell>
          <cell r="E2782" t="str">
            <v>ROI Hydro</v>
          </cell>
          <cell r="F2782" t="str">
            <v>Maintenance</v>
          </cell>
        </row>
        <row r="2783">
          <cell r="A2783" t="str">
            <v>ROI</v>
          </cell>
          <cell r="D2783" t="str">
            <v>LI4</v>
          </cell>
          <cell r="E2783" t="str">
            <v>ROI Hydro</v>
          </cell>
          <cell r="F2783" t="str">
            <v>Forced Outage</v>
          </cell>
        </row>
        <row r="2784">
          <cell r="A2784" t="str">
            <v>ROI</v>
          </cell>
          <cell r="D2784" t="str">
            <v>LI4</v>
          </cell>
          <cell r="E2784" t="str">
            <v>ROI Hydro</v>
          </cell>
          <cell r="F2784" t="str">
            <v>Available Energy</v>
          </cell>
        </row>
        <row r="2785">
          <cell r="A2785" t="str">
            <v>ROI</v>
          </cell>
          <cell r="D2785" t="str">
            <v>LI5</v>
          </cell>
          <cell r="E2785" t="str">
            <v>ROI Hydro</v>
          </cell>
          <cell r="F2785" t="str">
            <v>Generation</v>
          </cell>
        </row>
        <row r="2786">
          <cell r="A2786" t="str">
            <v>ROI</v>
          </cell>
          <cell r="D2786" t="str">
            <v>LI5</v>
          </cell>
          <cell r="E2786" t="str">
            <v>ROI Hydro</v>
          </cell>
          <cell r="F2786" t="str">
            <v>Units Started</v>
          </cell>
        </row>
        <row r="2787">
          <cell r="A2787" t="str">
            <v>ROI</v>
          </cell>
          <cell r="D2787" t="str">
            <v>LI5</v>
          </cell>
          <cell r="E2787" t="str">
            <v>ROI Hydro</v>
          </cell>
          <cell r="F2787" t="str">
            <v>Hours of Operation</v>
          </cell>
        </row>
        <row r="2788">
          <cell r="A2788" t="str">
            <v>ROI</v>
          </cell>
          <cell r="D2788" t="str">
            <v>LI5</v>
          </cell>
          <cell r="E2788" t="str">
            <v>ROI Hydro</v>
          </cell>
          <cell r="F2788" t="str">
            <v>Capacity Factor</v>
          </cell>
        </row>
        <row r="2789">
          <cell r="A2789" t="str">
            <v>ROI</v>
          </cell>
          <cell r="D2789" t="str">
            <v>LI5</v>
          </cell>
          <cell r="E2789" t="str">
            <v>ROI Hydro</v>
          </cell>
          <cell r="F2789" t="str">
            <v>Energy Curtailed</v>
          </cell>
        </row>
        <row r="2790">
          <cell r="A2790" t="str">
            <v>ROI</v>
          </cell>
          <cell r="D2790" t="str">
            <v>LI5</v>
          </cell>
          <cell r="E2790" t="str">
            <v>ROI Hydro</v>
          </cell>
          <cell r="F2790" t="str">
            <v>Fixed Load Generation</v>
          </cell>
        </row>
        <row r="2791">
          <cell r="A2791" t="str">
            <v>ROI</v>
          </cell>
          <cell r="D2791" t="str">
            <v>LI5</v>
          </cell>
          <cell r="E2791" t="str">
            <v>ROI Hydro</v>
          </cell>
          <cell r="F2791" t="str">
            <v>Pump Load</v>
          </cell>
        </row>
        <row r="2792">
          <cell r="A2792" t="str">
            <v>ROI</v>
          </cell>
          <cell r="D2792" t="str">
            <v>LI5</v>
          </cell>
          <cell r="E2792" t="str">
            <v>ROI Hydro</v>
          </cell>
          <cell r="F2792" t="str">
            <v>VO&amp;M Cost</v>
          </cell>
        </row>
        <row r="2793">
          <cell r="A2793" t="str">
            <v>ROI</v>
          </cell>
          <cell r="D2793" t="str">
            <v>LI5</v>
          </cell>
          <cell r="E2793" t="str">
            <v>ROI Hydro</v>
          </cell>
          <cell r="F2793" t="str">
            <v>Generation Cost</v>
          </cell>
        </row>
        <row r="2794">
          <cell r="A2794" t="str">
            <v>ROI</v>
          </cell>
          <cell r="D2794" t="str">
            <v>LI5</v>
          </cell>
          <cell r="E2794" t="str">
            <v>ROI Hydro</v>
          </cell>
          <cell r="F2794" t="str">
            <v>Start &amp; Shutdown Cost</v>
          </cell>
        </row>
        <row r="2795">
          <cell r="A2795" t="str">
            <v>ROI</v>
          </cell>
          <cell r="D2795" t="str">
            <v>LI5</v>
          </cell>
          <cell r="E2795" t="str">
            <v>ROI Hydro</v>
          </cell>
          <cell r="F2795" t="str">
            <v>Start Fuel Cost</v>
          </cell>
        </row>
        <row r="2796">
          <cell r="A2796" t="str">
            <v>ROI</v>
          </cell>
          <cell r="D2796" t="str">
            <v>LI5</v>
          </cell>
          <cell r="E2796" t="str">
            <v>ROI Hydro</v>
          </cell>
          <cell r="F2796" t="str">
            <v>Emissions Cost</v>
          </cell>
        </row>
        <row r="2797">
          <cell r="A2797" t="str">
            <v>ROI</v>
          </cell>
          <cell r="D2797" t="str">
            <v>LI5</v>
          </cell>
          <cell r="E2797" t="str">
            <v>ROI Hydro</v>
          </cell>
          <cell r="F2797" t="str">
            <v>Total Generation Cost</v>
          </cell>
        </row>
        <row r="2798">
          <cell r="A2798" t="str">
            <v>ROI</v>
          </cell>
          <cell r="D2798" t="str">
            <v>LI5</v>
          </cell>
          <cell r="E2798" t="str">
            <v>ROI Hydro</v>
          </cell>
          <cell r="F2798" t="str">
            <v>SRMC</v>
          </cell>
        </row>
        <row r="2799">
          <cell r="A2799" t="str">
            <v>ROI</v>
          </cell>
          <cell r="D2799" t="str">
            <v>LI5</v>
          </cell>
          <cell r="E2799" t="str">
            <v>ROI Hydro</v>
          </cell>
          <cell r="F2799" t="str">
            <v>Mark-up</v>
          </cell>
        </row>
        <row r="2800">
          <cell r="A2800" t="str">
            <v>ROI</v>
          </cell>
          <cell r="D2800" t="str">
            <v>LI5</v>
          </cell>
          <cell r="E2800" t="str">
            <v>ROI Hydro</v>
          </cell>
          <cell r="F2800" t="str">
            <v>Price Received</v>
          </cell>
        </row>
        <row r="2801">
          <cell r="A2801" t="str">
            <v>ROI</v>
          </cell>
          <cell r="D2801" t="str">
            <v>LI5</v>
          </cell>
          <cell r="E2801" t="str">
            <v>ROI Hydro</v>
          </cell>
          <cell r="F2801" t="str">
            <v>Pool Revenue</v>
          </cell>
        </row>
        <row r="2802">
          <cell r="A2802" t="str">
            <v>ROI</v>
          </cell>
          <cell r="D2802" t="str">
            <v>LI5</v>
          </cell>
          <cell r="E2802" t="str">
            <v>ROI Hydro</v>
          </cell>
          <cell r="F2802" t="str">
            <v>Net Revenue</v>
          </cell>
        </row>
        <row r="2803">
          <cell r="A2803" t="str">
            <v>ROI</v>
          </cell>
          <cell r="D2803" t="str">
            <v>LI5</v>
          </cell>
          <cell r="E2803" t="str">
            <v>ROI Hydro</v>
          </cell>
          <cell r="F2803" t="str">
            <v>Net Profit</v>
          </cell>
        </row>
        <row r="2804">
          <cell r="A2804" t="str">
            <v>ROI</v>
          </cell>
          <cell r="D2804" t="str">
            <v>LI5</v>
          </cell>
          <cell r="E2804" t="str">
            <v>ROI Hydro</v>
          </cell>
          <cell r="F2804" t="str">
            <v>Installed Capacity</v>
          </cell>
        </row>
        <row r="2805">
          <cell r="A2805" t="str">
            <v>ROI</v>
          </cell>
          <cell r="D2805" t="str">
            <v>LI5</v>
          </cell>
          <cell r="E2805" t="str">
            <v>ROI Hydro</v>
          </cell>
          <cell r="F2805" t="str">
            <v>Rated Capacity</v>
          </cell>
        </row>
        <row r="2806">
          <cell r="A2806" t="str">
            <v>ROI</v>
          </cell>
          <cell r="D2806" t="str">
            <v>LI5</v>
          </cell>
          <cell r="E2806" t="str">
            <v>ROI Hydro</v>
          </cell>
          <cell r="F2806" t="str">
            <v>Maintenance</v>
          </cell>
        </row>
        <row r="2807">
          <cell r="A2807" t="str">
            <v>ROI</v>
          </cell>
          <cell r="D2807" t="str">
            <v>LI5</v>
          </cell>
          <cell r="E2807" t="str">
            <v>ROI Hydro</v>
          </cell>
          <cell r="F2807" t="str">
            <v>Forced Outage</v>
          </cell>
        </row>
        <row r="2808">
          <cell r="A2808" t="str">
            <v>ROI</v>
          </cell>
          <cell r="D2808" t="str">
            <v>LI5</v>
          </cell>
          <cell r="E2808" t="str">
            <v>ROI Hydro</v>
          </cell>
          <cell r="F2808" t="str">
            <v>Available Energy</v>
          </cell>
        </row>
        <row r="2809">
          <cell r="A2809" t="str">
            <v>ROI</v>
          </cell>
          <cell r="D2809" t="str">
            <v>Small scale hydro</v>
          </cell>
          <cell r="E2809" t="str">
            <v>ROI Hydro</v>
          </cell>
          <cell r="F2809" t="str">
            <v>Generation</v>
          </cell>
        </row>
        <row r="2810">
          <cell r="A2810" t="str">
            <v>ROI</v>
          </cell>
          <cell r="D2810" t="str">
            <v>Small scale hydro</v>
          </cell>
          <cell r="E2810" t="str">
            <v>ROI Hydro</v>
          </cell>
          <cell r="F2810" t="str">
            <v>Units Started</v>
          </cell>
        </row>
        <row r="2811">
          <cell r="A2811" t="str">
            <v>ROI</v>
          </cell>
          <cell r="D2811" t="str">
            <v>Small scale hydro</v>
          </cell>
          <cell r="E2811" t="str">
            <v>ROI Hydro</v>
          </cell>
          <cell r="F2811" t="str">
            <v>Hours of Operation</v>
          </cell>
        </row>
        <row r="2812">
          <cell r="A2812" t="str">
            <v>ROI</v>
          </cell>
          <cell r="D2812" t="str">
            <v>Small scale hydro</v>
          </cell>
          <cell r="E2812" t="str">
            <v>ROI Hydro</v>
          </cell>
          <cell r="F2812" t="str">
            <v>Capacity Factor</v>
          </cell>
        </row>
        <row r="2813">
          <cell r="A2813" t="str">
            <v>ROI</v>
          </cell>
          <cell r="D2813" t="str">
            <v>Small scale hydro</v>
          </cell>
          <cell r="E2813" t="str">
            <v>ROI Hydro</v>
          </cell>
          <cell r="F2813" t="str">
            <v>Energy Curtailed</v>
          </cell>
        </row>
        <row r="2814">
          <cell r="A2814" t="str">
            <v>ROI</v>
          </cell>
          <cell r="D2814" t="str">
            <v>Small scale hydro</v>
          </cell>
          <cell r="E2814" t="str">
            <v>ROI Hydro</v>
          </cell>
          <cell r="F2814" t="str">
            <v>Fixed Load Generation</v>
          </cell>
        </row>
        <row r="2815">
          <cell r="A2815" t="str">
            <v>ROI</v>
          </cell>
          <cell r="D2815" t="str">
            <v>Small scale hydro</v>
          </cell>
          <cell r="E2815" t="str">
            <v>ROI Hydro</v>
          </cell>
          <cell r="F2815" t="str">
            <v>Pump Load</v>
          </cell>
        </row>
        <row r="2816">
          <cell r="A2816" t="str">
            <v>ROI</v>
          </cell>
          <cell r="D2816" t="str">
            <v>Small scale hydro</v>
          </cell>
          <cell r="E2816" t="str">
            <v>ROI Hydro</v>
          </cell>
          <cell r="F2816" t="str">
            <v>VO&amp;M Cost</v>
          </cell>
        </row>
        <row r="2817">
          <cell r="A2817" t="str">
            <v>ROI</v>
          </cell>
          <cell r="D2817" t="str">
            <v>Small scale hydro</v>
          </cell>
          <cell r="E2817" t="str">
            <v>ROI Hydro</v>
          </cell>
          <cell r="F2817" t="str">
            <v>Generation Cost</v>
          </cell>
        </row>
        <row r="2818">
          <cell r="A2818" t="str">
            <v>ROI</v>
          </cell>
          <cell r="D2818" t="str">
            <v>Small scale hydro</v>
          </cell>
          <cell r="E2818" t="str">
            <v>ROI Hydro</v>
          </cell>
          <cell r="F2818" t="str">
            <v>Start &amp; Shutdown Cost</v>
          </cell>
        </row>
        <row r="2819">
          <cell r="A2819" t="str">
            <v>ROI</v>
          </cell>
          <cell r="D2819" t="str">
            <v>Small scale hydro</v>
          </cell>
          <cell r="E2819" t="str">
            <v>ROI Hydro</v>
          </cell>
          <cell r="F2819" t="str">
            <v>Start Fuel Cost</v>
          </cell>
        </row>
        <row r="2820">
          <cell r="A2820" t="str">
            <v>ROI</v>
          </cell>
          <cell r="D2820" t="str">
            <v>Small scale hydro</v>
          </cell>
          <cell r="E2820" t="str">
            <v>ROI Hydro</v>
          </cell>
          <cell r="F2820" t="str">
            <v>Emissions Cost</v>
          </cell>
        </row>
        <row r="2821">
          <cell r="A2821" t="str">
            <v>ROI</v>
          </cell>
          <cell r="D2821" t="str">
            <v>Small scale hydro</v>
          </cell>
          <cell r="E2821" t="str">
            <v>ROI Hydro</v>
          </cell>
          <cell r="F2821" t="str">
            <v>Total Generation Cost</v>
          </cell>
        </row>
        <row r="2822">
          <cell r="A2822" t="str">
            <v>ROI</v>
          </cell>
          <cell r="D2822" t="str">
            <v>Small scale hydro</v>
          </cell>
          <cell r="E2822" t="str">
            <v>ROI Hydro</v>
          </cell>
          <cell r="F2822" t="str">
            <v>SRMC</v>
          </cell>
        </row>
        <row r="2823">
          <cell r="A2823" t="str">
            <v>ROI</v>
          </cell>
          <cell r="D2823" t="str">
            <v>Small scale hydro</v>
          </cell>
          <cell r="E2823" t="str">
            <v>ROI Hydro</v>
          </cell>
          <cell r="F2823" t="str">
            <v>Mark-up</v>
          </cell>
        </row>
        <row r="2824">
          <cell r="A2824" t="str">
            <v>ROI</v>
          </cell>
          <cell r="D2824" t="str">
            <v>Small scale hydro</v>
          </cell>
          <cell r="E2824" t="str">
            <v>ROI Hydro</v>
          </cell>
          <cell r="F2824" t="str">
            <v>Price Received</v>
          </cell>
        </row>
        <row r="2825">
          <cell r="A2825" t="str">
            <v>ROI</v>
          </cell>
          <cell r="D2825" t="str">
            <v>Small scale hydro</v>
          </cell>
          <cell r="E2825" t="str">
            <v>ROI Hydro</v>
          </cell>
          <cell r="F2825" t="str">
            <v>Pool Revenue</v>
          </cell>
        </row>
        <row r="2826">
          <cell r="A2826" t="str">
            <v>ROI</v>
          </cell>
          <cell r="D2826" t="str">
            <v>Small scale hydro</v>
          </cell>
          <cell r="E2826" t="str">
            <v>ROI Hydro</v>
          </cell>
          <cell r="F2826" t="str">
            <v>Net Revenue</v>
          </cell>
        </row>
        <row r="2827">
          <cell r="A2827" t="str">
            <v>ROI</v>
          </cell>
          <cell r="D2827" t="str">
            <v>Small scale hydro</v>
          </cell>
          <cell r="E2827" t="str">
            <v>ROI Hydro</v>
          </cell>
          <cell r="F2827" t="str">
            <v>Net Profit</v>
          </cell>
        </row>
        <row r="2828">
          <cell r="A2828" t="str">
            <v>ROI</v>
          </cell>
          <cell r="D2828" t="str">
            <v>Small scale hydro</v>
          </cell>
          <cell r="E2828" t="str">
            <v>ROI Hydro</v>
          </cell>
          <cell r="F2828" t="str">
            <v>Installed Capacity</v>
          </cell>
        </row>
        <row r="2829">
          <cell r="A2829" t="str">
            <v>ROI</v>
          </cell>
          <cell r="D2829" t="str">
            <v>Small scale hydro</v>
          </cell>
          <cell r="E2829" t="str">
            <v>ROI Hydro</v>
          </cell>
          <cell r="F2829" t="str">
            <v>Rated Capacity</v>
          </cell>
        </row>
        <row r="2830">
          <cell r="A2830" t="str">
            <v>ROI</v>
          </cell>
          <cell r="D2830" t="str">
            <v>Small scale hydro</v>
          </cell>
          <cell r="E2830" t="str">
            <v>ROI Hydro</v>
          </cell>
          <cell r="F2830" t="str">
            <v>Maintenance</v>
          </cell>
        </row>
        <row r="2831">
          <cell r="A2831" t="str">
            <v>ROI</v>
          </cell>
          <cell r="D2831" t="str">
            <v>Small scale hydro</v>
          </cell>
          <cell r="E2831" t="str">
            <v>ROI Hydro</v>
          </cell>
          <cell r="F2831" t="str">
            <v>Forced Outage</v>
          </cell>
        </row>
        <row r="2832">
          <cell r="A2832" t="str">
            <v>ROI</v>
          </cell>
          <cell r="D2832" t="str">
            <v>Small scale hydro</v>
          </cell>
          <cell r="E2832" t="str">
            <v>ROI Hydro</v>
          </cell>
          <cell r="F2832" t="str">
            <v>Available Energy</v>
          </cell>
        </row>
        <row r="2833">
          <cell r="A2833" t="str">
            <v>ROI</v>
          </cell>
          <cell r="D2833" t="str">
            <v>GI1</v>
          </cell>
          <cell r="E2833" t="str">
            <v>ROI Oil</v>
          </cell>
          <cell r="F2833" t="str">
            <v>Generation</v>
          </cell>
        </row>
        <row r="2834">
          <cell r="A2834" t="str">
            <v>ROI</v>
          </cell>
          <cell r="D2834" t="str">
            <v>GI1</v>
          </cell>
          <cell r="E2834" t="str">
            <v>ROI Oil</v>
          </cell>
          <cell r="F2834" t="str">
            <v>Units Started</v>
          </cell>
        </row>
        <row r="2835">
          <cell r="A2835" t="str">
            <v>ROI</v>
          </cell>
          <cell r="D2835" t="str">
            <v>GI1</v>
          </cell>
          <cell r="E2835" t="str">
            <v>ROI Oil</v>
          </cell>
          <cell r="F2835" t="str">
            <v>Hours of Operation</v>
          </cell>
        </row>
        <row r="2836">
          <cell r="A2836" t="str">
            <v>ROI</v>
          </cell>
          <cell r="D2836" t="str">
            <v>GI1</v>
          </cell>
          <cell r="E2836" t="str">
            <v>ROI Oil</v>
          </cell>
          <cell r="F2836" t="str">
            <v>Capacity Factor</v>
          </cell>
        </row>
        <row r="2837">
          <cell r="A2837" t="str">
            <v>ROI</v>
          </cell>
          <cell r="D2837" t="str">
            <v>GI1</v>
          </cell>
          <cell r="E2837" t="str">
            <v>ROI Oil</v>
          </cell>
          <cell r="F2837" t="str">
            <v>Energy Curtailed</v>
          </cell>
        </row>
        <row r="2838">
          <cell r="A2838" t="str">
            <v>ROI</v>
          </cell>
          <cell r="D2838" t="str">
            <v>GI1</v>
          </cell>
          <cell r="E2838" t="str">
            <v>ROI Oil</v>
          </cell>
          <cell r="F2838" t="str">
            <v>Fixed Load Generation</v>
          </cell>
        </row>
        <row r="2839">
          <cell r="A2839" t="str">
            <v>ROI</v>
          </cell>
          <cell r="D2839" t="str">
            <v>GI1</v>
          </cell>
          <cell r="E2839" t="str">
            <v>ROI Oil</v>
          </cell>
          <cell r="F2839" t="str">
            <v>Pump Load</v>
          </cell>
        </row>
        <row r="2840">
          <cell r="A2840" t="str">
            <v>ROI</v>
          </cell>
          <cell r="D2840" t="str">
            <v>GI1</v>
          </cell>
          <cell r="E2840" t="str">
            <v>ROI Oil</v>
          </cell>
          <cell r="F2840" t="str">
            <v>VO&amp;M Cost</v>
          </cell>
        </row>
        <row r="2841">
          <cell r="A2841" t="str">
            <v>ROI</v>
          </cell>
          <cell r="D2841" t="str">
            <v>GI1</v>
          </cell>
          <cell r="E2841" t="str">
            <v>ROI Oil</v>
          </cell>
          <cell r="F2841" t="str">
            <v>Generation Cost</v>
          </cell>
        </row>
        <row r="2842">
          <cell r="A2842" t="str">
            <v>ROI</v>
          </cell>
          <cell r="D2842" t="str">
            <v>GI1</v>
          </cell>
          <cell r="E2842" t="str">
            <v>ROI Oil</v>
          </cell>
          <cell r="F2842" t="str">
            <v>Start &amp; Shutdown Cost</v>
          </cell>
        </row>
        <row r="2843">
          <cell r="A2843" t="str">
            <v>ROI</v>
          </cell>
          <cell r="D2843" t="str">
            <v>GI1</v>
          </cell>
          <cell r="E2843" t="str">
            <v>ROI Oil</v>
          </cell>
          <cell r="F2843" t="str">
            <v>Start Fuel Cost</v>
          </cell>
        </row>
        <row r="2844">
          <cell r="A2844" t="str">
            <v>ROI</v>
          </cell>
          <cell r="D2844" t="str">
            <v>GI1</v>
          </cell>
          <cell r="E2844" t="str">
            <v>ROI Oil</v>
          </cell>
          <cell r="F2844" t="str">
            <v>Emissions Cost</v>
          </cell>
        </row>
        <row r="2845">
          <cell r="A2845" t="str">
            <v>ROI</v>
          </cell>
          <cell r="D2845" t="str">
            <v>GI1</v>
          </cell>
          <cell r="E2845" t="str">
            <v>ROI Oil</v>
          </cell>
          <cell r="F2845" t="str">
            <v>Total Generation Cost</v>
          </cell>
        </row>
        <row r="2846">
          <cell r="A2846" t="str">
            <v>ROI</v>
          </cell>
          <cell r="D2846" t="str">
            <v>GI1</v>
          </cell>
          <cell r="E2846" t="str">
            <v>ROI Oil</v>
          </cell>
          <cell r="F2846" t="str">
            <v>SRMC</v>
          </cell>
        </row>
        <row r="2847">
          <cell r="A2847" t="str">
            <v>ROI</v>
          </cell>
          <cell r="D2847" t="str">
            <v>GI1</v>
          </cell>
          <cell r="E2847" t="str">
            <v>ROI Oil</v>
          </cell>
          <cell r="F2847" t="str">
            <v>Mark-up</v>
          </cell>
        </row>
        <row r="2848">
          <cell r="A2848" t="str">
            <v>ROI</v>
          </cell>
          <cell r="D2848" t="str">
            <v>GI1</v>
          </cell>
          <cell r="E2848" t="str">
            <v>ROI Oil</v>
          </cell>
          <cell r="F2848" t="str">
            <v>Mark-up</v>
          </cell>
        </row>
        <row r="2849">
          <cell r="A2849" t="str">
            <v>ROI</v>
          </cell>
          <cell r="D2849" t="str">
            <v>GI1</v>
          </cell>
          <cell r="E2849" t="str">
            <v>ROI Oil</v>
          </cell>
          <cell r="F2849" t="str">
            <v>Mark-up</v>
          </cell>
        </row>
        <row r="2850">
          <cell r="A2850" t="str">
            <v>ROI</v>
          </cell>
          <cell r="D2850" t="str">
            <v>GI1</v>
          </cell>
          <cell r="E2850" t="str">
            <v>ROI Oil</v>
          </cell>
          <cell r="F2850" t="str">
            <v>Price Received</v>
          </cell>
        </row>
        <row r="2851">
          <cell r="A2851" t="str">
            <v>ROI</v>
          </cell>
          <cell r="D2851" t="str">
            <v>GI1</v>
          </cell>
          <cell r="E2851" t="str">
            <v>ROI Oil</v>
          </cell>
          <cell r="F2851" t="str">
            <v>Pool Revenue</v>
          </cell>
        </row>
        <row r="2852">
          <cell r="A2852" t="str">
            <v>ROI</v>
          </cell>
          <cell r="D2852" t="str">
            <v>GI1</v>
          </cell>
          <cell r="E2852" t="str">
            <v>ROI Oil</v>
          </cell>
          <cell r="F2852" t="str">
            <v>Net Revenue</v>
          </cell>
        </row>
        <row r="2853">
          <cell r="A2853" t="str">
            <v>ROI</v>
          </cell>
          <cell r="D2853" t="str">
            <v>GI1</v>
          </cell>
          <cell r="E2853" t="str">
            <v>ROI Oil</v>
          </cell>
          <cell r="F2853" t="str">
            <v>Net Profit</v>
          </cell>
        </row>
        <row r="2854">
          <cell r="A2854" t="str">
            <v>ROI</v>
          </cell>
          <cell r="D2854" t="str">
            <v>GI1</v>
          </cell>
          <cell r="E2854" t="str">
            <v>ROI Oil</v>
          </cell>
          <cell r="F2854" t="str">
            <v>Installed Capacity</v>
          </cell>
        </row>
        <row r="2855">
          <cell r="A2855" t="str">
            <v>ROI</v>
          </cell>
          <cell r="D2855" t="str">
            <v>GI1</v>
          </cell>
          <cell r="E2855" t="str">
            <v>ROI Oil</v>
          </cell>
          <cell r="F2855" t="str">
            <v>Rated Capacity</v>
          </cell>
        </row>
        <row r="2856">
          <cell r="A2856" t="str">
            <v>ROI</v>
          </cell>
          <cell r="D2856" t="str">
            <v>GI1</v>
          </cell>
          <cell r="E2856" t="str">
            <v>ROI Oil</v>
          </cell>
          <cell r="F2856" t="str">
            <v>Maintenance</v>
          </cell>
        </row>
        <row r="2857">
          <cell r="A2857" t="str">
            <v>ROI</v>
          </cell>
          <cell r="D2857" t="str">
            <v>GI1</v>
          </cell>
          <cell r="E2857" t="str">
            <v>ROI Oil</v>
          </cell>
          <cell r="F2857" t="str">
            <v>Forced Outage</v>
          </cell>
        </row>
        <row r="2858">
          <cell r="A2858" t="str">
            <v>ROI</v>
          </cell>
          <cell r="D2858" t="str">
            <v>GI1</v>
          </cell>
          <cell r="E2858" t="str">
            <v>ROI Oil</v>
          </cell>
          <cell r="F2858" t="str">
            <v>Available Energy</v>
          </cell>
        </row>
        <row r="2859">
          <cell r="A2859" t="str">
            <v>ROI</v>
          </cell>
          <cell r="D2859" t="str">
            <v>GI2</v>
          </cell>
          <cell r="E2859" t="str">
            <v>ROI Oil</v>
          </cell>
          <cell r="F2859" t="str">
            <v>Generation</v>
          </cell>
        </row>
        <row r="2860">
          <cell r="A2860" t="str">
            <v>ROI</v>
          </cell>
          <cell r="D2860" t="str">
            <v>GI2</v>
          </cell>
          <cell r="E2860" t="str">
            <v>ROI Oil</v>
          </cell>
          <cell r="F2860" t="str">
            <v>Units Started</v>
          </cell>
        </row>
        <row r="2861">
          <cell r="A2861" t="str">
            <v>ROI</v>
          </cell>
          <cell r="D2861" t="str">
            <v>GI2</v>
          </cell>
          <cell r="E2861" t="str">
            <v>ROI Oil</v>
          </cell>
          <cell r="F2861" t="str">
            <v>Hours of Operation</v>
          </cell>
        </row>
        <row r="2862">
          <cell r="A2862" t="str">
            <v>ROI</v>
          </cell>
          <cell r="D2862" t="str">
            <v>GI2</v>
          </cell>
          <cell r="E2862" t="str">
            <v>ROI Oil</v>
          </cell>
          <cell r="F2862" t="str">
            <v>Capacity Factor</v>
          </cell>
        </row>
        <row r="2863">
          <cell r="A2863" t="str">
            <v>ROI</v>
          </cell>
          <cell r="D2863" t="str">
            <v>GI2</v>
          </cell>
          <cell r="E2863" t="str">
            <v>ROI Oil</v>
          </cell>
          <cell r="F2863" t="str">
            <v>Energy Curtailed</v>
          </cell>
        </row>
        <row r="2864">
          <cell r="A2864" t="str">
            <v>ROI</v>
          </cell>
          <cell r="D2864" t="str">
            <v>GI2</v>
          </cell>
          <cell r="E2864" t="str">
            <v>ROI Oil</v>
          </cell>
          <cell r="F2864" t="str">
            <v>Fixed Load Generation</v>
          </cell>
        </row>
        <row r="2865">
          <cell r="A2865" t="str">
            <v>ROI</v>
          </cell>
          <cell r="D2865" t="str">
            <v>GI2</v>
          </cell>
          <cell r="E2865" t="str">
            <v>ROI Oil</v>
          </cell>
          <cell r="F2865" t="str">
            <v>Pump Load</v>
          </cell>
        </row>
        <row r="2866">
          <cell r="A2866" t="str">
            <v>ROI</v>
          </cell>
          <cell r="D2866" t="str">
            <v>GI2</v>
          </cell>
          <cell r="E2866" t="str">
            <v>ROI Oil</v>
          </cell>
          <cell r="F2866" t="str">
            <v>VO&amp;M Cost</v>
          </cell>
        </row>
        <row r="2867">
          <cell r="A2867" t="str">
            <v>ROI</v>
          </cell>
          <cell r="D2867" t="str">
            <v>GI2</v>
          </cell>
          <cell r="E2867" t="str">
            <v>ROI Oil</v>
          </cell>
          <cell r="F2867" t="str">
            <v>Generation Cost</v>
          </cell>
        </row>
        <row r="2868">
          <cell r="A2868" t="str">
            <v>ROI</v>
          </cell>
          <cell r="D2868" t="str">
            <v>GI2</v>
          </cell>
          <cell r="E2868" t="str">
            <v>ROI Oil</v>
          </cell>
          <cell r="F2868" t="str">
            <v>Start &amp; Shutdown Cost</v>
          </cell>
        </row>
        <row r="2869">
          <cell r="A2869" t="str">
            <v>ROI</v>
          </cell>
          <cell r="D2869" t="str">
            <v>GI2</v>
          </cell>
          <cell r="E2869" t="str">
            <v>ROI Oil</v>
          </cell>
          <cell r="F2869" t="str">
            <v>Start Fuel Cost</v>
          </cell>
        </row>
        <row r="2870">
          <cell r="A2870" t="str">
            <v>ROI</v>
          </cell>
          <cell r="D2870" t="str">
            <v>GI2</v>
          </cell>
          <cell r="E2870" t="str">
            <v>ROI Oil</v>
          </cell>
          <cell r="F2870" t="str">
            <v>Emissions Cost</v>
          </cell>
        </row>
        <row r="2871">
          <cell r="A2871" t="str">
            <v>ROI</v>
          </cell>
          <cell r="D2871" t="str">
            <v>GI2</v>
          </cell>
          <cell r="E2871" t="str">
            <v>ROI Oil</v>
          </cell>
          <cell r="F2871" t="str">
            <v>Total Generation Cost</v>
          </cell>
        </row>
        <row r="2872">
          <cell r="A2872" t="str">
            <v>ROI</v>
          </cell>
          <cell r="D2872" t="str">
            <v>GI2</v>
          </cell>
          <cell r="E2872" t="str">
            <v>ROI Oil</v>
          </cell>
          <cell r="F2872" t="str">
            <v>SRMC</v>
          </cell>
        </row>
        <row r="2873">
          <cell r="A2873" t="str">
            <v>ROI</v>
          </cell>
          <cell r="D2873" t="str">
            <v>GI2</v>
          </cell>
          <cell r="E2873" t="str">
            <v>ROI Oil</v>
          </cell>
          <cell r="F2873" t="str">
            <v>Mark-up</v>
          </cell>
        </row>
        <row r="2874">
          <cell r="A2874" t="str">
            <v>ROI</v>
          </cell>
          <cell r="D2874" t="str">
            <v>GI2</v>
          </cell>
          <cell r="E2874" t="str">
            <v>ROI Oil</v>
          </cell>
          <cell r="F2874" t="str">
            <v>Mark-up</v>
          </cell>
        </row>
        <row r="2875">
          <cell r="A2875" t="str">
            <v>ROI</v>
          </cell>
          <cell r="D2875" t="str">
            <v>GI2</v>
          </cell>
          <cell r="E2875" t="str">
            <v>ROI Oil</v>
          </cell>
          <cell r="F2875" t="str">
            <v>Mark-up</v>
          </cell>
        </row>
        <row r="2876">
          <cell r="A2876" t="str">
            <v>ROI</v>
          </cell>
          <cell r="D2876" t="str">
            <v>GI2</v>
          </cell>
          <cell r="E2876" t="str">
            <v>ROI Oil</v>
          </cell>
          <cell r="F2876" t="str">
            <v>Price Received</v>
          </cell>
        </row>
        <row r="2877">
          <cell r="A2877" t="str">
            <v>ROI</v>
          </cell>
          <cell r="D2877" t="str">
            <v>GI2</v>
          </cell>
          <cell r="E2877" t="str">
            <v>ROI Oil</v>
          </cell>
          <cell r="F2877" t="str">
            <v>Pool Revenue</v>
          </cell>
        </row>
        <row r="2878">
          <cell r="A2878" t="str">
            <v>ROI</v>
          </cell>
          <cell r="D2878" t="str">
            <v>GI2</v>
          </cell>
          <cell r="E2878" t="str">
            <v>ROI Oil</v>
          </cell>
          <cell r="F2878" t="str">
            <v>Net Revenue</v>
          </cell>
        </row>
        <row r="2879">
          <cell r="A2879" t="str">
            <v>ROI</v>
          </cell>
          <cell r="D2879" t="str">
            <v>GI2</v>
          </cell>
          <cell r="E2879" t="str">
            <v>ROI Oil</v>
          </cell>
          <cell r="F2879" t="str">
            <v>Net Profit</v>
          </cell>
        </row>
        <row r="2880">
          <cell r="A2880" t="str">
            <v>ROI</v>
          </cell>
          <cell r="D2880" t="str">
            <v>GI2</v>
          </cell>
          <cell r="E2880" t="str">
            <v>ROI Oil</v>
          </cell>
          <cell r="F2880" t="str">
            <v>Installed Capacity</v>
          </cell>
        </row>
        <row r="2881">
          <cell r="A2881" t="str">
            <v>ROI</v>
          </cell>
          <cell r="D2881" t="str">
            <v>GI2</v>
          </cell>
          <cell r="E2881" t="str">
            <v>ROI Oil</v>
          </cell>
          <cell r="F2881" t="str">
            <v>Rated Capacity</v>
          </cell>
        </row>
        <row r="2882">
          <cell r="A2882" t="str">
            <v>ROI</v>
          </cell>
          <cell r="D2882" t="str">
            <v>GI2</v>
          </cell>
          <cell r="E2882" t="str">
            <v>ROI Oil</v>
          </cell>
          <cell r="F2882" t="str">
            <v>Maintenance</v>
          </cell>
        </row>
        <row r="2883">
          <cell r="A2883" t="str">
            <v>ROI</v>
          </cell>
          <cell r="D2883" t="str">
            <v>GI2</v>
          </cell>
          <cell r="E2883" t="str">
            <v>ROI Oil</v>
          </cell>
          <cell r="F2883" t="str">
            <v>Forced Outage</v>
          </cell>
        </row>
        <row r="2884">
          <cell r="A2884" t="str">
            <v>ROI</v>
          </cell>
          <cell r="D2884" t="str">
            <v>GI2</v>
          </cell>
          <cell r="E2884" t="str">
            <v>ROI Oil</v>
          </cell>
          <cell r="F2884" t="str">
            <v>Available Energy</v>
          </cell>
        </row>
        <row r="2885">
          <cell r="A2885" t="str">
            <v>ROI</v>
          </cell>
          <cell r="D2885" t="str">
            <v>GI3</v>
          </cell>
          <cell r="E2885" t="str">
            <v>ROI Oil</v>
          </cell>
          <cell r="F2885" t="str">
            <v>Generation</v>
          </cell>
        </row>
        <row r="2886">
          <cell r="A2886" t="str">
            <v>ROI</v>
          </cell>
          <cell r="D2886" t="str">
            <v>GI3</v>
          </cell>
          <cell r="E2886" t="str">
            <v>ROI Oil</v>
          </cell>
          <cell r="F2886" t="str">
            <v>Units Started</v>
          </cell>
        </row>
        <row r="2887">
          <cell r="A2887" t="str">
            <v>ROI</v>
          </cell>
          <cell r="D2887" t="str">
            <v>GI3</v>
          </cell>
          <cell r="E2887" t="str">
            <v>ROI Oil</v>
          </cell>
          <cell r="F2887" t="str">
            <v>Hours of Operation</v>
          </cell>
        </row>
        <row r="2888">
          <cell r="A2888" t="str">
            <v>ROI</v>
          </cell>
          <cell r="D2888" t="str">
            <v>GI3</v>
          </cell>
          <cell r="E2888" t="str">
            <v>ROI Oil</v>
          </cell>
          <cell r="F2888" t="str">
            <v>Capacity Factor</v>
          </cell>
        </row>
        <row r="2889">
          <cell r="A2889" t="str">
            <v>ROI</v>
          </cell>
          <cell r="D2889" t="str">
            <v>GI3</v>
          </cell>
          <cell r="E2889" t="str">
            <v>ROI Oil</v>
          </cell>
          <cell r="F2889" t="str">
            <v>Energy Curtailed</v>
          </cell>
        </row>
        <row r="2890">
          <cell r="A2890" t="str">
            <v>ROI</v>
          </cell>
          <cell r="D2890" t="str">
            <v>GI3</v>
          </cell>
          <cell r="E2890" t="str">
            <v>ROI Oil</v>
          </cell>
          <cell r="F2890" t="str">
            <v>Fixed Load Generation</v>
          </cell>
        </row>
        <row r="2891">
          <cell r="A2891" t="str">
            <v>ROI</v>
          </cell>
          <cell r="D2891" t="str">
            <v>GI3</v>
          </cell>
          <cell r="E2891" t="str">
            <v>ROI Oil</v>
          </cell>
          <cell r="F2891" t="str">
            <v>Pump Load</v>
          </cell>
        </row>
        <row r="2892">
          <cell r="A2892" t="str">
            <v>ROI</v>
          </cell>
          <cell r="D2892" t="str">
            <v>GI3</v>
          </cell>
          <cell r="E2892" t="str">
            <v>ROI Oil</v>
          </cell>
          <cell r="F2892" t="str">
            <v>VO&amp;M Cost</v>
          </cell>
        </row>
        <row r="2893">
          <cell r="A2893" t="str">
            <v>ROI</v>
          </cell>
          <cell r="D2893" t="str">
            <v>GI3</v>
          </cell>
          <cell r="E2893" t="str">
            <v>ROI Oil</v>
          </cell>
          <cell r="F2893" t="str">
            <v>Generation Cost</v>
          </cell>
        </row>
        <row r="2894">
          <cell r="A2894" t="str">
            <v>ROI</v>
          </cell>
          <cell r="D2894" t="str">
            <v>GI3</v>
          </cell>
          <cell r="E2894" t="str">
            <v>ROI Oil</v>
          </cell>
          <cell r="F2894" t="str">
            <v>Start &amp; Shutdown Cost</v>
          </cell>
        </row>
        <row r="2895">
          <cell r="A2895" t="str">
            <v>ROI</v>
          </cell>
          <cell r="D2895" t="str">
            <v>GI3</v>
          </cell>
          <cell r="E2895" t="str">
            <v>ROI Oil</v>
          </cell>
          <cell r="F2895" t="str">
            <v>Start Fuel Cost</v>
          </cell>
        </row>
        <row r="2896">
          <cell r="A2896" t="str">
            <v>ROI</v>
          </cell>
          <cell r="D2896" t="str">
            <v>GI3</v>
          </cell>
          <cell r="E2896" t="str">
            <v>ROI Oil</v>
          </cell>
          <cell r="F2896" t="str">
            <v>Emissions Cost</v>
          </cell>
        </row>
        <row r="2897">
          <cell r="A2897" t="str">
            <v>ROI</v>
          </cell>
          <cell r="D2897" t="str">
            <v>GI3</v>
          </cell>
          <cell r="E2897" t="str">
            <v>ROI Oil</v>
          </cell>
          <cell r="F2897" t="str">
            <v>Total Generation Cost</v>
          </cell>
        </row>
        <row r="2898">
          <cell r="A2898" t="str">
            <v>ROI</v>
          </cell>
          <cell r="D2898" t="str">
            <v>GI3</v>
          </cell>
          <cell r="E2898" t="str">
            <v>ROI Oil</v>
          </cell>
          <cell r="F2898" t="str">
            <v>SRMC</v>
          </cell>
        </row>
        <row r="2899">
          <cell r="A2899" t="str">
            <v>ROI</v>
          </cell>
          <cell r="D2899" t="str">
            <v>GI3</v>
          </cell>
          <cell r="E2899" t="str">
            <v>ROI Oil</v>
          </cell>
          <cell r="F2899" t="str">
            <v>Mark-up</v>
          </cell>
        </row>
        <row r="2900">
          <cell r="A2900" t="str">
            <v>ROI</v>
          </cell>
          <cell r="D2900" t="str">
            <v>GI3</v>
          </cell>
          <cell r="E2900" t="str">
            <v>ROI Oil</v>
          </cell>
          <cell r="F2900" t="str">
            <v>Mark-up</v>
          </cell>
        </row>
        <row r="2901">
          <cell r="A2901" t="str">
            <v>ROI</v>
          </cell>
          <cell r="D2901" t="str">
            <v>GI3</v>
          </cell>
          <cell r="E2901" t="str">
            <v>ROI Oil</v>
          </cell>
          <cell r="F2901" t="str">
            <v>Mark-up</v>
          </cell>
        </row>
        <row r="2902">
          <cell r="A2902" t="str">
            <v>ROI</v>
          </cell>
          <cell r="D2902" t="str">
            <v>GI3</v>
          </cell>
          <cell r="E2902" t="str">
            <v>ROI Oil</v>
          </cell>
          <cell r="F2902" t="str">
            <v>Price Received</v>
          </cell>
        </row>
        <row r="2903">
          <cell r="A2903" t="str">
            <v>ROI</v>
          </cell>
          <cell r="D2903" t="str">
            <v>GI3</v>
          </cell>
          <cell r="E2903" t="str">
            <v>ROI Oil</v>
          </cell>
          <cell r="F2903" t="str">
            <v>Pool Revenue</v>
          </cell>
        </row>
        <row r="2904">
          <cell r="A2904" t="str">
            <v>ROI</v>
          </cell>
          <cell r="D2904" t="str">
            <v>GI3</v>
          </cell>
          <cell r="E2904" t="str">
            <v>ROI Oil</v>
          </cell>
          <cell r="F2904" t="str">
            <v>Net Revenue</v>
          </cell>
        </row>
        <row r="2905">
          <cell r="A2905" t="str">
            <v>ROI</v>
          </cell>
          <cell r="D2905" t="str">
            <v>GI3</v>
          </cell>
          <cell r="E2905" t="str">
            <v>ROI Oil</v>
          </cell>
          <cell r="F2905" t="str">
            <v>Net Profit</v>
          </cell>
        </row>
        <row r="2906">
          <cell r="A2906" t="str">
            <v>ROI</v>
          </cell>
          <cell r="D2906" t="str">
            <v>GI3</v>
          </cell>
          <cell r="E2906" t="str">
            <v>ROI Oil</v>
          </cell>
          <cell r="F2906" t="str">
            <v>Installed Capacity</v>
          </cell>
        </row>
        <row r="2907">
          <cell r="A2907" t="str">
            <v>ROI</v>
          </cell>
          <cell r="D2907" t="str">
            <v>GI3</v>
          </cell>
          <cell r="E2907" t="str">
            <v>ROI Oil</v>
          </cell>
          <cell r="F2907" t="str">
            <v>Rated Capacity</v>
          </cell>
        </row>
        <row r="2908">
          <cell r="A2908" t="str">
            <v>ROI</v>
          </cell>
          <cell r="D2908" t="str">
            <v>GI3</v>
          </cell>
          <cell r="E2908" t="str">
            <v>ROI Oil</v>
          </cell>
          <cell r="F2908" t="str">
            <v>Maintenance</v>
          </cell>
        </row>
        <row r="2909">
          <cell r="A2909" t="str">
            <v>ROI</v>
          </cell>
          <cell r="D2909" t="str">
            <v>GI3</v>
          </cell>
          <cell r="E2909" t="str">
            <v>ROI Oil</v>
          </cell>
          <cell r="F2909" t="str">
            <v>Forced Outage</v>
          </cell>
        </row>
        <row r="2910">
          <cell r="A2910" t="str">
            <v>ROI</v>
          </cell>
          <cell r="D2910" t="str">
            <v>GI3</v>
          </cell>
          <cell r="E2910" t="str">
            <v>ROI Oil</v>
          </cell>
          <cell r="F2910" t="str">
            <v>Available Energy</v>
          </cell>
        </row>
        <row r="2911">
          <cell r="A2911" t="str">
            <v>ROI</v>
          </cell>
          <cell r="D2911" t="str">
            <v>TB1</v>
          </cell>
          <cell r="E2911" t="str">
            <v>ROI Oil</v>
          </cell>
          <cell r="F2911" t="str">
            <v>Generation</v>
          </cell>
        </row>
        <row r="2912">
          <cell r="A2912" t="str">
            <v>ROI</v>
          </cell>
          <cell r="D2912" t="str">
            <v>TB1</v>
          </cell>
          <cell r="E2912" t="str">
            <v>ROI Oil</v>
          </cell>
          <cell r="F2912" t="str">
            <v>Units Started</v>
          </cell>
        </row>
        <row r="2913">
          <cell r="A2913" t="str">
            <v>ROI</v>
          </cell>
          <cell r="D2913" t="str">
            <v>TB1</v>
          </cell>
          <cell r="E2913" t="str">
            <v>ROI Oil</v>
          </cell>
          <cell r="F2913" t="str">
            <v>Hours of Operation</v>
          </cell>
        </row>
        <row r="2914">
          <cell r="A2914" t="str">
            <v>ROI</v>
          </cell>
          <cell r="D2914" t="str">
            <v>TB1</v>
          </cell>
          <cell r="E2914" t="str">
            <v>ROI Oil</v>
          </cell>
          <cell r="F2914" t="str">
            <v>Capacity Factor</v>
          </cell>
        </row>
        <row r="2915">
          <cell r="A2915" t="str">
            <v>ROI</v>
          </cell>
          <cell r="D2915" t="str">
            <v>TB1</v>
          </cell>
          <cell r="E2915" t="str">
            <v>ROI Oil</v>
          </cell>
          <cell r="F2915" t="str">
            <v>Energy Curtailed</v>
          </cell>
        </row>
        <row r="2916">
          <cell r="A2916" t="str">
            <v>ROI</v>
          </cell>
          <cell r="D2916" t="str">
            <v>TB1</v>
          </cell>
          <cell r="E2916" t="str">
            <v>ROI Oil</v>
          </cell>
          <cell r="F2916" t="str">
            <v>Fixed Load Generation</v>
          </cell>
        </row>
        <row r="2917">
          <cell r="A2917" t="str">
            <v>ROI</v>
          </cell>
          <cell r="D2917" t="str">
            <v>TB1</v>
          </cell>
          <cell r="E2917" t="str">
            <v>ROI Oil</v>
          </cell>
          <cell r="F2917" t="str">
            <v>Pump Load</v>
          </cell>
        </row>
        <row r="2918">
          <cell r="A2918" t="str">
            <v>ROI</v>
          </cell>
          <cell r="D2918" t="str">
            <v>TB1</v>
          </cell>
          <cell r="E2918" t="str">
            <v>ROI Oil</v>
          </cell>
          <cell r="F2918" t="str">
            <v>VO&amp;M Cost</v>
          </cell>
        </row>
        <row r="2919">
          <cell r="A2919" t="str">
            <v>ROI</v>
          </cell>
          <cell r="D2919" t="str">
            <v>TB1</v>
          </cell>
          <cell r="E2919" t="str">
            <v>ROI Oil</v>
          </cell>
          <cell r="F2919" t="str">
            <v>Generation Cost</v>
          </cell>
        </row>
        <row r="2920">
          <cell r="A2920" t="str">
            <v>ROI</v>
          </cell>
          <cell r="D2920" t="str">
            <v>TB1</v>
          </cell>
          <cell r="E2920" t="str">
            <v>ROI Oil</v>
          </cell>
          <cell r="F2920" t="str">
            <v>Start &amp; Shutdown Cost</v>
          </cell>
        </row>
        <row r="2921">
          <cell r="A2921" t="str">
            <v>ROI</v>
          </cell>
          <cell r="D2921" t="str">
            <v>TB1</v>
          </cell>
          <cell r="E2921" t="str">
            <v>ROI Oil</v>
          </cell>
          <cell r="F2921" t="str">
            <v>Start Fuel Cost</v>
          </cell>
        </row>
        <row r="2922">
          <cell r="A2922" t="str">
            <v>ROI</v>
          </cell>
          <cell r="D2922" t="str">
            <v>TB1</v>
          </cell>
          <cell r="E2922" t="str">
            <v>ROI Oil</v>
          </cell>
          <cell r="F2922" t="str">
            <v>Emissions Cost</v>
          </cell>
        </row>
        <row r="2923">
          <cell r="A2923" t="str">
            <v>ROI</v>
          </cell>
          <cell r="D2923" t="str">
            <v>TB1</v>
          </cell>
          <cell r="E2923" t="str">
            <v>ROI Oil</v>
          </cell>
          <cell r="F2923" t="str">
            <v>Total Generation Cost</v>
          </cell>
        </row>
        <row r="2924">
          <cell r="A2924" t="str">
            <v>ROI</v>
          </cell>
          <cell r="D2924" t="str">
            <v>TB1</v>
          </cell>
          <cell r="E2924" t="str">
            <v>ROI Oil</v>
          </cell>
          <cell r="F2924" t="str">
            <v>SRMC</v>
          </cell>
        </row>
        <row r="2925">
          <cell r="A2925" t="str">
            <v>ROI</v>
          </cell>
          <cell r="D2925" t="str">
            <v>TB1</v>
          </cell>
          <cell r="E2925" t="str">
            <v>ROI Oil</v>
          </cell>
          <cell r="F2925" t="str">
            <v>Mark-up</v>
          </cell>
        </row>
        <row r="2926">
          <cell r="A2926" t="str">
            <v>ROI</v>
          </cell>
          <cell r="D2926" t="str">
            <v>TB1</v>
          </cell>
          <cell r="E2926" t="str">
            <v>ROI Oil</v>
          </cell>
          <cell r="F2926" t="str">
            <v>Mark-up</v>
          </cell>
        </row>
        <row r="2927">
          <cell r="A2927" t="str">
            <v>ROI</v>
          </cell>
          <cell r="D2927" t="str">
            <v>TB1</v>
          </cell>
          <cell r="E2927" t="str">
            <v>ROI Oil</v>
          </cell>
          <cell r="F2927" t="str">
            <v>Mark-up</v>
          </cell>
        </row>
        <row r="2928">
          <cell r="A2928" t="str">
            <v>ROI</v>
          </cell>
          <cell r="D2928" t="str">
            <v>TB1</v>
          </cell>
          <cell r="E2928" t="str">
            <v>ROI Oil</v>
          </cell>
          <cell r="F2928" t="str">
            <v>Price Received</v>
          </cell>
        </row>
        <row r="2929">
          <cell r="A2929" t="str">
            <v>ROI</v>
          </cell>
          <cell r="D2929" t="str">
            <v>TB1</v>
          </cell>
          <cell r="E2929" t="str">
            <v>ROI Oil</v>
          </cell>
          <cell r="F2929" t="str">
            <v>Pool Revenue</v>
          </cell>
        </row>
        <row r="2930">
          <cell r="A2930" t="str">
            <v>ROI</v>
          </cell>
          <cell r="D2930" t="str">
            <v>TB1</v>
          </cell>
          <cell r="E2930" t="str">
            <v>ROI Oil</v>
          </cell>
          <cell r="F2930" t="str">
            <v>Net Revenue</v>
          </cell>
        </row>
        <row r="2931">
          <cell r="A2931" t="str">
            <v>ROI</v>
          </cell>
          <cell r="D2931" t="str">
            <v>TB1</v>
          </cell>
          <cell r="E2931" t="str">
            <v>ROI Oil</v>
          </cell>
          <cell r="F2931" t="str">
            <v>Net Profit</v>
          </cell>
        </row>
        <row r="2932">
          <cell r="A2932" t="str">
            <v>ROI</v>
          </cell>
          <cell r="D2932" t="str">
            <v>TB1</v>
          </cell>
          <cell r="E2932" t="str">
            <v>ROI Oil</v>
          </cell>
          <cell r="F2932" t="str">
            <v>Installed Capacity</v>
          </cell>
        </row>
        <row r="2933">
          <cell r="A2933" t="str">
            <v>ROI</v>
          </cell>
          <cell r="D2933" t="str">
            <v>TB1</v>
          </cell>
          <cell r="E2933" t="str">
            <v>ROI Oil</v>
          </cell>
          <cell r="F2933" t="str">
            <v>Rated Capacity</v>
          </cell>
        </row>
        <row r="2934">
          <cell r="A2934" t="str">
            <v>ROI</v>
          </cell>
          <cell r="D2934" t="str">
            <v>TB1</v>
          </cell>
          <cell r="E2934" t="str">
            <v>ROI Oil</v>
          </cell>
          <cell r="F2934" t="str">
            <v>Maintenance</v>
          </cell>
        </row>
        <row r="2935">
          <cell r="A2935" t="str">
            <v>ROI</v>
          </cell>
          <cell r="D2935" t="str">
            <v>TB1</v>
          </cell>
          <cell r="E2935" t="str">
            <v>ROI Oil</v>
          </cell>
          <cell r="F2935" t="str">
            <v>Forced Outage</v>
          </cell>
        </row>
        <row r="2936">
          <cell r="A2936" t="str">
            <v>ROI</v>
          </cell>
          <cell r="D2936" t="str">
            <v>TB1</v>
          </cell>
          <cell r="E2936" t="str">
            <v>ROI Oil</v>
          </cell>
          <cell r="F2936" t="str">
            <v>Available Energy</v>
          </cell>
        </row>
        <row r="2937">
          <cell r="A2937" t="str">
            <v>ROI</v>
          </cell>
          <cell r="D2937" t="str">
            <v>TB2</v>
          </cell>
          <cell r="E2937" t="str">
            <v>ROI Oil</v>
          </cell>
          <cell r="F2937" t="str">
            <v>Generation</v>
          </cell>
        </row>
        <row r="2938">
          <cell r="A2938" t="str">
            <v>ROI</v>
          </cell>
          <cell r="D2938" t="str">
            <v>TB2</v>
          </cell>
          <cell r="E2938" t="str">
            <v>ROI Oil</v>
          </cell>
          <cell r="F2938" t="str">
            <v>Units Started</v>
          </cell>
        </row>
        <row r="2939">
          <cell r="A2939" t="str">
            <v>ROI</v>
          </cell>
          <cell r="D2939" t="str">
            <v>TB2</v>
          </cell>
          <cell r="E2939" t="str">
            <v>ROI Oil</v>
          </cell>
          <cell r="F2939" t="str">
            <v>Hours of Operation</v>
          </cell>
        </row>
        <row r="2940">
          <cell r="A2940" t="str">
            <v>ROI</v>
          </cell>
          <cell r="D2940" t="str">
            <v>TB2</v>
          </cell>
          <cell r="E2940" t="str">
            <v>ROI Oil</v>
          </cell>
          <cell r="F2940" t="str">
            <v>Capacity Factor</v>
          </cell>
        </row>
        <row r="2941">
          <cell r="A2941" t="str">
            <v>ROI</v>
          </cell>
          <cell r="D2941" t="str">
            <v>TB2</v>
          </cell>
          <cell r="E2941" t="str">
            <v>ROI Oil</v>
          </cell>
          <cell r="F2941" t="str">
            <v>Energy Curtailed</v>
          </cell>
        </row>
        <row r="2942">
          <cell r="A2942" t="str">
            <v>ROI</v>
          </cell>
          <cell r="D2942" t="str">
            <v>TB2</v>
          </cell>
          <cell r="E2942" t="str">
            <v>ROI Oil</v>
          </cell>
          <cell r="F2942" t="str">
            <v>Fixed Load Generation</v>
          </cell>
        </row>
        <row r="2943">
          <cell r="A2943" t="str">
            <v>ROI</v>
          </cell>
          <cell r="D2943" t="str">
            <v>TB2</v>
          </cell>
          <cell r="E2943" t="str">
            <v>ROI Oil</v>
          </cell>
          <cell r="F2943" t="str">
            <v>Pump Load</v>
          </cell>
        </row>
        <row r="2944">
          <cell r="A2944" t="str">
            <v>ROI</v>
          </cell>
          <cell r="D2944" t="str">
            <v>TB2</v>
          </cell>
          <cell r="E2944" t="str">
            <v>ROI Oil</v>
          </cell>
          <cell r="F2944" t="str">
            <v>VO&amp;M Cost</v>
          </cell>
        </row>
        <row r="2945">
          <cell r="A2945" t="str">
            <v>ROI</v>
          </cell>
          <cell r="D2945" t="str">
            <v>TB2</v>
          </cell>
          <cell r="E2945" t="str">
            <v>ROI Oil</v>
          </cell>
          <cell r="F2945" t="str">
            <v>Generation Cost</v>
          </cell>
        </row>
        <row r="2946">
          <cell r="A2946" t="str">
            <v>ROI</v>
          </cell>
          <cell r="D2946" t="str">
            <v>TB2</v>
          </cell>
          <cell r="E2946" t="str">
            <v>ROI Oil</v>
          </cell>
          <cell r="F2946" t="str">
            <v>Start &amp; Shutdown Cost</v>
          </cell>
        </row>
        <row r="2947">
          <cell r="A2947" t="str">
            <v>ROI</v>
          </cell>
          <cell r="D2947" t="str">
            <v>TB2</v>
          </cell>
          <cell r="E2947" t="str">
            <v>ROI Oil</v>
          </cell>
          <cell r="F2947" t="str">
            <v>Start Fuel Cost</v>
          </cell>
        </row>
        <row r="2948">
          <cell r="A2948" t="str">
            <v>ROI</v>
          </cell>
          <cell r="D2948" t="str">
            <v>TB2</v>
          </cell>
          <cell r="E2948" t="str">
            <v>ROI Oil</v>
          </cell>
          <cell r="F2948" t="str">
            <v>Emissions Cost</v>
          </cell>
        </row>
        <row r="2949">
          <cell r="A2949" t="str">
            <v>ROI</v>
          </cell>
          <cell r="D2949" t="str">
            <v>TB2</v>
          </cell>
          <cell r="E2949" t="str">
            <v>ROI Oil</v>
          </cell>
          <cell r="F2949" t="str">
            <v>Total Generation Cost</v>
          </cell>
        </row>
        <row r="2950">
          <cell r="A2950" t="str">
            <v>ROI</v>
          </cell>
          <cell r="D2950" t="str">
            <v>TB2</v>
          </cell>
          <cell r="E2950" t="str">
            <v>ROI Oil</v>
          </cell>
          <cell r="F2950" t="str">
            <v>SRMC</v>
          </cell>
        </row>
        <row r="2951">
          <cell r="A2951" t="str">
            <v>ROI</v>
          </cell>
          <cell r="D2951" t="str">
            <v>TB2</v>
          </cell>
          <cell r="E2951" t="str">
            <v>ROI Oil</v>
          </cell>
          <cell r="F2951" t="str">
            <v>Mark-up</v>
          </cell>
        </row>
        <row r="2952">
          <cell r="A2952" t="str">
            <v>ROI</v>
          </cell>
          <cell r="D2952" t="str">
            <v>TB2</v>
          </cell>
          <cell r="E2952" t="str">
            <v>ROI Oil</v>
          </cell>
          <cell r="F2952" t="str">
            <v>Mark-up</v>
          </cell>
        </row>
        <row r="2953">
          <cell r="A2953" t="str">
            <v>ROI</v>
          </cell>
          <cell r="D2953" t="str">
            <v>TB2</v>
          </cell>
          <cell r="E2953" t="str">
            <v>ROI Oil</v>
          </cell>
          <cell r="F2953" t="str">
            <v>Mark-up</v>
          </cell>
        </row>
        <row r="2954">
          <cell r="A2954" t="str">
            <v>ROI</v>
          </cell>
          <cell r="D2954" t="str">
            <v>TB2</v>
          </cell>
          <cell r="E2954" t="str">
            <v>ROI Oil</v>
          </cell>
          <cell r="F2954" t="str">
            <v>Price Received</v>
          </cell>
        </row>
        <row r="2955">
          <cell r="A2955" t="str">
            <v>ROI</v>
          </cell>
          <cell r="D2955" t="str">
            <v>TB2</v>
          </cell>
          <cell r="E2955" t="str">
            <v>ROI Oil</v>
          </cell>
          <cell r="F2955" t="str">
            <v>Pool Revenue</v>
          </cell>
        </row>
        <row r="2956">
          <cell r="A2956" t="str">
            <v>ROI</v>
          </cell>
          <cell r="D2956" t="str">
            <v>TB2</v>
          </cell>
          <cell r="E2956" t="str">
            <v>ROI Oil</v>
          </cell>
          <cell r="F2956" t="str">
            <v>Net Revenue</v>
          </cell>
        </row>
        <row r="2957">
          <cell r="A2957" t="str">
            <v>ROI</v>
          </cell>
          <cell r="D2957" t="str">
            <v>TB2</v>
          </cell>
          <cell r="E2957" t="str">
            <v>ROI Oil</v>
          </cell>
          <cell r="F2957" t="str">
            <v>Net Profit</v>
          </cell>
        </row>
        <row r="2958">
          <cell r="A2958" t="str">
            <v>ROI</v>
          </cell>
          <cell r="D2958" t="str">
            <v>TB2</v>
          </cell>
          <cell r="E2958" t="str">
            <v>ROI Oil</v>
          </cell>
          <cell r="F2958" t="str">
            <v>Installed Capacity</v>
          </cell>
        </row>
        <row r="2959">
          <cell r="A2959" t="str">
            <v>ROI</v>
          </cell>
          <cell r="D2959" t="str">
            <v>TB2</v>
          </cell>
          <cell r="E2959" t="str">
            <v>ROI Oil</v>
          </cell>
          <cell r="F2959" t="str">
            <v>Rated Capacity</v>
          </cell>
        </row>
        <row r="2960">
          <cell r="A2960" t="str">
            <v>ROI</v>
          </cell>
          <cell r="D2960" t="str">
            <v>TB2</v>
          </cell>
          <cell r="E2960" t="str">
            <v>ROI Oil</v>
          </cell>
          <cell r="F2960" t="str">
            <v>Maintenance</v>
          </cell>
        </row>
        <row r="2961">
          <cell r="A2961" t="str">
            <v>ROI</v>
          </cell>
          <cell r="D2961" t="str">
            <v>TB2</v>
          </cell>
          <cell r="E2961" t="str">
            <v>ROI Oil</v>
          </cell>
          <cell r="F2961" t="str">
            <v>Forced Outage</v>
          </cell>
        </row>
        <row r="2962">
          <cell r="A2962" t="str">
            <v>ROI</v>
          </cell>
          <cell r="D2962" t="str">
            <v>TB2</v>
          </cell>
          <cell r="E2962" t="str">
            <v>ROI Oil</v>
          </cell>
          <cell r="F2962" t="str">
            <v>Available Energy</v>
          </cell>
        </row>
        <row r="2963">
          <cell r="A2963" t="str">
            <v>ROI</v>
          </cell>
          <cell r="D2963" t="str">
            <v>TB3</v>
          </cell>
          <cell r="E2963" t="str">
            <v>ROI Oil</v>
          </cell>
          <cell r="F2963" t="str">
            <v>Generation</v>
          </cell>
        </row>
        <row r="2964">
          <cell r="A2964" t="str">
            <v>ROI</v>
          </cell>
          <cell r="D2964" t="str">
            <v>TB3</v>
          </cell>
          <cell r="E2964" t="str">
            <v>ROI Oil</v>
          </cell>
          <cell r="F2964" t="str">
            <v>Units Started</v>
          </cell>
        </row>
        <row r="2965">
          <cell r="A2965" t="str">
            <v>ROI</v>
          </cell>
          <cell r="D2965" t="str">
            <v>TB3</v>
          </cell>
          <cell r="E2965" t="str">
            <v>ROI Oil</v>
          </cell>
          <cell r="F2965" t="str">
            <v>Hours of Operation</v>
          </cell>
        </row>
        <row r="2966">
          <cell r="A2966" t="str">
            <v>ROI</v>
          </cell>
          <cell r="D2966" t="str">
            <v>TB3</v>
          </cell>
          <cell r="E2966" t="str">
            <v>ROI Oil</v>
          </cell>
          <cell r="F2966" t="str">
            <v>Capacity Factor</v>
          </cell>
        </row>
        <row r="2967">
          <cell r="A2967" t="str">
            <v>ROI</v>
          </cell>
          <cell r="D2967" t="str">
            <v>TB3</v>
          </cell>
          <cell r="E2967" t="str">
            <v>ROI Oil</v>
          </cell>
          <cell r="F2967" t="str">
            <v>Energy Curtailed</v>
          </cell>
        </row>
        <row r="2968">
          <cell r="A2968" t="str">
            <v>ROI</v>
          </cell>
          <cell r="D2968" t="str">
            <v>TB3</v>
          </cell>
          <cell r="E2968" t="str">
            <v>ROI Oil</v>
          </cell>
          <cell r="F2968" t="str">
            <v>Fixed Load Generation</v>
          </cell>
        </row>
        <row r="2969">
          <cell r="A2969" t="str">
            <v>ROI</v>
          </cell>
          <cell r="D2969" t="str">
            <v>TB3</v>
          </cell>
          <cell r="E2969" t="str">
            <v>ROI Oil</v>
          </cell>
          <cell r="F2969" t="str">
            <v>Pump Load</v>
          </cell>
        </row>
        <row r="2970">
          <cell r="A2970" t="str">
            <v>ROI</v>
          </cell>
          <cell r="D2970" t="str">
            <v>TB3</v>
          </cell>
          <cell r="E2970" t="str">
            <v>ROI Oil</v>
          </cell>
          <cell r="F2970" t="str">
            <v>VO&amp;M Cost</v>
          </cell>
        </row>
        <row r="2971">
          <cell r="A2971" t="str">
            <v>ROI</v>
          </cell>
          <cell r="D2971" t="str">
            <v>TB3</v>
          </cell>
          <cell r="E2971" t="str">
            <v>ROI Oil</v>
          </cell>
          <cell r="F2971" t="str">
            <v>Generation Cost</v>
          </cell>
        </row>
        <row r="2972">
          <cell r="A2972" t="str">
            <v>ROI</v>
          </cell>
          <cell r="D2972" t="str">
            <v>TB3</v>
          </cell>
          <cell r="E2972" t="str">
            <v>ROI Oil</v>
          </cell>
          <cell r="F2972" t="str">
            <v>Start &amp; Shutdown Cost</v>
          </cell>
        </row>
        <row r="2973">
          <cell r="A2973" t="str">
            <v>ROI</v>
          </cell>
          <cell r="D2973" t="str">
            <v>TB3</v>
          </cell>
          <cell r="E2973" t="str">
            <v>ROI Oil</v>
          </cell>
          <cell r="F2973" t="str">
            <v>Start Fuel Cost</v>
          </cell>
        </row>
        <row r="2974">
          <cell r="A2974" t="str">
            <v>ROI</v>
          </cell>
          <cell r="D2974" t="str">
            <v>TB3</v>
          </cell>
          <cell r="E2974" t="str">
            <v>ROI Oil</v>
          </cell>
          <cell r="F2974" t="str">
            <v>Emissions Cost</v>
          </cell>
        </row>
        <row r="2975">
          <cell r="A2975" t="str">
            <v>ROI</v>
          </cell>
          <cell r="D2975" t="str">
            <v>TB3</v>
          </cell>
          <cell r="E2975" t="str">
            <v>ROI Oil</v>
          </cell>
          <cell r="F2975" t="str">
            <v>Total Generation Cost</v>
          </cell>
        </row>
        <row r="2976">
          <cell r="A2976" t="str">
            <v>ROI</v>
          </cell>
          <cell r="D2976" t="str">
            <v>TB3</v>
          </cell>
          <cell r="E2976" t="str">
            <v>ROI Oil</v>
          </cell>
          <cell r="F2976" t="str">
            <v>SRMC</v>
          </cell>
        </row>
        <row r="2977">
          <cell r="A2977" t="str">
            <v>ROI</v>
          </cell>
          <cell r="D2977" t="str">
            <v>TB3</v>
          </cell>
          <cell r="E2977" t="str">
            <v>ROI Oil</v>
          </cell>
          <cell r="F2977" t="str">
            <v>Mark-up</v>
          </cell>
        </row>
        <row r="2978">
          <cell r="A2978" t="str">
            <v>ROI</v>
          </cell>
          <cell r="D2978" t="str">
            <v>TB3</v>
          </cell>
          <cell r="E2978" t="str">
            <v>ROI Oil</v>
          </cell>
          <cell r="F2978" t="str">
            <v>Mark-up</v>
          </cell>
        </row>
        <row r="2979">
          <cell r="A2979" t="str">
            <v>ROI</v>
          </cell>
          <cell r="D2979" t="str">
            <v>TB3</v>
          </cell>
          <cell r="E2979" t="str">
            <v>ROI Oil</v>
          </cell>
          <cell r="F2979" t="str">
            <v>Mark-up</v>
          </cell>
        </row>
        <row r="2980">
          <cell r="A2980" t="str">
            <v>ROI</v>
          </cell>
          <cell r="D2980" t="str">
            <v>TB3</v>
          </cell>
          <cell r="E2980" t="str">
            <v>ROI Oil</v>
          </cell>
          <cell r="F2980" t="str">
            <v>Mark-up</v>
          </cell>
        </row>
        <row r="2981">
          <cell r="A2981" t="str">
            <v>ROI</v>
          </cell>
          <cell r="D2981" t="str">
            <v>TB3</v>
          </cell>
          <cell r="E2981" t="str">
            <v>ROI Oil</v>
          </cell>
          <cell r="F2981" t="str">
            <v>Price Received</v>
          </cell>
        </row>
        <row r="2982">
          <cell r="A2982" t="str">
            <v>ROI</v>
          </cell>
          <cell r="D2982" t="str">
            <v>TB3</v>
          </cell>
          <cell r="E2982" t="str">
            <v>ROI Oil</v>
          </cell>
          <cell r="F2982" t="str">
            <v>Pool Revenue</v>
          </cell>
        </row>
        <row r="2983">
          <cell r="A2983" t="str">
            <v>ROI</v>
          </cell>
          <cell r="D2983" t="str">
            <v>TB3</v>
          </cell>
          <cell r="E2983" t="str">
            <v>ROI Oil</v>
          </cell>
          <cell r="F2983" t="str">
            <v>Net Revenue</v>
          </cell>
        </row>
        <row r="2984">
          <cell r="A2984" t="str">
            <v>ROI</v>
          </cell>
          <cell r="D2984" t="str">
            <v>TB3</v>
          </cell>
          <cell r="E2984" t="str">
            <v>ROI Oil</v>
          </cell>
          <cell r="F2984" t="str">
            <v>Net Profit</v>
          </cell>
        </row>
        <row r="2985">
          <cell r="A2985" t="str">
            <v>ROI</v>
          </cell>
          <cell r="D2985" t="str">
            <v>TB3</v>
          </cell>
          <cell r="E2985" t="str">
            <v>ROI Oil</v>
          </cell>
          <cell r="F2985" t="str">
            <v>Installed Capacity</v>
          </cell>
        </row>
        <row r="2986">
          <cell r="A2986" t="str">
            <v>ROI</v>
          </cell>
          <cell r="D2986" t="str">
            <v>TB3</v>
          </cell>
          <cell r="E2986" t="str">
            <v>ROI Oil</v>
          </cell>
          <cell r="F2986" t="str">
            <v>Rated Capacity</v>
          </cell>
        </row>
        <row r="2987">
          <cell r="A2987" t="str">
            <v>ROI</v>
          </cell>
          <cell r="D2987" t="str">
            <v>TB3</v>
          </cell>
          <cell r="E2987" t="str">
            <v>ROI Oil</v>
          </cell>
          <cell r="F2987" t="str">
            <v>Maintenance</v>
          </cell>
        </row>
        <row r="2988">
          <cell r="A2988" t="str">
            <v>ROI</v>
          </cell>
          <cell r="D2988" t="str">
            <v>TB3</v>
          </cell>
          <cell r="E2988" t="str">
            <v>ROI Oil</v>
          </cell>
          <cell r="F2988" t="str">
            <v>Forced Outage</v>
          </cell>
        </row>
        <row r="2989">
          <cell r="A2989" t="str">
            <v>ROI</v>
          </cell>
          <cell r="D2989" t="str">
            <v>TB3</v>
          </cell>
          <cell r="E2989" t="str">
            <v>ROI Oil</v>
          </cell>
          <cell r="F2989" t="str">
            <v>Available Energy</v>
          </cell>
        </row>
        <row r="2990">
          <cell r="A2990" t="str">
            <v>ROI</v>
          </cell>
          <cell r="D2990" t="str">
            <v>TB4</v>
          </cell>
          <cell r="E2990" t="str">
            <v>ROI Oil</v>
          </cell>
          <cell r="F2990" t="str">
            <v>Generation</v>
          </cell>
        </row>
        <row r="2991">
          <cell r="A2991" t="str">
            <v>ROI</v>
          </cell>
          <cell r="D2991" t="str">
            <v>TB4</v>
          </cell>
          <cell r="E2991" t="str">
            <v>ROI Oil</v>
          </cell>
          <cell r="F2991" t="str">
            <v>Units Started</v>
          </cell>
        </row>
        <row r="2992">
          <cell r="A2992" t="str">
            <v>ROI</v>
          </cell>
          <cell r="D2992" t="str">
            <v>TB4</v>
          </cell>
          <cell r="E2992" t="str">
            <v>ROI Oil</v>
          </cell>
          <cell r="F2992" t="str">
            <v>Hours of Operation</v>
          </cell>
        </row>
        <row r="2993">
          <cell r="A2993" t="str">
            <v>ROI</v>
          </cell>
          <cell r="D2993" t="str">
            <v>TB4</v>
          </cell>
          <cell r="E2993" t="str">
            <v>ROI Oil</v>
          </cell>
          <cell r="F2993" t="str">
            <v>Capacity Factor</v>
          </cell>
        </row>
        <row r="2994">
          <cell r="A2994" t="str">
            <v>ROI</v>
          </cell>
          <cell r="D2994" t="str">
            <v>TB4</v>
          </cell>
          <cell r="E2994" t="str">
            <v>ROI Oil</v>
          </cell>
          <cell r="F2994" t="str">
            <v>Energy Curtailed</v>
          </cell>
        </row>
        <row r="2995">
          <cell r="A2995" t="str">
            <v>ROI</v>
          </cell>
          <cell r="D2995" t="str">
            <v>TB4</v>
          </cell>
          <cell r="E2995" t="str">
            <v>ROI Oil</v>
          </cell>
          <cell r="F2995" t="str">
            <v>Fixed Load Generation</v>
          </cell>
        </row>
        <row r="2996">
          <cell r="A2996" t="str">
            <v>ROI</v>
          </cell>
          <cell r="D2996" t="str">
            <v>TB4</v>
          </cell>
          <cell r="E2996" t="str">
            <v>ROI Oil</v>
          </cell>
          <cell r="F2996" t="str">
            <v>Pump Load</v>
          </cell>
        </row>
        <row r="2997">
          <cell r="A2997" t="str">
            <v>ROI</v>
          </cell>
          <cell r="D2997" t="str">
            <v>TB4</v>
          </cell>
          <cell r="E2997" t="str">
            <v>ROI Oil</v>
          </cell>
          <cell r="F2997" t="str">
            <v>VO&amp;M Cost</v>
          </cell>
        </row>
        <row r="2998">
          <cell r="A2998" t="str">
            <v>ROI</v>
          </cell>
          <cell r="D2998" t="str">
            <v>TB4</v>
          </cell>
          <cell r="E2998" t="str">
            <v>ROI Oil</v>
          </cell>
          <cell r="F2998" t="str">
            <v>Generation Cost</v>
          </cell>
        </row>
        <row r="2999">
          <cell r="A2999" t="str">
            <v>ROI</v>
          </cell>
          <cell r="D2999" t="str">
            <v>TB4</v>
          </cell>
          <cell r="E2999" t="str">
            <v>ROI Oil</v>
          </cell>
          <cell r="F2999" t="str">
            <v>Start &amp; Shutdown Cost</v>
          </cell>
        </row>
        <row r="3000">
          <cell r="A3000" t="str">
            <v>ROI</v>
          </cell>
          <cell r="D3000" t="str">
            <v>TB4</v>
          </cell>
          <cell r="E3000" t="str">
            <v>ROI Oil</v>
          </cell>
          <cell r="F3000" t="str">
            <v>Start Fuel Cost</v>
          </cell>
        </row>
        <row r="3001">
          <cell r="A3001" t="str">
            <v>ROI</v>
          </cell>
          <cell r="D3001" t="str">
            <v>TB4</v>
          </cell>
          <cell r="E3001" t="str">
            <v>ROI Oil</v>
          </cell>
          <cell r="F3001" t="str">
            <v>Emissions Cost</v>
          </cell>
        </row>
        <row r="3002">
          <cell r="A3002" t="str">
            <v>ROI</v>
          </cell>
          <cell r="D3002" t="str">
            <v>TB4</v>
          </cell>
          <cell r="E3002" t="str">
            <v>ROI Oil</v>
          </cell>
          <cell r="F3002" t="str">
            <v>Total Generation Cost</v>
          </cell>
        </row>
        <row r="3003">
          <cell r="A3003" t="str">
            <v>ROI</v>
          </cell>
          <cell r="D3003" t="str">
            <v>TB4</v>
          </cell>
          <cell r="E3003" t="str">
            <v>ROI Oil</v>
          </cell>
          <cell r="F3003" t="str">
            <v>SRMC</v>
          </cell>
        </row>
        <row r="3004">
          <cell r="A3004" t="str">
            <v>ROI</v>
          </cell>
          <cell r="D3004" t="str">
            <v>TB4</v>
          </cell>
          <cell r="E3004" t="str">
            <v>ROI Oil</v>
          </cell>
          <cell r="F3004" t="str">
            <v>Mark-up</v>
          </cell>
        </row>
        <row r="3005">
          <cell r="A3005" t="str">
            <v>ROI</v>
          </cell>
          <cell r="D3005" t="str">
            <v>TB4</v>
          </cell>
          <cell r="E3005" t="str">
            <v>ROI Oil</v>
          </cell>
          <cell r="F3005" t="str">
            <v>Mark-up</v>
          </cell>
        </row>
        <row r="3006">
          <cell r="A3006" t="str">
            <v>ROI</v>
          </cell>
          <cell r="D3006" t="str">
            <v>TB4</v>
          </cell>
          <cell r="E3006" t="str">
            <v>ROI Oil</v>
          </cell>
          <cell r="F3006" t="str">
            <v>Mark-up</v>
          </cell>
        </row>
        <row r="3007">
          <cell r="A3007" t="str">
            <v>ROI</v>
          </cell>
          <cell r="D3007" t="str">
            <v>TB4</v>
          </cell>
          <cell r="E3007" t="str">
            <v>ROI Oil</v>
          </cell>
          <cell r="F3007" t="str">
            <v>Mark-up</v>
          </cell>
        </row>
        <row r="3008">
          <cell r="A3008" t="str">
            <v>ROI</v>
          </cell>
          <cell r="D3008" t="str">
            <v>TB4</v>
          </cell>
          <cell r="E3008" t="str">
            <v>ROI Oil</v>
          </cell>
          <cell r="F3008" t="str">
            <v>Price Received</v>
          </cell>
        </row>
        <row r="3009">
          <cell r="A3009" t="str">
            <v>ROI</v>
          </cell>
          <cell r="D3009" t="str">
            <v>TB4</v>
          </cell>
          <cell r="E3009" t="str">
            <v>ROI Oil</v>
          </cell>
          <cell r="F3009" t="str">
            <v>Pool Revenue</v>
          </cell>
        </row>
        <row r="3010">
          <cell r="A3010" t="str">
            <v>ROI</v>
          </cell>
          <cell r="D3010" t="str">
            <v>TB4</v>
          </cell>
          <cell r="E3010" t="str">
            <v>ROI Oil</v>
          </cell>
          <cell r="F3010" t="str">
            <v>Net Revenue</v>
          </cell>
        </row>
        <row r="3011">
          <cell r="A3011" t="str">
            <v>ROI</v>
          </cell>
          <cell r="D3011" t="str">
            <v>TB4</v>
          </cell>
          <cell r="E3011" t="str">
            <v>ROI Oil</v>
          </cell>
          <cell r="F3011" t="str">
            <v>Net Profit</v>
          </cell>
        </row>
        <row r="3012">
          <cell r="A3012" t="str">
            <v>ROI</v>
          </cell>
          <cell r="D3012" t="str">
            <v>TB4</v>
          </cell>
          <cell r="E3012" t="str">
            <v>ROI Oil</v>
          </cell>
          <cell r="F3012" t="str">
            <v>Installed Capacity</v>
          </cell>
        </row>
        <row r="3013">
          <cell r="A3013" t="str">
            <v>ROI</v>
          </cell>
          <cell r="D3013" t="str">
            <v>TB4</v>
          </cell>
          <cell r="E3013" t="str">
            <v>ROI Oil</v>
          </cell>
          <cell r="F3013" t="str">
            <v>Rated Capacity</v>
          </cell>
        </row>
        <row r="3014">
          <cell r="A3014" t="str">
            <v>ROI</v>
          </cell>
          <cell r="D3014" t="str">
            <v>TB4</v>
          </cell>
          <cell r="E3014" t="str">
            <v>ROI Oil</v>
          </cell>
          <cell r="F3014" t="str">
            <v>Maintenance</v>
          </cell>
        </row>
        <row r="3015">
          <cell r="A3015" t="str">
            <v>ROI</v>
          </cell>
          <cell r="D3015" t="str">
            <v>TB4</v>
          </cell>
          <cell r="E3015" t="str">
            <v>ROI Oil</v>
          </cell>
          <cell r="F3015" t="str">
            <v>Forced Outage</v>
          </cell>
        </row>
        <row r="3016">
          <cell r="A3016" t="str">
            <v>ROI</v>
          </cell>
          <cell r="D3016" t="str">
            <v>TB4</v>
          </cell>
          <cell r="E3016" t="str">
            <v>ROI Oil</v>
          </cell>
          <cell r="F3016" t="str">
            <v>Available Energy</v>
          </cell>
        </row>
        <row r="3017">
          <cell r="A3017" t="str">
            <v>ROI</v>
          </cell>
          <cell r="D3017" t="str">
            <v>ED3</v>
          </cell>
          <cell r="E3017" t="str">
            <v>ROI Distillate</v>
          </cell>
          <cell r="F3017" t="str">
            <v>Generation</v>
          </cell>
        </row>
        <row r="3018">
          <cell r="A3018" t="str">
            <v>ROI</v>
          </cell>
          <cell r="D3018" t="str">
            <v>ED3</v>
          </cell>
          <cell r="E3018" t="str">
            <v>ROI Distillate</v>
          </cell>
          <cell r="F3018" t="str">
            <v>Units Started</v>
          </cell>
        </row>
        <row r="3019">
          <cell r="A3019" t="str">
            <v>ROI</v>
          </cell>
          <cell r="D3019" t="str">
            <v>ED3</v>
          </cell>
          <cell r="E3019" t="str">
            <v>ROI Distillate</v>
          </cell>
          <cell r="F3019" t="str">
            <v>Hours of Operation</v>
          </cell>
        </row>
        <row r="3020">
          <cell r="A3020" t="str">
            <v>ROI</v>
          </cell>
          <cell r="D3020" t="str">
            <v>ED3</v>
          </cell>
          <cell r="E3020" t="str">
            <v>ROI Distillate</v>
          </cell>
          <cell r="F3020" t="str">
            <v>Capacity Factor</v>
          </cell>
        </row>
        <row r="3021">
          <cell r="A3021" t="str">
            <v>ROI</v>
          </cell>
          <cell r="D3021" t="str">
            <v>ED3</v>
          </cell>
          <cell r="E3021" t="str">
            <v>ROI Distillate</v>
          </cell>
          <cell r="F3021" t="str">
            <v>Energy Curtailed</v>
          </cell>
        </row>
        <row r="3022">
          <cell r="A3022" t="str">
            <v>ROI</v>
          </cell>
          <cell r="D3022" t="str">
            <v>ED3</v>
          </cell>
          <cell r="E3022" t="str">
            <v>ROI Distillate</v>
          </cell>
          <cell r="F3022" t="str">
            <v>Fixed Load Generation</v>
          </cell>
        </row>
        <row r="3023">
          <cell r="A3023" t="str">
            <v>ROI</v>
          </cell>
          <cell r="D3023" t="str">
            <v>ED3</v>
          </cell>
          <cell r="E3023" t="str">
            <v>ROI Distillate</v>
          </cell>
          <cell r="F3023" t="str">
            <v>Pump Load</v>
          </cell>
        </row>
        <row r="3024">
          <cell r="A3024" t="str">
            <v>ROI</v>
          </cell>
          <cell r="D3024" t="str">
            <v>ED3</v>
          </cell>
          <cell r="E3024" t="str">
            <v>ROI Distillate</v>
          </cell>
          <cell r="F3024" t="str">
            <v>VO&amp;M Cost</v>
          </cell>
        </row>
        <row r="3025">
          <cell r="A3025" t="str">
            <v>ROI</v>
          </cell>
          <cell r="D3025" t="str">
            <v>ED3</v>
          </cell>
          <cell r="E3025" t="str">
            <v>ROI Distillate</v>
          </cell>
          <cell r="F3025" t="str">
            <v>Generation Cost</v>
          </cell>
        </row>
        <row r="3026">
          <cell r="A3026" t="str">
            <v>ROI</v>
          </cell>
          <cell r="D3026" t="str">
            <v>ED3</v>
          </cell>
          <cell r="E3026" t="str">
            <v>ROI Distillate</v>
          </cell>
          <cell r="F3026" t="str">
            <v>Start &amp; Shutdown Cost</v>
          </cell>
        </row>
        <row r="3027">
          <cell r="A3027" t="str">
            <v>ROI</v>
          </cell>
          <cell r="D3027" t="str">
            <v>ED3</v>
          </cell>
          <cell r="E3027" t="str">
            <v>ROI Distillate</v>
          </cell>
          <cell r="F3027" t="str">
            <v>Start Fuel Cost</v>
          </cell>
        </row>
        <row r="3028">
          <cell r="A3028" t="str">
            <v>ROI</v>
          </cell>
          <cell r="D3028" t="str">
            <v>ED3</v>
          </cell>
          <cell r="E3028" t="str">
            <v>ROI Distillate</v>
          </cell>
          <cell r="F3028" t="str">
            <v>Emissions Cost</v>
          </cell>
        </row>
        <row r="3029">
          <cell r="A3029" t="str">
            <v>ROI</v>
          </cell>
          <cell r="D3029" t="str">
            <v>ED3</v>
          </cell>
          <cell r="E3029" t="str">
            <v>ROI Distillate</v>
          </cell>
          <cell r="F3029" t="str">
            <v>Total Generation Cost</v>
          </cell>
        </row>
        <row r="3030">
          <cell r="A3030" t="str">
            <v>ROI</v>
          </cell>
          <cell r="D3030" t="str">
            <v>ED3</v>
          </cell>
          <cell r="E3030" t="str">
            <v>ROI Distillate</v>
          </cell>
          <cell r="F3030" t="str">
            <v>SRMC</v>
          </cell>
        </row>
        <row r="3031">
          <cell r="A3031" t="str">
            <v>ROI</v>
          </cell>
          <cell r="D3031" t="str">
            <v>ED3</v>
          </cell>
          <cell r="E3031" t="str">
            <v>ROI Distillate</v>
          </cell>
          <cell r="F3031" t="str">
            <v>Mark-up</v>
          </cell>
        </row>
        <row r="3032">
          <cell r="A3032" t="str">
            <v>ROI</v>
          </cell>
          <cell r="D3032" t="str">
            <v>ED3</v>
          </cell>
          <cell r="E3032" t="str">
            <v>ROI Distillate</v>
          </cell>
          <cell r="F3032" t="str">
            <v>Price Received</v>
          </cell>
        </row>
        <row r="3033">
          <cell r="A3033" t="str">
            <v>ROI</v>
          </cell>
          <cell r="D3033" t="str">
            <v>ED3</v>
          </cell>
          <cell r="E3033" t="str">
            <v>ROI Distillate</v>
          </cell>
          <cell r="F3033" t="str">
            <v>Pool Revenue</v>
          </cell>
        </row>
        <row r="3034">
          <cell r="A3034" t="str">
            <v>ROI</v>
          </cell>
          <cell r="D3034" t="str">
            <v>ED3</v>
          </cell>
          <cell r="E3034" t="str">
            <v>ROI Distillate</v>
          </cell>
          <cell r="F3034" t="str">
            <v>Net Revenue</v>
          </cell>
        </row>
        <row r="3035">
          <cell r="A3035" t="str">
            <v>ROI</v>
          </cell>
          <cell r="D3035" t="str">
            <v>ED3</v>
          </cell>
          <cell r="E3035" t="str">
            <v>ROI Distillate</v>
          </cell>
          <cell r="F3035" t="str">
            <v>Net Profit</v>
          </cell>
        </row>
        <row r="3036">
          <cell r="A3036" t="str">
            <v>ROI</v>
          </cell>
          <cell r="D3036" t="str">
            <v>ED3</v>
          </cell>
          <cell r="E3036" t="str">
            <v>ROI Distillate</v>
          </cell>
          <cell r="F3036" t="str">
            <v>Installed Capacity</v>
          </cell>
        </row>
        <row r="3037">
          <cell r="A3037" t="str">
            <v>ROI</v>
          </cell>
          <cell r="D3037" t="str">
            <v>ED3</v>
          </cell>
          <cell r="E3037" t="str">
            <v>ROI Distillate</v>
          </cell>
          <cell r="F3037" t="str">
            <v>Rated Capacity</v>
          </cell>
        </row>
        <row r="3038">
          <cell r="A3038" t="str">
            <v>ROI</v>
          </cell>
          <cell r="D3038" t="str">
            <v>ED3</v>
          </cell>
          <cell r="E3038" t="str">
            <v>ROI Distillate</v>
          </cell>
          <cell r="F3038" t="str">
            <v>Maintenance</v>
          </cell>
        </row>
        <row r="3039">
          <cell r="A3039" t="str">
            <v>ROI</v>
          </cell>
          <cell r="D3039" t="str">
            <v>ED3</v>
          </cell>
          <cell r="E3039" t="str">
            <v>ROI Distillate</v>
          </cell>
          <cell r="F3039" t="str">
            <v>Forced Outage</v>
          </cell>
        </row>
        <row r="3040">
          <cell r="A3040" t="str">
            <v>ROI</v>
          </cell>
          <cell r="D3040" t="str">
            <v>ED3</v>
          </cell>
          <cell r="E3040" t="str">
            <v>ROI Distillate</v>
          </cell>
          <cell r="F3040" t="str">
            <v>Available Energy</v>
          </cell>
        </row>
        <row r="3041">
          <cell r="A3041" t="str">
            <v>ROI</v>
          </cell>
          <cell r="D3041" t="str">
            <v>ED5</v>
          </cell>
          <cell r="E3041" t="str">
            <v>ROI Distillate</v>
          </cell>
          <cell r="F3041" t="str">
            <v>Generation</v>
          </cell>
        </row>
        <row r="3042">
          <cell r="A3042" t="str">
            <v>ROI</v>
          </cell>
          <cell r="D3042" t="str">
            <v>ED5</v>
          </cell>
          <cell r="E3042" t="str">
            <v>ROI Distillate</v>
          </cell>
          <cell r="F3042" t="str">
            <v>Units Started</v>
          </cell>
        </row>
        <row r="3043">
          <cell r="A3043" t="str">
            <v>ROI</v>
          </cell>
          <cell r="D3043" t="str">
            <v>ED5</v>
          </cell>
          <cell r="E3043" t="str">
            <v>ROI Distillate</v>
          </cell>
          <cell r="F3043" t="str">
            <v>Hours of Operation</v>
          </cell>
        </row>
        <row r="3044">
          <cell r="A3044" t="str">
            <v>ROI</v>
          </cell>
          <cell r="D3044" t="str">
            <v>ED5</v>
          </cell>
          <cell r="E3044" t="str">
            <v>ROI Distillate</v>
          </cell>
          <cell r="F3044" t="str">
            <v>Capacity Factor</v>
          </cell>
        </row>
        <row r="3045">
          <cell r="A3045" t="str">
            <v>ROI</v>
          </cell>
          <cell r="D3045" t="str">
            <v>ED5</v>
          </cell>
          <cell r="E3045" t="str">
            <v>ROI Distillate</v>
          </cell>
          <cell r="F3045" t="str">
            <v>Energy Curtailed</v>
          </cell>
        </row>
        <row r="3046">
          <cell r="A3046" t="str">
            <v>ROI</v>
          </cell>
          <cell r="D3046" t="str">
            <v>ED5</v>
          </cell>
          <cell r="E3046" t="str">
            <v>ROI Distillate</v>
          </cell>
          <cell r="F3046" t="str">
            <v>Fixed Load Generation</v>
          </cell>
        </row>
        <row r="3047">
          <cell r="A3047" t="str">
            <v>ROI</v>
          </cell>
          <cell r="D3047" t="str">
            <v>ED5</v>
          </cell>
          <cell r="E3047" t="str">
            <v>ROI Distillate</v>
          </cell>
          <cell r="F3047" t="str">
            <v>Pump Load</v>
          </cell>
        </row>
        <row r="3048">
          <cell r="A3048" t="str">
            <v>ROI</v>
          </cell>
          <cell r="D3048" t="str">
            <v>ED5</v>
          </cell>
          <cell r="E3048" t="str">
            <v>ROI Distillate</v>
          </cell>
          <cell r="F3048" t="str">
            <v>VO&amp;M Cost</v>
          </cell>
        </row>
        <row r="3049">
          <cell r="A3049" t="str">
            <v>ROI</v>
          </cell>
          <cell r="D3049" t="str">
            <v>ED5</v>
          </cell>
          <cell r="E3049" t="str">
            <v>ROI Distillate</v>
          </cell>
          <cell r="F3049" t="str">
            <v>Generation Cost</v>
          </cell>
        </row>
        <row r="3050">
          <cell r="A3050" t="str">
            <v>ROI</v>
          </cell>
          <cell r="D3050" t="str">
            <v>ED5</v>
          </cell>
          <cell r="E3050" t="str">
            <v>ROI Distillate</v>
          </cell>
          <cell r="F3050" t="str">
            <v>Start &amp; Shutdown Cost</v>
          </cell>
        </row>
        <row r="3051">
          <cell r="A3051" t="str">
            <v>ROI</v>
          </cell>
          <cell r="D3051" t="str">
            <v>ED5</v>
          </cell>
          <cell r="E3051" t="str">
            <v>ROI Distillate</v>
          </cell>
          <cell r="F3051" t="str">
            <v>Start Fuel Cost</v>
          </cell>
        </row>
        <row r="3052">
          <cell r="A3052" t="str">
            <v>ROI</v>
          </cell>
          <cell r="D3052" t="str">
            <v>ED5</v>
          </cell>
          <cell r="E3052" t="str">
            <v>ROI Distillate</v>
          </cell>
          <cell r="F3052" t="str">
            <v>Emissions Cost</v>
          </cell>
        </row>
        <row r="3053">
          <cell r="A3053" t="str">
            <v>ROI</v>
          </cell>
          <cell r="D3053" t="str">
            <v>ED5</v>
          </cell>
          <cell r="E3053" t="str">
            <v>ROI Distillate</v>
          </cell>
          <cell r="F3053" t="str">
            <v>Total Generation Cost</v>
          </cell>
        </row>
        <row r="3054">
          <cell r="A3054" t="str">
            <v>ROI</v>
          </cell>
          <cell r="D3054" t="str">
            <v>ED5</v>
          </cell>
          <cell r="E3054" t="str">
            <v>ROI Distillate</v>
          </cell>
          <cell r="F3054" t="str">
            <v>SRMC</v>
          </cell>
        </row>
        <row r="3055">
          <cell r="A3055" t="str">
            <v>ROI</v>
          </cell>
          <cell r="D3055" t="str">
            <v>ED5</v>
          </cell>
          <cell r="E3055" t="str">
            <v>ROI Distillate</v>
          </cell>
          <cell r="F3055" t="str">
            <v>Mark-up</v>
          </cell>
        </row>
        <row r="3056">
          <cell r="A3056" t="str">
            <v>ROI</v>
          </cell>
          <cell r="D3056" t="str">
            <v>ED5</v>
          </cell>
          <cell r="E3056" t="str">
            <v>ROI Distillate</v>
          </cell>
          <cell r="F3056" t="str">
            <v>Price Received</v>
          </cell>
        </row>
        <row r="3057">
          <cell r="A3057" t="str">
            <v>ROI</v>
          </cell>
          <cell r="D3057" t="str">
            <v>ED5</v>
          </cell>
          <cell r="E3057" t="str">
            <v>ROI Distillate</v>
          </cell>
          <cell r="F3057" t="str">
            <v>Pool Revenue</v>
          </cell>
        </row>
        <row r="3058">
          <cell r="A3058" t="str">
            <v>ROI</v>
          </cell>
          <cell r="D3058" t="str">
            <v>ED5</v>
          </cell>
          <cell r="E3058" t="str">
            <v>ROI Distillate</v>
          </cell>
          <cell r="F3058" t="str">
            <v>Net Revenue</v>
          </cell>
        </row>
        <row r="3059">
          <cell r="A3059" t="str">
            <v>ROI</v>
          </cell>
          <cell r="D3059" t="str">
            <v>ED5</v>
          </cell>
          <cell r="E3059" t="str">
            <v>ROI Distillate</v>
          </cell>
          <cell r="F3059" t="str">
            <v>Net Profit</v>
          </cell>
        </row>
        <row r="3060">
          <cell r="A3060" t="str">
            <v>ROI</v>
          </cell>
          <cell r="D3060" t="str">
            <v>ED5</v>
          </cell>
          <cell r="E3060" t="str">
            <v>ROI Distillate</v>
          </cell>
          <cell r="F3060" t="str">
            <v>Installed Capacity</v>
          </cell>
        </row>
        <row r="3061">
          <cell r="A3061" t="str">
            <v>ROI</v>
          </cell>
          <cell r="D3061" t="str">
            <v>ED5</v>
          </cell>
          <cell r="E3061" t="str">
            <v>ROI Distillate</v>
          </cell>
          <cell r="F3061" t="str">
            <v>Rated Capacity</v>
          </cell>
        </row>
        <row r="3062">
          <cell r="A3062" t="str">
            <v>ROI</v>
          </cell>
          <cell r="D3062" t="str">
            <v>ED5</v>
          </cell>
          <cell r="E3062" t="str">
            <v>ROI Distillate</v>
          </cell>
          <cell r="F3062" t="str">
            <v>Maintenance</v>
          </cell>
        </row>
        <row r="3063">
          <cell r="A3063" t="str">
            <v>ROI</v>
          </cell>
          <cell r="D3063" t="str">
            <v>ED5</v>
          </cell>
          <cell r="E3063" t="str">
            <v>ROI Distillate</v>
          </cell>
          <cell r="F3063" t="str">
            <v>Forced Outage</v>
          </cell>
        </row>
        <row r="3064">
          <cell r="A3064" t="str">
            <v>ROI</v>
          </cell>
          <cell r="D3064" t="str">
            <v>ED5</v>
          </cell>
          <cell r="E3064" t="str">
            <v>ROI Distillate</v>
          </cell>
          <cell r="F3064" t="str">
            <v>Available Energy</v>
          </cell>
        </row>
        <row r="3065">
          <cell r="A3065" t="str">
            <v>ROI</v>
          </cell>
          <cell r="D3065" t="str">
            <v>RP1</v>
          </cell>
          <cell r="E3065" t="str">
            <v>ROI Distillate</v>
          </cell>
          <cell r="F3065" t="str">
            <v>Generation</v>
          </cell>
        </row>
        <row r="3066">
          <cell r="A3066" t="str">
            <v>ROI</v>
          </cell>
          <cell r="D3066" t="str">
            <v>RP1</v>
          </cell>
          <cell r="E3066" t="str">
            <v>ROI Distillate</v>
          </cell>
          <cell r="F3066" t="str">
            <v>Units Started</v>
          </cell>
        </row>
        <row r="3067">
          <cell r="A3067" t="str">
            <v>ROI</v>
          </cell>
          <cell r="D3067" t="str">
            <v>RP1</v>
          </cell>
          <cell r="E3067" t="str">
            <v>ROI Distillate</v>
          </cell>
          <cell r="F3067" t="str">
            <v>Hours of Operation</v>
          </cell>
        </row>
        <row r="3068">
          <cell r="A3068" t="str">
            <v>ROI</v>
          </cell>
          <cell r="D3068" t="str">
            <v>RP1</v>
          </cell>
          <cell r="E3068" t="str">
            <v>ROI Distillate</v>
          </cell>
          <cell r="F3068" t="str">
            <v>Capacity Factor</v>
          </cell>
        </row>
        <row r="3069">
          <cell r="A3069" t="str">
            <v>ROI</v>
          </cell>
          <cell r="D3069" t="str">
            <v>RP1</v>
          </cell>
          <cell r="E3069" t="str">
            <v>ROI Distillate</v>
          </cell>
          <cell r="F3069" t="str">
            <v>Energy Curtailed</v>
          </cell>
        </row>
        <row r="3070">
          <cell r="A3070" t="str">
            <v>ROI</v>
          </cell>
          <cell r="D3070" t="str">
            <v>RP1</v>
          </cell>
          <cell r="E3070" t="str">
            <v>ROI Distillate</v>
          </cell>
          <cell r="F3070" t="str">
            <v>Fixed Load Generation</v>
          </cell>
        </row>
        <row r="3071">
          <cell r="A3071" t="str">
            <v>ROI</v>
          </cell>
          <cell r="D3071" t="str">
            <v>RP1</v>
          </cell>
          <cell r="E3071" t="str">
            <v>ROI Distillate</v>
          </cell>
          <cell r="F3071" t="str">
            <v>Pump Load</v>
          </cell>
        </row>
        <row r="3072">
          <cell r="A3072" t="str">
            <v>ROI</v>
          </cell>
          <cell r="D3072" t="str">
            <v>RP1</v>
          </cell>
          <cell r="E3072" t="str">
            <v>ROI Distillate</v>
          </cell>
          <cell r="F3072" t="str">
            <v>VO&amp;M Cost</v>
          </cell>
        </row>
        <row r="3073">
          <cell r="A3073" t="str">
            <v>ROI</v>
          </cell>
          <cell r="D3073" t="str">
            <v>RP1</v>
          </cell>
          <cell r="E3073" t="str">
            <v>ROI Distillate</v>
          </cell>
          <cell r="F3073" t="str">
            <v>Generation Cost</v>
          </cell>
        </row>
        <row r="3074">
          <cell r="A3074" t="str">
            <v>ROI</v>
          </cell>
          <cell r="D3074" t="str">
            <v>RP1</v>
          </cell>
          <cell r="E3074" t="str">
            <v>ROI Distillate</v>
          </cell>
          <cell r="F3074" t="str">
            <v>Start &amp; Shutdown Cost</v>
          </cell>
        </row>
        <row r="3075">
          <cell r="A3075" t="str">
            <v>ROI</v>
          </cell>
          <cell r="D3075" t="str">
            <v>RP1</v>
          </cell>
          <cell r="E3075" t="str">
            <v>ROI Distillate</v>
          </cell>
          <cell r="F3075" t="str">
            <v>Start Fuel Cost</v>
          </cell>
        </row>
        <row r="3076">
          <cell r="A3076" t="str">
            <v>ROI</v>
          </cell>
          <cell r="D3076" t="str">
            <v>RP1</v>
          </cell>
          <cell r="E3076" t="str">
            <v>ROI Distillate</v>
          </cell>
          <cell r="F3076" t="str">
            <v>Emissions Cost</v>
          </cell>
        </row>
        <row r="3077">
          <cell r="A3077" t="str">
            <v>ROI</v>
          </cell>
          <cell r="D3077" t="str">
            <v>RP1</v>
          </cell>
          <cell r="E3077" t="str">
            <v>ROI Distillate</v>
          </cell>
          <cell r="F3077" t="str">
            <v>Total Generation Cost</v>
          </cell>
        </row>
        <row r="3078">
          <cell r="A3078" t="str">
            <v>ROI</v>
          </cell>
          <cell r="D3078" t="str">
            <v>RP1</v>
          </cell>
          <cell r="E3078" t="str">
            <v>ROI Distillate</v>
          </cell>
          <cell r="F3078" t="str">
            <v>SRMC</v>
          </cell>
        </row>
        <row r="3079">
          <cell r="A3079" t="str">
            <v>ROI</v>
          </cell>
          <cell r="D3079" t="str">
            <v>RP1</v>
          </cell>
          <cell r="E3079" t="str">
            <v>ROI Distillate</v>
          </cell>
          <cell r="F3079" t="str">
            <v>Mark-up</v>
          </cell>
        </row>
        <row r="3080">
          <cell r="A3080" t="str">
            <v>ROI</v>
          </cell>
          <cell r="D3080" t="str">
            <v>RP1</v>
          </cell>
          <cell r="E3080" t="str">
            <v>ROI Distillate</v>
          </cell>
          <cell r="F3080" t="str">
            <v>Price Received</v>
          </cell>
        </row>
        <row r="3081">
          <cell r="A3081" t="str">
            <v>ROI</v>
          </cell>
          <cell r="D3081" t="str">
            <v>RP1</v>
          </cell>
          <cell r="E3081" t="str">
            <v>ROI Distillate</v>
          </cell>
          <cell r="F3081" t="str">
            <v>Pool Revenue</v>
          </cell>
        </row>
        <row r="3082">
          <cell r="A3082" t="str">
            <v>ROI</v>
          </cell>
          <cell r="D3082" t="str">
            <v>RP1</v>
          </cell>
          <cell r="E3082" t="str">
            <v>ROI Distillate</v>
          </cell>
          <cell r="F3082" t="str">
            <v>Net Revenue</v>
          </cell>
        </row>
        <row r="3083">
          <cell r="A3083" t="str">
            <v>ROI</v>
          </cell>
          <cell r="D3083" t="str">
            <v>RP1</v>
          </cell>
          <cell r="E3083" t="str">
            <v>ROI Distillate</v>
          </cell>
          <cell r="F3083" t="str">
            <v>Net Profit</v>
          </cell>
        </row>
        <row r="3084">
          <cell r="A3084" t="str">
            <v>ROI</v>
          </cell>
          <cell r="D3084" t="str">
            <v>RP1</v>
          </cell>
          <cell r="E3084" t="str">
            <v>ROI Distillate</v>
          </cell>
          <cell r="F3084" t="str">
            <v>Installed Capacity</v>
          </cell>
        </row>
        <row r="3085">
          <cell r="A3085" t="str">
            <v>ROI</v>
          </cell>
          <cell r="D3085" t="str">
            <v>RP1</v>
          </cell>
          <cell r="E3085" t="str">
            <v>ROI Distillate</v>
          </cell>
          <cell r="F3085" t="str">
            <v>Rated Capacity</v>
          </cell>
        </row>
        <row r="3086">
          <cell r="A3086" t="str">
            <v>ROI</v>
          </cell>
          <cell r="D3086" t="str">
            <v>RP1</v>
          </cell>
          <cell r="E3086" t="str">
            <v>ROI Distillate</v>
          </cell>
          <cell r="F3086" t="str">
            <v>Maintenance</v>
          </cell>
        </row>
        <row r="3087">
          <cell r="A3087" t="str">
            <v>ROI</v>
          </cell>
          <cell r="D3087" t="str">
            <v>RP1</v>
          </cell>
          <cell r="E3087" t="str">
            <v>ROI Distillate</v>
          </cell>
          <cell r="F3087" t="str">
            <v>Forced Outage</v>
          </cell>
        </row>
        <row r="3088">
          <cell r="A3088" t="str">
            <v>ROI</v>
          </cell>
          <cell r="D3088" t="str">
            <v>RP1</v>
          </cell>
          <cell r="E3088" t="str">
            <v>ROI Distillate</v>
          </cell>
          <cell r="F3088" t="str">
            <v>Available Energy</v>
          </cell>
        </row>
        <row r="3089">
          <cell r="A3089" t="str">
            <v>ROI</v>
          </cell>
          <cell r="D3089" t="str">
            <v>RP2</v>
          </cell>
          <cell r="E3089" t="str">
            <v>ROI Distillate</v>
          </cell>
          <cell r="F3089" t="str">
            <v>Generation</v>
          </cell>
        </row>
        <row r="3090">
          <cell r="A3090" t="str">
            <v>ROI</v>
          </cell>
          <cell r="D3090" t="str">
            <v>RP2</v>
          </cell>
          <cell r="E3090" t="str">
            <v>ROI Distillate</v>
          </cell>
          <cell r="F3090" t="str">
            <v>Units Started</v>
          </cell>
        </row>
        <row r="3091">
          <cell r="A3091" t="str">
            <v>ROI</v>
          </cell>
          <cell r="D3091" t="str">
            <v>RP2</v>
          </cell>
          <cell r="E3091" t="str">
            <v>ROI Distillate</v>
          </cell>
          <cell r="F3091" t="str">
            <v>Hours of Operation</v>
          </cell>
        </row>
        <row r="3092">
          <cell r="A3092" t="str">
            <v>ROI</v>
          </cell>
          <cell r="D3092" t="str">
            <v>RP2</v>
          </cell>
          <cell r="E3092" t="str">
            <v>ROI Distillate</v>
          </cell>
          <cell r="F3092" t="str">
            <v>Capacity Factor</v>
          </cell>
        </row>
        <row r="3093">
          <cell r="A3093" t="str">
            <v>ROI</v>
          </cell>
          <cell r="D3093" t="str">
            <v>RP2</v>
          </cell>
          <cell r="E3093" t="str">
            <v>ROI Distillate</v>
          </cell>
          <cell r="F3093" t="str">
            <v>Energy Curtailed</v>
          </cell>
        </row>
        <row r="3094">
          <cell r="A3094" t="str">
            <v>ROI</v>
          </cell>
          <cell r="D3094" t="str">
            <v>RP2</v>
          </cell>
          <cell r="E3094" t="str">
            <v>ROI Distillate</v>
          </cell>
          <cell r="F3094" t="str">
            <v>Fixed Load Generation</v>
          </cell>
        </row>
        <row r="3095">
          <cell r="A3095" t="str">
            <v>ROI</v>
          </cell>
          <cell r="D3095" t="str">
            <v>RP2</v>
          </cell>
          <cell r="E3095" t="str">
            <v>ROI Distillate</v>
          </cell>
          <cell r="F3095" t="str">
            <v>Pump Load</v>
          </cell>
        </row>
        <row r="3096">
          <cell r="A3096" t="str">
            <v>ROI</v>
          </cell>
          <cell r="D3096" t="str">
            <v>RP2</v>
          </cell>
          <cell r="E3096" t="str">
            <v>ROI Distillate</v>
          </cell>
          <cell r="F3096" t="str">
            <v>VO&amp;M Cost</v>
          </cell>
        </row>
        <row r="3097">
          <cell r="A3097" t="str">
            <v>ROI</v>
          </cell>
          <cell r="D3097" t="str">
            <v>RP2</v>
          </cell>
          <cell r="E3097" t="str">
            <v>ROI Distillate</v>
          </cell>
          <cell r="F3097" t="str">
            <v>Generation Cost</v>
          </cell>
        </row>
        <row r="3098">
          <cell r="A3098" t="str">
            <v>ROI</v>
          </cell>
          <cell r="D3098" t="str">
            <v>RP2</v>
          </cell>
          <cell r="E3098" t="str">
            <v>ROI Distillate</v>
          </cell>
          <cell r="F3098" t="str">
            <v>Start &amp; Shutdown Cost</v>
          </cell>
        </row>
        <row r="3099">
          <cell r="A3099" t="str">
            <v>ROI</v>
          </cell>
          <cell r="D3099" t="str">
            <v>RP2</v>
          </cell>
          <cell r="E3099" t="str">
            <v>ROI Distillate</v>
          </cell>
          <cell r="F3099" t="str">
            <v>Start Fuel Cost</v>
          </cell>
        </row>
        <row r="3100">
          <cell r="A3100" t="str">
            <v>ROI</v>
          </cell>
          <cell r="D3100" t="str">
            <v>RP2</v>
          </cell>
          <cell r="E3100" t="str">
            <v>ROI Distillate</v>
          </cell>
          <cell r="F3100" t="str">
            <v>Emissions Cost</v>
          </cell>
        </row>
        <row r="3101">
          <cell r="A3101" t="str">
            <v>ROI</v>
          </cell>
          <cell r="D3101" t="str">
            <v>RP2</v>
          </cell>
          <cell r="E3101" t="str">
            <v>ROI Distillate</v>
          </cell>
          <cell r="F3101" t="str">
            <v>Total Generation Cost</v>
          </cell>
        </row>
        <row r="3102">
          <cell r="A3102" t="str">
            <v>ROI</v>
          </cell>
          <cell r="D3102" t="str">
            <v>RP2</v>
          </cell>
          <cell r="E3102" t="str">
            <v>ROI Distillate</v>
          </cell>
          <cell r="F3102" t="str">
            <v>SRMC</v>
          </cell>
        </row>
        <row r="3103">
          <cell r="A3103" t="str">
            <v>ROI</v>
          </cell>
          <cell r="D3103" t="str">
            <v>RP2</v>
          </cell>
          <cell r="E3103" t="str">
            <v>ROI Distillate</v>
          </cell>
          <cell r="F3103" t="str">
            <v>Mark-up</v>
          </cell>
        </row>
        <row r="3104">
          <cell r="A3104" t="str">
            <v>ROI</v>
          </cell>
          <cell r="D3104" t="str">
            <v>RP2</v>
          </cell>
          <cell r="E3104" t="str">
            <v>ROI Distillate</v>
          </cell>
          <cell r="F3104" t="str">
            <v>Price Received</v>
          </cell>
        </row>
        <row r="3105">
          <cell r="A3105" t="str">
            <v>ROI</v>
          </cell>
          <cell r="D3105" t="str">
            <v>RP2</v>
          </cell>
          <cell r="E3105" t="str">
            <v>ROI Distillate</v>
          </cell>
          <cell r="F3105" t="str">
            <v>Pool Revenue</v>
          </cell>
        </row>
        <row r="3106">
          <cell r="A3106" t="str">
            <v>ROI</v>
          </cell>
          <cell r="D3106" t="str">
            <v>RP2</v>
          </cell>
          <cell r="E3106" t="str">
            <v>ROI Distillate</v>
          </cell>
          <cell r="F3106" t="str">
            <v>Net Revenue</v>
          </cell>
        </row>
        <row r="3107">
          <cell r="A3107" t="str">
            <v>ROI</v>
          </cell>
          <cell r="D3107" t="str">
            <v>RP2</v>
          </cell>
          <cell r="E3107" t="str">
            <v>ROI Distillate</v>
          </cell>
          <cell r="F3107" t="str">
            <v>Net Profit</v>
          </cell>
        </row>
        <row r="3108">
          <cell r="A3108" t="str">
            <v>ROI</v>
          </cell>
          <cell r="D3108" t="str">
            <v>RP2</v>
          </cell>
          <cell r="E3108" t="str">
            <v>ROI Distillate</v>
          </cell>
          <cell r="F3108" t="str">
            <v>Installed Capacity</v>
          </cell>
        </row>
        <row r="3109">
          <cell r="A3109" t="str">
            <v>ROI</v>
          </cell>
          <cell r="D3109" t="str">
            <v>RP2</v>
          </cell>
          <cell r="E3109" t="str">
            <v>ROI Distillate</v>
          </cell>
          <cell r="F3109" t="str">
            <v>Rated Capacity</v>
          </cell>
        </row>
        <row r="3110">
          <cell r="A3110" t="str">
            <v>ROI</v>
          </cell>
          <cell r="D3110" t="str">
            <v>RP2</v>
          </cell>
          <cell r="E3110" t="str">
            <v>ROI Distillate</v>
          </cell>
          <cell r="F3110" t="str">
            <v>Maintenance</v>
          </cell>
        </row>
        <row r="3111">
          <cell r="A3111" t="str">
            <v>ROI</v>
          </cell>
          <cell r="D3111" t="str">
            <v>RP2</v>
          </cell>
          <cell r="E3111" t="str">
            <v>ROI Distillate</v>
          </cell>
          <cell r="F3111" t="str">
            <v>Forced Outage</v>
          </cell>
        </row>
        <row r="3112">
          <cell r="A3112" t="str">
            <v>ROI</v>
          </cell>
          <cell r="D3112" t="str">
            <v>RP2</v>
          </cell>
          <cell r="E3112" t="str">
            <v>ROI Distillate</v>
          </cell>
          <cell r="F3112" t="str">
            <v>Available Energy</v>
          </cell>
        </row>
        <row r="3113">
          <cell r="A3113" t="str">
            <v>ROI</v>
          </cell>
          <cell r="D3113" t="str">
            <v>TP1</v>
          </cell>
          <cell r="E3113" t="str">
            <v>ROI Distillate</v>
          </cell>
          <cell r="F3113" t="str">
            <v>Generation</v>
          </cell>
        </row>
        <row r="3114">
          <cell r="A3114" t="str">
            <v>ROI</v>
          </cell>
          <cell r="D3114" t="str">
            <v>TP1</v>
          </cell>
          <cell r="E3114" t="str">
            <v>ROI Distillate</v>
          </cell>
          <cell r="F3114" t="str">
            <v>Units Started</v>
          </cell>
        </row>
        <row r="3115">
          <cell r="A3115" t="str">
            <v>ROI</v>
          </cell>
          <cell r="D3115" t="str">
            <v>TP1</v>
          </cell>
          <cell r="E3115" t="str">
            <v>ROI Distillate</v>
          </cell>
          <cell r="F3115" t="str">
            <v>Hours of Operation</v>
          </cell>
        </row>
        <row r="3116">
          <cell r="A3116" t="str">
            <v>ROI</v>
          </cell>
          <cell r="D3116" t="str">
            <v>TP1</v>
          </cell>
          <cell r="E3116" t="str">
            <v>ROI Distillate</v>
          </cell>
          <cell r="F3116" t="str">
            <v>Capacity Factor</v>
          </cell>
        </row>
        <row r="3117">
          <cell r="A3117" t="str">
            <v>ROI</v>
          </cell>
          <cell r="D3117" t="str">
            <v>TP1</v>
          </cell>
          <cell r="E3117" t="str">
            <v>ROI Distillate</v>
          </cell>
          <cell r="F3117" t="str">
            <v>Energy Curtailed</v>
          </cell>
        </row>
        <row r="3118">
          <cell r="A3118" t="str">
            <v>ROI</v>
          </cell>
          <cell r="D3118" t="str">
            <v>TP1</v>
          </cell>
          <cell r="E3118" t="str">
            <v>ROI Distillate</v>
          </cell>
          <cell r="F3118" t="str">
            <v>Fixed Load Generation</v>
          </cell>
        </row>
        <row r="3119">
          <cell r="A3119" t="str">
            <v>ROI</v>
          </cell>
          <cell r="D3119" t="str">
            <v>TP1</v>
          </cell>
          <cell r="E3119" t="str">
            <v>ROI Distillate</v>
          </cell>
          <cell r="F3119" t="str">
            <v>Pump Load</v>
          </cell>
        </row>
        <row r="3120">
          <cell r="A3120" t="str">
            <v>ROI</v>
          </cell>
          <cell r="D3120" t="str">
            <v>TP1</v>
          </cell>
          <cell r="E3120" t="str">
            <v>ROI Distillate</v>
          </cell>
          <cell r="F3120" t="str">
            <v>VO&amp;M Cost</v>
          </cell>
        </row>
        <row r="3121">
          <cell r="A3121" t="str">
            <v>ROI</v>
          </cell>
          <cell r="D3121" t="str">
            <v>TP1</v>
          </cell>
          <cell r="E3121" t="str">
            <v>ROI Distillate</v>
          </cell>
          <cell r="F3121" t="str">
            <v>Generation Cost</v>
          </cell>
        </row>
        <row r="3122">
          <cell r="A3122" t="str">
            <v>ROI</v>
          </cell>
          <cell r="D3122" t="str">
            <v>TP1</v>
          </cell>
          <cell r="E3122" t="str">
            <v>ROI Distillate</v>
          </cell>
          <cell r="F3122" t="str">
            <v>Start &amp; Shutdown Cost</v>
          </cell>
        </row>
        <row r="3123">
          <cell r="A3123" t="str">
            <v>ROI</v>
          </cell>
          <cell r="D3123" t="str">
            <v>TP1</v>
          </cell>
          <cell r="E3123" t="str">
            <v>ROI Distillate</v>
          </cell>
          <cell r="F3123" t="str">
            <v>Start Fuel Cost</v>
          </cell>
        </row>
        <row r="3124">
          <cell r="A3124" t="str">
            <v>ROI</v>
          </cell>
          <cell r="D3124" t="str">
            <v>TP1</v>
          </cell>
          <cell r="E3124" t="str">
            <v>ROI Distillate</v>
          </cell>
          <cell r="F3124" t="str">
            <v>Emissions Cost</v>
          </cell>
        </row>
        <row r="3125">
          <cell r="A3125" t="str">
            <v>ROI</v>
          </cell>
          <cell r="D3125" t="str">
            <v>TP1</v>
          </cell>
          <cell r="E3125" t="str">
            <v>ROI Distillate</v>
          </cell>
          <cell r="F3125" t="str">
            <v>Total Generation Cost</v>
          </cell>
        </row>
        <row r="3126">
          <cell r="A3126" t="str">
            <v>ROI</v>
          </cell>
          <cell r="D3126" t="str">
            <v>TP1</v>
          </cell>
          <cell r="E3126" t="str">
            <v>ROI Distillate</v>
          </cell>
          <cell r="F3126" t="str">
            <v>SRMC</v>
          </cell>
        </row>
        <row r="3127">
          <cell r="A3127" t="str">
            <v>ROI</v>
          </cell>
          <cell r="D3127" t="str">
            <v>TP1</v>
          </cell>
          <cell r="E3127" t="str">
            <v>ROI Distillate</v>
          </cell>
          <cell r="F3127" t="str">
            <v>Mark-up</v>
          </cell>
        </row>
        <row r="3128">
          <cell r="A3128" t="str">
            <v>ROI</v>
          </cell>
          <cell r="D3128" t="str">
            <v>TP1</v>
          </cell>
          <cell r="E3128" t="str">
            <v>ROI Distillate</v>
          </cell>
          <cell r="F3128" t="str">
            <v>Price Received</v>
          </cell>
        </row>
        <row r="3129">
          <cell r="A3129" t="str">
            <v>ROI</v>
          </cell>
          <cell r="D3129" t="str">
            <v>TP1</v>
          </cell>
          <cell r="E3129" t="str">
            <v>ROI Distillate</v>
          </cell>
          <cell r="F3129" t="str">
            <v>Pool Revenue</v>
          </cell>
        </row>
        <row r="3130">
          <cell r="A3130" t="str">
            <v>ROI</v>
          </cell>
          <cell r="D3130" t="str">
            <v>TP1</v>
          </cell>
          <cell r="E3130" t="str">
            <v>ROI Distillate</v>
          </cell>
          <cell r="F3130" t="str">
            <v>Net Revenue</v>
          </cell>
        </row>
        <row r="3131">
          <cell r="A3131" t="str">
            <v>ROI</v>
          </cell>
          <cell r="D3131" t="str">
            <v>TP1</v>
          </cell>
          <cell r="E3131" t="str">
            <v>ROI Distillate</v>
          </cell>
          <cell r="F3131" t="str">
            <v>Net Profit</v>
          </cell>
        </row>
        <row r="3132">
          <cell r="A3132" t="str">
            <v>ROI</v>
          </cell>
          <cell r="D3132" t="str">
            <v>TP1</v>
          </cell>
          <cell r="E3132" t="str">
            <v>ROI Distillate</v>
          </cell>
          <cell r="F3132" t="str">
            <v>Installed Capacity</v>
          </cell>
        </row>
        <row r="3133">
          <cell r="A3133" t="str">
            <v>ROI</v>
          </cell>
          <cell r="D3133" t="str">
            <v>TP1</v>
          </cell>
          <cell r="E3133" t="str">
            <v>ROI Distillate</v>
          </cell>
          <cell r="F3133" t="str">
            <v>Rated Capacity</v>
          </cell>
        </row>
        <row r="3134">
          <cell r="A3134" t="str">
            <v>ROI</v>
          </cell>
          <cell r="D3134" t="str">
            <v>TP1</v>
          </cell>
          <cell r="E3134" t="str">
            <v>ROI Distillate</v>
          </cell>
          <cell r="F3134" t="str">
            <v>Maintenance</v>
          </cell>
        </row>
        <row r="3135">
          <cell r="A3135" t="str">
            <v>ROI</v>
          </cell>
          <cell r="D3135" t="str">
            <v>TP1</v>
          </cell>
          <cell r="E3135" t="str">
            <v>ROI Distillate</v>
          </cell>
          <cell r="F3135" t="str">
            <v>Forced Outage</v>
          </cell>
        </row>
        <row r="3136">
          <cell r="A3136" t="str">
            <v>ROI</v>
          </cell>
          <cell r="D3136" t="str">
            <v>TP1</v>
          </cell>
          <cell r="E3136" t="str">
            <v>ROI Distillate</v>
          </cell>
          <cell r="F3136" t="str">
            <v>Available Energy</v>
          </cell>
        </row>
        <row r="3137">
          <cell r="A3137" t="str">
            <v>ROI</v>
          </cell>
          <cell r="D3137" t="str">
            <v>TP3</v>
          </cell>
          <cell r="E3137" t="str">
            <v>ROI Distillate</v>
          </cell>
          <cell r="F3137" t="str">
            <v>Generation</v>
          </cell>
        </row>
        <row r="3138">
          <cell r="A3138" t="str">
            <v>ROI</v>
          </cell>
          <cell r="D3138" t="str">
            <v>TP3</v>
          </cell>
          <cell r="E3138" t="str">
            <v>ROI Distillate</v>
          </cell>
          <cell r="F3138" t="str">
            <v>Units Started</v>
          </cell>
        </row>
        <row r="3139">
          <cell r="A3139" t="str">
            <v>ROI</v>
          </cell>
          <cell r="D3139" t="str">
            <v>TP3</v>
          </cell>
          <cell r="E3139" t="str">
            <v>ROI Distillate</v>
          </cell>
          <cell r="F3139" t="str">
            <v>Hours of Operation</v>
          </cell>
        </row>
        <row r="3140">
          <cell r="A3140" t="str">
            <v>ROI</v>
          </cell>
          <cell r="D3140" t="str">
            <v>TP3</v>
          </cell>
          <cell r="E3140" t="str">
            <v>ROI Distillate</v>
          </cell>
          <cell r="F3140" t="str">
            <v>Capacity Factor</v>
          </cell>
        </row>
        <row r="3141">
          <cell r="A3141" t="str">
            <v>ROI</v>
          </cell>
          <cell r="D3141" t="str">
            <v>TP3</v>
          </cell>
          <cell r="E3141" t="str">
            <v>ROI Distillate</v>
          </cell>
          <cell r="F3141" t="str">
            <v>Energy Curtailed</v>
          </cell>
        </row>
        <row r="3142">
          <cell r="A3142" t="str">
            <v>ROI</v>
          </cell>
          <cell r="D3142" t="str">
            <v>TP3</v>
          </cell>
          <cell r="E3142" t="str">
            <v>ROI Distillate</v>
          </cell>
          <cell r="F3142" t="str">
            <v>Fixed Load Generation</v>
          </cell>
        </row>
        <row r="3143">
          <cell r="A3143" t="str">
            <v>ROI</v>
          </cell>
          <cell r="D3143" t="str">
            <v>TP3</v>
          </cell>
          <cell r="E3143" t="str">
            <v>ROI Distillate</v>
          </cell>
          <cell r="F3143" t="str">
            <v>Pump Load</v>
          </cell>
        </row>
        <row r="3144">
          <cell r="A3144" t="str">
            <v>ROI</v>
          </cell>
          <cell r="D3144" t="str">
            <v>TP3</v>
          </cell>
          <cell r="E3144" t="str">
            <v>ROI Distillate</v>
          </cell>
          <cell r="F3144" t="str">
            <v>VO&amp;M Cost</v>
          </cell>
        </row>
        <row r="3145">
          <cell r="A3145" t="str">
            <v>ROI</v>
          </cell>
          <cell r="D3145" t="str">
            <v>TP3</v>
          </cell>
          <cell r="E3145" t="str">
            <v>ROI Distillate</v>
          </cell>
          <cell r="F3145" t="str">
            <v>Generation Cost</v>
          </cell>
        </row>
        <row r="3146">
          <cell r="A3146" t="str">
            <v>ROI</v>
          </cell>
          <cell r="D3146" t="str">
            <v>TP3</v>
          </cell>
          <cell r="E3146" t="str">
            <v>ROI Distillate</v>
          </cell>
          <cell r="F3146" t="str">
            <v>Start &amp; Shutdown Cost</v>
          </cell>
        </row>
        <row r="3147">
          <cell r="A3147" t="str">
            <v>ROI</v>
          </cell>
          <cell r="D3147" t="str">
            <v>TP3</v>
          </cell>
          <cell r="E3147" t="str">
            <v>ROI Distillate</v>
          </cell>
          <cell r="F3147" t="str">
            <v>Start Fuel Cost</v>
          </cell>
        </row>
        <row r="3148">
          <cell r="A3148" t="str">
            <v>ROI</v>
          </cell>
          <cell r="D3148" t="str">
            <v>TP3</v>
          </cell>
          <cell r="E3148" t="str">
            <v>ROI Distillate</v>
          </cell>
          <cell r="F3148" t="str">
            <v>Emissions Cost</v>
          </cell>
        </row>
        <row r="3149">
          <cell r="A3149" t="str">
            <v>ROI</v>
          </cell>
          <cell r="D3149" t="str">
            <v>TP3</v>
          </cell>
          <cell r="E3149" t="str">
            <v>ROI Distillate</v>
          </cell>
          <cell r="F3149" t="str">
            <v>Total Generation Cost</v>
          </cell>
        </row>
        <row r="3150">
          <cell r="A3150" t="str">
            <v>ROI</v>
          </cell>
          <cell r="D3150" t="str">
            <v>TP3</v>
          </cell>
          <cell r="E3150" t="str">
            <v>ROI Distillate</v>
          </cell>
          <cell r="F3150" t="str">
            <v>SRMC</v>
          </cell>
        </row>
        <row r="3151">
          <cell r="A3151" t="str">
            <v>ROI</v>
          </cell>
          <cell r="D3151" t="str">
            <v>TP3</v>
          </cell>
          <cell r="E3151" t="str">
            <v>ROI Distillate</v>
          </cell>
          <cell r="F3151" t="str">
            <v>Mark-up</v>
          </cell>
        </row>
        <row r="3152">
          <cell r="A3152" t="str">
            <v>ROI</v>
          </cell>
          <cell r="D3152" t="str">
            <v>TP3</v>
          </cell>
          <cell r="E3152" t="str">
            <v>ROI Distillate</v>
          </cell>
          <cell r="F3152" t="str">
            <v>Price Received</v>
          </cell>
        </row>
        <row r="3153">
          <cell r="A3153" t="str">
            <v>ROI</v>
          </cell>
          <cell r="D3153" t="str">
            <v>TP3</v>
          </cell>
          <cell r="E3153" t="str">
            <v>ROI Distillate</v>
          </cell>
          <cell r="F3153" t="str">
            <v>Pool Revenue</v>
          </cell>
        </row>
        <row r="3154">
          <cell r="A3154" t="str">
            <v>ROI</v>
          </cell>
          <cell r="D3154" t="str">
            <v>TP3</v>
          </cell>
          <cell r="E3154" t="str">
            <v>ROI Distillate</v>
          </cell>
          <cell r="F3154" t="str">
            <v>Net Revenue</v>
          </cell>
        </row>
        <row r="3155">
          <cell r="A3155" t="str">
            <v>ROI</v>
          </cell>
          <cell r="D3155" t="str">
            <v>TP3</v>
          </cell>
          <cell r="E3155" t="str">
            <v>ROI Distillate</v>
          </cell>
          <cell r="F3155" t="str">
            <v>Net Profit</v>
          </cell>
        </row>
        <row r="3156">
          <cell r="A3156" t="str">
            <v>ROI</v>
          </cell>
          <cell r="D3156" t="str">
            <v>TP3</v>
          </cell>
          <cell r="E3156" t="str">
            <v>ROI Distillate</v>
          </cell>
          <cell r="F3156" t="str">
            <v>Installed Capacity</v>
          </cell>
        </row>
        <row r="3157">
          <cell r="A3157" t="str">
            <v>ROI</v>
          </cell>
          <cell r="D3157" t="str">
            <v>TP3</v>
          </cell>
          <cell r="E3157" t="str">
            <v>ROI Distillate</v>
          </cell>
          <cell r="F3157" t="str">
            <v>Rated Capacity</v>
          </cell>
        </row>
        <row r="3158">
          <cell r="A3158" t="str">
            <v>ROI</v>
          </cell>
          <cell r="D3158" t="str">
            <v>TP3</v>
          </cell>
          <cell r="E3158" t="str">
            <v>ROI Distillate</v>
          </cell>
          <cell r="F3158" t="str">
            <v>Maintenance</v>
          </cell>
        </row>
        <row r="3159">
          <cell r="A3159" t="str">
            <v>ROI</v>
          </cell>
          <cell r="D3159" t="str">
            <v>TP3</v>
          </cell>
          <cell r="E3159" t="str">
            <v>ROI Distillate</v>
          </cell>
          <cell r="F3159" t="str">
            <v>Forced Outage</v>
          </cell>
        </row>
        <row r="3160">
          <cell r="A3160" t="str">
            <v>ROI</v>
          </cell>
          <cell r="D3160" t="str">
            <v>TP3</v>
          </cell>
          <cell r="E3160" t="str">
            <v>ROI Distillate</v>
          </cell>
          <cell r="F3160" t="str">
            <v>Available Energy</v>
          </cell>
        </row>
        <row r="3161">
          <cell r="A3161" t="str">
            <v>ROI</v>
          </cell>
          <cell r="D3161" t="str">
            <v>ED1</v>
          </cell>
          <cell r="E3161" t="str">
            <v>ROI Peat</v>
          </cell>
          <cell r="F3161" t="str">
            <v>Generation</v>
          </cell>
        </row>
        <row r="3162">
          <cell r="A3162" t="str">
            <v>ROI</v>
          </cell>
          <cell r="D3162" t="str">
            <v>ED1</v>
          </cell>
          <cell r="E3162" t="str">
            <v>ROI Peat</v>
          </cell>
          <cell r="F3162" t="str">
            <v>Units Started</v>
          </cell>
        </row>
        <row r="3163">
          <cell r="A3163" t="str">
            <v>ROI</v>
          </cell>
          <cell r="D3163" t="str">
            <v>ED1</v>
          </cell>
          <cell r="E3163" t="str">
            <v>ROI Peat</v>
          </cell>
          <cell r="F3163" t="str">
            <v>Hours of Operation</v>
          </cell>
        </row>
        <row r="3164">
          <cell r="A3164" t="str">
            <v>ROI</v>
          </cell>
          <cell r="D3164" t="str">
            <v>ED1</v>
          </cell>
          <cell r="E3164" t="str">
            <v>ROI Peat</v>
          </cell>
          <cell r="F3164" t="str">
            <v>Capacity Factor</v>
          </cell>
        </row>
        <row r="3165">
          <cell r="A3165" t="str">
            <v>ROI</v>
          </cell>
          <cell r="D3165" t="str">
            <v>ED1</v>
          </cell>
          <cell r="E3165" t="str">
            <v>ROI Peat</v>
          </cell>
          <cell r="F3165" t="str">
            <v>Energy Curtailed</v>
          </cell>
        </row>
        <row r="3166">
          <cell r="A3166" t="str">
            <v>ROI</v>
          </cell>
          <cell r="D3166" t="str">
            <v>ED1</v>
          </cell>
          <cell r="E3166" t="str">
            <v>ROI Peat</v>
          </cell>
          <cell r="F3166" t="str">
            <v>Fixed Load Generation</v>
          </cell>
        </row>
        <row r="3167">
          <cell r="A3167" t="str">
            <v>ROI</v>
          </cell>
          <cell r="D3167" t="str">
            <v>ED1</v>
          </cell>
          <cell r="E3167" t="str">
            <v>ROI Peat</v>
          </cell>
          <cell r="F3167" t="str">
            <v>Pump Load</v>
          </cell>
        </row>
        <row r="3168">
          <cell r="A3168" t="str">
            <v>ROI</v>
          </cell>
          <cell r="D3168" t="str">
            <v>ED1</v>
          </cell>
          <cell r="E3168" t="str">
            <v>ROI Peat</v>
          </cell>
          <cell r="F3168" t="str">
            <v>VO&amp;M Cost</v>
          </cell>
        </row>
        <row r="3169">
          <cell r="A3169" t="str">
            <v>ROI</v>
          </cell>
          <cell r="D3169" t="str">
            <v>ED1</v>
          </cell>
          <cell r="E3169" t="str">
            <v>ROI Peat</v>
          </cell>
          <cell r="F3169" t="str">
            <v>Generation Cost</v>
          </cell>
        </row>
        <row r="3170">
          <cell r="A3170" t="str">
            <v>ROI</v>
          </cell>
          <cell r="D3170" t="str">
            <v>ED1</v>
          </cell>
          <cell r="E3170" t="str">
            <v>ROI Peat</v>
          </cell>
          <cell r="F3170" t="str">
            <v>Start &amp; Shutdown Cost</v>
          </cell>
        </row>
        <row r="3171">
          <cell r="A3171" t="str">
            <v>ROI</v>
          </cell>
          <cell r="D3171" t="str">
            <v>ED1</v>
          </cell>
          <cell r="E3171" t="str">
            <v>ROI Peat</v>
          </cell>
          <cell r="F3171" t="str">
            <v>Start Fuel Cost</v>
          </cell>
        </row>
        <row r="3172">
          <cell r="A3172" t="str">
            <v>ROI</v>
          </cell>
          <cell r="D3172" t="str">
            <v>ED1</v>
          </cell>
          <cell r="E3172" t="str">
            <v>ROI Peat</v>
          </cell>
          <cell r="F3172" t="str">
            <v>Emissions Cost</v>
          </cell>
        </row>
        <row r="3173">
          <cell r="A3173" t="str">
            <v>ROI</v>
          </cell>
          <cell r="D3173" t="str">
            <v>ED1</v>
          </cell>
          <cell r="E3173" t="str">
            <v>ROI Peat</v>
          </cell>
          <cell r="F3173" t="str">
            <v>Total Generation Cost</v>
          </cell>
        </row>
        <row r="3174">
          <cell r="A3174" t="str">
            <v>ROI</v>
          </cell>
          <cell r="D3174" t="str">
            <v>ED1</v>
          </cell>
          <cell r="E3174" t="str">
            <v>ROI Peat</v>
          </cell>
          <cell r="F3174" t="str">
            <v>SRMC</v>
          </cell>
        </row>
        <row r="3175">
          <cell r="A3175" t="str">
            <v>ROI</v>
          </cell>
          <cell r="D3175" t="str">
            <v>ED1</v>
          </cell>
          <cell r="E3175" t="str">
            <v>ROI Peat</v>
          </cell>
          <cell r="F3175" t="str">
            <v>Mark-up</v>
          </cell>
        </row>
        <row r="3176">
          <cell r="A3176" t="str">
            <v>ROI</v>
          </cell>
          <cell r="D3176" t="str">
            <v>ED1</v>
          </cell>
          <cell r="E3176" t="str">
            <v>ROI Peat</v>
          </cell>
          <cell r="F3176" t="str">
            <v>Price Received</v>
          </cell>
        </row>
        <row r="3177">
          <cell r="A3177" t="str">
            <v>ROI</v>
          </cell>
          <cell r="D3177" t="str">
            <v>ED1</v>
          </cell>
          <cell r="E3177" t="str">
            <v>ROI Peat</v>
          </cell>
          <cell r="F3177" t="str">
            <v>Pool Revenue</v>
          </cell>
        </row>
        <row r="3178">
          <cell r="A3178" t="str">
            <v>ROI</v>
          </cell>
          <cell r="D3178" t="str">
            <v>ED1</v>
          </cell>
          <cell r="E3178" t="str">
            <v>ROI Peat</v>
          </cell>
          <cell r="F3178" t="str">
            <v>Net Revenue</v>
          </cell>
        </row>
        <row r="3179">
          <cell r="A3179" t="str">
            <v>ROI</v>
          </cell>
          <cell r="D3179" t="str">
            <v>ED1</v>
          </cell>
          <cell r="E3179" t="str">
            <v>ROI Peat</v>
          </cell>
          <cell r="F3179" t="str">
            <v>Net Profit</v>
          </cell>
        </row>
        <row r="3180">
          <cell r="A3180" t="str">
            <v>ROI</v>
          </cell>
          <cell r="D3180" t="str">
            <v>ED1</v>
          </cell>
          <cell r="E3180" t="str">
            <v>ROI Peat</v>
          </cell>
          <cell r="F3180" t="str">
            <v>Installed Capacity</v>
          </cell>
        </row>
        <row r="3181">
          <cell r="A3181" t="str">
            <v>ROI</v>
          </cell>
          <cell r="D3181" t="str">
            <v>ED1</v>
          </cell>
          <cell r="E3181" t="str">
            <v>ROI Peat</v>
          </cell>
          <cell r="F3181" t="str">
            <v>Rated Capacity</v>
          </cell>
        </row>
        <row r="3182">
          <cell r="A3182" t="str">
            <v>ROI</v>
          </cell>
          <cell r="D3182" t="str">
            <v>ED1</v>
          </cell>
          <cell r="E3182" t="str">
            <v>ROI Peat</v>
          </cell>
          <cell r="F3182" t="str">
            <v>Maintenance</v>
          </cell>
        </row>
        <row r="3183">
          <cell r="A3183" t="str">
            <v>ROI</v>
          </cell>
          <cell r="D3183" t="str">
            <v>ED1</v>
          </cell>
          <cell r="E3183" t="str">
            <v>ROI Peat</v>
          </cell>
          <cell r="F3183" t="str">
            <v>Forced Outage</v>
          </cell>
        </row>
        <row r="3184">
          <cell r="A3184" t="str">
            <v>ROI</v>
          </cell>
          <cell r="D3184" t="str">
            <v>ED1</v>
          </cell>
          <cell r="E3184" t="str">
            <v>ROI Peat</v>
          </cell>
          <cell r="F3184" t="str">
            <v>Available Energy</v>
          </cell>
        </row>
        <row r="3185">
          <cell r="A3185" t="str">
            <v>ROI</v>
          </cell>
          <cell r="D3185" t="str">
            <v>LR4</v>
          </cell>
          <cell r="E3185" t="str">
            <v>ROI Peat</v>
          </cell>
          <cell r="F3185" t="str">
            <v>Generation</v>
          </cell>
        </row>
        <row r="3186">
          <cell r="A3186" t="str">
            <v>ROI</v>
          </cell>
          <cell r="D3186" t="str">
            <v>LR4</v>
          </cell>
          <cell r="E3186" t="str">
            <v>ROI Peat</v>
          </cell>
          <cell r="F3186" t="str">
            <v>Units Started</v>
          </cell>
        </row>
        <row r="3187">
          <cell r="A3187" t="str">
            <v>ROI</v>
          </cell>
          <cell r="D3187" t="str">
            <v>LR4</v>
          </cell>
          <cell r="E3187" t="str">
            <v>ROI Peat</v>
          </cell>
          <cell r="F3187" t="str">
            <v>Hours of Operation</v>
          </cell>
        </row>
        <row r="3188">
          <cell r="A3188" t="str">
            <v>ROI</v>
          </cell>
          <cell r="D3188" t="str">
            <v>LR4</v>
          </cell>
          <cell r="E3188" t="str">
            <v>ROI Peat</v>
          </cell>
          <cell r="F3188" t="str">
            <v>Capacity Factor</v>
          </cell>
        </row>
        <row r="3189">
          <cell r="A3189" t="str">
            <v>ROI</v>
          </cell>
          <cell r="D3189" t="str">
            <v>LR4</v>
          </cell>
          <cell r="E3189" t="str">
            <v>ROI Peat</v>
          </cell>
          <cell r="F3189" t="str">
            <v>Energy Curtailed</v>
          </cell>
        </row>
        <row r="3190">
          <cell r="A3190" t="str">
            <v>ROI</v>
          </cell>
          <cell r="D3190" t="str">
            <v>LR4</v>
          </cell>
          <cell r="E3190" t="str">
            <v>ROI Peat</v>
          </cell>
          <cell r="F3190" t="str">
            <v>Fixed Load Generation</v>
          </cell>
        </row>
        <row r="3191">
          <cell r="A3191" t="str">
            <v>ROI</v>
          </cell>
          <cell r="D3191" t="str">
            <v>LR4</v>
          </cell>
          <cell r="E3191" t="str">
            <v>ROI Peat</v>
          </cell>
          <cell r="F3191" t="str">
            <v>Pump Load</v>
          </cell>
        </row>
        <row r="3192">
          <cell r="A3192" t="str">
            <v>ROI</v>
          </cell>
          <cell r="D3192" t="str">
            <v>LR4</v>
          </cell>
          <cell r="E3192" t="str">
            <v>ROI Peat</v>
          </cell>
          <cell r="F3192" t="str">
            <v>VO&amp;M Cost</v>
          </cell>
        </row>
        <row r="3193">
          <cell r="A3193" t="str">
            <v>ROI</v>
          </cell>
          <cell r="D3193" t="str">
            <v>LR4</v>
          </cell>
          <cell r="E3193" t="str">
            <v>ROI Peat</v>
          </cell>
          <cell r="F3193" t="str">
            <v>Generation Cost</v>
          </cell>
        </row>
        <row r="3194">
          <cell r="A3194" t="str">
            <v>ROI</v>
          </cell>
          <cell r="D3194" t="str">
            <v>LR4</v>
          </cell>
          <cell r="E3194" t="str">
            <v>ROI Peat</v>
          </cell>
          <cell r="F3194" t="str">
            <v>Start &amp; Shutdown Cost</v>
          </cell>
        </row>
        <row r="3195">
          <cell r="A3195" t="str">
            <v>ROI</v>
          </cell>
          <cell r="D3195" t="str">
            <v>LR4</v>
          </cell>
          <cell r="E3195" t="str">
            <v>ROI Peat</v>
          </cell>
          <cell r="F3195" t="str">
            <v>Start Fuel Cost</v>
          </cell>
        </row>
        <row r="3196">
          <cell r="A3196" t="str">
            <v>ROI</v>
          </cell>
          <cell r="D3196" t="str">
            <v>LR4</v>
          </cell>
          <cell r="E3196" t="str">
            <v>ROI Peat</v>
          </cell>
          <cell r="F3196" t="str">
            <v>Emissions Cost</v>
          </cell>
        </row>
        <row r="3197">
          <cell r="A3197" t="str">
            <v>ROI</v>
          </cell>
          <cell r="D3197" t="str">
            <v>LR4</v>
          </cell>
          <cell r="E3197" t="str">
            <v>ROI Peat</v>
          </cell>
          <cell r="F3197" t="str">
            <v>Total Generation Cost</v>
          </cell>
        </row>
        <row r="3198">
          <cell r="A3198" t="str">
            <v>ROI</v>
          </cell>
          <cell r="D3198" t="str">
            <v>LR4</v>
          </cell>
          <cell r="E3198" t="str">
            <v>ROI Peat</v>
          </cell>
          <cell r="F3198" t="str">
            <v>SRMC</v>
          </cell>
        </row>
        <row r="3199">
          <cell r="A3199" t="str">
            <v>ROI</v>
          </cell>
          <cell r="D3199" t="str">
            <v>LR4</v>
          </cell>
          <cell r="E3199" t="str">
            <v>ROI Peat</v>
          </cell>
          <cell r="F3199" t="str">
            <v>Mark-up</v>
          </cell>
        </row>
        <row r="3200">
          <cell r="A3200" t="str">
            <v>ROI</v>
          </cell>
          <cell r="D3200" t="str">
            <v>LR4</v>
          </cell>
          <cell r="E3200" t="str">
            <v>ROI Peat</v>
          </cell>
          <cell r="F3200" t="str">
            <v>Price Received</v>
          </cell>
        </row>
        <row r="3201">
          <cell r="A3201" t="str">
            <v>ROI</v>
          </cell>
          <cell r="D3201" t="str">
            <v>LR4</v>
          </cell>
          <cell r="E3201" t="str">
            <v>ROI Peat</v>
          </cell>
          <cell r="F3201" t="str">
            <v>Pool Revenue</v>
          </cell>
        </row>
        <row r="3202">
          <cell r="A3202" t="str">
            <v>ROI</v>
          </cell>
          <cell r="D3202" t="str">
            <v>LR4</v>
          </cell>
          <cell r="E3202" t="str">
            <v>ROI Peat</v>
          </cell>
          <cell r="F3202" t="str">
            <v>Net Revenue</v>
          </cell>
        </row>
        <row r="3203">
          <cell r="A3203" t="str">
            <v>ROI</v>
          </cell>
          <cell r="D3203" t="str">
            <v>LR4</v>
          </cell>
          <cell r="E3203" t="str">
            <v>ROI Peat</v>
          </cell>
          <cell r="F3203" t="str">
            <v>Net Profit</v>
          </cell>
        </row>
        <row r="3204">
          <cell r="A3204" t="str">
            <v>ROI</v>
          </cell>
          <cell r="D3204" t="str">
            <v>LR4</v>
          </cell>
          <cell r="E3204" t="str">
            <v>ROI Peat</v>
          </cell>
          <cell r="F3204" t="str">
            <v>Installed Capacity</v>
          </cell>
        </row>
        <row r="3205">
          <cell r="A3205" t="str">
            <v>ROI</v>
          </cell>
          <cell r="D3205" t="str">
            <v>LR4</v>
          </cell>
          <cell r="E3205" t="str">
            <v>ROI Peat</v>
          </cell>
          <cell r="F3205" t="str">
            <v>Rated Capacity</v>
          </cell>
        </row>
        <row r="3206">
          <cell r="A3206" t="str">
            <v>ROI</v>
          </cell>
          <cell r="D3206" t="str">
            <v>LR4</v>
          </cell>
          <cell r="E3206" t="str">
            <v>ROI Peat</v>
          </cell>
          <cell r="F3206" t="str">
            <v>Maintenance</v>
          </cell>
        </row>
        <row r="3207">
          <cell r="A3207" t="str">
            <v>ROI</v>
          </cell>
          <cell r="D3207" t="str">
            <v>LR4</v>
          </cell>
          <cell r="E3207" t="str">
            <v>ROI Peat</v>
          </cell>
          <cell r="F3207" t="str">
            <v>Forced Outage</v>
          </cell>
        </row>
        <row r="3208">
          <cell r="A3208" t="str">
            <v>ROI</v>
          </cell>
          <cell r="D3208" t="str">
            <v>LR4</v>
          </cell>
          <cell r="E3208" t="str">
            <v>ROI Peat</v>
          </cell>
          <cell r="F3208" t="str">
            <v>Available Energy</v>
          </cell>
        </row>
        <row r="3209">
          <cell r="A3209" t="str">
            <v>ROI</v>
          </cell>
          <cell r="D3209" t="str">
            <v>WO4</v>
          </cell>
          <cell r="E3209" t="str">
            <v>ROI Peat</v>
          </cell>
          <cell r="F3209" t="str">
            <v>Generation</v>
          </cell>
        </row>
        <row r="3210">
          <cell r="A3210" t="str">
            <v>ROI</v>
          </cell>
          <cell r="D3210" t="str">
            <v>WO4</v>
          </cell>
          <cell r="E3210" t="str">
            <v>ROI Peat</v>
          </cell>
          <cell r="F3210" t="str">
            <v>Units Started</v>
          </cell>
        </row>
        <row r="3211">
          <cell r="A3211" t="str">
            <v>ROI</v>
          </cell>
          <cell r="D3211" t="str">
            <v>WO4</v>
          </cell>
          <cell r="E3211" t="str">
            <v>ROI Peat</v>
          </cell>
          <cell r="F3211" t="str">
            <v>Hours of Operation</v>
          </cell>
        </row>
        <row r="3212">
          <cell r="A3212" t="str">
            <v>ROI</v>
          </cell>
          <cell r="D3212" t="str">
            <v>WO4</v>
          </cell>
          <cell r="E3212" t="str">
            <v>ROI Peat</v>
          </cell>
          <cell r="F3212" t="str">
            <v>Capacity Factor</v>
          </cell>
        </row>
        <row r="3213">
          <cell r="A3213" t="str">
            <v>ROI</v>
          </cell>
          <cell r="D3213" t="str">
            <v>WO4</v>
          </cell>
          <cell r="E3213" t="str">
            <v>ROI Peat</v>
          </cell>
          <cell r="F3213" t="str">
            <v>Energy Curtailed</v>
          </cell>
        </row>
        <row r="3214">
          <cell r="A3214" t="str">
            <v>ROI</v>
          </cell>
          <cell r="D3214" t="str">
            <v>WO4</v>
          </cell>
          <cell r="E3214" t="str">
            <v>ROI Peat</v>
          </cell>
          <cell r="F3214" t="str">
            <v>Fixed Load Generation</v>
          </cell>
        </row>
        <row r="3215">
          <cell r="A3215" t="str">
            <v>ROI</v>
          </cell>
          <cell r="D3215" t="str">
            <v>WO4</v>
          </cell>
          <cell r="E3215" t="str">
            <v>ROI Peat</v>
          </cell>
          <cell r="F3215" t="str">
            <v>Pump Load</v>
          </cell>
        </row>
        <row r="3216">
          <cell r="A3216" t="str">
            <v>ROI</v>
          </cell>
          <cell r="D3216" t="str">
            <v>WO4</v>
          </cell>
          <cell r="E3216" t="str">
            <v>ROI Peat</v>
          </cell>
          <cell r="F3216" t="str">
            <v>VO&amp;M Cost</v>
          </cell>
        </row>
        <row r="3217">
          <cell r="A3217" t="str">
            <v>ROI</v>
          </cell>
          <cell r="D3217" t="str">
            <v>WO4</v>
          </cell>
          <cell r="E3217" t="str">
            <v>ROI Peat</v>
          </cell>
          <cell r="F3217" t="str">
            <v>Generation Cost</v>
          </cell>
        </row>
        <row r="3218">
          <cell r="A3218" t="str">
            <v>ROI</v>
          </cell>
          <cell r="D3218" t="str">
            <v>WO4</v>
          </cell>
          <cell r="E3218" t="str">
            <v>ROI Peat</v>
          </cell>
          <cell r="F3218" t="str">
            <v>Start &amp; Shutdown Cost</v>
          </cell>
        </row>
        <row r="3219">
          <cell r="A3219" t="str">
            <v>ROI</v>
          </cell>
          <cell r="D3219" t="str">
            <v>WO4</v>
          </cell>
          <cell r="E3219" t="str">
            <v>ROI Peat</v>
          </cell>
          <cell r="F3219" t="str">
            <v>Start Fuel Cost</v>
          </cell>
        </row>
        <row r="3220">
          <cell r="A3220" t="str">
            <v>ROI</v>
          </cell>
          <cell r="D3220" t="str">
            <v>WO4</v>
          </cell>
          <cell r="E3220" t="str">
            <v>ROI Peat</v>
          </cell>
          <cell r="F3220" t="str">
            <v>Emissions Cost</v>
          </cell>
        </row>
        <row r="3221">
          <cell r="A3221" t="str">
            <v>ROI</v>
          </cell>
          <cell r="D3221" t="str">
            <v>WO4</v>
          </cell>
          <cell r="E3221" t="str">
            <v>ROI Peat</v>
          </cell>
          <cell r="F3221" t="str">
            <v>Total Generation Cost</v>
          </cell>
        </row>
        <row r="3222">
          <cell r="A3222" t="str">
            <v>ROI</v>
          </cell>
          <cell r="D3222" t="str">
            <v>WO4</v>
          </cell>
          <cell r="E3222" t="str">
            <v>ROI Peat</v>
          </cell>
          <cell r="F3222" t="str">
            <v>SRMC</v>
          </cell>
        </row>
        <row r="3223">
          <cell r="A3223" t="str">
            <v>ROI</v>
          </cell>
          <cell r="D3223" t="str">
            <v>WO4</v>
          </cell>
          <cell r="E3223" t="str">
            <v>ROI Peat</v>
          </cell>
          <cell r="F3223" t="str">
            <v>Mark-up</v>
          </cell>
        </row>
        <row r="3224">
          <cell r="A3224" t="str">
            <v>ROI</v>
          </cell>
          <cell r="D3224" t="str">
            <v>WO4</v>
          </cell>
          <cell r="E3224" t="str">
            <v>ROI Peat</v>
          </cell>
          <cell r="F3224" t="str">
            <v>Price Received</v>
          </cell>
        </row>
        <row r="3225">
          <cell r="A3225" t="str">
            <v>ROI</v>
          </cell>
          <cell r="D3225" t="str">
            <v>WO4</v>
          </cell>
          <cell r="E3225" t="str">
            <v>ROI Peat</v>
          </cell>
          <cell r="F3225" t="str">
            <v>Pool Revenue</v>
          </cell>
        </row>
        <row r="3226">
          <cell r="A3226" t="str">
            <v>ROI</v>
          </cell>
          <cell r="D3226" t="str">
            <v>WO4</v>
          </cell>
          <cell r="E3226" t="str">
            <v>ROI Peat</v>
          </cell>
          <cell r="F3226" t="str">
            <v>Net Revenue</v>
          </cell>
        </row>
        <row r="3227">
          <cell r="A3227" t="str">
            <v>ROI</v>
          </cell>
          <cell r="D3227" t="str">
            <v>WO4</v>
          </cell>
          <cell r="E3227" t="str">
            <v>ROI Peat</v>
          </cell>
          <cell r="F3227" t="str">
            <v>Net Profit</v>
          </cell>
        </row>
        <row r="3228">
          <cell r="A3228" t="str">
            <v>ROI</v>
          </cell>
          <cell r="D3228" t="str">
            <v>WO4</v>
          </cell>
          <cell r="E3228" t="str">
            <v>ROI Peat</v>
          </cell>
          <cell r="F3228" t="str">
            <v>Installed Capacity</v>
          </cell>
        </row>
        <row r="3229">
          <cell r="A3229" t="str">
            <v>ROI</v>
          </cell>
          <cell r="D3229" t="str">
            <v>WO4</v>
          </cell>
          <cell r="E3229" t="str">
            <v>ROI Peat</v>
          </cell>
          <cell r="F3229" t="str">
            <v>Rated Capacity</v>
          </cell>
        </row>
        <row r="3230">
          <cell r="A3230" t="str">
            <v>ROI</v>
          </cell>
          <cell r="D3230" t="str">
            <v>WO4</v>
          </cell>
          <cell r="E3230" t="str">
            <v>ROI Peat</v>
          </cell>
          <cell r="F3230" t="str">
            <v>Maintenance</v>
          </cell>
        </row>
        <row r="3231">
          <cell r="A3231" t="str">
            <v>ROI</v>
          </cell>
          <cell r="D3231" t="str">
            <v>WO4</v>
          </cell>
          <cell r="E3231" t="str">
            <v>ROI Peat</v>
          </cell>
          <cell r="F3231" t="str">
            <v>Forced Outage</v>
          </cell>
        </row>
        <row r="3232">
          <cell r="A3232" t="str">
            <v>ROI</v>
          </cell>
          <cell r="D3232" t="str">
            <v>WO4</v>
          </cell>
          <cell r="E3232" t="str">
            <v>ROI Peat</v>
          </cell>
          <cell r="F3232" t="str">
            <v>Available Energy</v>
          </cell>
        </row>
        <row r="3233">
          <cell r="A3233" t="str">
            <v>ROI</v>
          </cell>
          <cell r="D3233" t="str">
            <v>MP1</v>
          </cell>
          <cell r="E3233" t="str">
            <v>ROI Coal</v>
          </cell>
          <cell r="F3233" t="str">
            <v>Generation</v>
          </cell>
        </row>
        <row r="3234">
          <cell r="A3234" t="str">
            <v>ROI</v>
          </cell>
          <cell r="D3234" t="str">
            <v>MP1</v>
          </cell>
          <cell r="E3234" t="str">
            <v>ROI Coal</v>
          </cell>
          <cell r="F3234" t="str">
            <v>Units Started</v>
          </cell>
        </row>
        <row r="3235">
          <cell r="A3235" t="str">
            <v>ROI</v>
          </cell>
          <cell r="D3235" t="str">
            <v>MP1</v>
          </cell>
          <cell r="E3235" t="str">
            <v>ROI Coal</v>
          </cell>
          <cell r="F3235" t="str">
            <v>Hours of Operation</v>
          </cell>
        </row>
        <row r="3236">
          <cell r="A3236" t="str">
            <v>ROI</v>
          </cell>
          <cell r="D3236" t="str">
            <v>MP1</v>
          </cell>
          <cell r="E3236" t="str">
            <v>ROI Coal</v>
          </cell>
          <cell r="F3236" t="str">
            <v>Capacity Factor</v>
          </cell>
        </row>
        <row r="3237">
          <cell r="A3237" t="str">
            <v>ROI</v>
          </cell>
          <cell r="D3237" t="str">
            <v>MP1</v>
          </cell>
          <cell r="E3237" t="str">
            <v>ROI Coal</v>
          </cell>
          <cell r="F3237" t="str">
            <v>Energy Curtailed</v>
          </cell>
        </row>
        <row r="3238">
          <cell r="A3238" t="str">
            <v>ROI</v>
          </cell>
          <cell r="D3238" t="str">
            <v>MP1</v>
          </cell>
          <cell r="E3238" t="str">
            <v>ROI Coal</v>
          </cell>
          <cell r="F3238" t="str">
            <v>Fixed Load Generation</v>
          </cell>
        </row>
        <row r="3239">
          <cell r="A3239" t="str">
            <v>ROI</v>
          </cell>
          <cell r="D3239" t="str">
            <v>MP1</v>
          </cell>
          <cell r="E3239" t="str">
            <v>ROI Coal</v>
          </cell>
          <cell r="F3239" t="str">
            <v>Pump Load</v>
          </cell>
        </row>
        <row r="3240">
          <cell r="A3240" t="str">
            <v>ROI</v>
          </cell>
          <cell r="D3240" t="str">
            <v>MP1</v>
          </cell>
          <cell r="E3240" t="str">
            <v>ROI Coal</v>
          </cell>
          <cell r="F3240" t="str">
            <v>VO&amp;M Cost</v>
          </cell>
        </row>
        <row r="3241">
          <cell r="A3241" t="str">
            <v>ROI</v>
          </cell>
          <cell r="D3241" t="str">
            <v>MP1</v>
          </cell>
          <cell r="E3241" t="str">
            <v>ROI Coal</v>
          </cell>
          <cell r="F3241" t="str">
            <v>Generation Cost</v>
          </cell>
        </row>
        <row r="3242">
          <cell r="A3242" t="str">
            <v>ROI</v>
          </cell>
          <cell r="D3242" t="str">
            <v>MP1</v>
          </cell>
          <cell r="E3242" t="str">
            <v>ROI Coal</v>
          </cell>
          <cell r="F3242" t="str">
            <v>Start &amp; Shutdown Cost</v>
          </cell>
        </row>
        <row r="3243">
          <cell r="A3243" t="str">
            <v>ROI</v>
          </cell>
          <cell r="D3243" t="str">
            <v>MP1</v>
          </cell>
          <cell r="E3243" t="str">
            <v>ROI Coal</v>
          </cell>
          <cell r="F3243" t="str">
            <v>Start Fuel Cost</v>
          </cell>
        </row>
        <row r="3244">
          <cell r="A3244" t="str">
            <v>ROI</v>
          </cell>
          <cell r="D3244" t="str">
            <v>MP1</v>
          </cell>
          <cell r="E3244" t="str">
            <v>ROI Coal</v>
          </cell>
          <cell r="F3244" t="str">
            <v>Emissions Cost</v>
          </cell>
        </row>
        <row r="3245">
          <cell r="A3245" t="str">
            <v>ROI</v>
          </cell>
          <cell r="D3245" t="str">
            <v>MP1</v>
          </cell>
          <cell r="E3245" t="str">
            <v>ROI Coal</v>
          </cell>
          <cell r="F3245" t="str">
            <v>Total Generation Cost</v>
          </cell>
        </row>
        <row r="3246">
          <cell r="A3246" t="str">
            <v>ROI</v>
          </cell>
          <cell r="D3246" t="str">
            <v>MP1</v>
          </cell>
          <cell r="E3246" t="str">
            <v>ROI Coal</v>
          </cell>
          <cell r="F3246" t="str">
            <v>SRMC</v>
          </cell>
        </row>
        <row r="3247">
          <cell r="A3247" t="str">
            <v>ROI</v>
          </cell>
          <cell r="D3247" t="str">
            <v>MP1</v>
          </cell>
          <cell r="E3247" t="str">
            <v>ROI Coal</v>
          </cell>
          <cell r="F3247" t="str">
            <v>Mark-up</v>
          </cell>
        </row>
        <row r="3248">
          <cell r="A3248" t="str">
            <v>ROI</v>
          </cell>
          <cell r="D3248" t="str">
            <v>MP1</v>
          </cell>
          <cell r="E3248" t="str">
            <v>ROI Coal</v>
          </cell>
          <cell r="F3248" t="str">
            <v>Mark-up</v>
          </cell>
        </row>
        <row r="3249">
          <cell r="A3249" t="str">
            <v>ROI</v>
          </cell>
          <cell r="D3249" t="str">
            <v>MP1</v>
          </cell>
          <cell r="E3249" t="str">
            <v>ROI Coal</v>
          </cell>
          <cell r="F3249" t="str">
            <v>Mark-up</v>
          </cell>
        </row>
        <row r="3250">
          <cell r="A3250" t="str">
            <v>ROI</v>
          </cell>
          <cell r="D3250" t="str">
            <v>MP1</v>
          </cell>
          <cell r="E3250" t="str">
            <v>ROI Coal</v>
          </cell>
          <cell r="F3250" t="str">
            <v>Price Received</v>
          </cell>
        </row>
        <row r="3251">
          <cell r="A3251" t="str">
            <v>ROI</v>
          </cell>
          <cell r="D3251" t="str">
            <v>MP1</v>
          </cell>
          <cell r="E3251" t="str">
            <v>ROI Coal</v>
          </cell>
          <cell r="F3251" t="str">
            <v>Pool Revenue</v>
          </cell>
        </row>
        <row r="3252">
          <cell r="A3252" t="str">
            <v>ROI</v>
          </cell>
          <cell r="D3252" t="str">
            <v>MP1</v>
          </cell>
          <cell r="E3252" t="str">
            <v>ROI Coal</v>
          </cell>
          <cell r="F3252" t="str">
            <v>Net Revenue</v>
          </cell>
        </row>
        <row r="3253">
          <cell r="A3253" t="str">
            <v>ROI</v>
          </cell>
          <cell r="D3253" t="str">
            <v>MP1</v>
          </cell>
          <cell r="E3253" t="str">
            <v>ROI Coal</v>
          </cell>
          <cell r="F3253" t="str">
            <v>Net Profit</v>
          </cell>
        </row>
        <row r="3254">
          <cell r="A3254" t="str">
            <v>ROI</v>
          </cell>
          <cell r="D3254" t="str">
            <v>MP1</v>
          </cell>
          <cell r="E3254" t="str">
            <v>ROI Coal</v>
          </cell>
          <cell r="F3254" t="str">
            <v>Installed Capacity</v>
          </cell>
        </row>
        <row r="3255">
          <cell r="A3255" t="str">
            <v>ROI</v>
          </cell>
          <cell r="D3255" t="str">
            <v>MP1</v>
          </cell>
          <cell r="E3255" t="str">
            <v>ROI Coal</v>
          </cell>
          <cell r="F3255" t="str">
            <v>Rated Capacity</v>
          </cell>
        </row>
        <row r="3256">
          <cell r="A3256" t="str">
            <v>ROI</v>
          </cell>
          <cell r="D3256" t="str">
            <v>MP1</v>
          </cell>
          <cell r="E3256" t="str">
            <v>ROI Coal</v>
          </cell>
          <cell r="F3256" t="str">
            <v>Maintenance</v>
          </cell>
        </row>
        <row r="3257">
          <cell r="A3257" t="str">
            <v>ROI</v>
          </cell>
          <cell r="D3257" t="str">
            <v>MP1</v>
          </cell>
          <cell r="E3257" t="str">
            <v>ROI Coal</v>
          </cell>
          <cell r="F3257" t="str">
            <v>Forced Outage</v>
          </cell>
        </row>
        <row r="3258">
          <cell r="A3258" t="str">
            <v>ROI</v>
          </cell>
          <cell r="D3258" t="str">
            <v>MP1</v>
          </cell>
          <cell r="E3258" t="str">
            <v>ROI Coal</v>
          </cell>
          <cell r="F3258" t="str">
            <v>Available Energy</v>
          </cell>
        </row>
        <row r="3259">
          <cell r="A3259" t="str">
            <v>ROI</v>
          </cell>
          <cell r="D3259" t="str">
            <v>MP2</v>
          </cell>
          <cell r="E3259" t="str">
            <v>ROI Coal</v>
          </cell>
          <cell r="F3259" t="str">
            <v>Generation</v>
          </cell>
        </row>
        <row r="3260">
          <cell r="A3260" t="str">
            <v>ROI</v>
          </cell>
          <cell r="D3260" t="str">
            <v>MP2</v>
          </cell>
          <cell r="E3260" t="str">
            <v>ROI Coal</v>
          </cell>
          <cell r="F3260" t="str">
            <v>Units Started</v>
          </cell>
        </row>
        <row r="3261">
          <cell r="A3261" t="str">
            <v>ROI</v>
          </cell>
          <cell r="D3261" t="str">
            <v>MP2</v>
          </cell>
          <cell r="E3261" t="str">
            <v>ROI Coal</v>
          </cell>
          <cell r="F3261" t="str">
            <v>Hours of Operation</v>
          </cell>
        </row>
        <row r="3262">
          <cell r="A3262" t="str">
            <v>ROI</v>
          </cell>
          <cell r="D3262" t="str">
            <v>MP2</v>
          </cell>
          <cell r="E3262" t="str">
            <v>ROI Coal</v>
          </cell>
          <cell r="F3262" t="str">
            <v>Capacity Factor</v>
          </cell>
        </row>
        <row r="3263">
          <cell r="A3263" t="str">
            <v>ROI</v>
          </cell>
          <cell r="D3263" t="str">
            <v>MP2</v>
          </cell>
          <cell r="E3263" t="str">
            <v>ROI Coal</v>
          </cell>
          <cell r="F3263" t="str">
            <v>Energy Curtailed</v>
          </cell>
        </row>
        <row r="3264">
          <cell r="A3264" t="str">
            <v>ROI</v>
          </cell>
          <cell r="D3264" t="str">
            <v>MP2</v>
          </cell>
          <cell r="E3264" t="str">
            <v>ROI Coal</v>
          </cell>
          <cell r="F3264" t="str">
            <v>Fixed Load Generation</v>
          </cell>
        </row>
        <row r="3265">
          <cell r="A3265" t="str">
            <v>ROI</v>
          </cell>
          <cell r="D3265" t="str">
            <v>MP2</v>
          </cell>
          <cell r="E3265" t="str">
            <v>ROI Coal</v>
          </cell>
          <cell r="F3265" t="str">
            <v>Pump Load</v>
          </cell>
        </row>
        <row r="3266">
          <cell r="A3266" t="str">
            <v>ROI</v>
          </cell>
          <cell r="D3266" t="str">
            <v>MP2</v>
          </cell>
          <cell r="E3266" t="str">
            <v>ROI Coal</v>
          </cell>
          <cell r="F3266" t="str">
            <v>VO&amp;M Cost</v>
          </cell>
        </row>
        <row r="3267">
          <cell r="A3267" t="str">
            <v>ROI</v>
          </cell>
          <cell r="D3267" t="str">
            <v>MP2</v>
          </cell>
          <cell r="E3267" t="str">
            <v>ROI Coal</v>
          </cell>
          <cell r="F3267" t="str">
            <v>Generation Cost</v>
          </cell>
        </row>
        <row r="3268">
          <cell r="A3268" t="str">
            <v>ROI</v>
          </cell>
          <cell r="D3268" t="str">
            <v>MP2</v>
          </cell>
          <cell r="E3268" t="str">
            <v>ROI Coal</v>
          </cell>
          <cell r="F3268" t="str">
            <v>Start &amp; Shutdown Cost</v>
          </cell>
        </row>
        <row r="3269">
          <cell r="A3269" t="str">
            <v>ROI</v>
          </cell>
          <cell r="D3269" t="str">
            <v>MP2</v>
          </cell>
          <cell r="E3269" t="str">
            <v>ROI Coal</v>
          </cell>
          <cell r="F3269" t="str">
            <v>Start Fuel Cost</v>
          </cell>
        </row>
        <row r="3270">
          <cell r="A3270" t="str">
            <v>ROI</v>
          </cell>
          <cell r="D3270" t="str">
            <v>MP2</v>
          </cell>
          <cell r="E3270" t="str">
            <v>ROI Coal</v>
          </cell>
          <cell r="F3270" t="str">
            <v>Emissions Cost</v>
          </cell>
        </row>
        <row r="3271">
          <cell r="A3271" t="str">
            <v>ROI</v>
          </cell>
          <cell r="D3271" t="str">
            <v>MP2</v>
          </cell>
          <cell r="E3271" t="str">
            <v>ROI Coal</v>
          </cell>
          <cell r="F3271" t="str">
            <v>Total Generation Cost</v>
          </cell>
        </row>
        <row r="3272">
          <cell r="A3272" t="str">
            <v>ROI</v>
          </cell>
          <cell r="D3272" t="str">
            <v>MP2</v>
          </cell>
          <cell r="E3272" t="str">
            <v>ROI Coal</v>
          </cell>
          <cell r="F3272" t="str">
            <v>SRMC</v>
          </cell>
        </row>
        <row r="3273">
          <cell r="A3273" t="str">
            <v>ROI</v>
          </cell>
          <cell r="D3273" t="str">
            <v>MP2</v>
          </cell>
          <cell r="E3273" t="str">
            <v>ROI Coal</v>
          </cell>
          <cell r="F3273" t="str">
            <v>Mark-up</v>
          </cell>
        </row>
        <row r="3274">
          <cell r="A3274" t="str">
            <v>ROI</v>
          </cell>
          <cell r="D3274" t="str">
            <v>MP2</v>
          </cell>
          <cell r="E3274" t="str">
            <v>ROI Coal</v>
          </cell>
          <cell r="F3274" t="str">
            <v>Mark-up</v>
          </cell>
        </row>
        <row r="3275">
          <cell r="A3275" t="str">
            <v>ROI</v>
          </cell>
          <cell r="D3275" t="str">
            <v>MP2</v>
          </cell>
          <cell r="E3275" t="str">
            <v>ROI Coal</v>
          </cell>
          <cell r="F3275" t="str">
            <v>Mark-up</v>
          </cell>
        </row>
        <row r="3276">
          <cell r="A3276" t="str">
            <v>ROI</v>
          </cell>
          <cell r="D3276" t="str">
            <v>MP2</v>
          </cell>
          <cell r="E3276" t="str">
            <v>ROI Coal</v>
          </cell>
          <cell r="F3276" t="str">
            <v>Price Received</v>
          </cell>
        </row>
        <row r="3277">
          <cell r="A3277" t="str">
            <v>ROI</v>
          </cell>
          <cell r="D3277" t="str">
            <v>MP2</v>
          </cell>
          <cell r="E3277" t="str">
            <v>ROI Coal</v>
          </cell>
          <cell r="F3277" t="str">
            <v>Pool Revenue</v>
          </cell>
        </row>
        <row r="3278">
          <cell r="A3278" t="str">
            <v>ROI</v>
          </cell>
          <cell r="D3278" t="str">
            <v>MP2</v>
          </cell>
          <cell r="E3278" t="str">
            <v>ROI Coal</v>
          </cell>
          <cell r="F3278" t="str">
            <v>Net Revenue</v>
          </cell>
        </row>
        <row r="3279">
          <cell r="A3279" t="str">
            <v>ROI</v>
          </cell>
          <cell r="D3279" t="str">
            <v>MP2</v>
          </cell>
          <cell r="E3279" t="str">
            <v>ROI Coal</v>
          </cell>
          <cell r="F3279" t="str">
            <v>Net Profit</v>
          </cell>
        </row>
        <row r="3280">
          <cell r="A3280" t="str">
            <v>ROI</v>
          </cell>
          <cell r="D3280" t="str">
            <v>MP2</v>
          </cell>
          <cell r="E3280" t="str">
            <v>ROI Coal</v>
          </cell>
          <cell r="F3280" t="str">
            <v>Installed Capacity</v>
          </cell>
        </row>
        <row r="3281">
          <cell r="A3281" t="str">
            <v>ROI</v>
          </cell>
          <cell r="D3281" t="str">
            <v>MP2</v>
          </cell>
          <cell r="E3281" t="str">
            <v>ROI Coal</v>
          </cell>
          <cell r="F3281" t="str">
            <v>Rated Capacity</v>
          </cell>
        </row>
        <row r="3282">
          <cell r="A3282" t="str">
            <v>ROI</v>
          </cell>
          <cell r="D3282" t="str">
            <v>MP2</v>
          </cell>
          <cell r="E3282" t="str">
            <v>ROI Coal</v>
          </cell>
          <cell r="F3282" t="str">
            <v>Maintenance</v>
          </cell>
        </row>
        <row r="3283">
          <cell r="A3283" t="str">
            <v>ROI</v>
          </cell>
          <cell r="D3283" t="str">
            <v>MP2</v>
          </cell>
          <cell r="E3283" t="str">
            <v>ROI Coal</v>
          </cell>
          <cell r="F3283" t="str">
            <v>Forced Outage</v>
          </cell>
        </row>
        <row r="3284">
          <cell r="A3284" t="str">
            <v>ROI</v>
          </cell>
          <cell r="D3284" t="str">
            <v>MP2</v>
          </cell>
          <cell r="E3284" t="str">
            <v>ROI Coal</v>
          </cell>
          <cell r="F3284" t="str">
            <v>Available Energy</v>
          </cell>
        </row>
        <row r="3285">
          <cell r="A3285" t="str">
            <v>ROI</v>
          </cell>
          <cell r="D3285" t="str">
            <v>MP3</v>
          </cell>
          <cell r="E3285" t="str">
            <v>ROI Coal</v>
          </cell>
          <cell r="F3285" t="str">
            <v>Generation</v>
          </cell>
        </row>
        <row r="3286">
          <cell r="A3286" t="str">
            <v>ROI</v>
          </cell>
          <cell r="D3286" t="str">
            <v>MP3</v>
          </cell>
          <cell r="E3286" t="str">
            <v>ROI Coal</v>
          </cell>
          <cell r="F3286" t="str">
            <v>Units Started</v>
          </cell>
        </row>
        <row r="3287">
          <cell r="A3287" t="str">
            <v>ROI</v>
          </cell>
          <cell r="D3287" t="str">
            <v>MP3</v>
          </cell>
          <cell r="E3287" t="str">
            <v>ROI Coal</v>
          </cell>
          <cell r="F3287" t="str">
            <v>Hours of Operation</v>
          </cell>
        </row>
        <row r="3288">
          <cell r="A3288" t="str">
            <v>ROI</v>
          </cell>
          <cell r="D3288" t="str">
            <v>MP3</v>
          </cell>
          <cell r="E3288" t="str">
            <v>ROI Coal</v>
          </cell>
          <cell r="F3288" t="str">
            <v>Capacity Factor</v>
          </cell>
        </row>
        <row r="3289">
          <cell r="A3289" t="str">
            <v>ROI</v>
          </cell>
          <cell r="D3289" t="str">
            <v>MP3</v>
          </cell>
          <cell r="E3289" t="str">
            <v>ROI Coal</v>
          </cell>
          <cell r="F3289" t="str">
            <v>Energy Curtailed</v>
          </cell>
        </row>
        <row r="3290">
          <cell r="A3290" t="str">
            <v>ROI</v>
          </cell>
          <cell r="D3290" t="str">
            <v>MP3</v>
          </cell>
          <cell r="E3290" t="str">
            <v>ROI Coal</v>
          </cell>
          <cell r="F3290" t="str">
            <v>Fixed Load Generation</v>
          </cell>
        </row>
        <row r="3291">
          <cell r="A3291" t="str">
            <v>ROI</v>
          </cell>
          <cell r="D3291" t="str">
            <v>MP3</v>
          </cell>
          <cell r="E3291" t="str">
            <v>ROI Coal</v>
          </cell>
          <cell r="F3291" t="str">
            <v>Pump Load</v>
          </cell>
        </row>
        <row r="3292">
          <cell r="A3292" t="str">
            <v>ROI</v>
          </cell>
          <cell r="D3292" t="str">
            <v>MP3</v>
          </cell>
          <cell r="E3292" t="str">
            <v>ROI Coal</v>
          </cell>
          <cell r="F3292" t="str">
            <v>VO&amp;M Cost</v>
          </cell>
        </row>
        <row r="3293">
          <cell r="A3293" t="str">
            <v>ROI</v>
          </cell>
          <cell r="D3293" t="str">
            <v>MP3</v>
          </cell>
          <cell r="E3293" t="str">
            <v>ROI Coal</v>
          </cell>
          <cell r="F3293" t="str">
            <v>Generation Cost</v>
          </cell>
        </row>
        <row r="3294">
          <cell r="A3294" t="str">
            <v>ROI</v>
          </cell>
          <cell r="D3294" t="str">
            <v>MP3</v>
          </cell>
          <cell r="E3294" t="str">
            <v>ROI Coal</v>
          </cell>
          <cell r="F3294" t="str">
            <v>Start &amp; Shutdown Cost</v>
          </cell>
        </row>
        <row r="3295">
          <cell r="A3295" t="str">
            <v>ROI</v>
          </cell>
          <cell r="D3295" t="str">
            <v>MP3</v>
          </cell>
          <cell r="E3295" t="str">
            <v>ROI Coal</v>
          </cell>
          <cell r="F3295" t="str">
            <v>Start Fuel Cost</v>
          </cell>
        </row>
        <row r="3296">
          <cell r="A3296" t="str">
            <v>ROI</v>
          </cell>
          <cell r="D3296" t="str">
            <v>MP3</v>
          </cell>
          <cell r="E3296" t="str">
            <v>ROI Coal</v>
          </cell>
          <cell r="F3296" t="str">
            <v>Emissions Cost</v>
          </cell>
        </row>
        <row r="3297">
          <cell r="A3297" t="str">
            <v>ROI</v>
          </cell>
          <cell r="D3297" t="str">
            <v>MP3</v>
          </cell>
          <cell r="E3297" t="str">
            <v>ROI Coal</v>
          </cell>
          <cell r="F3297" t="str">
            <v>Total Generation Cost</v>
          </cell>
        </row>
        <row r="3298">
          <cell r="A3298" t="str">
            <v>ROI</v>
          </cell>
          <cell r="D3298" t="str">
            <v>MP3</v>
          </cell>
          <cell r="E3298" t="str">
            <v>ROI Coal</v>
          </cell>
          <cell r="F3298" t="str">
            <v>SRMC</v>
          </cell>
        </row>
        <row r="3299">
          <cell r="A3299" t="str">
            <v>ROI</v>
          </cell>
          <cell r="D3299" t="str">
            <v>MP3</v>
          </cell>
          <cell r="E3299" t="str">
            <v>ROI Coal</v>
          </cell>
          <cell r="F3299" t="str">
            <v>Mark-up</v>
          </cell>
        </row>
        <row r="3300">
          <cell r="A3300" t="str">
            <v>ROI</v>
          </cell>
          <cell r="D3300" t="str">
            <v>MP3</v>
          </cell>
          <cell r="E3300" t="str">
            <v>ROI Coal</v>
          </cell>
          <cell r="F3300" t="str">
            <v>Mark-up</v>
          </cell>
        </row>
        <row r="3301">
          <cell r="A3301" t="str">
            <v>ROI</v>
          </cell>
          <cell r="D3301" t="str">
            <v>MP3</v>
          </cell>
          <cell r="E3301" t="str">
            <v>ROI Coal</v>
          </cell>
          <cell r="F3301" t="str">
            <v>Mark-up</v>
          </cell>
        </row>
        <row r="3302">
          <cell r="A3302" t="str">
            <v>ROI</v>
          </cell>
          <cell r="D3302" t="str">
            <v>MP3</v>
          </cell>
          <cell r="E3302" t="str">
            <v>ROI Coal</v>
          </cell>
          <cell r="F3302" t="str">
            <v>Price Received</v>
          </cell>
        </row>
        <row r="3303">
          <cell r="A3303" t="str">
            <v>ROI</v>
          </cell>
          <cell r="D3303" t="str">
            <v>MP3</v>
          </cell>
          <cell r="E3303" t="str">
            <v>ROI Coal</v>
          </cell>
          <cell r="F3303" t="str">
            <v>Pool Revenue</v>
          </cell>
        </row>
        <row r="3304">
          <cell r="A3304" t="str">
            <v>ROI</v>
          </cell>
          <cell r="D3304" t="str">
            <v>MP3</v>
          </cell>
          <cell r="E3304" t="str">
            <v>ROI Coal</v>
          </cell>
          <cell r="F3304" t="str">
            <v>Net Revenue</v>
          </cell>
        </row>
        <row r="3305">
          <cell r="A3305" t="str">
            <v>ROI</v>
          </cell>
          <cell r="D3305" t="str">
            <v>MP3</v>
          </cell>
          <cell r="E3305" t="str">
            <v>ROI Coal</v>
          </cell>
          <cell r="F3305" t="str">
            <v>Net Profit</v>
          </cell>
        </row>
        <row r="3306">
          <cell r="A3306" t="str">
            <v>ROI</v>
          </cell>
          <cell r="D3306" t="str">
            <v>MP3</v>
          </cell>
          <cell r="E3306" t="str">
            <v>ROI Coal</v>
          </cell>
          <cell r="F3306" t="str">
            <v>Installed Capacity</v>
          </cell>
        </row>
        <row r="3307">
          <cell r="A3307" t="str">
            <v>ROI</v>
          </cell>
          <cell r="D3307" t="str">
            <v>MP3</v>
          </cell>
          <cell r="E3307" t="str">
            <v>ROI Coal</v>
          </cell>
          <cell r="F3307" t="str">
            <v>Rated Capacity</v>
          </cell>
        </row>
        <row r="3308">
          <cell r="A3308" t="str">
            <v>ROI</v>
          </cell>
          <cell r="D3308" t="str">
            <v>MP3</v>
          </cell>
          <cell r="E3308" t="str">
            <v>ROI Coal</v>
          </cell>
          <cell r="F3308" t="str">
            <v>Maintenance</v>
          </cell>
        </row>
        <row r="3309">
          <cell r="A3309" t="str">
            <v>ROI</v>
          </cell>
          <cell r="D3309" t="str">
            <v>MP3</v>
          </cell>
          <cell r="E3309" t="str">
            <v>ROI Coal</v>
          </cell>
          <cell r="F3309" t="str">
            <v>Forced Outage</v>
          </cell>
        </row>
        <row r="3310">
          <cell r="A3310" t="str">
            <v>ROI</v>
          </cell>
          <cell r="D3310" t="str">
            <v>MP3</v>
          </cell>
          <cell r="E3310" t="str">
            <v>ROI Coal</v>
          </cell>
          <cell r="F3310" t="str">
            <v>Available Energy</v>
          </cell>
        </row>
        <row r="3311">
          <cell r="A3311" t="str">
            <v>ROI</v>
          </cell>
          <cell r="D3311" t="str">
            <v>TH</v>
          </cell>
          <cell r="E3311" t="str">
            <v>ROI Storage</v>
          </cell>
          <cell r="F3311" t="str">
            <v>Generation</v>
          </cell>
        </row>
        <row r="3312">
          <cell r="A3312" t="str">
            <v>ROI</v>
          </cell>
          <cell r="D3312" t="str">
            <v>TH</v>
          </cell>
          <cell r="E3312" t="str">
            <v>ROI Storage</v>
          </cell>
          <cell r="F3312" t="str">
            <v>Units Started</v>
          </cell>
        </row>
        <row r="3313">
          <cell r="A3313" t="str">
            <v>ROI</v>
          </cell>
          <cell r="D3313" t="str">
            <v>TH</v>
          </cell>
          <cell r="E3313" t="str">
            <v>ROI Storage</v>
          </cell>
          <cell r="F3313" t="str">
            <v>Hours of Operation</v>
          </cell>
        </row>
        <row r="3314">
          <cell r="A3314" t="str">
            <v>ROI</v>
          </cell>
          <cell r="D3314" t="str">
            <v>TH</v>
          </cell>
          <cell r="E3314" t="str">
            <v>ROI Storage</v>
          </cell>
          <cell r="F3314" t="str">
            <v>Capacity Factor</v>
          </cell>
        </row>
        <row r="3315">
          <cell r="A3315" t="str">
            <v>ROI</v>
          </cell>
          <cell r="D3315" t="str">
            <v>TH</v>
          </cell>
          <cell r="E3315" t="str">
            <v>ROI Storage</v>
          </cell>
          <cell r="F3315" t="str">
            <v>Energy Curtailed</v>
          </cell>
        </row>
        <row r="3316">
          <cell r="A3316" t="str">
            <v>ROI</v>
          </cell>
          <cell r="D3316" t="str">
            <v>TH</v>
          </cell>
          <cell r="E3316" t="str">
            <v>ROI Storage</v>
          </cell>
          <cell r="F3316" t="str">
            <v>Fixed Load Generation</v>
          </cell>
        </row>
        <row r="3317">
          <cell r="A3317" t="str">
            <v>ROI</v>
          </cell>
          <cell r="D3317" t="str">
            <v>TH</v>
          </cell>
          <cell r="E3317" t="str">
            <v>ROI Storage</v>
          </cell>
          <cell r="F3317" t="str">
            <v>Pump Load</v>
          </cell>
        </row>
        <row r="3318">
          <cell r="A3318" t="str">
            <v>ROI</v>
          </cell>
          <cell r="D3318" t="str">
            <v>TH</v>
          </cell>
          <cell r="E3318" t="str">
            <v>ROI Storage</v>
          </cell>
          <cell r="F3318" t="str">
            <v>VO&amp;M Cost</v>
          </cell>
        </row>
        <row r="3319">
          <cell r="A3319" t="str">
            <v>ROI</v>
          </cell>
          <cell r="D3319" t="str">
            <v>TH</v>
          </cell>
          <cell r="E3319" t="str">
            <v>ROI Storage</v>
          </cell>
          <cell r="F3319" t="str">
            <v>Generation Cost</v>
          </cell>
        </row>
        <row r="3320">
          <cell r="A3320" t="str">
            <v>ROI</v>
          </cell>
          <cell r="D3320" t="str">
            <v>TH</v>
          </cell>
          <cell r="E3320" t="str">
            <v>ROI Storage</v>
          </cell>
          <cell r="F3320" t="str">
            <v>Start &amp; Shutdown Cost</v>
          </cell>
        </row>
        <row r="3321">
          <cell r="A3321" t="str">
            <v>ROI</v>
          </cell>
          <cell r="D3321" t="str">
            <v>TH</v>
          </cell>
          <cell r="E3321" t="str">
            <v>ROI Storage</v>
          </cell>
          <cell r="F3321" t="str">
            <v>Start Fuel Cost</v>
          </cell>
        </row>
        <row r="3322">
          <cell r="A3322" t="str">
            <v>ROI</v>
          </cell>
          <cell r="D3322" t="str">
            <v>TH</v>
          </cell>
          <cell r="E3322" t="str">
            <v>ROI Storage</v>
          </cell>
          <cell r="F3322" t="str">
            <v>Emissions Cost</v>
          </cell>
        </row>
        <row r="3323">
          <cell r="A3323" t="str">
            <v>ROI</v>
          </cell>
          <cell r="D3323" t="str">
            <v>TH</v>
          </cell>
          <cell r="E3323" t="str">
            <v>ROI Storage</v>
          </cell>
          <cell r="F3323" t="str">
            <v>Total Generation Cost</v>
          </cell>
        </row>
        <row r="3324">
          <cell r="A3324" t="str">
            <v>ROI</v>
          </cell>
          <cell r="D3324" t="str">
            <v>TH</v>
          </cell>
          <cell r="E3324" t="str">
            <v>ROI Storage</v>
          </cell>
          <cell r="F3324" t="str">
            <v>SRMC</v>
          </cell>
        </row>
        <row r="3325">
          <cell r="A3325" t="str">
            <v>ROI</v>
          </cell>
          <cell r="D3325" t="str">
            <v>TH</v>
          </cell>
          <cell r="E3325" t="str">
            <v>ROI Storage</v>
          </cell>
          <cell r="F3325" t="str">
            <v>Mark-up</v>
          </cell>
        </row>
        <row r="3326">
          <cell r="A3326" t="str">
            <v>ROI</v>
          </cell>
          <cell r="D3326" t="str">
            <v>TH</v>
          </cell>
          <cell r="E3326" t="str">
            <v>ROI Storage</v>
          </cell>
          <cell r="F3326" t="str">
            <v>Price Received</v>
          </cell>
        </row>
        <row r="3327">
          <cell r="A3327" t="str">
            <v>ROI</v>
          </cell>
          <cell r="D3327" t="str">
            <v>TH</v>
          </cell>
          <cell r="E3327" t="str">
            <v>ROI Storage</v>
          </cell>
          <cell r="F3327" t="str">
            <v>Pool Revenue</v>
          </cell>
        </row>
        <row r="3328">
          <cell r="A3328" t="str">
            <v>ROI</v>
          </cell>
          <cell r="D3328" t="str">
            <v>TH</v>
          </cell>
          <cell r="E3328" t="str">
            <v>ROI Storage</v>
          </cell>
          <cell r="F3328" t="str">
            <v>Net Revenue</v>
          </cell>
        </row>
        <row r="3329">
          <cell r="A3329" t="str">
            <v>ROI</v>
          </cell>
          <cell r="D3329" t="str">
            <v>TH</v>
          </cell>
          <cell r="E3329" t="str">
            <v>ROI Storage</v>
          </cell>
          <cell r="F3329" t="str">
            <v>Net Profit</v>
          </cell>
        </row>
        <row r="3330">
          <cell r="A3330" t="str">
            <v>ROI</v>
          </cell>
          <cell r="D3330" t="str">
            <v>TH</v>
          </cell>
          <cell r="E3330" t="str">
            <v>ROI Storage</v>
          </cell>
          <cell r="F3330" t="str">
            <v>Installed Capacity</v>
          </cell>
        </row>
        <row r="3331">
          <cell r="A3331" t="str">
            <v>ROI</v>
          </cell>
          <cell r="D3331" t="str">
            <v>TH</v>
          </cell>
          <cell r="E3331" t="str">
            <v>ROI Storage</v>
          </cell>
          <cell r="F3331" t="str">
            <v>Rated Capacity</v>
          </cell>
        </row>
        <row r="3332">
          <cell r="A3332" t="str">
            <v>ROI</v>
          </cell>
          <cell r="D3332" t="str">
            <v>TH</v>
          </cell>
          <cell r="E3332" t="str">
            <v>ROI Storage</v>
          </cell>
          <cell r="F3332" t="str">
            <v>Maintenance</v>
          </cell>
        </row>
        <row r="3333">
          <cell r="A3333" t="str">
            <v>ROI</v>
          </cell>
          <cell r="D3333" t="str">
            <v>TH</v>
          </cell>
          <cell r="E3333" t="str">
            <v>ROI Storage</v>
          </cell>
          <cell r="F3333" t="str">
            <v>Forced Outage</v>
          </cell>
        </row>
        <row r="3334">
          <cell r="A3334" t="str">
            <v>ROI</v>
          </cell>
          <cell r="D3334" t="str">
            <v>TH</v>
          </cell>
          <cell r="E3334" t="str">
            <v>ROI Storage</v>
          </cell>
          <cell r="F3334" t="str">
            <v>Available Energy</v>
          </cell>
        </row>
        <row r="3335">
          <cell r="A3335" t="str">
            <v>ROI</v>
          </cell>
          <cell r="D3335" t="str">
            <v>ROI Offshore</v>
          </cell>
          <cell r="E3335" t="str">
            <v>ROI Wind</v>
          </cell>
          <cell r="F3335" t="str">
            <v>Generation</v>
          </cell>
        </row>
        <row r="3336">
          <cell r="A3336" t="str">
            <v>ROI</v>
          </cell>
          <cell r="D3336" t="str">
            <v>ROI Offshore</v>
          </cell>
          <cell r="E3336" t="str">
            <v>ROI Wind</v>
          </cell>
          <cell r="F3336" t="str">
            <v>Units Started</v>
          </cell>
        </row>
        <row r="3337">
          <cell r="A3337" t="str">
            <v>ROI</v>
          </cell>
          <cell r="D3337" t="str">
            <v>ROI Offshore</v>
          </cell>
          <cell r="E3337" t="str">
            <v>ROI Wind</v>
          </cell>
          <cell r="F3337" t="str">
            <v>Hours of Operation</v>
          </cell>
        </row>
        <row r="3338">
          <cell r="A3338" t="str">
            <v>ROI</v>
          </cell>
          <cell r="D3338" t="str">
            <v>ROI Offshore</v>
          </cell>
          <cell r="E3338" t="str">
            <v>ROI Wind</v>
          </cell>
          <cell r="F3338" t="str">
            <v>Capacity Factor</v>
          </cell>
        </row>
        <row r="3339">
          <cell r="A3339" t="str">
            <v>ROI</v>
          </cell>
          <cell r="D3339" t="str">
            <v>ROI Offshore</v>
          </cell>
          <cell r="E3339" t="str">
            <v>ROI Wind</v>
          </cell>
          <cell r="F3339" t="str">
            <v>Energy Curtailed</v>
          </cell>
        </row>
        <row r="3340">
          <cell r="A3340" t="str">
            <v>ROI</v>
          </cell>
          <cell r="D3340" t="str">
            <v>ROI Offshore</v>
          </cell>
          <cell r="E3340" t="str">
            <v>ROI Wind</v>
          </cell>
          <cell r="F3340" t="str">
            <v>Fixed Load Generation</v>
          </cell>
        </row>
        <row r="3341">
          <cell r="A3341" t="str">
            <v>ROI</v>
          </cell>
          <cell r="D3341" t="str">
            <v>ROI Offshore</v>
          </cell>
          <cell r="E3341" t="str">
            <v>ROI Wind</v>
          </cell>
          <cell r="F3341" t="str">
            <v>Pump Load</v>
          </cell>
        </row>
        <row r="3342">
          <cell r="A3342" t="str">
            <v>ROI</v>
          </cell>
          <cell r="D3342" t="str">
            <v>ROI Offshore</v>
          </cell>
          <cell r="E3342" t="str">
            <v>ROI Wind</v>
          </cell>
          <cell r="F3342" t="str">
            <v>VO&amp;M Cost</v>
          </cell>
        </row>
        <row r="3343">
          <cell r="A3343" t="str">
            <v>ROI</v>
          </cell>
          <cell r="D3343" t="str">
            <v>ROI Offshore</v>
          </cell>
          <cell r="E3343" t="str">
            <v>ROI Wind</v>
          </cell>
          <cell r="F3343" t="str">
            <v>Generation Cost</v>
          </cell>
        </row>
        <row r="3344">
          <cell r="A3344" t="str">
            <v>ROI</v>
          </cell>
          <cell r="D3344" t="str">
            <v>ROI Offshore</v>
          </cell>
          <cell r="E3344" t="str">
            <v>ROI Wind</v>
          </cell>
          <cell r="F3344" t="str">
            <v>Start &amp; Shutdown Cost</v>
          </cell>
        </row>
        <row r="3345">
          <cell r="A3345" t="str">
            <v>ROI</v>
          </cell>
          <cell r="D3345" t="str">
            <v>ROI Offshore</v>
          </cell>
          <cell r="E3345" t="str">
            <v>ROI Wind</v>
          </cell>
          <cell r="F3345" t="str">
            <v>Start Fuel Cost</v>
          </cell>
        </row>
        <row r="3346">
          <cell r="A3346" t="str">
            <v>ROI</v>
          </cell>
          <cell r="D3346" t="str">
            <v>ROI Offshore</v>
          </cell>
          <cell r="E3346" t="str">
            <v>ROI Wind</v>
          </cell>
          <cell r="F3346" t="str">
            <v>Emissions Cost</v>
          </cell>
        </row>
        <row r="3347">
          <cell r="A3347" t="str">
            <v>ROI</v>
          </cell>
          <cell r="D3347" t="str">
            <v>ROI Offshore</v>
          </cell>
          <cell r="E3347" t="str">
            <v>ROI Wind</v>
          </cell>
          <cell r="F3347" t="str">
            <v>Total Generation Cost</v>
          </cell>
        </row>
        <row r="3348">
          <cell r="A3348" t="str">
            <v>ROI</v>
          </cell>
          <cell r="D3348" t="str">
            <v>ROI Offshore</v>
          </cell>
          <cell r="E3348" t="str">
            <v>ROI Wind</v>
          </cell>
          <cell r="F3348" t="str">
            <v>SRMC</v>
          </cell>
        </row>
        <row r="3349">
          <cell r="A3349" t="str">
            <v>ROI</v>
          </cell>
          <cell r="D3349" t="str">
            <v>ROI Offshore</v>
          </cell>
          <cell r="E3349" t="str">
            <v>ROI Wind</v>
          </cell>
          <cell r="F3349" t="str">
            <v>Mark-up</v>
          </cell>
        </row>
        <row r="3350">
          <cell r="A3350" t="str">
            <v>ROI</v>
          </cell>
          <cell r="D3350" t="str">
            <v>ROI Offshore</v>
          </cell>
          <cell r="E3350" t="str">
            <v>ROI Wind</v>
          </cell>
          <cell r="F3350" t="str">
            <v>Price Received</v>
          </cell>
        </row>
        <row r="3351">
          <cell r="A3351" t="str">
            <v>ROI</v>
          </cell>
          <cell r="D3351" t="str">
            <v>ROI Offshore</v>
          </cell>
          <cell r="E3351" t="str">
            <v>ROI Wind</v>
          </cell>
          <cell r="F3351" t="str">
            <v>Pool Revenue</v>
          </cell>
        </row>
        <row r="3352">
          <cell r="A3352" t="str">
            <v>ROI</v>
          </cell>
          <cell r="D3352" t="str">
            <v>ROI Offshore</v>
          </cell>
          <cell r="E3352" t="str">
            <v>ROI Wind</v>
          </cell>
          <cell r="F3352" t="str">
            <v>Net Revenue</v>
          </cell>
        </row>
        <row r="3353">
          <cell r="A3353" t="str">
            <v>ROI</v>
          </cell>
          <cell r="D3353" t="str">
            <v>ROI Offshore</v>
          </cell>
          <cell r="E3353" t="str">
            <v>ROI Wind</v>
          </cell>
          <cell r="F3353" t="str">
            <v>Net Profit</v>
          </cell>
        </row>
        <row r="3354">
          <cell r="A3354" t="str">
            <v>ROI</v>
          </cell>
          <cell r="D3354" t="str">
            <v>ROI Offshore</v>
          </cell>
          <cell r="E3354" t="str">
            <v>ROI Wind</v>
          </cell>
          <cell r="F3354" t="str">
            <v>Installed Capacity</v>
          </cell>
        </row>
        <row r="3355">
          <cell r="A3355" t="str">
            <v>ROI</v>
          </cell>
          <cell r="D3355" t="str">
            <v>ROI Offshore</v>
          </cell>
          <cell r="E3355" t="str">
            <v>ROI Wind</v>
          </cell>
          <cell r="F3355" t="str">
            <v>Rated Capacity</v>
          </cell>
        </row>
        <row r="3356">
          <cell r="A3356" t="str">
            <v>ROI</v>
          </cell>
          <cell r="D3356" t="str">
            <v>ROI Offshore</v>
          </cell>
          <cell r="E3356" t="str">
            <v>ROI Wind</v>
          </cell>
          <cell r="F3356" t="str">
            <v>Maintenance</v>
          </cell>
        </row>
        <row r="3357">
          <cell r="A3357" t="str">
            <v>ROI</v>
          </cell>
          <cell r="D3357" t="str">
            <v>ROI Offshore</v>
          </cell>
          <cell r="E3357" t="str">
            <v>ROI Wind</v>
          </cell>
          <cell r="F3357" t="str">
            <v>Forced Outage</v>
          </cell>
        </row>
        <row r="3358">
          <cell r="A3358" t="str">
            <v>ROI</v>
          </cell>
          <cell r="D3358" t="str">
            <v>ROI Offshore</v>
          </cell>
          <cell r="E3358" t="str">
            <v>ROI Wind</v>
          </cell>
          <cell r="F3358" t="str">
            <v>Available Energy</v>
          </cell>
        </row>
        <row r="3359">
          <cell r="A3359" t="str">
            <v>ROI</v>
          </cell>
          <cell r="D3359" t="str">
            <v>ROI Wind A</v>
          </cell>
          <cell r="E3359" t="str">
            <v>ROI Wind</v>
          </cell>
          <cell r="F3359" t="str">
            <v>Generation</v>
          </cell>
        </row>
        <row r="3360">
          <cell r="A3360" t="str">
            <v>ROI</v>
          </cell>
          <cell r="D3360" t="str">
            <v>ROI Wind A</v>
          </cell>
          <cell r="E3360" t="str">
            <v>ROI Wind</v>
          </cell>
          <cell r="F3360" t="str">
            <v>Units Started</v>
          </cell>
        </row>
        <row r="3361">
          <cell r="A3361" t="str">
            <v>ROI</v>
          </cell>
          <cell r="D3361" t="str">
            <v>ROI Wind A</v>
          </cell>
          <cell r="E3361" t="str">
            <v>ROI Wind</v>
          </cell>
          <cell r="F3361" t="str">
            <v>Hours of Operation</v>
          </cell>
        </row>
        <row r="3362">
          <cell r="A3362" t="str">
            <v>ROI</v>
          </cell>
          <cell r="D3362" t="str">
            <v>ROI Wind A</v>
          </cell>
          <cell r="E3362" t="str">
            <v>ROI Wind</v>
          </cell>
          <cell r="F3362" t="str">
            <v>Capacity Factor</v>
          </cell>
        </row>
        <row r="3363">
          <cell r="A3363" t="str">
            <v>ROI</v>
          </cell>
          <cell r="D3363" t="str">
            <v>ROI Wind A</v>
          </cell>
          <cell r="E3363" t="str">
            <v>ROI Wind</v>
          </cell>
          <cell r="F3363" t="str">
            <v>Energy Curtailed</v>
          </cell>
        </row>
        <row r="3364">
          <cell r="A3364" t="str">
            <v>ROI</v>
          </cell>
          <cell r="D3364" t="str">
            <v>ROI Wind A</v>
          </cell>
          <cell r="E3364" t="str">
            <v>ROI Wind</v>
          </cell>
          <cell r="F3364" t="str">
            <v>Fixed Load Generation</v>
          </cell>
        </row>
        <row r="3365">
          <cell r="A3365" t="str">
            <v>ROI</v>
          </cell>
          <cell r="D3365" t="str">
            <v>ROI Wind A</v>
          </cell>
          <cell r="E3365" t="str">
            <v>ROI Wind</v>
          </cell>
          <cell r="F3365" t="str">
            <v>Pump Load</v>
          </cell>
        </row>
        <row r="3366">
          <cell r="A3366" t="str">
            <v>ROI</v>
          </cell>
          <cell r="D3366" t="str">
            <v>ROI Wind A</v>
          </cell>
          <cell r="E3366" t="str">
            <v>ROI Wind</v>
          </cell>
          <cell r="F3366" t="str">
            <v>VO&amp;M Cost</v>
          </cell>
        </row>
        <row r="3367">
          <cell r="A3367" t="str">
            <v>ROI</v>
          </cell>
          <cell r="D3367" t="str">
            <v>ROI Wind A</v>
          </cell>
          <cell r="E3367" t="str">
            <v>ROI Wind</v>
          </cell>
          <cell r="F3367" t="str">
            <v>Generation Cost</v>
          </cell>
        </row>
        <row r="3368">
          <cell r="A3368" t="str">
            <v>ROI</v>
          </cell>
          <cell r="D3368" t="str">
            <v>ROI Wind A</v>
          </cell>
          <cell r="E3368" t="str">
            <v>ROI Wind</v>
          </cell>
          <cell r="F3368" t="str">
            <v>Start &amp; Shutdown Cost</v>
          </cell>
        </row>
        <row r="3369">
          <cell r="A3369" t="str">
            <v>ROI</v>
          </cell>
          <cell r="D3369" t="str">
            <v>ROI Wind A</v>
          </cell>
          <cell r="E3369" t="str">
            <v>ROI Wind</v>
          </cell>
          <cell r="F3369" t="str">
            <v>Start Fuel Cost</v>
          </cell>
        </row>
        <row r="3370">
          <cell r="A3370" t="str">
            <v>ROI</v>
          </cell>
          <cell r="D3370" t="str">
            <v>ROI Wind A</v>
          </cell>
          <cell r="E3370" t="str">
            <v>ROI Wind</v>
          </cell>
          <cell r="F3370" t="str">
            <v>Emissions Cost</v>
          </cell>
        </row>
        <row r="3371">
          <cell r="A3371" t="str">
            <v>ROI</v>
          </cell>
          <cell r="D3371" t="str">
            <v>ROI Wind A</v>
          </cell>
          <cell r="E3371" t="str">
            <v>ROI Wind</v>
          </cell>
          <cell r="F3371" t="str">
            <v>Total Generation Cost</v>
          </cell>
        </row>
        <row r="3372">
          <cell r="A3372" t="str">
            <v>ROI</v>
          </cell>
          <cell r="D3372" t="str">
            <v>ROI Wind A</v>
          </cell>
          <cell r="E3372" t="str">
            <v>ROI Wind</v>
          </cell>
          <cell r="F3372" t="str">
            <v>SRMC</v>
          </cell>
        </row>
        <row r="3373">
          <cell r="A3373" t="str">
            <v>ROI</v>
          </cell>
          <cell r="D3373" t="str">
            <v>ROI Wind A</v>
          </cell>
          <cell r="E3373" t="str">
            <v>ROI Wind</v>
          </cell>
          <cell r="F3373" t="str">
            <v>Mark-up</v>
          </cell>
        </row>
        <row r="3374">
          <cell r="A3374" t="str">
            <v>ROI</v>
          </cell>
          <cell r="D3374" t="str">
            <v>ROI Wind A</v>
          </cell>
          <cell r="E3374" t="str">
            <v>ROI Wind</v>
          </cell>
          <cell r="F3374" t="str">
            <v>Price Received</v>
          </cell>
        </row>
        <row r="3375">
          <cell r="A3375" t="str">
            <v>ROI</v>
          </cell>
          <cell r="D3375" t="str">
            <v>ROI Wind A</v>
          </cell>
          <cell r="E3375" t="str">
            <v>ROI Wind</v>
          </cell>
          <cell r="F3375" t="str">
            <v>Pool Revenue</v>
          </cell>
        </row>
        <row r="3376">
          <cell r="A3376" t="str">
            <v>ROI</v>
          </cell>
          <cell r="D3376" t="str">
            <v>ROI Wind A</v>
          </cell>
          <cell r="E3376" t="str">
            <v>ROI Wind</v>
          </cell>
          <cell r="F3376" t="str">
            <v>Net Revenue</v>
          </cell>
        </row>
        <row r="3377">
          <cell r="A3377" t="str">
            <v>ROI</v>
          </cell>
          <cell r="D3377" t="str">
            <v>ROI Wind A</v>
          </cell>
          <cell r="E3377" t="str">
            <v>ROI Wind</v>
          </cell>
          <cell r="F3377" t="str">
            <v>Net Profit</v>
          </cell>
        </row>
        <row r="3378">
          <cell r="A3378" t="str">
            <v>ROI</v>
          </cell>
          <cell r="D3378" t="str">
            <v>ROI Wind A</v>
          </cell>
          <cell r="E3378" t="str">
            <v>ROI Wind</v>
          </cell>
          <cell r="F3378" t="str">
            <v>Installed Capacity</v>
          </cell>
        </row>
        <row r="3379">
          <cell r="A3379" t="str">
            <v>ROI</v>
          </cell>
          <cell r="D3379" t="str">
            <v>ROI Wind A</v>
          </cell>
          <cell r="E3379" t="str">
            <v>ROI Wind</v>
          </cell>
          <cell r="F3379" t="str">
            <v>Rated Capacity</v>
          </cell>
        </row>
        <row r="3380">
          <cell r="A3380" t="str">
            <v>ROI</v>
          </cell>
          <cell r="D3380" t="str">
            <v>ROI Wind A</v>
          </cell>
          <cell r="E3380" t="str">
            <v>ROI Wind</v>
          </cell>
          <cell r="F3380" t="str">
            <v>Maintenance</v>
          </cell>
        </row>
        <row r="3381">
          <cell r="A3381" t="str">
            <v>ROI</v>
          </cell>
          <cell r="D3381" t="str">
            <v>ROI Wind A</v>
          </cell>
          <cell r="E3381" t="str">
            <v>ROI Wind</v>
          </cell>
          <cell r="F3381" t="str">
            <v>Forced Outage</v>
          </cell>
        </row>
        <row r="3382">
          <cell r="A3382" t="str">
            <v>ROI</v>
          </cell>
          <cell r="D3382" t="str">
            <v>ROI Wind A</v>
          </cell>
          <cell r="E3382" t="str">
            <v>ROI Wind</v>
          </cell>
          <cell r="F3382" t="str">
            <v>Available Energy</v>
          </cell>
        </row>
        <row r="3383">
          <cell r="A3383" t="str">
            <v>ROI</v>
          </cell>
          <cell r="D3383" t="str">
            <v>ROI Wind B</v>
          </cell>
          <cell r="E3383" t="str">
            <v>ROI Wind</v>
          </cell>
          <cell r="F3383" t="str">
            <v>Generation</v>
          </cell>
        </row>
        <row r="3384">
          <cell r="A3384" t="str">
            <v>ROI</v>
          </cell>
          <cell r="D3384" t="str">
            <v>ROI Wind B</v>
          </cell>
          <cell r="E3384" t="str">
            <v>ROI Wind</v>
          </cell>
          <cell r="F3384" t="str">
            <v>Units Started</v>
          </cell>
        </row>
        <row r="3385">
          <cell r="A3385" t="str">
            <v>ROI</v>
          </cell>
          <cell r="D3385" t="str">
            <v>ROI Wind B</v>
          </cell>
          <cell r="E3385" t="str">
            <v>ROI Wind</v>
          </cell>
          <cell r="F3385" t="str">
            <v>Hours of Operation</v>
          </cell>
        </row>
        <row r="3386">
          <cell r="A3386" t="str">
            <v>ROI</v>
          </cell>
          <cell r="D3386" t="str">
            <v>ROI Wind B</v>
          </cell>
          <cell r="E3386" t="str">
            <v>ROI Wind</v>
          </cell>
          <cell r="F3386" t="str">
            <v>Capacity Factor</v>
          </cell>
        </row>
        <row r="3387">
          <cell r="A3387" t="str">
            <v>ROI</v>
          </cell>
          <cell r="D3387" t="str">
            <v>ROI Wind B</v>
          </cell>
          <cell r="E3387" t="str">
            <v>ROI Wind</v>
          </cell>
          <cell r="F3387" t="str">
            <v>Energy Curtailed</v>
          </cell>
        </row>
        <row r="3388">
          <cell r="A3388" t="str">
            <v>ROI</v>
          </cell>
          <cell r="D3388" t="str">
            <v>ROI Wind B</v>
          </cell>
          <cell r="E3388" t="str">
            <v>ROI Wind</v>
          </cell>
          <cell r="F3388" t="str">
            <v>Fixed Load Generation</v>
          </cell>
        </row>
        <row r="3389">
          <cell r="A3389" t="str">
            <v>ROI</v>
          </cell>
          <cell r="D3389" t="str">
            <v>ROI Wind B</v>
          </cell>
          <cell r="E3389" t="str">
            <v>ROI Wind</v>
          </cell>
          <cell r="F3389" t="str">
            <v>Pump Load</v>
          </cell>
        </row>
        <row r="3390">
          <cell r="A3390" t="str">
            <v>ROI</v>
          </cell>
          <cell r="D3390" t="str">
            <v>ROI Wind B</v>
          </cell>
          <cell r="E3390" t="str">
            <v>ROI Wind</v>
          </cell>
          <cell r="F3390" t="str">
            <v>VO&amp;M Cost</v>
          </cell>
        </row>
        <row r="3391">
          <cell r="A3391" t="str">
            <v>ROI</v>
          </cell>
          <cell r="D3391" t="str">
            <v>ROI Wind B</v>
          </cell>
          <cell r="E3391" t="str">
            <v>ROI Wind</v>
          </cell>
          <cell r="F3391" t="str">
            <v>Generation Cost</v>
          </cell>
        </row>
        <row r="3392">
          <cell r="A3392" t="str">
            <v>ROI</v>
          </cell>
          <cell r="D3392" t="str">
            <v>ROI Wind B</v>
          </cell>
          <cell r="E3392" t="str">
            <v>ROI Wind</v>
          </cell>
          <cell r="F3392" t="str">
            <v>Start &amp; Shutdown Cost</v>
          </cell>
        </row>
        <row r="3393">
          <cell r="A3393" t="str">
            <v>ROI</v>
          </cell>
          <cell r="D3393" t="str">
            <v>ROI Wind B</v>
          </cell>
          <cell r="E3393" t="str">
            <v>ROI Wind</v>
          </cell>
          <cell r="F3393" t="str">
            <v>Start Fuel Cost</v>
          </cell>
        </row>
        <row r="3394">
          <cell r="A3394" t="str">
            <v>ROI</v>
          </cell>
          <cell r="D3394" t="str">
            <v>ROI Wind B</v>
          </cell>
          <cell r="E3394" t="str">
            <v>ROI Wind</v>
          </cell>
          <cell r="F3394" t="str">
            <v>Emissions Cost</v>
          </cell>
        </row>
        <row r="3395">
          <cell r="A3395" t="str">
            <v>ROI</v>
          </cell>
          <cell r="D3395" t="str">
            <v>ROI Wind B</v>
          </cell>
          <cell r="E3395" t="str">
            <v>ROI Wind</v>
          </cell>
          <cell r="F3395" t="str">
            <v>Total Generation Cost</v>
          </cell>
        </row>
        <row r="3396">
          <cell r="A3396" t="str">
            <v>ROI</v>
          </cell>
          <cell r="D3396" t="str">
            <v>ROI Wind B</v>
          </cell>
          <cell r="E3396" t="str">
            <v>ROI Wind</v>
          </cell>
          <cell r="F3396" t="str">
            <v>SRMC</v>
          </cell>
        </row>
        <row r="3397">
          <cell r="A3397" t="str">
            <v>ROI</v>
          </cell>
          <cell r="D3397" t="str">
            <v>ROI Wind B</v>
          </cell>
          <cell r="E3397" t="str">
            <v>ROI Wind</v>
          </cell>
          <cell r="F3397" t="str">
            <v>Mark-up</v>
          </cell>
        </row>
        <row r="3398">
          <cell r="A3398" t="str">
            <v>ROI</v>
          </cell>
          <cell r="D3398" t="str">
            <v>ROI Wind B</v>
          </cell>
          <cell r="E3398" t="str">
            <v>ROI Wind</v>
          </cell>
          <cell r="F3398" t="str">
            <v>Price Received</v>
          </cell>
        </row>
        <row r="3399">
          <cell r="A3399" t="str">
            <v>ROI</v>
          </cell>
          <cell r="D3399" t="str">
            <v>ROI Wind B</v>
          </cell>
          <cell r="E3399" t="str">
            <v>ROI Wind</v>
          </cell>
          <cell r="F3399" t="str">
            <v>Pool Revenue</v>
          </cell>
        </row>
        <row r="3400">
          <cell r="A3400" t="str">
            <v>ROI</v>
          </cell>
          <cell r="D3400" t="str">
            <v>ROI Wind B</v>
          </cell>
          <cell r="E3400" t="str">
            <v>ROI Wind</v>
          </cell>
          <cell r="F3400" t="str">
            <v>Net Revenue</v>
          </cell>
        </row>
        <row r="3401">
          <cell r="A3401" t="str">
            <v>ROI</v>
          </cell>
          <cell r="D3401" t="str">
            <v>ROI Wind B</v>
          </cell>
          <cell r="E3401" t="str">
            <v>ROI Wind</v>
          </cell>
          <cell r="F3401" t="str">
            <v>Net Profit</v>
          </cell>
        </row>
        <row r="3402">
          <cell r="A3402" t="str">
            <v>ROI</v>
          </cell>
          <cell r="D3402" t="str">
            <v>ROI Wind B</v>
          </cell>
          <cell r="E3402" t="str">
            <v>ROI Wind</v>
          </cell>
          <cell r="F3402" t="str">
            <v>Installed Capacity</v>
          </cell>
        </row>
        <row r="3403">
          <cell r="A3403" t="str">
            <v>ROI</v>
          </cell>
          <cell r="D3403" t="str">
            <v>ROI Wind B</v>
          </cell>
          <cell r="E3403" t="str">
            <v>ROI Wind</v>
          </cell>
          <cell r="F3403" t="str">
            <v>Rated Capacity</v>
          </cell>
        </row>
        <row r="3404">
          <cell r="A3404" t="str">
            <v>ROI</v>
          </cell>
          <cell r="D3404" t="str">
            <v>ROI Wind B</v>
          </cell>
          <cell r="E3404" t="str">
            <v>ROI Wind</v>
          </cell>
          <cell r="F3404" t="str">
            <v>Maintenance</v>
          </cell>
        </row>
        <row r="3405">
          <cell r="A3405" t="str">
            <v>ROI</v>
          </cell>
          <cell r="D3405" t="str">
            <v>ROI Wind B</v>
          </cell>
          <cell r="E3405" t="str">
            <v>ROI Wind</v>
          </cell>
          <cell r="F3405" t="str">
            <v>Forced Outage</v>
          </cell>
        </row>
        <row r="3406">
          <cell r="A3406" t="str">
            <v>ROI</v>
          </cell>
          <cell r="D3406" t="str">
            <v>ROI Wind B</v>
          </cell>
          <cell r="E3406" t="str">
            <v>ROI Wind</v>
          </cell>
          <cell r="F3406" t="str">
            <v>Available Energy</v>
          </cell>
        </row>
        <row r="3407">
          <cell r="A3407" t="str">
            <v>ROI</v>
          </cell>
          <cell r="D3407" t="str">
            <v>ROI Wind C</v>
          </cell>
          <cell r="E3407" t="str">
            <v>ROI Wind</v>
          </cell>
          <cell r="F3407" t="str">
            <v>Generation</v>
          </cell>
        </row>
        <row r="3408">
          <cell r="A3408" t="str">
            <v>ROI</v>
          </cell>
          <cell r="D3408" t="str">
            <v>ROI Wind C</v>
          </cell>
          <cell r="E3408" t="str">
            <v>ROI Wind</v>
          </cell>
          <cell r="F3408" t="str">
            <v>Units Started</v>
          </cell>
        </row>
        <row r="3409">
          <cell r="A3409" t="str">
            <v>ROI</v>
          </cell>
          <cell r="D3409" t="str">
            <v>ROI Wind C</v>
          </cell>
          <cell r="E3409" t="str">
            <v>ROI Wind</v>
          </cell>
          <cell r="F3409" t="str">
            <v>Hours of Operation</v>
          </cell>
        </row>
        <row r="3410">
          <cell r="A3410" t="str">
            <v>ROI</v>
          </cell>
          <cell r="D3410" t="str">
            <v>ROI Wind C</v>
          </cell>
          <cell r="E3410" t="str">
            <v>ROI Wind</v>
          </cell>
          <cell r="F3410" t="str">
            <v>Capacity Factor</v>
          </cell>
        </row>
        <row r="3411">
          <cell r="A3411" t="str">
            <v>ROI</v>
          </cell>
          <cell r="D3411" t="str">
            <v>ROI Wind C</v>
          </cell>
          <cell r="E3411" t="str">
            <v>ROI Wind</v>
          </cell>
          <cell r="F3411" t="str">
            <v>Energy Curtailed</v>
          </cell>
        </row>
        <row r="3412">
          <cell r="A3412" t="str">
            <v>ROI</v>
          </cell>
          <cell r="D3412" t="str">
            <v>ROI Wind C</v>
          </cell>
          <cell r="E3412" t="str">
            <v>ROI Wind</v>
          </cell>
          <cell r="F3412" t="str">
            <v>Fixed Load Generation</v>
          </cell>
        </row>
        <row r="3413">
          <cell r="A3413" t="str">
            <v>ROI</v>
          </cell>
          <cell r="D3413" t="str">
            <v>ROI Wind C</v>
          </cell>
          <cell r="E3413" t="str">
            <v>ROI Wind</v>
          </cell>
          <cell r="F3413" t="str">
            <v>Pump Load</v>
          </cell>
        </row>
        <row r="3414">
          <cell r="A3414" t="str">
            <v>ROI</v>
          </cell>
          <cell r="D3414" t="str">
            <v>ROI Wind C</v>
          </cell>
          <cell r="E3414" t="str">
            <v>ROI Wind</v>
          </cell>
          <cell r="F3414" t="str">
            <v>VO&amp;M Cost</v>
          </cell>
        </row>
        <row r="3415">
          <cell r="A3415" t="str">
            <v>ROI</v>
          </cell>
          <cell r="D3415" t="str">
            <v>ROI Wind C</v>
          </cell>
          <cell r="E3415" t="str">
            <v>ROI Wind</v>
          </cell>
          <cell r="F3415" t="str">
            <v>Generation Cost</v>
          </cell>
        </row>
        <row r="3416">
          <cell r="A3416" t="str">
            <v>ROI</v>
          </cell>
          <cell r="D3416" t="str">
            <v>ROI Wind C</v>
          </cell>
          <cell r="E3416" t="str">
            <v>ROI Wind</v>
          </cell>
          <cell r="F3416" t="str">
            <v>Start &amp; Shutdown Cost</v>
          </cell>
        </row>
        <row r="3417">
          <cell r="A3417" t="str">
            <v>ROI</v>
          </cell>
          <cell r="D3417" t="str">
            <v>ROI Wind C</v>
          </cell>
          <cell r="E3417" t="str">
            <v>ROI Wind</v>
          </cell>
          <cell r="F3417" t="str">
            <v>Start Fuel Cost</v>
          </cell>
        </row>
        <row r="3418">
          <cell r="A3418" t="str">
            <v>ROI</v>
          </cell>
          <cell r="D3418" t="str">
            <v>ROI Wind C</v>
          </cell>
          <cell r="E3418" t="str">
            <v>ROI Wind</v>
          </cell>
          <cell r="F3418" t="str">
            <v>Emissions Cost</v>
          </cell>
        </row>
        <row r="3419">
          <cell r="A3419" t="str">
            <v>ROI</v>
          </cell>
          <cell r="D3419" t="str">
            <v>ROI Wind C</v>
          </cell>
          <cell r="E3419" t="str">
            <v>ROI Wind</v>
          </cell>
          <cell r="F3419" t="str">
            <v>Total Generation Cost</v>
          </cell>
        </row>
        <row r="3420">
          <cell r="A3420" t="str">
            <v>ROI</v>
          </cell>
          <cell r="D3420" t="str">
            <v>ROI Wind C</v>
          </cell>
          <cell r="E3420" t="str">
            <v>ROI Wind</v>
          </cell>
          <cell r="F3420" t="str">
            <v>SRMC</v>
          </cell>
        </row>
        <row r="3421">
          <cell r="A3421" t="str">
            <v>ROI</v>
          </cell>
          <cell r="D3421" t="str">
            <v>ROI Wind C</v>
          </cell>
          <cell r="E3421" t="str">
            <v>ROI Wind</v>
          </cell>
          <cell r="F3421" t="str">
            <v>Mark-up</v>
          </cell>
        </row>
        <row r="3422">
          <cell r="A3422" t="str">
            <v>ROI</v>
          </cell>
          <cell r="D3422" t="str">
            <v>ROI Wind C</v>
          </cell>
          <cell r="E3422" t="str">
            <v>ROI Wind</v>
          </cell>
          <cell r="F3422" t="str">
            <v>Price Received</v>
          </cell>
        </row>
        <row r="3423">
          <cell r="A3423" t="str">
            <v>ROI</v>
          </cell>
          <cell r="D3423" t="str">
            <v>ROI Wind C</v>
          </cell>
          <cell r="E3423" t="str">
            <v>ROI Wind</v>
          </cell>
          <cell r="F3423" t="str">
            <v>Pool Revenue</v>
          </cell>
        </row>
        <row r="3424">
          <cell r="A3424" t="str">
            <v>ROI</v>
          </cell>
          <cell r="D3424" t="str">
            <v>ROI Wind C</v>
          </cell>
          <cell r="E3424" t="str">
            <v>ROI Wind</v>
          </cell>
          <cell r="F3424" t="str">
            <v>Net Revenue</v>
          </cell>
        </row>
        <row r="3425">
          <cell r="A3425" t="str">
            <v>ROI</v>
          </cell>
          <cell r="D3425" t="str">
            <v>ROI Wind C</v>
          </cell>
          <cell r="E3425" t="str">
            <v>ROI Wind</v>
          </cell>
          <cell r="F3425" t="str">
            <v>Net Profit</v>
          </cell>
        </row>
        <row r="3426">
          <cell r="A3426" t="str">
            <v>ROI</v>
          </cell>
          <cell r="D3426" t="str">
            <v>ROI Wind C</v>
          </cell>
          <cell r="E3426" t="str">
            <v>ROI Wind</v>
          </cell>
          <cell r="F3426" t="str">
            <v>Installed Capacity</v>
          </cell>
        </row>
        <row r="3427">
          <cell r="A3427" t="str">
            <v>ROI</v>
          </cell>
          <cell r="D3427" t="str">
            <v>ROI Wind C</v>
          </cell>
          <cell r="E3427" t="str">
            <v>ROI Wind</v>
          </cell>
          <cell r="F3427" t="str">
            <v>Rated Capacity</v>
          </cell>
        </row>
        <row r="3428">
          <cell r="A3428" t="str">
            <v>ROI</v>
          </cell>
          <cell r="D3428" t="str">
            <v>ROI Wind C</v>
          </cell>
          <cell r="E3428" t="str">
            <v>ROI Wind</v>
          </cell>
          <cell r="F3428" t="str">
            <v>Maintenance</v>
          </cell>
        </row>
        <row r="3429">
          <cell r="A3429" t="str">
            <v>ROI</v>
          </cell>
          <cell r="D3429" t="str">
            <v>ROI Wind C</v>
          </cell>
          <cell r="E3429" t="str">
            <v>ROI Wind</v>
          </cell>
          <cell r="F3429" t="str">
            <v>Forced Outage</v>
          </cell>
        </row>
        <row r="3430">
          <cell r="A3430" t="str">
            <v>ROI</v>
          </cell>
          <cell r="D3430" t="str">
            <v>ROI Wind C</v>
          </cell>
          <cell r="E3430" t="str">
            <v>ROI Wind</v>
          </cell>
          <cell r="F3430" t="str">
            <v>Available Energy</v>
          </cell>
        </row>
        <row r="3431">
          <cell r="A3431" t="str">
            <v>ROI</v>
          </cell>
          <cell r="D3431" t="str">
            <v>ROI Wind D</v>
          </cell>
          <cell r="E3431" t="str">
            <v>ROI Wind</v>
          </cell>
          <cell r="F3431" t="str">
            <v>Generation</v>
          </cell>
        </row>
        <row r="3432">
          <cell r="A3432" t="str">
            <v>ROI</v>
          </cell>
          <cell r="D3432" t="str">
            <v>ROI Wind D</v>
          </cell>
          <cell r="E3432" t="str">
            <v>ROI Wind</v>
          </cell>
          <cell r="F3432" t="str">
            <v>Units Started</v>
          </cell>
        </row>
        <row r="3433">
          <cell r="A3433" t="str">
            <v>ROI</v>
          </cell>
          <cell r="D3433" t="str">
            <v>ROI Wind D</v>
          </cell>
          <cell r="E3433" t="str">
            <v>ROI Wind</v>
          </cell>
          <cell r="F3433" t="str">
            <v>Hours of Operation</v>
          </cell>
        </row>
        <row r="3434">
          <cell r="A3434" t="str">
            <v>ROI</v>
          </cell>
          <cell r="D3434" t="str">
            <v>ROI Wind D</v>
          </cell>
          <cell r="E3434" t="str">
            <v>ROI Wind</v>
          </cell>
          <cell r="F3434" t="str">
            <v>Capacity Factor</v>
          </cell>
        </row>
        <row r="3435">
          <cell r="A3435" t="str">
            <v>ROI</v>
          </cell>
          <cell r="D3435" t="str">
            <v>ROI Wind D</v>
          </cell>
          <cell r="E3435" t="str">
            <v>ROI Wind</v>
          </cell>
          <cell r="F3435" t="str">
            <v>Energy Curtailed</v>
          </cell>
        </row>
        <row r="3436">
          <cell r="A3436" t="str">
            <v>ROI</v>
          </cell>
          <cell r="D3436" t="str">
            <v>ROI Wind D</v>
          </cell>
          <cell r="E3436" t="str">
            <v>ROI Wind</v>
          </cell>
          <cell r="F3436" t="str">
            <v>Fixed Load Generation</v>
          </cell>
        </row>
        <row r="3437">
          <cell r="A3437" t="str">
            <v>ROI</v>
          </cell>
          <cell r="D3437" t="str">
            <v>ROI Wind D</v>
          </cell>
          <cell r="E3437" t="str">
            <v>ROI Wind</v>
          </cell>
          <cell r="F3437" t="str">
            <v>Pump Load</v>
          </cell>
        </row>
        <row r="3438">
          <cell r="A3438" t="str">
            <v>ROI</v>
          </cell>
          <cell r="D3438" t="str">
            <v>ROI Wind D</v>
          </cell>
          <cell r="E3438" t="str">
            <v>ROI Wind</v>
          </cell>
          <cell r="F3438" t="str">
            <v>VO&amp;M Cost</v>
          </cell>
        </row>
        <row r="3439">
          <cell r="A3439" t="str">
            <v>ROI</v>
          </cell>
          <cell r="D3439" t="str">
            <v>ROI Wind D</v>
          </cell>
          <cell r="E3439" t="str">
            <v>ROI Wind</v>
          </cell>
          <cell r="F3439" t="str">
            <v>Generation Cost</v>
          </cell>
        </row>
        <row r="3440">
          <cell r="A3440" t="str">
            <v>ROI</v>
          </cell>
          <cell r="D3440" t="str">
            <v>ROI Wind D</v>
          </cell>
          <cell r="E3440" t="str">
            <v>ROI Wind</v>
          </cell>
          <cell r="F3440" t="str">
            <v>Start &amp; Shutdown Cost</v>
          </cell>
        </row>
        <row r="3441">
          <cell r="A3441" t="str">
            <v>ROI</v>
          </cell>
          <cell r="D3441" t="str">
            <v>ROI Wind D</v>
          </cell>
          <cell r="E3441" t="str">
            <v>ROI Wind</v>
          </cell>
          <cell r="F3441" t="str">
            <v>Start Fuel Cost</v>
          </cell>
        </row>
        <row r="3442">
          <cell r="A3442" t="str">
            <v>ROI</v>
          </cell>
          <cell r="D3442" t="str">
            <v>ROI Wind D</v>
          </cell>
          <cell r="E3442" t="str">
            <v>ROI Wind</v>
          </cell>
          <cell r="F3442" t="str">
            <v>Emissions Cost</v>
          </cell>
        </row>
        <row r="3443">
          <cell r="A3443" t="str">
            <v>ROI</v>
          </cell>
          <cell r="D3443" t="str">
            <v>ROI Wind D</v>
          </cell>
          <cell r="E3443" t="str">
            <v>ROI Wind</v>
          </cell>
          <cell r="F3443" t="str">
            <v>Total Generation Cost</v>
          </cell>
        </row>
        <row r="3444">
          <cell r="A3444" t="str">
            <v>ROI</v>
          </cell>
          <cell r="D3444" t="str">
            <v>ROI Wind D</v>
          </cell>
          <cell r="E3444" t="str">
            <v>ROI Wind</v>
          </cell>
          <cell r="F3444" t="str">
            <v>SRMC</v>
          </cell>
        </row>
        <row r="3445">
          <cell r="A3445" t="str">
            <v>ROI</v>
          </cell>
          <cell r="D3445" t="str">
            <v>ROI Wind D</v>
          </cell>
          <cell r="E3445" t="str">
            <v>ROI Wind</v>
          </cell>
          <cell r="F3445" t="str">
            <v>Mark-up</v>
          </cell>
        </row>
        <row r="3446">
          <cell r="A3446" t="str">
            <v>ROI</v>
          </cell>
          <cell r="D3446" t="str">
            <v>ROI Wind D</v>
          </cell>
          <cell r="E3446" t="str">
            <v>ROI Wind</v>
          </cell>
          <cell r="F3446" t="str">
            <v>Price Received</v>
          </cell>
        </row>
        <row r="3447">
          <cell r="A3447" t="str">
            <v>ROI</v>
          </cell>
          <cell r="D3447" t="str">
            <v>ROI Wind D</v>
          </cell>
          <cell r="E3447" t="str">
            <v>ROI Wind</v>
          </cell>
          <cell r="F3447" t="str">
            <v>Pool Revenue</v>
          </cell>
        </row>
        <row r="3448">
          <cell r="A3448" t="str">
            <v>ROI</v>
          </cell>
          <cell r="D3448" t="str">
            <v>ROI Wind D</v>
          </cell>
          <cell r="E3448" t="str">
            <v>ROI Wind</v>
          </cell>
          <cell r="F3448" t="str">
            <v>Net Revenue</v>
          </cell>
        </row>
        <row r="3449">
          <cell r="A3449" t="str">
            <v>ROI</v>
          </cell>
          <cell r="D3449" t="str">
            <v>ROI Wind D</v>
          </cell>
          <cell r="E3449" t="str">
            <v>ROI Wind</v>
          </cell>
          <cell r="F3449" t="str">
            <v>Net Profit</v>
          </cell>
        </row>
        <row r="3450">
          <cell r="A3450" t="str">
            <v>ROI</v>
          </cell>
          <cell r="D3450" t="str">
            <v>ROI Wind D</v>
          </cell>
          <cell r="E3450" t="str">
            <v>ROI Wind</v>
          </cell>
          <cell r="F3450" t="str">
            <v>Installed Capacity</v>
          </cell>
        </row>
        <row r="3451">
          <cell r="A3451" t="str">
            <v>ROI</v>
          </cell>
          <cell r="D3451" t="str">
            <v>ROI Wind D</v>
          </cell>
          <cell r="E3451" t="str">
            <v>ROI Wind</v>
          </cell>
          <cell r="F3451" t="str">
            <v>Rated Capacity</v>
          </cell>
        </row>
        <row r="3452">
          <cell r="A3452" t="str">
            <v>ROI</v>
          </cell>
          <cell r="D3452" t="str">
            <v>ROI Wind D</v>
          </cell>
          <cell r="E3452" t="str">
            <v>ROI Wind</v>
          </cell>
          <cell r="F3452" t="str">
            <v>Maintenance</v>
          </cell>
        </row>
        <row r="3453">
          <cell r="A3453" t="str">
            <v>ROI</v>
          </cell>
          <cell r="D3453" t="str">
            <v>ROI Wind D</v>
          </cell>
          <cell r="E3453" t="str">
            <v>ROI Wind</v>
          </cell>
          <cell r="F3453" t="str">
            <v>Forced Outage</v>
          </cell>
        </row>
        <row r="3454">
          <cell r="A3454" t="str">
            <v>ROI</v>
          </cell>
          <cell r="D3454" t="str">
            <v>ROI Wind D</v>
          </cell>
          <cell r="E3454" t="str">
            <v>ROI Wind</v>
          </cell>
          <cell r="F3454" t="str">
            <v>Available Energy</v>
          </cell>
        </row>
        <row r="3455">
          <cell r="A3455" t="str">
            <v>ROI</v>
          </cell>
          <cell r="D3455" t="str">
            <v>ROI Wind E</v>
          </cell>
          <cell r="E3455" t="str">
            <v>ROI Wind</v>
          </cell>
          <cell r="F3455" t="str">
            <v>Generation</v>
          </cell>
        </row>
        <row r="3456">
          <cell r="A3456" t="str">
            <v>ROI</v>
          </cell>
          <cell r="D3456" t="str">
            <v>ROI Wind E</v>
          </cell>
          <cell r="E3456" t="str">
            <v>ROI Wind</v>
          </cell>
          <cell r="F3456" t="str">
            <v>Units Started</v>
          </cell>
        </row>
        <row r="3457">
          <cell r="A3457" t="str">
            <v>ROI</v>
          </cell>
          <cell r="D3457" t="str">
            <v>ROI Wind E</v>
          </cell>
          <cell r="E3457" t="str">
            <v>ROI Wind</v>
          </cell>
          <cell r="F3457" t="str">
            <v>Hours of Operation</v>
          </cell>
        </row>
        <row r="3458">
          <cell r="A3458" t="str">
            <v>ROI</v>
          </cell>
          <cell r="D3458" t="str">
            <v>ROI Wind E</v>
          </cell>
          <cell r="E3458" t="str">
            <v>ROI Wind</v>
          </cell>
          <cell r="F3458" t="str">
            <v>Capacity Factor</v>
          </cell>
        </row>
        <row r="3459">
          <cell r="A3459" t="str">
            <v>ROI</v>
          </cell>
          <cell r="D3459" t="str">
            <v>ROI Wind E</v>
          </cell>
          <cell r="E3459" t="str">
            <v>ROI Wind</v>
          </cell>
          <cell r="F3459" t="str">
            <v>Energy Curtailed</v>
          </cell>
        </row>
        <row r="3460">
          <cell r="A3460" t="str">
            <v>ROI</v>
          </cell>
          <cell r="D3460" t="str">
            <v>ROI Wind E</v>
          </cell>
          <cell r="E3460" t="str">
            <v>ROI Wind</v>
          </cell>
          <cell r="F3460" t="str">
            <v>Fixed Load Generation</v>
          </cell>
        </row>
        <row r="3461">
          <cell r="A3461" t="str">
            <v>ROI</v>
          </cell>
          <cell r="D3461" t="str">
            <v>ROI Wind E</v>
          </cell>
          <cell r="E3461" t="str">
            <v>ROI Wind</v>
          </cell>
          <cell r="F3461" t="str">
            <v>Pump Load</v>
          </cell>
        </row>
        <row r="3462">
          <cell r="A3462" t="str">
            <v>ROI</v>
          </cell>
          <cell r="D3462" t="str">
            <v>ROI Wind E</v>
          </cell>
          <cell r="E3462" t="str">
            <v>ROI Wind</v>
          </cell>
          <cell r="F3462" t="str">
            <v>VO&amp;M Cost</v>
          </cell>
        </row>
        <row r="3463">
          <cell r="A3463" t="str">
            <v>ROI</v>
          </cell>
          <cell r="D3463" t="str">
            <v>ROI Wind E</v>
          </cell>
          <cell r="E3463" t="str">
            <v>ROI Wind</v>
          </cell>
          <cell r="F3463" t="str">
            <v>Generation Cost</v>
          </cell>
        </row>
        <row r="3464">
          <cell r="A3464" t="str">
            <v>ROI</v>
          </cell>
          <cell r="D3464" t="str">
            <v>ROI Wind E</v>
          </cell>
          <cell r="E3464" t="str">
            <v>ROI Wind</v>
          </cell>
          <cell r="F3464" t="str">
            <v>Start &amp; Shutdown Cost</v>
          </cell>
        </row>
        <row r="3465">
          <cell r="A3465" t="str">
            <v>ROI</v>
          </cell>
          <cell r="D3465" t="str">
            <v>ROI Wind E</v>
          </cell>
          <cell r="E3465" t="str">
            <v>ROI Wind</v>
          </cell>
          <cell r="F3465" t="str">
            <v>Start Fuel Cost</v>
          </cell>
        </row>
        <row r="3466">
          <cell r="A3466" t="str">
            <v>ROI</v>
          </cell>
          <cell r="D3466" t="str">
            <v>ROI Wind E</v>
          </cell>
          <cell r="E3466" t="str">
            <v>ROI Wind</v>
          </cell>
          <cell r="F3466" t="str">
            <v>Emissions Cost</v>
          </cell>
        </row>
        <row r="3467">
          <cell r="A3467" t="str">
            <v>ROI</v>
          </cell>
          <cell r="D3467" t="str">
            <v>ROI Wind E</v>
          </cell>
          <cell r="E3467" t="str">
            <v>ROI Wind</v>
          </cell>
          <cell r="F3467" t="str">
            <v>Total Generation Cost</v>
          </cell>
        </row>
        <row r="3468">
          <cell r="A3468" t="str">
            <v>ROI</v>
          </cell>
          <cell r="D3468" t="str">
            <v>ROI Wind E</v>
          </cell>
          <cell r="E3468" t="str">
            <v>ROI Wind</v>
          </cell>
          <cell r="F3468" t="str">
            <v>SRMC</v>
          </cell>
        </row>
        <row r="3469">
          <cell r="A3469" t="str">
            <v>ROI</v>
          </cell>
          <cell r="D3469" t="str">
            <v>ROI Wind E</v>
          </cell>
          <cell r="E3469" t="str">
            <v>ROI Wind</v>
          </cell>
          <cell r="F3469" t="str">
            <v>Mark-up</v>
          </cell>
        </row>
        <row r="3470">
          <cell r="A3470" t="str">
            <v>ROI</v>
          </cell>
          <cell r="D3470" t="str">
            <v>ROI Wind E</v>
          </cell>
          <cell r="E3470" t="str">
            <v>ROI Wind</v>
          </cell>
          <cell r="F3470" t="str">
            <v>Price Received</v>
          </cell>
        </row>
        <row r="3471">
          <cell r="A3471" t="str">
            <v>ROI</v>
          </cell>
          <cell r="D3471" t="str">
            <v>ROI Wind E</v>
          </cell>
          <cell r="E3471" t="str">
            <v>ROI Wind</v>
          </cell>
          <cell r="F3471" t="str">
            <v>Pool Revenue</v>
          </cell>
        </row>
        <row r="3472">
          <cell r="A3472" t="str">
            <v>ROI</v>
          </cell>
          <cell r="D3472" t="str">
            <v>ROI Wind E</v>
          </cell>
          <cell r="E3472" t="str">
            <v>ROI Wind</v>
          </cell>
          <cell r="F3472" t="str">
            <v>Net Revenue</v>
          </cell>
        </row>
        <row r="3473">
          <cell r="A3473" t="str">
            <v>ROI</v>
          </cell>
          <cell r="D3473" t="str">
            <v>ROI Wind E</v>
          </cell>
          <cell r="E3473" t="str">
            <v>ROI Wind</v>
          </cell>
          <cell r="F3473" t="str">
            <v>Net Profit</v>
          </cell>
        </row>
        <row r="3474">
          <cell r="A3474" t="str">
            <v>ROI</v>
          </cell>
          <cell r="D3474" t="str">
            <v>ROI Wind E</v>
          </cell>
          <cell r="E3474" t="str">
            <v>ROI Wind</v>
          </cell>
          <cell r="F3474" t="str">
            <v>Installed Capacity</v>
          </cell>
        </row>
        <row r="3475">
          <cell r="A3475" t="str">
            <v>ROI</v>
          </cell>
          <cell r="D3475" t="str">
            <v>ROI Wind E</v>
          </cell>
          <cell r="E3475" t="str">
            <v>ROI Wind</v>
          </cell>
          <cell r="F3475" t="str">
            <v>Rated Capacity</v>
          </cell>
        </row>
        <row r="3476">
          <cell r="A3476" t="str">
            <v>ROI</v>
          </cell>
          <cell r="D3476" t="str">
            <v>ROI Wind E</v>
          </cell>
          <cell r="E3476" t="str">
            <v>ROI Wind</v>
          </cell>
          <cell r="F3476" t="str">
            <v>Maintenance</v>
          </cell>
        </row>
        <row r="3477">
          <cell r="A3477" t="str">
            <v>ROI</v>
          </cell>
          <cell r="D3477" t="str">
            <v>ROI Wind E</v>
          </cell>
          <cell r="E3477" t="str">
            <v>ROI Wind</v>
          </cell>
          <cell r="F3477" t="str">
            <v>Forced Outage</v>
          </cell>
        </row>
        <row r="3478">
          <cell r="A3478" t="str">
            <v>ROI</v>
          </cell>
          <cell r="D3478" t="str">
            <v>ROI Wind E</v>
          </cell>
          <cell r="E3478" t="str">
            <v>ROI Wind</v>
          </cell>
          <cell r="F3478" t="str">
            <v>Available Energy</v>
          </cell>
        </row>
        <row r="3479">
          <cell r="A3479" t="str">
            <v>ROI</v>
          </cell>
          <cell r="D3479" t="str">
            <v>ROI Wind F</v>
          </cell>
          <cell r="E3479" t="str">
            <v>ROI Wind</v>
          </cell>
          <cell r="F3479" t="str">
            <v>Generation</v>
          </cell>
        </row>
        <row r="3480">
          <cell r="A3480" t="str">
            <v>ROI</v>
          </cell>
          <cell r="D3480" t="str">
            <v>ROI Wind F</v>
          </cell>
          <cell r="E3480" t="str">
            <v>ROI Wind</v>
          </cell>
          <cell r="F3480" t="str">
            <v>Units Started</v>
          </cell>
        </row>
        <row r="3481">
          <cell r="A3481" t="str">
            <v>ROI</v>
          </cell>
          <cell r="D3481" t="str">
            <v>ROI Wind F</v>
          </cell>
          <cell r="E3481" t="str">
            <v>ROI Wind</v>
          </cell>
          <cell r="F3481" t="str">
            <v>Hours of Operation</v>
          </cell>
        </row>
        <row r="3482">
          <cell r="A3482" t="str">
            <v>ROI</v>
          </cell>
          <cell r="D3482" t="str">
            <v>ROI Wind F</v>
          </cell>
          <cell r="E3482" t="str">
            <v>ROI Wind</v>
          </cell>
          <cell r="F3482" t="str">
            <v>Capacity Factor</v>
          </cell>
        </row>
        <row r="3483">
          <cell r="A3483" t="str">
            <v>ROI</v>
          </cell>
          <cell r="D3483" t="str">
            <v>ROI Wind F</v>
          </cell>
          <cell r="E3483" t="str">
            <v>ROI Wind</v>
          </cell>
          <cell r="F3483" t="str">
            <v>Energy Curtailed</v>
          </cell>
        </row>
        <row r="3484">
          <cell r="A3484" t="str">
            <v>ROI</v>
          </cell>
          <cell r="D3484" t="str">
            <v>ROI Wind F</v>
          </cell>
          <cell r="E3484" t="str">
            <v>ROI Wind</v>
          </cell>
          <cell r="F3484" t="str">
            <v>Fixed Load Generation</v>
          </cell>
        </row>
        <row r="3485">
          <cell r="A3485" t="str">
            <v>ROI</v>
          </cell>
          <cell r="D3485" t="str">
            <v>ROI Wind F</v>
          </cell>
          <cell r="E3485" t="str">
            <v>ROI Wind</v>
          </cell>
          <cell r="F3485" t="str">
            <v>Pump Load</v>
          </cell>
        </row>
        <row r="3486">
          <cell r="A3486" t="str">
            <v>ROI</v>
          </cell>
          <cell r="D3486" t="str">
            <v>ROI Wind F</v>
          </cell>
          <cell r="E3486" t="str">
            <v>ROI Wind</v>
          </cell>
          <cell r="F3486" t="str">
            <v>VO&amp;M Cost</v>
          </cell>
        </row>
        <row r="3487">
          <cell r="A3487" t="str">
            <v>ROI</v>
          </cell>
          <cell r="D3487" t="str">
            <v>ROI Wind F</v>
          </cell>
          <cell r="E3487" t="str">
            <v>ROI Wind</v>
          </cell>
          <cell r="F3487" t="str">
            <v>Generation Cost</v>
          </cell>
        </row>
        <row r="3488">
          <cell r="A3488" t="str">
            <v>ROI</v>
          </cell>
          <cell r="D3488" t="str">
            <v>ROI Wind F</v>
          </cell>
          <cell r="E3488" t="str">
            <v>ROI Wind</v>
          </cell>
          <cell r="F3488" t="str">
            <v>Start &amp; Shutdown Cost</v>
          </cell>
        </row>
        <row r="3489">
          <cell r="A3489" t="str">
            <v>ROI</v>
          </cell>
          <cell r="D3489" t="str">
            <v>ROI Wind F</v>
          </cell>
          <cell r="E3489" t="str">
            <v>ROI Wind</v>
          </cell>
          <cell r="F3489" t="str">
            <v>Start Fuel Cost</v>
          </cell>
        </row>
        <row r="3490">
          <cell r="A3490" t="str">
            <v>ROI</v>
          </cell>
          <cell r="D3490" t="str">
            <v>ROI Wind F</v>
          </cell>
          <cell r="E3490" t="str">
            <v>ROI Wind</v>
          </cell>
          <cell r="F3490" t="str">
            <v>Emissions Cost</v>
          </cell>
        </row>
        <row r="3491">
          <cell r="A3491" t="str">
            <v>ROI</v>
          </cell>
          <cell r="D3491" t="str">
            <v>ROI Wind F</v>
          </cell>
          <cell r="E3491" t="str">
            <v>ROI Wind</v>
          </cell>
          <cell r="F3491" t="str">
            <v>Total Generation Cost</v>
          </cell>
        </row>
        <row r="3492">
          <cell r="A3492" t="str">
            <v>ROI</v>
          </cell>
          <cell r="D3492" t="str">
            <v>ROI Wind F</v>
          </cell>
          <cell r="E3492" t="str">
            <v>ROI Wind</v>
          </cell>
          <cell r="F3492" t="str">
            <v>SRMC</v>
          </cell>
        </row>
        <row r="3493">
          <cell r="A3493" t="str">
            <v>ROI</v>
          </cell>
          <cell r="D3493" t="str">
            <v>ROI Wind F</v>
          </cell>
          <cell r="E3493" t="str">
            <v>ROI Wind</v>
          </cell>
          <cell r="F3493" t="str">
            <v>Mark-up</v>
          </cell>
        </row>
        <row r="3494">
          <cell r="A3494" t="str">
            <v>ROI</v>
          </cell>
          <cell r="D3494" t="str">
            <v>ROI Wind F</v>
          </cell>
          <cell r="E3494" t="str">
            <v>ROI Wind</v>
          </cell>
          <cell r="F3494" t="str">
            <v>Price Received</v>
          </cell>
        </row>
        <row r="3495">
          <cell r="A3495" t="str">
            <v>ROI</v>
          </cell>
          <cell r="D3495" t="str">
            <v>ROI Wind F</v>
          </cell>
          <cell r="E3495" t="str">
            <v>ROI Wind</v>
          </cell>
          <cell r="F3495" t="str">
            <v>Pool Revenue</v>
          </cell>
        </row>
        <row r="3496">
          <cell r="A3496" t="str">
            <v>ROI</v>
          </cell>
          <cell r="D3496" t="str">
            <v>ROI Wind F</v>
          </cell>
          <cell r="E3496" t="str">
            <v>ROI Wind</v>
          </cell>
          <cell r="F3496" t="str">
            <v>Net Revenue</v>
          </cell>
        </row>
        <row r="3497">
          <cell r="A3497" t="str">
            <v>ROI</v>
          </cell>
          <cell r="D3497" t="str">
            <v>ROI Wind F</v>
          </cell>
          <cell r="E3497" t="str">
            <v>ROI Wind</v>
          </cell>
          <cell r="F3497" t="str">
            <v>Net Profit</v>
          </cell>
        </row>
        <row r="3498">
          <cell r="A3498" t="str">
            <v>ROI</v>
          </cell>
          <cell r="D3498" t="str">
            <v>ROI Wind F</v>
          </cell>
          <cell r="E3498" t="str">
            <v>ROI Wind</v>
          </cell>
          <cell r="F3498" t="str">
            <v>Installed Capacity</v>
          </cell>
        </row>
        <row r="3499">
          <cell r="A3499" t="str">
            <v>ROI</v>
          </cell>
          <cell r="D3499" t="str">
            <v>ROI Wind F</v>
          </cell>
          <cell r="E3499" t="str">
            <v>ROI Wind</v>
          </cell>
          <cell r="F3499" t="str">
            <v>Rated Capacity</v>
          </cell>
        </row>
        <row r="3500">
          <cell r="A3500" t="str">
            <v>ROI</v>
          </cell>
          <cell r="D3500" t="str">
            <v>ROI Wind F</v>
          </cell>
          <cell r="E3500" t="str">
            <v>ROI Wind</v>
          </cell>
          <cell r="F3500" t="str">
            <v>Maintenance</v>
          </cell>
        </row>
        <row r="3501">
          <cell r="A3501" t="str">
            <v>ROI</v>
          </cell>
          <cell r="D3501" t="str">
            <v>ROI Wind F</v>
          </cell>
          <cell r="E3501" t="str">
            <v>ROI Wind</v>
          </cell>
          <cell r="F3501" t="str">
            <v>Forced Outage</v>
          </cell>
        </row>
        <row r="3502">
          <cell r="A3502" t="str">
            <v>ROI</v>
          </cell>
          <cell r="D3502" t="str">
            <v>ROI Wind F</v>
          </cell>
          <cell r="E3502" t="str">
            <v>ROI Wind</v>
          </cell>
          <cell r="F3502" t="str">
            <v>Available Energy</v>
          </cell>
        </row>
        <row r="3503">
          <cell r="A3503" t="str">
            <v>ROI</v>
          </cell>
          <cell r="D3503" t="str">
            <v>ROI Wind G</v>
          </cell>
          <cell r="E3503" t="str">
            <v>ROI Wind</v>
          </cell>
          <cell r="F3503" t="str">
            <v>Generation</v>
          </cell>
        </row>
        <row r="3504">
          <cell r="A3504" t="str">
            <v>ROI</v>
          </cell>
          <cell r="D3504" t="str">
            <v>ROI Wind G</v>
          </cell>
          <cell r="E3504" t="str">
            <v>ROI Wind</v>
          </cell>
          <cell r="F3504" t="str">
            <v>Units Started</v>
          </cell>
        </row>
        <row r="3505">
          <cell r="A3505" t="str">
            <v>ROI</v>
          </cell>
          <cell r="D3505" t="str">
            <v>ROI Wind G</v>
          </cell>
          <cell r="E3505" t="str">
            <v>ROI Wind</v>
          </cell>
          <cell r="F3505" t="str">
            <v>Hours of Operation</v>
          </cell>
        </row>
        <row r="3506">
          <cell r="A3506" t="str">
            <v>ROI</v>
          </cell>
          <cell r="D3506" t="str">
            <v>ROI Wind G</v>
          </cell>
          <cell r="E3506" t="str">
            <v>ROI Wind</v>
          </cell>
          <cell r="F3506" t="str">
            <v>Capacity Factor</v>
          </cell>
        </row>
        <row r="3507">
          <cell r="A3507" t="str">
            <v>ROI</v>
          </cell>
          <cell r="D3507" t="str">
            <v>ROI Wind G</v>
          </cell>
          <cell r="E3507" t="str">
            <v>ROI Wind</v>
          </cell>
          <cell r="F3507" t="str">
            <v>Energy Curtailed</v>
          </cell>
        </row>
        <row r="3508">
          <cell r="A3508" t="str">
            <v>ROI</v>
          </cell>
          <cell r="D3508" t="str">
            <v>ROI Wind G</v>
          </cell>
          <cell r="E3508" t="str">
            <v>ROI Wind</v>
          </cell>
          <cell r="F3508" t="str">
            <v>Fixed Load Generation</v>
          </cell>
        </row>
        <row r="3509">
          <cell r="A3509" t="str">
            <v>ROI</v>
          </cell>
          <cell r="D3509" t="str">
            <v>ROI Wind G</v>
          </cell>
          <cell r="E3509" t="str">
            <v>ROI Wind</v>
          </cell>
          <cell r="F3509" t="str">
            <v>Pump Load</v>
          </cell>
        </row>
        <row r="3510">
          <cell r="A3510" t="str">
            <v>ROI</v>
          </cell>
          <cell r="D3510" t="str">
            <v>ROI Wind G</v>
          </cell>
          <cell r="E3510" t="str">
            <v>ROI Wind</v>
          </cell>
          <cell r="F3510" t="str">
            <v>VO&amp;M Cost</v>
          </cell>
        </row>
        <row r="3511">
          <cell r="A3511" t="str">
            <v>ROI</v>
          </cell>
          <cell r="D3511" t="str">
            <v>ROI Wind G</v>
          </cell>
          <cell r="E3511" t="str">
            <v>ROI Wind</v>
          </cell>
          <cell r="F3511" t="str">
            <v>Generation Cost</v>
          </cell>
        </row>
        <row r="3512">
          <cell r="A3512" t="str">
            <v>ROI</v>
          </cell>
          <cell r="D3512" t="str">
            <v>ROI Wind G</v>
          </cell>
          <cell r="E3512" t="str">
            <v>ROI Wind</v>
          </cell>
          <cell r="F3512" t="str">
            <v>Start &amp; Shutdown Cost</v>
          </cell>
        </row>
        <row r="3513">
          <cell r="A3513" t="str">
            <v>ROI</v>
          </cell>
          <cell r="D3513" t="str">
            <v>ROI Wind G</v>
          </cell>
          <cell r="E3513" t="str">
            <v>ROI Wind</v>
          </cell>
          <cell r="F3513" t="str">
            <v>Start Fuel Cost</v>
          </cell>
        </row>
        <row r="3514">
          <cell r="A3514" t="str">
            <v>ROI</v>
          </cell>
          <cell r="D3514" t="str">
            <v>ROI Wind G</v>
          </cell>
          <cell r="E3514" t="str">
            <v>ROI Wind</v>
          </cell>
          <cell r="F3514" t="str">
            <v>Emissions Cost</v>
          </cell>
        </row>
        <row r="3515">
          <cell r="A3515" t="str">
            <v>ROI</v>
          </cell>
          <cell r="D3515" t="str">
            <v>ROI Wind G</v>
          </cell>
          <cell r="E3515" t="str">
            <v>ROI Wind</v>
          </cell>
          <cell r="F3515" t="str">
            <v>Total Generation Cost</v>
          </cell>
        </row>
        <row r="3516">
          <cell r="A3516" t="str">
            <v>ROI</v>
          </cell>
          <cell r="D3516" t="str">
            <v>ROI Wind G</v>
          </cell>
          <cell r="E3516" t="str">
            <v>ROI Wind</v>
          </cell>
          <cell r="F3516" t="str">
            <v>SRMC</v>
          </cell>
        </row>
        <row r="3517">
          <cell r="A3517" t="str">
            <v>ROI</v>
          </cell>
          <cell r="D3517" t="str">
            <v>ROI Wind G</v>
          </cell>
          <cell r="E3517" t="str">
            <v>ROI Wind</v>
          </cell>
          <cell r="F3517" t="str">
            <v>Mark-up</v>
          </cell>
        </row>
        <row r="3518">
          <cell r="A3518" t="str">
            <v>ROI</v>
          </cell>
          <cell r="D3518" t="str">
            <v>ROI Wind G</v>
          </cell>
          <cell r="E3518" t="str">
            <v>ROI Wind</v>
          </cell>
          <cell r="F3518" t="str">
            <v>Price Received</v>
          </cell>
        </row>
        <row r="3519">
          <cell r="A3519" t="str">
            <v>ROI</v>
          </cell>
          <cell r="D3519" t="str">
            <v>ROI Wind G</v>
          </cell>
          <cell r="E3519" t="str">
            <v>ROI Wind</v>
          </cell>
          <cell r="F3519" t="str">
            <v>Pool Revenue</v>
          </cell>
        </row>
        <row r="3520">
          <cell r="A3520" t="str">
            <v>ROI</v>
          </cell>
          <cell r="D3520" t="str">
            <v>ROI Wind G</v>
          </cell>
          <cell r="E3520" t="str">
            <v>ROI Wind</v>
          </cell>
          <cell r="F3520" t="str">
            <v>Net Revenue</v>
          </cell>
        </row>
        <row r="3521">
          <cell r="A3521" t="str">
            <v>ROI</v>
          </cell>
          <cell r="D3521" t="str">
            <v>ROI Wind G</v>
          </cell>
          <cell r="E3521" t="str">
            <v>ROI Wind</v>
          </cell>
          <cell r="F3521" t="str">
            <v>Net Profit</v>
          </cell>
        </row>
        <row r="3522">
          <cell r="A3522" t="str">
            <v>ROI</v>
          </cell>
          <cell r="D3522" t="str">
            <v>ROI Wind G</v>
          </cell>
          <cell r="E3522" t="str">
            <v>ROI Wind</v>
          </cell>
          <cell r="F3522" t="str">
            <v>Installed Capacity</v>
          </cell>
        </row>
        <row r="3523">
          <cell r="A3523" t="str">
            <v>ROI</v>
          </cell>
          <cell r="D3523" t="str">
            <v>ROI Wind G</v>
          </cell>
          <cell r="E3523" t="str">
            <v>ROI Wind</v>
          </cell>
          <cell r="F3523" t="str">
            <v>Rated Capacity</v>
          </cell>
        </row>
        <row r="3524">
          <cell r="A3524" t="str">
            <v>ROI</v>
          </cell>
          <cell r="D3524" t="str">
            <v>ROI Wind G</v>
          </cell>
          <cell r="E3524" t="str">
            <v>ROI Wind</v>
          </cell>
          <cell r="F3524" t="str">
            <v>Maintenance</v>
          </cell>
        </row>
        <row r="3525">
          <cell r="A3525" t="str">
            <v>ROI</v>
          </cell>
          <cell r="D3525" t="str">
            <v>ROI Wind G</v>
          </cell>
          <cell r="E3525" t="str">
            <v>ROI Wind</v>
          </cell>
          <cell r="F3525" t="str">
            <v>Forced Outage</v>
          </cell>
        </row>
        <row r="3526">
          <cell r="A3526" t="str">
            <v>ROI</v>
          </cell>
          <cell r="D3526" t="str">
            <v>ROI Wind G</v>
          </cell>
          <cell r="E3526" t="str">
            <v>ROI Wind</v>
          </cell>
          <cell r="F3526" t="str">
            <v>Available Energy</v>
          </cell>
        </row>
        <row r="3527">
          <cell r="A3527" t="str">
            <v>ROI</v>
          </cell>
          <cell r="D3527" t="str">
            <v>ROI Wind H1</v>
          </cell>
          <cell r="E3527" t="str">
            <v>ROI Wind</v>
          </cell>
          <cell r="F3527" t="str">
            <v>Generation</v>
          </cell>
        </row>
        <row r="3528">
          <cell r="A3528" t="str">
            <v>ROI</v>
          </cell>
          <cell r="D3528" t="str">
            <v>ROI Wind H1</v>
          </cell>
          <cell r="E3528" t="str">
            <v>ROI Wind</v>
          </cell>
          <cell r="F3528" t="str">
            <v>Units Started</v>
          </cell>
        </row>
        <row r="3529">
          <cell r="A3529" t="str">
            <v>ROI</v>
          </cell>
          <cell r="D3529" t="str">
            <v>ROI Wind H1</v>
          </cell>
          <cell r="E3529" t="str">
            <v>ROI Wind</v>
          </cell>
          <cell r="F3529" t="str">
            <v>Hours of Operation</v>
          </cell>
        </row>
        <row r="3530">
          <cell r="A3530" t="str">
            <v>ROI</v>
          </cell>
          <cell r="D3530" t="str">
            <v>ROI Wind H1</v>
          </cell>
          <cell r="E3530" t="str">
            <v>ROI Wind</v>
          </cell>
          <cell r="F3530" t="str">
            <v>Capacity Factor</v>
          </cell>
        </row>
        <row r="3531">
          <cell r="A3531" t="str">
            <v>ROI</v>
          </cell>
          <cell r="D3531" t="str">
            <v>ROI Wind H1</v>
          </cell>
          <cell r="E3531" t="str">
            <v>ROI Wind</v>
          </cell>
          <cell r="F3531" t="str">
            <v>Energy Curtailed</v>
          </cell>
        </row>
        <row r="3532">
          <cell r="A3532" t="str">
            <v>ROI</v>
          </cell>
          <cell r="D3532" t="str">
            <v>ROI Wind H1</v>
          </cell>
          <cell r="E3532" t="str">
            <v>ROI Wind</v>
          </cell>
          <cell r="F3532" t="str">
            <v>Fixed Load Generation</v>
          </cell>
        </row>
        <row r="3533">
          <cell r="A3533" t="str">
            <v>ROI</v>
          </cell>
          <cell r="D3533" t="str">
            <v>ROI Wind H1</v>
          </cell>
          <cell r="E3533" t="str">
            <v>ROI Wind</v>
          </cell>
          <cell r="F3533" t="str">
            <v>Pump Load</v>
          </cell>
        </row>
        <row r="3534">
          <cell r="A3534" t="str">
            <v>ROI</v>
          </cell>
          <cell r="D3534" t="str">
            <v>ROI Wind H1</v>
          </cell>
          <cell r="E3534" t="str">
            <v>ROI Wind</v>
          </cell>
          <cell r="F3534" t="str">
            <v>VO&amp;M Cost</v>
          </cell>
        </row>
        <row r="3535">
          <cell r="A3535" t="str">
            <v>ROI</v>
          </cell>
          <cell r="D3535" t="str">
            <v>ROI Wind H1</v>
          </cell>
          <cell r="E3535" t="str">
            <v>ROI Wind</v>
          </cell>
          <cell r="F3535" t="str">
            <v>Generation Cost</v>
          </cell>
        </row>
        <row r="3536">
          <cell r="A3536" t="str">
            <v>ROI</v>
          </cell>
          <cell r="D3536" t="str">
            <v>ROI Wind H1</v>
          </cell>
          <cell r="E3536" t="str">
            <v>ROI Wind</v>
          </cell>
          <cell r="F3536" t="str">
            <v>Start &amp; Shutdown Cost</v>
          </cell>
        </row>
        <row r="3537">
          <cell r="A3537" t="str">
            <v>ROI</v>
          </cell>
          <cell r="D3537" t="str">
            <v>ROI Wind H1</v>
          </cell>
          <cell r="E3537" t="str">
            <v>ROI Wind</v>
          </cell>
          <cell r="F3537" t="str">
            <v>Start Fuel Cost</v>
          </cell>
        </row>
        <row r="3538">
          <cell r="A3538" t="str">
            <v>ROI</v>
          </cell>
          <cell r="D3538" t="str">
            <v>ROI Wind H1</v>
          </cell>
          <cell r="E3538" t="str">
            <v>ROI Wind</v>
          </cell>
          <cell r="F3538" t="str">
            <v>Emissions Cost</v>
          </cell>
        </row>
        <row r="3539">
          <cell r="A3539" t="str">
            <v>ROI</v>
          </cell>
          <cell r="D3539" t="str">
            <v>ROI Wind H1</v>
          </cell>
          <cell r="E3539" t="str">
            <v>ROI Wind</v>
          </cell>
          <cell r="F3539" t="str">
            <v>Total Generation Cost</v>
          </cell>
        </row>
        <row r="3540">
          <cell r="A3540" t="str">
            <v>ROI</v>
          </cell>
          <cell r="D3540" t="str">
            <v>ROI Wind H1</v>
          </cell>
          <cell r="E3540" t="str">
            <v>ROI Wind</v>
          </cell>
          <cell r="F3540" t="str">
            <v>SRMC</v>
          </cell>
        </row>
        <row r="3541">
          <cell r="A3541" t="str">
            <v>ROI</v>
          </cell>
          <cell r="D3541" t="str">
            <v>ROI Wind H1</v>
          </cell>
          <cell r="E3541" t="str">
            <v>ROI Wind</v>
          </cell>
          <cell r="F3541" t="str">
            <v>Mark-up</v>
          </cell>
        </row>
        <row r="3542">
          <cell r="A3542" t="str">
            <v>ROI</v>
          </cell>
          <cell r="D3542" t="str">
            <v>ROI Wind H1</v>
          </cell>
          <cell r="E3542" t="str">
            <v>ROI Wind</v>
          </cell>
          <cell r="F3542" t="str">
            <v>Price Received</v>
          </cell>
        </row>
        <row r="3543">
          <cell r="A3543" t="str">
            <v>ROI</v>
          </cell>
          <cell r="D3543" t="str">
            <v>ROI Wind H1</v>
          </cell>
          <cell r="E3543" t="str">
            <v>ROI Wind</v>
          </cell>
          <cell r="F3543" t="str">
            <v>Pool Revenue</v>
          </cell>
        </row>
        <row r="3544">
          <cell r="A3544" t="str">
            <v>ROI</v>
          </cell>
          <cell r="D3544" t="str">
            <v>ROI Wind H1</v>
          </cell>
          <cell r="E3544" t="str">
            <v>ROI Wind</v>
          </cell>
          <cell r="F3544" t="str">
            <v>Net Revenue</v>
          </cell>
        </row>
        <row r="3545">
          <cell r="A3545" t="str">
            <v>ROI</v>
          </cell>
          <cell r="D3545" t="str">
            <v>ROI Wind H1</v>
          </cell>
          <cell r="E3545" t="str">
            <v>ROI Wind</v>
          </cell>
          <cell r="F3545" t="str">
            <v>Net Profit</v>
          </cell>
        </row>
        <row r="3546">
          <cell r="A3546" t="str">
            <v>ROI</v>
          </cell>
          <cell r="D3546" t="str">
            <v>ROI Wind H1</v>
          </cell>
          <cell r="E3546" t="str">
            <v>ROI Wind</v>
          </cell>
          <cell r="F3546" t="str">
            <v>Installed Capacity</v>
          </cell>
        </row>
        <row r="3547">
          <cell r="A3547" t="str">
            <v>ROI</v>
          </cell>
          <cell r="D3547" t="str">
            <v>ROI Wind H1</v>
          </cell>
          <cell r="E3547" t="str">
            <v>ROI Wind</v>
          </cell>
          <cell r="F3547" t="str">
            <v>Rated Capacity</v>
          </cell>
        </row>
        <row r="3548">
          <cell r="A3548" t="str">
            <v>ROI</v>
          </cell>
          <cell r="D3548" t="str">
            <v>ROI Wind H1</v>
          </cell>
          <cell r="E3548" t="str">
            <v>ROI Wind</v>
          </cell>
          <cell r="F3548" t="str">
            <v>Maintenance</v>
          </cell>
        </row>
        <row r="3549">
          <cell r="A3549" t="str">
            <v>ROI</v>
          </cell>
          <cell r="D3549" t="str">
            <v>ROI Wind H1</v>
          </cell>
          <cell r="E3549" t="str">
            <v>ROI Wind</v>
          </cell>
          <cell r="F3549" t="str">
            <v>Forced Outage</v>
          </cell>
        </row>
        <row r="3550">
          <cell r="A3550" t="str">
            <v>ROI</v>
          </cell>
          <cell r="D3550" t="str">
            <v>ROI Wind H1</v>
          </cell>
          <cell r="E3550" t="str">
            <v>ROI Wind</v>
          </cell>
          <cell r="F3550" t="str">
            <v>Available Energy</v>
          </cell>
        </row>
        <row r="3551">
          <cell r="A3551" t="str">
            <v>ROI</v>
          </cell>
          <cell r="D3551" t="str">
            <v>ROI Wind H2</v>
          </cell>
          <cell r="E3551" t="str">
            <v>ROI Wind</v>
          </cell>
          <cell r="F3551" t="str">
            <v>Generation</v>
          </cell>
        </row>
        <row r="3552">
          <cell r="A3552" t="str">
            <v>ROI</v>
          </cell>
          <cell r="D3552" t="str">
            <v>ROI Wind H2</v>
          </cell>
          <cell r="E3552" t="str">
            <v>ROI Wind</v>
          </cell>
          <cell r="F3552" t="str">
            <v>Units Started</v>
          </cell>
        </row>
        <row r="3553">
          <cell r="A3553" t="str">
            <v>ROI</v>
          </cell>
          <cell r="D3553" t="str">
            <v>ROI Wind H2</v>
          </cell>
          <cell r="E3553" t="str">
            <v>ROI Wind</v>
          </cell>
          <cell r="F3553" t="str">
            <v>Hours of Operation</v>
          </cell>
        </row>
        <row r="3554">
          <cell r="A3554" t="str">
            <v>ROI</v>
          </cell>
          <cell r="D3554" t="str">
            <v>ROI Wind H2</v>
          </cell>
          <cell r="E3554" t="str">
            <v>ROI Wind</v>
          </cell>
          <cell r="F3554" t="str">
            <v>Capacity Factor</v>
          </cell>
        </row>
        <row r="3555">
          <cell r="A3555" t="str">
            <v>ROI</v>
          </cell>
          <cell r="D3555" t="str">
            <v>ROI Wind H2</v>
          </cell>
          <cell r="E3555" t="str">
            <v>ROI Wind</v>
          </cell>
          <cell r="F3555" t="str">
            <v>Energy Curtailed</v>
          </cell>
        </row>
        <row r="3556">
          <cell r="A3556" t="str">
            <v>ROI</v>
          </cell>
          <cell r="D3556" t="str">
            <v>ROI Wind H2</v>
          </cell>
          <cell r="E3556" t="str">
            <v>ROI Wind</v>
          </cell>
          <cell r="F3556" t="str">
            <v>Fixed Load Generation</v>
          </cell>
        </row>
        <row r="3557">
          <cell r="A3557" t="str">
            <v>ROI</v>
          </cell>
          <cell r="D3557" t="str">
            <v>ROI Wind H2</v>
          </cell>
          <cell r="E3557" t="str">
            <v>ROI Wind</v>
          </cell>
          <cell r="F3557" t="str">
            <v>Pump Load</v>
          </cell>
        </row>
        <row r="3558">
          <cell r="A3558" t="str">
            <v>ROI</v>
          </cell>
          <cell r="D3558" t="str">
            <v>ROI Wind H2</v>
          </cell>
          <cell r="E3558" t="str">
            <v>ROI Wind</v>
          </cell>
          <cell r="F3558" t="str">
            <v>VO&amp;M Cost</v>
          </cell>
        </row>
        <row r="3559">
          <cell r="A3559" t="str">
            <v>ROI</v>
          </cell>
          <cell r="D3559" t="str">
            <v>ROI Wind H2</v>
          </cell>
          <cell r="E3559" t="str">
            <v>ROI Wind</v>
          </cell>
          <cell r="F3559" t="str">
            <v>Generation Cost</v>
          </cell>
        </row>
        <row r="3560">
          <cell r="A3560" t="str">
            <v>ROI</v>
          </cell>
          <cell r="D3560" t="str">
            <v>ROI Wind H2</v>
          </cell>
          <cell r="E3560" t="str">
            <v>ROI Wind</v>
          </cell>
          <cell r="F3560" t="str">
            <v>Start &amp; Shutdown Cost</v>
          </cell>
        </row>
        <row r="3561">
          <cell r="A3561" t="str">
            <v>ROI</v>
          </cell>
          <cell r="D3561" t="str">
            <v>ROI Wind H2</v>
          </cell>
          <cell r="E3561" t="str">
            <v>ROI Wind</v>
          </cell>
          <cell r="F3561" t="str">
            <v>Start Fuel Cost</v>
          </cell>
        </row>
        <row r="3562">
          <cell r="A3562" t="str">
            <v>ROI</v>
          </cell>
          <cell r="D3562" t="str">
            <v>ROI Wind H2</v>
          </cell>
          <cell r="E3562" t="str">
            <v>ROI Wind</v>
          </cell>
          <cell r="F3562" t="str">
            <v>Emissions Cost</v>
          </cell>
        </row>
        <row r="3563">
          <cell r="A3563" t="str">
            <v>ROI</v>
          </cell>
          <cell r="D3563" t="str">
            <v>ROI Wind H2</v>
          </cell>
          <cell r="E3563" t="str">
            <v>ROI Wind</v>
          </cell>
          <cell r="F3563" t="str">
            <v>Total Generation Cost</v>
          </cell>
        </row>
        <row r="3564">
          <cell r="A3564" t="str">
            <v>ROI</v>
          </cell>
          <cell r="D3564" t="str">
            <v>ROI Wind H2</v>
          </cell>
          <cell r="E3564" t="str">
            <v>ROI Wind</v>
          </cell>
          <cell r="F3564" t="str">
            <v>SRMC</v>
          </cell>
        </row>
        <row r="3565">
          <cell r="A3565" t="str">
            <v>ROI</v>
          </cell>
          <cell r="D3565" t="str">
            <v>ROI Wind H2</v>
          </cell>
          <cell r="E3565" t="str">
            <v>ROI Wind</v>
          </cell>
          <cell r="F3565" t="str">
            <v>Mark-up</v>
          </cell>
        </row>
        <row r="3566">
          <cell r="A3566" t="str">
            <v>ROI</v>
          </cell>
          <cell r="D3566" t="str">
            <v>ROI Wind H2</v>
          </cell>
          <cell r="E3566" t="str">
            <v>ROI Wind</v>
          </cell>
          <cell r="F3566" t="str">
            <v>Price Received</v>
          </cell>
        </row>
        <row r="3567">
          <cell r="A3567" t="str">
            <v>ROI</v>
          </cell>
          <cell r="D3567" t="str">
            <v>ROI Wind H2</v>
          </cell>
          <cell r="E3567" t="str">
            <v>ROI Wind</v>
          </cell>
          <cell r="F3567" t="str">
            <v>Pool Revenue</v>
          </cell>
        </row>
        <row r="3568">
          <cell r="A3568" t="str">
            <v>ROI</v>
          </cell>
          <cell r="D3568" t="str">
            <v>ROI Wind H2</v>
          </cell>
          <cell r="E3568" t="str">
            <v>ROI Wind</v>
          </cell>
          <cell r="F3568" t="str">
            <v>Net Revenue</v>
          </cell>
        </row>
        <row r="3569">
          <cell r="A3569" t="str">
            <v>ROI</v>
          </cell>
          <cell r="D3569" t="str">
            <v>ROI Wind H2</v>
          </cell>
          <cell r="E3569" t="str">
            <v>ROI Wind</v>
          </cell>
          <cell r="F3569" t="str">
            <v>Net Profit</v>
          </cell>
        </row>
        <row r="3570">
          <cell r="A3570" t="str">
            <v>ROI</v>
          </cell>
          <cell r="D3570" t="str">
            <v>ROI Wind H2</v>
          </cell>
          <cell r="E3570" t="str">
            <v>ROI Wind</v>
          </cell>
          <cell r="F3570" t="str">
            <v>Installed Capacity</v>
          </cell>
        </row>
        <row r="3571">
          <cell r="A3571" t="str">
            <v>ROI</v>
          </cell>
          <cell r="D3571" t="str">
            <v>ROI Wind H2</v>
          </cell>
          <cell r="E3571" t="str">
            <v>ROI Wind</v>
          </cell>
          <cell r="F3571" t="str">
            <v>Rated Capacity</v>
          </cell>
        </row>
        <row r="3572">
          <cell r="A3572" t="str">
            <v>ROI</v>
          </cell>
          <cell r="D3572" t="str">
            <v>ROI Wind H2</v>
          </cell>
          <cell r="E3572" t="str">
            <v>ROI Wind</v>
          </cell>
          <cell r="F3572" t="str">
            <v>Maintenance</v>
          </cell>
        </row>
        <row r="3573">
          <cell r="A3573" t="str">
            <v>ROI</v>
          </cell>
          <cell r="D3573" t="str">
            <v>ROI Wind H2</v>
          </cell>
          <cell r="E3573" t="str">
            <v>ROI Wind</v>
          </cell>
          <cell r="F3573" t="str">
            <v>Forced Outage</v>
          </cell>
        </row>
        <row r="3574">
          <cell r="A3574" t="str">
            <v>ROI</v>
          </cell>
          <cell r="D3574" t="str">
            <v>ROI Wind H2</v>
          </cell>
          <cell r="E3574" t="str">
            <v>ROI Wind</v>
          </cell>
          <cell r="F3574" t="str">
            <v>Available Energy</v>
          </cell>
        </row>
        <row r="3575">
          <cell r="A3575" t="str">
            <v>ROI</v>
          </cell>
          <cell r="D3575" t="str">
            <v>ROI Wind I</v>
          </cell>
          <cell r="E3575" t="str">
            <v>ROI Wind</v>
          </cell>
          <cell r="F3575" t="str">
            <v>Generation</v>
          </cell>
        </row>
        <row r="3576">
          <cell r="A3576" t="str">
            <v>ROI</v>
          </cell>
          <cell r="D3576" t="str">
            <v>ROI Wind I</v>
          </cell>
          <cell r="E3576" t="str">
            <v>ROI Wind</v>
          </cell>
          <cell r="F3576" t="str">
            <v>Units Started</v>
          </cell>
        </row>
        <row r="3577">
          <cell r="A3577" t="str">
            <v>ROI</v>
          </cell>
          <cell r="D3577" t="str">
            <v>ROI Wind I</v>
          </cell>
          <cell r="E3577" t="str">
            <v>ROI Wind</v>
          </cell>
          <cell r="F3577" t="str">
            <v>Hours of Operation</v>
          </cell>
        </row>
        <row r="3578">
          <cell r="A3578" t="str">
            <v>ROI</v>
          </cell>
          <cell r="D3578" t="str">
            <v>ROI Wind I</v>
          </cell>
          <cell r="E3578" t="str">
            <v>ROI Wind</v>
          </cell>
          <cell r="F3578" t="str">
            <v>Capacity Factor</v>
          </cell>
        </row>
        <row r="3579">
          <cell r="A3579" t="str">
            <v>ROI</v>
          </cell>
          <cell r="D3579" t="str">
            <v>ROI Wind I</v>
          </cell>
          <cell r="E3579" t="str">
            <v>ROI Wind</v>
          </cell>
          <cell r="F3579" t="str">
            <v>Energy Curtailed</v>
          </cell>
        </row>
        <row r="3580">
          <cell r="A3580" t="str">
            <v>ROI</v>
          </cell>
          <cell r="D3580" t="str">
            <v>ROI Wind I</v>
          </cell>
          <cell r="E3580" t="str">
            <v>ROI Wind</v>
          </cell>
          <cell r="F3580" t="str">
            <v>Fixed Load Generation</v>
          </cell>
        </row>
        <row r="3581">
          <cell r="A3581" t="str">
            <v>ROI</v>
          </cell>
          <cell r="D3581" t="str">
            <v>ROI Wind I</v>
          </cell>
          <cell r="E3581" t="str">
            <v>ROI Wind</v>
          </cell>
          <cell r="F3581" t="str">
            <v>Pump Load</v>
          </cell>
        </row>
        <row r="3582">
          <cell r="A3582" t="str">
            <v>ROI</v>
          </cell>
          <cell r="D3582" t="str">
            <v>ROI Wind I</v>
          </cell>
          <cell r="E3582" t="str">
            <v>ROI Wind</v>
          </cell>
          <cell r="F3582" t="str">
            <v>VO&amp;M Cost</v>
          </cell>
        </row>
        <row r="3583">
          <cell r="A3583" t="str">
            <v>ROI</v>
          </cell>
          <cell r="D3583" t="str">
            <v>ROI Wind I</v>
          </cell>
          <cell r="E3583" t="str">
            <v>ROI Wind</v>
          </cell>
          <cell r="F3583" t="str">
            <v>Generation Cost</v>
          </cell>
        </row>
        <row r="3584">
          <cell r="A3584" t="str">
            <v>ROI</v>
          </cell>
          <cell r="D3584" t="str">
            <v>ROI Wind I</v>
          </cell>
          <cell r="E3584" t="str">
            <v>ROI Wind</v>
          </cell>
          <cell r="F3584" t="str">
            <v>Start &amp; Shutdown Cost</v>
          </cell>
        </row>
        <row r="3585">
          <cell r="A3585" t="str">
            <v>ROI</v>
          </cell>
          <cell r="D3585" t="str">
            <v>ROI Wind I</v>
          </cell>
          <cell r="E3585" t="str">
            <v>ROI Wind</v>
          </cell>
          <cell r="F3585" t="str">
            <v>Start Fuel Cost</v>
          </cell>
        </row>
        <row r="3586">
          <cell r="A3586" t="str">
            <v>ROI</v>
          </cell>
          <cell r="D3586" t="str">
            <v>ROI Wind I</v>
          </cell>
          <cell r="E3586" t="str">
            <v>ROI Wind</v>
          </cell>
          <cell r="F3586" t="str">
            <v>Emissions Cost</v>
          </cell>
        </row>
        <row r="3587">
          <cell r="A3587" t="str">
            <v>ROI</v>
          </cell>
          <cell r="D3587" t="str">
            <v>ROI Wind I</v>
          </cell>
          <cell r="E3587" t="str">
            <v>ROI Wind</v>
          </cell>
          <cell r="F3587" t="str">
            <v>Total Generation Cost</v>
          </cell>
        </row>
        <row r="3588">
          <cell r="A3588" t="str">
            <v>ROI</v>
          </cell>
          <cell r="D3588" t="str">
            <v>ROI Wind I</v>
          </cell>
          <cell r="E3588" t="str">
            <v>ROI Wind</v>
          </cell>
          <cell r="F3588" t="str">
            <v>SRMC</v>
          </cell>
        </row>
        <row r="3589">
          <cell r="A3589" t="str">
            <v>ROI</v>
          </cell>
          <cell r="D3589" t="str">
            <v>ROI Wind I</v>
          </cell>
          <cell r="E3589" t="str">
            <v>ROI Wind</v>
          </cell>
          <cell r="F3589" t="str">
            <v>Mark-up</v>
          </cell>
        </row>
        <row r="3590">
          <cell r="A3590" t="str">
            <v>ROI</v>
          </cell>
          <cell r="D3590" t="str">
            <v>ROI Wind I</v>
          </cell>
          <cell r="E3590" t="str">
            <v>ROI Wind</v>
          </cell>
          <cell r="F3590" t="str">
            <v>Price Received</v>
          </cell>
        </row>
        <row r="3591">
          <cell r="A3591" t="str">
            <v>ROI</v>
          </cell>
          <cell r="D3591" t="str">
            <v>ROI Wind I</v>
          </cell>
          <cell r="E3591" t="str">
            <v>ROI Wind</v>
          </cell>
          <cell r="F3591" t="str">
            <v>Pool Revenue</v>
          </cell>
        </row>
        <row r="3592">
          <cell r="A3592" t="str">
            <v>ROI</v>
          </cell>
          <cell r="D3592" t="str">
            <v>ROI Wind I</v>
          </cell>
          <cell r="E3592" t="str">
            <v>ROI Wind</v>
          </cell>
          <cell r="F3592" t="str">
            <v>Net Revenue</v>
          </cell>
        </row>
        <row r="3593">
          <cell r="A3593" t="str">
            <v>ROI</v>
          </cell>
          <cell r="D3593" t="str">
            <v>ROI Wind I</v>
          </cell>
          <cell r="E3593" t="str">
            <v>ROI Wind</v>
          </cell>
          <cell r="F3593" t="str">
            <v>Net Profit</v>
          </cell>
        </row>
        <row r="3594">
          <cell r="A3594" t="str">
            <v>ROI</v>
          </cell>
          <cell r="D3594" t="str">
            <v>ROI Wind I</v>
          </cell>
          <cell r="E3594" t="str">
            <v>ROI Wind</v>
          </cell>
          <cell r="F3594" t="str">
            <v>Installed Capacity</v>
          </cell>
        </row>
        <row r="3595">
          <cell r="A3595" t="str">
            <v>ROI</v>
          </cell>
          <cell r="D3595" t="str">
            <v>ROI Wind I</v>
          </cell>
          <cell r="E3595" t="str">
            <v>ROI Wind</v>
          </cell>
          <cell r="F3595" t="str">
            <v>Rated Capacity</v>
          </cell>
        </row>
        <row r="3596">
          <cell r="A3596" t="str">
            <v>ROI</v>
          </cell>
          <cell r="D3596" t="str">
            <v>ROI Wind I</v>
          </cell>
          <cell r="E3596" t="str">
            <v>ROI Wind</v>
          </cell>
          <cell r="F3596" t="str">
            <v>Maintenance</v>
          </cell>
        </row>
        <row r="3597">
          <cell r="A3597" t="str">
            <v>ROI</v>
          </cell>
          <cell r="D3597" t="str">
            <v>ROI Wind I</v>
          </cell>
          <cell r="E3597" t="str">
            <v>ROI Wind</v>
          </cell>
          <cell r="F3597" t="str">
            <v>Forced Outage</v>
          </cell>
        </row>
        <row r="3598">
          <cell r="A3598" t="str">
            <v>ROI</v>
          </cell>
          <cell r="D3598" t="str">
            <v>ROI Wind I</v>
          </cell>
          <cell r="E3598" t="str">
            <v>ROI Wind</v>
          </cell>
          <cell r="F3598" t="str">
            <v>Available Energy</v>
          </cell>
        </row>
        <row r="3599">
          <cell r="A3599" t="str">
            <v>ROI</v>
          </cell>
          <cell r="D3599" t="str">
            <v>ROI Wind J</v>
          </cell>
          <cell r="E3599" t="str">
            <v>ROI Wind</v>
          </cell>
          <cell r="F3599" t="str">
            <v>Generation</v>
          </cell>
        </row>
        <row r="3600">
          <cell r="A3600" t="str">
            <v>ROI</v>
          </cell>
          <cell r="D3600" t="str">
            <v>ROI Wind J</v>
          </cell>
          <cell r="E3600" t="str">
            <v>ROI Wind</v>
          </cell>
          <cell r="F3600" t="str">
            <v>Units Started</v>
          </cell>
        </row>
        <row r="3601">
          <cell r="A3601" t="str">
            <v>ROI</v>
          </cell>
          <cell r="D3601" t="str">
            <v>ROI Wind J</v>
          </cell>
          <cell r="E3601" t="str">
            <v>ROI Wind</v>
          </cell>
          <cell r="F3601" t="str">
            <v>Hours of Operation</v>
          </cell>
        </row>
        <row r="3602">
          <cell r="A3602" t="str">
            <v>ROI</v>
          </cell>
          <cell r="D3602" t="str">
            <v>ROI Wind J</v>
          </cell>
          <cell r="E3602" t="str">
            <v>ROI Wind</v>
          </cell>
          <cell r="F3602" t="str">
            <v>Capacity Factor</v>
          </cell>
        </row>
        <row r="3603">
          <cell r="A3603" t="str">
            <v>ROI</v>
          </cell>
          <cell r="D3603" t="str">
            <v>ROI Wind J</v>
          </cell>
          <cell r="E3603" t="str">
            <v>ROI Wind</v>
          </cell>
          <cell r="F3603" t="str">
            <v>Energy Curtailed</v>
          </cell>
        </row>
        <row r="3604">
          <cell r="A3604" t="str">
            <v>ROI</v>
          </cell>
          <cell r="D3604" t="str">
            <v>ROI Wind J</v>
          </cell>
          <cell r="E3604" t="str">
            <v>ROI Wind</v>
          </cell>
          <cell r="F3604" t="str">
            <v>Fixed Load Generation</v>
          </cell>
        </row>
        <row r="3605">
          <cell r="A3605" t="str">
            <v>ROI</v>
          </cell>
          <cell r="D3605" t="str">
            <v>ROI Wind J</v>
          </cell>
          <cell r="E3605" t="str">
            <v>ROI Wind</v>
          </cell>
          <cell r="F3605" t="str">
            <v>Pump Load</v>
          </cell>
        </row>
        <row r="3606">
          <cell r="A3606" t="str">
            <v>ROI</v>
          </cell>
          <cell r="D3606" t="str">
            <v>ROI Wind J</v>
          </cell>
          <cell r="E3606" t="str">
            <v>ROI Wind</v>
          </cell>
          <cell r="F3606" t="str">
            <v>VO&amp;M Cost</v>
          </cell>
        </row>
        <row r="3607">
          <cell r="A3607" t="str">
            <v>ROI</v>
          </cell>
          <cell r="D3607" t="str">
            <v>ROI Wind J</v>
          </cell>
          <cell r="E3607" t="str">
            <v>ROI Wind</v>
          </cell>
          <cell r="F3607" t="str">
            <v>Generation Cost</v>
          </cell>
        </row>
        <row r="3608">
          <cell r="A3608" t="str">
            <v>ROI</v>
          </cell>
          <cell r="D3608" t="str">
            <v>ROI Wind J</v>
          </cell>
          <cell r="E3608" t="str">
            <v>ROI Wind</v>
          </cell>
          <cell r="F3608" t="str">
            <v>Start &amp; Shutdown Cost</v>
          </cell>
        </row>
        <row r="3609">
          <cell r="A3609" t="str">
            <v>ROI</v>
          </cell>
          <cell r="D3609" t="str">
            <v>ROI Wind J</v>
          </cell>
          <cell r="E3609" t="str">
            <v>ROI Wind</v>
          </cell>
          <cell r="F3609" t="str">
            <v>Start Fuel Cost</v>
          </cell>
        </row>
        <row r="3610">
          <cell r="A3610" t="str">
            <v>ROI</v>
          </cell>
          <cell r="D3610" t="str">
            <v>ROI Wind J</v>
          </cell>
          <cell r="E3610" t="str">
            <v>ROI Wind</v>
          </cell>
          <cell r="F3610" t="str">
            <v>Emissions Cost</v>
          </cell>
        </row>
        <row r="3611">
          <cell r="A3611" t="str">
            <v>ROI</v>
          </cell>
          <cell r="D3611" t="str">
            <v>ROI Wind J</v>
          </cell>
          <cell r="E3611" t="str">
            <v>ROI Wind</v>
          </cell>
          <cell r="F3611" t="str">
            <v>Total Generation Cost</v>
          </cell>
        </row>
        <row r="3612">
          <cell r="A3612" t="str">
            <v>ROI</v>
          </cell>
          <cell r="D3612" t="str">
            <v>ROI Wind J</v>
          </cell>
          <cell r="E3612" t="str">
            <v>ROI Wind</v>
          </cell>
          <cell r="F3612" t="str">
            <v>SRMC</v>
          </cell>
        </row>
        <row r="3613">
          <cell r="A3613" t="str">
            <v>ROI</v>
          </cell>
          <cell r="D3613" t="str">
            <v>ROI Wind J</v>
          </cell>
          <cell r="E3613" t="str">
            <v>ROI Wind</v>
          </cell>
          <cell r="F3613" t="str">
            <v>Mark-up</v>
          </cell>
        </row>
        <row r="3614">
          <cell r="A3614" t="str">
            <v>ROI</v>
          </cell>
          <cell r="D3614" t="str">
            <v>ROI Wind J</v>
          </cell>
          <cell r="E3614" t="str">
            <v>ROI Wind</v>
          </cell>
          <cell r="F3614" t="str">
            <v>Price Received</v>
          </cell>
        </row>
        <row r="3615">
          <cell r="A3615" t="str">
            <v>ROI</v>
          </cell>
          <cell r="D3615" t="str">
            <v>ROI Wind J</v>
          </cell>
          <cell r="E3615" t="str">
            <v>ROI Wind</v>
          </cell>
          <cell r="F3615" t="str">
            <v>Pool Revenue</v>
          </cell>
        </row>
        <row r="3616">
          <cell r="A3616" t="str">
            <v>ROI</v>
          </cell>
          <cell r="D3616" t="str">
            <v>ROI Wind J</v>
          </cell>
          <cell r="E3616" t="str">
            <v>ROI Wind</v>
          </cell>
          <cell r="F3616" t="str">
            <v>Net Revenue</v>
          </cell>
        </row>
        <row r="3617">
          <cell r="A3617" t="str">
            <v>ROI</v>
          </cell>
          <cell r="D3617" t="str">
            <v>ROI Wind J</v>
          </cell>
          <cell r="E3617" t="str">
            <v>ROI Wind</v>
          </cell>
          <cell r="F3617" t="str">
            <v>Net Profit</v>
          </cell>
        </row>
        <row r="3618">
          <cell r="A3618" t="str">
            <v>ROI</v>
          </cell>
          <cell r="D3618" t="str">
            <v>ROI Wind J</v>
          </cell>
          <cell r="E3618" t="str">
            <v>ROI Wind</v>
          </cell>
          <cell r="F3618" t="str">
            <v>Installed Capacity</v>
          </cell>
        </row>
        <row r="3619">
          <cell r="A3619" t="str">
            <v>ROI</v>
          </cell>
          <cell r="D3619" t="str">
            <v>ROI Wind J</v>
          </cell>
          <cell r="E3619" t="str">
            <v>ROI Wind</v>
          </cell>
          <cell r="F3619" t="str">
            <v>Rated Capacity</v>
          </cell>
        </row>
        <row r="3620">
          <cell r="A3620" t="str">
            <v>ROI</v>
          </cell>
          <cell r="D3620" t="str">
            <v>ROI Wind J</v>
          </cell>
          <cell r="E3620" t="str">
            <v>ROI Wind</v>
          </cell>
          <cell r="F3620" t="str">
            <v>Maintenance</v>
          </cell>
        </row>
        <row r="3621">
          <cell r="A3621" t="str">
            <v>ROI</v>
          </cell>
          <cell r="D3621" t="str">
            <v>ROI Wind J</v>
          </cell>
          <cell r="E3621" t="str">
            <v>ROI Wind</v>
          </cell>
          <cell r="F3621" t="str">
            <v>Forced Outage</v>
          </cell>
        </row>
        <row r="3622">
          <cell r="A3622" t="str">
            <v>ROI</v>
          </cell>
          <cell r="D3622" t="str">
            <v>ROI Wind J</v>
          </cell>
          <cell r="E3622" t="str">
            <v>ROI Wind</v>
          </cell>
          <cell r="F3622" t="str">
            <v>Available Energy</v>
          </cell>
        </row>
        <row r="3623">
          <cell r="A3623" t="str">
            <v>ROI</v>
          </cell>
          <cell r="D3623" t="str">
            <v>ROI Wind K</v>
          </cell>
          <cell r="E3623" t="str">
            <v>ROI Wind</v>
          </cell>
          <cell r="F3623" t="str">
            <v>Generation</v>
          </cell>
        </row>
        <row r="3624">
          <cell r="A3624" t="str">
            <v>ROI</v>
          </cell>
          <cell r="D3624" t="str">
            <v>ROI Wind K</v>
          </cell>
          <cell r="E3624" t="str">
            <v>ROI Wind</v>
          </cell>
          <cell r="F3624" t="str">
            <v>Units Started</v>
          </cell>
        </row>
        <row r="3625">
          <cell r="A3625" t="str">
            <v>ROI</v>
          </cell>
          <cell r="D3625" t="str">
            <v>ROI Wind K</v>
          </cell>
          <cell r="E3625" t="str">
            <v>ROI Wind</v>
          </cell>
          <cell r="F3625" t="str">
            <v>Hours of Operation</v>
          </cell>
        </row>
        <row r="3626">
          <cell r="A3626" t="str">
            <v>ROI</v>
          </cell>
          <cell r="D3626" t="str">
            <v>ROI Wind K</v>
          </cell>
          <cell r="E3626" t="str">
            <v>ROI Wind</v>
          </cell>
          <cell r="F3626" t="str">
            <v>Capacity Factor</v>
          </cell>
        </row>
        <row r="3627">
          <cell r="A3627" t="str">
            <v>ROI</v>
          </cell>
          <cell r="D3627" t="str">
            <v>ROI Wind K</v>
          </cell>
          <cell r="E3627" t="str">
            <v>ROI Wind</v>
          </cell>
          <cell r="F3627" t="str">
            <v>Energy Curtailed</v>
          </cell>
        </row>
        <row r="3628">
          <cell r="A3628" t="str">
            <v>ROI</v>
          </cell>
          <cell r="D3628" t="str">
            <v>ROI Wind K</v>
          </cell>
          <cell r="E3628" t="str">
            <v>ROI Wind</v>
          </cell>
          <cell r="F3628" t="str">
            <v>Fixed Load Generation</v>
          </cell>
        </row>
        <row r="3629">
          <cell r="A3629" t="str">
            <v>ROI</v>
          </cell>
          <cell r="D3629" t="str">
            <v>ROI Wind K</v>
          </cell>
          <cell r="E3629" t="str">
            <v>ROI Wind</v>
          </cell>
          <cell r="F3629" t="str">
            <v>Pump Load</v>
          </cell>
        </row>
        <row r="3630">
          <cell r="A3630" t="str">
            <v>ROI</v>
          </cell>
          <cell r="D3630" t="str">
            <v>ROI Wind K</v>
          </cell>
          <cell r="E3630" t="str">
            <v>ROI Wind</v>
          </cell>
          <cell r="F3630" t="str">
            <v>VO&amp;M Cost</v>
          </cell>
        </row>
        <row r="3631">
          <cell r="A3631" t="str">
            <v>ROI</v>
          </cell>
          <cell r="D3631" t="str">
            <v>ROI Wind K</v>
          </cell>
          <cell r="E3631" t="str">
            <v>ROI Wind</v>
          </cell>
          <cell r="F3631" t="str">
            <v>Generation Cost</v>
          </cell>
        </row>
        <row r="3632">
          <cell r="A3632" t="str">
            <v>ROI</v>
          </cell>
          <cell r="D3632" t="str">
            <v>ROI Wind K</v>
          </cell>
          <cell r="E3632" t="str">
            <v>ROI Wind</v>
          </cell>
          <cell r="F3632" t="str">
            <v>Start &amp; Shutdown Cost</v>
          </cell>
        </row>
        <row r="3633">
          <cell r="A3633" t="str">
            <v>ROI</v>
          </cell>
          <cell r="D3633" t="str">
            <v>ROI Wind K</v>
          </cell>
          <cell r="E3633" t="str">
            <v>ROI Wind</v>
          </cell>
          <cell r="F3633" t="str">
            <v>Start Fuel Cost</v>
          </cell>
        </row>
        <row r="3634">
          <cell r="A3634" t="str">
            <v>ROI</v>
          </cell>
          <cell r="D3634" t="str">
            <v>ROI Wind K</v>
          </cell>
          <cell r="E3634" t="str">
            <v>ROI Wind</v>
          </cell>
          <cell r="F3634" t="str">
            <v>Emissions Cost</v>
          </cell>
        </row>
        <row r="3635">
          <cell r="A3635" t="str">
            <v>ROI</v>
          </cell>
          <cell r="D3635" t="str">
            <v>ROI Wind K</v>
          </cell>
          <cell r="E3635" t="str">
            <v>ROI Wind</v>
          </cell>
          <cell r="F3635" t="str">
            <v>Total Generation Cost</v>
          </cell>
        </row>
        <row r="3636">
          <cell r="A3636" t="str">
            <v>ROI</v>
          </cell>
          <cell r="D3636" t="str">
            <v>ROI Wind K</v>
          </cell>
          <cell r="E3636" t="str">
            <v>ROI Wind</v>
          </cell>
          <cell r="F3636" t="str">
            <v>SRMC</v>
          </cell>
        </row>
        <row r="3637">
          <cell r="A3637" t="str">
            <v>ROI</v>
          </cell>
          <cell r="D3637" t="str">
            <v>ROI Wind K</v>
          </cell>
          <cell r="E3637" t="str">
            <v>ROI Wind</v>
          </cell>
          <cell r="F3637" t="str">
            <v>Mark-up</v>
          </cell>
        </row>
        <row r="3638">
          <cell r="A3638" t="str">
            <v>ROI</v>
          </cell>
          <cell r="D3638" t="str">
            <v>ROI Wind K</v>
          </cell>
          <cell r="E3638" t="str">
            <v>ROI Wind</v>
          </cell>
          <cell r="F3638" t="str">
            <v>Price Received</v>
          </cell>
        </row>
        <row r="3639">
          <cell r="A3639" t="str">
            <v>ROI</v>
          </cell>
          <cell r="D3639" t="str">
            <v>ROI Wind K</v>
          </cell>
          <cell r="E3639" t="str">
            <v>ROI Wind</v>
          </cell>
          <cell r="F3639" t="str">
            <v>Pool Revenue</v>
          </cell>
        </row>
        <row r="3640">
          <cell r="A3640" t="str">
            <v>ROI</v>
          </cell>
          <cell r="D3640" t="str">
            <v>ROI Wind K</v>
          </cell>
          <cell r="E3640" t="str">
            <v>ROI Wind</v>
          </cell>
          <cell r="F3640" t="str">
            <v>Net Revenue</v>
          </cell>
        </row>
        <row r="3641">
          <cell r="A3641" t="str">
            <v>ROI</v>
          </cell>
          <cell r="D3641" t="str">
            <v>ROI Wind K</v>
          </cell>
          <cell r="E3641" t="str">
            <v>ROI Wind</v>
          </cell>
          <cell r="F3641" t="str">
            <v>Net Profit</v>
          </cell>
        </row>
      </sheetData>
      <sheetData sheetId="1">
        <row r="2">
          <cell r="D2" t="str">
            <v>Lines</v>
          </cell>
        </row>
        <row r="3">
          <cell r="D3" t="str">
            <v>Fiscal year</v>
          </cell>
        </row>
        <row r="4">
          <cell r="D4" t="str">
            <v>Periods</v>
          </cell>
        </row>
        <row r="5">
          <cell r="D5" t="str">
            <v>All</v>
          </cell>
        </row>
        <row r="8">
          <cell r="D8" t="str">
            <v>Child Name</v>
          </cell>
          <cell r="F8" t="str">
            <v>Property</v>
          </cell>
          <cell r="H8" t="str">
            <v>Units</v>
          </cell>
        </row>
        <row r="9">
          <cell r="D9" t="str">
            <v>EWIC IC</v>
          </cell>
          <cell r="F9" t="str">
            <v>Flow</v>
          </cell>
          <cell r="H9" t="str">
            <v>GWh</v>
          </cell>
        </row>
        <row r="10">
          <cell r="D10" t="str">
            <v>EWIC IC</v>
          </cell>
          <cell r="F10" t="str">
            <v>Flow Back</v>
          </cell>
          <cell r="H10" t="str">
            <v>GWh</v>
          </cell>
        </row>
        <row r="11">
          <cell r="D11" t="str">
            <v>EWIC IC</v>
          </cell>
          <cell r="F11" t="str">
            <v>Export Limit</v>
          </cell>
          <cell r="H11" t="str">
            <v>MW</v>
          </cell>
        </row>
        <row r="12">
          <cell r="D12" t="str">
            <v>EWIC IC</v>
          </cell>
          <cell r="F12" t="str">
            <v>Import Limit</v>
          </cell>
          <cell r="H12" t="str">
            <v>MW</v>
          </cell>
        </row>
        <row r="13">
          <cell r="D13" t="str">
            <v>EWIC IC</v>
          </cell>
          <cell r="F13" t="str">
            <v>Hours Violated</v>
          </cell>
          <cell r="H13" t="str">
            <v>hrs</v>
          </cell>
        </row>
        <row r="14">
          <cell r="D14" t="str">
            <v>EWIC IC</v>
          </cell>
          <cell r="F14" t="str">
            <v>Hours Violated Back</v>
          </cell>
          <cell r="H14" t="str">
            <v>hrs</v>
          </cell>
        </row>
        <row r="15">
          <cell r="D15" t="str">
            <v>EWIC IC</v>
          </cell>
          <cell r="F15" t="str">
            <v>Violation</v>
          </cell>
          <cell r="H15" t="str">
            <v>GWh</v>
          </cell>
        </row>
        <row r="16">
          <cell r="D16" t="str">
            <v>EWIC IC</v>
          </cell>
          <cell r="F16" t="str">
            <v>Max Flow</v>
          </cell>
          <cell r="H16" t="str">
            <v>MW</v>
          </cell>
        </row>
        <row r="17">
          <cell r="D17" t="str">
            <v>EWIC IC</v>
          </cell>
          <cell r="F17" t="str">
            <v>Min Flow</v>
          </cell>
          <cell r="H17" t="str">
            <v>MW</v>
          </cell>
        </row>
        <row r="18">
          <cell r="D18" t="str">
            <v>EWIC IC</v>
          </cell>
          <cell r="F18" t="str">
            <v>Export Cost</v>
          </cell>
          <cell r="H18">
            <v>0</v>
          </cell>
        </row>
        <row r="19">
          <cell r="D19" t="str">
            <v>EWIC IC</v>
          </cell>
          <cell r="F19" t="str">
            <v>Import Cost</v>
          </cell>
          <cell r="H19">
            <v>0</v>
          </cell>
        </row>
        <row r="20">
          <cell r="D20" t="str">
            <v>EWIC IC</v>
          </cell>
          <cell r="F20" t="str">
            <v>Export Revenue</v>
          </cell>
          <cell r="H20">
            <v>0</v>
          </cell>
        </row>
        <row r="21">
          <cell r="D21" t="str">
            <v>EWIC IC</v>
          </cell>
          <cell r="F21" t="str">
            <v>Import Revenue</v>
          </cell>
          <cell r="H21">
            <v>0</v>
          </cell>
        </row>
        <row r="22">
          <cell r="D22" t="str">
            <v>EWIC IC</v>
          </cell>
          <cell r="F22" t="str">
            <v>Rental</v>
          </cell>
          <cell r="H22">
            <v>0</v>
          </cell>
        </row>
        <row r="23">
          <cell r="D23" t="str">
            <v>EWIC IC</v>
          </cell>
          <cell r="F23" t="str">
            <v>Rental Back</v>
          </cell>
          <cell r="H23">
            <v>0</v>
          </cell>
        </row>
        <row r="24">
          <cell r="D24" t="str">
            <v>EWIC IC</v>
          </cell>
          <cell r="F24" t="str">
            <v>Wheeling Cost</v>
          </cell>
          <cell r="H24">
            <v>0</v>
          </cell>
        </row>
        <row r="25">
          <cell r="D25" t="str">
            <v>EWIC IC</v>
          </cell>
          <cell r="F25" t="str">
            <v>Wheeling Cost Back</v>
          </cell>
          <cell r="H25">
            <v>0</v>
          </cell>
        </row>
        <row r="26">
          <cell r="D26" t="str">
            <v>Moyle IC</v>
          </cell>
          <cell r="F26" t="str">
            <v>Flow</v>
          </cell>
          <cell r="H26" t="str">
            <v>GWh</v>
          </cell>
        </row>
        <row r="27">
          <cell r="D27" t="str">
            <v>Moyle IC</v>
          </cell>
          <cell r="F27" t="str">
            <v>Flow Back</v>
          </cell>
          <cell r="H27" t="str">
            <v>GWh</v>
          </cell>
        </row>
        <row r="28">
          <cell r="D28" t="str">
            <v>Moyle IC</v>
          </cell>
          <cell r="F28" t="str">
            <v>Export Limit</v>
          </cell>
          <cell r="H28" t="str">
            <v>MW</v>
          </cell>
        </row>
        <row r="29">
          <cell r="D29" t="str">
            <v>Moyle IC</v>
          </cell>
          <cell r="F29" t="str">
            <v>Import Limit</v>
          </cell>
          <cell r="H29" t="str">
            <v>MW</v>
          </cell>
        </row>
        <row r="30">
          <cell r="D30" t="str">
            <v>Moyle IC</v>
          </cell>
          <cell r="F30" t="str">
            <v>Hours Violated</v>
          </cell>
          <cell r="H30" t="str">
            <v>hrs</v>
          </cell>
        </row>
        <row r="31">
          <cell r="D31" t="str">
            <v>Moyle IC</v>
          </cell>
          <cell r="F31" t="str">
            <v>Hours Violated Back</v>
          </cell>
          <cell r="H31" t="str">
            <v>hrs</v>
          </cell>
        </row>
        <row r="32">
          <cell r="D32" t="str">
            <v>Moyle IC</v>
          </cell>
          <cell r="F32" t="str">
            <v>Violation</v>
          </cell>
          <cell r="H32" t="str">
            <v>GWh</v>
          </cell>
        </row>
        <row r="33">
          <cell r="D33" t="str">
            <v>Moyle IC</v>
          </cell>
          <cell r="F33" t="str">
            <v>Max Flow</v>
          </cell>
          <cell r="H33" t="str">
            <v>MW</v>
          </cell>
        </row>
        <row r="34">
          <cell r="D34" t="str">
            <v>Moyle IC</v>
          </cell>
          <cell r="F34" t="str">
            <v>Min Flow</v>
          </cell>
          <cell r="H34" t="str">
            <v>MW</v>
          </cell>
        </row>
        <row r="35">
          <cell r="D35" t="str">
            <v>Moyle IC</v>
          </cell>
          <cell r="F35" t="str">
            <v>Export Cost</v>
          </cell>
          <cell r="H35">
            <v>0</v>
          </cell>
        </row>
        <row r="36">
          <cell r="D36" t="str">
            <v>Moyle IC</v>
          </cell>
          <cell r="F36" t="str">
            <v>Import Cost</v>
          </cell>
          <cell r="H36">
            <v>0</v>
          </cell>
        </row>
        <row r="37">
          <cell r="D37" t="str">
            <v>Moyle IC</v>
          </cell>
          <cell r="F37" t="str">
            <v>Export Revenue</v>
          </cell>
          <cell r="H37">
            <v>0</v>
          </cell>
        </row>
        <row r="38">
          <cell r="D38" t="str">
            <v>Moyle IC</v>
          </cell>
          <cell r="F38" t="str">
            <v>Import Revenue</v>
          </cell>
          <cell r="H38">
            <v>0</v>
          </cell>
        </row>
        <row r="39">
          <cell r="D39" t="str">
            <v>Moyle IC</v>
          </cell>
          <cell r="F39" t="str">
            <v>Rental</v>
          </cell>
          <cell r="H39">
            <v>0</v>
          </cell>
        </row>
        <row r="40">
          <cell r="D40" t="str">
            <v>Moyle IC</v>
          </cell>
          <cell r="F40" t="str">
            <v>Rental Back</v>
          </cell>
          <cell r="H40">
            <v>0</v>
          </cell>
        </row>
        <row r="41">
          <cell r="D41" t="str">
            <v>Moyle IC</v>
          </cell>
          <cell r="F41" t="str">
            <v>Wheeling Cost</v>
          </cell>
          <cell r="H41">
            <v>0</v>
          </cell>
        </row>
        <row r="42">
          <cell r="D42" t="str">
            <v>Moyle IC</v>
          </cell>
          <cell r="F42" t="str">
            <v>Wheeling Cost Back</v>
          </cell>
          <cell r="H42">
            <v>0</v>
          </cell>
        </row>
        <row r="43">
          <cell r="D43" t="str">
            <v>North-South</v>
          </cell>
          <cell r="F43" t="str">
            <v>Flow</v>
          </cell>
          <cell r="H43" t="str">
            <v>GWh</v>
          </cell>
        </row>
        <row r="44">
          <cell r="D44" t="str">
            <v>North-South</v>
          </cell>
          <cell r="F44" t="str">
            <v>Flow Back</v>
          </cell>
          <cell r="H44" t="str">
            <v>GWh</v>
          </cell>
        </row>
        <row r="45">
          <cell r="D45" t="str">
            <v>North-South</v>
          </cell>
          <cell r="F45" t="str">
            <v>Export Limit</v>
          </cell>
          <cell r="H45" t="str">
            <v>MW</v>
          </cell>
        </row>
        <row r="46">
          <cell r="D46" t="str">
            <v>North-South</v>
          </cell>
          <cell r="F46" t="str">
            <v>Import Limit</v>
          </cell>
          <cell r="H46" t="str">
            <v>MW</v>
          </cell>
        </row>
        <row r="47">
          <cell r="D47" t="str">
            <v>North-South</v>
          </cell>
          <cell r="F47" t="str">
            <v>Hours Violated</v>
          </cell>
          <cell r="H47" t="str">
            <v>hrs</v>
          </cell>
        </row>
        <row r="48">
          <cell r="D48" t="str">
            <v>North-South</v>
          </cell>
          <cell r="F48" t="str">
            <v>Hours Violated Back</v>
          </cell>
          <cell r="H48" t="str">
            <v>hrs</v>
          </cell>
        </row>
        <row r="49">
          <cell r="D49" t="str">
            <v>North-South</v>
          </cell>
          <cell r="F49" t="str">
            <v>Violation</v>
          </cell>
          <cell r="H49" t="str">
            <v>GWh</v>
          </cell>
        </row>
        <row r="50">
          <cell r="D50" t="str">
            <v>North-South</v>
          </cell>
          <cell r="F50" t="str">
            <v>Max Flow</v>
          </cell>
          <cell r="H50" t="str">
            <v>MW</v>
          </cell>
        </row>
        <row r="51">
          <cell r="D51" t="str">
            <v>North-South</v>
          </cell>
          <cell r="F51" t="str">
            <v>Min Flow</v>
          </cell>
          <cell r="H51" t="str">
            <v>MW</v>
          </cell>
        </row>
        <row r="52">
          <cell r="D52" t="str">
            <v>North-South</v>
          </cell>
          <cell r="F52" t="str">
            <v>Export Cost</v>
          </cell>
          <cell r="H52">
            <v>0</v>
          </cell>
        </row>
        <row r="53">
          <cell r="D53" t="str">
            <v>North-South</v>
          </cell>
          <cell r="F53" t="str">
            <v>Import Cost</v>
          </cell>
          <cell r="H53">
            <v>0</v>
          </cell>
        </row>
        <row r="54">
          <cell r="D54" t="str">
            <v>North-South</v>
          </cell>
          <cell r="F54" t="str">
            <v>Export Revenue</v>
          </cell>
          <cell r="H54">
            <v>0</v>
          </cell>
        </row>
        <row r="55">
          <cell r="D55" t="str">
            <v>North-South</v>
          </cell>
          <cell r="F55" t="str">
            <v>Import Revenue</v>
          </cell>
          <cell r="H55">
            <v>0</v>
          </cell>
        </row>
        <row r="56">
          <cell r="D56" t="str">
            <v>North-South</v>
          </cell>
          <cell r="F56" t="str">
            <v>Rental</v>
          </cell>
          <cell r="H56">
            <v>0</v>
          </cell>
        </row>
        <row r="57">
          <cell r="D57" t="str">
            <v>North-South</v>
          </cell>
          <cell r="F57" t="str">
            <v>Rental Back</v>
          </cell>
          <cell r="H57">
            <v>0</v>
          </cell>
        </row>
        <row r="58">
          <cell r="D58" t="str">
            <v>North-South</v>
          </cell>
          <cell r="F58" t="str">
            <v>Wheeling Cost</v>
          </cell>
          <cell r="H58">
            <v>0</v>
          </cell>
        </row>
        <row r="59">
          <cell r="D59" t="str">
            <v>North-South</v>
          </cell>
          <cell r="F59" t="str">
            <v>Wheeling Cost Back</v>
          </cell>
          <cell r="H59">
            <v>0</v>
          </cell>
        </row>
        <row r="60">
          <cell r="D60">
            <v>0</v>
          </cell>
          <cell r="F60">
            <v>0</v>
          </cell>
          <cell r="H60">
            <v>0</v>
          </cell>
        </row>
        <row r="61">
          <cell r="D61">
            <v>0</v>
          </cell>
          <cell r="F61">
            <v>0</v>
          </cell>
          <cell r="H61">
            <v>0</v>
          </cell>
        </row>
        <row r="62">
          <cell r="D62">
            <v>0</v>
          </cell>
          <cell r="F62">
            <v>0</v>
          </cell>
          <cell r="H62">
            <v>0</v>
          </cell>
        </row>
        <row r="63">
          <cell r="D63">
            <v>0</v>
          </cell>
          <cell r="F63">
            <v>0</v>
          </cell>
          <cell r="H63">
            <v>0</v>
          </cell>
        </row>
        <row r="64">
          <cell r="D64">
            <v>0</v>
          </cell>
          <cell r="F64">
            <v>0</v>
          </cell>
          <cell r="H64">
            <v>0</v>
          </cell>
        </row>
        <row r="65">
          <cell r="D65">
            <v>0</v>
          </cell>
          <cell r="F65">
            <v>0</v>
          </cell>
          <cell r="H65">
            <v>0</v>
          </cell>
        </row>
        <row r="66">
          <cell r="D66">
            <v>0</v>
          </cell>
          <cell r="F66">
            <v>0</v>
          </cell>
          <cell r="H66">
            <v>0</v>
          </cell>
        </row>
        <row r="67">
          <cell r="D67">
            <v>0</v>
          </cell>
          <cell r="F67">
            <v>0</v>
          </cell>
          <cell r="H67">
            <v>0</v>
          </cell>
        </row>
        <row r="68">
          <cell r="D68">
            <v>0</v>
          </cell>
          <cell r="F68">
            <v>0</v>
          </cell>
          <cell r="H68">
            <v>0</v>
          </cell>
        </row>
        <row r="69">
          <cell r="D69">
            <v>0</v>
          </cell>
          <cell r="F69">
            <v>0</v>
          </cell>
          <cell r="H69">
            <v>0</v>
          </cell>
        </row>
        <row r="70">
          <cell r="D70">
            <v>0</v>
          </cell>
          <cell r="F70">
            <v>0</v>
          </cell>
          <cell r="H70">
            <v>0</v>
          </cell>
        </row>
        <row r="71">
          <cell r="D71">
            <v>0</v>
          </cell>
          <cell r="F71">
            <v>0</v>
          </cell>
          <cell r="H71">
            <v>0</v>
          </cell>
        </row>
        <row r="72">
          <cell r="D72">
            <v>0</v>
          </cell>
          <cell r="F72">
            <v>0</v>
          </cell>
          <cell r="H72">
            <v>0</v>
          </cell>
        </row>
        <row r="73">
          <cell r="D73">
            <v>0</v>
          </cell>
          <cell r="F73">
            <v>0</v>
          </cell>
          <cell r="H73">
            <v>0</v>
          </cell>
        </row>
        <row r="74">
          <cell r="D74">
            <v>0</v>
          </cell>
          <cell r="F74">
            <v>0</v>
          </cell>
          <cell r="H74">
            <v>0</v>
          </cell>
        </row>
        <row r="75">
          <cell r="D75">
            <v>0</v>
          </cell>
          <cell r="F75">
            <v>0</v>
          </cell>
          <cell r="H75">
            <v>0</v>
          </cell>
        </row>
        <row r="76">
          <cell r="D76">
            <v>0</v>
          </cell>
          <cell r="F76">
            <v>0</v>
          </cell>
          <cell r="H76">
            <v>0</v>
          </cell>
        </row>
        <row r="77">
          <cell r="D77">
            <v>0</v>
          </cell>
          <cell r="F77">
            <v>0</v>
          </cell>
          <cell r="H77">
            <v>0</v>
          </cell>
        </row>
        <row r="78">
          <cell r="D78">
            <v>0</v>
          </cell>
          <cell r="F78">
            <v>0</v>
          </cell>
          <cell r="H78">
            <v>0</v>
          </cell>
        </row>
        <row r="79">
          <cell r="D79">
            <v>0</v>
          </cell>
          <cell r="F79">
            <v>0</v>
          </cell>
          <cell r="H79">
            <v>0</v>
          </cell>
        </row>
        <row r="80">
          <cell r="D80">
            <v>0</v>
          </cell>
          <cell r="F80">
            <v>0</v>
          </cell>
          <cell r="H80">
            <v>0</v>
          </cell>
        </row>
        <row r="81">
          <cell r="D81">
            <v>0</v>
          </cell>
          <cell r="F81">
            <v>0</v>
          </cell>
          <cell r="H81">
            <v>0</v>
          </cell>
        </row>
        <row r="82">
          <cell r="D82">
            <v>0</v>
          </cell>
          <cell r="F82">
            <v>0</v>
          </cell>
          <cell r="H82">
            <v>0</v>
          </cell>
        </row>
        <row r="83">
          <cell r="D83">
            <v>0</v>
          </cell>
          <cell r="F83">
            <v>0</v>
          </cell>
          <cell r="H83">
            <v>0</v>
          </cell>
        </row>
        <row r="84">
          <cell r="D84">
            <v>0</v>
          </cell>
          <cell r="F84">
            <v>0</v>
          </cell>
          <cell r="H84">
            <v>0</v>
          </cell>
        </row>
        <row r="85">
          <cell r="D85">
            <v>0</v>
          </cell>
          <cell r="F85">
            <v>0</v>
          </cell>
          <cell r="H85">
            <v>0</v>
          </cell>
        </row>
        <row r="86">
          <cell r="D86">
            <v>0</v>
          </cell>
          <cell r="F86">
            <v>0</v>
          </cell>
          <cell r="H86">
            <v>0</v>
          </cell>
        </row>
        <row r="87">
          <cell r="D87">
            <v>0</v>
          </cell>
          <cell r="F87">
            <v>0</v>
          </cell>
          <cell r="H87">
            <v>0</v>
          </cell>
        </row>
        <row r="88">
          <cell r="D88">
            <v>0</v>
          </cell>
          <cell r="F88">
            <v>0</v>
          </cell>
          <cell r="H88">
            <v>0</v>
          </cell>
        </row>
        <row r="89">
          <cell r="D89">
            <v>0</v>
          </cell>
          <cell r="F89">
            <v>0</v>
          </cell>
          <cell r="H89">
            <v>0</v>
          </cell>
        </row>
        <row r="90">
          <cell r="D90">
            <v>0</v>
          </cell>
          <cell r="F90">
            <v>0</v>
          </cell>
          <cell r="H90">
            <v>0</v>
          </cell>
        </row>
        <row r="91">
          <cell r="D91">
            <v>0</v>
          </cell>
          <cell r="F91">
            <v>0</v>
          </cell>
          <cell r="H91">
            <v>0</v>
          </cell>
        </row>
        <row r="92">
          <cell r="D92">
            <v>0</v>
          </cell>
          <cell r="F92">
            <v>0</v>
          </cell>
          <cell r="H92">
            <v>0</v>
          </cell>
        </row>
        <row r="93">
          <cell r="D93">
            <v>0</v>
          </cell>
          <cell r="F93">
            <v>0</v>
          </cell>
          <cell r="H93">
            <v>0</v>
          </cell>
        </row>
        <row r="94">
          <cell r="D94">
            <v>0</v>
          </cell>
          <cell r="F94">
            <v>0</v>
          </cell>
          <cell r="H94">
            <v>0</v>
          </cell>
        </row>
        <row r="95">
          <cell r="D95">
            <v>0</v>
          </cell>
          <cell r="F95">
            <v>0</v>
          </cell>
          <cell r="H95">
            <v>0</v>
          </cell>
        </row>
        <row r="96">
          <cell r="D96">
            <v>0</v>
          </cell>
          <cell r="F96">
            <v>0</v>
          </cell>
          <cell r="H96">
            <v>0</v>
          </cell>
        </row>
        <row r="97">
          <cell r="D97">
            <v>0</v>
          </cell>
          <cell r="F97">
            <v>0</v>
          </cell>
          <cell r="H97">
            <v>0</v>
          </cell>
        </row>
        <row r="98">
          <cell r="D98">
            <v>0</v>
          </cell>
          <cell r="F98">
            <v>0</v>
          </cell>
          <cell r="H98">
            <v>0</v>
          </cell>
        </row>
        <row r="99">
          <cell r="D99">
            <v>0</v>
          </cell>
          <cell r="F99">
            <v>0</v>
          </cell>
          <cell r="H99">
            <v>0</v>
          </cell>
        </row>
        <row r="100">
          <cell r="D100">
            <v>0</v>
          </cell>
          <cell r="F100">
            <v>0</v>
          </cell>
          <cell r="H100">
            <v>0</v>
          </cell>
        </row>
        <row r="101">
          <cell r="D101">
            <v>0</v>
          </cell>
          <cell r="F101">
            <v>0</v>
          </cell>
          <cell r="H101">
            <v>0</v>
          </cell>
        </row>
        <row r="102">
          <cell r="D102">
            <v>0</v>
          </cell>
          <cell r="F102">
            <v>0</v>
          </cell>
          <cell r="H102">
            <v>0</v>
          </cell>
        </row>
        <row r="103">
          <cell r="D103">
            <v>0</v>
          </cell>
          <cell r="F103">
            <v>0</v>
          </cell>
          <cell r="H103">
            <v>0</v>
          </cell>
        </row>
        <row r="104">
          <cell r="D104">
            <v>0</v>
          </cell>
          <cell r="F104">
            <v>0</v>
          </cell>
          <cell r="H104">
            <v>0</v>
          </cell>
        </row>
        <row r="105">
          <cell r="D105">
            <v>0</v>
          </cell>
          <cell r="F105">
            <v>0</v>
          </cell>
          <cell r="H105">
            <v>0</v>
          </cell>
        </row>
        <row r="106">
          <cell r="D106">
            <v>0</v>
          </cell>
          <cell r="F106">
            <v>0</v>
          </cell>
          <cell r="H106">
            <v>0</v>
          </cell>
        </row>
        <row r="107">
          <cell r="D107">
            <v>0</v>
          </cell>
          <cell r="F107">
            <v>0</v>
          </cell>
          <cell r="H107">
            <v>0</v>
          </cell>
        </row>
        <row r="108">
          <cell r="D108">
            <v>0</v>
          </cell>
          <cell r="F108">
            <v>0</v>
          </cell>
          <cell r="H108">
            <v>0</v>
          </cell>
        </row>
        <row r="109">
          <cell r="D109">
            <v>0</v>
          </cell>
          <cell r="F109">
            <v>0</v>
          </cell>
          <cell r="H109">
            <v>0</v>
          </cell>
        </row>
        <row r="110">
          <cell r="D110">
            <v>0</v>
          </cell>
          <cell r="F110">
            <v>0</v>
          </cell>
          <cell r="H110">
            <v>0</v>
          </cell>
        </row>
        <row r="111">
          <cell r="D111">
            <v>0</v>
          </cell>
          <cell r="F111">
            <v>0</v>
          </cell>
          <cell r="H111">
            <v>0</v>
          </cell>
        </row>
        <row r="112">
          <cell r="D112">
            <v>0</v>
          </cell>
          <cell r="F112">
            <v>0</v>
          </cell>
          <cell r="H112">
            <v>0</v>
          </cell>
        </row>
        <row r="113">
          <cell r="D113">
            <v>0</v>
          </cell>
          <cell r="F113">
            <v>0</v>
          </cell>
          <cell r="H113">
            <v>0</v>
          </cell>
        </row>
        <row r="114">
          <cell r="D114">
            <v>0</v>
          </cell>
          <cell r="F114">
            <v>0</v>
          </cell>
          <cell r="H114">
            <v>0</v>
          </cell>
        </row>
        <row r="115">
          <cell r="D115">
            <v>0</v>
          </cell>
          <cell r="F115">
            <v>0</v>
          </cell>
          <cell r="H115">
            <v>0</v>
          </cell>
        </row>
        <row r="116">
          <cell r="D116">
            <v>0</v>
          </cell>
          <cell r="F116">
            <v>0</v>
          </cell>
          <cell r="H116">
            <v>0</v>
          </cell>
        </row>
        <row r="117">
          <cell r="D117">
            <v>0</v>
          </cell>
          <cell r="F117">
            <v>0</v>
          </cell>
          <cell r="H117">
            <v>0</v>
          </cell>
        </row>
        <row r="118">
          <cell r="D118">
            <v>0</v>
          </cell>
          <cell r="F118">
            <v>0</v>
          </cell>
          <cell r="H118">
            <v>0</v>
          </cell>
        </row>
        <row r="119">
          <cell r="D119">
            <v>0</v>
          </cell>
          <cell r="F119">
            <v>0</v>
          </cell>
          <cell r="H119">
            <v>0</v>
          </cell>
        </row>
        <row r="120">
          <cell r="D120">
            <v>0</v>
          </cell>
          <cell r="F120">
            <v>0</v>
          </cell>
          <cell r="H120">
            <v>0</v>
          </cell>
        </row>
        <row r="121">
          <cell r="D121">
            <v>0</v>
          </cell>
          <cell r="F121">
            <v>0</v>
          </cell>
          <cell r="H121">
            <v>0</v>
          </cell>
        </row>
        <row r="122">
          <cell r="D122">
            <v>0</v>
          </cell>
          <cell r="F122">
            <v>0</v>
          </cell>
          <cell r="H122">
            <v>0</v>
          </cell>
        </row>
        <row r="123">
          <cell r="D123">
            <v>0</v>
          </cell>
          <cell r="F123">
            <v>0</v>
          </cell>
          <cell r="H123">
            <v>0</v>
          </cell>
        </row>
        <row r="124">
          <cell r="D124">
            <v>0</v>
          </cell>
          <cell r="F124">
            <v>0</v>
          </cell>
          <cell r="H124">
            <v>0</v>
          </cell>
        </row>
        <row r="125">
          <cell r="D125">
            <v>0</v>
          </cell>
          <cell r="F125">
            <v>0</v>
          </cell>
          <cell r="H125">
            <v>0</v>
          </cell>
        </row>
        <row r="126">
          <cell r="D126">
            <v>0</v>
          </cell>
          <cell r="F126">
            <v>0</v>
          </cell>
          <cell r="H126">
            <v>0</v>
          </cell>
        </row>
        <row r="127">
          <cell r="D127">
            <v>0</v>
          </cell>
          <cell r="F127">
            <v>0</v>
          </cell>
          <cell r="H127">
            <v>0</v>
          </cell>
        </row>
        <row r="128">
          <cell r="D128">
            <v>0</v>
          </cell>
          <cell r="F128">
            <v>0</v>
          </cell>
          <cell r="H128">
            <v>0</v>
          </cell>
        </row>
        <row r="129">
          <cell r="D129">
            <v>0</v>
          </cell>
          <cell r="F129">
            <v>0</v>
          </cell>
          <cell r="H129">
            <v>0</v>
          </cell>
        </row>
        <row r="130">
          <cell r="D130">
            <v>0</v>
          </cell>
          <cell r="F130">
            <v>0</v>
          </cell>
          <cell r="H130">
            <v>0</v>
          </cell>
        </row>
        <row r="131">
          <cell r="D131">
            <v>0</v>
          </cell>
          <cell r="F131">
            <v>0</v>
          </cell>
          <cell r="H131">
            <v>0</v>
          </cell>
        </row>
        <row r="132">
          <cell r="D132">
            <v>0</v>
          </cell>
          <cell r="F132">
            <v>0</v>
          </cell>
          <cell r="H132">
            <v>0</v>
          </cell>
        </row>
        <row r="133">
          <cell r="D133">
            <v>0</v>
          </cell>
          <cell r="F133">
            <v>0</v>
          </cell>
          <cell r="H133">
            <v>0</v>
          </cell>
        </row>
        <row r="134">
          <cell r="D134">
            <v>0</v>
          </cell>
          <cell r="F134">
            <v>0</v>
          </cell>
          <cell r="H134">
            <v>0</v>
          </cell>
        </row>
        <row r="135">
          <cell r="D135">
            <v>0</v>
          </cell>
          <cell r="F135">
            <v>0</v>
          </cell>
          <cell r="H135">
            <v>0</v>
          </cell>
        </row>
        <row r="136">
          <cell r="D136">
            <v>0</v>
          </cell>
          <cell r="F136">
            <v>0</v>
          </cell>
          <cell r="H136">
            <v>0</v>
          </cell>
        </row>
        <row r="137">
          <cell r="D137">
            <v>0</v>
          </cell>
          <cell r="F137">
            <v>0</v>
          </cell>
          <cell r="H137">
            <v>0</v>
          </cell>
        </row>
        <row r="138">
          <cell r="D138">
            <v>0</v>
          </cell>
          <cell r="F138">
            <v>0</v>
          </cell>
          <cell r="H138">
            <v>0</v>
          </cell>
        </row>
        <row r="139">
          <cell r="D139">
            <v>0</v>
          </cell>
          <cell r="F139">
            <v>0</v>
          </cell>
          <cell r="H139">
            <v>0</v>
          </cell>
        </row>
        <row r="140">
          <cell r="D140">
            <v>0</v>
          </cell>
          <cell r="F140">
            <v>0</v>
          </cell>
          <cell r="H140">
            <v>0</v>
          </cell>
        </row>
        <row r="141">
          <cell r="D141">
            <v>0</v>
          </cell>
          <cell r="F141">
            <v>0</v>
          </cell>
          <cell r="H141">
            <v>0</v>
          </cell>
        </row>
        <row r="142">
          <cell r="D142">
            <v>0</v>
          </cell>
          <cell r="F142">
            <v>0</v>
          </cell>
          <cell r="H142">
            <v>0</v>
          </cell>
        </row>
        <row r="143">
          <cell r="D143">
            <v>0</v>
          </cell>
          <cell r="F143">
            <v>0</v>
          </cell>
          <cell r="H143">
            <v>0</v>
          </cell>
        </row>
        <row r="144">
          <cell r="D144">
            <v>0</v>
          </cell>
          <cell r="F144">
            <v>0</v>
          </cell>
          <cell r="H144">
            <v>0</v>
          </cell>
        </row>
        <row r="145">
          <cell r="D145">
            <v>0</v>
          </cell>
          <cell r="F145">
            <v>0</v>
          </cell>
          <cell r="H145">
            <v>0</v>
          </cell>
        </row>
        <row r="146">
          <cell r="D146">
            <v>0</v>
          </cell>
          <cell r="F146">
            <v>0</v>
          </cell>
          <cell r="H146">
            <v>0</v>
          </cell>
        </row>
        <row r="147">
          <cell r="D147">
            <v>0</v>
          </cell>
          <cell r="F147">
            <v>0</v>
          </cell>
          <cell r="H147">
            <v>0</v>
          </cell>
        </row>
        <row r="148">
          <cell r="D148">
            <v>0</v>
          </cell>
          <cell r="F148">
            <v>0</v>
          </cell>
          <cell r="H148">
            <v>0</v>
          </cell>
        </row>
        <row r="149">
          <cell r="D149">
            <v>0</v>
          </cell>
          <cell r="F149">
            <v>0</v>
          </cell>
          <cell r="H149">
            <v>0</v>
          </cell>
        </row>
        <row r="150">
          <cell r="D150">
            <v>0</v>
          </cell>
          <cell r="F150">
            <v>0</v>
          </cell>
          <cell r="H150">
            <v>0</v>
          </cell>
        </row>
        <row r="151">
          <cell r="D151">
            <v>0</v>
          </cell>
          <cell r="F151">
            <v>0</v>
          </cell>
          <cell r="H151">
            <v>0</v>
          </cell>
        </row>
        <row r="152">
          <cell r="D152">
            <v>0</v>
          </cell>
          <cell r="F152">
            <v>0</v>
          </cell>
          <cell r="H152">
            <v>0</v>
          </cell>
        </row>
        <row r="153">
          <cell r="D153">
            <v>0</v>
          </cell>
          <cell r="F153">
            <v>0</v>
          </cell>
          <cell r="H153">
            <v>0</v>
          </cell>
        </row>
        <row r="154">
          <cell r="D154">
            <v>0</v>
          </cell>
          <cell r="F154">
            <v>0</v>
          </cell>
          <cell r="H154">
            <v>0</v>
          </cell>
        </row>
        <row r="155">
          <cell r="D155">
            <v>0</v>
          </cell>
          <cell r="F155">
            <v>0</v>
          </cell>
          <cell r="H155">
            <v>0</v>
          </cell>
        </row>
        <row r="156">
          <cell r="D156">
            <v>0</v>
          </cell>
          <cell r="F156">
            <v>0</v>
          </cell>
          <cell r="H156">
            <v>0</v>
          </cell>
        </row>
        <row r="157">
          <cell r="D157">
            <v>0</v>
          </cell>
          <cell r="F157">
            <v>0</v>
          </cell>
          <cell r="H157">
            <v>0</v>
          </cell>
        </row>
        <row r="158">
          <cell r="D158">
            <v>0</v>
          </cell>
          <cell r="F158">
            <v>0</v>
          </cell>
          <cell r="H158">
            <v>0</v>
          </cell>
        </row>
        <row r="159">
          <cell r="D159">
            <v>0</v>
          </cell>
          <cell r="F159">
            <v>0</v>
          </cell>
          <cell r="H159">
            <v>0</v>
          </cell>
        </row>
        <row r="160">
          <cell r="D160">
            <v>0</v>
          </cell>
          <cell r="F160">
            <v>0</v>
          </cell>
          <cell r="H160">
            <v>0</v>
          </cell>
        </row>
        <row r="161">
          <cell r="D161">
            <v>0</v>
          </cell>
          <cell r="F161">
            <v>0</v>
          </cell>
          <cell r="H161">
            <v>0</v>
          </cell>
        </row>
        <row r="162">
          <cell r="D162">
            <v>0</v>
          </cell>
          <cell r="F162">
            <v>0</v>
          </cell>
          <cell r="H162">
            <v>0</v>
          </cell>
        </row>
        <row r="163">
          <cell r="D163">
            <v>0</v>
          </cell>
          <cell r="F163">
            <v>0</v>
          </cell>
          <cell r="H163">
            <v>0</v>
          </cell>
        </row>
        <row r="164">
          <cell r="D164">
            <v>0</v>
          </cell>
          <cell r="F164">
            <v>0</v>
          </cell>
          <cell r="H164">
            <v>0</v>
          </cell>
        </row>
        <row r="165">
          <cell r="D165">
            <v>0</v>
          </cell>
          <cell r="F165">
            <v>0</v>
          </cell>
          <cell r="H165">
            <v>0</v>
          </cell>
        </row>
        <row r="166">
          <cell r="D166">
            <v>0</v>
          </cell>
          <cell r="F166">
            <v>0</v>
          </cell>
          <cell r="H166">
            <v>0</v>
          </cell>
        </row>
        <row r="167">
          <cell r="D167">
            <v>0</v>
          </cell>
          <cell r="F167">
            <v>0</v>
          </cell>
          <cell r="H167">
            <v>0</v>
          </cell>
        </row>
        <row r="168">
          <cell r="D168">
            <v>0</v>
          </cell>
          <cell r="F168">
            <v>0</v>
          </cell>
          <cell r="H168">
            <v>0</v>
          </cell>
        </row>
        <row r="169">
          <cell r="D169">
            <v>0</v>
          </cell>
          <cell r="F169">
            <v>0</v>
          </cell>
          <cell r="H169">
            <v>0</v>
          </cell>
        </row>
        <row r="170">
          <cell r="D170">
            <v>0</v>
          </cell>
          <cell r="F170">
            <v>0</v>
          </cell>
          <cell r="H170">
            <v>0</v>
          </cell>
        </row>
        <row r="171">
          <cell r="D171">
            <v>0</v>
          </cell>
          <cell r="F171">
            <v>0</v>
          </cell>
          <cell r="H171">
            <v>0</v>
          </cell>
        </row>
        <row r="172">
          <cell r="D172">
            <v>0</v>
          </cell>
          <cell r="F172">
            <v>0</v>
          </cell>
          <cell r="H172">
            <v>0</v>
          </cell>
        </row>
        <row r="173">
          <cell r="D173">
            <v>0</v>
          </cell>
          <cell r="F173">
            <v>0</v>
          </cell>
          <cell r="H173">
            <v>0</v>
          </cell>
        </row>
        <row r="174">
          <cell r="D174">
            <v>0</v>
          </cell>
          <cell r="F174">
            <v>0</v>
          </cell>
          <cell r="H174">
            <v>0</v>
          </cell>
        </row>
        <row r="175">
          <cell r="D175">
            <v>0</v>
          </cell>
          <cell r="F175">
            <v>0</v>
          </cell>
          <cell r="H175">
            <v>0</v>
          </cell>
        </row>
        <row r="176">
          <cell r="D176">
            <v>0</v>
          </cell>
          <cell r="F176">
            <v>0</v>
          </cell>
          <cell r="H176">
            <v>0</v>
          </cell>
        </row>
        <row r="177">
          <cell r="D177">
            <v>0</v>
          </cell>
          <cell r="F177">
            <v>0</v>
          </cell>
          <cell r="H177">
            <v>0</v>
          </cell>
        </row>
        <row r="178">
          <cell r="D178">
            <v>0</v>
          </cell>
          <cell r="F178">
            <v>0</v>
          </cell>
          <cell r="H178">
            <v>0</v>
          </cell>
        </row>
        <row r="179">
          <cell r="D179">
            <v>0</v>
          </cell>
          <cell r="F179">
            <v>0</v>
          </cell>
          <cell r="H179">
            <v>0</v>
          </cell>
        </row>
        <row r="180">
          <cell r="D180">
            <v>0</v>
          </cell>
          <cell r="F180">
            <v>0</v>
          </cell>
          <cell r="H180">
            <v>0</v>
          </cell>
        </row>
        <row r="181">
          <cell r="D181">
            <v>0</v>
          </cell>
          <cell r="F181">
            <v>0</v>
          </cell>
          <cell r="H181">
            <v>0</v>
          </cell>
        </row>
        <row r="182">
          <cell r="D182">
            <v>0</v>
          </cell>
          <cell r="F182">
            <v>0</v>
          </cell>
          <cell r="H182">
            <v>0</v>
          </cell>
        </row>
        <row r="183">
          <cell r="D183">
            <v>0</v>
          </cell>
          <cell r="F183">
            <v>0</v>
          </cell>
          <cell r="H183">
            <v>0</v>
          </cell>
        </row>
        <row r="184">
          <cell r="D184">
            <v>0</v>
          </cell>
          <cell r="F184">
            <v>0</v>
          </cell>
          <cell r="H184">
            <v>0</v>
          </cell>
        </row>
        <row r="185">
          <cell r="D185">
            <v>0</v>
          </cell>
          <cell r="F185">
            <v>0</v>
          </cell>
          <cell r="H185">
            <v>0</v>
          </cell>
        </row>
        <row r="186">
          <cell r="D186">
            <v>0</v>
          </cell>
          <cell r="F186">
            <v>0</v>
          </cell>
          <cell r="H186">
            <v>0</v>
          </cell>
        </row>
        <row r="187">
          <cell r="D187">
            <v>0</v>
          </cell>
          <cell r="F187">
            <v>0</v>
          </cell>
          <cell r="H187">
            <v>0</v>
          </cell>
        </row>
        <row r="188">
          <cell r="D188">
            <v>0</v>
          </cell>
          <cell r="F188">
            <v>0</v>
          </cell>
          <cell r="H188">
            <v>0</v>
          </cell>
        </row>
        <row r="189">
          <cell r="D189">
            <v>0</v>
          </cell>
          <cell r="F189">
            <v>0</v>
          </cell>
          <cell r="H189">
            <v>0</v>
          </cell>
        </row>
        <row r="190">
          <cell r="D190">
            <v>0</v>
          </cell>
          <cell r="F190">
            <v>0</v>
          </cell>
          <cell r="H190">
            <v>0</v>
          </cell>
        </row>
        <row r="191">
          <cell r="D191">
            <v>0</v>
          </cell>
          <cell r="F191">
            <v>0</v>
          </cell>
          <cell r="H191">
            <v>0</v>
          </cell>
        </row>
        <row r="192">
          <cell r="D192">
            <v>0</v>
          </cell>
          <cell r="F192">
            <v>0</v>
          </cell>
          <cell r="H192">
            <v>0</v>
          </cell>
        </row>
        <row r="193">
          <cell r="D193">
            <v>0</v>
          </cell>
          <cell r="F193">
            <v>0</v>
          </cell>
          <cell r="H193">
            <v>0</v>
          </cell>
        </row>
        <row r="194">
          <cell r="D194">
            <v>0</v>
          </cell>
          <cell r="F194">
            <v>0</v>
          </cell>
          <cell r="H194">
            <v>0</v>
          </cell>
        </row>
        <row r="195">
          <cell r="D195">
            <v>0</v>
          </cell>
          <cell r="F195">
            <v>0</v>
          </cell>
          <cell r="H195">
            <v>0</v>
          </cell>
        </row>
        <row r="196">
          <cell r="D196">
            <v>0</v>
          </cell>
          <cell r="F196">
            <v>0</v>
          </cell>
          <cell r="H196">
            <v>0</v>
          </cell>
        </row>
        <row r="197">
          <cell r="D197">
            <v>0</v>
          </cell>
          <cell r="F197">
            <v>0</v>
          </cell>
          <cell r="H197">
            <v>0</v>
          </cell>
        </row>
        <row r="198">
          <cell r="D198">
            <v>0</v>
          </cell>
          <cell r="F198">
            <v>0</v>
          </cell>
          <cell r="H198">
            <v>0</v>
          </cell>
        </row>
        <row r="199">
          <cell r="D199">
            <v>0</v>
          </cell>
          <cell r="F199">
            <v>0</v>
          </cell>
          <cell r="H199">
            <v>0</v>
          </cell>
        </row>
        <row r="200">
          <cell r="D200">
            <v>0</v>
          </cell>
          <cell r="F200">
            <v>0</v>
          </cell>
          <cell r="H200">
            <v>0</v>
          </cell>
        </row>
        <row r="201">
          <cell r="D201">
            <v>0</v>
          </cell>
          <cell r="F201">
            <v>0</v>
          </cell>
          <cell r="H201">
            <v>0</v>
          </cell>
        </row>
        <row r="202">
          <cell r="D202">
            <v>0</v>
          </cell>
          <cell r="F202">
            <v>0</v>
          </cell>
          <cell r="H202">
            <v>0</v>
          </cell>
        </row>
        <row r="203">
          <cell r="D203">
            <v>0</v>
          </cell>
          <cell r="F203">
            <v>0</v>
          </cell>
          <cell r="H203">
            <v>0</v>
          </cell>
        </row>
        <row r="204">
          <cell r="D204">
            <v>0</v>
          </cell>
          <cell r="F204">
            <v>0</v>
          </cell>
          <cell r="H204">
            <v>0</v>
          </cell>
        </row>
        <row r="205">
          <cell r="D205">
            <v>0</v>
          </cell>
          <cell r="F205">
            <v>0</v>
          </cell>
          <cell r="H205">
            <v>0</v>
          </cell>
        </row>
        <row r="206">
          <cell r="D206">
            <v>0</v>
          </cell>
          <cell r="F206">
            <v>0</v>
          </cell>
          <cell r="H206">
            <v>0</v>
          </cell>
        </row>
        <row r="207">
          <cell r="D207">
            <v>0</v>
          </cell>
          <cell r="F207">
            <v>0</v>
          </cell>
          <cell r="H207">
            <v>0</v>
          </cell>
        </row>
        <row r="208">
          <cell r="D208">
            <v>0</v>
          </cell>
          <cell r="F208">
            <v>0</v>
          </cell>
          <cell r="H208">
            <v>0</v>
          </cell>
        </row>
        <row r="209">
          <cell r="D209">
            <v>0</v>
          </cell>
          <cell r="F209">
            <v>0</v>
          </cell>
          <cell r="H209">
            <v>0</v>
          </cell>
        </row>
        <row r="210">
          <cell r="D210">
            <v>0</v>
          </cell>
          <cell r="F210">
            <v>0</v>
          </cell>
          <cell r="H210">
            <v>0</v>
          </cell>
        </row>
        <row r="211">
          <cell r="D211">
            <v>0</v>
          </cell>
          <cell r="F211">
            <v>0</v>
          </cell>
          <cell r="H211">
            <v>0</v>
          </cell>
        </row>
        <row r="212">
          <cell r="D212">
            <v>0</v>
          </cell>
          <cell r="F212">
            <v>0</v>
          </cell>
          <cell r="H212">
            <v>0</v>
          </cell>
        </row>
        <row r="213">
          <cell r="D213">
            <v>0</v>
          </cell>
          <cell r="F213">
            <v>0</v>
          </cell>
          <cell r="H213">
            <v>0</v>
          </cell>
        </row>
        <row r="214">
          <cell r="D214">
            <v>0</v>
          </cell>
          <cell r="F214">
            <v>0</v>
          </cell>
          <cell r="H214">
            <v>0</v>
          </cell>
        </row>
        <row r="215">
          <cell r="D215">
            <v>0</v>
          </cell>
          <cell r="F215">
            <v>0</v>
          </cell>
          <cell r="H215">
            <v>0</v>
          </cell>
        </row>
        <row r="216">
          <cell r="D216">
            <v>0</v>
          </cell>
          <cell r="F216">
            <v>0</v>
          </cell>
          <cell r="H216">
            <v>0</v>
          </cell>
        </row>
        <row r="217">
          <cell r="D217">
            <v>0</v>
          </cell>
          <cell r="F217">
            <v>0</v>
          </cell>
          <cell r="H217">
            <v>0</v>
          </cell>
        </row>
        <row r="218">
          <cell r="D218">
            <v>0</v>
          </cell>
          <cell r="F218">
            <v>0</v>
          </cell>
          <cell r="H218">
            <v>0</v>
          </cell>
        </row>
        <row r="219">
          <cell r="D219">
            <v>0</v>
          </cell>
          <cell r="F219">
            <v>0</v>
          </cell>
          <cell r="H219">
            <v>0</v>
          </cell>
        </row>
        <row r="220">
          <cell r="D220">
            <v>0</v>
          </cell>
          <cell r="F220">
            <v>0</v>
          </cell>
          <cell r="H220">
            <v>0</v>
          </cell>
        </row>
        <row r="221">
          <cell r="D221">
            <v>0</v>
          </cell>
          <cell r="F221">
            <v>0</v>
          </cell>
          <cell r="H221">
            <v>0</v>
          </cell>
        </row>
        <row r="222">
          <cell r="D222">
            <v>0</v>
          </cell>
          <cell r="F222">
            <v>0</v>
          </cell>
          <cell r="H222">
            <v>0</v>
          </cell>
        </row>
        <row r="223">
          <cell r="D223">
            <v>0</v>
          </cell>
          <cell r="F223">
            <v>0</v>
          </cell>
          <cell r="H223">
            <v>0</v>
          </cell>
        </row>
        <row r="224">
          <cell r="D224">
            <v>0</v>
          </cell>
          <cell r="F224">
            <v>0</v>
          </cell>
          <cell r="H224">
            <v>0</v>
          </cell>
        </row>
        <row r="225">
          <cell r="D225">
            <v>0</v>
          </cell>
          <cell r="F225">
            <v>0</v>
          </cell>
          <cell r="H225">
            <v>0</v>
          </cell>
        </row>
        <row r="226">
          <cell r="D226">
            <v>0</v>
          </cell>
          <cell r="F226">
            <v>0</v>
          </cell>
          <cell r="H226">
            <v>0</v>
          </cell>
        </row>
        <row r="227">
          <cell r="D227">
            <v>0</v>
          </cell>
          <cell r="F227">
            <v>0</v>
          </cell>
          <cell r="H227">
            <v>0</v>
          </cell>
        </row>
        <row r="228">
          <cell r="D228">
            <v>0</v>
          </cell>
          <cell r="F228">
            <v>0</v>
          </cell>
          <cell r="H228">
            <v>0</v>
          </cell>
        </row>
        <row r="229">
          <cell r="D229">
            <v>0</v>
          </cell>
          <cell r="F229">
            <v>0</v>
          </cell>
          <cell r="H229">
            <v>0</v>
          </cell>
        </row>
        <row r="230">
          <cell r="D230">
            <v>0</v>
          </cell>
          <cell r="F230">
            <v>0</v>
          </cell>
          <cell r="H230">
            <v>0</v>
          </cell>
        </row>
        <row r="231">
          <cell r="D231">
            <v>0</v>
          </cell>
          <cell r="F231">
            <v>0</v>
          </cell>
          <cell r="H231">
            <v>0</v>
          </cell>
        </row>
        <row r="232">
          <cell r="D232">
            <v>0</v>
          </cell>
          <cell r="F232">
            <v>0</v>
          </cell>
          <cell r="H232">
            <v>0</v>
          </cell>
        </row>
        <row r="233">
          <cell r="D233">
            <v>0</v>
          </cell>
          <cell r="F233">
            <v>0</v>
          </cell>
          <cell r="H233">
            <v>0</v>
          </cell>
        </row>
        <row r="234">
          <cell r="D234">
            <v>0</v>
          </cell>
          <cell r="F234">
            <v>0</v>
          </cell>
          <cell r="H234">
            <v>0</v>
          </cell>
        </row>
        <row r="235">
          <cell r="D235">
            <v>0</v>
          </cell>
          <cell r="F235">
            <v>0</v>
          </cell>
          <cell r="H235">
            <v>0</v>
          </cell>
        </row>
        <row r="236">
          <cell r="D236">
            <v>0</v>
          </cell>
          <cell r="F236">
            <v>0</v>
          </cell>
          <cell r="H236">
            <v>0</v>
          </cell>
        </row>
        <row r="237">
          <cell r="D237">
            <v>0</v>
          </cell>
          <cell r="F237">
            <v>0</v>
          </cell>
          <cell r="H237">
            <v>0</v>
          </cell>
        </row>
        <row r="238">
          <cell r="D238">
            <v>0</v>
          </cell>
          <cell r="F238">
            <v>0</v>
          </cell>
          <cell r="H238">
            <v>0</v>
          </cell>
        </row>
        <row r="239">
          <cell r="D239">
            <v>0</v>
          </cell>
          <cell r="F239">
            <v>0</v>
          </cell>
          <cell r="H239">
            <v>0</v>
          </cell>
        </row>
        <row r="240">
          <cell r="D240">
            <v>0</v>
          </cell>
          <cell r="F240">
            <v>0</v>
          </cell>
          <cell r="H240">
            <v>0</v>
          </cell>
        </row>
        <row r="241">
          <cell r="D241">
            <v>0</v>
          </cell>
          <cell r="F241">
            <v>0</v>
          </cell>
          <cell r="H241">
            <v>0</v>
          </cell>
        </row>
        <row r="242">
          <cell r="D242">
            <v>0</v>
          </cell>
          <cell r="F242">
            <v>0</v>
          </cell>
          <cell r="H242">
            <v>0</v>
          </cell>
        </row>
        <row r="243">
          <cell r="D243">
            <v>0</v>
          </cell>
          <cell r="F243">
            <v>0</v>
          </cell>
          <cell r="H243">
            <v>0</v>
          </cell>
        </row>
        <row r="244">
          <cell r="D244">
            <v>0</v>
          </cell>
          <cell r="F244">
            <v>0</v>
          </cell>
          <cell r="H244">
            <v>0</v>
          </cell>
        </row>
        <row r="245">
          <cell r="D245">
            <v>0</v>
          </cell>
          <cell r="F245">
            <v>0</v>
          </cell>
          <cell r="H245">
            <v>0</v>
          </cell>
        </row>
        <row r="246">
          <cell r="D246">
            <v>0</v>
          </cell>
          <cell r="F246">
            <v>0</v>
          </cell>
          <cell r="H246">
            <v>0</v>
          </cell>
        </row>
        <row r="247">
          <cell r="D247">
            <v>0</v>
          </cell>
          <cell r="F247">
            <v>0</v>
          </cell>
          <cell r="H247">
            <v>0</v>
          </cell>
        </row>
        <row r="248">
          <cell r="D248">
            <v>0</v>
          </cell>
          <cell r="F248">
            <v>0</v>
          </cell>
          <cell r="H248">
            <v>0</v>
          </cell>
        </row>
        <row r="249">
          <cell r="D249">
            <v>0</v>
          </cell>
          <cell r="F249">
            <v>0</v>
          </cell>
          <cell r="H249">
            <v>0</v>
          </cell>
        </row>
        <row r="250">
          <cell r="D250">
            <v>0</v>
          </cell>
          <cell r="F250">
            <v>0</v>
          </cell>
          <cell r="H250">
            <v>0</v>
          </cell>
        </row>
        <row r="251">
          <cell r="D251">
            <v>0</v>
          </cell>
          <cell r="F251">
            <v>0</v>
          </cell>
          <cell r="H251">
            <v>0</v>
          </cell>
        </row>
        <row r="252">
          <cell r="D252">
            <v>0</v>
          </cell>
          <cell r="F252">
            <v>0</v>
          </cell>
          <cell r="H252">
            <v>0</v>
          </cell>
        </row>
        <row r="253">
          <cell r="D253">
            <v>0</v>
          </cell>
          <cell r="F253">
            <v>0</v>
          </cell>
          <cell r="H253">
            <v>0</v>
          </cell>
        </row>
        <row r="254">
          <cell r="D254">
            <v>0</v>
          </cell>
          <cell r="F254">
            <v>0</v>
          </cell>
          <cell r="H254">
            <v>0</v>
          </cell>
        </row>
        <row r="255">
          <cell r="D255">
            <v>0</v>
          </cell>
          <cell r="F255">
            <v>0</v>
          </cell>
          <cell r="H255">
            <v>0</v>
          </cell>
        </row>
        <row r="256">
          <cell r="D256">
            <v>0</v>
          </cell>
          <cell r="F256">
            <v>0</v>
          </cell>
          <cell r="H256">
            <v>0</v>
          </cell>
        </row>
        <row r="257">
          <cell r="D257">
            <v>0</v>
          </cell>
          <cell r="F257">
            <v>0</v>
          </cell>
          <cell r="H257">
            <v>0</v>
          </cell>
        </row>
        <row r="258">
          <cell r="D258">
            <v>0</v>
          </cell>
          <cell r="F258">
            <v>0</v>
          </cell>
          <cell r="H258">
            <v>0</v>
          </cell>
        </row>
        <row r="259">
          <cell r="D259">
            <v>0</v>
          </cell>
          <cell r="F259">
            <v>0</v>
          </cell>
          <cell r="H259">
            <v>0</v>
          </cell>
        </row>
        <row r="260">
          <cell r="D260">
            <v>0</v>
          </cell>
          <cell r="F260">
            <v>0</v>
          </cell>
          <cell r="H260">
            <v>0</v>
          </cell>
        </row>
        <row r="261">
          <cell r="D261">
            <v>0</v>
          </cell>
          <cell r="F261">
            <v>0</v>
          </cell>
          <cell r="H261">
            <v>0</v>
          </cell>
        </row>
        <row r="262">
          <cell r="D262">
            <v>0</v>
          </cell>
          <cell r="F262">
            <v>0</v>
          </cell>
          <cell r="H262">
            <v>0</v>
          </cell>
        </row>
        <row r="263">
          <cell r="D263">
            <v>0</v>
          </cell>
          <cell r="F263">
            <v>0</v>
          </cell>
          <cell r="H263">
            <v>0</v>
          </cell>
        </row>
        <row r="264">
          <cell r="D264">
            <v>0</v>
          </cell>
          <cell r="F264">
            <v>0</v>
          </cell>
          <cell r="H264">
            <v>0</v>
          </cell>
        </row>
        <row r="265">
          <cell r="D265">
            <v>0</v>
          </cell>
          <cell r="F265">
            <v>0</v>
          </cell>
          <cell r="H265">
            <v>0</v>
          </cell>
        </row>
        <row r="266">
          <cell r="D266">
            <v>0</v>
          </cell>
          <cell r="F266">
            <v>0</v>
          </cell>
          <cell r="H266">
            <v>0</v>
          </cell>
        </row>
        <row r="267">
          <cell r="D267">
            <v>0</v>
          </cell>
          <cell r="F267">
            <v>0</v>
          </cell>
          <cell r="H267">
            <v>0</v>
          </cell>
        </row>
        <row r="268">
          <cell r="D268">
            <v>0</v>
          </cell>
          <cell r="F268">
            <v>0</v>
          </cell>
          <cell r="H268">
            <v>0</v>
          </cell>
        </row>
        <row r="269">
          <cell r="D269">
            <v>0</v>
          </cell>
          <cell r="F269">
            <v>0</v>
          </cell>
          <cell r="H269">
            <v>0</v>
          </cell>
        </row>
        <row r="270">
          <cell r="D270">
            <v>0</v>
          </cell>
          <cell r="F270">
            <v>0</v>
          </cell>
          <cell r="H270">
            <v>0</v>
          </cell>
        </row>
        <row r="271">
          <cell r="D271">
            <v>0</v>
          </cell>
          <cell r="F271">
            <v>0</v>
          </cell>
          <cell r="H271">
            <v>0</v>
          </cell>
        </row>
        <row r="272">
          <cell r="D272">
            <v>0</v>
          </cell>
          <cell r="F272">
            <v>0</v>
          </cell>
          <cell r="H272">
            <v>0</v>
          </cell>
        </row>
        <row r="273">
          <cell r="D273">
            <v>0</v>
          </cell>
          <cell r="F273">
            <v>0</v>
          </cell>
          <cell r="H273">
            <v>0</v>
          </cell>
        </row>
        <row r="274">
          <cell r="D274">
            <v>0</v>
          </cell>
          <cell r="F274">
            <v>0</v>
          </cell>
          <cell r="H274">
            <v>0</v>
          </cell>
        </row>
        <row r="275">
          <cell r="D275">
            <v>0</v>
          </cell>
          <cell r="F275">
            <v>0</v>
          </cell>
          <cell r="H275">
            <v>0</v>
          </cell>
        </row>
        <row r="276">
          <cell r="D276">
            <v>0</v>
          </cell>
          <cell r="F276">
            <v>0</v>
          </cell>
          <cell r="H276">
            <v>0</v>
          </cell>
        </row>
        <row r="277">
          <cell r="D277">
            <v>0</v>
          </cell>
          <cell r="F277">
            <v>0</v>
          </cell>
          <cell r="H277">
            <v>0</v>
          </cell>
        </row>
        <row r="278">
          <cell r="D278">
            <v>0</v>
          </cell>
          <cell r="F278">
            <v>0</v>
          </cell>
          <cell r="H278">
            <v>0</v>
          </cell>
        </row>
        <row r="279">
          <cell r="D279">
            <v>0</v>
          </cell>
          <cell r="F279">
            <v>0</v>
          </cell>
          <cell r="H279">
            <v>0</v>
          </cell>
        </row>
        <row r="280">
          <cell r="D280">
            <v>0</v>
          </cell>
          <cell r="F280">
            <v>0</v>
          </cell>
          <cell r="H280">
            <v>0</v>
          </cell>
        </row>
        <row r="281">
          <cell r="D281">
            <v>0</v>
          </cell>
          <cell r="F281">
            <v>0</v>
          </cell>
          <cell r="H281">
            <v>0</v>
          </cell>
        </row>
        <row r="282">
          <cell r="D282">
            <v>0</v>
          </cell>
          <cell r="F282">
            <v>0</v>
          </cell>
          <cell r="H282">
            <v>0</v>
          </cell>
        </row>
        <row r="283">
          <cell r="D283">
            <v>0</v>
          </cell>
          <cell r="F283">
            <v>0</v>
          </cell>
          <cell r="H283">
            <v>0</v>
          </cell>
        </row>
        <row r="284">
          <cell r="D284">
            <v>0</v>
          </cell>
          <cell r="F284">
            <v>0</v>
          </cell>
          <cell r="H284">
            <v>0</v>
          </cell>
        </row>
        <row r="285">
          <cell r="D285">
            <v>0</v>
          </cell>
          <cell r="F285">
            <v>0</v>
          </cell>
          <cell r="H285">
            <v>0</v>
          </cell>
        </row>
        <row r="286">
          <cell r="D286">
            <v>0</v>
          </cell>
          <cell r="F286">
            <v>0</v>
          </cell>
          <cell r="H286">
            <v>0</v>
          </cell>
        </row>
        <row r="287">
          <cell r="D287">
            <v>0</v>
          </cell>
          <cell r="F287">
            <v>0</v>
          </cell>
          <cell r="H287">
            <v>0</v>
          </cell>
        </row>
        <row r="288">
          <cell r="D288">
            <v>0</v>
          </cell>
          <cell r="F288">
            <v>0</v>
          </cell>
          <cell r="H288">
            <v>0</v>
          </cell>
        </row>
        <row r="289">
          <cell r="D289">
            <v>0</v>
          </cell>
          <cell r="F289">
            <v>0</v>
          </cell>
          <cell r="H289">
            <v>0</v>
          </cell>
        </row>
        <row r="290">
          <cell r="D290">
            <v>0</v>
          </cell>
          <cell r="F290">
            <v>0</v>
          </cell>
          <cell r="H290">
            <v>0</v>
          </cell>
        </row>
        <row r="291">
          <cell r="D291">
            <v>0</v>
          </cell>
          <cell r="F291">
            <v>0</v>
          </cell>
          <cell r="H291">
            <v>0</v>
          </cell>
        </row>
        <row r="292">
          <cell r="D292">
            <v>0</v>
          </cell>
          <cell r="F292">
            <v>0</v>
          </cell>
          <cell r="H292">
            <v>0</v>
          </cell>
        </row>
        <row r="293">
          <cell r="D293">
            <v>0</v>
          </cell>
          <cell r="F293">
            <v>0</v>
          </cell>
          <cell r="H293">
            <v>0</v>
          </cell>
        </row>
        <row r="294">
          <cell r="D294">
            <v>0</v>
          </cell>
          <cell r="F294">
            <v>0</v>
          </cell>
          <cell r="H294">
            <v>0</v>
          </cell>
        </row>
        <row r="295">
          <cell r="D295">
            <v>0</v>
          </cell>
          <cell r="F295">
            <v>0</v>
          </cell>
          <cell r="H295">
            <v>0</v>
          </cell>
        </row>
        <row r="296">
          <cell r="D296">
            <v>0</v>
          </cell>
          <cell r="F296">
            <v>0</v>
          </cell>
          <cell r="H296">
            <v>0</v>
          </cell>
        </row>
        <row r="297">
          <cell r="D297">
            <v>0</v>
          </cell>
          <cell r="F297">
            <v>0</v>
          </cell>
          <cell r="H297">
            <v>0</v>
          </cell>
        </row>
        <row r="298">
          <cell r="D298">
            <v>0</v>
          </cell>
          <cell r="F298">
            <v>0</v>
          </cell>
          <cell r="H298">
            <v>0</v>
          </cell>
        </row>
        <row r="299">
          <cell r="D299">
            <v>0</v>
          </cell>
          <cell r="F299">
            <v>0</v>
          </cell>
          <cell r="H299">
            <v>0</v>
          </cell>
        </row>
        <row r="300">
          <cell r="D300">
            <v>0</v>
          </cell>
          <cell r="F300">
            <v>0</v>
          </cell>
          <cell r="H300">
            <v>0</v>
          </cell>
        </row>
        <row r="301">
          <cell r="D301">
            <v>0</v>
          </cell>
          <cell r="F301">
            <v>0</v>
          </cell>
          <cell r="H301">
            <v>0</v>
          </cell>
        </row>
        <row r="302">
          <cell r="D302">
            <v>0</v>
          </cell>
          <cell r="F302">
            <v>0</v>
          </cell>
          <cell r="H302">
            <v>0</v>
          </cell>
        </row>
        <row r="303">
          <cell r="D303">
            <v>0</v>
          </cell>
          <cell r="F303">
            <v>0</v>
          </cell>
          <cell r="H303">
            <v>0</v>
          </cell>
        </row>
        <row r="304">
          <cell r="D304">
            <v>0</v>
          </cell>
          <cell r="F304">
            <v>0</v>
          </cell>
          <cell r="H304">
            <v>0</v>
          </cell>
        </row>
        <row r="305">
          <cell r="D305">
            <v>0</v>
          </cell>
          <cell r="F305">
            <v>0</v>
          </cell>
          <cell r="H305">
            <v>0</v>
          </cell>
        </row>
        <row r="306">
          <cell r="D306">
            <v>0</v>
          </cell>
          <cell r="F306">
            <v>0</v>
          </cell>
          <cell r="H306">
            <v>0</v>
          </cell>
        </row>
        <row r="307">
          <cell r="D307">
            <v>0</v>
          </cell>
          <cell r="F307">
            <v>0</v>
          </cell>
          <cell r="H307">
            <v>0</v>
          </cell>
        </row>
        <row r="308">
          <cell r="D308">
            <v>0</v>
          </cell>
          <cell r="F308">
            <v>0</v>
          </cell>
          <cell r="H308">
            <v>0</v>
          </cell>
        </row>
        <row r="309">
          <cell r="D309">
            <v>0</v>
          </cell>
          <cell r="F309">
            <v>0</v>
          </cell>
          <cell r="H309">
            <v>0</v>
          </cell>
        </row>
        <row r="310">
          <cell r="D310">
            <v>0</v>
          </cell>
          <cell r="F310">
            <v>0</v>
          </cell>
          <cell r="H310">
            <v>0</v>
          </cell>
        </row>
        <row r="311">
          <cell r="D311">
            <v>0</v>
          </cell>
          <cell r="F311">
            <v>0</v>
          </cell>
          <cell r="H311">
            <v>0</v>
          </cell>
        </row>
        <row r="312">
          <cell r="D312">
            <v>0</v>
          </cell>
          <cell r="F312">
            <v>0</v>
          </cell>
          <cell r="H312">
            <v>0</v>
          </cell>
        </row>
        <row r="313">
          <cell r="D313">
            <v>0</v>
          </cell>
          <cell r="F313">
            <v>0</v>
          </cell>
          <cell r="H313">
            <v>0</v>
          </cell>
        </row>
        <row r="314">
          <cell r="D314">
            <v>0</v>
          </cell>
          <cell r="F314">
            <v>0</v>
          </cell>
          <cell r="H314">
            <v>0</v>
          </cell>
        </row>
        <row r="315">
          <cell r="D315">
            <v>0</v>
          </cell>
          <cell r="F315">
            <v>0</v>
          </cell>
          <cell r="H315">
            <v>0</v>
          </cell>
        </row>
        <row r="316">
          <cell r="D316">
            <v>0</v>
          </cell>
          <cell r="F316">
            <v>0</v>
          </cell>
          <cell r="H316">
            <v>0</v>
          </cell>
        </row>
        <row r="317">
          <cell r="D317">
            <v>0</v>
          </cell>
          <cell r="F317">
            <v>0</v>
          </cell>
          <cell r="H317">
            <v>0</v>
          </cell>
        </row>
        <row r="318">
          <cell r="D318">
            <v>0</v>
          </cell>
          <cell r="F318">
            <v>0</v>
          </cell>
          <cell r="H318">
            <v>0</v>
          </cell>
        </row>
        <row r="319">
          <cell r="D319">
            <v>0</v>
          </cell>
          <cell r="F319">
            <v>0</v>
          </cell>
          <cell r="H319">
            <v>0</v>
          </cell>
        </row>
        <row r="320">
          <cell r="D320">
            <v>0</v>
          </cell>
          <cell r="F320">
            <v>0</v>
          </cell>
          <cell r="H320">
            <v>0</v>
          </cell>
        </row>
        <row r="321">
          <cell r="D321">
            <v>0</v>
          </cell>
          <cell r="F321">
            <v>0</v>
          </cell>
          <cell r="H321">
            <v>0</v>
          </cell>
        </row>
        <row r="322">
          <cell r="D322">
            <v>0</v>
          </cell>
          <cell r="F322">
            <v>0</v>
          </cell>
          <cell r="H322">
            <v>0</v>
          </cell>
        </row>
        <row r="323">
          <cell r="D323">
            <v>0</v>
          </cell>
          <cell r="F323">
            <v>0</v>
          </cell>
          <cell r="H323">
            <v>0</v>
          </cell>
        </row>
        <row r="324">
          <cell r="D324">
            <v>0</v>
          </cell>
          <cell r="F324">
            <v>0</v>
          </cell>
          <cell r="H324">
            <v>0</v>
          </cell>
        </row>
        <row r="325">
          <cell r="D325">
            <v>0</v>
          </cell>
          <cell r="F325">
            <v>0</v>
          </cell>
          <cell r="H325">
            <v>0</v>
          </cell>
        </row>
        <row r="326">
          <cell r="D326">
            <v>0</v>
          </cell>
          <cell r="F326">
            <v>0</v>
          </cell>
          <cell r="H326">
            <v>0</v>
          </cell>
        </row>
        <row r="327">
          <cell r="D327">
            <v>0</v>
          </cell>
          <cell r="F327">
            <v>0</v>
          </cell>
          <cell r="H327">
            <v>0</v>
          </cell>
        </row>
        <row r="328">
          <cell r="D328">
            <v>0</v>
          </cell>
          <cell r="F328">
            <v>0</v>
          </cell>
          <cell r="H328">
            <v>0</v>
          </cell>
        </row>
        <row r="329">
          <cell r="D329">
            <v>0</v>
          </cell>
          <cell r="F329">
            <v>0</v>
          </cell>
          <cell r="H329">
            <v>0</v>
          </cell>
        </row>
        <row r="330">
          <cell r="D330">
            <v>0</v>
          </cell>
          <cell r="F330">
            <v>0</v>
          </cell>
          <cell r="H330">
            <v>0</v>
          </cell>
        </row>
        <row r="331">
          <cell r="D331">
            <v>0</v>
          </cell>
          <cell r="F331">
            <v>0</v>
          </cell>
          <cell r="H331">
            <v>0</v>
          </cell>
        </row>
        <row r="332">
          <cell r="D332">
            <v>0</v>
          </cell>
          <cell r="F332">
            <v>0</v>
          </cell>
          <cell r="H332">
            <v>0</v>
          </cell>
        </row>
        <row r="333">
          <cell r="D333">
            <v>0</v>
          </cell>
          <cell r="F333">
            <v>0</v>
          </cell>
          <cell r="H333">
            <v>0</v>
          </cell>
        </row>
        <row r="334">
          <cell r="D334">
            <v>0</v>
          </cell>
          <cell r="F334">
            <v>0</v>
          </cell>
          <cell r="H334">
            <v>0</v>
          </cell>
        </row>
        <row r="335">
          <cell r="D335">
            <v>0</v>
          </cell>
          <cell r="F335">
            <v>0</v>
          </cell>
          <cell r="H335">
            <v>0</v>
          </cell>
        </row>
        <row r="336">
          <cell r="D336">
            <v>0</v>
          </cell>
          <cell r="F336">
            <v>0</v>
          </cell>
          <cell r="H336">
            <v>0</v>
          </cell>
        </row>
        <row r="337">
          <cell r="D337">
            <v>0</v>
          </cell>
          <cell r="F337">
            <v>0</v>
          </cell>
          <cell r="H337">
            <v>0</v>
          </cell>
        </row>
        <row r="338">
          <cell r="D338">
            <v>0</v>
          </cell>
          <cell r="F338">
            <v>0</v>
          </cell>
          <cell r="H338">
            <v>0</v>
          </cell>
        </row>
        <row r="339">
          <cell r="D339">
            <v>0</v>
          </cell>
          <cell r="F339">
            <v>0</v>
          </cell>
          <cell r="H339">
            <v>0</v>
          </cell>
        </row>
        <row r="340">
          <cell r="D340">
            <v>0</v>
          </cell>
          <cell r="F340">
            <v>0</v>
          </cell>
          <cell r="H340">
            <v>0</v>
          </cell>
        </row>
        <row r="341">
          <cell r="D341">
            <v>0</v>
          </cell>
          <cell r="F341">
            <v>0</v>
          </cell>
          <cell r="H341">
            <v>0</v>
          </cell>
        </row>
        <row r="342">
          <cell r="D342">
            <v>0</v>
          </cell>
          <cell r="F342">
            <v>0</v>
          </cell>
          <cell r="H342">
            <v>0</v>
          </cell>
        </row>
        <row r="343">
          <cell r="D343">
            <v>0</v>
          </cell>
          <cell r="F343">
            <v>0</v>
          </cell>
          <cell r="H343">
            <v>0</v>
          </cell>
        </row>
        <row r="344">
          <cell r="D344">
            <v>0</v>
          </cell>
          <cell r="F344">
            <v>0</v>
          </cell>
          <cell r="H344">
            <v>0</v>
          </cell>
        </row>
        <row r="345">
          <cell r="D345">
            <v>0</v>
          </cell>
          <cell r="F345">
            <v>0</v>
          </cell>
          <cell r="H345">
            <v>0</v>
          </cell>
        </row>
        <row r="346">
          <cell r="D346">
            <v>0</v>
          </cell>
          <cell r="F346">
            <v>0</v>
          </cell>
          <cell r="H346">
            <v>0</v>
          </cell>
        </row>
        <row r="347">
          <cell r="D347">
            <v>0</v>
          </cell>
          <cell r="F347">
            <v>0</v>
          </cell>
          <cell r="H347">
            <v>0</v>
          </cell>
        </row>
        <row r="348">
          <cell r="D348">
            <v>0</v>
          </cell>
          <cell r="F348">
            <v>0</v>
          </cell>
          <cell r="H348">
            <v>0</v>
          </cell>
        </row>
        <row r="349">
          <cell r="D349">
            <v>0</v>
          </cell>
          <cell r="F349">
            <v>0</v>
          </cell>
          <cell r="H349">
            <v>0</v>
          </cell>
        </row>
        <row r="350">
          <cell r="D350">
            <v>0</v>
          </cell>
          <cell r="F350">
            <v>0</v>
          </cell>
          <cell r="H350">
            <v>0</v>
          </cell>
        </row>
        <row r="351">
          <cell r="D351">
            <v>0</v>
          </cell>
          <cell r="F351">
            <v>0</v>
          </cell>
          <cell r="H351">
            <v>0</v>
          </cell>
        </row>
        <row r="352">
          <cell r="D352">
            <v>0</v>
          </cell>
          <cell r="F352">
            <v>0</v>
          </cell>
          <cell r="H352">
            <v>0</v>
          </cell>
        </row>
        <row r="353">
          <cell r="D353">
            <v>0</v>
          </cell>
          <cell r="F353">
            <v>0</v>
          </cell>
          <cell r="H353">
            <v>0</v>
          </cell>
        </row>
        <row r="354">
          <cell r="D354">
            <v>0</v>
          </cell>
          <cell r="F354">
            <v>0</v>
          </cell>
          <cell r="H354">
            <v>0</v>
          </cell>
        </row>
        <row r="355">
          <cell r="D355">
            <v>0</v>
          </cell>
          <cell r="F355">
            <v>0</v>
          </cell>
          <cell r="H355">
            <v>0</v>
          </cell>
        </row>
        <row r="356">
          <cell r="D356">
            <v>0</v>
          </cell>
          <cell r="F356">
            <v>0</v>
          </cell>
          <cell r="H356">
            <v>0</v>
          </cell>
        </row>
        <row r="357">
          <cell r="D357">
            <v>0</v>
          </cell>
          <cell r="F357">
            <v>0</v>
          </cell>
          <cell r="H357">
            <v>0</v>
          </cell>
        </row>
        <row r="358">
          <cell r="D358">
            <v>0</v>
          </cell>
          <cell r="F358">
            <v>0</v>
          </cell>
          <cell r="H358">
            <v>0</v>
          </cell>
        </row>
        <row r="359">
          <cell r="D359">
            <v>0</v>
          </cell>
          <cell r="F359">
            <v>0</v>
          </cell>
          <cell r="H359">
            <v>0</v>
          </cell>
        </row>
        <row r="360">
          <cell r="D360">
            <v>0</v>
          </cell>
          <cell r="F360">
            <v>0</v>
          </cell>
          <cell r="H360">
            <v>0</v>
          </cell>
        </row>
        <row r="361">
          <cell r="D361">
            <v>0</v>
          </cell>
          <cell r="F361">
            <v>0</v>
          </cell>
          <cell r="H361">
            <v>0</v>
          </cell>
        </row>
        <row r="362">
          <cell r="D362">
            <v>0</v>
          </cell>
          <cell r="F362">
            <v>0</v>
          </cell>
          <cell r="H362">
            <v>0</v>
          </cell>
        </row>
        <row r="363">
          <cell r="D363">
            <v>0</v>
          </cell>
          <cell r="F363">
            <v>0</v>
          </cell>
          <cell r="H363">
            <v>0</v>
          </cell>
        </row>
        <row r="364">
          <cell r="D364">
            <v>0</v>
          </cell>
          <cell r="F364">
            <v>0</v>
          </cell>
          <cell r="H364">
            <v>0</v>
          </cell>
        </row>
        <row r="365">
          <cell r="D365">
            <v>0</v>
          </cell>
          <cell r="F365">
            <v>0</v>
          </cell>
          <cell r="H365">
            <v>0</v>
          </cell>
        </row>
        <row r="366">
          <cell r="D366">
            <v>0</v>
          </cell>
          <cell r="F366">
            <v>0</v>
          </cell>
          <cell r="H366">
            <v>0</v>
          </cell>
        </row>
        <row r="367">
          <cell r="D367">
            <v>0</v>
          </cell>
          <cell r="F367">
            <v>0</v>
          </cell>
          <cell r="H367">
            <v>0</v>
          </cell>
        </row>
        <row r="368">
          <cell r="D368">
            <v>0</v>
          </cell>
          <cell r="F368">
            <v>0</v>
          </cell>
          <cell r="H368">
            <v>0</v>
          </cell>
        </row>
        <row r="369">
          <cell r="D369">
            <v>0</v>
          </cell>
          <cell r="F369">
            <v>0</v>
          </cell>
          <cell r="H369">
            <v>0</v>
          </cell>
        </row>
        <row r="370">
          <cell r="D370">
            <v>0</v>
          </cell>
          <cell r="F370">
            <v>0</v>
          </cell>
          <cell r="H370">
            <v>0</v>
          </cell>
        </row>
        <row r="371">
          <cell r="D371">
            <v>0</v>
          </cell>
          <cell r="F371">
            <v>0</v>
          </cell>
          <cell r="H371">
            <v>0</v>
          </cell>
        </row>
        <row r="372">
          <cell r="D372">
            <v>0</v>
          </cell>
          <cell r="F372">
            <v>0</v>
          </cell>
          <cell r="H372">
            <v>0</v>
          </cell>
        </row>
        <row r="373">
          <cell r="D373">
            <v>0</v>
          </cell>
          <cell r="F373">
            <v>0</v>
          </cell>
          <cell r="H373">
            <v>0</v>
          </cell>
        </row>
        <row r="374">
          <cell r="D374">
            <v>0</v>
          </cell>
          <cell r="F374">
            <v>0</v>
          </cell>
          <cell r="H374">
            <v>0</v>
          </cell>
        </row>
        <row r="375">
          <cell r="D375">
            <v>0</v>
          </cell>
          <cell r="F375">
            <v>0</v>
          </cell>
          <cell r="H375">
            <v>0</v>
          </cell>
        </row>
        <row r="376">
          <cell r="D376">
            <v>0</v>
          </cell>
          <cell r="F376">
            <v>0</v>
          </cell>
          <cell r="H376">
            <v>0</v>
          </cell>
        </row>
        <row r="377">
          <cell r="D377">
            <v>0</v>
          </cell>
          <cell r="F377">
            <v>0</v>
          </cell>
          <cell r="H377">
            <v>0</v>
          </cell>
        </row>
        <row r="378">
          <cell r="D378">
            <v>0</v>
          </cell>
          <cell r="F378">
            <v>0</v>
          </cell>
          <cell r="H378">
            <v>0</v>
          </cell>
        </row>
        <row r="379">
          <cell r="D379">
            <v>0</v>
          </cell>
          <cell r="F379">
            <v>0</v>
          </cell>
          <cell r="H379">
            <v>0</v>
          </cell>
        </row>
        <row r="380">
          <cell r="D380">
            <v>0</v>
          </cell>
          <cell r="F380">
            <v>0</v>
          </cell>
          <cell r="H380">
            <v>0</v>
          </cell>
        </row>
        <row r="381">
          <cell r="D381">
            <v>0</v>
          </cell>
          <cell r="F381">
            <v>0</v>
          </cell>
          <cell r="H381">
            <v>0</v>
          </cell>
        </row>
        <row r="382">
          <cell r="D382">
            <v>0</v>
          </cell>
          <cell r="F382">
            <v>0</v>
          </cell>
          <cell r="H382">
            <v>0</v>
          </cell>
        </row>
        <row r="383">
          <cell r="D383">
            <v>0</v>
          </cell>
          <cell r="F383">
            <v>0</v>
          </cell>
          <cell r="H383">
            <v>0</v>
          </cell>
        </row>
        <row r="384">
          <cell r="D384">
            <v>0</v>
          </cell>
          <cell r="F384">
            <v>0</v>
          </cell>
          <cell r="H384">
            <v>0</v>
          </cell>
        </row>
        <row r="385">
          <cell r="D385">
            <v>0</v>
          </cell>
          <cell r="F385">
            <v>0</v>
          </cell>
          <cell r="H385">
            <v>0</v>
          </cell>
        </row>
        <row r="386">
          <cell r="D386">
            <v>0</v>
          </cell>
          <cell r="F386">
            <v>0</v>
          </cell>
          <cell r="H386">
            <v>0</v>
          </cell>
        </row>
        <row r="387">
          <cell r="D387">
            <v>0</v>
          </cell>
          <cell r="F387">
            <v>0</v>
          </cell>
          <cell r="H387">
            <v>0</v>
          </cell>
        </row>
        <row r="388">
          <cell r="D388">
            <v>0</v>
          </cell>
          <cell r="F388">
            <v>0</v>
          </cell>
          <cell r="H388">
            <v>0</v>
          </cell>
        </row>
        <row r="389">
          <cell r="D389">
            <v>0</v>
          </cell>
          <cell r="F389">
            <v>0</v>
          </cell>
          <cell r="H389">
            <v>0</v>
          </cell>
        </row>
        <row r="390">
          <cell r="D390">
            <v>0</v>
          </cell>
          <cell r="F390">
            <v>0</v>
          </cell>
          <cell r="H390">
            <v>0</v>
          </cell>
        </row>
        <row r="391">
          <cell r="D391">
            <v>0</v>
          </cell>
          <cell r="F391">
            <v>0</v>
          </cell>
          <cell r="H391">
            <v>0</v>
          </cell>
        </row>
        <row r="392">
          <cell r="D392">
            <v>0</v>
          </cell>
          <cell r="F392">
            <v>0</v>
          </cell>
          <cell r="H392">
            <v>0</v>
          </cell>
        </row>
        <row r="393">
          <cell r="D393">
            <v>0</v>
          </cell>
          <cell r="F393">
            <v>0</v>
          </cell>
          <cell r="H393">
            <v>0</v>
          </cell>
        </row>
        <row r="394">
          <cell r="D394">
            <v>0</v>
          </cell>
          <cell r="F394">
            <v>0</v>
          </cell>
          <cell r="H394">
            <v>0</v>
          </cell>
        </row>
        <row r="395">
          <cell r="D395">
            <v>0</v>
          </cell>
          <cell r="F395">
            <v>0</v>
          </cell>
          <cell r="H395">
            <v>0</v>
          </cell>
        </row>
        <row r="396">
          <cell r="D396">
            <v>0</v>
          </cell>
          <cell r="F396">
            <v>0</v>
          </cell>
          <cell r="H396">
            <v>0</v>
          </cell>
        </row>
        <row r="397">
          <cell r="D397">
            <v>0</v>
          </cell>
          <cell r="F397">
            <v>0</v>
          </cell>
          <cell r="H397">
            <v>0</v>
          </cell>
        </row>
        <row r="398">
          <cell r="D398">
            <v>0</v>
          </cell>
          <cell r="F398">
            <v>0</v>
          </cell>
          <cell r="H398">
            <v>0</v>
          </cell>
        </row>
        <row r="399">
          <cell r="D399">
            <v>0</v>
          </cell>
          <cell r="F399">
            <v>0</v>
          </cell>
          <cell r="H399">
            <v>0</v>
          </cell>
        </row>
        <row r="400">
          <cell r="D400">
            <v>0</v>
          </cell>
          <cell r="F400">
            <v>0</v>
          </cell>
          <cell r="H400">
            <v>0</v>
          </cell>
        </row>
        <row r="401">
          <cell r="D401">
            <v>0</v>
          </cell>
          <cell r="F401">
            <v>0</v>
          </cell>
          <cell r="H401">
            <v>0</v>
          </cell>
        </row>
        <row r="402">
          <cell r="D402">
            <v>0</v>
          </cell>
          <cell r="F402">
            <v>0</v>
          </cell>
          <cell r="H402">
            <v>0</v>
          </cell>
        </row>
        <row r="403">
          <cell r="D403">
            <v>0</v>
          </cell>
          <cell r="F403">
            <v>0</v>
          </cell>
          <cell r="H403">
            <v>0</v>
          </cell>
        </row>
        <row r="404">
          <cell r="D404">
            <v>0</v>
          </cell>
          <cell r="F404">
            <v>0</v>
          </cell>
          <cell r="H404">
            <v>0</v>
          </cell>
        </row>
        <row r="405">
          <cell r="D405">
            <v>0</v>
          </cell>
          <cell r="F405">
            <v>0</v>
          </cell>
          <cell r="H405">
            <v>0</v>
          </cell>
        </row>
        <row r="406">
          <cell r="D406">
            <v>0</v>
          </cell>
          <cell r="F406">
            <v>0</v>
          </cell>
          <cell r="H406">
            <v>0</v>
          </cell>
        </row>
        <row r="407">
          <cell r="D407">
            <v>0</v>
          </cell>
          <cell r="F407">
            <v>0</v>
          </cell>
          <cell r="H407">
            <v>0</v>
          </cell>
        </row>
        <row r="408">
          <cell r="D408">
            <v>0</v>
          </cell>
          <cell r="F408">
            <v>0</v>
          </cell>
          <cell r="H408">
            <v>0</v>
          </cell>
        </row>
        <row r="409">
          <cell r="D409">
            <v>0</v>
          </cell>
          <cell r="F409">
            <v>0</v>
          </cell>
          <cell r="H409">
            <v>0</v>
          </cell>
        </row>
        <row r="410">
          <cell r="D410">
            <v>0</v>
          </cell>
          <cell r="F410">
            <v>0</v>
          </cell>
          <cell r="H410">
            <v>0</v>
          </cell>
        </row>
        <row r="411">
          <cell r="D411">
            <v>0</v>
          </cell>
          <cell r="F411">
            <v>0</v>
          </cell>
          <cell r="H411">
            <v>0</v>
          </cell>
        </row>
        <row r="412">
          <cell r="D412">
            <v>0</v>
          </cell>
          <cell r="F412">
            <v>0</v>
          </cell>
          <cell r="H412">
            <v>0</v>
          </cell>
        </row>
        <row r="413">
          <cell r="D413">
            <v>0</v>
          </cell>
          <cell r="F413">
            <v>0</v>
          </cell>
          <cell r="H413">
            <v>0</v>
          </cell>
        </row>
        <row r="414">
          <cell r="D414">
            <v>0</v>
          </cell>
          <cell r="F414">
            <v>0</v>
          </cell>
          <cell r="H414">
            <v>0</v>
          </cell>
        </row>
        <row r="415">
          <cell r="D415">
            <v>0</v>
          </cell>
          <cell r="F415">
            <v>0</v>
          </cell>
          <cell r="H415">
            <v>0</v>
          </cell>
        </row>
        <row r="416">
          <cell r="D416">
            <v>0</v>
          </cell>
          <cell r="F416">
            <v>0</v>
          </cell>
          <cell r="H416">
            <v>0</v>
          </cell>
        </row>
        <row r="417">
          <cell r="D417">
            <v>0</v>
          </cell>
          <cell r="F417">
            <v>0</v>
          </cell>
          <cell r="H417">
            <v>0</v>
          </cell>
        </row>
        <row r="418">
          <cell r="D418">
            <v>0</v>
          </cell>
          <cell r="F418">
            <v>0</v>
          </cell>
          <cell r="H418">
            <v>0</v>
          </cell>
        </row>
        <row r="419">
          <cell r="D419">
            <v>0</v>
          </cell>
          <cell r="F419">
            <v>0</v>
          </cell>
          <cell r="H419">
            <v>0</v>
          </cell>
        </row>
        <row r="420">
          <cell r="D420">
            <v>0</v>
          </cell>
          <cell r="F420">
            <v>0</v>
          </cell>
          <cell r="H420">
            <v>0</v>
          </cell>
        </row>
        <row r="421">
          <cell r="D421">
            <v>0</v>
          </cell>
          <cell r="F421">
            <v>0</v>
          </cell>
          <cell r="H421">
            <v>0</v>
          </cell>
        </row>
        <row r="422">
          <cell r="D422">
            <v>0</v>
          </cell>
          <cell r="F422">
            <v>0</v>
          </cell>
          <cell r="H422">
            <v>0</v>
          </cell>
        </row>
        <row r="423">
          <cell r="D423">
            <v>0</v>
          </cell>
          <cell r="F423">
            <v>0</v>
          </cell>
          <cell r="H423">
            <v>0</v>
          </cell>
        </row>
        <row r="424">
          <cell r="D424">
            <v>0</v>
          </cell>
          <cell r="F424">
            <v>0</v>
          </cell>
          <cell r="H424">
            <v>0</v>
          </cell>
        </row>
        <row r="425">
          <cell r="D425">
            <v>0</v>
          </cell>
          <cell r="F425">
            <v>0</v>
          </cell>
          <cell r="H425">
            <v>0</v>
          </cell>
        </row>
        <row r="426">
          <cell r="D426">
            <v>0</v>
          </cell>
          <cell r="F426">
            <v>0</v>
          </cell>
          <cell r="H426">
            <v>0</v>
          </cell>
        </row>
        <row r="427">
          <cell r="D427">
            <v>0</v>
          </cell>
          <cell r="F427">
            <v>0</v>
          </cell>
          <cell r="H427">
            <v>0</v>
          </cell>
        </row>
        <row r="428">
          <cell r="D428">
            <v>0</v>
          </cell>
          <cell r="F428">
            <v>0</v>
          </cell>
          <cell r="H428">
            <v>0</v>
          </cell>
        </row>
        <row r="429">
          <cell r="D429">
            <v>0</v>
          </cell>
          <cell r="F429">
            <v>0</v>
          </cell>
          <cell r="H429">
            <v>0</v>
          </cell>
        </row>
        <row r="430">
          <cell r="D430">
            <v>0</v>
          </cell>
          <cell r="F430">
            <v>0</v>
          </cell>
          <cell r="H430">
            <v>0</v>
          </cell>
        </row>
        <row r="431">
          <cell r="D431">
            <v>0</v>
          </cell>
          <cell r="F431">
            <v>0</v>
          </cell>
          <cell r="H431">
            <v>0</v>
          </cell>
        </row>
        <row r="432">
          <cell r="D432">
            <v>0</v>
          </cell>
          <cell r="F432">
            <v>0</v>
          </cell>
          <cell r="H432">
            <v>0</v>
          </cell>
        </row>
        <row r="433">
          <cell r="D433">
            <v>0</v>
          </cell>
          <cell r="F433">
            <v>0</v>
          </cell>
          <cell r="H433">
            <v>0</v>
          </cell>
        </row>
        <row r="434">
          <cell r="D434">
            <v>0</v>
          </cell>
          <cell r="F434">
            <v>0</v>
          </cell>
          <cell r="H434">
            <v>0</v>
          </cell>
        </row>
        <row r="435">
          <cell r="D435">
            <v>0</v>
          </cell>
          <cell r="F435">
            <v>0</v>
          </cell>
          <cell r="H435">
            <v>0</v>
          </cell>
        </row>
        <row r="436">
          <cell r="D436">
            <v>0</v>
          </cell>
          <cell r="F436">
            <v>0</v>
          </cell>
          <cell r="H436">
            <v>0</v>
          </cell>
        </row>
        <row r="437">
          <cell r="D437">
            <v>0</v>
          </cell>
          <cell r="F437">
            <v>0</v>
          </cell>
          <cell r="H437">
            <v>0</v>
          </cell>
        </row>
        <row r="438">
          <cell r="D438">
            <v>0</v>
          </cell>
          <cell r="F438">
            <v>0</v>
          </cell>
          <cell r="H438">
            <v>0</v>
          </cell>
        </row>
        <row r="439">
          <cell r="D439">
            <v>0</v>
          </cell>
          <cell r="F439">
            <v>0</v>
          </cell>
          <cell r="H439">
            <v>0</v>
          </cell>
        </row>
        <row r="440">
          <cell r="D440">
            <v>0</v>
          </cell>
          <cell r="F440">
            <v>0</v>
          </cell>
          <cell r="H440">
            <v>0</v>
          </cell>
        </row>
        <row r="441">
          <cell r="D441">
            <v>0</v>
          </cell>
          <cell r="F441">
            <v>0</v>
          </cell>
          <cell r="H441">
            <v>0</v>
          </cell>
        </row>
        <row r="442">
          <cell r="D442">
            <v>0</v>
          </cell>
          <cell r="F442">
            <v>0</v>
          </cell>
          <cell r="H442">
            <v>0</v>
          </cell>
        </row>
        <row r="443">
          <cell r="D443">
            <v>0</v>
          </cell>
          <cell r="F443">
            <v>0</v>
          </cell>
          <cell r="H443">
            <v>0</v>
          </cell>
        </row>
        <row r="444">
          <cell r="D444">
            <v>0</v>
          </cell>
          <cell r="F444">
            <v>0</v>
          </cell>
          <cell r="H444">
            <v>0</v>
          </cell>
        </row>
        <row r="445">
          <cell r="D445">
            <v>0</v>
          </cell>
          <cell r="F445">
            <v>0</v>
          </cell>
          <cell r="H445">
            <v>0</v>
          </cell>
        </row>
        <row r="446">
          <cell r="D446">
            <v>0</v>
          </cell>
          <cell r="F446">
            <v>0</v>
          </cell>
          <cell r="H446">
            <v>0</v>
          </cell>
        </row>
        <row r="447">
          <cell r="D447">
            <v>0</v>
          </cell>
          <cell r="F447">
            <v>0</v>
          </cell>
          <cell r="H447">
            <v>0</v>
          </cell>
        </row>
        <row r="448">
          <cell r="D448">
            <v>0</v>
          </cell>
          <cell r="F448">
            <v>0</v>
          </cell>
          <cell r="H448">
            <v>0</v>
          </cell>
        </row>
        <row r="449">
          <cell r="D449">
            <v>0</v>
          </cell>
          <cell r="F449">
            <v>0</v>
          </cell>
          <cell r="H449">
            <v>0</v>
          </cell>
        </row>
        <row r="450">
          <cell r="D450">
            <v>0</v>
          </cell>
          <cell r="F450">
            <v>0</v>
          </cell>
          <cell r="H450">
            <v>0</v>
          </cell>
        </row>
        <row r="451">
          <cell r="D451">
            <v>0</v>
          </cell>
          <cell r="F451">
            <v>0</v>
          </cell>
          <cell r="H451">
            <v>0</v>
          </cell>
        </row>
        <row r="452">
          <cell r="D452">
            <v>0</v>
          </cell>
          <cell r="F452">
            <v>0</v>
          </cell>
          <cell r="H452">
            <v>0</v>
          </cell>
        </row>
        <row r="453">
          <cell r="D453">
            <v>0</v>
          </cell>
          <cell r="F453">
            <v>0</v>
          </cell>
          <cell r="H453">
            <v>0</v>
          </cell>
        </row>
        <row r="454">
          <cell r="D454">
            <v>0</v>
          </cell>
          <cell r="F454">
            <v>0</v>
          </cell>
          <cell r="H454">
            <v>0</v>
          </cell>
        </row>
        <row r="455">
          <cell r="D455">
            <v>0</v>
          </cell>
          <cell r="F455">
            <v>0</v>
          </cell>
          <cell r="H455">
            <v>0</v>
          </cell>
        </row>
        <row r="456">
          <cell r="D456">
            <v>0</v>
          </cell>
          <cell r="F456">
            <v>0</v>
          </cell>
          <cell r="H456">
            <v>0</v>
          </cell>
        </row>
        <row r="457">
          <cell r="D457">
            <v>0</v>
          </cell>
          <cell r="F457">
            <v>0</v>
          </cell>
          <cell r="H457">
            <v>0</v>
          </cell>
        </row>
        <row r="458">
          <cell r="D458">
            <v>0</v>
          </cell>
          <cell r="F458">
            <v>0</v>
          </cell>
          <cell r="H458">
            <v>0</v>
          </cell>
        </row>
        <row r="459">
          <cell r="D459">
            <v>0</v>
          </cell>
          <cell r="F459">
            <v>0</v>
          </cell>
          <cell r="H459">
            <v>0</v>
          </cell>
        </row>
        <row r="460">
          <cell r="D460">
            <v>0</v>
          </cell>
          <cell r="F460">
            <v>0</v>
          </cell>
          <cell r="H460">
            <v>0</v>
          </cell>
        </row>
        <row r="461">
          <cell r="D461">
            <v>0</v>
          </cell>
          <cell r="F461">
            <v>0</v>
          </cell>
          <cell r="H461">
            <v>0</v>
          </cell>
        </row>
        <row r="462">
          <cell r="D462">
            <v>0</v>
          </cell>
          <cell r="F462">
            <v>0</v>
          </cell>
          <cell r="H462">
            <v>0</v>
          </cell>
        </row>
        <row r="463">
          <cell r="D463">
            <v>0</v>
          </cell>
          <cell r="F463">
            <v>0</v>
          </cell>
          <cell r="H463">
            <v>0</v>
          </cell>
        </row>
        <row r="464">
          <cell r="D464">
            <v>0</v>
          </cell>
          <cell r="F464">
            <v>0</v>
          </cell>
          <cell r="H464">
            <v>0</v>
          </cell>
        </row>
        <row r="465">
          <cell r="D465">
            <v>0</v>
          </cell>
          <cell r="F465">
            <v>0</v>
          </cell>
          <cell r="H465">
            <v>0</v>
          </cell>
        </row>
        <row r="466">
          <cell r="D466">
            <v>0</v>
          </cell>
          <cell r="F466">
            <v>0</v>
          </cell>
          <cell r="H466">
            <v>0</v>
          </cell>
        </row>
        <row r="467">
          <cell r="D467">
            <v>0</v>
          </cell>
          <cell r="F467">
            <v>0</v>
          </cell>
          <cell r="H467">
            <v>0</v>
          </cell>
        </row>
        <row r="468">
          <cell r="D468">
            <v>0</v>
          </cell>
          <cell r="F468">
            <v>0</v>
          </cell>
          <cell r="H468">
            <v>0</v>
          </cell>
        </row>
        <row r="469">
          <cell r="D469">
            <v>0</v>
          </cell>
          <cell r="F469">
            <v>0</v>
          </cell>
          <cell r="H469">
            <v>0</v>
          </cell>
        </row>
        <row r="470">
          <cell r="D470">
            <v>0</v>
          </cell>
          <cell r="F470">
            <v>0</v>
          </cell>
          <cell r="H470">
            <v>0</v>
          </cell>
        </row>
        <row r="471">
          <cell r="D471">
            <v>0</v>
          </cell>
          <cell r="F471">
            <v>0</v>
          </cell>
          <cell r="H471">
            <v>0</v>
          </cell>
        </row>
        <row r="472">
          <cell r="D472">
            <v>0</v>
          </cell>
          <cell r="F472">
            <v>0</v>
          </cell>
          <cell r="H472">
            <v>0</v>
          </cell>
        </row>
        <row r="473">
          <cell r="D473">
            <v>0</v>
          </cell>
          <cell r="F473">
            <v>0</v>
          </cell>
          <cell r="H473">
            <v>0</v>
          </cell>
        </row>
        <row r="474">
          <cell r="D474">
            <v>0</v>
          </cell>
          <cell r="F474">
            <v>0</v>
          </cell>
          <cell r="H474">
            <v>0</v>
          </cell>
        </row>
        <row r="475">
          <cell r="D475">
            <v>0</v>
          </cell>
          <cell r="F475">
            <v>0</v>
          </cell>
          <cell r="H475">
            <v>0</v>
          </cell>
        </row>
        <row r="476">
          <cell r="D476">
            <v>0</v>
          </cell>
          <cell r="F476">
            <v>0</v>
          </cell>
          <cell r="H476">
            <v>0</v>
          </cell>
        </row>
        <row r="477">
          <cell r="D477">
            <v>0</v>
          </cell>
          <cell r="F477">
            <v>0</v>
          </cell>
          <cell r="H477">
            <v>0</v>
          </cell>
        </row>
        <row r="478">
          <cell r="D478">
            <v>0</v>
          </cell>
          <cell r="F478">
            <v>0</v>
          </cell>
          <cell r="H478">
            <v>0</v>
          </cell>
        </row>
        <row r="479">
          <cell r="D479">
            <v>0</v>
          </cell>
          <cell r="F479">
            <v>0</v>
          </cell>
          <cell r="H479">
            <v>0</v>
          </cell>
        </row>
        <row r="480">
          <cell r="D480">
            <v>0</v>
          </cell>
          <cell r="F480">
            <v>0</v>
          </cell>
          <cell r="H480">
            <v>0</v>
          </cell>
        </row>
        <row r="481">
          <cell r="D481">
            <v>0</v>
          </cell>
          <cell r="F481">
            <v>0</v>
          </cell>
          <cell r="H481">
            <v>0</v>
          </cell>
        </row>
        <row r="482">
          <cell r="D482">
            <v>0</v>
          </cell>
          <cell r="F482">
            <v>0</v>
          </cell>
          <cell r="H482">
            <v>0</v>
          </cell>
        </row>
        <row r="483">
          <cell r="D483">
            <v>0</v>
          </cell>
          <cell r="F483">
            <v>0</v>
          </cell>
          <cell r="H483">
            <v>0</v>
          </cell>
        </row>
        <row r="484">
          <cell r="D484">
            <v>0</v>
          </cell>
          <cell r="F484">
            <v>0</v>
          </cell>
          <cell r="H484">
            <v>0</v>
          </cell>
        </row>
        <row r="485">
          <cell r="D485">
            <v>0</v>
          </cell>
          <cell r="F485">
            <v>0</v>
          </cell>
          <cell r="H485">
            <v>0</v>
          </cell>
        </row>
        <row r="486">
          <cell r="D486">
            <v>0</v>
          </cell>
          <cell r="F486">
            <v>0</v>
          </cell>
          <cell r="H486">
            <v>0</v>
          </cell>
        </row>
        <row r="487">
          <cell r="D487">
            <v>0</v>
          </cell>
          <cell r="F487">
            <v>0</v>
          </cell>
          <cell r="H487">
            <v>0</v>
          </cell>
        </row>
        <row r="488">
          <cell r="D488">
            <v>0</v>
          </cell>
          <cell r="F488">
            <v>0</v>
          </cell>
          <cell r="H488">
            <v>0</v>
          </cell>
        </row>
        <row r="489">
          <cell r="D489">
            <v>0</v>
          </cell>
          <cell r="F489">
            <v>0</v>
          </cell>
          <cell r="H489">
            <v>0</v>
          </cell>
        </row>
        <row r="490">
          <cell r="D490">
            <v>0</v>
          </cell>
          <cell r="F490">
            <v>0</v>
          </cell>
          <cell r="H490">
            <v>0</v>
          </cell>
        </row>
        <row r="491">
          <cell r="D491">
            <v>0</v>
          </cell>
          <cell r="F491">
            <v>0</v>
          </cell>
          <cell r="H491">
            <v>0</v>
          </cell>
        </row>
        <row r="492">
          <cell r="D492">
            <v>0</v>
          </cell>
          <cell r="F492">
            <v>0</v>
          </cell>
          <cell r="H492">
            <v>0</v>
          </cell>
        </row>
        <row r="493">
          <cell r="D493">
            <v>0</v>
          </cell>
          <cell r="F493">
            <v>0</v>
          </cell>
          <cell r="H493">
            <v>0</v>
          </cell>
        </row>
        <row r="494">
          <cell r="D494">
            <v>0</v>
          </cell>
          <cell r="F494">
            <v>0</v>
          </cell>
          <cell r="H494">
            <v>0</v>
          </cell>
        </row>
        <row r="495">
          <cell r="D495">
            <v>0</v>
          </cell>
          <cell r="F495">
            <v>0</v>
          </cell>
          <cell r="H495">
            <v>0</v>
          </cell>
        </row>
        <row r="496">
          <cell r="D496">
            <v>0</v>
          </cell>
          <cell r="F496">
            <v>0</v>
          </cell>
          <cell r="H496">
            <v>0</v>
          </cell>
        </row>
        <row r="497">
          <cell r="D497">
            <v>0</v>
          </cell>
          <cell r="F497">
            <v>0</v>
          </cell>
          <cell r="H497">
            <v>0</v>
          </cell>
        </row>
        <row r="498">
          <cell r="D498">
            <v>0</v>
          </cell>
          <cell r="F498">
            <v>0</v>
          </cell>
          <cell r="H498">
            <v>0</v>
          </cell>
        </row>
        <row r="499">
          <cell r="D499">
            <v>0</v>
          </cell>
          <cell r="F499">
            <v>0</v>
          </cell>
          <cell r="H499">
            <v>0</v>
          </cell>
        </row>
        <row r="500">
          <cell r="D500">
            <v>0</v>
          </cell>
          <cell r="F500">
            <v>0</v>
          </cell>
          <cell r="H500">
            <v>0</v>
          </cell>
        </row>
        <row r="501">
          <cell r="D501">
            <v>0</v>
          </cell>
          <cell r="F501">
            <v>0</v>
          </cell>
          <cell r="H501">
            <v>0</v>
          </cell>
        </row>
        <row r="502">
          <cell r="D502">
            <v>0</v>
          </cell>
          <cell r="F502">
            <v>0</v>
          </cell>
          <cell r="H502">
            <v>0</v>
          </cell>
        </row>
        <row r="503">
          <cell r="D503">
            <v>0</v>
          </cell>
          <cell r="F503">
            <v>0</v>
          </cell>
          <cell r="H503">
            <v>0</v>
          </cell>
        </row>
        <row r="504">
          <cell r="D504">
            <v>0</v>
          </cell>
          <cell r="F504">
            <v>0</v>
          </cell>
          <cell r="H504">
            <v>0</v>
          </cell>
        </row>
        <row r="505">
          <cell r="D505">
            <v>0</v>
          </cell>
          <cell r="F505">
            <v>0</v>
          </cell>
          <cell r="H505">
            <v>0</v>
          </cell>
        </row>
        <row r="506">
          <cell r="D506">
            <v>0</v>
          </cell>
          <cell r="F506">
            <v>0</v>
          </cell>
          <cell r="H506">
            <v>0</v>
          </cell>
        </row>
        <row r="507">
          <cell r="D507">
            <v>0</v>
          </cell>
          <cell r="F507">
            <v>0</v>
          </cell>
          <cell r="H507">
            <v>0</v>
          </cell>
        </row>
        <row r="508">
          <cell r="D508">
            <v>0</v>
          </cell>
          <cell r="F508">
            <v>0</v>
          </cell>
          <cell r="H508">
            <v>0</v>
          </cell>
        </row>
        <row r="509">
          <cell r="D509">
            <v>0</v>
          </cell>
          <cell r="F509">
            <v>0</v>
          </cell>
          <cell r="H509">
            <v>0</v>
          </cell>
        </row>
        <row r="510">
          <cell r="D510">
            <v>0</v>
          </cell>
          <cell r="F510">
            <v>0</v>
          </cell>
          <cell r="H510">
            <v>0</v>
          </cell>
        </row>
        <row r="511">
          <cell r="D511">
            <v>0</v>
          </cell>
          <cell r="F511">
            <v>0</v>
          </cell>
          <cell r="H511">
            <v>0</v>
          </cell>
        </row>
        <row r="512">
          <cell r="D512">
            <v>0</v>
          </cell>
          <cell r="F512">
            <v>0</v>
          </cell>
          <cell r="H512">
            <v>0</v>
          </cell>
        </row>
        <row r="513">
          <cell r="D513">
            <v>0</v>
          </cell>
          <cell r="F513">
            <v>0</v>
          </cell>
          <cell r="H513">
            <v>0</v>
          </cell>
        </row>
        <row r="514">
          <cell r="D514">
            <v>0</v>
          </cell>
          <cell r="F514">
            <v>0</v>
          </cell>
          <cell r="H514">
            <v>0</v>
          </cell>
        </row>
        <row r="515">
          <cell r="D515">
            <v>0</v>
          </cell>
          <cell r="F515">
            <v>0</v>
          </cell>
          <cell r="H515">
            <v>0</v>
          </cell>
        </row>
        <row r="516">
          <cell r="D516">
            <v>0</v>
          </cell>
          <cell r="F516">
            <v>0</v>
          </cell>
          <cell r="H516">
            <v>0</v>
          </cell>
        </row>
        <row r="517">
          <cell r="D517">
            <v>0</v>
          </cell>
          <cell r="F517">
            <v>0</v>
          </cell>
          <cell r="H517">
            <v>0</v>
          </cell>
        </row>
        <row r="518">
          <cell r="D518">
            <v>0</v>
          </cell>
          <cell r="F518">
            <v>0</v>
          </cell>
          <cell r="H518">
            <v>0</v>
          </cell>
        </row>
        <row r="519">
          <cell r="D519">
            <v>0</v>
          </cell>
          <cell r="F519">
            <v>0</v>
          </cell>
          <cell r="H519">
            <v>0</v>
          </cell>
        </row>
        <row r="520">
          <cell r="D520">
            <v>0</v>
          </cell>
          <cell r="F520">
            <v>0</v>
          </cell>
          <cell r="H520">
            <v>0</v>
          </cell>
        </row>
        <row r="521">
          <cell r="D521">
            <v>0</v>
          </cell>
          <cell r="F521">
            <v>0</v>
          </cell>
          <cell r="H521">
            <v>0</v>
          </cell>
        </row>
        <row r="522">
          <cell r="D522">
            <v>0</v>
          </cell>
          <cell r="F522">
            <v>0</v>
          </cell>
          <cell r="H522">
            <v>0</v>
          </cell>
        </row>
        <row r="523">
          <cell r="D523">
            <v>0</v>
          </cell>
          <cell r="F523">
            <v>0</v>
          </cell>
          <cell r="H523">
            <v>0</v>
          </cell>
        </row>
        <row r="524">
          <cell r="D524">
            <v>0</v>
          </cell>
          <cell r="F524">
            <v>0</v>
          </cell>
          <cell r="H524">
            <v>0</v>
          </cell>
        </row>
        <row r="525">
          <cell r="D525">
            <v>0</v>
          </cell>
          <cell r="F525">
            <v>0</v>
          </cell>
          <cell r="H525">
            <v>0</v>
          </cell>
        </row>
        <row r="526">
          <cell r="D526">
            <v>0</v>
          </cell>
          <cell r="F526">
            <v>0</v>
          </cell>
          <cell r="H526">
            <v>0</v>
          </cell>
        </row>
        <row r="527">
          <cell r="D527">
            <v>0</v>
          </cell>
          <cell r="F527">
            <v>0</v>
          </cell>
          <cell r="H527">
            <v>0</v>
          </cell>
        </row>
        <row r="528">
          <cell r="D528">
            <v>0</v>
          </cell>
          <cell r="F528">
            <v>0</v>
          </cell>
          <cell r="H528">
            <v>0</v>
          </cell>
        </row>
        <row r="529">
          <cell r="D529">
            <v>0</v>
          </cell>
          <cell r="F529">
            <v>0</v>
          </cell>
          <cell r="H529">
            <v>0</v>
          </cell>
        </row>
        <row r="530">
          <cell r="D530">
            <v>0</v>
          </cell>
          <cell r="F530">
            <v>0</v>
          </cell>
          <cell r="H530">
            <v>0</v>
          </cell>
        </row>
        <row r="531">
          <cell r="D531">
            <v>0</v>
          </cell>
          <cell r="F531">
            <v>0</v>
          </cell>
          <cell r="H531">
            <v>0</v>
          </cell>
        </row>
        <row r="532">
          <cell r="D532">
            <v>0</v>
          </cell>
          <cell r="F532">
            <v>0</v>
          </cell>
          <cell r="H532">
            <v>0</v>
          </cell>
        </row>
        <row r="533">
          <cell r="D533">
            <v>0</v>
          </cell>
          <cell r="F533">
            <v>0</v>
          </cell>
          <cell r="H533">
            <v>0</v>
          </cell>
        </row>
        <row r="534">
          <cell r="D534">
            <v>0</v>
          </cell>
          <cell r="F534">
            <v>0</v>
          </cell>
          <cell r="H534">
            <v>0</v>
          </cell>
        </row>
        <row r="535">
          <cell r="D535">
            <v>0</v>
          </cell>
          <cell r="F535">
            <v>0</v>
          </cell>
          <cell r="H535">
            <v>0</v>
          </cell>
        </row>
        <row r="536">
          <cell r="D536">
            <v>0</v>
          </cell>
          <cell r="F536">
            <v>0</v>
          </cell>
          <cell r="H536">
            <v>0</v>
          </cell>
        </row>
        <row r="537">
          <cell r="D537">
            <v>0</v>
          </cell>
          <cell r="F537">
            <v>0</v>
          </cell>
          <cell r="H537">
            <v>0</v>
          </cell>
        </row>
        <row r="538">
          <cell r="D538">
            <v>0</v>
          </cell>
          <cell r="F538">
            <v>0</v>
          </cell>
          <cell r="H538">
            <v>0</v>
          </cell>
        </row>
        <row r="539">
          <cell r="D539">
            <v>0</v>
          </cell>
          <cell r="F539">
            <v>0</v>
          </cell>
          <cell r="H539">
            <v>0</v>
          </cell>
        </row>
        <row r="540">
          <cell r="D540">
            <v>0</v>
          </cell>
          <cell r="F540">
            <v>0</v>
          </cell>
          <cell r="H540">
            <v>0</v>
          </cell>
        </row>
        <row r="541">
          <cell r="D541">
            <v>0</v>
          </cell>
          <cell r="F541">
            <v>0</v>
          </cell>
          <cell r="H541">
            <v>0</v>
          </cell>
        </row>
        <row r="542">
          <cell r="D542">
            <v>0</v>
          </cell>
          <cell r="F542">
            <v>0</v>
          </cell>
          <cell r="H542">
            <v>0</v>
          </cell>
        </row>
        <row r="543">
          <cell r="D543">
            <v>0</v>
          </cell>
          <cell r="F543">
            <v>0</v>
          </cell>
          <cell r="H543">
            <v>0</v>
          </cell>
        </row>
        <row r="544">
          <cell r="D544">
            <v>0</v>
          </cell>
          <cell r="F544">
            <v>0</v>
          </cell>
          <cell r="H544">
            <v>0</v>
          </cell>
        </row>
        <row r="545">
          <cell r="D545">
            <v>0</v>
          </cell>
          <cell r="F545">
            <v>0</v>
          </cell>
          <cell r="H545">
            <v>0</v>
          </cell>
        </row>
        <row r="546">
          <cell r="D546">
            <v>0</v>
          </cell>
          <cell r="F546">
            <v>0</v>
          </cell>
          <cell r="H546">
            <v>0</v>
          </cell>
        </row>
        <row r="547">
          <cell r="D547">
            <v>0</v>
          </cell>
          <cell r="F547">
            <v>0</v>
          </cell>
          <cell r="H547">
            <v>0</v>
          </cell>
        </row>
        <row r="548">
          <cell r="D548">
            <v>0</v>
          </cell>
          <cell r="F548">
            <v>0</v>
          </cell>
          <cell r="H548">
            <v>0</v>
          </cell>
        </row>
        <row r="549">
          <cell r="D549">
            <v>0</v>
          </cell>
          <cell r="F549">
            <v>0</v>
          </cell>
          <cell r="H549">
            <v>0</v>
          </cell>
        </row>
        <row r="550">
          <cell r="D550">
            <v>0</v>
          </cell>
          <cell r="F550">
            <v>0</v>
          </cell>
          <cell r="H550">
            <v>0</v>
          </cell>
        </row>
        <row r="551">
          <cell r="D551">
            <v>0</v>
          </cell>
          <cell r="F551">
            <v>0</v>
          </cell>
          <cell r="H551">
            <v>0</v>
          </cell>
        </row>
        <row r="552">
          <cell r="D552">
            <v>0</v>
          </cell>
          <cell r="F552">
            <v>0</v>
          </cell>
          <cell r="H552">
            <v>0</v>
          </cell>
        </row>
        <row r="553">
          <cell r="D553">
            <v>0</v>
          </cell>
          <cell r="F553">
            <v>0</v>
          </cell>
          <cell r="H553">
            <v>0</v>
          </cell>
        </row>
        <row r="554">
          <cell r="D554">
            <v>0</v>
          </cell>
          <cell r="F554">
            <v>0</v>
          </cell>
          <cell r="H554">
            <v>0</v>
          </cell>
        </row>
        <row r="555">
          <cell r="D555">
            <v>0</v>
          </cell>
          <cell r="F555">
            <v>0</v>
          </cell>
          <cell r="H555">
            <v>0</v>
          </cell>
        </row>
        <row r="556">
          <cell r="D556">
            <v>0</v>
          </cell>
          <cell r="F556">
            <v>0</v>
          </cell>
          <cell r="H556">
            <v>0</v>
          </cell>
        </row>
        <row r="557">
          <cell r="D557">
            <v>0</v>
          </cell>
          <cell r="F557">
            <v>0</v>
          </cell>
          <cell r="H557">
            <v>0</v>
          </cell>
        </row>
        <row r="558">
          <cell r="D558">
            <v>0</v>
          </cell>
          <cell r="F558">
            <v>0</v>
          </cell>
          <cell r="H558">
            <v>0</v>
          </cell>
        </row>
        <row r="559">
          <cell r="D559">
            <v>0</v>
          </cell>
          <cell r="F559">
            <v>0</v>
          </cell>
          <cell r="H559">
            <v>0</v>
          </cell>
        </row>
        <row r="560">
          <cell r="D560">
            <v>0</v>
          </cell>
          <cell r="F560">
            <v>0</v>
          </cell>
          <cell r="H560">
            <v>0</v>
          </cell>
        </row>
        <row r="561">
          <cell r="D561">
            <v>0</v>
          </cell>
          <cell r="F561">
            <v>0</v>
          </cell>
          <cell r="H561">
            <v>0</v>
          </cell>
        </row>
        <row r="562">
          <cell r="D562">
            <v>0</v>
          </cell>
          <cell r="F562">
            <v>0</v>
          </cell>
          <cell r="H562">
            <v>0</v>
          </cell>
        </row>
        <row r="563">
          <cell r="D563">
            <v>0</v>
          </cell>
          <cell r="F563">
            <v>0</v>
          </cell>
          <cell r="H563">
            <v>0</v>
          </cell>
        </row>
        <row r="564">
          <cell r="D564">
            <v>0</v>
          </cell>
          <cell r="F564">
            <v>0</v>
          </cell>
          <cell r="H564">
            <v>0</v>
          </cell>
        </row>
        <row r="565">
          <cell r="D565">
            <v>0</v>
          </cell>
          <cell r="F565">
            <v>0</v>
          </cell>
          <cell r="H565">
            <v>0</v>
          </cell>
        </row>
        <row r="566">
          <cell r="D566">
            <v>0</v>
          </cell>
          <cell r="F566">
            <v>0</v>
          </cell>
          <cell r="H566">
            <v>0</v>
          </cell>
        </row>
        <row r="567">
          <cell r="D567">
            <v>0</v>
          </cell>
          <cell r="F567">
            <v>0</v>
          </cell>
          <cell r="H567">
            <v>0</v>
          </cell>
        </row>
        <row r="568">
          <cell r="D568">
            <v>0</v>
          </cell>
          <cell r="F568">
            <v>0</v>
          </cell>
          <cell r="H568">
            <v>0</v>
          </cell>
        </row>
        <row r="569">
          <cell r="D569">
            <v>0</v>
          </cell>
          <cell r="F569">
            <v>0</v>
          </cell>
          <cell r="H569">
            <v>0</v>
          </cell>
        </row>
        <row r="570">
          <cell r="D570">
            <v>0</v>
          </cell>
          <cell r="F570">
            <v>0</v>
          </cell>
          <cell r="H570">
            <v>0</v>
          </cell>
        </row>
        <row r="571">
          <cell r="D571">
            <v>0</v>
          </cell>
          <cell r="F571">
            <v>0</v>
          </cell>
          <cell r="H571">
            <v>0</v>
          </cell>
        </row>
        <row r="572">
          <cell r="D572">
            <v>0</v>
          </cell>
          <cell r="F572">
            <v>0</v>
          </cell>
          <cell r="H572">
            <v>0</v>
          </cell>
        </row>
        <row r="573">
          <cell r="D573">
            <v>0</v>
          </cell>
          <cell r="F573">
            <v>0</v>
          </cell>
          <cell r="H573">
            <v>0</v>
          </cell>
        </row>
        <row r="574">
          <cell r="D574">
            <v>0</v>
          </cell>
          <cell r="F574">
            <v>0</v>
          </cell>
          <cell r="H574">
            <v>0</v>
          </cell>
        </row>
        <row r="575">
          <cell r="D575">
            <v>0</v>
          </cell>
          <cell r="F575">
            <v>0</v>
          </cell>
          <cell r="H575">
            <v>0</v>
          </cell>
        </row>
        <row r="576">
          <cell r="D576">
            <v>0</v>
          </cell>
          <cell r="F576">
            <v>0</v>
          </cell>
          <cell r="H576">
            <v>0</v>
          </cell>
        </row>
        <row r="577">
          <cell r="D577">
            <v>0</v>
          </cell>
          <cell r="F577">
            <v>0</v>
          </cell>
          <cell r="H577">
            <v>0</v>
          </cell>
        </row>
        <row r="578">
          <cell r="D578">
            <v>0</v>
          </cell>
          <cell r="F578">
            <v>0</v>
          </cell>
          <cell r="H578">
            <v>0</v>
          </cell>
        </row>
        <row r="579">
          <cell r="D579">
            <v>0</v>
          </cell>
          <cell r="F579">
            <v>0</v>
          </cell>
          <cell r="H579">
            <v>0</v>
          </cell>
        </row>
        <row r="580">
          <cell r="D580">
            <v>0</v>
          </cell>
          <cell r="F580">
            <v>0</v>
          </cell>
          <cell r="H580">
            <v>0</v>
          </cell>
        </row>
        <row r="581">
          <cell r="D581">
            <v>0</v>
          </cell>
          <cell r="F581">
            <v>0</v>
          </cell>
          <cell r="H581">
            <v>0</v>
          </cell>
        </row>
        <row r="582">
          <cell r="D582">
            <v>0</v>
          </cell>
          <cell r="F582">
            <v>0</v>
          </cell>
          <cell r="H582">
            <v>0</v>
          </cell>
        </row>
        <row r="583">
          <cell r="D583">
            <v>0</v>
          </cell>
          <cell r="F583">
            <v>0</v>
          </cell>
          <cell r="H583">
            <v>0</v>
          </cell>
        </row>
        <row r="584">
          <cell r="D584">
            <v>0</v>
          </cell>
          <cell r="F584">
            <v>0</v>
          </cell>
          <cell r="H584">
            <v>0</v>
          </cell>
        </row>
        <row r="585">
          <cell r="D585">
            <v>0</v>
          </cell>
          <cell r="F585">
            <v>0</v>
          </cell>
          <cell r="H585">
            <v>0</v>
          </cell>
        </row>
        <row r="586">
          <cell r="D586">
            <v>0</v>
          </cell>
          <cell r="F586">
            <v>0</v>
          </cell>
          <cell r="H586">
            <v>0</v>
          </cell>
        </row>
        <row r="587">
          <cell r="D587">
            <v>0</v>
          </cell>
          <cell r="F587">
            <v>0</v>
          </cell>
          <cell r="H587">
            <v>0</v>
          </cell>
        </row>
        <row r="588">
          <cell r="D588">
            <v>0</v>
          </cell>
          <cell r="F588">
            <v>0</v>
          </cell>
          <cell r="H588">
            <v>0</v>
          </cell>
        </row>
        <row r="589">
          <cell r="D589">
            <v>0</v>
          </cell>
          <cell r="F589">
            <v>0</v>
          </cell>
          <cell r="H589">
            <v>0</v>
          </cell>
        </row>
        <row r="590">
          <cell r="D590">
            <v>0</v>
          </cell>
          <cell r="F590">
            <v>0</v>
          </cell>
          <cell r="H590">
            <v>0</v>
          </cell>
        </row>
        <row r="591">
          <cell r="D591">
            <v>0</v>
          </cell>
          <cell r="F591">
            <v>0</v>
          </cell>
          <cell r="H591">
            <v>0</v>
          </cell>
        </row>
        <row r="592">
          <cell r="D592">
            <v>0</v>
          </cell>
          <cell r="F592">
            <v>0</v>
          </cell>
          <cell r="H592">
            <v>0</v>
          </cell>
        </row>
        <row r="593">
          <cell r="D593">
            <v>0</v>
          </cell>
          <cell r="F593">
            <v>0</v>
          </cell>
          <cell r="H593">
            <v>0</v>
          </cell>
        </row>
        <row r="594">
          <cell r="D594">
            <v>0</v>
          </cell>
          <cell r="F594">
            <v>0</v>
          </cell>
          <cell r="H594">
            <v>0</v>
          </cell>
        </row>
        <row r="595">
          <cell r="D595">
            <v>0</v>
          </cell>
          <cell r="F595">
            <v>0</v>
          </cell>
          <cell r="H595">
            <v>0</v>
          </cell>
        </row>
        <row r="596">
          <cell r="D596">
            <v>0</v>
          </cell>
          <cell r="F596">
            <v>0</v>
          </cell>
          <cell r="H596">
            <v>0</v>
          </cell>
        </row>
        <row r="597">
          <cell r="D597">
            <v>0</v>
          </cell>
          <cell r="F597">
            <v>0</v>
          </cell>
          <cell r="H597">
            <v>0</v>
          </cell>
        </row>
        <row r="598">
          <cell r="D598">
            <v>0</v>
          </cell>
          <cell r="F598">
            <v>0</v>
          </cell>
          <cell r="H598">
            <v>0</v>
          </cell>
        </row>
        <row r="599">
          <cell r="D599">
            <v>0</v>
          </cell>
          <cell r="F599">
            <v>0</v>
          </cell>
          <cell r="H599">
            <v>0</v>
          </cell>
        </row>
        <row r="600">
          <cell r="D600">
            <v>0</v>
          </cell>
          <cell r="F600">
            <v>0</v>
          </cell>
          <cell r="H600">
            <v>0</v>
          </cell>
        </row>
        <row r="601">
          <cell r="D601">
            <v>0</v>
          </cell>
          <cell r="F601">
            <v>0</v>
          </cell>
          <cell r="H601">
            <v>0</v>
          </cell>
        </row>
        <row r="602">
          <cell r="D602">
            <v>0</v>
          </cell>
          <cell r="F602">
            <v>0</v>
          </cell>
          <cell r="H602">
            <v>0</v>
          </cell>
        </row>
        <row r="603">
          <cell r="D603">
            <v>0</v>
          </cell>
          <cell r="F603">
            <v>0</v>
          </cell>
          <cell r="H603">
            <v>0</v>
          </cell>
        </row>
        <row r="604">
          <cell r="D604">
            <v>0</v>
          </cell>
          <cell r="F604">
            <v>0</v>
          </cell>
          <cell r="H604">
            <v>0</v>
          </cell>
        </row>
        <row r="605">
          <cell r="D605">
            <v>0</v>
          </cell>
          <cell r="F605">
            <v>0</v>
          </cell>
          <cell r="H605">
            <v>0</v>
          </cell>
        </row>
        <row r="606">
          <cell r="D606">
            <v>0</v>
          </cell>
          <cell r="F606">
            <v>0</v>
          </cell>
          <cell r="H606">
            <v>0</v>
          </cell>
        </row>
        <row r="607">
          <cell r="D607">
            <v>0</v>
          </cell>
          <cell r="F607">
            <v>0</v>
          </cell>
          <cell r="H607">
            <v>0</v>
          </cell>
        </row>
        <row r="608">
          <cell r="D608">
            <v>0</v>
          </cell>
          <cell r="F608">
            <v>0</v>
          </cell>
          <cell r="H608">
            <v>0</v>
          </cell>
        </row>
        <row r="609">
          <cell r="D609">
            <v>0</v>
          </cell>
          <cell r="F609">
            <v>0</v>
          </cell>
          <cell r="H609">
            <v>0</v>
          </cell>
        </row>
        <row r="610">
          <cell r="D610">
            <v>0</v>
          </cell>
          <cell r="F610">
            <v>0</v>
          </cell>
          <cell r="H610">
            <v>0</v>
          </cell>
        </row>
        <row r="611">
          <cell r="D611">
            <v>0</v>
          </cell>
          <cell r="F611">
            <v>0</v>
          </cell>
          <cell r="H611">
            <v>0</v>
          </cell>
        </row>
        <row r="612">
          <cell r="D612">
            <v>0</v>
          </cell>
          <cell r="F612">
            <v>0</v>
          </cell>
          <cell r="H612">
            <v>0</v>
          </cell>
        </row>
        <row r="613">
          <cell r="D613">
            <v>0</v>
          </cell>
          <cell r="F613">
            <v>0</v>
          </cell>
          <cell r="H613">
            <v>0</v>
          </cell>
        </row>
        <row r="614">
          <cell r="D614">
            <v>0</v>
          </cell>
          <cell r="F614">
            <v>0</v>
          </cell>
          <cell r="H614">
            <v>0</v>
          </cell>
        </row>
        <row r="615">
          <cell r="D615">
            <v>0</v>
          </cell>
          <cell r="F615">
            <v>0</v>
          </cell>
          <cell r="H615">
            <v>0</v>
          </cell>
        </row>
        <row r="616">
          <cell r="D616">
            <v>0</v>
          </cell>
          <cell r="F616">
            <v>0</v>
          </cell>
          <cell r="H616">
            <v>0</v>
          </cell>
        </row>
        <row r="617">
          <cell r="D617">
            <v>0</v>
          </cell>
          <cell r="F617">
            <v>0</v>
          </cell>
          <cell r="H617">
            <v>0</v>
          </cell>
        </row>
        <row r="618">
          <cell r="D618">
            <v>0</v>
          </cell>
          <cell r="F618">
            <v>0</v>
          </cell>
          <cell r="H618">
            <v>0</v>
          </cell>
        </row>
        <row r="619">
          <cell r="D619">
            <v>0</v>
          </cell>
          <cell r="F619">
            <v>0</v>
          </cell>
          <cell r="H619">
            <v>0</v>
          </cell>
        </row>
        <row r="620">
          <cell r="D620">
            <v>0</v>
          </cell>
          <cell r="F620">
            <v>0</v>
          </cell>
          <cell r="H620">
            <v>0</v>
          </cell>
        </row>
        <row r="621">
          <cell r="D621">
            <v>0</v>
          </cell>
          <cell r="F621">
            <v>0</v>
          </cell>
          <cell r="H621">
            <v>0</v>
          </cell>
        </row>
        <row r="622">
          <cell r="D622">
            <v>0</v>
          </cell>
          <cell r="F622">
            <v>0</v>
          </cell>
          <cell r="H622">
            <v>0</v>
          </cell>
        </row>
        <row r="623">
          <cell r="D623">
            <v>0</v>
          </cell>
          <cell r="F623">
            <v>0</v>
          </cell>
          <cell r="H623">
            <v>0</v>
          </cell>
        </row>
        <row r="624">
          <cell r="D624">
            <v>0</v>
          </cell>
          <cell r="F624">
            <v>0</v>
          </cell>
          <cell r="H624">
            <v>0</v>
          </cell>
        </row>
        <row r="625">
          <cell r="D625">
            <v>0</v>
          </cell>
          <cell r="F625">
            <v>0</v>
          </cell>
          <cell r="H625">
            <v>0</v>
          </cell>
        </row>
        <row r="626">
          <cell r="D626">
            <v>0</v>
          </cell>
          <cell r="F626">
            <v>0</v>
          </cell>
          <cell r="H626">
            <v>0</v>
          </cell>
        </row>
        <row r="627">
          <cell r="D627">
            <v>0</v>
          </cell>
          <cell r="F627">
            <v>0</v>
          </cell>
          <cell r="H627">
            <v>0</v>
          </cell>
        </row>
        <row r="628">
          <cell r="D628">
            <v>0</v>
          </cell>
          <cell r="F628">
            <v>0</v>
          </cell>
          <cell r="H628">
            <v>0</v>
          </cell>
        </row>
        <row r="629">
          <cell r="D629">
            <v>0</v>
          </cell>
          <cell r="F629">
            <v>0</v>
          </cell>
          <cell r="H629">
            <v>0</v>
          </cell>
        </row>
        <row r="630">
          <cell r="D630">
            <v>0</v>
          </cell>
          <cell r="F630">
            <v>0</v>
          </cell>
          <cell r="H630">
            <v>0</v>
          </cell>
        </row>
        <row r="631">
          <cell r="D631">
            <v>0</v>
          </cell>
          <cell r="F631">
            <v>0</v>
          </cell>
          <cell r="H631">
            <v>0</v>
          </cell>
        </row>
        <row r="632">
          <cell r="D632">
            <v>0</v>
          </cell>
          <cell r="F632">
            <v>0</v>
          </cell>
          <cell r="H632">
            <v>0</v>
          </cell>
        </row>
        <row r="633">
          <cell r="D633">
            <v>0</v>
          </cell>
          <cell r="F633">
            <v>0</v>
          </cell>
          <cell r="H633">
            <v>0</v>
          </cell>
        </row>
        <row r="634">
          <cell r="D634">
            <v>0</v>
          </cell>
          <cell r="F634">
            <v>0</v>
          </cell>
          <cell r="H634">
            <v>0</v>
          </cell>
        </row>
        <row r="635">
          <cell r="D635">
            <v>0</v>
          </cell>
          <cell r="F635">
            <v>0</v>
          </cell>
          <cell r="H635">
            <v>0</v>
          </cell>
        </row>
        <row r="636">
          <cell r="D636">
            <v>0</v>
          </cell>
          <cell r="F636">
            <v>0</v>
          </cell>
          <cell r="H636">
            <v>0</v>
          </cell>
        </row>
        <row r="637">
          <cell r="D637">
            <v>0</v>
          </cell>
          <cell r="F637">
            <v>0</v>
          </cell>
          <cell r="H637">
            <v>0</v>
          </cell>
        </row>
        <row r="638">
          <cell r="D638">
            <v>0</v>
          </cell>
          <cell r="F638">
            <v>0</v>
          </cell>
          <cell r="H638">
            <v>0</v>
          </cell>
        </row>
        <row r="639">
          <cell r="D639">
            <v>0</v>
          </cell>
          <cell r="F639">
            <v>0</v>
          </cell>
          <cell r="H639">
            <v>0</v>
          </cell>
        </row>
        <row r="640">
          <cell r="D640">
            <v>0</v>
          </cell>
          <cell r="F640">
            <v>0</v>
          </cell>
          <cell r="H640">
            <v>0</v>
          </cell>
        </row>
        <row r="641">
          <cell r="D641">
            <v>0</v>
          </cell>
          <cell r="F641">
            <v>0</v>
          </cell>
          <cell r="H641">
            <v>0</v>
          </cell>
        </row>
        <row r="642">
          <cell r="D642">
            <v>0</v>
          </cell>
          <cell r="F642">
            <v>0</v>
          </cell>
          <cell r="H642">
            <v>0</v>
          </cell>
        </row>
        <row r="643">
          <cell r="D643">
            <v>0</v>
          </cell>
          <cell r="F643">
            <v>0</v>
          </cell>
          <cell r="H643">
            <v>0</v>
          </cell>
        </row>
        <row r="644">
          <cell r="D644">
            <v>0</v>
          </cell>
          <cell r="F644">
            <v>0</v>
          </cell>
          <cell r="H644">
            <v>0</v>
          </cell>
        </row>
        <row r="645">
          <cell r="D645">
            <v>0</v>
          </cell>
          <cell r="F645">
            <v>0</v>
          </cell>
          <cell r="H645">
            <v>0</v>
          </cell>
        </row>
        <row r="646">
          <cell r="D646">
            <v>0</v>
          </cell>
          <cell r="F646">
            <v>0</v>
          </cell>
          <cell r="H646">
            <v>0</v>
          </cell>
        </row>
        <row r="647">
          <cell r="D647">
            <v>0</v>
          </cell>
          <cell r="F647">
            <v>0</v>
          </cell>
          <cell r="H647">
            <v>0</v>
          </cell>
        </row>
        <row r="648">
          <cell r="D648">
            <v>0</v>
          </cell>
          <cell r="F648">
            <v>0</v>
          </cell>
          <cell r="H648">
            <v>0</v>
          </cell>
        </row>
        <row r="649">
          <cell r="D649">
            <v>0</v>
          </cell>
          <cell r="F649">
            <v>0</v>
          </cell>
          <cell r="H649">
            <v>0</v>
          </cell>
        </row>
        <row r="650">
          <cell r="D650">
            <v>0</v>
          </cell>
          <cell r="F650">
            <v>0</v>
          </cell>
          <cell r="H650">
            <v>0</v>
          </cell>
        </row>
        <row r="651">
          <cell r="D651">
            <v>0</v>
          </cell>
          <cell r="F651">
            <v>0</v>
          </cell>
          <cell r="H651">
            <v>0</v>
          </cell>
        </row>
        <row r="652">
          <cell r="D652">
            <v>0</v>
          </cell>
          <cell r="F652">
            <v>0</v>
          </cell>
          <cell r="H652">
            <v>0</v>
          </cell>
        </row>
        <row r="653">
          <cell r="D653">
            <v>0</v>
          </cell>
          <cell r="F653">
            <v>0</v>
          </cell>
          <cell r="H653">
            <v>0</v>
          </cell>
        </row>
        <row r="654">
          <cell r="D654">
            <v>0</v>
          </cell>
          <cell r="F654">
            <v>0</v>
          </cell>
          <cell r="H654">
            <v>0</v>
          </cell>
        </row>
        <row r="655">
          <cell r="D655">
            <v>0</v>
          </cell>
          <cell r="F655">
            <v>0</v>
          </cell>
          <cell r="H655">
            <v>0</v>
          </cell>
        </row>
        <row r="656">
          <cell r="D656">
            <v>0</v>
          </cell>
          <cell r="F656">
            <v>0</v>
          </cell>
          <cell r="H656">
            <v>0</v>
          </cell>
        </row>
        <row r="657">
          <cell r="D657">
            <v>0</v>
          </cell>
          <cell r="F657">
            <v>0</v>
          </cell>
          <cell r="H657">
            <v>0</v>
          </cell>
        </row>
        <row r="658">
          <cell r="D658">
            <v>0</v>
          </cell>
          <cell r="F658">
            <v>0</v>
          </cell>
          <cell r="H658">
            <v>0</v>
          </cell>
        </row>
        <row r="659">
          <cell r="D659">
            <v>0</v>
          </cell>
          <cell r="F659">
            <v>0</v>
          </cell>
          <cell r="H659">
            <v>0</v>
          </cell>
        </row>
        <row r="660">
          <cell r="D660">
            <v>0</v>
          </cell>
          <cell r="F660">
            <v>0</v>
          </cell>
          <cell r="H660">
            <v>0</v>
          </cell>
        </row>
        <row r="661">
          <cell r="D661">
            <v>0</v>
          </cell>
          <cell r="F661">
            <v>0</v>
          </cell>
          <cell r="H661">
            <v>0</v>
          </cell>
        </row>
        <row r="662">
          <cell r="D662">
            <v>0</v>
          </cell>
          <cell r="F662">
            <v>0</v>
          </cell>
          <cell r="H662">
            <v>0</v>
          </cell>
        </row>
        <row r="663">
          <cell r="D663">
            <v>0</v>
          </cell>
          <cell r="F663">
            <v>0</v>
          </cell>
          <cell r="H663">
            <v>0</v>
          </cell>
        </row>
        <row r="664">
          <cell r="D664">
            <v>0</v>
          </cell>
          <cell r="F664">
            <v>0</v>
          </cell>
          <cell r="H664">
            <v>0</v>
          </cell>
        </row>
        <row r="665">
          <cell r="D665">
            <v>0</v>
          </cell>
          <cell r="F665">
            <v>0</v>
          </cell>
          <cell r="H665">
            <v>0</v>
          </cell>
        </row>
        <row r="666">
          <cell r="D666">
            <v>0</v>
          </cell>
          <cell r="F666">
            <v>0</v>
          </cell>
          <cell r="H666">
            <v>0</v>
          </cell>
        </row>
        <row r="667">
          <cell r="D667">
            <v>0</v>
          </cell>
          <cell r="F667">
            <v>0</v>
          </cell>
          <cell r="H667">
            <v>0</v>
          </cell>
        </row>
        <row r="668">
          <cell r="D668">
            <v>0</v>
          </cell>
          <cell r="F668">
            <v>0</v>
          </cell>
          <cell r="H668">
            <v>0</v>
          </cell>
        </row>
        <row r="669">
          <cell r="D669">
            <v>0</v>
          </cell>
          <cell r="F669">
            <v>0</v>
          </cell>
          <cell r="H669">
            <v>0</v>
          </cell>
        </row>
        <row r="670">
          <cell r="D670">
            <v>0</v>
          </cell>
          <cell r="F670">
            <v>0</v>
          </cell>
          <cell r="H670">
            <v>0</v>
          </cell>
        </row>
        <row r="671">
          <cell r="D671">
            <v>0</v>
          </cell>
          <cell r="F671">
            <v>0</v>
          </cell>
          <cell r="H671">
            <v>0</v>
          </cell>
        </row>
        <row r="672">
          <cell r="D672">
            <v>0</v>
          </cell>
          <cell r="F672">
            <v>0</v>
          </cell>
          <cell r="H672">
            <v>0</v>
          </cell>
        </row>
        <row r="673">
          <cell r="D673">
            <v>0</v>
          </cell>
          <cell r="F673">
            <v>0</v>
          </cell>
          <cell r="H673">
            <v>0</v>
          </cell>
        </row>
        <row r="674">
          <cell r="D674">
            <v>0</v>
          </cell>
          <cell r="F674">
            <v>0</v>
          </cell>
          <cell r="H674">
            <v>0</v>
          </cell>
        </row>
        <row r="675">
          <cell r="D675">
            <v>0</v>
          </cell>
          <cell r="F675">
            <v>0</v>
          </cell>
          <cell r="H675">
            <v>0</v>
          </cell>
        </row>
        <row r="676">
          <cell r="D676">
            <v>0</v>
          </cell>
          <cell r="F676">
            <v>0</v>
          </cell>
          <cell r="H676">
            <v>0</v>
          </cell>
        </row>
        <row r="677">
          <cell r="D677">
            <v>0</v>
          </cell>
          <cell r="F677">
            <v>0</v>
          </cell>
          <cell r="H677">
            <v>0</v>
          </cell>
        </row>
        <row r="678">
          <cell r="D678">
            <v>0</v>
          </cell>
          <cell r="F678">
            <v>0</v>
          </cell>
          <cell r="H678">
            <v>0</v>
          </cell>
        </row>
        <row r="679">
          <cell r="D679">
            <v>0</v>
          </cell>
          <cell r="F679">
            <v>0</v>
          </cell>
          <cell r="H679">
            <v>0</v>
          </cell>
        </row>
        <row r="680">
          <cell r="D680">
            <v>0</v>
          </cell>
          <cell r="F680">
            <v>0</v>
          </cell>
          <cell r="H680">
            <v>0</v>
          </cell>
        </row>
        <row r="681">
          <cell r="D681">
            <v>0</v>
          </cell>
          <cell r="F681">
            <v>0</v>
          </cell>
          <cell r="H681">
            <v>0</v>
          </cell>
        </row>
        <row r="682">
          <cell r="D682">
            <v>0</v>
          </cell>
          <cell r="F682">
            <v>0</v>
          </cell>
          <cell r="H682">
            <v>0</v>
          </cell>
        </row>
        <row r="683">
          <cell r="D683">
            <v>0</v>
          </cell>
          <cell r="F683">
            <v>0</v>
          </cell>
          <cell r="H683">
            <v>0</v>
          </cell>
        </row>
        <row r="684">
          <cell r="D684">
            <v>0</v>
          </cell>
          <cell r="F684">
            <v>0</v>
          </cell>
          <cell r="H684">
            <v>0</v>
          </cell>
        </row>
        <row r="685">
          <cell r="D685">
            <v>0</v>
          </cell>
          <cell r="F685">
            <v>0</v>
          </cell>
          <cell r="H685">
            <v>0</v>
          </cell>
        </row>
        <row r="686">
          <cell r="D686">
            <v>0</v>
          </cell>
          <cell r="F686">
            <v>0</v>
          </cell>
          <cell r="H686">
            <v>0</v>
          </cell>
        </row>
        <row r="687">
          <cell r="D687">
            <v>0</v>
          </cell>
          <cell r="F687">
            <v>0</v>
          </cell>
          <cell r="H687">
            <v>0</v>
          </cell>
        </row>
        <row r="688">
          <cell r="D688">
            <v>0</v>
          </cell>
          <cell r="F688">
            <v>0</v>
          </cell>
          <cell r="H688">
            <v>0</v>
          </cell>
        </row>
        <row r="689">
          <cell r="D689">
            <v>0</v>
          </cell>
          <cell r="F689">
            <v>0</v>
          </cell>
          <cell r="H689">
            <v>0</v>
          </cell>
        </row>
        <row r="690">
          <cell r="D690">
            <v>0</v>
          </cell>
          <cell r="F690">
            <v>0</v>
          </cell>
          <cell r="H690">
            <v>0</v>
          </cell>
        </row>
        <row r="691">
          <cell r="D691">
            <v>0</v>
          </cell>
          <cell r="F691">
            <v>0</v>
          </cell>
          <cell r="H691">
            <v>0</v>
          </cell>
        </row>
        <row r="692">
          <cell r="D692">
            <v>0</v>
          </cell>
          <cell r="F692">
            <v>0</v>
          </cell>
          <cell r="H692">
            <v>0</v>
          </cell>
        </row>
        <row r="693">
          <cell r="D693">
            <v>0</v>
          </cell>
          <cell r="F693">
            <v>0</v>
          </cell>
          <cell r="H693">
            <v>0</v>
          </cell>
        </row>
        <row r="694">
          <cell r="D694">
            <v>0</v>
          </cell>
          <cell r="F694">
            <v>0</v>
          </cell>
          <cell r="H694">
            <v>0</v>
          </cell>
        </row>
        <row r="695">
          <cell r="D695">
            <v>0</v>
          </cell>
          <cell r="F695">
            <v>0</v>
          </cell>
          <cell r="H695">
            <v>0</v>
          </cell>
        </row>
        <row r="696">
          <cell r="D696">
            <v>0</v>
          </cell>
          <cell r="F696">
            <v>0</v>
          </cell>
          <cell r="H696">
            <v>0</v>
          </cell>
        </row>
        <row r="697">
          <cell r="D697">
            <v>0</v>
          </cell>
          <cell r="F697">
            <v>0</v>
          </cell>
          <cell r="H697">
            <v>0</v>
          </cell>
        </row>
        <row r="698">
          <cell r="D698">
            <v>0</v>
          </cell>
          <cell r="F698">
            <v>0</v>
          </cell>
          <cell r="H698">
            <v>0</v>
          </cell>
        </row>
        <row r="699">
          <cell r="D699">
            <v>0</v>
          </cell>
          <cell r="F699">
            <v>0</v>
          </cell>
          <cell r="H699">
            <v>0</v>
          </cell>
        </row>
        <row r="700">
          <cell r="D700">
            <v>0</v>
          </cell>
          <cell r="F700">
            <v>0</v>
          </cell>
          <cell r="H700">
            <v>0</v>
          </cell>
        </row>
        <row r="701">
          <cell r="D701">
            <v>0</v>
          </cell>
          <cell r="F701">
            <v>0</v>
          </cell>
          <cell r="H701">
            <v>0</v>
          </cell>
        </row>
        <row r="702">
          <cell r="D702">
            <v>0</v>
          </cell>
          <cell r="F702">
            <v>0</v>
          </cell>
          <cell r="H702">
            <v>0</v>
          </cell>
        </row>
        <row r="703">
          <cell r="D703">
            <v>0</v>
          </cell>
          <cell r="F703">
            <v>0</v>
          </cell>
          <cell r="H703">
            <v>0</v>
          </cell>
        </row>
        <row r="704">
          <cell r="D704">
            <v>0</v>
          </cell>
          <cell r="F704">
            <v>0</v>
          </cell>
          <cell r="H704">
            <v>0</v>
          </cell>
        </row>
        <row r="705">
          <cell r="D705">
            <v>0</v>
          </cell>
          <cell r="F705">
            <v>0</v>
          </cell>
          <cell r="H705">
            <v>0</v>
          </cell>
        </row>
        <row r="706">
          <cell r="D706">
            <v>0</v>
          </cell>
          <cell r="F706">
            <v>0</v>
          </cell>
          <cell r="H706">
            <v>0</v>
          </cell>
        </row>
        <row r="707">
          <cell r="D707">
            <v>0</v>
          </cell>
          <cell r="F707">
            <v>0</v>
          </cell>
          <cell r="H707">
            <v>0</v>
          </cell>
        </row>
        <row r="708">
          <cell r="D708">
            <v>0</v>
          </cell>
          <cell r="F708">
            <v>0</v>
          </cell>
          <cell r="H708">
            <v>0</v>
          </cell>
        </row>
        <row r="709">
          <cell r="D709">
            <v>0</v>
          </cell>
          <cell r="F709">
            <v>0</v>
          </cell>
          <cell r="H709">
            <v>0</v>
          </cell>
        </row>
        <row r="710">
          <cell r="D710">
            <v>0</v>
          </cell>
          <cell r="F710">
            <v>0</v>
          </cell>
          <cell r="H710">
            <v>0</v>
          </cell>
        </row>
        <row r="711">
          <cell r="D711">
            <v>0</v>
          </cell>
          <cell r="F711">
            <v>0</v>
          </cell>
          <cell r="H711">
            <v>0</v>
          </cell>
        </row>
        <row r="712">
          <cell r="D712">
            <v>0</v>
          </cell>
          <cell r="F712">
            <v>0</v>
          </cell>
          <cell r="H712">
            <v>0</v>
          </cell>
        </row>
        <row r="713">
          <cell r="D713">
            <v>0</v>
          </cell>
          <cell r="F713">
            <v>0</v>
          </cell>
          <cell r="H713">
            <v>0</v>
          </cell>
        </row>
        <row r="714">
          <cell r="D714">
            <v>0</v>
          </cell>
          <cell r="F714">
            <v>0</v>
          </cell>
          <cell r="H714">
            <v>0</v>
          </cell>
        </row>
        <row r="715">
          <cell r="D715">
            <v>0</v>
          </cell>
          <cell r="F715">
            <v>0</v>
          </cell>
          <cell r="H715">
            <v>0</v>
          </cell>
        </row>
        <row r="716">
          <cell r="D716">
            <v>0</v>
          </cell>
          <cell r="F716">
            <v>0</v>
          </cell>
          <cell r="H716">
            <v>0</v>
          </cell>
        </row>
        <row r="717">
          <cell r="D717">
            <v>0</v>
          </cell>
          <cell r="F717">
            <v>0</v>
          </cell>
          <cell r="H717">
            <v>0</v>
          </cell>
        </row>
        <row r="718">
          <cell r="D718">
            <v>0</v>
          </cell>
          <cell r="F718">
            <v>0</v>
          </cell>
          <cell r="H718">
            <v>0</v>
          </cell>
        </row>
        <row r="719">
          <cell r="D719">
            <v>0</v>
          </cell>
          <cell r="F719">
            <v>0</v>
          </cell>
          <cell r="H719">
            <v>0</v>
          </cell>
        </row>
        <row r="720">
          <cell r="D720">
            <v>0</v>
          </cell>
          <cell r="F720">
            <v>0</v>
          </cell>
          <cell r="H720">
            <v>0</v>
          </cell>
        </row>
        <row r="721">
          <cell r="D721">
            <v>0</v>
          </cell>
          <cell r="F721">
            <v>0</v>
          </cell>
          <cell r="H721">
            <v>0</v>
          </cell>
        </row>
        <row r="722">
          <cell r="D722">
            <v>0</v>
          </cell>
          <cell r="F722">
            <v>0</v>
          </cell>
          <cell r="H722">
            <v>0</v>
          </cell>
        </row>
        <row r="723">
          <cell r="D723">
            <v>0</v>
          </cell>
          <cell r="F723">
            <v>0</v>
          </cell>
          <cell r="H723">
            <v>0</v>
          </cell>
        </row>
        <row r="724">
          <cell r="D724">
            <v>0</v>
          </cell>
          <cell r="F724">
            <v>0</v>
          </cell>
          <cell r="H724">
            <v>0</v>
          </cell>
        </row>
        <row r="725">
          <cell r="D725">
            <v>0</v>
          </cell>
          <cell r="F725">
            <v>0</v>
          </cell>
          <cell r="H725">
            <v>0</v>
          </cell>
        </row>
        <row r="726">
          <cell r="D726">
            <v>0</v>
          </cell>
          <cell r="F726">
            <v>0</v>
          </cell>
          <cell r="H726">
            <v>0</v>
          </cell>
        </row>
        <row r="727">
          <cell r="D727">
            <v>0</v>
          </cell>
          <cell r="F727">
            <v>0</v>
          </cell>
          <cell r="H727">
            <v>0</v>
          </cell>
        </row>
        <row r="728">
          <cell r="D728">
            <v>0</v>
          </cell>
          <cell r="F728">
            <v>0</v>
          </cell>
          <cell r="H728">
            <v>0</v>
          </cell>
        </row>
        <row r="729">
          <cell r="D729">
            <v>0</v>
          </cell>
          <cell r="F729">
            <v>0</v>
          </cell>
          <cell r="H729">
            <v>0</v>
          </cell>
        </row>
        <row r="730">
          <cell r="D730">
            <v>0</v>
          </cell>
          <cell r="F730">
            <v>0</v>
          </cell>
          <cell r="H730">
            <v>0</v>
          </cell>
        </row>
        <row r="731">
          <cell r="D731">
            <v>0</v>
          </cell>
          <cell r="F731">
            <v>0</v>
          </cell>
          <cell r="H731">
            <v>0</v>
          </cell>
        </row>
        <row r="732">
          <cell r="D732">
            <v>0</v>
          </cell>
          <cell r="F732">
            <v>0</v>
          </cell>
          <cell r="H732">
            <v>0</v>
          </cell>
        </row>
        <row r="733">
          <cell r="D733">
            <v>0</v>
          </cell>
          <cell r="F733">
            <v>0</v>
          </cell>
          <cell r="H733">
            <v>0</v>
          </cell>
        </row>
        <row r="734">
          <cell r="D734">
            <v>0</v>
          </cell>
          <cell r="F734">
            <v>0</v>
          </cell>
          <cell r="H734">
            <v>0</v>
          </cell>
        </row>
        <row r="735">
          <cell r="D735">
            <v>0</v>
          </cell>
          <cell r="F735">
            <v>0</v>
          </cell>
          <cell r="H735">
            <v>0</v>
          </cell>
        </row>
        <row r="736">
          <cell r="D736">
            <v>0</v>
          </cell>
          <cell r="F736">
            <v>0</v>
          </cell>
          <cell r="H736">
            <v>0</v>
          </cell>
        </row>
        <row r="737">
          <cell r="D737">
            <v>0</v>
          </cell>
          <cell r="F737">
            <v>0</v>
          </cell>
          <cell r="H737">
            <v>0</v>
          </cell>
        </row>
        <row r="738">
          <cell r="D738">
            <v>0</v>
          </cell>
          <cell r="F738">
            <v>0</v>
          </cell>
          <cell r="H738">
            <v>0</v>
          </cell>
        </row>
        <row r="739">
          <cell r="D739">
            <v>0</v>
          </cell>
          <cell r="F739">
            <v>0</v>
          </cell>
          <cell r="H739">
            <v>0</v>
          </cell>
        </row>
        <row r="740">
          <cell r="D740">
            <v>0</v>
          </cell>
          <cell r="F740">
            <v>0</v>
          </cell>
          <cell r="H740">
            <v>0</v>
          </cell>
        </row>
        <row r="741">
          <cell r="D741">
            <v>0</v>
          </cell>
          <cell r="F741">
            <v>0</v>
          </cell>
          <cell r="H741">
            <v>0</v>
          </cell>
        </row>
        <row r="742">
          <cell r="D742">
            <v>0</v>
          </cell>
          <cell r="F742">
            <v>0</v>
          </cell>
          <cell r="H742">
            <v>0</v>
          </cell>
        </row>
        <row r="743">
          <cell r="D743">
            <v>0</v>
          </cell>
          <cell r="F743">
            <v>0</v>
          </cell>
          <cell r="H743">
            <v>0</v>
          </cell>
        </row>
        <row r="744">
          <cell r="D744">
            <v>0</v>
          </cell>
          <cell r="F744">
            <v>0</v>
          </cell>
          <cell r="H744">
            <v>0</v>
          </cell>
        </row>
        <row r="745">
          <cell r="D745">
            <v>0</v>
          </cell>
          <cell r="F745">
            <v>0</v>
          </cell>
          <cell r="H745">
            <v>0</v>
          </cell>
        </row>
        <row r="746">
          <cell r="D746">
            <v>0</v>
          </cell>
          <cell r="F746">
            <v>0</v>
          </cell>
          <cell r="H746">
            <v>0</v>
          </cell>
        </row>
        <row r="747">
          <cell r="D747">
            <v>0</v>
          </cell>
          <cell r="F747">
            <v>0</v>
          </cell>
          <cell r="H747">
            <v>0</v>
          </cell>
        </row>
        <row r="748">
          <cell r="D748">
            <v>0</v>
          </cell>
          <cell r="F748">
            <v>0</v>
          </cell>
          <cell r="H748">
            <v>0</v>
          </cell>
        </row>
        <row r="749">
          <cell r="D749">
            <v>0</v>
          </cell>
          <cell r="F749">
            <v>0</v>
          </cell>
          <cell r="H749">
            <v>0</v>
          </cell>
        </row>
        <row r="750">
          <cell r="D750">
            <v>0</v>
          </cell>
          <cell r="F750">
            <v>0</v>
          </cell>
          <cell r="H750">
            <v>0</v>
          </cell>
        </row>
        <row r="751">
          <cell r="D751">
            <v>0</v>
          </cell>
          <cell r="F751">
            <v>0</v>
          </cell>
          <cell r="H751">
            <v>0</v>
          </cell>
        </row>
        <row r="752">
          <cell r="D752">
            <v>0</v>
          </cell>
          <cell r="F752">
            <v>0</v>
          </cell>
          <cell r="H752">
            <v>0</v>
          </cell>
        </row>
        <row r="753">
          <cell r="D753">
            <v>0</v>
          </cell>
          <cell r="F753">
            <v>0</v>
          </cell>
          <cell r="H753">
            <v>0</v>
          </cell>
        </row>
        <row r="754">
          <cell r="D754">
            <v>0</v>
          </cell>
          <cell r="F754">
            <v>0</v>
          </cell>
          <cell r="H754">
            <v>0</v>
          </cell>
        </row>
        <row r="755">
          <cell r="D755">
            <v>0</v>
          </cell>
          <cell r="F755">
            <v>0</v>
          </cell>
          <cell r="H755">
            <v>0</v>
          </cell>
        </row>
        <row r="756">
          <cell r="D756">
            <v>0</v>
          </cell>
          <cell r="F756">
            <v>0</v>
          </cell>
          <cell r="H756">
            <v>0</v>
          </cell>
        </row>
        <row r="757">
          <cell r="D757">
            <v>0</v>
          </cell>
          <cell r="F757">
            <v>0</v>
          </cell>
          <cell r="H757">
            <v>0</v>
          </cell>
        </row>
        <row r="758">
          <cell r="D758">
            <v>0</v>
          </cell>
          <cell r="F758">
            <v>0</v>
          </cell>
          <cell r="H758">
            <v>0</v>
          </cell>
        </row>
        <row r="759">
          <cell r="D759">
            <v>0</v>
          </cell>
          <cell r="F759">
            <v>0</v>
          </cell>
          <cell r="H759">
            <v>0</v>
          </cell>
        </row>
        <row r="760">
          <cell r="D760">
            <v>0</v>
          </cell>
          <cell r="F760">
            <v>0</v>
          </cell>
          <cell r="H760">
            <v>0</v>
          </cell>
        </row>
        <row r="761">
          <cell r="D761">
            <v>0</v>
          </cell>
          <cell r="F761">
            <v>0</v>
          </cell>
          <cell r="H761">
            <v>0</v>
          </cell>
        </row>
        <row r="762">
          <cell r="D762">
            <v>0</v>
          </cell>
          <cell r="F762">
            <v>0</v>
          </cell>
          <cell r="H762">
            <v>0</v>
          </cell>
        </row>
        <row r="763">
          <cell r="D763">
            <v>0</v>
          </cell>
          <cell r="F763">
            <v>0</v>
          </cell>
          <cell r="H763">
            <v>0</v>
          </cell>
        </row>
        <row r="764">
          <cell r="D764">
            <v>0</v>
          </cell>
          <cell r="F764">
            <v>0</v>
          </cell>
          <cell r="H764">
            <v>0</v>
          </cell>
        </row>
        <row r="765">
          <cell r="D765">
            <v>0</v>
          </cell>
          <cell r="F765">
            <v>0</v>
          </cell>
          <cell r="H765">
            <v>0</v>
          </cell>
        </row>
        <row r="766">
          <cell r="D766">
            <v>0</v>
          </cell>
          <cell r="F766">
            <v>0</v>
          </cell>
          <cell r="H766">
            <v>0</v>
          </cell>
        </row>
        <row r="767">
          <cell r="D767">
            <v>0</v>
          </cell>
          <cell r="F767">
            <v>0</v>
          </cell>
          <cell r="H767">
            <v>0</v>
          </cell>
        </row>
        <row r="768">
          <cell r="D768">
            <v>0</v>
          </cell>
          <cell r="F768">
            <v>0</v>
          </cell>
          <cell r="H768">
            <v>0</v>
          </cell>
        </row>
        <row r="769">
          <cell r="D769">
            <v>0</v>
          </cell>
          <cell r="F769">
            <v>0</v>
          </cell>
          <cell r="H769">
            <v>0</v>
          </cell>
        </row>
        <row r="770">
          <cell r="D770">
            <v>0</v>
          </cell>
          <cell r="F770">
            <v>0</v>
          </cell>
          <cell r="H770">
            <v>0</v>
          </cell>
        </row>
        <row r="771">
          <cell r="D771">
            <v>0</v>
          </cell>
          <cell r="F771">
            <v>0</v>
          </cell>
          <cell r="H771">
            <v>0</v>
          </cell>
        </row>
        <row r="772">
          <cell r="D772">
            <v>0</v>
          </cell>
          <cell r="F772">
            <v>0</v>
          </cell>
          <cell r="H772">
            <v>0</v>
          </cell>
        </row>
        <row r="773">
          <cell r="D773">
            <v>0</v>
          </cell>
          <cell r="F773">
            <v>0</v>
          </cell>
          <cell r="H773">
            <v>0</v>
          </cell>
        </row>
        <row r="774">
          <cell r="D774">
            <v>0</v>
          </cell>
          <cell r="F774">
            <v>0</v>
          </cell>
          <cell r="H774">
            <v>0</v>
          </cell>
        </row>
        <row r="775">
          <cell r="D775">
            <v>0</v>
          </cell>
          <cell r="F775">
            <v>0</v>
          </cell>
          <cell r="H775">
            <v>0</v>
          </cell>
        </row>
        <row r="776">
          <cell r="D776">
            <v>0</v>
          </cell>
          <cell r="F776">
            <v>0</v>
          </cell>
          <cell r="H776">
            <v>0</v>
          </cell>
        </row>
        <row r="777">
          <cell r="D777">
            <v>0</v>
          </cell>
          <cell r="F777">
            <v>0</v>
          </cell>
          <cell r="H777">
            <v>0</v>
          </cell>
        </row>
        <row r="778">
          <cell r="D778">
            <v>0</v>
          </cell>
          <cell r="F778">
            <v>0</v>
          </cell>
          <cell r="H778">
            <v>0</v>
          </cell>
        </row>
        <row r="779">
          <cell r="D779">
            <v>0</v>
          </cell>
          <cell r="F779">
            <v>0</v>
          </cell>
          <cell r="H779">
            <v>0</v>
          </cell>
        </row>
        <row r="780">
          <cell r="D780">
            <v>0</v>
          </cell>
          <cell r="F780">
            <v>0</v>
          </cell>
          <cell r="H780">
            <v>0</v>
          </cell>
        </row>
        <row r="781">
          <cell r="D781">
            <v>0</v>
          </cell>
          <cell r="F781">
            <v>0</v>
          </cell>
          <cell r="H781">
            <v>0</v>
          </cell>
        </row>
        <row r="782">
          <cell r="D782">
            <v>0</v>
          </cell>
          <cell r="F782">
            <v>0</v>
          </cell>
          <cell r="H782">
            <v>0</v>
          </cell>
        </row>
        <row r="783">
          <cell r="D783">
            <v>0</v>
          </cell>
          <cell r="F783">
            <v>0</v>
          </cell>
          <cell r="H783">
            <v>0</v>
          </cell>
        </row>
        <row r="784">
          <cell r="D784">
            <v>0</v>
          </cell>
          <cell r="F784">
            <v>0</v>
          </cell>
          <cell r="H784">
            <v>0</v>
          </cell>
        </row>
        <row r="785">
          <cell r="D785">
            <v>0</v>
          </cell>
          <cell r="F785">
            <v>0</v>
          </cell>
          <cell r="H785">
            <v>0</v>
          </cell>
        </row>
        <row r="786">
          <cell r="D786">
            <v>0</v>
          </cell>
          <cell r="F786">
            <v>0</v>
          </cell>
          <cell r="H786">
            <v>0</v>
          </cell>
        </row>
        <row r="787">
          <cell r="D787">
            <v>0</v>
          </cell>
          <cell r="F787">
            <v>0</v>
          </cell>
          <cell r="H787">
            <v>0</v>
          </cell>
        </row>
        <row r="788">
          <cell r="D788">
            <v>0</v>
          </cell>
          <cell r="F788">
            <v>0</v>
          </cell>
          <cell r="H788">
            <v>0</v>
          </cell>
        </row>
        <row r="789">
          <cell r="D789">
            <v>0</v>
          </cell>
          <cell r="F789">
            <v>0</v>
          </cell>
          <cell r="H789">
            <v>0</v>
          </cell>
        </row>
        <row r="790">
          <cell r="D790">
            <v>0</v>
          </cell>
          <cell r="F790">
            <v>0</v>
          </cell>
          <cell r="H790">
            <v>0</v>
          </cell>
        </row>
        <row r="791">
          <cell r="D791">
            <v>0</v>
          </cell>
          <cell r="F791">
            <v>0</v>
          </cell>
          <cell r="H791">
            <v>0</v>
          </cell>
        </row>
        <row r="792">
          <cell r="D792">
            <v>0</v>
          </cell>
          <cell r="F792">
            <v>0</v>
          </cell>
          <cell r="H792">
            <v>0</v>
          </cell>
        </row>
        <row r="793">
          <cell r="D793">
            <v>0</v>
          </cell>
          <cell r="F793">
            <v>0</v>
          </cell>
          <cell r="H793">
            <v>0</v>
          </cell>
        </row>
        <row r="794">
          <cell r="D794">
            <v>0</v>
          </cell>
          <cell r="F794">
            <v>0</v>
          </cell>
          <cell r="H794">
            <v>0</v>
          </cell>
        </row>
        <row r="795">
          <cell r="D795">
            <v>0</v>
          </cell>
          <cell r="F795">
            <v>0</v>
          </cell>
          <cell r="H795">
            <v>0</v>
          </cell>
        </row>
        <row r="796">
          <cell r="D796">
            <v>0</v>
          </cell>
          <cell r="F796">
            <v>0</v>
          </cell>
          <cell r="H796">
            <v>0</v>
          </cell>
        </row>
        <row r="797">
          <cell r="D797">
            <v>0</v>
          </cell>
          <cell r="F797">
            <v>0</v>
          </cell>
          <cell r="H797">
            <v>0</v>
          </cell>
        </row>
        <row r="798">
          <cell r="D798">
            <v>0</v>
          </cell>
          <cell r="F798">
            <v>0</v>
          </cell>
          <cell r="H798">
            <v>0</v>
          </cell>
        </row>
        <row r="799">
          <cell r="D799">
            <v>0</v>
          </cell>
          <cell r="F799">
            <v>0</v>
          </cell>
          <cell r="H799">
            <v>0</v>
          </cell>
        </row>
        <row r="800">
          <cell r="D800">
            <v>0</v>
          </cell>
          <cell r="F800">
            <v>0</v>
          </cell>
          <cell r="H800">
            <v>0</v>
          </cell>
        </row>
        <row r="801">
          <cell r="D801">
            <v>0</v>
          </cell>
          <cell r="F801">
            <v>0</v>
          </cell>
          <cell r="H801">
            <v>0</v>
          </cell>
        </row>
        <row r="802">
          <cell r="D802">
            <v>0</v>
          </cell>
          <cell r="F802">
            <v>0</v>
          </cell>
          <cell r="H802">
            <v>0</v>
          </cell>
        </row>
        <row r="803">
          <cell r="D803">
            <v>0</v>
          </cell>
          <cell r="F803">
            <v>0</v>
          </cell>
          <cell r="H803">
            <v>0</v>
          </cell>
        </row>
        <row r="804">
          <cell r="D804">
            <v>0</v>
          </cell>
          <cell r="F804">
            <v>0</v>
          </cell>
          <cell r="H804">
            <v>0</v>
          </cell>
        </row>
        <row r="805">
          <cell r="D805">
            <v>0</v>
          </cell>
          <cell r="F805">
            <v>0</v>
          </cell>
          <cell r="H805">
            <v>0</v>
          </cell>
        </row>
        <row r="806">
          <cell r="D806">
            <v>0</v>
          </cell>
          <cell r="F806">
            <v>0</v>
          </cell>
          <cell r="H806">
            <v>0</v>
          </cell>
        </row>
        <row r="807">
          <cell r="D807">
            <v>0</v>
          </cell>
          <cell r="F807">
            <v>0</v>
          </cell>
          <cell r="H807">
            <v>0</v>
          </cell>
        </row>
        <row r="808">
          <cell r="D808">
            <v>0</v>
          </cell>
          <cell r="F808">
            <v>0</v>
          </cell>
          <cell r="H808">
            <v>0</v>
          </cell>
        </row>
        <row r="809">
          <cell r="D809">
            <v>0</v>
          </cell>
          <cell r="F809">
            <v>0</v>
          </cell>
          <cell r="H809">
            <v>0</v>
          </cell>
        </row>
        <row r="810">
          <cell r="D810">
            <v>0</v>
          </cell>
          <cell r="F810">
            <v>0</v>
          </cell>
          <cell r="H810">
            <v>0</v>
          </cell>
        </row>
        <row r="811">
          <cell r="D811">
            <v>0</v>
          </cell>
          <cell r="F811">
            <v>0</v>
          </cell>
          <cell r="H811">
            <v>0</v>
          </cell>
        </row>
        <row r="812">
          <cell r="D812">
            <v>0</v>
          </cell>
          <cell r="F812">
            <v>0</v>
          </cell>
          <cell r="H812">
            <v>0</v>
          </cell>
        </row>
        <row r="813">
          <cell r="D813">
            <v>0</v>
          </cell>
          <cell r="F813">
            <v>0</v>
          </cell>
          <cell r="H813">
            <v>0</v>
          </cell>
        </row>
        <row r="814">
          <cell r="D814">
            <v>0</v>
          </cell>
          <cell r="F814">
            <v>0</v>
          </cell>
          <cell r="H814">
            <v>0</v>
          </cell>
        </row>
        <row r="815">
          <cell r="D815">
            <v>0</v>
          </cell>
          <cell r="F815">
            <v>0</v>
          </cell>
          <cell r="H815">
            <v>0</v>
          </cell>
        </row>
        <row r="816">
          <cell r="D816">
            <v>0</v>
          </cell>
          <cell r="F816">
            <v>0</v>
          </cell>
          <cell r="H816">
            <v>0</v>
          </cell>
        </row>
        <row r="817">
          <cell r="D817">
            <v>0</v>
          </cell>
          <cell r="F817">
            <v>0</v>
          </cell>
          <cell r="H817">
            <v>0</v>
          </cell>
        </row>
        <row r="818">
          <cell r="D818">
            <v>0</v>
          </cell>
          <cell r="F818">
            <v>0</v>
          </cell>
          <cell r="H818">
            <v>0</v>
          </cell>
        </row>
        <row r="819">
          <cell r="D819">
            <v>0</v>
          </cell>
          <cell r="F819">
            <v>0</v>
          </cell>
          <cell r="H819">
            <v>0</v>
          </cell>
        </row>
        <row r="820">
          <cell r="D820">
            <v>0</v>
          </cell>
          <cell r="F820">
            <v>0</v>
          </cell>
          <cell r="H820">
            <v>0</v>
          </cell>
        </row>
        <row r="821">
          <cell r="D821">
            <v>0</v>
          </cell>
          <cell r="F821">
            <v>0</v>
          </cell>
          <cell r="H821">
            <v>0</v>
          </cell>
        </row>
        <row r="822">
          <cell r="D822">
            <v>0</v>
          </cell>
          <cell r="F822">
            <v>0</v>
          </cell>
          <cell r="H822">
            <v>0</v>
          </cell>
        </row>
        <row r="823">
          <cell r="D823">
            <v>0</v>
          </cell>
          <cell r="F823">
            <v>0</v>
          </cell>
          <cell r="H823">
            <v>0</v>
          </cell>
        </row>
        <row r="824">
          <cell r="D824">
            <v>0</v>
          </cell>
          <cell r="F824">
            <v>0</v>
          </cell>
          <cell r="H824">
            <v>0</v>
          </cell>
        </row>
        <row r="825">
          <cell r="D825">
            <v>0</v>
          </cell>
          <cell r="F825">
            <v>0</v>
          </cell>
          <cell r="H825">
            <v>0</v>
          </cell>
        </row>
        <row r="826">
          <cell r="D826">
            <v>0</v>
          </cell>
          <cell r="F826">
            <v>0</v>
          </cell>
          <cell r="H826">
            <v>0</v>
          </cell>
        </row>
        <row r="827">
          <cell r="D827">
            <v>0</v>
          </cell>
          <cell r="F827">
            <v>0</v>
          </cell>
          <cell r="H827">
            <v>0</v>
          </cell>
        </row>
        <row r="828">
          <cell r="D828">
            <v>0</v>
          </cell>
          <cell r="F828">
            <v>0</v>
          </cell>
          <cell r="H828">
            <v>0</v>
          </cell>
        </row>
        <row r="829">
          <cell r="D829">
            <v>0</v>
          </cell>
          <cell r="F829">
            <v>0</v>
          </cell>
          <cell r="H829">
            <v>0</v>
          </cell>
        </row>
        <row r="830">
          <cell r="D830">
            <v>0</v>
          </cell>
          <cell r="F830">
            <v>0</v>
          </cell>
          <cell r="H830">
            <v>0</v>
          </cell>
        </row>
        <row r="831">
          <cell r="D831">
            <v>0</v>
          </cell>
          <cell r="F831">
            <v>0</v>
          </cell>
          <cell r="H831">
            <v>0</v>
          </cell>
        </row>
        <row r="832">
          <cell r="D832">
            <v>0</v>
          </cell>
          <cell r="F832">
            <v>0</v>
          </cell>
          <cell r="H832">
            <v>0</v>
          </cell>
        </row>
        <row r="833">
          <cell r="D833">
            <v>0</v>
          </cell>
          <cell r="F833">
            <v>0</v>
          </cell>
          <cell r="H833">
            <v>0</v>
          </cell>
        </row>
        <row r="834">
          <cell r="D834">
            <v>0</v>
          </cell>
          <cell r="F834">
            <v>0</v>
          </cell>
          <cell r="H834">
            <v>0</v>
          </cell>
        </row>
        <row r="835">
          <cell r="D835">
            <v>0</v>
          </cell>
          <cell r="F835">
            <v>0</v>
          </cell>
          <cell r="H835">
            <v>0</v>
          </cell>
        </row>
        <row r="836">
          <cell r="D836">
            <v>0</v>
          </cell>
          <cell r="F836">
            <v>0</v>
          </cell>
          <cell r="H836">
            <v>0</v>
          </cell>
        </row>
        <row r="837">
          <cell r="D837">
            <v>0</v>
          </cell>
          <cell r="F837">
            <v>0</v>
          </cell>
          <cell r="H837">
            <v>0</v>
          </cell>
        </row>
        <row r="838">
          <cell r="D838">
            <v>0</v>
          </cell>
          <cell r="F838">
            <v>0</v>
          </cell>
          <cell r="H838">
            <v>0</v>
          </cell>
        </row>
        <row r="839">
          <cell r="D839">
            <v>0</v>
          </cell>
          <cell r="F839">
            <v>0</v>
          </cell>
          <cell r="H839">
            <v>0</v>
          </cell>
        </row>
        <row r="840">
          <cell r="D840">
            <v>0</v>
          </cell>
          <cell r="F840">
            <v>0</v>
          </cell>
          <cell r="H840">
            <v>0</v>
          </cell>
        </row>
        <row r="841">
          <cell r="D841">
            <v>0</v>
          </cell>
          <cell r="F841">
            <v>0</v>
          </cell>
          <cell r="H841">
            <v>0</v>
          </cell>
        </row>
        <row r="842">
          <cell r="D842">
            <v>0</v>
          </cell>
          <cell r="F842">
            <v>0</v>
          </cell>
          <cell r="H842">
            <v>0</v>
          </cell>
        </row>
        <row r="843">
          <cell r="D843">
            <v>0</v>
          </cell>
          <cell r="F843">
            <v>0</v>
          </cell>
          <cell r="H843">
            <v>0</v>
          </cell>
        </row>
        <row r="844">
          <cell r="D844">
            <v>0</v>
          </cell>
          <cell r="F844">
            <v>0</v>
          </cell>
          <cell r="H844">
            <v>0</v>
          </cell>
        </row>
        <row r="845">
          <cell r="D845">
            <v>0</v>
          </cell>
          <cell r="F845">
            <v>0</v>
          </cell>
          <cell r="H845">
            <v>0</v>
          </cell>
        </row>
        <row r="846">
          <cell r="D846">
            <v>0</v>
          </cell>
          <cell r="F846">
            <v>0</v>
          </cell>
          <cell r="H846">
            <v>0</v>
          </cell>
        </row>
        <row r="847">
          <cell r="D847">
            <v>0</v>
          </cell>
          <cell r="F847">
            <v>0</v>
          </cell>
          <cell r="H847">
            <v>0</v>
          </cell>
        </row>
        <row r="848">
          <cell r="D848">
            <v>0</v>
          </cell>
          <cell r="F848">
            <v>0</v>
          </cell>
          <cell r="H848">
            <v>0</v>
          </cell>
        </row>
        <row r="849">
          <cell r="D849">
            <v>0</v>
          </cell>
          <cell r="F849">
            <v>0</v>
          </cell>
          <cell r="H849">
            <v>0</v>
          </cell>
        </row>
        <row r="850">
          <cell r="D850">
            <v>0</v>
          </cell>
          <cell r="F850">
            <v>0</v>
          </cell>
          <cell r="H850">
            <v>0</v>
          </cell>
        </row>
        <row r="851">
          <cell r="D851">
            <v>0</v>
          </cell>
          <cell r="F851">
            <v>0</v>
          </cell>
          <cell r="H851">
            <v>0</v>
          </cell>
        </row>
        <row r="852">
          <cell r="D852">
            <v>0</v>
          </cell>
          <cell r="F852">
            <v>0</v>
          </cell>
          <cell r="H852">
            <v>0</v>
          </cell>
        </row>
        <row r="853">
          <cell r="D853">
            <v>0</v>
          </cell>
          <cell r="F853">
            <v>0</v>
          </cell>
          <cell r="H853">
            <v>0</v>
          </cell>
        </row>
        <row r="854">
          <cell r="D854">
            <v>0</v>
          </cell>
          <cell r="F854">
            <v>0</v>
          </cell>
          <cell r="H854">
            <v>0</v>
          </cell>
        </row>
        <row r="855">
          <cell r="D855">
            <v>0</v>
          </cell>
          <cell r="F855">
            <v>0</v>
          </cell>
          <cell r="H855">
            <v>0</v>
          </cell>
        </row>
        <row r="856">
          <cell r="D856">
            <v>0</v>
          </cell>
          <cell r="F856">
            <v>0</v>
          </cell>
          <cell r="H856">
            <v>0</v>
          </cell>
        </row>
        <row r="857">
          <cell r="D857">
            <v>0</v>
          </cell>
          <cell r="F857">
            <v>0</v>
          </cell>
          <cell r="H857">
            <v>0</v>
          </cell>
        </row>
        <row r="858">
          <cell r="D858">
            <v>0</v>
          </cell>
          <cell r="F858">
            <v>0</v>
          </cell>
          <cell r="H858">
            <v>0</v>
          </cell>
        </row>
        <row r="859">
          <cell r="D859">
            <v>0</v>
          </cell>
          <cell r="F859">
            <v>0</v>
          </cell>
          <cell r="H859">
            <v>0</v>
          </cell>
        </row>
        <row r="860">
          <cell r="D860">
            <v>0</v>
          </cell>
          <cell r="F860">
            <v>0</v>
          </cell>
          <cell r="H860">
            <v>0</v>
          </cell>
        </row>
        <row r="861">
          <cell r="D861">
            <v>0</v>
          </cell>
          <cell r="F861">
            <v>0</v>
          </cell>
          <cell r="H861">
            <v>0</v>
          </cell>
        </row>
        <row r="862">
          <cell r="D862">
            <v>0</v>
          </cell>
          <cell r="F862">
            <v>0</v>
          </cell>
          <cell r="H862">
            <v>0</v>
          </cell>
        </row>
        <row r="863">
          <cell r="D863">
            <v>0</v>
          </cell>
          <cell r="F863">
            <v>0</v>
          </cell>
          <cell r="H863">
            <v>0</v>
          </cell>
        </row>
        <row r="864">
          <cell r="D864">
            <v>0</v>
          </cell>
          <cell r="F864">
            <v>0</v>
          </cell>
          <cell r="H864">
            <v>0</v>
          </cell>
        </row>
        <row r="865">
          <cell r="D865">
            <v>0</v>
          </cell>
          <cell r="F865">
            <v>0</v>
          </cell>
          <cell r="H865">
            <v>0</v>
          </cell>
        </row>
        <row r="866">
          <cell r="D866">
            <v>0</v>
          </cell>
          <cell r="F866">
            <v>0</v>
          </cell>
          <cell r="H866">
            <v>0</v>
          </cell>
        </row>
        <row r="867">
          <cell r="D867">
            <v>0</v>
          </cell>
          <cell r="F867">
            <v>0</v>
          </cell>
          <cell r="H867">
            <v>0</v>
          </cell>
        </row>
        <row r="868">
          <cell r="D868">
            <v>0</v>
          </cell>
          <cell r="F868">
            <v>0</v>
          </cell>
          <cell r="H868">
            <v>0</v>
          </cell>
        </row>
        <row r="869">
          <cell r="D869">
            <v>0</v>
          </cell>
          <cell r="F869">
            <v>0</v>
          </cell>
          <cell r="H869">
            <v>0</v>
          </cell>
        </row>
        <row r="870">
          <cell r="D870">
            <v>0</v>
          </cell>
          <cell r="F870">
            <v>0</v>
          </cell>
          <cell r="H870">
            <v>0</v>
          </cell>
        </row>
        <row r="871">
          <cell r="D871">
            <v>0</v>
          </cell>
          <cell r="F871">
            <v>0</v>
          </cell>
          <cell r="H871">
            <v>0</v>
          </cell>
        </row>
        <row r="872">
          <cell r="D872">
            <v>0</v>
          </cell>
          <cell r="F872">
            <v>0</v>
          </cell>
          <cell r="H872">
            <v>0</v>
          </cell>
        </row>
        <row r="873">
          <cell r="D873">
            <v>0</v>
          </cell>
          <cell r="F873">
            <v>0</v>
          </cell>
          <cell r="H873">
            <v>0</v>
          </cell>
        </row>
        <row r="874">
          <cell r="D874">
            <v>0</v>
          </cell>
          <cell r="F874">
            <v>0</v>
          </cell>
          <cell r="H874">
            <v>0</v>
          </cell>
        </row>
        <row r="875">
          <cell r="D875">
            <v>0</v>
          </cell>
          <cell r="F875">
            <v>0</v>
          </cell>
          <cell r="H875">
            <v>0</v>
          </cell>
        </row>
        <row r="876">
          <cell r="D876">
            <v>0</v>
          </cell>
          <cell r="F876">
            <v>0</v>
          </cell>
          <cell r="H876">
            <v>0</v>
          </cell>
        </row>
        <row r="877">
          <cell r="D877">
            <v>0</v>
          </cell>
          <cell r="F877">
            <v>0</v>
          </cell>
          <cell r="H877">
            <v>0</v>
          </cell>
        </row>
        <row r="878">
          <cell r="D878">
            <v>0</v>
          </cell>
          <cell r="F878">
            <v>0</v>
          </cell>
          <cell r="H878">
            <v>0</v>
          </cell>
        </row>
        <row r="879">
          <cell r="D879">
            <v>0</v>
          </cell>
          <cell r="F879">
            <v>0</v>
          </cell>
          <cell r="H879">
            <v>0</v>
          </cell>
        </row>
        <row r="880">
          <cell r="D880">
            <v>0</v>
          </cell>
          <cell r="F880">
            <v>0</v>
          </cell>
          <cell r="H880">
            <v>0</v>
          </cell>
        </row>
        <row r="881">
          <cell r="D881">
            <v>0</v>
          </cell>
          <cell r="F881">
            <v>0</v>
          </cell>
          <cell r="H881">
            <v>0</v>
          </cell>
        </row>
        <row r="882">
          <cell r="D882">
            <v>0</v>
          </cell>
          <cell r="F882">
            <v>0</v>
          </cell>
          <cell r="H882">
            <v>0</v>
          </cell>
        </row>
        <row r="883">
          <cell r="D883">
            <v>0</v>
          </cell>
          <cell r="F883">
            <v>0</v>
          </cell>
          <cell r="H883">
            <v>0</v>
          </cell>
        </row>
        <row r="884">
          <cell r="D884">
            <v>0</v>
          </cell>
          <cell r="F884">
            <v>0</v>
          </cell>
          <cell r="H884">
            <v>0</v>
          </cell>
        </row>
        <row r="885">
          <cell r="D885">
            <v>0</v>
          </cell>
          <cell r="F885">
            <v>0</v>
          </cell>
          <cell r="H885">
            <v>0</v>
          </cell>
        </row>
        <row r="886">
          <cell r="D886">
            <v>0</v>
          </cell>
          <cell r="F886">
            <v>0</v>
          </cell>
          <cell r="H886">
            <v>0</v>
          </cell>
        </row>
        <row r="887">
          <cell r="D887">
            <v>0</v>
          </cell>
          <cell r="F887">
            <v>0</v>
          </cell>
          <cell r="H887">
            <v>0</v>
          </cell>
        </row>
        <row r="888">
          <cell r="D888">
            <v>0</v>
          </cell>
          <cell r="F888">
            <v>0</v>
          </cell>
          <cell r="H888">
            <v>0</v>
          </cell>
        </row>
        <row r="889">
          <cell r="D889">
            <v>0</v>
          </cell>
          <cell r="F889">
            <v>0</v>
          </cell>
          <cell r="H889">
            <v>0</v>
          </cell>
        </row>
        <row r="890">
          <cell r="D890">
            <v>0</v>
          </cell>
          <cell r="F890">
            <v>0</v>
          </cell>
          <cell r="H890">
            <v>0</v>
          </cell>
        </row>
        <row r="891">
          <cell r="D891">
            <v>0</v>
          </cell>
          <cell r="F891">
            <v>0</v>
          </cell>
          <cell r="H891">
            <v>0</v>
          </cell>
        </row>
        <row r="892">
          <cell r="D892">
            <v>0</v>
          </cell>
          <cell r="F892">
            <v>0</v>
          </cell>
          <cell r="H892">
            <v>0</v>
          </cell>
        </row>
        <row r="893">
          <cell r="D893">
            <v>0</v>
          </cell>
          <cell r="F893">
            <v>0</v>
          </cell>
          <cell r="H893">
            <v>0</v>
          </cell>
        </row>
        <row r="894">
          <cell r="D894">
            <v>0</v>
          </cell>
          <cell r="F894">
            <v>0</v>
          </cell>
          <cell r="H894">
            <v>0</v>
          </cell>
        </row>
        <row r="895">
          <cell r="D895">
            <v>0</v>
          </cell>
          <cell r="F895">
            <v>0</v>
          </cell>
          <cell r="H895">
            <v>0</v>
          </cell>
        </row>
        <row r="896">
          <cell r="D896">
            <v>0</v>
          </cell>
          <cell r="F896">
            <v>0</v>
          </cell>
          <cell r="H896">
            <v>0</v>
          </cell>
        </row>
        <row r="897">
          <cell r="D897">
            <v>0</v>
          </cell>
          <cell r="F897">
            <v>0</v>
          </cell>
          <cell r="H897">
            <v>0</v>
          </cell>
        </row>
        <row r="898">
          <cell r="D898">
            <v>0</v>
          </cell>
          <cell r="F898">
            <v>0</v>
          </cell>
          <cell r="H898">
            <v>0</v>
          </cell>
        </row>
        <row r="899">
          <cell r="D899">
            <v>0</v>
          </cell>
          <cell r="F899">
            <v>0</v>
          </cell>
          <cell r="H899">
            <v>0</v>
          </cell>
        </row>
        <row r="900">
          <cell r="D900">
            <v>0</v>
          </cell>
          <cell r="F900">
            <v>0</v>
          </cell>
          <cell r="H900">
            <v>0</v>
          </cell>
        </row>
        <row r="901">
          <cell r="D901">
            <v>0</v>
          </cell>
          <cell r="F901">
            <v>0</v>
          </cell>
          <cell r="H901">
            <v>0</v>
          </cell>
        </row>
        <row r="902">
          <cell r="D902">
            <v>0</v>
          </cell>
          <cell r="F902">
            <v>0</v>
          </cell>
          <cell r="H902">
            <v>0</v>
          </cell>
        </row>
        <row r="903">
          <cell r="D903">
            <v>0</v>
          </cell>
          <cell r="F903">
            <v>0</v>
          </cell>
          <cell r="H903">
            <v>0</v>
          </cell>
        </row>
        <row r="904">
          <cell r="D904">
            <v>0</v>
          </cell>
          <cell r="F904">
            <v>0</v>
          </cell>
          <cell r="H904">
            <v>0</v>
          </cell>
        </row>
        <row r="905">
          <cell r="D905">
            <v>0</v>
          </cell>
          <cell r="F905">
            <v>0</v>
          </cell>
          <cell r="H905">
            <v>0</v>
          </cell>
        </row>
        <row r="906">
          <cell r="D906">
            <v>0</v>
          </cell>
          <cell r="F906">
            <v>0</v>
          </cell>
          <cell r="H906">
            <v>0</v>
          </cell>
        </row>
        <row r="907">
          <cell r="D907">
            <v>0</v>
          </cell>
          <cell r="F907">
            <v>0</v>
          </cell>
          <cell r="H907">
            <v>0</v>
          </cell>
        </row>
        <row r="908">
          <cell r="D908">
            <v>0</v>
          </cell>
          <cell r="F908">
            <v>0</v>
          </cell>
          <cell r="H908">
            <v>0</v>
          </cell>
        </row>
        <row r="909">
          <cell r="D909">
            <v>0</v>
          </cell>
          <cell r="F909">
            <v>0</v>
          </cell>
          <cell r="H909">
            <v>0</v>
          </cell>
        </row>
        <row r="910">
          <cell r="D910">
            <v>0</v>
          </cell>
          <cell r="F910">
            <v>0</v>
          </cell>
          <cell r="H910">
            <v>0</v>
          </cell>
        </row>
        <row r="911">
          <cell r="D911">
            <v>0</v>
          </cell>
          <cell r="F911">
            <v>0</v>
          </cell>
          <cell r="H911">
            <v>0</v>
          </cell>
        </row>
        <row r="912">
          <cell r="D912">
            <v>0</v>
          </cell>
          <cell r="F912">
            <v>0</v>
          </cell>
          <cell r="H912">
            <v>0</v>
          </cell>
        </row>
        <row r="913">
          <cell r="D913">
            <v>0</v>
          </cell>
          <cell r="F913">
            <v>0</v>
          </cell>
          <cell r="H913">
            <v>0</v>
          </cell>
        </row>
        <row r="914">
          <cell r="D914">
            <v>0</v>
          </cell>
          <cell r="F914">
            <v>0</v>
          </cell>
          <cell r="H914">
            <v>0</v>
          </cell>
        </row>
        <row r="915">
          <cell r="D915">
            <v>0</v>
          </cell>
          <cell r="F915">
            <v>0</v>
          </cell>
          <cell r="H915">
            <v>0</v>
          </cell>
        </row>
        <row r="916">
          <cell r="D916">
            <v>0</v>
          </cell>
          <cell r="F916">
            <v>0</v>
          </cell>
          <cell r="H916">
            <v>0</v>
          </cell>
        </row>
        <row r="917">
          <cell r="D917">
            <v>0</v>
          </cell>
          <cell r="F917">
            <v>0</v>
          </cell>
          <cell r="H917">
            <v>0</v>
          </cell>
        </row>
        <row r="918">
          <cell r="D918">
            <v>0</v>
          </cell>
          <cell r="F918">
            <v>0</v>
          </cell>
          <cell r="H918">
            <v>0</v>
          </cell>
        </row>
        <row r="919">
          <cell r="D919">
            <v>0</v>
          </cell>
          <cell r="F919">
            <v>0</v>
          </cell>
          <cell r="H919">
            <v>0</v>
          </cell>
        </row>
        <row r="920">
          <cell r="D920">
            <v>0</v>
          </cell>
          <cell r="F920">
            <v>0</v>
          </cell>
          <cell r="H920">
            <v>0</v>
          </cell>
        </row>
        <row r="921">
          <cell r="D921">
            <v>0</v>
          </cell>
          <cell r="F921">
            <v>0</v>
          </cell>
          <cell r="H921">
            <v>0</v>
          </cell>
        </row>
        <row r="922">
          <cell r="D922">
            <v>0</v>
          </cell>
          <cell r="F922">
            <v>0</v>
          </cell>
          <cell r="H922">
            <v>0</v>
          </cell>
        </row>
        <row r="923">
          <cell r="D923">
            <v>0</v>
          </cell>
          <cell r="F923">
            <v>0</v>
          </cell>
          <cell r="H923">
            <v>0</v>
          </cell>
        </row>
        <row r="924">
          <cell r="D924">
            <v>0</v>
          </cell>
          <cell r="F924">
            <v>0</v>
          </cell>
          <cell r="H924">
            <v>0</v>
          </cell>
        </row>
        <row r="925">
          <cell r="D925">
            <v>0</v>
          </cell>
          <cell r="F925">
            <v>0</v>
          </cell>
          <cell r="H925">
            <v>0</v>
          </cell>
        </row>
        <row r="926">
          <cell r="D926">
            <v>0</v>
          </cell>
          <cell r="F926">
            <v>0</v>
          </cell>
          <cell r="H926">
            <v>0</v>
          </cell>
        </row>
        <row r="927">
          <cell r="D927">
            <v>0</v>
          </cell>
          <cell r="F927">
            <v>0</v>
          </cell>
          <cell r="H927">
            <v>0</v>
          </cell>
        </row>
        <row r="928">
          <cell r="D928">
            <v>0</v>
          </cell>
          <cell r="F928">
            <v>0</v>
          </cell>
          <cell r="H928">
            <v>0</v>
          </cell>
        </row>
        <row r="929">
          <cell r="D929">
            <v>0</v>
          </cell>
          <cell r="F929">
            <v>0</v>
          </cell>
          <cell r="H929">
            <v>0</v>
          </cell>
        </row>
        <row r="930">
          <cell r="D930">
            <v>0</v>
          </cell>
          <cell r="F930">
            <v>0</v>
          </cell>
          <cell r="H930">
            <v>0</v>
          </cell>
        </row>
        <row r="931">
          <cell r="D931">
            <v>0</v>
          </cell>
          <cell r="F931">
            <v>0</v>
          </cell>
          <cell r="H931">
            <v>0</v>
          </cell>
        </row>
        <row r="932">
          <cell r="D932">
            <v>0</v>
          </cell>
          <cell r="F932">
            <v>0</v>
          </cell>
          <cell r="H932">
            <v>0</v>
          </cell>
        </row>
        <row r="933">
          <cell r="D933">
            <v>0</v>
          </cell>
          <cell r="F933">
            <v>0</v>
          </cell>
          <cell r="H933">
            <v>0</v>
          </cell>
        </row>
        <row r="934">
          <cell r="D934">
            <v>0</v>
          </cell>
          <cell r="F934">
            <v>0</v>
          </cell>
          <cell r="H934">
            <v>0</v>
          </cell>
        </row>
        <row r="935">
          <cell r="D935">
            <v>0</v>
          </cell>
          <cell r="F935">
            <v>0</v>
          </cell>
          <cell r="H935">
            <v>0</v>
          </cell>
        </row>
        <row r="936">
          <cell r="D936">
            <v>0</v>
          </cell>
          <cell r="F936">
            <v>0</v>
          </cell>
          <cell r="H936">
            <v>0</v>
          </cell>
        </row>
        <row r="937">
          <cell r="D937">
            <v>0</v>
          </cell>
          <cell r="F937">
            <v>0</v>
          </cell>
          <cell r="H937">
            <v>0</v>
          </cell>
        </row>
        <row r="938">
          <cell r="D938">
            <v>0</v>
          </cell>
          <cell r="F938">
            <v>0</v>
          </cell>
          <cell r="H938">
            <v>0</v>
          </cell>
        </row>
        <row r="939">
          <cell r="D939">
            <v>0</v>
          </cell>
          <cell r="F939">
            <v>0</v>
          </cell>
          <cell r="H939">
            <v>0</v>
          </cell>
        </row>
        <row r="940">
          <cell r="D940">
            <v>0</v>
          </cell>
          <cell r="F940">
            <v>0</v>
          </cell>
          <cell r="H940">
            <v>0</v>
          </cell>
        </row>
        <row r="941">
          <cell r="D941">
            <v>0</v>
          </cell>
          <cell r="F941">
            <v>0</v>
          </cell>
          <cell r="H941">
            <v>0</v>
          </cell>
        </row>
        <row r="942">
          <cell r="D942">
            <v>0</v>
          </cell>
          <cell r="F942">
            <v>0</v>
          </cell>
          <cell r="H942">
            <v>0</v>
          </cell>
        </row>
        <row r="943">
          <cell r="D943">
            <v>0</v>
          </cell>
          <cell r="F943">
            <v>0</v>
          </cell>
          <cell r="H943">
            <v>0</v>
          </cell>
        </row>
        <row r="944">
          <cell r="D944">
            <v>0</v>
          </cell>
          <cell r="F944">
            <v>0</v>
          </cell>
          <cell r="H944">
            <v>0</v>
          </cell>
        </row>
        <row r="945">
          <cell r="D945">
            <v>0</v>
          </cell>
          <cell r="F945">
            <v>0</v>
          </cell>
          <cell r="H945">
            <v>0</v>
          </cell>
        </row>
        <row r="946">
          <cell r="D946">
            <v>0</v>
          </cell>
          <cell r="F946">
            <v>0</v>
          </cell>
          <cell r="H946">
            <v>0</v>
          </cell>
        </row>
        <row r="947">
          <cell r="D947">
            <v>0</v>
          </cell>
          <cell r="F947">
            <v>0</v>
          </cell>
          <cell r="H947">
            <v>0</v>
          </cell>
        </row>
        <row r="948">
          <cell r="D948">
            <v>0</v>
          </cell>
          <cell r="F948">
            <v>0</v>
          </cell>
          <cell r="H948">
            <v>0</v>
          </cell>
        </row>
        <row r="949">
          <cell r="D949">
            <v>0</v>
          </cell>
          <cell r="F949">
            <v>0</v>
          </cell>
          <cell r="H949">
            <v>0</v>
          </cell>
        </row>
        <row r="950">
          <cell r="D950">
            <v>0</v>
          </cell>
          <cell r="F950">
            <v>0</v>
          </cell>
          <cell r="H950">
            <v>0</v>
          </cell>
        </row>
        <row r="951">
          <cell r="D951">
            <v>0</v>
          </cell>
          <cell r="F951">
            <v>0</v>
          </cell>
          <cell r="H951">
            <v>0</v>
          </cell>
        </row>
        <row r="952">
          <cell r="D952">
            <v>0</v>
          </cell>
          <cell r="F952">
            <v>0</v>
          </cell>
          <cell r="H952">
            <v>0</v>
          </cell>
        </row>
        <row r="953">
          <cell r="D953">
            <v>0</v>
          </cell>
          <cell r="F953">
            <v>0</v>
          </cell>
          <cell r="H953">
            <v>0</v>
          </cell>
        </row>
        <row r="954">
          <cell r="D954">
            <v>0</v>
          </cell>
          <cell r="F954">
            <v>0</v>
          </cell>
          <cell r="H954">
            <v>0</v>
          </cell>
        </row>
        <row r="955">
          <cell r="D955">
            <v>0</v>
          </cell>
          <cell r="F955">
            <v>0</v>
          </cell>
          <cell r="H955">
            <v>0</v>
          </cell>
        </row>
        <row r="956">
          <cell r="D956">
            <v>0</v>
          </cell>
          <cell r="F956">
            <v>0</v>
          </cell>
          <cell r="H956">
            <v>0</v>
          </cell>
        </row>
        <row r="957">
          <cell r="D957">
            <v>0</v>
          </cell>
          <cell r="F957">
            <v>0</v>
          </cell>
          <cell r="H957">
            <v>0</v>
          </cell>
        </row>
        <row r="958">
          <cell r="D958">
            <v>0</v>
          </cell>
          <cell r="F958">
            <v>0</v>
          </cell>
          <cell r="H958">
            <v>0</v>
          </cell>
        </row>
        <row r="959">
          <cell r="D959">
            <v>0</v>
          </cell>
          <cell r="F959">
            <v>0</v>
          </cell>
          <cell r="H959">
            <v>0</v>
          </cell>
        </row>
        <row r="960">
          <cell r="D960">
            <v>0</v>
          </cell>
          <cell r="F960">
            <v>0</v>
          </cell>
          <cell r="H960">
            <v>0</v>
          </cell>
        </row>
        <row r="961">
          <cell r="D961">
            <v>0</v>
          </cell>
          <cell r="F961">
            <v>0</v>
          </cell>
          <cell r="H961">
            <v>0</v>
          </cell>
        </row>
        <row r="962">
          <cell r="D962">
            <v>0</v>
          </cell>
          <cell r="F962">
            <v>0</v>
          </cell>
          <cell r="H962">
            <v>0</v>
          </cell>
        </row>
        <row r="963">
          <cell r="D963">
            <v>0</v>
          </cell>
          <cell r="F963">
            <v>0</v>
          </cell>
          <cell r="H963">
            <v>0</v>
          </cell>
        </row>
        <row r="964">
          <cell r="D964">
            <v>0</v>
          </cell>
          <cell r="F964">
            <v>0</v>
          </cell>
          <cell r="H964">
            <v>0</v>
          </cell>
        </row>
        <row r="965">
          <cell r="D965">
            <v>0</v>
          </cell>
          <cell r="F965">
            <v>0</v>
          </cell>
          <cell r="H965">
            <v>0</v>
          </cell>
        </row>
        <row r="966">
          <cell r="D966">
            <v>0</v>
          </cell>
          <cell r="F966">
            <v>0</v>
          </cell>
          <cell r="H966">
            <v>0</v>
          </cell>
        </row>
        <row r="967">
          <cell r="D967">
            <v>0</v>
          </cell>
          <cell r="F967">
            <v>0</v>
          </cell>
          <cell r="H967">
            <v>0</v>
          </cell>
        </row>
        <row r="968">
          <cell r="D968">
            <v>0</v>
          </cell>
          <cell r="F968">
            <v>0</v>
          </cell>
          <cell r="H968">
            <v>0</v>
          </cell>
        </row>
        <row r="969">
          <cell r="D969">
            <v>0</v>
          </cell>
          <cell r="F969">
            <v>0</v>
          </cell>
          <cell r="H969">
            <v>0</v>
          </cell>
        </row>
        <row r="970">
          <cell r="D970">
            <v>0</v>
          </cell>
          <cell r="F970">
            <v>0</v>
          </cell>
          <cell r="H970">
            <v>0</v>
          </cell>
        </row>
        <row r="971">
          <cell r="D971">
            <v>0</v>
          </cell>
          <cell r="F971">
            <v>0</v>
          </cell>
          <cell r="H971">
            <v>0</v>
          </cell>
        </row>
        <row r="972">
          <cell r="D972">
            <v>0</v>
          </cell>
          <cell r="F972">
            <v>0</v>
          </cell>
          <cell r="H972">
            <v>0</v>
          </cell>
        </row>
        <row r="973">
          <cell r="D973">
            <v>0</v>
          </cell>
          <cell r="F973">
            <v>0</v>
          </cell>
          <cell r="H973">
            <v>0</v>
          </cell>
        </row>
        <row r="974">
          <cell r="D974">
            <v>0</v>
          </cell>
          <cell r="F974">
            <v>0</v>
          </cell>
          <cell r="H974">
            <v>0</v>
          </cell>
        </row>
        <row r="975">
          <cell r="D975">
            <v>0</v>
          </cell>
          <cell r="F975">
            <v>0</v>
          </cell>
          <cell r="H975">
            <v>0</v>
          </cell>
        </row>
        <row r="976">
          <cell r="D976">
            <v>0</v>
          </cell>
          <cell r="F976">
            <v>0</v>
          </cell>
          <cell r="H976">
            <v>0</v>
          </cell>
        </row>
        <row r="977">
          <cell r="D977">
            <v>0</v>
          </cell>
          <cell r="F977">
            <v>0</v>
          </cell>
          <cell r="H977">
            <v>0</v>
          </cell>
        </row>
        <row r="978">
          <cell r="D978">
            <v>0</v>
          </cell>
          <cell r="F978">
            <v>0</v>
          </cell>
          <cell r="H978">
            <v>0</v>
          </cell>
        </row>
        <row r="979">
          <cell r="D979">
            <v>0</v>
          </cell>
          <cell r="F979">
            <v>0</v>
          </cell>
          <cell r="H979">
            <v>0</v>
          </cell>
        </row>
        <row r="980">
          <cell r="D980">
            <v>0</v>
          </cell>
          <cell r="F980">
            <v>0</v>
          </cell>
          <cell r="H980">
            <v>0</v>
          </cell>
        </row>
        <row r="981">
          <cell r="D981">
            <v>0</v>
          </cell>
          <cell r="F981">
            <v>0</v>
          </cell>
          <cell r="H981">
            <v>0</v>
          </cell>
        </row>
        <row r="982">
          <cell r="D982">
            <v>0</v>
          </cell>
          <cell r="F982">
            <v>0</v>
          </cell>
          <cell r="H982">
            <v>0</v>
          </cell>
        </row>
        <row r="983">
          <cell r="D983">
            <v>0</v>
          </cell>
          <cell r="F983">
            <v>0</v>
          </cell>
          <cell r="H983">
            <v>0</v>
          </cell>
        </row>
        <row r="984">
          <cell r="D984">
            <v>0</v>
          </cell>
          <cell r="F984">
            <v>0</v>
          </cell>
          <cell r="H984">
            <v>0</v>
          </cell>
        </row>
        <row r="985">
          <cell r="D985">
            <v>0</v>
          </cell>
          <cell r="F985">
            <v>0</v>
          </cell>
          <cell r="H985">
            <v>0</v>
          </cell>
        </row>
        <row r="986">
          <cell r="D986">
            <v>0</v>
          </cell>
          <cell r="F986">
            <v>0</v>
          </cell>
          <cell r="H986">
            <v>0</v>
          </cell>
        </row>
        <row r="987">
          <cell r="D987">
            <v>0</v>
          </cell>
          <cell r="F987">
            <v>0</v>
          </cell>
          <cell r="H987">
            <v>0</v>
          </cell>
        </row>
        <row r="988">
          <cell r="D988">
            <v>0</v>
          </cell>
          <cell r="F988">
            <v>0</v>
          </cell>
          <cell r="H988">
            <v>0</v>
          </cell>
        </row>
        <row r="989">
          <cell r="D989">
            <v>0</v>
          </cell>
          <cell r="F989">
            <v>0</v>
          </cell>
          <cell r="H989">
            <v>0</v>
          </cell>
        </row>
        <row r="990">
          <cell r="D990">
            <v>0</v>
          </cell>
          <cell r="F990">
            <v>0</v>
          </cell>
          <cell r="H990">
            <v>0</v>
          </cell>
        </row>
        <row r="991">
          <cell r="D991">
            <v>0</v>
          </cell>
          <cell r="F991">
            <v>0</v>
          </cell>
          <cell r="H991">
            <v>0</v>
          </cell>
        </row>
        <row r="992">
          <cell r="D992">
            <v>0</v>
          </cell>
          <cell r="F992">
            <v>0</v>
          </cell>
          <cell r="H992">
            <v>0</v>
          </cell>
        </row>
        <row r="993">
          <cell r="D993">
            <v>0</v>
          </cell>
          <cell r="F993">
            <v>0</v>
          </cell>
          <cell r="H993">
            <v>0</v>
          </cell>
        </row>
        <row r="994">
          <cell r="D994">
            <v>0</v>
          </cell>
          <cell r="F994">
            <v>0</v>
          </cell>
          <cell r="H994">
            <v>0</v>
          </cell>
        </row>
        <row r="995">
          <cell r="D995">
            <v>0</v>
          </cell>
          <cell r="F995">
            <v>0</v>
          </cell>
          <cell r="H995">
            <v>0</v>
          </cell>
        </row>
        <row r="996">
          <cell r="D996">
            <v>0</v>
          </cell>
          <cell r="F996">
            <v>0</v>
          </cell>
          <cell r="H996">
            <v>0</v>
          </cell>
        </row>
        <row r="997">
          <cell r="D997">
            <v>0</v>
          </cell>
          <cell r="F997">
            <v>0</v>
          </cell>
          <cell r="H997">
            <v>0</v>
          </cell>
        </row>
        <row r="998">
          <cell r="D998">
            <v>0</v>
          </cell>
          <cell r="F998">
            <v>0</v>
          </cell>
          <cell r="H998">
            <v>0</v>
          </cell>
        </row>
        <row r="999">
          <cell r="D999">
            <v>0</v>
          </cell>
          <cell r="F999">
            <v>0</v>
          </cell>
          <cell r="H999">
            <v>0</v>
          </cell>
        </row>
        <row r="1000">
          <cell r="D1000">
            <v>0</v>
          </cell>
          <cell r="F1000">
            <v>0</v>
          </cell>
          <cell r="H1000">
            <v>0</v>
          </cell>
        </row>
        <row r="1001">
          <cell r="D1001">
            <v>0</v>
          </cell>
          <cell r="F1001">
            <v>0</v>
          </cell>
          <cell r="H1001">
            <v>0</v>
          </cell>
        </row>
        <row r="1002">
          <cell r="D1002">
            <v>0</v>
          </cell>
          <cell r="F1002">
            <v>0</v>
          </cell>
          <cell r="H1002">
            <v>0</v>
          </cell>
        </row>
        <row r="1003">
          <cell r="D1003">
            <v>0</v>
          </cell>
          <cell r="F1003">
            <v>0</v>
          </cell>
          <cell r="H1003">
            <v>0</v>
          </cell>
        </row>
        <row r="1004">
          <cell r="D1004">
            <v>0</v>
          </cell>
          <cell r="F1004">
            <v>0</v>
          </cell>
          <cell r="H1004">
            <v>0</v>
          </cell>
        </row>
        <row r="1005">
          <cell r="D1005">
            <v>0</v>
          </cell>
          <cell r="F1005">
            <v>0</v>
          </cell>
          <cell r="H1005">
            <v>0</v>
          </cell>
        </row>
        <row r="1006">
          <cell r="D1006">
            <v>0</v>
          </cell>
          <cell r="F1006">
            <v>0</v>
          </cell>
          <cell r="H1006">
            <v>0</v>
          </cell>
        </row>
        <row r="1007">
          <cell r="D1007">
            <v>0</v>
          </cell>
          <cell r="F1007">
            <v>0</v>
          </cell>
          <cell r="H1007">
            <v>0</v>
          </cell>
        </row>
        <row r="1008">
          <cell r="D1008">
            <v>0</v>
          </cell>
          <cell r="F1008">
            <v>0</v>
          </cell>
          <cell r="H1008">
            <v>0</v>
          </cell>
        </row>
        <row r="1009">
          <cell r="D1009">
            <v>0</v>
          </cell>
          <cell r="F1009">
            <v>0</v>
          </cell>
          <cell r="H1009">
            <v>0</v>
          </cell>
        </row>
        <row r="1010">
          <cell r="D1010">
            <v>0</v>
          </cell>
          <cell r="F1010">
            <v>0</v>
          </cell>
          <cell r="H1010">
            <v>0</v>
          </cell>
        </row>
        <row r="1011">
          <cell r="D1011">
            <v>0</v>
          </cell>
          <cell r="F1011">
            <v>0</v>
          </cell>
          <cell r="H1011">
            <v>0</v>
          </cell>
        </row>
        <row r="1012">
          <cell r="D1012">
            <v>0</v>
          </cell>
          <cell r="F1012">
            <v>0</v>
          </cell>
          <cell r="H1012">
            <v>0</v>
          </cell>
        </row>
        <row r="1013">
          <cell r="D1013">
            <v>0</v>
          </cell>
          <cell r="F1013">
            <v>0</v>
          </cell>
          <cell r="H1013">
            <v>0</v>
          </cell>
        </row>
        <row r="1014">
          <cell r="D1014">
            <v>0</v>
          </cell>
          <cell r="F1014">
            <v>0</v>
          </cell>
          <cell r="H1014">
            <v>0</v>
          </cell>
        </row>
        <row r="1015">
          <cell r="D1015">
            <v>0</v>
          </cell>
          <cell r="F1015">
            <v>0</v>
          </cell>
          <cell r="H1015">
            <v>0</v>
          </cell>
        </row>
        <row r="1016">
          <cell r="D1016">
            <v>0</v>
          </cell>
          <cell r="F1016">
            <v>0</v>
          </cell>
          <cell r="H1016">
            <v>0</v>
          </cell>
        </row>
        <row r="1017">
          <cell r="D1017">
            <v>0</v>
          </cell>
          <cell r="F1017">
            <v>0</v>
          </cell>
          <cell r="H1017">
            <v>0</v>
          </cell>
        </row>
        <row r="1018">
          <cell r="D1018">
            <v>0</v>
          </cell>
          <cell r="F1018">
            <v>0</v>
          </cell>
          <cell r="H1018">
            <v>0</v>
          </cell>
        </row>
        <row r="1019">
          <cell r="D1019">
            <v>0</v>
          </cell>
          <cell r="F1019">
            <v>0</v>
          </cell>
          <cell r="H1019">
            <v>0</v>
          </cell>
        </row>
        <row r="1020">
          <cell r="D1020">
            <v>0</v>
          </cell>
          <cell r="F1020">
            <v>0</v>
          </cell>
          <cell r="H1020">
            <v>0</v>
          </cell>
        </row>
        <row r="1021">
          <cell r="D1021">
            <v>0</v>
          </cell>
          <cell r="F1021">
            <v>0</v>
          </cell>
          <cell r="H1021">
            <v>0</v>
          </cell>
        </row>
        <row r="1022">
          <cell r="D1022">
            <v>0</v>
          </cell>
          <cell r="F1022">
            <v>0</v>
          </cell>
          <cell r="H1022">
            <v>0</v>
          </cell>
        </row>
        <row r="1023">
          <cell r="D1023">
            <v>0</v>
          </cell>
          <cell r="F1023">
            <v>0</v>
          </cell>
          <cell r="H1023">
            <v>0</v>
          </cell>
        </row>
        <row r="1024">
          <cell r="D1024">
            <v>0</v>
          </cell>
          <cell r="F1024">
            <v>0</v>
          </cell>
          <cell r="H1024">
            <v>0</v>
          </cell>
        </row>
        <row r="1025">
          <cell r="D1025">
            <v>0</v>
          </cell>
          <cell r="F1025">
            <v>0</v>
          </cell>
          <cell r="H1025">
            <v>0</v>
          </cell>
        </row>
        <row r="1026">
          <cell r="D1026">
            <v>0</v>
          </cell>
          <cell r="F1026">
            <v>0</v>
          </cell>
          <cell r="H1026">
            <v>0</v>
          </cell>
        </row>
        <row r="1027">
          <cell r="D1027">
            <v>0</v>
          </cell>
          <cell r="F1027">
            <v>0</v>
          </cell>
          <cell r="H1027">
            <v>0</v>
          </cell>
        </row>
        <row r="1028">
          <cell r="D1028">
            <v>0</v>
          </cell>
          <cell r="F1028">
            <v>0</v>
          </cell>
          <cell r="H1028">
            <v>0</v>
          </cell>
        </row>
        <row r="1029">
          <cell r="D1029">
            <v>0</v>
          </cell>
          <cell r="F1029">
            <v>0</v>
          </cell>
          <cell r="H1029">
            <v>0</v>
          </cell>
        </row>
        <row r="1030">
          <cell r="D1030">
            <v>0</v>
          </cell>
          <cell r="F1030">
            <v>0</v>
          </cell>
          <cell r="H1030">
            <v>0</v>
          </cell>
        </row>
        <row r="1031">
          <cell r="D1031">
            <v>0</v>
          </cell>
          <cell r="F1031">
            <v>0</v>
          </cell>
          <cell r="H1031">
            <v>0</v>
          </cell>
        </row>
        <row r="1032">
          <cell r="D1032">
            <v>0</v>
          </cell>
          <cell r="F1032">
            <v>0</v>
          </cell>
          <cell r="H1032">
            <v>0</v>
          </cell>
        </row>
        <row r="1033">
          <cell r="D1033">
            <v>0</v>
          </cell>
          <cell r="F1033">
            <v>0</v>
          </cell>
          <cell r="H1033">
            <v>0</v>
          </cell>
        </row>
        <row r="1034">
          <cell r="D1034">
            <v>0</v>
          </cell>
          <cell r="F1034">
            <v>0</v>
          </cell>
          <cell r="H1034">
            <v>0</v>
          </cell>
        </row>
        <row r="1035">
          <cell r="D1035">
            <v>0</v>
          </cell>
          <cell r="F1035">
            <v>0</v>
          </cell>
          <cell r="H1035">
            <v>0</v>
          </cell>
        </row>
        <row r="1036">
          <cell r="D1036">
            <v>0</v>
          </cell>
          <cell r="F1036">
            <v>0</v>
          </cell>
          <cell r="H1036">
            <v>0</v>
          </cell>
        </row>
        <row r="1037">
          <cell r="D1037">
            <v>0</v>
          </cell>
          <cell r="F1037">
            <v>0</v>
          </cell>
          <cell r="H1037">
            <v>0</v>
          </cell>
        </row>
        <row r="1038">
          <cell r="D1038">
            <v>0</v>
          </cell>
          <cell r="F1038">
            <v>0</v>
          </cell>
          <cell r="H1038">
            <v>0</v>
          </cell>
        </row>
        <row r="1039">
          <cell r="D1039">
            <v>0</v>
          </cell>
          <cell r="F1039">
            <v>0</v>
          </cell>
          <cell r="H1039">
            <v>0</v>
          </cell>
        </row>
        <row r="1040">
          <cell r="D1040">
            <v>0</v>
          </cell>
          <cell r="F1040">
            <v>0</v>
          </cell>
          <cell r="H1040">
            <v>0</v>
          </cell>
        </row>
        <row r="1041">
          <cell r="D1041">
            <v>0</v>
          </cell>
          <cell r="F1041">
            <v>0</v>
          </cell>
          <cell r="H1041">
            <v>0</v>
          </cell>
        </row>
        <row r="1042">
          <cell r="D1042">
            <v>0</v>
          </cell>
          <cell r="F1042">
            <v>0</v>
          </cell>
          <cell r="H1042">
            <v>0</v>
          </cell>
        </row>
        <row r="1043">
          <cell r="D1043">
            <v>0</v>
          </cell>
          <cell r="F1043">
            <v>0</v>
          </cell>
          <cell r="H1043">
            <v>0</v>
          </cell>
        </row>
        <row r="1044">
          <cell r="D1044">
            <v>0</v>
          </cell>
          <cell r="F1044">
            <v>0</v>
          </cell>
          <cell r="H1044">
            <v>0</v>
          </cell>
        </row>
        <row r="1045">
          <cell r="D1045">
            <v>0</v>
          </cell>
          <cell r="F1045">
            <v>0</v>
          </cell>
          <cell r="H1045">
            <v>0</v>
          </cell>
        </row>
        <row r="1046">
          <cell r="D1046">
            <v>0</v>
          </cell>
          <cell r="F1046">
            <v>0</v>
          </cell>
          <cell r="H1046">
            <v>0</v>
          </cell>
        </row>
        <row r="1047">
          <cell r="D1047">
            <v>0</v>
          </cell>
          <cell r="F1047">
            <v>0</v>
          </cell>
          <cell r="H1047">
            <v>0</v>
          </cell>
        </row>
        <row r="1048">
          <cell r="D1048">
            <v>0</v>
          </cell>
          <cell r="F1048">
            <v>0</v>
          </cell>
          <cell r="H1048">
            <v>0</v>
          </cell>
        </row>
        <row r="1049">
          <cell r="D1049">
            <v>0</v>
          </cell>
          <cell r="F1049">
            <v>0</v>
          </cell>
          <cell r="H1049">
            <v>0</v>
          </cell>
        </row>
        <row r="1050">
          <cell r="D1050">
            <v>0</v>
          </cell>
          <cell r="F1050">
            <v>0</v>
          </cell>
          <cell r="H1050">
            <v>0</v>
          </cell>
        </row>
        <row r="1051">
          <cell r="D1051">
            <v>0</v>
          </cell>
          <cell r="F1051">
            <v>0</v>
          </cell>
          <cell r="H1051">
            <v>0</v>
          </cell>
        </row>
        <row r="1052">
          <cell r="D1052">
            <v>0</v>
          </cell>
          <cell r="F1052">
            <v>0</v>
          </cell>
          <cell r="H1052">
            <v>0</v>
          </cell>
        </row>
        <row r="1053">
          <cell r="D1053">
            <v>0</v>
          </cell>
          <cell r="F1053">
            <v>0</v>
          </cell>
          <cell r="H1053">
            <v>0</v>
          </cell>
        </row>
        <row r="1054">
          <cell r="D1054">
            <v>0</v>
          </cell>
          <cell r="F1054">
            <v>0</v>
          </cell>
          <cell r="H1054">
            <v>0</v>
          </cell>
        </row>
        <row r="1055">
          <cell r="D1055">
            <v>0</v>
          </cell>
          <cell r="F1055">
            <v>0</v>
          </cell>
          <cell r="H1055">
            <v>0</v>
          </cell>
        </row>
        <row r="1056">
          <cell r="D1056">
            <v>0</v>
          </cell>
          <cell r="F1056">
            <v>0</v>
          </cell>
          <cell r="H1056">
            <v>0</v>
          </cell>
        </row>
        <row r="1057">
          <cell r="D1057">
            <v>0</v>
          </cell>
          <cell r="F1057">
            <v>0</v>
          </cell>
          <cell r="H1057">
            <v>0</v>
          </cell>
        </row>
        <row r="1058">
          <cell r="D1058">
            <v>0</v>
          </cell>
          <cell r="F1058">
            <v>0</v>
          </cell>
          <cell r="H1058">
            <v>0</v>
          </cell>
        </row>
        <row r="1059">
          <cell r="D1059">
            <v>0</v>
          </cell>
          <cell r="F1059">
            <v>0</v>
          </cell>
          <cell r="H1059">
            <v>0</v>
          </cell>
        </row>
        <row r="1060">
          <cell r="D1060">
            <v>0</v>
          </cell>
          <cell r="F1060">
            <v>0</v>
          </cell>
          <cell r="H1060">
            <v>0</v>
          </cell>
        </row>
        <row r="1061">
          <cell r="D1061">
            <v>0</v>
          </cell>
          <cell r="F1061">
            <v>0</v>
          </cell>
          <cell r="H1061">
            <v>0</v>
          </cell>
        </row>
        <row r="1062">
          <cell r="D1062">
            <v>0</v>
          </cell>
          <cell r="F1062">
            <v>0</v>
          </cell>
          <cell r="H1062">
            <v>0</v>
          </cell>
        </row>
        <row r="1063">
          <cell r="D1063">
            <v>0</v>
          </cell>
          <cell r="F1063">
            <v>0</v>
          </cell>
          <cell r="H1063">
            <v>0</v>
          </cell>
        </row>
        <row r="1064">
          <cell r="D1064">
            <v>0</v>
          </cell>
          <cell r="F1064">
            <v>0</v>
          </cell>
          <cell r="H1064">
            <v>0</v>
          </cell>
        </row>
        <row r="1065">
          <cell r="D1065">
            <v>0</v>
          </cell>
          <cell r="F1065">
            <v>0</v>
          </cell>
          <cell r="H1065">
            <v>0</v>
          </cell>
        </row>
        <row r="1066">
          <cell r="D1066">
            <v>0</v>
          </cell>
          <cell r="F1066">
            <v>0</v>
          </cell>
          <cell r="H1066">
            <v>0</v>
          </cell>
        </row>
        <row r="1067">
          <cell r="D1067">
            <v>0</v>
          </cell>
          <cell r="F1067">
            <v>0</v>
          </cell>
          <cell r="H1067">
            <v>0</v>
          </cell>
        </row>
        <row r="1068">
          <cell r="D1068">
            <v>0</v>
          </cell>
          <cell r="F1068">
            <v>0</v>
          </cell>
          <cell r="H1068">
            <v>0</v>
          </cell>
        </row>
        <row r="1069">
          <cell r="D1069">
            <v>0</v>
          </cell>
          <cell r="F1069">
            <v>0</v>
          </cell>
          <cell r="H1069">
            <v>0</v>
          </cell>
        </row>
        <row r="1070">
          <cell r="D1070">
            <v>0</v>
          </cell>
          <cell r="F1070">
            <v>0</v>
          </cell>
          <cell r="H1070">
            <v>0</v>
          </cell>
        </row>
        <row r="1071">
          <cell r="D1071">
            <v>0</v>
          </cell>
          <cell r="F1071">
            <v>0</v>
          </cell>
          <cell r="H1071">
            <v>0</v>
          </cell>
        </row>
        <row r="1072">
          <cell r="D1072">
            <v>0</v>
          </cell>
          <cell r="F1072">
            <v>0</v>
          </cell>
          <cell r="H1072">
            <v>0</v>
          </cell>
        </row>
        <row r="1073">
          <cell r="D1073">
            <v>0</v>
          </cell>
          <cell r="F1073">
            <v>0</v>
          </cell>
          <cell r="H1073">
            <v>0</v>
          </cell>
        </row>
        <row r="1074">
          <cell r="D1074">
            <v>0</v>
          </cell>
          <cell r="F1074">
            <v>0</v>
          </cell>
          <cell r="H1074">
            <v>0</v>
          </cell>
        </row>
        <row r="1075">
          <cell r="D1075">
            <v>0</v>
          </cell>
          <cell r="F1075">
            <v>0</v>
          </cell>
          <cell r="H1075">
            <v>0</v>
          </cell>
        </row>
        <row r="1076">
          <cell r="D1076">
            <v>0</v>
          </cell>
          <cell r="F1076">
            <v>0</v>
          </cell>
          <cell r="H1076">
            <v>0</v>
          </cell>
        </row>
        <row r="1077">
          <cell r="D1077">
            <v>0</v>
          </cell>
          <cell r="F1077">
            <v>0</v>
          </cell>
          <cell r="H1077">
            <v>0</v>
          </cell>
        </row>
        <row r="1078">
          <cell r="D1078">
            <v>0</v>
          </cell>
          <cell r="F1078">
            <v>0</v>
          </cell>
          <cell r="H1078">
            <v>0</v>
          </cell>
        </row>
        <row r="1079">
          <cell r="D1079">
            <v>0</v>
          </cell>
          <cell r="F1079">
            <v>0</v>
          </cell>
          <cell r="H1079">
            <v>0</v>
          </cell>
        </row>
        <row r="1080">
          <cell r="D1080">
            <v>0</v>
          </cell>
          <cell r="F1080">
            <v>0</v>
          </cell>
          <cell r="H1080">
            <v>0</v>
          </cell>
        </row>
        <row r="1081">
          <cell r="D1081">
            <v>0</v>
          </cell>
          <cell r="F1081">
            <v>0</v>
          </cell>
          <cell r="H1081">
            <v>0</v>
          </cell>
        </row>
        <row r="1082">
          <cell r="D1082">
            <v>0</v>
          </cell>
          <cell r="F1082">
            <v>0</v>
          </cell>
          <cell r="H1082">
            <v>0</v>
          </cell>
        </row>
        <row r="1083">
          <cell r="D1083">
            <v>0</v>
          </cell>
          <cell r="F1083">
            <v>0</v>
          </cell>
          <cell r="H1083">
            <v>0</v>
          </cell>
        </row>
        <row r="1084">
          <cell r="D1084">
            <v>0</v>
          </cell>
          <cell r="F1084">
            <v>0</v>
          </cell>
          <cell r="H1084">
            <v>0</v>
          </cell>
        </row>
        <row r="1085">
          <cell r="D1085">
            <v>0</v>
          </cell>
          <cell r="F1085">
            <v>0</v>
          </cell>
          <cell r="H1085">
            <v>0</v>
          </cell>
        </row>
        <row r="1086">
          <cell r="D1086">
            <v>0</v>
          </cell>
          <cell r="F1086">
            <v>0</v>
          </cell>
          <cell r="H1086">
            <v>0</v>
          </cell>
        </row>
        <row r="1087">
          <cell r="D1087">
            <v>0</v>
          </cell>
          <cell r="F1087">
            <v>0</v>
          </cell>
          <cell r="H1087">
            <v>0</v>
          </cell>
        </row>
        <row r="1088">
          <cell r="D1088">
            <v>0</v>
          </cell>
          <cell r="F1088">
            <v>0</v>
          </cell>
          <cell r="H1088">
            <v>0</v>
          </cell>
        </row>
        <row r="1089">
          <cell r="D1089">
            <v>0</v>
          </cell>
          <cell r="F1089">
            <v>0</v>
          </cell>
          <cell r="H1089">
            <v>0</v>
          </cell>
        </row>
        <row r="1090">
          <cell r="D1090">
            <v>0</v>
          </cell>
          <cell r="F1090">
            <v>0</v>
          </cell>
          <cell r="H1090">
            <v>0</v>
          </cell>
        </row>
        <row r="1091">
          <cell r="D1091">
            <v>0</v>
          </cell>
          <cell r="F1091">
            <v>0</v>
          </cell>
          <cell r="H1091">
            <v>0</v>
          </cell>
        </row>
        <row r="1092">
          <cell r="D1092">
            <v>0</v>
          </cell>
          <cell r="F1092">
            <v>0</v>
          </cell>
          <cell r="H1092">
            <v>0</v>
          </cell>
        </row>
        <row r="1093">
          <cell r="D1093">
            <v>0</v>
          </cell>
          <cell r="F1093">
            <v>0</v>
          </cell>
          <cell r="H1093">
            <v>0</v>
          </cell>
        </row>
        <row r="1094">
          <cell r="D1094">
            <v>0</v>
          </cell>
          <cell r="F1094">
            <v>0</v>
          </cell>
          <cell r="H1094">
            <v>0</v>
          </cell>
        </row>
        <row r="1095">
          <cell r="D1095">
            <v>0</v>
          </cell>
          <cell r="F1095">
            <v>0</v>
          </cell>
          <cell r="H1095">
            <v>0</v>
          </cell>
        </row>
        <row r="1096">
          <cell r="D1096">
            <v>0</v>
          </cell>
          <cell r="F1096">
            <v>0</v>
          </cell>
          <cell r="H1096">
            <v>0</v>
          </cell>
        </row>
        <row r="1097">
          <cell r="D1097">
            <v>0</v>
          </cell>
          <cell r="F1097">
            <v>0</v>
          </cell>
          <cell r="H1097">
            <v>0</v>
          </cell>
        </row>
        <row r="1098">
          <cell r="D1098">
            <v>0</v>
          </cell>
          <cell r="F1098">
            <v>0</v>
          </cell>
          <cell r="H1098">
            <v>0</v>
          </cell>
        </row>
        <row r="1099">
          <cell r="D1099">
            <v>0</v>
          </cell>
          <cell r="F1099">
            <v>0</v>
          </cell>
          <cell r="H1099">
            <v>0</v>
          </cell>
        </row>
        <row r="1100">
          <cell r="D1100">
            <v>0</v>
          </cell>
          <cell r="F1100">
            <v>0</v>
          </cell>
          <cell r="H1100">
            <v>0</v>
          </cell>
        </row>
        <row r="1101">
          <cell r="D1101">
            <v>0</v>
          </cell>
          <cell r="F1101">
            <v>0</v>
          </cell>
          <cell r="H1101">
            <v>0</v>
          </cell>
        </row>
        <row r="1102">
          <cell r="D1102">
            <v>0</v>
          </cell>
          <cell r="F1102">
            <v>0</v>
          </cell>
          <cell r="H1102">
            <v>0</v>
          </cell>
        </row>
        <row r="1103">
          <cell r="D1103">
            <v>0</v>
          </cell>
          <cell r="F1103">
            <v>0</v>
          </cell>
          <cell r="H1103">
            <v>0</v>
          </cell>
        </row>
        <row r="1104">
          <cell r="D1104">
            <v>0</v>
          </cell>
          <cell r="F1104">
            <v>0</v>
          </cell>
          <cell r="H1104">
            <v>0</v>
          </cell>
        </row>
        <row r="1105">
          <cell r="D1105">
            <v>0</v>
          </cell>
          <cell r="F1105">
            <v>0</v>
          </cell>
          <cell r="H1105">
            <v>0</v>
          </cell>
        </row>
        <row r="1106">
          <cell r="D1106">
            <v>0</v>
          </cell>
          <cell r="F1106">
            <v>0</v>
          </cell>
          <cell r="H1106">
            <v>0</v>
          </cell>
        </row>
        <row r="1107">
          <cell r="D1107">
            <v>0</v>
          </cell>
          <cell r="F1107">
            <v>0</v>
          </cell>
          <cell r="H1107">
            <v>0</v>
          </cell>
        </row>
        <row r="1108">
          <cell r="D1108">
            <v>0</v>
          </cell>
          <cell r="F1108">
            <v>0</v>
          </cell>
          <cell r="H1108">
            <v>0</v>
          </cell>
        </row>
        <row r="1109">
          <cell r="D1109">
            <v>0</v>
          </cell>
          <cell r="F1109">
            <v>0</v>
          </cell>
          <cell r="H1109">
            <v>0</v>
          </cell>
        </row>
        <row r="1110">
          <cell r="D1110">
            <v>0</v>
          </cell>
          <cell r="F1110">
            <v>0</v>
          </cell>
          <cell r="H1110">
            <v>0</v>
          </cell>
        </row>
        <row r="1111">
          <cell r="D1111">
            <v>0</v>
          </cell>
          <cell r="F1111">
            <v>0</v>
          </cell>
          <cell r="H1111">
            <v>0</v>
          </cell>
        </row>
        <row r="1112">
          <cell r="D1112">
            <v>0</v>
          </cell>
          <cell r="F1112">
            <v>0</v>
          </cell>
          <cell r="H1112">
            <v>0</v>
          </cell>
        </row>
        <row r="1113">
          <cell r="D1113">
            <v>0</v>
          </cell>
          <cell r="F1113">
            <v>0</v>
          </cell>
          <cell r="H1113">
            <v>0</v>
          </cell>
        </row>
        <row r="1114">
          <cell r="D1114">
            <v>0</v>
          </cell>
          <cell r="F1114">
            <v>0</v>
          </cell>
          <cell r="H1114">
            <v>0</v>
          </cell>
        </row>
        <row r="1115">
          <cell r="D1115">
            <v>0</v>
          </cell>
          <cell r="F1115">
            <v>0</v>
          </cell>
          <cell r="H1115">
            <v>0</v>
          </cell>
        </row>
        <row r="1116">
          <cell r="D1116">
            <v>0</v>
          </cell>
          <cell r="F1116">
            <v>0</v>
          </cell>
          <cell r="H1116">
            <v>0</v>
          </cell>
        </row>
        <row r="1117">
          <cell r="D1117">
            <v>0</v>
          </cell>
          <cell r="F1117">
            <v>0</v>
          </cell>
          <cell r="H1117">
            <v>0</v>
          </cell>
        </row>
        <row r="1118">
          <cell r="D1118">
            <v>0</v>
          </cell>
          <cell r="F1118">
            <v>0</v>
          </cell>
          <cell r="H1118">
            <v>0</v>
          </cell>
        </row>
        <row r="1119">
          <cell r="D1119">
            <v>0</v>
          </cell>
          <cell r="F1119">
            <v>0</v>
          </cell>
          <cell r="H1119">
            <v>0</v>
          </cell>
        </row>
        <row r="1120">
          <cell r="D1120">
            <v>0</v>
          </cell>
          <cell r="F1120">
            <v>0</v>
          </cell>
          <cell r="H1120">
            <v>0</v>
          </cell>
        </row>
        <row r="1121">
          <cell r="D1121">
            <v>0</v>
          </cell>
          <cell r="F1121">
            <v>0</v>
          </cell>
          <cell r="H1121">
            <v>0</v>
          </cell>
        </row>
        <row r="1122">
          <cell r="D1122">
            <v>0</v>
          </cell>
          <cell r="F1122">
            <v>0</v>
          </cell>
          <cell r="H1122">
            <v>0</v>
          </cell>
        </row>
        <row r="1123">
          <cell r="D1123">
            <v>0</v>
          </cell>
          <cell r="F1123">
            <v>0</v>
          </cell>
          <cell r="H1123">
            <v>0</v>
          </cell>
        </row>
        <row r="1124">
          <cell r="D1124">
            <v>0</v>
          </cell>
          <cell r="F1124">
            <v>0</v>
          </cell>
          <cell r="H1124">
            <v>0</v>
          </cell>
        </row>
        <row r="1125">
          <cell r="D1125">
            <v>0</v>
          </cell>
          <cell r="F1125">
            <v>0</v>
          </cell>
          <cell r="H1125">
            <v>0</v>
          </cell>
        </row>
        <row r="1126">
          <cell r="D1126">
            <v>0</v>
          </cell>
          <cell r="F1126">
            <v>0</v>
          </cell>
          <cell r="H1126">
            <v>0</v>
          </cell>
        </row>
        <row r="1127">
          <cell r="D1127">
            <v>0</v>
          </cell>
          <cell r="F1127">
            <v>0</v>
          </cell>
          <cell r="H1127">
            <v>0</v>
          </cell>
        </row>
        <row r="1128">
          <cell r="D1128">
            <v>0</v>
          </cell>
          <cell r="F1128">
            <v>0</v>
          </cell>
          <cell r="H1128">
            <v>0</v>
          </cell>
        </row>
        <row r="1129">
          <cell r="D1129">
            <v>0</v>
          </cell>
          <cell r="F1129">
            <v>0</v>
          </cell>
          <cell r="H1129">
            <v>0</v>
          </cell>
        </row>
        <row r="1130">
          <cell r="D1130">
            <v>0</v>
          </cell>
          <cell r="F1130">
            <v>0</v>
          </cell>
          <cell r="H1130">
            <v>0</v>
          </cell>
        </row>
        <row r="1131">
          <cell r="D1131">
            <v>0</v>
          </cell>
          <cell r="F1131">
            <v>0</v>
          </cell>
          <cell r="H1131">
            <v>0</v>
          </cell>
        </row>
        <row r="1132">
          <cell r="D1132">
            <v>0</v>
          </cell>
          <cell r="F1132">
            <v>0</v>
          </cell>
          <cell r="H1132">
            <v>0</v>
          </cell>
        </row>
        <row r="1133">
          <cell r="D1133">
            <v>0</v>
          </cell>
          <cell r="F1133">
            <v>0</v>
          </cell>
          <cell r="H1133">
            <v>0</v>
          </cell>
        </row>
        <row r="1134">
          <cell r="D1134">
            <v>0</v>
          </cell>
          <cell r="F1134">
            <v>0</v>
          </cell>
          <cell r="H1134">
            <v>0</v>
          </cell>
        </row>
        <row r="1135">
          <cell r="D1135">
            <v>0</v>
          </cell>
          <cell r="F1135">
            <v>0</v>
          </cell>
          <cell r="H1135">
            <v>0</v>
          </cell>
        </row>
        <row r="1136">
          <cell r="D1136">
            <v>0</v>
          </cell>
          <cell r="F1136">
            <v>0</v>
          </cell>
          <cell r="H1136">
            <v>0</v>
          </cell>
        </row>
        <row r="1137">
          <cell r="D1137">
            <v>0</v>
          </cell>
          <cell r="F1137">
            <v>0</v>
          </cell>
          <cell r="H1137">
            <v>0</v>
          </cell>
        </row>
        <row r="1138">
          <cell r="D1138">
            <v>0</v>
          </cell>
          <cell r="F1138">
            <v>0</v>
          </cell>
          <cell r="H1138">
            <v>0</v>
          </cell>
        </row>
        <row r="1139">
          <cell r="D1139">
            <v>0</v>
          </cell>
          <cell r="F1139">
            <v>0</v>
          </cell>
          <cell r="H1139">
            <v>0</v>
          </cell>
        </row>
        <row r="1140">
          <cell r="D1140">
            <v>0</v>
          </cell>
          <cell r="F1140">
            <v>0</v>
          </cell>
          <cell r="H1140">
            <v>0</v>
          </cell>
        </row>
        <row r="1141">
          <cell r="D1141">
            <v>0</v>
          </cell>
          <cell r="F1141">
            <v>0</v>
          </cell>
          <cell r="H1141">
            <v>0</v>
          </cell>
        </row>
        <row r="1142">
          <cell r="D1142">
            <v>0</v>
          </cell>
          <cell r="F1142">
            <v>0</v>
          </cell>
          <cell r="H1142">
            <v>0</v>
          </cell>
        </row>
        <row r="1143">
          <cell r="D1143">
            <v>0</v>
          </cell>
          <cell r="F1143">
            <v>0</v>
          </cell>
          <cell r="H1143">
            <v>0</v>
          </cell>
        </row>
        <row r="1144">
          <cell r="D1144">
            <v>0</v>
          </cell>
          <cell r="F1144">
            <v>0</v>
          </cell>
          <cell r="H1144">
            <v>0</v>
          </cell>
        </row>
        <row r="1145">
          <cell r="D1145">
            <v>0</v>
          </cell>
          <cell r="F1145">
            <v>0</v>
          </cell>
          <cell r="H1145">
            <v>0</v>
          </cell>
        </row>
        <row r="1146">
          <cell r="D1146">
            <v>0</v>
          </cell>
          <cell r="F1146">
            <v>0</v>
          </cell>
          <cell r="H1146">
            <v>0</v>
          </cell>
        </row>
        <row r="1147">
          <cell r="D1147">
            <v>0</v>
          </cell>
          <cell r="F1147">
            <v>0</v>
          </cell>
          <cell r="H1147">
            <v>0</v>
          </cell>
        </row>
        <row r="1148">
          <cell r="D1148">
            <v>0</v>
          </cell>
          <cell r="F1148">
            <v>0</v>
          </cell>
          <cell r="H1148">
            <v>0</v>
          </cell>
        </row>
        <row r="1149">
          <cell r="D1149">
            <v>0</v>
          </cell>
          <cell r="F1149">
            <v>0</v>
          </cell>
          <cell r="H1149">
            <v>0</v>
          </cell>
        </row>
        <row r="1150">
          <cell r="D1150">
            <v>0</v>
          </cell>
          <cell r="F1150">
            <v>0</v>
          </cell>
          <cell r="H1150">
            <v>0</v>
          </cell>
        </row>
        <row r="1151">
          <cell r="D1151">
            <v>0</v>
          </cell>
          <cell r="F1151">
            <v>0</v>
          </cell>
          <cell r="H1151">
            <v>0</v>
          </cell>
        </row>
        <row r="1152">
          <cell r="D1152">
            <v>0</v>
          </cell>
          <cell r="F1152">
            <v>0</v>
          </cell>
          <cell r="H1152">
            <v>0</v>
          </cell>
        </row>
        <row r="1153">
          <cell r="D1153">
            <v>0</v>
          </cell>
          <cell r="F1153">
            <v>0</v>
          </cell>
          <cell r="H1153">
            <v>0</v>
          </cell>
        </row>
        <row r="1154">
          <cell r="D1154">
            <v>0</v>
          </cell>
          <cell r="F1154">
            <v>0</v>
          </cell>
          <cell r="H1154">
            <v>0</v>
          </cell>
        </row>
        <row r="1155">
          <cell r="D1155">
            <v>0</v>
          </cell>
          <cell r="F1155">
            <v>0</v>
          </cell>
          <cell r="H1155">
            <v>0</v>
          </cell>
        </row>
        <row r="1156">
          <cell r="D1156">
            <v>0</v>
          </cell>
          <cell r="F1156">
            <v>0</v>
          </cell>
          <cell r="H1156">
            <v>0</v>
          </cell>
        </row>
        <row r="1157">
          <cell r="D1157">
            <v>0</v>
          </cell>
          <cell r="F1157">
            <v>0</v>
          </cell>
          <cell r="H1157">
            <v>0</v>
          </cell>
        </row>
        <row r="1158">
          <cell r="D1158">
            <v>0</v>
          </cell>
          <cell r="F1158">
            <v>0</v>
          </cell>
          <cell r="H1158">
            <v>0</v>
          </cell>
        </row>
        <row r="1159">
          <cell r="D1159">
            <v>0</v>
          </cell>
          <cell r="F1159">
            <v>0</v>
          </cell>
          <cell r="H1159">
            <v>0</v>
          </cell>
        </row>
        <row r="1160">
          <cell r="D1160">
            <v>0</v>
          </cell>
          <cell r="F1160">
            <v>0</v>
          </cell>
          <cell r="H1160">
            <v>0</v>
          </cell>
        </row>
        <row r="1161">
          <cell r="D1161">
            <v>0</v>
          </cell>
          <cell r="F1161">
            <v>0</v>
          </cell>
          <cell r="H1161">
            <v>0</v>
          </cell>
        </row>
        <row r="1162">
          <cell r="D1162">
            <v>0</v>
          </cell>
          <cell r="F1162">
            <v>0</v>
          </cell>
          <cell r="H1162">
            <v>0</v>
          </cell>
        </row>
        <row r="1163">
          <cell r="D1163">
            <v>0</v>
          </cell>
          <cell r="F1163">
            <v>0</v>
          </cell>
          <cell r="H1163">
            <v>0</v>
          </cell>
        </row>
        <row r="1164">
          <cell r="D1164">
            <v>0</v>
          </cell>
          <cell r="F1164">
            <v>0</v>
          </cell>
          <cell r="H1164">
            <v>0</v>
          </cell>
        </row>
        <row r="1165">
          <cell r="D1165">
            <v>0</v>
          </cell>
          <cell r="F1165">
            <v>0</v>
          </cell>
          <cell r="H1165">
            <v>0</v>
          </cell>
        </row>
        <row r="1166">
          <cell r="D1166">
            <v>0</v>
          </cell>
          <cell r="F1166">
            <v>0</v>
          </cell>
          <cell r="H1166">
            <v>0</v>
          </cell>
        </row>
        <row r="1167">
          <cell r="D1167">
            <v>0</v>
          </cell>
          <cell r="F1167">
            <v>0</v>
          </cell>
          <cell r="H1167">
            <v>0</v>
          </cell>
        </row>
        <row r="1168">
          <cell r="D1168">
            <v>0</v>
          </cell>
          <cell r="F1168">
            <v>0</v>
          </cell>
          <cell r="H1168">
            <v>0</v>
          </cell>
        </row>
        <row r="1169">
          <cell r="D1169">
            <v>0</v>
          </cell>
          <cell r="F1169">
            <v>0</v>
          </cell>
          <cell r="H1169">
            <v>0</v>
          </cell>
        </row>
        <row r="1170">
          <cell r="D1170">
            <v>0</v>
          </cell>
          <cell r="F1170">
            <v>0</v>
          </cell>
          <cell r="H1170">
            <v>0</v>
          </cell>
        </row>
        <row r="1171">
          <cell r="D1171">
            <v>0</v>
          </cell>
          <cell r="F1171">
            <v>0</v>
          </cell>
          <cell r="H1171">
            <v>0</v>
          </cell>
        </row>
        <row r="1172">
          <cell r="D1172">
            <v>0</v>
          </cell>
          <cell r="F1172">
            <v>0</v>
          </cell>
          <cell r="H1172">
            <v>0</v>
          </cell>
        </row>
        <row r="1173">
          <cell r="D1173">
            <v>0</v>
          </cell>
          <cell r="F1173">
            <v>0</v>
          </cell>
          <cell r="H1173">
            <v>0</v>
          </cell>
        </row>
        <row r="1174">
          <cell r="D1174">
            <v>0</v>
          </cell>
          <cell r="F1174">
            <v>0</v>
          </cell>
          <cell r="H1174">
            <v>0</v>
          </cell>
        </row>
        <row r="1175">
          <cell r="D1175">
            <v>0</v>
          </cell>
          <cell r="F1175">
            <v>0</v>
          </cell>
          <cell r="H1175">
            <v>0</v>
          </cell>
        </row>
        <row r="1176">
          <cell r="D1176">
            <v>0</v>
          </cell>
          <cell r="F1176">
            <v>0</v>
          </cell>
          <cell r="H1176">
            <v>0</v>
          </cell>
        </row>
        <row r="1177">
          <cell r="D1177">
            <v>0</v>
          </cell>
          <cell r="F1177">
            <v>0</v>
          </cell>
          <cell r="H1177">
            <v>0</v>
          </cell>
        </row>
        <row r="1178">
          <cell r="D1178">
            <v>0</v>
          </cell>
          <cell r="F1178">
            <v>0</v>
          </cell>
          <cell r="H1178">
            <v>0</v>
          </cell>
        </row>
        <row r="1179">
          <cell r="D1179">
            <v>0</v>
          </cell>
          <cell r="F1179">
            <v>0</v>
          </cell>
          <cell r="H1179">
            <v>0</v>
          </cell>
        </row>
        <row r="1180">
          <cell r="D1180">
            <v>0</v>
          </cell>
          <cell r="F1180">
            <v>0</v>
          </cell>
          <cell r="H1180">
            <v>0</v>
          </cell>
        </row>
        <row r="1181">
          <cell r="D1181">
            <v>0</v>
          </cell>
          <cell r="F1181">
            <v>0</v>
          </cell>
          <cell r="H1181">
            <v>0</v>
          </cell>
        </row>
        <row r="1182">
          <cell r="D1182">
            <v>0</v>
          </cell>
          <cell r="F1182">
            <v>0</v>
          </cell>
          <cell r="H1182">
            <v>0</v>
          </cell>
        </row>
        <row r="1183">
          <cell r="D1183">
            <v>0</v>
          </cell>
          <cell r="F1183">
            <v>0</v>
          </cell>
          <cell r="H1183">
            <v>0</v>
          </cell>
        </row>
        <row r="1184">
          <cell r="D1184">
            <v>0</v>
          </cell>
          <cell r="F1184">
            <v>0</v>
          </cell>
          <cell r="H1184">
            <v>0</v>
          </cell>
        </row>
        <row r="1185">
          <cell r="D1185">
            <v>0</v>
          </cell>
          <cell r="F1185">
            <v>0</v>
          </cell>
          <cell r="H1185">
            <v>0</v>
          </cell>
        </row>
        <row r="1186">
          <cell r="D1186">
            <v>0</v>
          </cell>
          <cell r="F1186">
            <v>0</v>
          </cell>
          <cell r="H1186">
            <v>0</v>
          </cell>
        </row>
        <row r="1187">
          <cell r="D1187">
            <v>0</v>
          </cell>
          <cell r="F1187">
            <v>0</v>
          </cell>
          <cell r="H1187">
            <v>0</v>
          </cell>
        </row>
        <row r="1188">
          <cell r="D1188">
            <v>0</v>
          </cell>
          <cell r="F1188">
            <v>0</v>
          </cell>
          <cell r="H1188">
            <v>0</v>
          </cell>
        </row>
        <row r="1189">
          <cell r="D1189">
            <v>0</v>
          </cell>
          <cell r="F1189">
            <v>0</v>
          </cell>
          <cell r="H1189">
            <v>0</v>
          </cell>
        </row>
        <row r="1190">
          <cell r="D1190">
            <v>0</v>
          </cell>
          <cell r="F1190">
            <v>0</v>
          </cell>
          <cell r="H1190">
            <v>0</v>
          </cell>
        </row>
        <row r="1191">
          <cell r="D1191">
            <v>0</v>
          </cell>
          <cell r="F1191">
            <v>0</v>
          </cell>
          <cell r="H1191">
            <v>0</v>
          </cell>
        </row>
        <row r="1192">
          <cell r="D1192">
            <v>0</v>
          </cell>
          <cell r="F1192">
            <v>0</v>
          </cell>
          <cell r="H1192">
            <v>0</v>
          </cell>
        </row>
        <row r="1193">
          <cell r="D1193">
            <v>0</v>
          </cell>
          <cell r="F1193">
            <v>0</v>
          </cell>
          <cell r="H1193">
            <v>0</v>
          </cell>
        </row>
        <row r="1194">
          <cell r="D1194">
            <v>0</v>
          </cell>
          <cell r="F1194">
            <v>0</v>
          </cell>
          <cell r="H1194">
            <v>0</v>
          </cell>
        </row>
        <row r="1195">
          <cell r="D1195">
            <v>0</v>
          </cell>
          <cell r="F1195">
            <v>0</v>
          </cell>
          <cell r="H1195">
            <v>0</v>
          </cell>
        </row>
        <row r="1196">
          <cell r="D1196">
            <v>0</v>
          </cell>
          <cell r="F1196">
            <v>0</v>
          </cell>
          <cell r="H1196">
            <v>0</v>
          </cell>
        </row>
        <row r="1197">
          <cell r="D1197">
            <v>0</v>
          </cell>
          <cell r="F1197">
            <v>0</v>
          </cell>
          <cell r="H1197">
            <v>0</v>
          </cell>
        </row>
        <row r="1198">
          <cell r="D1198">
            <v>0</v>
          </cell>
          <cell r="F1198">
            <v>0</v>
          </cell>
          <cell r="H1198">
            <v>0</v>
          </cell>
        </row>
        <row r="1199">
          <cell r="D1199">
            <v>0</v>
          </cell>
          <cell r="F1199">
            <v>0</v>
          </cell>
          <cell r="H1199">
            <v>0</v>
          </cell>
        </row>
        <row r="1200">
          <cell r="D1200">
            <v>0</v>
          </cell>
          <cell r="F1200">
            <v>0</v>
          </cell>
          <cell r="H1200">
            <v>0</v>
          </cell>
        </row>
        <row r="1201">
          <cell r="D1201">
            <v>0</v>
          </cell>
          <cell r="F1201">
            <v>0</v>
          </cell>
          <cell r="H1201">
            <v>0</v>
          </cell>
        </row>
        <row r="1202">
          <cell r="D1202">
            <v>0</v>
          </cell>
          <cell r="F1202">
            <v>0</v>
          </cell>
          <cell r="H1202">
            <v>0</v>
          </cell>
        </row>
        <row r="1203">
          <cell r="D1203">
            <v>0</v>
          </cell>
          <cell r="F1203">
            <v>0</v>
          </cell>
          <cell r="H1203">
            <v>0</v>
          </cell>
        </row>
        <row r="1204">
          <cell r="D1204">
            <v>0</v>
          </cell>
          <cell r="F1204">
            <v>0</v>
          </cell>
          <cell r="H1204">
            <v>0</v>
          </cell>
        </row>
        <row r="1205">
          <cell r="D1205">
            <v>0</v>
          </cell>
          <cell r="F1205">
            <v>0</v>
          </cell>
          <cell r="H1205">
            <v>0</v>
          </cell>
        </row>
        <row r="1206">
          <cell r="D1206">
            <v>0</v>
          </cell>
          <cell r="F1206">
            <v>0</v>
          </cell>
          <cell r="H1206">
            <v>0</v>
          </cell>
        </row>
        <row r="1207">
          <cell r="D1207">
            <v>0</v>
          </cell>
          <cell r="F1207">
            <v>0</v>
          </cell>
          <cell r="H1207">
            <v>0</v>
          </cell>
        </row>
        <row r="1208">
          <cell r="D1208">
            <v>0</v>
          </cell>
          <cell r="F1208">
            <v>0</v>
          </cell>
          <cell r="H1208">
            <v>0</v>
          </cell>
        </row>
        <row r="1209">
          <cell r="D1209">
            <v>0</v>
          </cell>
          <cell r="F1209">
            <v>0</v>
          </cell>
          <cell r="H1209">
            <v>0</v>
          </cell>
        </row>
        <row r="1210">
          <cell r="D1210">
            <v>0</v>
          </cell>
          <cell r="F1210">
            <v>0</v>
          </cell>
          <cell r="H1210">
            <v>0</v>
          </cell>
        </row>
        <row r="1211">
          <cell r="D1211">
            <v>0</v>
          </cell>
          <cell r="F1211">
            <v>0</v>
          </cell>
          <cell r="H1211">
            <v>0</v>
          </cell>
        </row>
        <row r="1212">
          <cell r="D1212">
            <v>0</v>
          </cell>
          <cell r="F1212">
            <v>0</v>
          </cell>
          <cell r="H1212">
            <v>0</v>
          </cell>
        </row>
        <row r="1213">
          <cell r="D1213">
            <v>0</v>
          </cell>
          <cell r="F1213">
            <v>0</v>
          </cell>
          <cell r="H1213">
            <v>0</v>
          </cell>
        </row>
        <row r="1214">
          <cell r="D1214">
            <v>0</v>
          </cell>
          <cell r="F1214">
            <v>0</v>
          </cell>
          <cell r="H1214">
            <v>0</v>
          </cell>
        </row>
        <row r="1215">
          <cell r="D1215">
            <v>0</v>
          </cell>
          <cell r="F1215">
            <v>0</v>
          </cell>
          <cell r="H1215">
            <v>0</v>
          </cell>
        </row>
        <row r="1216">
          <cell r="D1216">
            <v>0</v>
          </cell>
          <cell r="F1216">
            <v>0</v>
          </cell>
          <cell r="H1216">
            <v>0</v>
          </cell>
        </row>
        <row r="1217">
          <cell r="D1217">
            <v>0</v>
          </cell>
          <cell r="F1217">
            <v>0</v>
          </cell>
          <cell r="H1217">
            <v>0</v>
          </cell>
        </row>
        <row r="1218">
          <cell r="D1218">
            <v>0</v>
          </cell>
          <cell r="F1218">
            <v>0</v>
          </cell>
          <cell r="H1218">
            <v>0</v>
          </cell>
        </row>
        <row r="1219">
          <cell r="D1219">
            <v>0</v>
          </cell>
          <cell r="F1219">
            <v>0</v>
          </cell>
          <cell r="H1219">
            <v>0</v>
          </cell>
        </row>
        <row r="1220">
          <cell r="D1220">
            <v>0</v>
          </cell>
          <cell r="F1220">
            <v>0</v>
          </cell>
          <cell r="H1220">
            <v>0</v>
          </cell>
        </row>
        <row r="1221">
          <cell r="D1221">
            <v>0</v>
          </cell>
          <cell r="F1221">
            <v>0</v>
          </cell>
          <cell r="H1221">
            <v>0</v>
          </cell>
        </row>
        <row r="1222">
          <cell r="D1222">
            <v>0</v>
          </cell>
          <cell r="F1222">
            <v>0</v>
          </cell>
          <cell r="H1222">
            <v>0</v>
          </cell>
        </row>
        <row r="1223">
          <cell r="D1223">
            <v>0</v>
          </cell>
          <cell r="F1223">
            <v>0</v>
          </cell>
          <cell r="H1223">
            <v>0</v>
          </cell>
        </row>
        <row r="1224">
          <cell r="D1224">
            <v>0</v>
          </cell>
          <cell r="F1224">
            <v>0</v>
          </cell>
          <cell r="H1224">
            <v>0</v>
          </cell>
        </row>
        <row r="1225">
          <cell r="D1225">
            <v>0</v>
          </cell>
          <cell r="F1225">
            <v>0</v>
          </cell>
          <cell r="H1225">
            <v>0</v>
          </cell>
        </row>
        <row r="1226">
          <cell r="D1226">
            <v>0</v>
          </cell>
          <cell r="F1226">
            <v>0</v>
          </cell>
          <cell r="H1226">
            <v>0</v>
          </cell>
        </row>
        <row r="1227">
          <cell r="D1227">
            <v>0</v>
          </cell>
          <cell r="F1227">
            <v>0</v>
          </cell>
          <cell r="H1227">
            <v>0</v>
          </cell>
        </row>
        <row r="1228">
          <cell r="D1228">
            <v>0</v>
          </cell>
          <cell r="F1228">
            <v>0</v>
          </cell>
          <cell r="H1228">
            <v>0</v>
          </cell>
        </row>
        <row r="1229">
          <cell r="D1229">
            <v>0</v>
          </cell>
          <cell r="F1229">
            <v>0</v>
          </cell>
          <cell r="H1229">
            <v>0</v>
          </cell>
        </row>
        <row r="1230">
          <cell r="D1230">
            <v>0</v>
          </cell>
          <cell r="F1230">
            <v>0</v>
          </cell>
          <cell r="H1230">
            <v>0</v>
          </cell>
        </row>
        <row r="1231">
          <cell r="D1231">
            <v>0</v>
          </cell>
          <cell r="F1231">
            <v>0</v>
          </cell>
          <cell r="H1231">
            <v>0</v>
          </cell>
        </row>
        <row r="1232">
          <cell r="D1232">
            <v>0</v>
          </cell>
          <cell r="F1232">
            <v>0</v>
          </cell>
          <cell r="H1232">
            <v>0</v>
          </cell>
        </row>
        <row r="1233">
          <cell r="D1233">
            <v>0</v>
          </cell>
          <cell r="F1233">
            <v>0</v>
          </cell>
          <cell r="H1233">
            <v>0</v>
          </cell>
        </row>
        <row r="1234">
          <cell r="D1234">
            <v>0</v>
          </cell>
          <cell r="F1234">
            <v>0</v>
          </cell>
          <cell r="H1234">
            <v>0</v>
          </cell>
        </row>
        <row r="1235">
          <cell r="D1235">
            <v>0</v>
          </cell>
          <cell r="F1235">
            <v>0</v>
          </cell>
          <cell r="H1235">
            <v>0</v>
          </cell>
        </row>
        <row r="1236">
          <cell r="D1236">
            <v>0</v>
          </cell>
          <cell r="F1236">
            <v>0</v>
          </cell>
          <cell r="H1236">
            <v>0</v>
          </cell>
        </row>
        <row r="1237">
          <cell r="D1237">
            <v>0</v>
          </cell>
          <cell r="F1237">
            <v>0</v>
          </cell>
          <cell r="H1237">
            <v>0</v>
          </cell>
        </row>
        <row r="1238">
          <cell r="D1238">
            <v>0</v>
          </cell>
          <cell r="F1238">
            <v>0</v>
          </cell>
          <cell r="H1238">
            <v>0</v>
          </cell>
        </row>
        <row r="1239">
          <cell r="D1239">
            <v>0</v>
          </cell>
          <cell r="F1239">
            <v>0</v>
          </cell>
          <cell r="H1239">
            <v>0</v>
          </cell>
        </row>
        <row r="1240">
          <cell r="D1240">
            <v>0</v>
          </cell>
          <cell r="F1240">
            <v>0</v>
          </cell>
          <cell r="H1240">
            <v>0</v>
          </cell>
        </row>
        <row r="1241">
          <cell r="D1241">
            <v>0</v>
          </cell>
          <cell r="F1241">
            <v>0</v>
          </cell>
          <cell r="H1241">
            <v>0</v>
          </cell>
        </row>
        <row r="1242">
          <cell r="D1242">
            <v>0</v>
          </cell>
          <cell r="F1242">
            <v>0</v>
          </cell>
          <cell r="H1242">
            <v>0</v>
          </cell>
        </row>
        <row r="1243">
          <cell r="D1243">
            <v>0</v>
          </cell>
          <cell r="F1243">
            <v>0</v>
          </cell>
          <cell r="H1243">
            <v>0</v>
          </cell>
        </row>
        <row r="1244">
          <cell r="D1244">
            <v>0</v>
          </cell>
          <cell r="F1244">
            <v>0</v>
          </cell>
          <cell r="H1244">
            <v>0</v>
          </cell>
        </row>
        <row r="1245">
          <cell r="D1245">
            <v>0</v>
          </cell>
          <cell r="F1245">
            <v>0</v>
          </cell>
          <cell r="H1245">
            <v>0</v>
          </cell>
        </row>
        <row r="1246">
          <cell r="D1246">
            <v>0</v>
          </cell>
          <cell r="F1246">
            <v>0</v>
          </cell>
          <cell r="H1246">
            <v>0</v>
          </cell>
        </row>
        <row r="1247">
          <cell r="D1247">
            <v>0</v>
          </cell>
          <cell r="F1247">
            <v>0</v>
          </cell>
          <cell r="H1247">
            <v>0</v>
          </cell>
        </row>
        <row r="1248">
          <cell r="D1248">
            <v>0</v>
          </cell>
          <cell r="F1248">
            <v>0</v>
          </cell>
          <cell r="H1248">
            <v>0</v>
          </cell>
        </row>
        <row r="1249">
          <cell r="D1249">
            <v>0</v>
          </cell>
          <cell r="F1249">
            <v>0</v>
          </cell>
          <cell r="H1249">
            <v>0</v>
          </cell>
        </row>
        <row r="1250">
          <cell r="D1250">
            <v>0</v>
          </cell>
          <cell r="F1250">
            <v>0</v>
          </cell>
          <cell r="H1250">
            <v>0</v>
          </cell>
        </row>
        <row r="1251">
          <cell r="D1251">
            <v>0</v>
          </cell>
          <cell r="F1251">
            <v>0</v>
          </cell>
          <cell r="H1251">
            <v>0</v>
          </cell>
        </row>
        <row r="1252">
          <cell r="D1252">
            <v>0</v>
          </cell>
          <cell r="F1252">
            <v>0</v>
          </cell>
          <cell r="H1252">
            <v>0</v>
          </cell>
        </row>
        <row r="1253">
          <cell r="D1253">
            <v>0</v>
          </cell>
          <cell r="F1253">
            <v>0</v>
          </cell>
          <cell r="H1253">
            <v>0</v>
          </cell>
        </row>
        <row r="1254">
          <cell r="D1254">
            <v>0</v>
          </cell>
          <cell r="F1254">
            <v>0</v>
          </cell>
          <cell r="H1254">
            <v>0</v>
          </cell>
        </row>
        <row r="1255">
          <cell r="D1255">
            <v>0</v>
          </cell>
          <cell r="F1255">
            <v>0</v>
          </cell>
          <cell r="H1255">
            <v>0</v>
          </cell>
        </row>
        <row r="1256">
          <cell r="D1256">
            <v>0</v>
          </cell>
          <cell r="F1256">
            <v>0</v>
          </cell>
          <cell r="H1256">
            <v>0</v>
          </cell>
        </row>
        <row r="1257">
          <cell r="D1257">
            <v>0</v>
          </cell>
          <cell r="F1257">
            <v>0</v>
          </cell>
          <cell r="H1257">
            <v>0</v>
          </cell>
        </row>
        <row r="1258">
          <cell r="D1258">
            <v>0</v>
          </cell>
          <cell r="F1258">
            <v>0</v>
          </cell>
          <cell r="H1258">
            <v>0</v>
          </cell>
        </row>
        <row r="1259">
          <cell r="D1259">
            <v>0</v>
          </cell>
          <cell r="F1259">
            <v>0</v>
          </cell>
          <cell r="H1259">
            <v>0</v>
          </cell>
        </row>
        <row r="1260">
          <cell r="D1260">
            <v>0</v>
          </cell>
          <cell r="F1260">
            <v>0</v>
          </cell>
          <cell r="H1260">
            <v>0</v>
          </cell>
        </row>
        <row r="1261">
          <cell r="D1261">
            <v>0</v>
          </cell>
          <cell r="F1261">
            <v>0</v>
          </cell>
          <cell r="H1261">
            <v>0</v>
          </cell>
        </row>
        <row r="1262">
          <cell r="D1262">
            <v>0</v>
          </cell>
          <cell r="F1262">
            <v>0</v>
          </cell>
          <cell r="H1262">
            <v>0</v>
          </cell>
        </row>
        <row r="1263">
          <cell r="D1263">
            <v>0</v>
          </cell>
          <cell r="F1263">
            <v>0</v>
          </cell>
          <cell r="H1263">
            <v>0</v>
          </cell>
        </row>
        <row r="1264">
          <cell r="D1264">
            <v>0</v>
          </cell>
          <cell r="F1264">
            <v>0</v>
          </cell>
          <cell r="H1264">
            <v>0</v>
          </cell>
        </row>
        <row r="1265">
          <cell r="D1265">
            <v>0</v>
          </cell>
          <cell r="F1265">
            <v>0</v>
          </cell>
          <cell r="H1265">
            <v>0</v>
          </cell>
        </row>
        <row r="1266">
          <cell r="D1266">
            <v>0</v>
          </cell>
          <cell r="F1266">
            <v>0</v>
          </cell>
          <cell r="H1266">
            <v>0</v>
          </cell>
        </row>
        <row r="1267">
          <cell r="D1267">
            <v>0</v>
          </cell>
          <cell r="F1267">
            <v>0</v>
          </cell>
          <cell r="H1267">
            <v>0</v>
          </cell>
        </row>
        <row r="1268">
          <cell r="D1268">
            <v>0</v>
          </cell>
          <cell r="F1268">
            <v>0</v>
          </cell>
          <cell r="H1268">
            <v>0</v>
          </cell>
        </row>
        <row r="1269">
          <cell r="D1269">
            <v>0</v>
          </cell>
          <cell r="F1269">
            <v>0</v>
          </cell>
          <cell r="H1269">
            <v>0</v>
          </cell>
        </row>
        <row r="1270">
          <cell r="D1270">
            <v>0</v>
          </cell>
          <cell r="F1270">
            <v>0</v>
          </cell>
          <cell r="H1270">
            <v>0</v>
          </cell>
        </row>
        <row r="1271">
          <cell r="D1271">
            <v>0</v>
          </cell>
          <cell r="F1271">
            <v>0</v>
          </cell>
          <cell r="H1271">
            <v>0</v>
          </cell>
        </row>
        <row r="1272">
          <cell r="D1272">
            <v>0</v>
          </cell>
          <cell r="F1272">
            <v>0</v>
          </cell>
          <cell r="H1272">
            <v>0</v>
          </cell>
        </row>
        <row r="1273">
          <cell r="D1273">
            <v>0</v>
          </cell>
          <cell r="F1273">
            <v>0</v>
          </cell>
          <cell r="H1273">
            <v>0</v>
          </cell>
        </row>
        <row r="1274">
          <cell r="D1274">
            <v>0</v>
          </cell>
          <cell r="F1274">
            <v>0</v>
          </cell>
          <cell r="H1274">
            <v>0</v>
          </cell>
        </row>
        <row r="1275">
          <cell r="D1275">
            <v>0</v>
          </cell>
          <cell r="F1275">
            <v>0</v>
          </cell>
          <cell r="H1275">
            <v>0</v>
          </cell>
        </row>
        <row r="1276">
          <cell r="D1276">
            <v>0</v>
          </cell>
          <cell r="F1276">
            <v>0</v>
          </cell>
          <cell r="H1276">
            <v>0</v>
          </cell>
        </row>
        <row r="1277">
          <cell r="D1277">
            <v>0</v>
          </cell>
          <cell r="F1277">
            <v>0</v>
          </cell>
          <cell r="H1277">
            <v>0</v>
          </cell>
        </row>
        <row r="1278">
          <cell r="D1278">
            <v>0</v>
          </cell>
          <cell r="F1278">
            <v>0</v>
          </cell>
          <cell r="H1278">
            <v>0</v>
          </cell>
        </row>
        <row r="1279">
          <cell r="D1279">
            <v>0</v>
          </cell>
          <cell r="F1279">
            <v>0</v>
          </cell>
          <cell r="H1279">
            <v>0</v>
          </cell>
        </row>
        <row r="1280">
          <cell r="D1280">
            <v>0</v>
          </cell>
          <cell r="F1280">
            <v>0</v>
          </cell>
          <cell r="H1280">
            <v>0</v>
          </cell>
        </row>
        <row r="1281">
          <cell r="D1281">
            <v>0</v>
          </cell>
          <cell r="F1281">
            <v>0</v>
          </cell>
          <cell r="H1281">
            <v>0</v>
          </cell>
        </row>
        <row r="1282">
          <cell r="D1282">
            <v>0</v>
          </cell>
          <cell r="F1282">
            <v>0</v>
          </cell>
          <cell r="H1282">
            <v>0</v>
          </cell>
        </row>
        <row r="1283">
          <cell r="D1283">
            <v>0</v>
          </cell>
          <cell r="F1283">
            <v>0</v>
          </cell>
          <cell r="H1283">
            <v>0</v>
          </cell>
        </row>
        <row r="1284">
          <cell r="D1284">
            <v>0</v>
          </cell>
          <cell r="F1284">
            <v>0</v>
          </cell>
          <cell r="H1284">
            <v>0</v>
          </cell>
        </row>
        <row r="1285">
          <cell r="D1285">
            <v>0</v>
          </cell>
          <cell r="F1285">
            <v>0</v>
          </cell>
          <cell r="H1285">
            <v>0</v>
          </cell>
        </row>
        <row r="1286">
          <cell r="D1286">
            <v>0</v>
          </cell>
          <cell r="F1286">
            <v>0</v>
          </cell>
          <cell r="H1286">
            <v>0</v>
          </cell>
        </row>
        <row r="1287">
          <cell r="D1287">
            <v>0</v>
          </cell>
          <cell r="F1287">
            <v>0</v>
          </cell>
          <cell r="H1287">
            <v>0</v>
          </cell>
        </row>
        <row r="1288">
          <cell r="D1288">
            <v>0</v>
          </cell>
          <cell r="F1288">
            <v>0</v>
          </cell>
          <cell r="H1288">
            <v>0</v>
          </cell>
        </row>
        <row r="1289">
          <cell r="D1289">
            <v>0</v>
          </cell>
          <cell r="F1289">
            <v>0</v>
          </cell>
          <cell r="H1289">
            <v>0</v>
          </cell>
        </row>
        <row r="1290">
          <cell r="D1290">
            <v>0</v>
          </cell>
          <cell r="F1290">
            <v>0</v>
          </cell>
          <cell r="H1290">
            <v>0</v>
          </cell>
        </row>
        <row r="1291">
          <cell r="D1291">
            <v>0</v>
          </cell>
          <cell r="F1291">
            <v>0</v>
          </cell>
          <cell r="H1291">
            <v>0</v>
          </cell>
        </row>
        <row r="1292">
          <cell r="D1292">
            <v>0</v>
          </cell>
          <cell r="F1292">
            <v>0</v>
          </cell>
          <cell r="H1292">
            <v>0</v>
          </cell>
        </row>
        <row r="1293">
          <cell r="D1293">
            <v>0</v>
          </cell>
          <cell r="F1293">
            <v>0</v>
          </cell>
          <cell r="H1293">
            <v>0</v>
          </cell>
        </row>
        <row r="1294">
          <cell r="D1294">
            <v>0</v>
          </cell>
          <cell r="F1294">
            <v>0</v>
          </cell>
          <cell r="H1294">
            <v>0</v>
          </cell>
        </row>
        <row r="1295">
          <cell r="D1295">
            <v>0</v>
          </cell>
          <cell r="F1295">
            <v>0</v>
          </cell>
          <cell r="H1295">
            <v>0</v>
          </cell>
        </row>
        <row r="1296">
          <cell r="D1296">
            <v>0</v>
          </cell>
          <cell r="F1296">
            <v>0</v>
          </cell>
          <cell r="H1296">
            <v>0</v>
          </cell>
        </row>
        <row r="1297">
          <cell r="D1297">
            <v>0</v>
          </cell>
          <cell r="F1297">
            <v>0</v>
          </cell>
          <cell r="H1297">
            <v>0</v>
          </cell>
        </row>
        <row r="1298">
          <cell r="D1298">
            <v>0</v>
          </cell>
          <cell r="F1298">
            <v>0</v>
          </cell>
          <cell r="H1298">
            <v>0</v>
          </cell>
        </row>
        <row r="1299">
          <cell r="D1299">
            <v>0</v>
          </cell>
          <cell r="F1299">
            <v>0</v>
          </cell>
          <cell r="H1299">
            <v>0</v>
          </cell>
        </row>
        <row r="1300">
          <cell r="D1300">
            <v>0</v>
          </cell>
          <cell r="F1300">
            <v>0</v>
          </cell>
          <cell r="H1300">
            <v>0</v>
          </cell>
        </row>
        <row r="1301">
          <cell r="D1301">
            <v>0</v>
          </cell>
          <cell r="F1301">
            <v>0</v>
          </cell>
          <cell r="H1301">
            <v>0</v>
          </cell>
        </row>
        <row r="1302">
          <cell r="D1302">
            <v>0</v>
          </cell>
          <cell r="F1302">
            <v>0</v>
          </cell>
          <cell r="H1302">
            <v>0</v>
          </cell>
        </row>
        <row r="1303">
          <cell r="D1303">
            <v>0</v>
          </cell>
          <cell r="F1303">
            <v>0</v>
          </cell>
          <cell r="H1303">
            <v>0</v>
          </cell>
        </row>
        <row r="1304">
          <cell r="D1304">
            <v>0</v>
          </cell>
          <cell r="F1304">
            <v>0</v>
          </cell>
          <cell r="H1304">
            <v>0</v>
          </cell>
        </row>
        <row r="1305">
          <cell r="D1305">
            <v>0</v>
          </cell>
          <cell r="F1305">
            <v>0</v>
          </cell>
          <cell r="H1305">
            <v>0</v>
          </cell>
        </row>
        <row r="1306">
          <cell r="D1306">
            <v>0</v>
          </cell>
          <cell r="F1306">
            <v>0</v>
          </cell>
          <cell r="H1306">
            <v>0</v>
          </cell>
        </row>
        <row r="1307">
          <cell r="D1307">
            <v>0</v>
          </cell>
          <cell r="F1307">
            <v>0</v>
          </cell>
          <cell r="H1307">
            <v>0</v>
          </cell>
        </row>
        <row r="1308">
          <cell r="D1308">
            <v>0</v>
          </cell>
          <cell r="F1308">
            <v>0</v>
          </cell>
          <cell r="H1308">
            <v>0</v>
          </cell>
        </row>
        <row r="1309">
          <cell r="D1309">
            <v>0</v>
          </cell>
          <cell r="F1309">
            <v>0</v>
          </cell>
          <cell r="H1309">
            <v>0</v>
          </cell>
        </row>
        <row r="1310">
          <cell r="D1310">
            <v>0</v>
          </cell>
          <cell r="F1310">
            <v>0</v>
          </cell>
          <cell r="H1310">
            <v>0</v>
          </cell>
        </row>
        <row r="1311">
          <cell r="D1311">
            <v>0</v>
          </cell>
          <cell r="F1311">
            <v>0</v>
          </cell>
          <cell r="H1311">
            <v>0</v>
          </cell>
        </row>
        <row r="1312">
          <cell r="D1312">
            <v>0</v>
          </cell>
          <cell r="F1312">
            <v>0</v>
          </cell>
          <cell r="H1312">
            <v>0</v>
          </cell>
        </row>
        <row r="1313">
          <cell r="D1313">
            <v>0</v>
          </cell>
          <cell r="F1313">
            <v>0</v>
          </cell>
          <cell r="H1313">
            <v>0</v>
          </cell>
        </row>
        <row r="1314">
          <cell r="D1314">
            <v>0</v>
          </cell>
          <cell r="F1314">
            <v>0</v>
          </cell>
          <cell r="H1314">
            <v>0</v>
          </cell>
        </row>
        <row r="1315">
          <cell r="D1315">
            <v>0</v>
          </cell>
          <cell r="F1315">
            <v>0</v>
          </cell>
          <cell r="H1315">
            <v>0</v>
          </cell>
        </row>
        <row r="1316">
          <cell r="D1316">
            <v>0</v>
          </cell>
          <cell r="F1316">
            <v>0</v>
          </cell>
          <cell r="H1316">
            <v>0</v>
          </cell>
        </row>
        <row r="1317">
          <cell r="D1317">
            <v>0</v>
          </cell>
          <cell r="F1317">
            <v>0</v>
          </cell>
          <cell r="H1317">
            <v>0</v>
          </cell>
        </row>
        <row r="1318">
          <cell r="D1318">
            <v>0</v>
          </cell>
          <cell r="F1318">
            <v>0</v>
          </cell>
          <cell r="H1318">
            <v>0</v>
          </cell>
        </row>
        <row r="1319">
          <cell r="D1319">
            <v>0</v>
          </cell>
          <cell r="F1319">
            <v>0</v>
          </cell>
          <cell r="H1319">
            <v>0</v>
          </cell>
        </row>
        <row r="1320">
          <cell r="D1320">
            <v>0</v>
          </cell>
          <cell r="F1320">
            <v>0</v>
          </cell>
          <cell r="H1320">
            <v>0</v>
          </cell>
        </row>
        <row r="1321">
          <cell r="D1321">
            <v>0</v>
          </cell>
          <cell r="F1321">
            <v>0</v>
          </cell>
          <cell r="H1321">
            <v>0</v>
          </cell>
        </row>
        <row r="1322">
          <cell r="D1322">
            <v>0</v>
          </cell>
          <cell r="F1322">
            <v>0</v>
          </cell>
          <cell r="H1322">
            <v>0</v>
          </cell>
        </row>
        <row r="1323">
          <cell r="D1323">
            <v>0</v>
          </cell>
          <cell r="F1323">
            <v>0</v>
          </cell>
          <cell r="H1323">
            <v>0</v>
          </cell>
        </row>
        <row r="1324">
          <cell r="D1324">
            <v>0</v>
          </cell>
          <cell r="F1324">
            <v>0</v>
          </cell>
          <cell r="H1324">
            <v>0</v>
          </cell>
        </row>
        <row r="1325">
          <cell r="D1325">
            <v>0</v>
          </cell>
          <cell r="F1325">
            <v>0</v>
          </cell>
          <cell r="H1325">
            <v>0</v>
          </cell>
        </row>
        <row r="1326">
          <cell r="D1326">
            <v>0</v>
          </cell>
          <cell r="F1326">
            <v>0</v>
          </cell>
          <cell r="H1326">
            <v>0</v>
          </cell>
        </row>
        <row r="1327">
          <cell r="D1327">
            <v>0</v>
          </cell>
          <cell r="F1327">
            <v>0</v>
          </cell>
          <cell r="H1327">
            <v>0</v>
          </cell>
        </row>
        <row r="1328">
          <cell r="D1328">
            <v>0</v>
          </cell>
          <cell r="F1328">
            <v>0</v>
          </cell>
          <cell r="H1328">
            <v>0</v>
          </cell>
        </row>
        <row r="1329">
          <cell r="D1329">
            <v>0</v>
          </cell>
          <cell r="F1329">
            <v>0</v>
          </cell>
          <cell r="H1329">
            <v>0</v>
          </cell>
        </row>
        <row r="1330">
          <cell r="D1330">
            <v>0</v>
          </cell>
          <cell r="F1330">
            <v>0</v>
          </cell>
          <cell r="H1330">
            <v>0</v>
          </cell>
        </row>
        <row r="1331">
          <cell r="D1331">
            <v>0</v>
          </cell>
          <cell r="F1331">
            <v>0</v>
          </cell>
          <cell r="H1331">
            <v>0</v>
          </cell>
        </row>
        <row r="1332">
          <cell r="D1332">
            <v>0</v>
          </cell>
          <cell r="F1332">
            <v>0</v>
          </cell>
          <cell r="H1332">
            <v>0</v>
          </cell>
        </row>
        <row r="1333">
          <cell r="D1333">
            <v>0</v>
          </cell>
          <cell r="F1333">
            <v>0</v>
          </cell>
          <cell r="H1333">
            <v>0</v>
          </cell>
        </row>
        <row r="1334">
          <cell r="D1334">
            <v>0</v>
          </cell>
          <cell r="F1334">
            <v>0</v>
          </cell>
          <cell r="H1334">
            <v>0</v>
          </cell>
        </row>
        <row r="1335">
          <cell r="D1335">
            <v>0</v>
          </cell>
          <cell r="F1335">
            <v>0</v>
          </cell>
          <cell r="H1335">
            <v>0</v>
          </cell>
        </row>
        <row r="1336">
          <cell r="D1336">
            <v>0</v>
          </cell>
          <cell r="F1336">
            <v>0</v>
          </cell>
          <cell r="H1336">
            <v>0</v>
          </cell>
        </row>
        <row r="1337">
          <cell r="D1337">
            <v>0</v>
          </cell>
          <cell r="F1337">
            <v>0</v>
          </cell>
          <cell r="H1337">
            <v>0</v>
          </cell>
        </row>
        <row r="1338">
          <cell r="D1338">
            <v>0</v>
          </cell>
          <cell r="F1338">
            <v>0</v>
          </cell>
          <cell r="H1338">
            <v>0</v>
          </cell>
        </row>
        <row r="1339">
          <cell r="D1339">
            <v>0</v>
          </cell>
          <cell r="F1339">
            <v>0</v>
          </cell>
          <cell r="H1339">
            <v>0</v>
          </cell>
        </row>
        <row r="1340">
          <cell r="D1340">
            <v>0</v>
          </cell>
          <cell r="F1340">
            <v>0</v>
          </cell>
          <cell r="H1340">
            <v>0</v>
          </cell>
        </row>
        <row r="1341">
          <cell r="D1341">
            <v>0</v>
          </cell>
          <cell r="F1341">
            <v>0</v>
          </cell>
          <cell r="H1341">
            <v>0</v>
          </cell>
        </row>
        <row r="1342">
          <cell r="D1342">
            <v>0</v>
          </cell>
          <cell r="F1342">
            <v>0</v>
          </cell>
          <cell r="H1342">
            <v>0</v>
          </cell>
        </row>
        <row r="1343">
          <cell r="D1343">
            <v>0</v>
          </cell>
          <cell r="F1343">
            <v>0</v>
          </cell>
          <cell r="H1343">
            <v>0</v>
          </cell>
        </row>
        <row r="1344">
          <cell r="D1344">
            <v>0</v>
          </cell>
          <cell r="F1344">
            <v>0</v>
          </cell>
          <cell r="H1344">
            <v>0</v>
          </cell>
        </row>
        <row r="1345">
          <cell r="D1345">
            <v>0</v>
          </cell>
          <cell r="F1345">
            <v>0</v>
          </cell>
          <cell r="H1345">
            <v>0</v>
          </cell>
        </row>
        <row r="1346">
          <cell r="D1346">
            <v>0</v>
          </cell>
          <cell r="F1346">
            <v>0</v>
          </cell>
          <cell r="H1346">
            <v>0</v>
          </cell>
        </row>
        <row r="1347">
          <cell r="D1347">
            <v>0</v>
          </cell>
          <cell r="F1347">
            <v>0</v>
          </cell>
          <cell r="H1347">
            <v>0</v>
          </cell>
        </row>
        <row r="1348">
          <cell r="D1348">
            <v>0</v>
          </cell>
          <cell r="F1348">
            <v>0</v>
          </cell>
          <cell r="H1348">
            <v>0</v>
          </cell>
        </row>
        <row r="1349">
          <cell r="D1349">
            <v>0</v>
          </cell>
          <cell r="F1349">
            <v>0</v>
          </cell>
          <cell r="H1349">
            <v>0</v>
          </cell>
        </row>
        <row r="1350">
          <cell r="D1350">
            <v>0</v>
          </cell>
          <cell r="F1350">
            <v>0</v>
          </cell>
          <cell r="H1350">
            <v>0</v>
          </cell>
        </row>
        <row r="1351">
          <cell r="D1351">
            <v>0</v>
          </cell>
          <cell r="F1351">
            <v>0</v>
          </cell>
          <cell r="H1351">
            <v>0</v>
          </cell>
        </row>
        <row r="1352">
          <cell r="D1352">
            <v>0</v>
          </cell>
          <cell r="F1352">
            <v>0</v>
          </cell>
          <cell r="H1352">
            <v>0</v>
          </cell>
        </row>
        <row r="1353">
          <cell r="D1353">
            <v>0</v>
          </cell>
          <cell r="F1353">
            <v>0</v>
          </cell>
          <cell r="H1353">
            <v>0</v>
          </cell>
        </row>
        <row r="1354">
          <cell r="D1354">
            <v>0</v>
          </cell>
          <cell r="F1354">
            <v>0</v>
          </cell>
          <cell r="H1354">
            <v>0</v>
          </cell>
        </row>
        <row r="1355">
          <cell r="D1355">
            <v>0</v>
          </cell>
          <cell r="F1355">
            <v>0</v>
          </cell>
          <cell r="H1355">
            <v>0</v>
          </cell>
        </row>
        <row r="1356">
          <cell r="D1356">
            <v>0</v>
          </cell>
          <cell r="F1356">
            <v>0</v>
          </cell>
          <cell r="H1356">
            <v>0</v>
          </cell>
        </row>
        <row r="1357">
          <cell r="D1357">
            <v>0</v>
          </cell>
          <cell r="F1357">
            <v>0</v>
          </cell>
          <cell r="H1357">
            <v>0</v>
          </cell>
        </row>
        <row r="1358">
          <cell r="D1358">
            <v>0</v>
          </cell>
          <cell r="F1358">
            <v>0</v>
          </cell>
          <cell r="H1358">
            <v>0</v>
          </cell>
        </row>
        <row r="1359">
          <cell r="D1359">
            <v>0</v>
          </cell>
          <cell r="F1359">
            <v>0</v>
          </cell>
          <cell r="H1359">
            <v>0</v>
          </cell>
        </row>
        <row r="1360">
          <cell r="D1360">
            <v>0</v>
          </cell>
          <cell r="F1360">
            <v>0</v>
          </cell>
          <cell r="H1360">
            <v>0</v>
          </cell>
        </row>
        <row r="1361">
          <cell r="D1361">
            <v>0</v>
          </cell>
          <cell r="F1361">
            <v>0</v>
          </cell>
          <cell r="H1361">
            <v>0</v>
          </cell>
        </row>
        <row r="1362">
          <cell r="D1362">
            <v>0</v>
          </cell>
          <cell r="F1362">
            <v>0</v>
          </cell>
          <cell r="H1362">
            <v>0</v>
          </cell>
        </row>
        <row r="1363">
          <cell r="D1363">
            <v>0</v>
          </cell>
          <cell r="F1363">
            <v>0</v>
          </cell>
          <cell r="H1363">
            <v>0</v>
          </cell>
        </row>
        <row r="1364">
          <cell r="D1364">
            <v>0</v>
          </cell>
          <cell r="F1364">
            <v>0</v>
          </cell>
          <cell r="H1364">
            <v>0</v>
          </cell>
        </row>
        <row r="1365">
          <cell r="D1365">
            <v>0</v>
          </cell>
          <cell r="F1365">
            <v>0</v>
          </cell>
          <cell r="H1365">
            <v>0</v>
          </cell>
        </row>
        <row r="1366">
          <cell r="D1366">
            <v>0</v>
          </cell>
          <cell r="F1366">
            <v>0</v>
          </cell>
          <cell r="H1366">
            <v>0</v>
          </cell>
        </row>
        <row r="1367">
          <cell r="D1367">
            <v>0</v>
          </cell>
          <cell r="F1367">
            <v>0</v>
          </cell>
          <cell r="H1367">
            <v>0</v>
          </cell>
        </row>
        <row r="1368">
          <cell r="D1368">
            <v>0</v>
          </cell>
          <cell r="F1368">
            <v>0</v>
          </cell>
          <cell r="H1368">
            <v>0</v>
          </cell>
        </row>
        <row r="1369">
          <cell r="D1369">
            <v>0</v>
          </cell>
          <cell r="F1369">
            <v>0</v>
          </cell>
          <cell r="H1369">
            <v>0</v>
          </cell>
        </row>
        <row r="1370">
          <cell r="D1370">
            <v>0</v>
          </cell>
          <cell r="F1370">
            <v>0</v>
          </cell>
          <cell r="H1370">
            <v>0</v>
          </cell>
        </row>
        <row r="1371">
          <cell r="D1371">
            <v>0</v>
          </cell>
          <cell r="F1371">
            <v>0</v>
          </cell>
          <cell r="H1371">
            <v>0</v>
          </cell>
        </row>
        <row r="1372">
          <cell r="D1372">
            <v>0</v>
          </cell>
          <cell r="F1372">
            <v>0</v>
          </cell>
          <cell r="H1372">
            <v>0</v>
          </cell>
        </row>
        <row r="1373">
          <cell r="D1373">
            <v>0</v>
          </cell>
          <cell r="F1373">
            <v>0</v>
          </cell>
          <cell r="H1373">
            <v>0</v>
          </cell>
        </row>
        <row r="1374">
          <cell r="D1374">
            <v>0</v>
          </cell>
          <cell r="F1374">
            <v>0</v>
          </cell>
          <cell r="H1374">
            <v>0</v>
          </cell>
        </row>
        <row r="1375">
          <cell r="D1375">
            <v>0</v>
          </cell>
          <cell r="F1375">
            <v>0</v>
          </cell>
          <cell r="H1375">
            <v>0</v>
          </cell>
        </row>
        <row r="1376">
          <cell r="D1376">
            <v>0</v>
          </cell>
          <cell r="F1376">
            <v>0</v>
          </cell>
          <cell r="H1376">
            <v>0</v>
          </cell>
        </row>
        <row r="1377">
          <cell r="D1377">
            <v>0</v>
          </cell>
          <cell r="F1377">
            <v>0</v>
          </cell>
          <cell r="H1377">
            <v>0</v>
          </cell>
        </row>
        <row r="1378">
          <cell r="D1378">
            <v>0</v>
          </cell>
          <cell r="F1378">
            <v>0</v>
          </cell>
          <cell r="H1378">
            <v>0</v>
          </cell>
        </row>
        <row r="1379">
          <cell r="D1379">
            <v>0</v>
          </cell>
          <cell r="F1379">
            <v>0</v>
          </cell>
          <cell r="H1379">
            <v>0</v>
          </cell>
        </row>
        <row r="1380">
          <cell r="D1380">
            <v>0</v>
          </cell>
          <cell r="F1380">
            <v>0</v>
          </cell>
          <cell r="H1380">
            <v>0</v>
          </cell>
        </row>
        <row r="1381">
          <cell r="D1381">
            <v>0</v>
          </cell>
          <cell r="F1381">
            <v>0</v>
          </cell>
          <cell r="H1381">
            <v>0</v>
          </cell>
        </row>
        <row r="1382">
          <cell r="D1382">
            <v>0</v>
          </cell>
          <cell r="F1382">
            <v>0</v>
          </cell>
          <cell r="H1382">
            <v>0</v>
          </cell>
        </row>
        <row r="1383">
          <cell r="D1383">
            <v>0</v>
          </cell>
          <cell r="F1383">
            <v>0</v>
          </cell>
          <cell r="H1383">
            <v>0</v>
          </cell>
        </row>
        <row r="1384">
          <cell r="D1384">
            <v>0</v>
          </cell>
          <cell r="F1384">
            <v>0</v>
          </cell>
          <cell r="H1384">
            <v>0</v>
          </cell>
        </row>
        <row r="1385">
          <cell r="D1385">
            <v>0</v>
          </cell>
          <cell r="F1385">
            <v>0</v>
          </cell>
          <cell r="H1385">
            <v>0</v>
          </cell>
        </row>
        <row r="1386">
          <cell r="D1386">
            <v>0</v>
          </cell>
          <cell r="F1386">
            <v>0</v>
          </cell>
          <cell r="H1386">
            <v>0</v>
          </cell>
        </row>
        <row r="1387">
          <cell r="D1387">
            <v>0</v>
          </cell>
          <cell r="F1387">
            <v>0</v>
          </cell>
          <cell r="H1387">
            <v>0</v>
          </cell>
        </row>
        <row r="1388">
          <cell r="D1388">
            <v>0</v>
          </cell>
          <cell r="F1388">
            <v>0</v>
          </cell>
          <cell r="H1388">
            <v>0</v>
          </cell>
        </row>
        <row r="1389">
          <cell r="D1389">
            <v>0</v>
          </cell>
          <cell r="F1389">
            <v>0</v>
          </cell>
          <cell r="H1389">
            <v>0</v>
          </cell>
        </row>
        <row r="1390">
          <cell r="D1390">
            <v>0</v>
          </cell>
          <cell r="F1390">
            <v>0</v>
          </cell>
          <cell r="H1390">
            <v>0</v>
          </cell>
        </row>
        <row r="1391">
          <cell r="D1391">
            <v>0</v>
          </cell>
          <cell r="F1391">
            <v>0</v>
          </cell>
          <cell r="H1391">
            <v>0</v>
          </cell>
        </row>
        <row r="1392">
          <cell r="D1392">
            <v>0</v>
          </cell>
          <cell r="F1392">
            <v>0</v>
          </cell>
          <cell r="H1392">
            <v>0</v>
          </cell>
        </row>
        <row r="1393">
          <cell r="D1393">
            <v>0</v>
          </cell>
          <cell r="F1393">
            <v>0</v>
          </cell>
          <cell r="H1393">
            <v>0</v>
          </cell>
        </row>
        <row r="1394">
          <cell r="D1394">
            <v>0</v>
          </cell>
          <cell r="F1394">
            <v>0</v>
          </cell>
          <cell r="H1394">
            <v>0</v>
          </cell>
        </row>
        <row r="1395">
          <cell r="D1395">
            <v>0</v>
          </cell>
          <cell r="F1395">
            <v>0</v>
          </cell>
          <cell r="H1395">
            <v>0</v>
          </cell>
        </row>
        <row r="1396">
          <cell r="D1396">
            <v>0</v>
          </cell>
          <cell r="F1396">
            <v>0</v>
          </cell>
          <cell r="H1396">
            <v>0</v>
          </cell>
        </row>
        <row r="1397">
          <cell r="D1397">
            <v>0</v>
          </cell>
          <cell r="F1397">
            <v>0</v>
          </cell>
          <cell r="H1397">
            <v>0</v>
          </cell>
        </row>
        <row r="1398">
          <cell r="D1398">
            <v>0</v>
          </cell>
          <cell r="F1398">
            <v>0</v>
          </cell>
          <cell r="H1398">
            <v>0</v>
          </cell>
        </row>
        <row r="1399">
          <cell r="D1399">
            <v>0</v>
          </cell>
          <cell r="F1399">
            <v>0</v>
          </cell>
          <cell r="H1399">
            <v>0</v>
          </cell>
        </row>
        <row r="1400">
          <cell r="D1400">
            <v>0</v>
          </cell>
          <cell r="F1400">
            <v>0</v>
          </cell>
          <cell r="H1400">
            <v>0</v>
          </cell>
        </row>
        <row r="1401">
          <cell r="D1401">
            <v>0</v>
          </cell>
          <cell r="F1401">
            <v>0</v>
          </cell>
          <cell r="H1401">
            <v>0</v>
          </cell>
        </row>
        <row r="1402">
          <cell r="D1402">
            <v>0</v>
          </cell>
          <cell r="F1402">
            <v>0</v>
          </cell>
          <cell r="H1402">
            <v>0</v>
          </cell>
        </row>
        <row r="1403">
          <cell r="D1403">
            <v>0</v>
          </cell>
          <cell r="F1403">
            <v>0</v>
          </cell>
          <cell r="H1403">
            <v>0</v>
          </cell>
        </row>
        <row r="1404">
          <cell r="D1404">
            <v>0</v>
          </cell>
          <cell r="F1404">
            <v>0</v>
          </cell>
          <cell r="H1404">
            <v>0</v>
          </cell>
        </row>
        <row r="1405">
          <cell r="D1405">
            <v>0</v>
          </cell>
          <cell r="F1405">
            <v>0</v>
          </cell>
          <cell r="H1405">
            <v>0</v>
          </cell>
        </row>
        <row r="1406">
          <cell r="D1406">
            <v>0</v>
          </cell>
          <cell r="F1406">
            <v>0</v>
          </cell>
          <cell r="H1406">
            <v>0</v>
          </cell>
        </row>
        <row r="1407">
          <cell r="D1407">
            <v>0</v>
          </cell>
          <cell r="F1407">
            <v>0</v>
          </cell>
          <cell r="H1407">
            <v>0</v>
          </cell>
        </row>
        <row r="1408">
          <cell r="D1408">
            <v>0</v>
          </cell>
          <cell r="F1408">
            <v>0</v>
          </cell>
          <cell r="H1408">
            <v>0</v>
          </cell>
        </row>
        <row r="1409">
          <cell r="D1409">
            <v>0</v>
          </cell>
          <cell r="F1409">
            <v>0</v>
          </cell>
          <cell r="H1409">
            <v>0</v>
          </cell>
        </row>
        <row r="1410">
          <cell r="D1410">
            <v>0</v>
          </cell>
          <cell r="F1410">
            <v>0</v>
          </cell>
          <cell r="H1410">
            <v>0</v>
          </cell>
        </row>
        <row r="1411">
          <cell r="D1411">
            <v>0</v>
          </cell>
          <cell r="F1411">
            <v>0</v>
          </cell>
          <cell r="H1411">
            <v>0</v>
          </cell>
        </row>
        <row r="1412">
          <cell r="D1412">
            <v>0</v>
          </cell>
          <cell r="F1412">
            <v>0</v>
          </cell>
          <cell r="H1412">
            <v>0</v>
          </cell>
        </row>
        <row r="1413">
          <cell r="D1413">
            <v>0</v>
          </cell>
          <cell r="F1413">
            <v>0</v>
          </cell>
          <cell r="H1413">
            <v>0</v>
          </cell>
        </row>
        <row r="1414">
          <cell r="D1414">
            <v>0</v>
          </cell>
          <cell r="F1414">
            <v>0</v>
          </cell>
          <cell r="H1414">
            <v>0</v>
          </cell>
        </row>
        <row r="1415">
          <cell r="D1415">
            <v>0</v>
          </cell>
          <cell r="F1415">
            <v>0</v>
          </cell>
          <cell r="H1415">
            <v>0</v>
          </cell>
        </row>
        <row r="1416">
          <cell r="D1416">
            <v>0</v>
          </cell>
          <cell r="F1416">
            <v>0</v>
          </cell>
          <cell r="H1416">
            <v>0</v>
          </cell>
        </row>
        <row r="1417">
          <cell r="D1417">
            <v>0</v>
          </cell>
          <cell r="F1417">
            <v>0</v>
          </cell>
          <cell r="H1417">
            <v>0</v>
          </cell>
        </row>
        <row r="1418">
          <cell r="D1418">
            <v>0</v>
          </cell>
          <cell r="F1418">
            <v>0</v>
          </cell>
          <cell r="H1418">
            <v>0</v>
          </cell>
        </row>
        <row r="1419">
          <cell r="D1419">
            <v>0</v>
          </cell>
          <cell r="F1419">
            <v>0</v>
          </cell>
          <cell r="H1419">
            <v>0</v>
          </cell>
        </row>
        <row r="1420">
          <cell r="D1420">
            <v>0</v>
          </cell>
          <cell r="F1420">
            <v>0</v>
          </cell>
          <cell r="H1420">
            <v>0</v>
          </cell>
        </row>
        <row r="1421">
          <cell r="D1421">
            <v>0</v>
          </cell>
          <cell r="F1421">
            <v>0</v>
          </cell>
          <cell r="H1421">
            <v>0</v>
          </cell>
        </row>
        <row r="1422">
          <cell r="D1422">
            <v>0</v>
          </cell>
          <cell r="F1422">
            <v>0</v>
          </cell>
          <cell r="H1422">
            <v>0</v>
          </cell>
        </row>
        <row r="1423">
          <cell r="D1423">
            <v>0</v>
          </cell>
          <cell r="F1423">
            <v>0</v>
          </cell>
          <cell r="H1423">
            <v>0</v>
          </cell>
        </row>
        <row r="1424">
          <cell r="D1424">
            <v>0</v>
          </cell>
          <cell r="F1424">
            <v>0</v>
          </cell>
          <cell r="H1424">
            <v>0</v>
          </cell>
        </row>
        <row r="1425">
          <cell r="D1425">
            <v>0</v>
          </cell>
          <cell r="F1425">
            <v>0</v>
          </cell>
          <cell r="H1425">
            <v>0</v>
          </cell>
        </row>
        <row r="1426">
          <cell r="D1426">
            <v>0</v>
          </cell>
          <cell r="F1426">
            <v>0</v>
          </cell>
          <cell r="H1426">
            <v>0</v>
          </cell>
        </row>
        <row r="1427">
          <cell r="D1427">
            <v>0</v>
          </cell>
          <cell r="F1427">
            <v>0</v>
          </cell>
          <cell r="H1427">
            <v>0</v>
          </cell>
        </row>
        <row r="1428">
          <cell r="D1428">
            <v>0</v>
          </cell>
          <cell r="F1428">
            <v>0</v>
          </cell>
          <cell r="H1428">
            <v>0</v>
          </cell>
        </row>
        <row r="1429">
          <cell r="D1429">
            <v>0</v>
          </cell>
          <cell r="F1429">
            <v>0</v>
          </cell>
          <cell r="H1429">
            <v>0</v>
          </cell>
        </row>
        <row r="1430">
          <cell r="D1430">
            <v>0</v>
          </cell>
          <cell r="F1430">
            <v>0</v>
          </cell>
          <cell r="H1430">
            <v>0</v>
          </cell>
        </row>
        <row r="1431">
          <cell r="D1431">
            <v>0</v>
          </cell>
          <cell r="F1431">
            <v>0</v>
          </cell>
          <cell r="H1431">
            <v>0</v>
          </cell>
        </row>
        <row r="1432">
          <cell r="D1432">
            <v>0</v>
          </cell>
          <cell r="F1432">
            <v>0</v>
          </cell>
          <cell r="H1432">
            <v>0</v>
          </cell>
        </row>
        <row r="1433">
          <cell r="D1433">
            <v>0</v>
          </cell>
          <cell r="F1433">
            <v>0</v>
          </cell>
          <cell r="H1433">
            <v>0</v>
          </cell>
        </row>
        <row r="1434">
          <cell r="D1434">
            <v>0</v>
          </cell>
          <cell r="F1434">
            <v>0</v>
          </cell>
          <cell r="H1434">
            <v>0</v>
          </cell>
        </row>
        <row r="1435">
          <cell r="D1435">
            <v>0</v>
          </cell>
          <cell r="F1435">
            <v>0</v>
          </cell>
          <cell r="H1435">
            <v>0</v>
          </cell>
        </row>
        <row r="1436">
          <cell r="D1436">
            <v>0</v>
          </cell>
          <cell r="F1436">
            <v>0</v>
          </cell>
          <cell r="H1436">
            <v>0</v>
          </cell>
        </row>
        <row r="1437">
          <cell r="D1437">
            <v>0</v>
          </cell>
          <cell r="F1437">
            <v>0</v>
          </cell>
          <cell r="H1437">
            <v>0</v>
          </cell>
        </row>
        <row r="1438">
          <cell r="D1438">
            <v>0</v>
          </cell>
          <cell r="F1438">
            <v>0</v>
          </cell>
          <cell r="H1438">
            <v>0</v>
          </cell>
        </row>
        <row r="1439">
          <cell r="D1439">
            <v>0</v>
          </cell>
          <cell r="F1439">
            <v>0</v>
          </cell>
          <cell r="H1439">
            <v>0</v>
          </cell>
        </row>
        <row r="1440">
          <cell r="D1440">
            <v>0</v>
          </cell>
          <cell r="F1440">
            <v>0</v>
          </cell>
          <cell r="H1440">
            <v>0</v>
          </cell>
        </row>
        <row r="1441">
          <cell r="D1441">
            <v>0</v>
          </cell>
          <cell r="F1441">
            <v>0</v>
          </cell>
          <cell r="H1441">
            <v>0</v>
          </cell>
        </row>
        <row r="1442">
          <cell r="D1442">
            <v>0</v>
          </cell>
          <cell r="F1442">
            <v>0</v>
          </cell>
          <cell r="H1442">
            <v>0</v>
          </cell>
        </row>
        <row r="1443">
          <cell r="D1443">
            <v>0</v>
          </cell>
          <cell r="F1443">
            <v>0</v>
          </cell>
          <cell r="H1443">
            <v>0</v>
          </cell>
        </row>
        <row r="1444">
          <cell r="D1444">
            <v>0</v>
          </cell>
          <cell r="F1444">
            <v>0</v>
          </cell>
          <cell r="H1444">
            <v>0</v>
          </cell>
        </row>
        <row r="1445">
          <cell r="D1445">
            <v>0</v>
          </cell>
          <cell r="F1445">
            <v>0</v>
          </cell>
          <cell r="H1445">
            <v>0</v>
          </cell>
        </row>
        <row r="1446">
          <cell r="D1446">
            <v>0</v>
          </cell>
          <cell r="F1446">
            <v>0</v>
          </cell>
          <cell r="H1446">
            <v>0</v>
          </cell>
        </row>
        <row r="1447">
          <cell r="D1447">
            <v>0</v>
          </cell>
          <cell r="F1447">
            <v>0</v>
          </cell>
          <cell r="H1447">
            <v>0</v>
          </cell>
        </row>
        <row r="1448">
          <cell r="D1448">
            <v>0</v>
          </cell>
          <cell r="F1448">
            <v>0</v>
          </cell>
          <cell r="H1448">
            <v>0</v>
          </cell>
        </row>
        <row r="1449">
          <cell r="D1449">
            <v>0</v>
          </cell>
          <cell r="F1449">
            <v>0</v>
          </cell>
          <cell r="H1449">
            <v>0</v>
          </cell>
        </row>
        <row r="1450">
          <cell r="D1450">
            <v>0</v>
          </cell>
          <cell r="F1450">
            <v>0</v>
          </cell>
          <cell r="H1450">
            <v>0</v>
          </cell>
        </row>
        <row r="1451">
          <cell r="D1451">
            <v>0</v>
          </cell>
          <cell r="F1451">
            <v>0</v>
          </cell>
          <cell r="H1451">
            <v>0</v>
          </cell>
        </row>
        <row r="1452">
          <cell r="D1452">
            <v>0</v>
          </cell>
          <cell r="F1452">
            <v>0</v>
          </cell>
          <cell r="H1452">
            <v>0</v>
          </cell>
        </row>
        <row r="1453">
          <cell r="D1453">
            <v>0</v>
          </cell>
          <cell r="F1453">
            <v>0</v>
          </cell>
          <cell r="H1453">
            <v>0</v>
          </cell>
        </row>
        <row r="1454">
          <cell r="D1454">
            <v>0</v>
          </cell>
          <cell r="F1454">
            <v>0</v>
          </cell>
          <cell r="H1454">
            <v>0</v>
          </cell>
        </row>
        <row r="1455">
          <cell r="D1455">
            <v>0</v>
          </cell>
          <cell r="F1455">
            <v>0</v>
          </cell>
          <cell r="H1455">
            <v>0</v>
          </cell>
        </row>
        <row r="1456">
          <cell r="D1456">
            <v>0</v>
          </cell>
          <cell r="F1456">
            <v>0</v>
          </cell>
          <cell r="H1456">
            <v>0</v>
          </cell>
        </row>
        <row r="1457">
          <cell r="D1457">
            <v>0</v>
          </cell>
          <cell r="F1457">
            <v>0</v>
          </cell>
          <cell r="H1457">
            <v>0</v>
          </cell>
        </row>
        <row r="1458">
          <cell r="D1458">
            <v>0</v>
          </cell>
          <cell r="F1458">
            <v>0</v>
          </cell>
          <cell r="H1458">
            <v>0</v>
          </cell>
        </row>
        <row r="1459">
          <cell r="D1459">
            <v>0</v>
          </cell>
          <cell r="F1459">
            <v>0</v>
          </cell>
          <cell r="H1459">
            <v>0</v>
          </cell>
        </row>
        <row r="1460">
          <cell r="D1460">
            <v>0</v>
          </cell>
          <cell r="F1460">
            <v>0</v>
          </cell>
          <cell r="H1460">
            <v>0</v>
          </cell>
        </row>
        <row r="1461">
          <cell r="D1461">
            <v>0</v>
          </cell>
          <cell r="F1461">
            <v>0</v>
          </cell>
          <cell r="H1461">
            <v>0</v>
          </cell>
        </row>
        <row r="1462">
          <cell r="D1462">
            <v>0</v>
          </cell>
          <cell r="F1462">
            <v>0</v>
          </cell>
          <cell r="H1462">
            <v>0</v>
          </cell>
        </row>
        <row r="1463">
          <cell r="D1463">
            <v>0</v>
          </cell>
          <cell r="F1463">
            <v>0</v>
          </cell>
          <cell r="H1463">
            <v>0</v>
          </cell>
        </row>
        <row r="1464">
          <cell r="D1464">
            <v>0</v>
          </cell>
          <cell r="F1464">
            <v>0</v>
          </cell>
          <cell r="H1464">
            <v>0</v>
          </cell>
        </row>
        <row r="1465">
          <cell r="D1465">
            <v>0</v>
          </cell>
          <cell r="F1465">
            <v>0</v>
          </cell>
          <cell r="H1465">
            <v>0</v>
          </cell>
        </row>
        <row r="1466">
          <cell r="D1466">
            <v>0</v>
          </cell>
          <cell r="F1466">
            <v>0</v>
          </cell>
          <cell r="H1466">
            <v>0</v>
          </cell>
        </row>
        <row r="1467">
          <cell r="D1467">
            <v>0</v>
          </cell>
          <cell r="F1467">
            <v>0</v>
          </cell>
          <cell r="H1467">
            <v>0</v>
          </cell>
        </row>
        <row r="1468">
          <cell r="D1468">
            <v>0</v>
          </cell>
          <cell r="F1468">
            <v>0</v>
          </cell>
          <cell r="H1468">
            <v>0</v>
          </cell>
        </row>
        <row r="1469">
          <cell r="D1469">
            <v>0</v>
          </cell>
          <cell r="F1469">
            <v>0</v>
          </cell>
          <cell r="H1469">
            <v>0</v>
          </cell>
        </row>
        <row r="1470">
          <cell r="D1470">
            <v>0</v>
          </cell>
          <cell r="F1470">
            <v>0</v>
          </cell>
          <cell r="H1470">
            <v>0</v>
          </cell>
        </row>
        <row r="1471">
          <cell r="D1471">
            <v>0</v>
          </cell>
          <cell r="F1471">
            <v>0</v>
          </cell>
          <cell r="H1471">
            <v>0</v>
          </cell>
        </row>
        <row r="1472">
          <cell r="D1472">
            <v>0</v>
          </cell>
          <cell r="F1472">
            <v>0</v>
          </cell>
          <cell r="H1472">
            <v>0</v>
          </cell>
        </row>
        <row r="1473">
          <cell r="D1473">
            <v>0</v>
          </cell>
          <cell r="F1473">
            <v>0</v>
          </cell>
          <cell r="H1473">
            <v>0</v>
          </cell>
        </row>
        <row r="1474">
          <cell r="D1474">
            <v>0</v>
          </cell>
          <cell r="F1474">
            <v>0</v>
          </cell>
          <cell r="H1474">
            <v>0</v>
          </cell>
        </row>
        <row r="1475">
          <cell r="D1475">
            <v>0</v>
          </cell>
          <cell r="F1475">
            <v>0</v>
          </cell>
          <cell r="H1475">
            <v>0</v>
          </cell>
        </row>
        <row r="1476">
          <cell r="D1476">
            <v>0</v>
          </cell>
          <cell r="F1476">
            <v>0</v>
          </cell>
          <cell r="H1476">
            <v>0</v>
          </cell>
        </row>
        <row r="1477">
          <cell r="D1477">
            <v>0</v>
          </cell>
          <cell r="F1477">
            <v>0</v>
          </cell>
          <cell r="H1477">
            <v>0</v>
          </cell>
        </row>
        <row r="1478">
          <cell r="D1478">
            <v>0</v>
          </cell>
          <cell r="F1478">
            <v>0</v>
          </cell>
          <cell r="H1478">
            <v>0</v>
          </cell>
        </row>
        <row r="1479">
          <cell r="D1479">
            <v>0</v>
          </cell>
          <cell r="F1479">
            <v>0</v>
          </cell>
          <cell r="H1479">
            <v>0</v>
          </cell>
        </row>
        <row r="1480">
          <cell r="D1480">
            <v>0</v>
          </cell>
          <cell r="F1480">
            <v>0</v>
          </cell>
          <cell r="H1480">
            <v>0</v>
          </cell>
        </row>
        <row r="1481">
          <cell r="D1481">
            <v>0</v>
          </cell>
          <cell r="F1481">
            <v>0</v>
          </cell>
          <cell r="H1481">
            <v>0</v>
          </cell>
        </row>
        <row r="1482">
          <cell r="D1482">
            <v>0</v>
          </cell>
          <cell r="F1482">
            <v>0</v>
          </cell>
          <cell r="H1482">
            <v>0</v>
          </cell>
        </row>
        <row r="1483">
          <cell r="D1483">
            <v>0</v>
          </cell>
          <cell r="F1483">
            <v>0</v>
          </cell>
          <cell r="H1483">
            <v>0</v>
          </cell>
        </row>
        <row r="1484">
          <cell r="D1484">
            <v>0</v>
          </cell>
          <cell r="F1484">
            <v>0</v>
          </cell>
          <cell r="H1484">
            <v>0</v>
          </cell>
        </row>
        <row r="1485">
          <cell r="D1485">
            <v>0</v>
          </cell>
          <cell r="F1485">
            <v>0</v>
          </cell>
          <cell r="H1485">
            <v>0</v>
          </cell>
        </row>
        <row r="1486">
          <cell r="D1486">
            <v>0</v>
          </cell>
          <cell r="F1486">
            <v>0</v>
          </cell>
          <cell r="H1486">
            <v>0</v>
          </cell>
        </row>
        <row r="1487">
          <cell r="D1487">
            <v>0</v>
          </cell>
          <cell r="F1487">
            <v>0</v>
          </cell>
          <cell r="H1487">
            <v>0</v>
          </cell>
        </row>
        <row r="1488">
          <cell r="D1488">
            <v>0</v>
          </cell>
          <cell r="F1488">
            <v>0</v>
          </cell>
          <cell r="H1488">
            <v>0</v>
          </cell>
        </row>
        <row r="1489">
          <cell r="D1489">
            <v>0</v>
          </cell>
          <cell r="F1489">
            <v>0</v>
          </cell>
          <cell r="H1489">
            <v>0</v>
          </cell>
        </row>
        <row r="1490">
          <cell r="D1490">
            <v>0</v>
          </cell>
          <cell r="F1490">
            <v>0</v>
          </cell>
          <cell r="H1490">
            <v>0</v>
          </cell>
        </row>
        <row r="1491">
          <cell r="D1491">
            <v>0</v>
          </cell>
          <cell r="F1491">
            <v>0</v>
          </cell>
          <cell r="H1491">
            <v>0</v>
          </cell>
        </row>
        <row r="1492">
          <cell r="D1492">
            <v>0</v>
          </cell>
          <cell r="F1492">
            <v>0</v>
          </cell>
          <cell r="H1492">
            <v>0</v>
          </cell>
        </row>
        <row r="1493">
          <cell r="D1493">
            <v>0</v>
          </cell>
          <cell r="F1493">
            <v>0</v>
          </cell>
          <cell r="H1493">
            <v>0</v>
          </cell>
        </row>
        <row r="1494">
          <cell r="D1494">
            <v>0</v>
          </cell>
          <cell r="F1494">
            <v>0</v>
          </cell>
          <cell r="H1494">
            <v>0</v>
          </cell>
        </row>
        <row r="1495">
          <cell r="D1495">
            <v>0</v>
          </cell>
          <cell r="F1495">
            <v>0</v>
          </cell>
          <cell r="H1495">
            <v>0</v>
          </cell>
        </row>
        <row r="1496">
          <cell r="D1496">
            <v>0</v>
          </cell>
          <cell r="F1496">
            <v>0</v>
          </cell>
          <cell r="H1496">
            <v>0</v>
          </cell>
        </row>
        <row r="1497">
          <cell r="D1497">
            <v>0</v>
          </cell>
          <cell r="F1497">
            <v>0</v>
          </cell>
          <cell r="H1497">
            <v>0</v>
          </cell>
        </row>
        <row r="1498">
          <cell r="D1498">
            <v>0</v>
          </cell>
          <cell r="F1498">
            <v>0</v>
          </cell>
          <cell r="H1498">
            <v>0</v>
          </cell>
        </row>
        <row r="1499">
          <cell r="D1499">
            <v>0</v>
          </cell>
          <cell r="F1499">
            <v>0</v>
          </cell>
          <cell r="H1499">
            <v>0</v>
          </cell>
        </row>
        <row r="1500">
          <cell r="D1500">
            <v>0</v>
          </cell>
          <cell r="F1500">
            <v>0</v>
          </cell>
          <cell r="H1500">
            <v>0</v>
          </cell>
        </row>
        <row r="1501">
          <cell r="D1501">
            <v>0</v>
          </cell>
          <cell r="F1501">
            <v>0</v>
          </cell>
          <cell r="H1501">
            <v>0</v>
          </cell>
        </row>
        <row r="1502">
          <cell r="D1502">
            <v>0</v>
          </cell>
          <cell r="F1502">
            <v>0</v>
          </cell>
          <cell r="H1502">
            <v>0</v>
          </cell>
        </row>
        <row r="1503">
          <cell r="D1503">
            <v>0</v>
          </cell>
          <cell r="F1503">
            <v>0</v>
          </cell>
          <cell r="H1503">
            <v>0</v>
          </cell>
        </row>
        <row r="1504">
          <cell r="D1504">
            <v>0</v>
          </cell>
          <cell r="F1504">
            <v>0</v>
          </cell>
          <cell r="H1504">
            <v>0</v>
          </cell>
        </row>
        <row r="1505">
          <cell r="D1505">
            <v>0</v>
          </cell>
          <cell r="F1505">
            <v>0</v>
          </cell>
          <cell r="H1505">
            <v>0</v>
          </cell>
        </row>
        <row r="1506">
          <cell r="D1506">
            <v>0</v>
          </cell>
          <cell r="F1506">
            <v>0</v>
          </cell>
          <cell r="H1506">
            <v>0</v>
          </cell>
        </row>
        <row r="1507">
          <cell r="D1507">
            <v>0</v>
          </cell>
          <cell r="F1507">
            <v>0</v>
          </cell>
          <cell r="H1507">
            <v>0</v>
          </cell>
        </row>
        <row r="1508">
          <cell r="D1508">
            <v>0</v>
          </cell>
          <cell r="F1508">
            <v>0</v>
          </cell>
          <cell r="H1508">
            <v>0</v>
          </cell>
        </row>
        <row r="1509">
          <cell r="D1509">
            <v>0</v>
          </cell>
          <cell r="F1509">
            <v>0</v>
          </cell>
          <cell r="H1509">
            <v>0</v>
          </cell>
        </row>
        <row r="1510">
          <cell r="D1510">
            <v>0</v>
          </cell>
          <cell r="F1510">
            <v>0</v>
          </cell>
          <cell r="H1510">
            <v>0</v>
          </cell>
        </row>
        <row r="1511">
          <cell r="D1511">
            <v>0</v>
          </cell>
          <cell r="F1511">
            <v>0</v>
          </cell>
          <cell r="H1511">
            <v>0</v>
          </cell>
        </row>
        <row r="1512">
          <cell r="D1512">
            <v>0</v>
          </cell>
          <cell r="F1512">
            <v>0</v>
          </cell>
          <cell r="H1512">
            <v>0</v>
          </cell>
        </row>
        <row r="1513">
          <cell r="D1513">
            <v>0</v>
          </cell>
          <cell r="F1513">
            <v>0</v>
          </cell>
          <cell r="H1513">
            <v>0</v>
          </cell>
        </row>
        <row r="1514">
          <cell r="D1514">
            <v>0</v>
          </cell>
          <cell r="F1514">
            <v>0</v>
          </cell>
          <cell r="H1514">
            <v>0</v>
          </cell>
        </row>
        <row r="1515">
          <cell r="D1515">
            <v>0</v>
          </cell>
          <cell r="F1515">
            <v>0</v>
          </cell>
          <cell r="H1515">
            <v>0</v>
          </cell>
        </row>
        <row r="1516">
          <cell r="D1516">
            <v>0</v>
          </cell>
          <cell r="F1516">
            <v>0</v>
          </cell>
          <cell r="H1516">
            <v>0</v>
          </cell>
        </row>
        <row r="1517">
          <cell r="D1517">
            <v>0</v>
          </cell>
          <cell r="F1517">
            <v>0</v>
          </cell>
          <cell r="H1517">
            <v>0</v>
          </cell>
        </row>
        <row r="1518">
          <cell r="D1518">
            <v>0</v>
          </cell>
          <cell r="F1518">
            <v>0</v>
          </cell>
          <cell r="H1518">
            <v>0</v>
          </cell>
        </row>
        <row r="1519">
          <cell r="D1519">
            <v>0</v>
          </cell>
          <cell r="F1519">
            <v>0</v>
          </cell>
          <cell r="H1519">
            <v>0</v>
          </cell>
        </row>
        <row r="1520">
          <cell r="D1520">
            <v>0</v>
          </cell>
          <cell r="F1520">
            <v>0</v>
          </cell>
          <cell r="H1520">
            <v>0</v>
          </cell>
        </row>
        <row r="1521">
          <cell r="D1521">
            <v>0</v>
          </cell>
          <cell r="F1521">
            <v>0</v>
          </cell>
          <cell r="H1521">
            <v>0</v>
          </cell>
        </row>
        <row r="1522">
          <cell r="D1522">
            <v>0</v>
          </cell>
          <cell r="F1522">
            <v>0</v>
          </cell>
          <cell r="H1522">
            <v>0</v>
          </cell>
        </row>
        <row r="1523">
          <cell r="D1523">
            <v>0</v>
          </cell>
          <cell r="F1523">
            <v>0</v>
          </cell>
          <cell r="H1523">
            <v>0</v>
          </cell>
        </row>
        <row r="1524">
          <cell r="D1524">
            <v>0</v>
          </cell>
          <cell r="F1524">
            <v>0</v>
          </cell>
          <cell r="H1524">
            <v>0</v>
          </cell>
        </row>
        <row r="1525">
          <cell r="D1525">
            <v>0</v>
          </cell>
          <cell r="F1525">
            <v>0</v>
          </cell>
          <cell r="H1525">
            <v>0</v>
          </cell>
        </row>
        <row r="1526">
          <cell r="D1526">
            <v>0</v>
          </cell>
          <cell r="F1526">
            <v>0</v>
          </cell>
          <cell r="H1526">
            <v>0</v>
          </cell>
        </row>
        <row r="1527">
          <cell r="D1527">
            <v>0</v>
          </cell>
          <cell r="F1527">
            <v>0</v>
          </cell>
          <cell r="H1527">
            <v>0</v>
          </cell>
        </row>
        <row r="1528">
          <cell r="D1528">
            <v>0</v>
          </cell>
          <cell r="F1528">
            <v>0</v>
          </cell>
          <cell r="H1528">
            <v>0</v>
          </cell>
        </row>
        <row r="1529">
          <cell r="D1529">
            <v>0</v>
          </cell>
          <cell r="F1529">
            <v>0</v>
          </cell>
          <cell r="H1529">
            <v>0</v>
          </cell>
        </row>
        <row r="1530">
          <cell r="D1530">
            <v>0</v>
          </cell>
          <cell r="F1530">
            <v>0</v>
          </cell>
          <cell r="H1530">
            <v>0</v>
          </cell>
        </row>
        <row r="1531">
          <cell r="D1531">
            <v>0</v>
          </cell>
          <cell r="F1531">
            <v>0</v>
          </cell>
          <cell r="H1531">
            <v>0</v>
          </cell>
        </row>
        <row r="1532">
          <cell r="D1532">
            <v>0</v>
          </cell>
          <cell r="F1532">
            <v>0</v>
          </cell>
          <cell r="H1532">
            <v>0</v>
          </cell>
        </row>
        <row r="1533">
          <cell r="D1533">
            <v>0</v>
          </cell>
          <cell r="F1533">
            <v>0</v>
          </cell>
          <cell r="H1533">
            <v>0</v>
          </cell>
        </row>
        <row r="1534">
          <cell r="D1534">
            <v>0</v>
          </cell>
          <cell r="F1534">
            <v>0</v>
          </cell>
          <cell r="H1534">
            <v>0</v>
          </cell>
        </row>
        <row r="1535">
          <cell r="D1535">
            <v>0</v>
          </cell>
          <cell r="F1535">
            <v>0</v>
          </cell>
          <cell r="H1535">
            <v>0</v>
          </cell>
        </row>
        <row r="1536">
          <cell r="D1536">
            <v>0</v>
          </cell>
          <cell r="F1536">
            <v>0</v>
          </cell>
          <cell r="H1536">
            <v>0</v>
          </cell>
        </row>
        <row r="1537">
          <cell r="D1537">
            <v>0</v>
          </cell>
          <cell r="F1537">
            <v>0</v>
          </cell>
          <cell r="H1537">
            <v>0</v>
          </cell>
        </row>
        <row r="1538">
          <cell r="D1538">
            <v>0</v>
          </cell>
          <cell r="F1538">
            <v>0</v>
          </cell>
          <cell r="H1538">
            <v>0</v>
          </cell>
        </row>
        <row r="1539">
          <cell r="D1539">
            <v>0</v>
          </cell>
          <cell r="F1539">
            <v>0</v>
          </cell>
          <cell r="H1539">
            <v>0</v>
          </cell>
        </row>
        <row r="1540">
          <cell r="D1540">
            <v>0</v>
          </cell>
          <cell r="F1540">
            <v>0</v>
          </cell>
          <cell r="H1540">
            <v>0</v>
          </cell>
        </row>
        <row r="1541">
          <cell r="D1541">
            <v>0</v>
          </cell>
          <cell r="F1541">
            <v>0</v>
          </cell>
          <cell r="H1541">
            <v>0</v>
          </cell>
        </row>
        <row r="1542">
          <cell r="D1542">
            <v>0</v>
          </cell>
          <cell r="F1542">
            <v>0</v>
          </cell>
          <cell r="H1542">
            <v>0</v>
          </cell>
        </row>
        <row r="1543">
          <cell r="D1543">
            <v>0</v>
          </cell>
          <cell r="F1543">
            <v>0</v>
          </cell>
          <cell r="H1543">
            <v>0</v>
          </cell>
        </row>
        <row r="1544">
          <cell r="D1544">
            <v>0</v>
          </cell>
          <cell r="F1544">
            <v>0</v>
          </cell>
          <cell r="H1544">
            <v>0</v>
          </cell>
        </row>
        <row r="1545">
          <cell r="D1545">
            <v>0</v>
          </cell>
          <cell r="F1545">
            <v>0</v>
          </cell>
          <cell r="H1545">
            <v>0</v>
          </cell>
        </row>
        <row r="1546">
          <cell r="D1546">
            <v>0</v>
          </cell>
          <cell r="F1546">
            <v>0</v>
          </cell>
          <cell r="H1546">
            <v>0</v>
          </cell>
        </row>
        <row r="1547">
          <cell r="D1547">
            <v>0</v>
          </cell>
          <cell r="F1547">
            <v>0</v>
          </cell>
          <cell r="H1547">
            <v>0</v>
          </cell>
        </row>
        <row r="1548">
          <cell r="D1548">
            <v>0</v>
          </cell>
          <cell r="F1548">
            <v>0</v>
          </cell>
          <cell r="H1548">
            <v>0</v>
          </cell>
        </row>
        <row r="1549">
          <cell r="D1549">
            <v>0</v>
          </cell>
          <cell r="F1549">
            <v>0</v>
          </cell>
          <cell r="H1549">
            <v>0</v>
          </cell>
        </row>
        <row r="1550">
          <cell r="D1550">
            <v>0</v>
          </cell>
          <cell r="F1550">
            <v>0</v>
          </cell>
          <cell r="H1550">
            <v>0</v>
          </cell>
        </row>
        <row r="1551">
          <cell r="D1551">
            <v>0</v>
          </cell>
          <cell r="F1551">
            <v>0</v>
          </cell>
          <cell r="H1551">
            <v>0</v>
          </cell>
        </row>
        <row r="1552">
          <cell r="D1552">
            <v>0</v>
          </cell>
          <cell r="F1552">
            <v>0</v>
          </cell>
          <cell r="H1552">
            <v>0</v>
          </cell>
        </row>
        <row r="1553">
          <cell r="D1553">
            <v>0</v>
          </cell>
          <cell r="F1553">
            <v>0</v>
          </cell>
          <cell r="H1553">
            <v>0</v>
          </cell>
        </row>
        <row r="1554">
          <cell r="D1554">
            <v>0</v>
          </cell>
          <cell r="F1554">
            <v>0</v>
          </cell>
          <cell r="H1554">
            <v>0</v>
          </cell>
        </row>
        <row r="1555">
          <cell r="D1555">
            <v>0</v>
          </cell>
          <cell r="F1555">
            <v>0</v>
          </cell>
          <cell r="H1555">
            <v>0</v>
          </cell>
        </row>
        <row r="1556">
          <cell r="D1556">
            <v>0</v>
          </cell>
          <cell r="F1556">
            <v>0</v>
          </cell>
          <cell r="H1556">
            <v>0</v>
          </cell>
        </row>
        <row r="1557">
          <cell r="D1557">
            <v>0</v>
          </cell>
          <cell r="F1557">
            <v>0</v>
          </cell>
          <cell r="H1557">
            <v>0</v>
          </cell>
        </row>
        <row r="1558">
          <cell r="D1558">
            <v>0</v>
          </cell>
          <cell r="F1558">
            <v>0</v>
          </cell>
          <cell r="H1558">
            <v>0</v>
          </cell>
        </row>
        <row r="1559">
          <cell r="D1559">
            <v>0</v>
          </cell>
          <cell r="F1559">
            <v>0</v>
          </cell>
          <cell r="H1559">
            <v>0</v>
          </cell>
        </row>
        <row r="1560">
          <cell r="D1560">
            <v>0</v>
          </cell>
          <cell r="F1560">
            <v>0</v>
          </cell>
          <cell r="H1560">
            <v>0</v>
          </cell>
        </row>
        <row r="1561">
          <cell r="D1561">
            <v>0</v>
          </cell>
          <cell r="F1561">
            <v>0</v>
          </cell>
          <cell r="H1561">
            <v>0</v>
          </cell>
        </row>
        <row r="1562">
          <cell r="D1562">
            <v>0</v>
          </cell>
          <cell r="F1562">
            <v>0</v>
          </cell>
          <cell r="H1562">
            <v>0</v>
          </cell>
        </row>
        <row r="1563">
          <cell r="D1563">
            <v>0</v>
          </cell>
          <cell r="F1563">
            <v>0</v>
          </cell>
          <cell r="H1563">
            <v>0</v>
          </cell>
        </row>
        <row r="1564">
          <cell r="D1564">
            <v>0</v>
          </cell>
          <cell r="F1564">
            <v>0</v>
          </cell>
          <cell r="H1564">
            <v>0</v>
          </cell>
        </row>
        <row r="1565">
          <cell r="D1565">
            <v>0</v>
          </cell>
          <cell r="F1565">
            <v>0</v>
          </cell>
          <cell r="H1565">
            <v>0</v>
          </cell>
        </row>
        <row r="1566">
          <cell r="D1566">
            <v>0</v>
          </cell>
          <cell r="F1566">
            <v>0</v>
          </cell>
          <cell r="H1566">
            <v>0</v>
          </cell>
        </row>
        <row r="1567">
          <cell r="D1567">
            <v>0</v>
          </cell>
          <cell r="F1567">
            <v>0</v>
          </cell>
          <cell r="H1567">
            <v>0</v>
          </cell>
        </row>
        <row r="1568">
          <cell r="D1568">
            <v>0</v>
          </cell>
          <cell r="F1568">
            <v>0</v>
          </cell>
          <cell r="H1568">
            <v>0</v>
          </cell>
        </row>
        <row r="1569">
          <cell r="D1569">
            <v>0</v>
          </cell>
          <cell r="F1569">
            <v>0</v>
          </cell>
          <cell r="H1569">
            <v>0</v>
          </cell>
        </row>
        <row r="1570">
          <cell r="D1570">
            <v>0</v>
          </cell>
          <cell r="F1570">
            <v>0</v>
          </cell>
          <cell r="H1570">
            <v>0</v>
          </cell>
        </row>
        <row r="1571">
          <cell r="D1571">
            <v>0</v>
          </cell>
          <cell r="F1571">
            <v>0</v>
          </cell>
          <cell r="H1571">
            <v>0</v>
          </cell>
        </row>
        <row r="1572">
          <cell r="D1572">
            <v>0</v>
          </cell>
          <cell r="F1572">
            <v>0</v>
          </cell>
          <cell r="H1572">
            <v>0</v>
          </cell>
        </row>
        <row r="1573">
          <cell r="D1573">
            <v>0</v>
          </cell>
          <cell r="F1573">
            <v>0</v>
          </cell>
          <cell r="H1573">
            <v>0</v>
          </cell>
        </row>
        <row r="1574">
          <cell r="D1574">
            <v>0</v>
          </cell>
          <cell r="F1574">
            <v>0</v>
          </cell>
          <cell r="H1574">
            <v>0</v>
          </cell>
        </row>
        <row r="1575">
          <cell r="D1575">
            <v>0</v>
          </cell>
          <cell r="F1575">
            <v>0</v>
          </cell>
          <cell r="H1575">
            <v>0</v>
          </cell>
        </row>
        <row r="1576">
          <cell r="D1576">
            <v>0</v>
          </cell>
          <cell r="F1576">
            <v>0</v>
          </cell>
          <cell r="H1576">
            <v>0</v>
          </cell>
        </row>
        <row r="1577">
          <cell r="D1577">
            <v>0</v>
          </cell>
          <cell r="F1577">
            <v>0</v>
          </cell>
          <cell r="H1577">
            <v>0</v>
          </cell>
        </row>
        <row r="1578">
          <cell r="D1578">
            <v>0</v>
          </cell>
          <cell r="F1578">
            <v>0</v>
          </cell>
          <cell r="H1578">
            <v>0</v>
          </cell>
        </row>
        <row r="1579">
          <cell r="D1579">
            <v>0</v>
          </cell>
          <cell r="F1579">
            <v>0</v>
          </cell>
          <cell r="H1579">
            <v>0</v>
          </cell>
        </row>
        <row r="1580">
          <cell r="D1580">
            <v>0</v>
          </cell>
          <cell r="F1580">
            <v>0</v>
          </cell>
          <cell r="H1580">
            <v>0</v>
          </cell>
        </row>
        <row r="1581">
          <cell r="D1581">
            <v>0</v>
          </cell>
          <cell r="F1581">
            <v>0</v>
          </cell>
          <cell r="H1581">
            <v>0</v>
          </cell>
        </row>
        <row r="1582">
          <cell r="D1582">
            <v>0</v>
          </cell>
          <cell r="F1582">
            <v>0</v>
          </cell>
          <cell r="H1582">
            <v>0</v>
          </cell>
        </row>
        <row r="1583">
          <cell r="D1583">
            <v>0</v>
          </cell>
          <cell r="F1583">
            <v>0</v>
          </cell>
          <cell r="H1583">
            <v>0</v>
          </cell>
        </row>
        <row r="1584">
          <cell r="D1584">
            <v>0</v>
          </cell>
          <cell r="F1584">
            <v>0</v>
          </cell>
          <cell r="H1584">
            <v>0</v>
          </cell>
        </row>
        <row r="1585">
          <cell r="D1585">
            <v>0</v>
          </cell>
          <cell r="F1585">
            <v>0</v>
          </cell>
          <cell r="H1585">
            <v>0</v>
          </cell>
        </row>
        <row r="1586">
          <cell r="D1586">
            <v>0</v>
          </cell>
          <cell r="F1586">
            <v>0</v>
          </cell>
          <cell r="H1586">
            <v>0</v>
          </cell>
        </row>
        <row r="1587">
          <cell r="D1587">
            <v>0</v>
          </cell>
          <cell r="F1587">
            <v>0</v>
          </cell>
          <cell r="H1587">
            <v>0</v>
          </cell>
        </row>
        <row r="1588">
          <cell r="D1588">
            <v>0</v>
          </cell>
          <cell r="F1588">
            <v>0</v>
          </cell>
          <cell r="H1588">
            <v>0</v>
          </cell>
        </row>
        <row r="1589">
          <cell r="D1589">
            <v>0</v>
          </cell>
          <cell r="F1589">
            <v>0</v>
          </cell>
          <cell r="H1589">
            <v>0</v>
          </cell>
        </row>
        <row r="1590">
          <cell r="D1590">
            <v>0</v>
          </cell>
          <cell r="F1590">
            <v>0</v>
          </cell>
          <cell r="H1590">
            <v>0</v>
          </cell>
        </row>
        <row r="1591">
          <cell r="D1591">
            <v>0</v>
          </cell>
          <cell r="F1591">
            <v>0</v>
          </cell>
          <cell r="H1591">
            <v>0</v>
          </cell>
        </row>
        <row r="1592">
          <cell r="D1592">
            <v>0</v>
          </cell>
          <cell r="F1592">
            <v>0</v>
          </cell>
          <cell r="H1592">
            <v>0</v>
          </cell>
        </row>
        <row r="1593">
          <cell r="D1593">
            <v>0</v>
          </cell>
          <cell r="F1593">
            <v>0</v>
          </cell>
          <cell r="H1593">
            <v>0</v>
          </cell>
        </row>
        <row r="1594">
          <cell r="D1594">
            <v>0</v>
          </cell>
          <cell r="F1594">
            <v>0</v>
          </cell>
          <cell r="H1594">
            <v>0</v>
          </cell>
        </row>
        <row r="1595">
          <cell r="D1595">
            <v>0</v>
          </cell>
          <cell r="F1595">
            <v>0</v>
          </cell>
          <cell r="H1595">
            <v>0</v>
          </cell>
        </row>
        <row r="1596">
          <cell r="D1596">
            <v>0</v>
          </cell>
          <cell r="F1596">
            <v>0</v>
          </cell>
          <cell r="H1596">
            <v>0</v>
          </cell>
        </row>
        <row r="1597">
          <cell r="D1597">
            <v>0</v>
          </cell>
          <cell r="F1597">
            <v>0</v>
          </cell>
          <cell r="H1597">
            <v>0</v>
          </cell>
        </row>
        <row r="1598">
          <cell r="D1598">
            <v>0</v>
          </cell>
          <cell r="F1598">
            <v>0</v>
          </cell>
          <cell r="H1598">
            <v>0</v>
          </cell>
        </row>
        <row r="1599">
          <cell r="D1599">
            <v>0</v>
          </cell>
          <cell r="F1599">
            <v>0</v>
          </cell>
          <cell r="H1599">
            <v>0</v>
          </cell>
        </row>
        <row r="1600">
          <cell r="D1600">
            <v>0</v>
          </cell>
          <cell r="F1600">
            <v>0</v>
          </cell>
          <cell r="H1600">
            <v>0</v>
          </cell>
        </row>
        <row r="1601">
          <cell r="D1601">
            <v>0</v>
          </cell>
          <cell r="F1601">
            <v>0</v>
          </cell>
          <cell r="H1601">
            <v>0</v>
          </cell>
        </row>
        <row r="1602">
          <cell r="D1602">
            <v>0</v>
          </cell>
          <cell r="F1602">
            <v>0</v>
          </cell>
          <cell r="H1602">
            <v>0</v>
          </cell>
        </row>
        <row r="1603">
          <cell r="D1603">
            <v>0</v>
          </cell>
          <cell r="F1603">
            <v>0</v>
          </cell>
          <cell r="H1603">
            <v>0</v>
          </cell>
        </row>
        <row r="1604">
          <cell r="D1604">
            <v>0</v>
          </cell>
          <cell r="F1604">
            <v>0</v>
          </cell>
          <cell r="H1604">
            <v>0</v>
          </cell>
        </row>
        <row r="1605">
          <cell r="D1605">
            <v>0</v>
          </cell>
          <cell r="F1605">
            <v>0</v>
          </cell>
          <cell r="H1605">
            <v>0</v>
          </cell>
        </row>
        <row r="1606">
          <cell r="D1606">
            <v>0</v>
          </cell>
          <cell r="F1606">
            <v>0</v>
          </cell>
          <cell r="H1606">
            <v>0</v>
          </cell>
        </row>
        <row r="1607">
          <cell r="D1607">
            <v>0</v>
          </cell>
          <cell r="F1607">
            <v>0</v>
          </cell>
          <cell r="H1607">
            <v>0</v>
          </cell>
        </row>
        <row r="1608">
          <cell r="D1608">
            <v>0</v>
          </cell>
          <cell r="F1608">
            <v>0</v>
          </cell>
          <cell r="H1608">
            <v>0</v>
          </cell>
        </row>
        <row r="1609">
          <cell r="D1609">
            <v>0</v>
          </cell>
          <cell r="F1609">
            <v>0</v>
          </cell>
          <cell r="H1609">
            <v>0</v>
          </cell>
        </row>
        <row r="1610">
          <cell r="D1610">
            <v>0</v>
          </cell>
          <cell r="F1610">
            <v>0</v>
          </cell>
          <cell r="H1610">
            <v>0</v>
          </cell>
        </row>
        <row r="1611">
          <cell r="D1611">
            <v>0</v>
          </cell>
          <cell r="F1611">
            <v>0</v>
          </cell>
          <cell r="H1611">
            <v>0</v>
          </cell>
        </row>
        <row r="1612">
          <cell r="D1612">
            <v>0</v>
          </cell>
          <cell r="F1612">
            <v>0</v>
          </cell>
          <cell r="H1612">
            <v>0</v>
          </cell>
        </row>
        <row r="1613">
          <cell r="D1613">
            <v>0</v>
          </cell>
          <cell r="F1613">
            <v>0</v>
          </cell>
          <cell r="H1613">
            <v>0</v>
          </cell>
        </row>
        <row r="1614">
          <cell r="D1614">
            <v>0</v>
          </cell>
          <cell r="F1614">
            <v>0</v>
          </cell>
          <cell r="H1614">
            <v>0</v>
          </cell>
        </row>
        <row r="1615">
          <cell r="D1615">
            <v>0</v>
          </cell>
          <cell r="F1615">
            <v>0</v>
          </cell>
          <cell r="H1615">
            <v>0</v>
          </cell>
        </row>
        <row r="1616">
          <cell r="D1616">
            <v>0</v>
          </cell>
          <cell r="F1616">
            <v>0</v>
          </cell>
          <cell r="H1616">
            <v>0</v>
          </cell>
        </row>
        <row r="1617">
          <cell r="D1617">
            <v>0</v>
          </cell>
          <cell r="F1617">
            <v>0</v>
          </cell>
          <cell r="H1617">
            <v>0</v>
          </cell>
        </row>
        <row r="1618">
          <cell r="D1618">
            <v>0</v>
          </cell>
          <cell r="F1618">
            <v>0</v>
          </cell>
          <cell r="H1618">
            <v>0</v>
          </cell>
        </row>
        <row r="1619">
          <cell r="D1619">
            <v>0</v>
          </cell>
          <cell r="F1619">
            <v>0</v>
          </cell>
          <cell r="H1619">
            <v>0</v>
          </cell>
        </row>
        <row r="1620">
          <cell r="D1620">
            <v>0</v>
          </cell>
          <cell r="F1620">
            <v>0</v>
          </cell>
          <cell r="H1620">
            <v>0</v>
          </cell>
        </row>
        <row r="1621">
          <cell r="D1621">
            <v>0</v>
          </cell>
          <cell r="F1621">
            <v>0</v>
          </cell>
          <cell r="H1621">
            <v>0</v>
          </cell>
        </row>
        <row r="1622">
          <cell r="D1622">
            <v>0</v>
          </cell>
          <cell r="F1622">
            <v>0</v>
          </cell>
          <cell r="H1622">
            <v>0</v>
          </cell>
        </row>
        <row r="1623">
          <cell r="D1623">
            <v>0</v>
          </cell>
          <cell r="F1623">
            <v>0</v>
          </cell>
          <cell r="H1623">
            <v>0</v>
          </cell>
        </row>
        <row r="1624">
          <cell r="D1624">
            <v>0</v>
          </cell>
          <cell r="F1624">
            <v>0</v>
          </cell>
          <cell r="H1624">
            <v>0</v>
          </cell>
        </row>
        <row r="1625">
          <cell r="D1625">
            <v>0</v>
          </cell>
          <cell r="F1625">
            <v>0</v>
          </cell>
          <cell r="H1625">
            <v>0</v>
          </cell>
        </row>
        <row r="1626">
          <cell r="D1626">
            <v>0</v>
          </cell>
          <cell r="F1626">
            <v>0</v>
          </cell>
          <cell r="H1626">
            <v>0</v>
          </cell>
        </row>
        <row r="1627">
          <cell r="D1627">
            <v>0</v>
          </cell>
          <cell r="F1627">
            <v>0</v>
          </cell>
          <cell r="H1627">
            <v>0</v>
          </cell>
        </row>
        <row r="1628">
          <cell r="D1628">
            <v>0</v>
          </cell>
          <cell r="F1628">
            <v>0</v>
          </cell>
          <cell r="H1628">
            <v>0</v>
          </cell>
        </row>
        <row r="1629">
          <cell r="D1629">
            <v>0</v>
          </cell>
          <cell r="F1629">
            <v>0</v>
          </cell>
          <cell r="H1629">
            <v>0</v>
          </cell>
        </row>
        <row r="1630">
          <cell r="D1630">
            <v>0</v>
          </cell>
          <cell r="F1630">
            <v>0</v>
          </cell>
          <cell r="H1630">
            <v>0</v>
          </cell>
        </row>
        <row r="1631">
          <cell r="D1631">
            <v>0</v>
          </cell>
          <cell r="F1631">
            <v>0</v>
          </cell>
          <cell r="H1631">
            <v>0</v>
          </cell>
        </row>
        <row r="1632">
          <cell r="D1632">
            <v>0</v>
          </cell>
          <cell r="F1632">
            <v>0</v>
          </cell>
          <cell r="H1632">
            <v>0</v>
          </cell>
        </row>
        <row r="1633">
          <cell r="D1633">
            <v>0</v>
          </cell>
          <cell r="F1633">
            <v>0</v>
          </cell>
          <cell r="H1633">
            <v>0</v>
          </cell>
        </row>
        <row r="1634">
          <cell r="D1634">
            <v>0</v>
          </cell>
          <cell r="F1634">
            <v>0</v>
          </cell>
          <cell r="H1634">
            <v>0</v>
          </cell>
        </row>
        <row r="1635">
          <cell r="D1635">
            <v>0</v>
          </cell>
          <cell r="F1635">
            <v>0</v>
          </cell>
          <cell r="H1635">
            <v>0</v>
          </cell>
        </row>
        <row r="1636">
          <cell r="D1636">
            <v>0</v>
          </cell>
          <cell r="F1636">
            <v>0</v>
          </cell>
          <cell r="H1636">
            <v>0</v>
          </cell>
        </row>
        <row r="1637">
          <cell r="D1637">
            <v>0</v>
          </cell>
          <cell r="F1637">
            <v>0</v>
          </cell>
          <cell r="H1637">
            <v>0</v>
          </cell>
        </row>
        <row r="1638">
          <cell r="D1638">
            <v>0</v>
          </cell>
          <cell r="F1638">
            <v>0</v>
          </cell>
          <cell r="H1638">
            <v>0</v>
          </cell>
        </row>
        <row r="1639">
          <cell r="D1639">
            <v>0</v>
          </cell>
          <cell r="F1639">
            <v>0</v>
          </cell>
          <cell r="H1639">
            <v>0</v>
          </cell>
        </row>
        <row r="1640">
          <cell r="D1640">
            <v>0</v>
          </cell>
          <cell r="F1640">
            <v>0</v>
          </cell>
          <cell r="H1640">
            <v>0</v>
          </cell>
        </row>
        <row r="1641">
          <cell r="D1641">
            <v>0</v>
          </cell>
          <cell r="F1641">
            <v>0</v>
          </cell>
          <cell r="H1641">
            <v>0</v>
          </cell>
        </row>
        <row r="1642">
          <cell r="D1642">
            <v>0</v>
          </cell>
          <cell r="F1642">
            <v>0</v>
          </cell>
          <cell r="H1642">
            <v>0</v>
          </cell>
        </row>
        <row r="1643">
          <cell r="D1643">
            <v>0</v>
          </cell>
          <cell r="F1643">
            <v>0</v>
          </cell>
          <cell r="H1643">
            <v>0</v>
          </cell>
        </row>
        <row r="1644">
          <cell r="D1644">
            <v>0</v>
          </cell>
          <cell r="F1644">
            <v>0</v>
          </cell>
          <cell r="H1644">
            <v>0</v>
          </cell>
        </row>
        <row r="1645">
          <cell r="D1645">
            <v>0</v>
          </cell>
          <cell r="F1645">
            <v>0</v>
          </cell>
          <cell r="H1645">
            <v>0</v>
          </cell>
        </row>
        <row r="1646">
          <cell r="D1646">
            <v>0</v>
          </cell>
          <cell r="F1646">
            <v>0</v>
          </cell>
          <cell r="H1646">
            <v>0</v>
          </cell>
        </row>
        <row r="1647">
          <cell r="D1647">
            <v>0</v>
          </cell>
          <cell r="F1647">
            <v>0</v>
          </cell>
          <cell r="H1647">
            <v>0</v>
          </cell>
        </row>
        <row r="1648">
          <cell r="D1648">
            <v>0</v>
          </cell>
          <cell r="F1648">
            <v>0</v>
          </cell>
          <cell r="H1648">
            <v>0</v>
          </cell>
        </row>
        <row r="1649">
          <cell r="D1649">
            <v>0</v>
          </cell>
          <cell r="F1649">
            <v>0</v>
          </cell>
          <cell r="H1649">
            <v>0</v>
          </cell>
        </row>
        <row r="1650">
          <cell r="D1650">
            <v>0</v>
          </cell>
          <cell r="F1650">
            <v>0</v>
          </cell>
          <cell r="H1650">
            <v>0</v>
          </cell>
        </row>
        <row r="1651">
          <cell r="D1651">
            <v>0</v>
          </cell>
          <cell r="F1651">
            <v>0</v>
          </cell>
          <cell r="H1651">
            <v>0</v>
          </cell>
        </row>
        <row r="1652">
          <cell r="D1652">
            <v>0</v>
          </cell>
          <cell r="F1652">
            <v>0</v>
          </cell>
          <cell r="H1652">
            <v>0</v>
          </cell>
        </row>
        <row r="1653">
          <cell r="D1653">
            <v>0</v>
          </cell>
          <cell r="F1653">
            <v>0</v>
          </cell>
          <cell r="H1653">
            <v>0</v>
          </cell>
        </row>
        <row r="1654">
          <cell r="D1654">
            <v>0</v>
          </cell>
          <cell r="F1654">
            <v>0</v>
          </cell>
          <cell r="H1654">
            <v>0</v>
          </cell>
        </row>
        <row r="1655">
          <cell r="D1655">
            <v>0</v>
          </cell>
          <cell r="F1655">
            <v>0</v>
          </cell>
          <cell r="H1655">
            <v>0</v>
          </cell>
        </row>
        <row r="1656">
          <cell r="D1656">
            <v>0</v>
          </cell>
          <cell r="F1656">
            <v>0</v>
          </cell>
          <cell r="H1656">
            <v>0</v>
          </cell>
        </row>
        <row r="1657">
          <cell r="D1657">
            <v>0</v>
          </cell>
          <cell r="F1657">
            <v>0</v>
          </cell>
          <cell r="H1657">
            <v>0</v>
          </cell>
        </row>
        <row r="1658">
          <cell r="D1658">
            <v>0</v>
          </cell>
          <cell r="F1658">
            <v>0</v>
          </cell>
          <cell r="H1658">
            <v>0</v>
          </cell>
        </row>
        <row r="1659">
          <cell r="D1659">
            <v>0</v>
          </cell>
          <cell r="F1659">
            <v>0</v>
          </cell>
          <cell r="H1659">
            <v>0</v>
          </cell>
        </row>
        <row r="1660">
          <cell r="D1660">
            <v>0</v>
          </cell>
          <cell r="F1660">
            <v>0</v>
          </cell>
          <cell r="H1660">
            <v>0</v>
          </cell>
        </row>
        <row r="1661">
          <cell r="D1661">
            <v>0</v>
          </cell>
          <cell r="F1661">
            <v>0</v>
          </cell>
          <cell r="H1661">
            <v>0</v>
          </cell>
        </row>
        <row r="1662">
          <cell r="D1662">
            <v>0</v>
          </cell>
          <cell r="F1662">
            <v>0</v>
          </cell>
          <cell r="H1662">
            <v>0</v>
          </cell>
        </row>
        <row r="1663">
          <cell r="D1663">
            <v>0</v>
          </cell>
          <cell r="F1663">
            <v>0</v>
          </cell>
          <cell r="H1663">
            <v>0</v>
          </cell>
        </row>
        <row r="1664">
          <cell r="D1664">
            <v>0</v>
          </cell>
          <cell r="F1664">
            <v>0</v>
          </cell>
          <cell r="H1664">
            <v>0</v>
          </cell>
        </row>
        <row r="1665">
          <cell r="D1665">
            <v>0</v>
          </cell>
          <cell r="F1665">
            <v>0</v>
          </cell>
          <cell r="H1665">
            <v>0</v>
          </cell>
        </row>
        <row r="1666">
          <cell r="D1666">
            <v>0</v>
          </cell>
          <cell r="F1666">
            <v>0</v>
          </cell>
          <cell r="H1666">
            <v>0</v>
          </cell>
        </row>
        <row r="1667">
          <cell r="D1667">
            <v>0</v>
          </cell>
          <cell r="F1667">
            <v>0</v>
          </cell>
          <cell r="H1667">
            <v>0</v>
          </cell>
        </row>
        <row r="1668">
          <cell r="D1668">
            <v>0</v>
          </cell>
          <cell r="F1668">
            <v>0</v>
          </cell>
          <cell r="H1668">
            <v>0</v>
          </cell>
        </row>
        <row r="1669">
          <cell r="D1669">
            <v>0</v>
          </cell>
          <cell r="F1669">
            <v>0</v>
          </cell>
          <cell r="H1669">
            <v>0</v>
          </cell>
        </row>
        <row r="1670">
          <cell r="D1670">
            <v>0</v>
          </cell>
          <cell r="F1670">
            <v>0</v>
          </cell>
          <cell r="H1670">
            <v>0</v>
          </cell>
        </row>
        <row r="1671">
          <cell r="D1671">
            <v>0</v>
          </cell>
          <cell r="F1671">
            <v>0</v>
          </cell>
          <cell r="H1671">
            <v>0</v>
          </cell>
        </row>
        <row r="1672">
          <cell r="D1672">
            <v>0</v>
          </cell>
          <cell r="F1672">
            <v>0</v>
          </cell>
          <cell r="H1672">
            <v>0</v>
          </cell>
        </row>
        <row r="1673">
          <cell r="D1673">
            <v>0</v>
          </cell>
          <cell r="F1673">
            <v>0</v>
          </cell>
          <cell r="H1673">
            <v>0</v>
          </cell>
        </row>
        <row r="1674">
          <cell r="D1674">
            <v>0</v>
          </cell>
          <cell r="F1674">
            <v>0</v>
          </cell>
          <cell r="H1674">
            <v>0</v>
          </cell>
        </row>
        <row r="1675">
          <cell r="D1675">
            <v>0</v>
          </cell>
          <cell r="F1675">
            <v>0</v>
          </cell>
          <cell r="H1675">
            <v>0</v>
          </cell>
        </row>
        <row r="1676">
          <cell r="D1676">
            <v>0</v>
          </cell>
          <cell r="F1676">
            <v>0</v>
          </cell>
          <cell r="H1676">
            <v>0</v>
          </cell>
        </row>
        <row r="1677">
          <cell r="D1677">
            <v>0</v>
          </cell>
          <cell r="F1677">
            <v>0</v>
          </cell>
          <cell r="H1677">
            <v>0</v>
          </cell>
        </row>
        <row r="1678">
          <cell r="D1678">
            <v>0</v>
          </cell>
          <cell r="F1678">
            <v>0</v>
          </cell>
          <cell r="H1678">
            <v>0</v>
          </cell>
        </row>
        <row r="1679">
          <cell r="D1679">
            <v>0</v>
          </cell>
          <cell r="F1679">
            <v>0</v>
          </cell>
          <cell r="H1679">
            <v>0</v>
          </cell>
        </row>
        <row r="1680">
          <cell r="D1680">
            <v>0</v>
          </cell>
          <cell r="F1680">
            <v>0</v>
          </cell>
          <cell r="H1680">
            <v>0</v>
          </cell>
        </row>
        <row r="1681">
          <cell r="D1681">
            <v>0</v>
          </cell>
          <cell r="F1681">
            <v>0</v>
          </cell>
          <cell r="H1681">
            <v>0</v>
          </cell>
        </row>
        <row r="1682">
          <cell r="D1682">
            <v>0</v>
          </cell>
          <cell r="F1682">
            <v>0</v>
          </cell>
          <cell r="H1682">
            <v>0</v>
          </cell>
        </row>
        <row r="1683">
          <cell r="D1683">
            <v>0</v>
          </cell>
          <cell r="F1683">
            <v>0</v>
          </cell>
          <cell r="H1683">
            <v>0</v>
          </cell>
        </row>
        <row r="1684">
          <cell r="D1684">
            <v>0</v>
          </cell>
          <cell r="F1684">
            <v>0</v>
          </cell>
          <cell r="H1684">
            <v>0</v>
          </cell>
        </row>
        <row r="1685">
          <cell r="D1685">
            <v>0</v>
          </cell>
          <cell r="F1685">
            <v>0</v>
          </cell>
          <cell r="H1685">
            <v>0</v>
          </cell>
        </row>
        <row r="1686">
          <cell r="D1686">
            <v>0</v>
          </cell>
          <cell r="F1686">
            <v>0</v>
          </cell>
          <cell r="H1686">
            <v>0</v>
          </cell>
        </row>
        <row r="1687">
          <cell r="D1687">
            <v>0</v>
          </cell>
          <cell r="F1687">
            <v>0</v>
          </cell>
          <cell r="H1687">
            <v>0</v>
          </cell>
        </row>
        <row r="1688">
          <cell r="D1688">
            <v>0</v>
          </cell>
          <cell r="F1688">
            <v>0</v>
          </cell>
          <cell r="H1688">
            <v>0</v>
          </cell>
        </row>
        <row r="1689">
          <cell r="D1689">
            <v>0</v>
          </cell>
          <cell r="F1689">
            <v>0</v>
          </cell>
          <cell r="H1689">
            <v>0</v>
          </cell>
        </row>
        <row r="1690">
          <cell r="D1690">
            <v>0</v>
          </cell>
          <cell r="F1690">
            <v>0</v>
          </cell>
          <cell r="H1690">
            <v>0</v>
          </cell>
        </row>
        <row r="1691">
          <cell r="D1691">
            <v>0</v>
          </cell>
          <cell r="F1691">
            <v>0</v>
          </cell>
          <cell r="H1691">
            <v>0</v>
          </cell>
        </row>
        <row r="1692">
          <cell r="D1692">
            <v>0</v>
          </cell>
          <cell r="F1692">
            <v>0</v>
          </cell>
          <cell r="H1692">
            <v>0</v>
          </cell>
        </row>
        <row r="1693">
          <cell r="D1693">
            <v>0</v>
          </cell>
          <cell r="F1693">
            <v>0</v>
          </cell>
          <cell r="H1693">
            <v>0</v>
          </cell>
        </row>
        <row r="1694">
          <cell r="D1694">
            <v>0</v>
          </cell>
          <cell r="F1694">
            <v>0</v>
          </cell>
          <cell r="H1694">
            <v>0</v>
          </cell>
        </row>
        <row r="1695">
          <cell r="D1695">
            <v>0</v>
          </cell>
          <cell r="F1695">
            <v>0</v>
          </cell>
          <cell r="H1695">
            <v>0</v>
          </cell>
        </row>
        <row r="1696">
          <cell r="D1696">
            <v>0</v>
          </cell>
          <cell r="F1696">
            <v>0</v>
          </cell>
          <cell r="H1696">
            <v>0</v>
          </cell>
        </row>
        <row r="1697">
          <cell r="D1697">
            <v>0</v>
          </cell>
          <cell r="F1697">
            <v>0</v>
          </cell>
          <cell r="H1697">
            <v>0</v>
          </cell>
        </row>
        <row r="1698">
          <cell r="D1698">
            <v>0</v>
          </cell>
          <cell r="F1698">
            <v>0</v>
          </cell>
          <cell r="H1698">
            <v>0</v>
          </cell>
        </row>
        <row r="1699">
          <cell r="D1699">
            <v>0</v>
          </cell>
          <cell r="F1699">
            <v>0</v>
          </cell>
          <cell r="H1699">
            <v>0</v>
          </cell>
        </row>
        <row r="1700">
          <cell r="D1700">
            <v>0</v>
          </cell>
          <cell r="F1700">
            <v>0</v>
          </cell>
          <cell r="H1700">
            <v>0</v>
          </cell>
        </row>
        <row r="1701">
          <cell r="D1701">
            <v>0</v>
          </cell>
          <cell r="F1701">
            <v>0</v>
          </cell>
          <cell r="H1701">
            <v>0</v>
          </cell>
        </row>
        <row r="1702">
          <cell r="D1702">
            <v>0</v>
          </cell>
          <cell r="F1702">
            <v>0</v>
          </cell>
          <cell r="H1702">
            <v>0</v>
          </cell>
        </row>
        <row r="1703">
          <cell r="D1703">
            <v>0</v>
          </cell>
          <cell r="F1703">
            <v>0</v>
          </cell>
          <cell r="H1703">
            <v>0</v>
          </cell>
        </row>
        <row r="1704">
          <cell r="D1704">
            <v>0</v>
          </cell>
          <cell r="F1704">
            <v>0</v>
          </cell>
          <cell r="H1704">
            <v>0</v>
          </cell>
        </row>
        <row r="1705">
          <cell r="D1705">
            <v>0</v>
          </cell>
          <cell r="F1705">
            <v>0</v>
          </cell>
          <cell r="H1705">
            <v>0</v>
          </cell>
        </row>
        <row r="1706">
          <cell r="D1706">
            <v>0</v>
          </cell>
          <cell r="F1706">
            <v>0</v>
          </cell>
          <cell r="H1706">
            <v>0</v>
          </cell>
        </row>
        <row r="1707">
          <cell r="D1707">
            <v>0</v>
          </cell>
          <cell r="F1707">
            <v>0</v>
          </cell>
          <cell r="H1707">
            <v>0</v>
          </cell>
        </row>
        <row r="1708">
          <cell r="D1708">
            <v>0</v>
          </cell>
          <cell r="F1708">
            <v>0</v>
          </cell>
          <cell r="H1708">
            <v>0</v>
          </cell>
        </row>
        <row r="1709">
          <cell r="D1709">
            <v>0</v>
          </cell>
          <cell r="F1709">
            <v>0</v>
          </cell>
          <cell r="H1709">
            <v>0</v>
          </cell>
        </row>
        <row r="1710">
          <cell r="D1710">
            <v>0</v>
          </cell>
          <cell r="F1710">
            <v>0</v>
          </cell>
          <cell r="H1710">
            <v>0</v>
          </cell>
        </row>
        <row r="1711">
          <cell r="D1711">
            <v>0</v>
          </cell>
          <cell r="F1711">
            <v>0</v>
          </cell>
          <cell r="H1711">
            <v>0</v>
          </cell>
        </row>
        <row r="1712">
          <cell r="D1712">
            <v>0</v>
          </cell>
          <cell r="F1712">
            <v>0</v>
          </cell>
          <cell r="H1712">
            <v>0</v>
          </cell>
        </row>
        <row r="1713">
          <cell r="D1713">
            <v>0</v>
          </cell>
          <cell r="F1713">
            <v>0</v>
          </cell>
          <cell r="H1713">
            <v>0</v>
          </cell>
        </row>
        <row r="1714">
          <cell r="D1714">
            <v>0</v>
          </cell>
          <cell r="F1714">
            <v>0</v>
          </cell>
          <cell r="H1714">
            <v>0</v>
          </cell>
        </row>
        <row r="1715">
          <cell r="D1715">
            <v>0</v>
          </cell>
          <cell r="F1715">
            <v>0</v>
          </cell>
          <cell r="H1715">
            <v>0</v>
          </cell>
        </row>
        <row r="1716">
          <cell r="D1716">
            <v>0</v>
          </cell>
          <cell r="F1716">
            <v>0</v>
          </cell>
          <cell r="H1716">
            <v>0</v>
          </cell>
        </row>
        <row r="1717">
          <cell r="D1717">
            <v>0</v>
          </cell>
          <cell r="F1717">
            <v>0</v>
          </cell>
          <cell r="H1717">
            <v>0</v>
          </cell>
        </row>
        <row r="1718">
          <cell r="D1718">
            <v>0</v>
          </cell>
          <cell r="F1718">
            <v>0</v>
          </cell>
          <cell r="H1718">
            <v>0</v>
          </cell>
        </row>
        <row r="1719">
          <cell r="D1719">
            <v>0</v>
          </cell>
          <cell r="F1719">
            <v>0</v>
          </cell>
          <cell r="H1719">
            <v>0</v>
          </cell>
        </row>
        <row r="1720">
          <cell r="D1720">
            <v>0</v>
          </cell>
          <cell r="F1720">
            <v>0</v>
          </cell>
          <cell r="H1720">
            <v>0</v>
          </cell>
        </row>
        <row r="1721">
          <cell r="D1721">
            <v>0</v>
          </cell>
          <cell r="F1721">
            <v>0</v>
          </cell>
          <cell r="H1721">
            <v>0</v>
          </cell>
        </row>
        <row r="1722">
          <cell r="D1722">
            <v>0</v>
          </cell>
          <cell r="F1722">
            <v>0</v>
          </cell>
          <cell r="H1722">
            <v>0</v>
          </cell>
        </row>
        <row r="1723">
          <cell r="D1723">
            <v>0</v>
          </cell>
          <cell r="F1723">
            <v>0</v>
          </cell>
          <cell r="H1723">
            <v>0</v>
          </cell>
        </row>
        <row r="1724">
          <cell r="D1724">
            <v>0</v>
          </cell>
          <cell r="F1724">
            <v>0</v>
          </cell>
          <cell r="H1724">
            <v>0</v>
          </cell>
        </row>
        <row r="1725">
          <cell r="D1725">
            <v>0</v>
          </cell>
          <cell r="F1725">
            <v>0</v>
          </cell>
          <cell r="H1725">
            <v>0</v>
          </cell>
        </row>
        <row r="1726">
          <cell r="D1726">
            <v>0</v>
          </cell>
          <cell r="F1726">
            <v>0</v>
          </cell>
          <cell r="H1726">
            <v>0</v>
          </cell>
        </row>
        <row r="1727">
          <cell r="D1727">
            <v>0</v>
          </cell>
          <cell r="F1727">
            <v>0</v>
          </cell>
          <cell r="H1727">
            <v>0</v>
          </cell>
        </row>
        <row r="1728">
          <cell r="D1728">
            <v>0</v>
          </cell>
          <cell r="F1728">
            <v>0</v>
          </cell>
          <cell r="H1728">
            <v>0</v>
          </cell>
        </row>
        <row r="1729">
          <cell r="D1729">
            <v>0</v>
          </cell>
          <cell r="F1729">
            <v>0</v>
          </cell>
          <cell r="H1729">
            <v>0</v>
          </cell>
        </row>
        <row r="1730">
          <cell r="D1730">
            <v>0</v>
          </cell>
          <cell r="F1730">
            <v>0</v>
          </cell>
          <cell r="H1730">
            <v>0</v>
          </cell>
        </row>
        <row r="1731">
          <cell r="D1731">
            <v>0</v>
          </cell>
          <cell r="F1731">
            <v>0</v>
          </cell>
          <cell r="H1731">
            <v>0</v>
          </cell>
        </row>
        <row r="1732">
          <cell r="D1732">
            <v>0</v>
          </cell>
          <cell r="F1732">
            <v>0</v>
          </cell>
          <cell r="H1732">
            <v>0</v>
          </cell>
        </row>
        <row r="1733">
          <cell r="D1733">
            <v>0</v>
          </cell>
          <cell r="F1733">
            <v>0</v>
          </cell>
          <cell r="H1733">
            <v>0</v>
          </cell>
        </row>
        <row r="1734">
          <cell r="D1734">
            <v>0</v>
          </cell>
          <cell r="F1734">
            <v>0</v>
          </cell>
          <cell r="H1734">
            <v>0</v>
          </cell>
        </row>
        <row r="1735">
          <cell r="D1735">
            <v>0</v>
          </cell>
          <cell r="F1735">
            <v>0</v>
          </cell>
          <cell r="H1735">
            <v>0</v>
          </cell>
        </row>
        <row r="1736">
          <cell r="D1736">
            <v>0</v>
          </cell>
          <cell r="F1736">
            <v>0</v>
          </cell>
          <cell r="H1736">
            <v>0</v>
          </cell>
        </row>
        <row r="1737">
          <cell r="D1737">
            <v>0</v>
          </cell>
          <cell r="F1737">
            <v>0</v>
          </cell>
          <cell r="H1737">
            <v>0</v>
          </cell>
        </row>
        <row r="1738">
          <cell r="D1738">
            <v>0</v>
          </cell>
          <cell r="F1738">
            <v>0</v>
          </cell>
          <cell r="H1738">
            <v>0</v>
          </cell>
        </row>
        <row r="1739">
          <cell r="D1739">
            <v>0</v>
          </cell>
          <cell r="F1739">
            <v>0</v>
          </cell>
          <cell r="H1739">
            <v>0</v>
          </cell>
        </row>
        <row r="1740">
          <cell r="D1740">
            <v>0</v>
          </cell>
          <cell r="F1740">
            <v>0</v>
          </cell>
          <cell r="H1740">
            <v>0</v>
          </cell>
        </row>
        <row r="1741">
          <cell r="D1741">
            <v>0</v>
          </cell>
          <cell r="F1741">
            <v>0</v>
          </cell>
          <cell r="H1741">
            <v>0</v>
          </cell>
        </row>
        <row r="1742">
          <cell r="D1742">
            <v>0</v>
          </cell>
          <cell r="F1742">
            <v>0</v>
          </cell>
          <cell r="H1742">
            <v>0</v>
          </cell>
        </row>
        <row r="1743">
          <cell r="D1743">
            <v>0</v>
          </cell>
          <cell r="F1743">
            <v>0</v>
          </cell>
          <cell r="H1743">
            <v>0</v>
          </cell>
        </row>
        <row r="1744">
          <cell r="D1744">
            <v>0</v>
          </cell>
          <cell r="F1744">
            <v>0</v>
          </cell>
          <cell r="H1744">
            <v>0</v>
          </cell>
        </row>
        <row r="1745">
          <cell r="D1745">
            <v>0</v>
          </cell>
          <cell r="F1745">
            <v>0</v>
          </cell>
          <cell r="H1745">
            <v>0</v>
          </cell>
        </row>
        <row r="1746">
          <cell r="D1746">
            <v>0</v>
          </cell>
          <cell r="F1746">
            <v>0</v>
          </cell>
          <cell r="H1746">
            <v>0</v>
          </cell>
        </row>
        <row r="1747">
          <cell r="D1747">
            <v>0</v>
          </cell>
          <cell r="F1747">
            <v>0</v>
          </cell>
          <cell r="H1747">
            <v>0</v>
          </cell>
        </row>
        <row r="1748">
          <cell r="D1748">
            <v>0</v>
          </cell>
          <cell r="F1748">
            <v>0</v>
          </cell>
          <cell r="H1748">
            <v>0</v>
          </cell>
        </row>
        <row r="1749">
          <cell r="D1749">
            <v>0</v>
          </cell>
          <cell r="F1749">
            <v>0</v>
          </cell>
          <cell r="H1749">
            <v>0</v>
          </cell>
        </row>
        <row r="1750">
          <cell r="D1750">
            <v>0</v>
          </cell>
          <cell r="F1750">
            <v>0</v>
          </cell>
          <cell r="H1750">
            <v>0</v>
          </cell>
        </row>
        <row r="1751">
          <cell r="D1751">
            <v>0</v>
          </cell>
          <cell r="F1751">
            <v>0</v>
          </cell>
          <cell r="H1751">
            <v>0</v>
          </cell>
        </row>
        <row r="1752">
          <cell r="D1752">
            <v>0</v>
          </cell>
          <cell r="F1752">
            <v>0</v>
          </cell>
          <cell r="H1752">
            <v>0</v>
          </cell>
        </row>
        <row r="1753">
          <cell r="D1753">
            <v>0</v>
          </cell>
          <cell r="F1753">
            <v>0</v>
          </cell>
          <cell r="H1753">
            <v>0</v>
          </cell>
        </row>
        <row r="1754">
          <cell r="D1754">
            <v>0</v>
          </cell>
          <cell r="F1754">
            <v>0</v>
          </cell>
          <cell r="H1754">
            <v>0</v>
          </cell>
        </row>
        <row r="1755">
          <cell r="D1755">
            <v>0</v>
          </cell>
          <cell r="F1755">
            <v>0</v>
          </cell>
          <cell r="H1755">
            <v>0</v>
          </cell>
        </row>
        <row r="1756">
          <cell r="D1756">
            <v>0</v>
          </cell>
          <cell r="F1756">
            <v>0</v>
          </cell>
          <cell r="H1756">
            <v>0</v>
          </cell>
        </row>
        <row r="1757">
          <cell r="D1757">
            <v>0</v>
          </cell>
          <cell r="F1757">
            <v>0</v>
          </cell>
          <cell r="H1757">
            <v>0</v>
          </cell>
        </row>
        <row r="1758">
          <cell r="D1758">
            <v>0</v>
          </cell>
          <cell r="F1758">
            <v>0</v>
          </cell>
          <cell r="H1758">
            <v>0</v>
          </cell>
        </row>
        <row r="1759">
          <cell r="D1759">
            <v>0</v>
          </cell>
          <cell r="F1759">
            <v>0</v>
          </cell>
          <cell r="H1759">
            <v>0</v>
          </cell>
        </row>
        <row r="1760">
          <cell r="D1760">
            <v>0</v>
          </cell>
          <cell r="F1760">
            <v>0</v>
          </cell>
          <cell r="H1760">
            <v>0</v>
          </cell>
        </row>
        <row r="1761">
          <cell r="D1761">
            <v>0</v>
          </cell>
          <cell r="F1761">
            <v>0</v>
          </cell>
          <cell r="H1761">
            <v>0</v>
          </cell>
        </row>
        <row r="1762">
          <cell r="D1762">
            <v>0</v>
          </cell>
          <cell r="F1762">
            <v>0</v>
          </cell>
          <cell r="H1762">
            <v>0</v>
          </cell>
        </row>
        <row r="1763">
          <cell r="D1763">
            <v>0</v>
          </cell>
          <cell r="F1763">
            <v>0</v>
          </cell>
          <cell r="H1763">
            <v>0</v>
          </cell>
        </row>
        <row r="1764">
          <cell r="D1764">
            <v>0</v>
          </cell>
          <cell r="F1764">
            <v>0</v>
          </cell>
          <cell r="H1764">
            <v>0</v>
          </cell>
        </row>
        <row r="1765">
          <cell r="D1765">
            <v>0</v>
          </cell>
          <cell r="F1765">
            <v>0</v>
          </cell>
          <cell r="H1765">
            <v>0</v>
          </cell>
        </row>
        <row r="1766">
          <cell r="D1766">
            <v>0</v>
          </cell>
          <cell r="F1766">
            <v>0</v>
          </cell>
          <cell r="H1766">
            <v>0</v>
          </cell>
        </row>
        <row r="1767">
          <cell r="D1767">
            <v>0</v>
          </cell>
          <cell r="F1767">
            <v>0</v>
          </cell>
          <cell r="H1767">
            <v>0</v>
          </cell>
        </row>
        <row r="1768">
          <cell r="D1768">
            <v>0</v>
          </cell>
          <cell r="F1768">
            <v>0</v>
          </cell>
          <cell r="H1768">
            <v>0</v>
          </cell>
        </row>
        <row r="1769">
          <cell r="D1769">
            <v>0</v>
          </cell>
          <cell r="F1769">
            <v>0</v>
          </cell>
          <cell r="H1769">
            <v>0</v>
          </cell>
        </row>
        <row r="1770">
          <cell r="D1770">
            <v>0</v>
          </cell>
          <cell r="F1770">
            <v>0</v>
          </cell>
          <cell r="H1770">
            <v>0</v>
          </cell>
        </row>
        <row r="1771">
          <cell r="D1771">
            <v>0</v>
          </cell>
          <cell r="F1771">
            <v>0</v>
          </cell>
          <cell r="H1771">
            <v>0</v>
          </cell>
        </row>
        <row r="1772">
          <cell r="D1772">
            <v>0</v>
          </cell>
          <cell r="F1772">
            <v>0</v>
          </cell>
          <cell r="H1772">
            <v>0</v>
          </cell>
        </row>
        <row r="1773">
          <cell r="D1773">
            <v>0</v>
          </cell>
          <cell r="F1773">
            <v>0</v>
          </cell>
          <cell r="H1773">
            <v>0</v>
          </cell>
        </row>
        <row r="1774">
          <cell r="D1774">
            <v>0</v>
          </cell>
          <cell r="F1774">
            <v>0</v>
          </cell>
          <cell r="H1774">
            <v>0</v>
          </cell>
        </row>
        <row r="1775">
          <cell r="D1775">
            <v>0</v>
          </cell>
          <cell r="F1775">
            <v>0</v>
          </cell>
          <cell r="H1775">
            <v>0</v>
          </cell>
        </row>
        <row r="1776">
          <cell r="D1776">
            <v>0</v>
          </cell>
          <cell r="F1776">
            <v>0</v>
          </cell>
          <cell r="H1776">
            <v>0</v>
          </cell>
        </row>
        <row r="1777">
          <cell r="D1777">
            <v>0</v>
          </cell>
          <cell r="F1777">
            <v>0</v>
          </cell>
          <cell r="H1777">
            <v>0</v>
          </cell>
        </row>
        <row r="1778">
          <cell r="D1778">
            <v>0</v>
          </cell>
          <cell r="F1778">
            <v>0</v>
          </cell>
          <cell r="H1778">
            <v>0</v>
          </cell>
        </row>
        <row r="1779">
          <cell r="D1779">
            <v>0</v>
          </cell>
          <cell r="F1779">
            <v>0</v>
          </cell>
          <cell r="H1779">
            <v>0</v>
          </cell>
        </row>
        <row r="1780">
          <cell r="D1780">
            <v>0</v>
          </cell>
          <cell r="F1780">
            <v>0</v>
          </cell>
          <cell r="H1780">
            <v>0</v>
          </cell>
        </row>
        <row r="1781">
          <cell r="D1781">
            <v>0</v>
          </cell>
          <cell r="F1781">
            <v>0</v>
          </cell>
          <cell r="H1781">
            <v>0</v>
          </cell>
        </row>
        <row r="1782">
          <cell r="D1782">
            <v>0</v>
          </cell>
          <cell r="F1782">
            <v>0</v>
          </cell>
          <cell r="H1782">
            <v>0</v>
          </cell>
        </row>
        <row r="1783">
          <cell r="D1783">
            <v>0</v>
          </cell>
          <cell r="F1783">
            <v>0</v>
          </cell>
          <cell r="H1783">
            <v>0</v>
          </cell>
        </row>
        <row r="1784">
          <cell r="D1784">
            <v>0</v>
          </cell>
          <cell r="F1784">
            <v>0</v>
          </cell>
          <cell r="H1784">
            <v>0</v>
          </cell>
        </row>
        <row r="1785">
          <cell r="D1785">
            <v>0</v>
          </cell>
          <cell r="F1785">
            <v>0</v>
          </cell>
          <cell r="H1785">
            <v>0</v>
          </cell>
        </row>
        <row r="1786">
          <cell r="D1786">
            <v>0</v>
          </cell>
          <cell r="F1786">
            <v>0</v>
          </cell>
          <cell r="H1786">
            <v>0</v>
          </cell>
        </row>
        <row r="1787">
          <cell r="D1787">
            <v>0</v>
          </cell>
          <cell r="F1787">
            <v>0</v>
          </cell>
          <cell r="H1787">
            <v>0</v>
          </cell>
        </row>
        <row r="1788">
          <cell r="D1788">
            <v>0</v>
          </cell>
          <cell r="F1788">
            <v>0</v>
          </cell>
          <cell r="H1788">
            <v>0</v>
          </cell>
        </row>
        <row r="1789">
          <cell r="D1789">
            <v>0</v>
          </cell>
          <cell r="F1789">
            <v>0</v>
          </cell>
          <cell r="H1789">
            <v>0</v>
          </cell>
        </row>
        <row r="1790">
          <cell r="D1790">
            <v>0</v>
          </cell>
          <cell r="F1790">
            <v>0</v>
          </cell>
          <cell r="H1790">
            <v>0</v>
          </cell>
        </row>
        <row r="1791">
          <cell r="D1791">
            <v>0</v>
          </cell>
          <cell r="F1791">
            <v>0</v>
          </cell>
          <cell r="H1791">
            <v>0</v>
          </cell>
        </row>
        <row r="1792">
          <cell r="D1792">
            <v>0</v>
          </cell>
          <cell r="F1792">
            <v>0</v>
          </cell>
          <cell r="H1792">
            <v>0</v>
          </cell>
        </row>
        <row r="1793">
          <cell r="D1793">
            <v>0</v>
          </cell>
          <cell r="F1793">
            <v>0</v>
          </cell>
          <cell r="H1793">
            <v>0</v>
          </cell>
        </row>
        <row r="1794">
          <cell r="D1794">
            <v>0</v>
          </cell>
          <cell r="F1794">
            <v>0</v>
          </cell>
          <cell r="H1794">
            <v>0</v>
          </cell>
        </row>
        <row r="1795">
          <cell r="D1795">
            <v>0</v>
          </cell>
          <cell r="F1795">
            <v>0</v>
          </cell>
          <cell r="H1795">
            <v>0</v>
          </cell>
        </row>
        <row r="1796">
          <cell r="D1796">
            <v>0</v>
          </cell>
          <cell r="F1796">
            <v>0</v>
          </cell>
          <cell r="H1796">
            <v>0</v>
          </cell>
        </row>
        <row r="1797">
          <cell r="D1797">
            <v>0</v>
          </cell>
          <cell r="F1797">
            <v>0</v>
          </cell>
          <cell r="H1797">
            <v>0</v>
          </cell>
        </row>
        <row r="1798">
          <cell r="D1798">
            <v>0</v>
          </cell>
          <cell r="F1798">
            <v>0</v>
          </cell>
          <cell r="H1798">
            <v>0</v>
          </cell>
        </row>
        <row r="1799">
          <cell r="D1799">
            <v>0</v>
          </cell>
          <cell r="F1799">
            <v>0</v>
          </cell>
          <cell r="H1799">
            <v>0</v>
          </cell>
        </row>
        <row r="1800">
          <cell r="D1800">
            <v>0</v>
          </cell>
          <cell r="F1800">
            <v>0</v>
          </cell>
          <cell r="H1800">
            <v>0</v>
          </cell>
        </row>
        <row r="1801">
          <cell r="D1801">
            <v>0</v>
          </cell>
          <cell r="F1801">
            <v>0</v>
          </cell>
          <cell r="H1801">
            <v>0</v>
          </cell>
        </row>
        <row r="1802">
          <cell r="D1802">
            <v>0</v>
          </cell>
          <cell r="F1802">
            <v>0</v>
          </cell>
          <cell r="H1802">
            <v>0</v>
          </cell>
        </row>
        <row r="1803">
          <cell r="D1803">
            <v>0</v>
          </cell>
          <cell r="F1803">
            <v>0</v>
          </cell>
          <cell r="H1803">
            <v>0</v>
          </cell>
        </row>
        <row r="1804">
          <cell r="D1804">
            <v>0</v>
          </cell>
          <cell r="F1804">
            <v>0</v>
          </cell>
          <cell r="H1804">
            <v>0</v>
          </cell>
        </row>
        <row r="1805">
          <cell r="D1805">
            <v>0</v>
          </cell>
          <cell r="F1805">
            <v>0</v>
          </cell>
          <cell r="H1805">
            <v>0</v>
          </cell>
        </row>
        <row r="1806">
          <cell r="D1806">
            <v>0</v>
          </cell>
          <cell r="F1806">
            <v>0</v>
          </cell>
          <cell r="H1806">
            <v>0</v>
          </cell>
        </row>
        <row r="1807">
          <cell r="D1807">
            <v>0</v>
          </cell>
          <cell r="F1807">
            <v>0</v>
          </cell>
          <cell r="H1807">
            <v>0</v>
          </cell>
        </row>
        <row r="1808">
          <cell r="D1808">
            <v>0</v>
          </cell>
          <cell r="F1808">
            <v>0</v>
          </cell>
          <cell r="H1808">
            <v>0</v>
          </cell>
        </row>
        <row r="1809">
          <cell r="D1809">
            <v>0</v>
          </cell>
          <cell r="F1809">
            <v>0</v>
          </cell>
          <cell r="H1809">
            <v>0</v>
          </cell>
        </row>
        <row r="1810">
          <cell r="D1810">
            <v>0</v>
          </cell>
          <cell r="F1810">
            <v>0</v>
          </cell>
          <cell r="H1810">
            <v>0</v>
          </cell>
        </row>
        <row r="1811">
          <cell r="D1811">
            <v>0</v>
          </cell>
          <cell r="F1811">
            <v>0</v>
          </cell>
          <cell r="H1811">
            <v>0</v>
          </cell>
        </row>
        <row r="1812">
          <cell r="D1812">
            <v>0</v>
          </cell>
          <cell r="F1812">
            <v>0</v>
          </cell>
          <cell r="H1812">
            <v>0</v>
          </cell>
        </row>
        <row r="1813">
          <cell r="D1813">
            <v>0</v>
          </cell>
          <cell r="F1813">
            <v>0</v>
          </cell>
          <cell r="H1813">
            <v>0</v>
          </cell>
        </row>
        <row r="1814">
          <cell r="D1814">
            <v>0</v>
          </cell>
          <cell r="F1814">
            <v>0</v>
          </cell>
          <cell r="H1814">
            <v>0</v>
          </cell>
        </row>
        <row r="1815">
          <cell r="D1815">
            <v>0</v>
          </cell>
          <cell r="F1815">
            <v>0</v>
          </cell>
          <cell r="H1815">
            <v>0</v>
          </cell>
        </row>
        <row r="1816">
          <cell r="D1816">
            <v>0</v>
          </cell>
          <cell r="F1816">
            <v>0</v>
          </cell>
          <cell r="H1816">
            <v>0</v>
          </cell>
        </row>
        <row r="1817">
          <cell r="D1817">
            <v>0</v>
          </cell>
          <cell r="F1817">
            <v>0</v>
          </cell>
          <cell r="H1817">
            <v>0</v>
          </cell>
        </row>
        <row r="1818">
          <cell r="D1818">
            <v>0</v>
          </cell>
          <cell r="F1818">
            <v>0</v>
          </cell>
          <cell r="H1818">
            <v>0</v>
          </cell>
        </row>
        <row r="1819">
          <cell r="D1819">
            <v>0</v>
          </cell>
          <cell r="F1819">
            <v>0</v>
          </cell>
          <cell r="H1819">
            <v>0</v>
          </cell>
        </row>
        <row r="1820">
          <cell r="D1820">
            <v>0</v>
          </cell>
          <cell r="F1820">
            <v>0</v>
          </cell>
          <cell r="H1820">
            <v>0</v>
          </cell>
        </row>
        <row r="1821">
          <cell r="D1821">
            <v>0</v>
          </cell>
          <cell r="F1821">
            <v>0</v>
          </cell>
          <cell r="H1821">
            <v>0</v>
          </cell>
        </row>
        <row r="1822">
          <cell r="D1822">
            <v>0</v>
          </cell>
          <cell r="F1822">
            <v>0</v>
          </cell>
          <cell r="H1822">
            <v>0</v>
          </cell>
        </row>
        <row r="1823">
          <cell r="D1823">
            <v>0</v>
          </cell>
          <cell r="F1823">
            <v>0</v>
          </cell>
          <cell r="H1823">
            <v>0</v>
          </cell>
        </row>
        <row r="1824">
          <cell r="D1824">
            <v>0</v>
          </cell>
          <cell r="F1824">
            <v>0</v>
          </cell>
          <cell r="H1824">
            <v>0</v>
          </cell>
        </row>
        <row r="1825">
          <cell r="D1825">
            <v>0</v>
          </cell>
          <cell r="F1825">
            <v>0</v>
          </cell>
          <cell r="H1825">
            <v>0</v>
          </cell>
        </row>
        <row r="1826">
          <cell r="D1826">
            <v>0</v>
          </cell>
          <cell r="F1826">
            <v>0</v>
          </cell>
          <cell r="H1826">
            <v>0</v>
          </cell>
        </row>
        <row r="1827">
          <cell r="D1827">
            <v>0</v>
          </cell>
          <cell r="F1827">
            <v>0</v>
          </cell>
          <cell r="H1827">
            <v>0</v>
          </cell>
        </row>
        <row r="1828">
          <cell r="D1828">
            <v>0</v>
          </cell>
          <cell r="F1828">
            <v>0</v>
          </cell>
          <cell r="H1828">
            <v>0</v>
          </cell>
        </row>
        <row r="1829">
          <cell r="D1829">
            <v>0</v>
          </cell>
          <cell r="F1829">
            <v>0</v>
          </cell>
          <cell r="H1829">
            <v>0</v>
          </cell>
        </row>
        <row r="1830">
          <cell r="D1830">
            <v>0</v>
          </cell>
          <cell r="F1830">
            <v>0</v>
          </cell>
          <cell r="H1830">
            <v>0</v>
          </cell>
        </row>
        <row r="1831">
          <cell r="D1831">
            <v>0</v>
          </cell>
          <cell r="F1831">
            <v>0</v>
          </cell>
          <cell r="H1831">
            <v>0</v>
          </cell>
        </row>
        <row r="1832">
          <cell r="D1832">
            <v>0</v>
          </cell>
          <cell r="F1832">
            <v>0</v>
          </cell>
          <cell r="H1832">
            <v>0</v>
          </cell>
        </row>
        <row r="1833">
          <cell r="D1833">
            <v>0</v>
          </cell>
          <cell r="F1833">
            <v>0</v>
          </cell>
          <cell r="H1833">
            <v>0</v>
          </cell>
        </row>
        <row r="1834">
          <cell r="D1834">
            <v>0</v>
          </cell>
          <cell r="F1834">
            <v>0</v>
          </cell>
          <cell r="H1834">
            <v>0</v>
          </cell>
        </row>
        <row r="1835">
          <cell r="D1835">
            <v>0</v>
          </cell>
          <cell r="F1835">
            <v>0</v>
          </cell>
          <cell r="H1835">
            <v>0</v>
          </cell>
        </row>
        <row r="1836">
          <cell r="D1836">
            <v>0</v>
          </cell>
          <cell r="F1836">
            <v>0</v>
          </cell>
          <cell r="H1836">
            <v>0</v>
          </cell>
        </row>
        <row r="1837">
          <cell r="D1837">
            <v>0</v>
          </cell>
          <cell r="F1837">
            <v>0</v>
          </cell>
          <cell r="H1837">
            <v>0</v>
          </cell>
        </row>
        <row r="1838">
          <cell r="D1838">
            <v>0</v>
          </cell>
          <cell r="F1838">
            <v>0</v>
          </cell>
          <cell r="H1838">
            <v>0</v>
          </cell>
        </row>
        <row r="1839">
          <cell r="D1839">
            <v>0</v>
          </cell>
          <cell r="F1839">
            <v>0</v>
          </cell>
          <cell r="H1839">
            <v>0</v>
          </cell>
        </row>
        <row r="1840">
          <cell r="D1840">
            <v>0</v>
          </cell>
          <cell r="F1840">
            <v>0</v>
          </cell>
          <cell r="H1840">
            <v>0</v>
          </cell>
        </row>
        <row r="1841">
          <cell r="D1841">
            <v>0</v>
          </cell>
          <cell r="F1841">
            <v>0</v>
          </cell>
          <cell r="H1841">
            <v>0</v>
          </cell>
        </row>
        <row r="1842">
          <cell r="D1842">
            <v>0</v>
          </cell>
          <cell r="F1842">
            <v>0</v>
          </cell>
          <cell r="H1842">
            <v>0</v>
          </cell>
        </row>
        <row r="1843">
          <cell r="D1843">
            <v>0</v>
          </cell>
          <cell r="F1843">
            <v>0</v>
          </cell>
          <cell r="H1843">
            <v>0</v>
          </cell>
        </row>
        <row r="1844">
          <cell r="D1844">
            <v>0</v>
          </cell>
          <cell r="F1844">
            <v>0</v>
          </cell>
          <cell r="H1844">
            <v>0</v>
          </cell>
        </row>
        <row r="1845">
          <cell r="D1845">
            <v>0</v>
          </cell>
          <cell r="F1845">
            <v>0</v>
          </cell>
          <cell r="H1845">
            <v>0</v>
          </cell>
        </row>
        <row r="1846">
          <cell r="D1846">
            <v>0</v>
          </cell>
          <cell r="F1846">
            <v>0</v>
          </cell>
          <cell r="H1846">
            <v>0</v>
          </cell>
        </row>
        <row r="1847">
          <cell r="D1847">
            <v>0</v>
          </cell>
          <cell r="F1847">
            <v>0</v>
          </cell>
          <cell r="H1847">
            <v>0</v>
          </cell>
        </row>
        <row r="1848">
          <cell r="D1848">
            <v>0</v>
          </cell>
          <cell r="F1848">
            <v>0</v>
          </cell>
          <cell r="H1848">
            <v>0</v>
          </cell>
        </row>
        <row r="1849">
          <cell r="D1849">
            <v>0</v>
          </cell>
          <cell r="F1849">
            <v>0</v>
          </cell>
          <cell r="H1849">
            <v>0</v>
          </cell>
        </row>
        <row r="1850">
          <cell r="D1850">
            <v>0</v>
          </cell>
          <cell r="F1850">
            <v>0</v>
          </cell>
          <cell r="H1850">
            <v>0</v>
          </cell>
        </row>
        <row r="1851">
          <cell r="D1851">
            <v>0</v>
          </cell>
          <cell r="F1851">
            <v>0</v>
          </cell>
          <cell r="H1851">
            <v>0</v>
          </cell>
        </row>
        <row r="1852">
          <cell r="D1852">
            <v>0</v>
          </cell>
          <cell r="F1852">
            <v>0</v>
          </cell>
          <cell r="H1852">
            <v>0</v>
          </cell>
        </row>
        <row r="1853">
          <cell r="D1853">
            <v>0</v>
          </cell>
          <cell r="F1853">
            <v>0</v>
          </cell>
          <cell r="H1853">
            <v>0</v>
          </cell>
        </row>
        <row r="1854">
          <cell r="D1854">
            <v>0</v>
          </cell>
          <cell r="F1854">
            <v>0</v>
          </cell>
          <cell r="H1854">
            <v>0</v>
          </cell>
        </row>
        <row r="1855">
          <cell r="D1855">
            <v>0</v>
          </cell>
          <cell r="F1855">
            <v>0</v>
          </cell>
          <cell r="H1855">
            <v>0</v>
          </cell>
        </row>
        <row r="1856">
          <cell r="D1856">
            <v>0</v>
          </cell>
          <cell r="F1856">
            <v>0</v>
          </cell>
          <cell r="H1856">
            <v>0</v>
          </cell>
        </row>
        <row r="1857">
          <cell r="D1857">
            <v>0</v>
          </cell>
          <cell r="F1857">
            <v>0</v>
          </cell>
          <cell r="H1857">
            <v>0</v>
          </cell>
        </row>
        <row r="1858">
          <cell r="D1858">
            <v>0</v>
          </cell>
          <cell r="F1858">
            <v>0</v>
          </cell>
          <cell r="H1858">
            <v>0</v>
          </cell>
        </row>
        <row r="1859">
          <cell r="D1859">
            <v>0</v>
          </cell>
          <cell r="F1859">
            <v>0</v>
          </cell>
          <cell r="H1859">
            <v>0</v>
          </cell>
        </row>
        <row r="1860">
          <cell r="D1860">
            <v>0</v>
          </cell>
          <cell r="F1860">
            <v>0</v>
          </cell>
          <cell r="H1860">
            <v>0</v>
          </cell>
        </row>
        <row r="1861">
          <cell r="D1861">
            <v>0</v>
          </cell>
          <cell r="F1861">
            <v>0</v>
          </cell>
          <cell r="H1861">
            <v>0</v>
          </cell>
        </row>
        <row r="1862">
          <cell r="D1862">
            <v>0</v>
          </cell>
          <cell r="F1862">
            <v>0</v>
          </cell>
          <cell r="H1862">
            <v>0</v>
          </cell>
        </row>
        <row r="1863">
          <cell r="D1863">
            <v>0</v>
          </cell>
          <cell r="F1863">
            <v>0</v>
          </cell>
          <cell r="H1863">
            <v>0</v>
          </cell>
        </row>
        <row r="1864">
          <cell r="D1864">
            <v>0</v>
          </cell>
          <cell r="F1864">
            <v>0</v>
          </cell>
          <cell r="H1864">
            <v>0</v>
          </cell>
        </row>
        <row r="1865">
          <cell r="D1865">
            <v>0</v>
          </cell>
          <cell r="F1865">
            <v>0</v>
          </cell>
          <cell r="H1865">
            <v>0</v>
          </cell>
        </row>
        <row r="1866">
          <cell r="D1866">
            <v>0</v>
          </cell>
          <cell r="F1866">
            <v>0</v>
          </cell>
          <cell r="H1866">
            <v>0</v>
          </cell>
        </row>
        <row r="1867">
          <cell r="D1867">
            <v>0</v>
          </cell>
          <cell r="F1867">
            <v>0</v>
          </cell>
          <cell r="H1867">
            <v>0</v>
          </cell>
        </row>
        <row r="1868">
          <cell r="D1868">
            <v>0</v>
          </cell>
          <cell r="F1868">
            <v>0</v>
          </cell>
          <cell r="H1868">
            <v>0</v>
          </cell>
        </row>
        <row r="1869">
          <cell r="D1869">
            <v>0</v>
          </cell>
          <cell r="F1869">
            <v>0</v>
          </cell>
          <cell r="H1869">
            <v>0</v>
          </cell>
        </row>
        <row r="1870">
          <cell r="D1870">
            <v>0</v>
          </cell>
          <cell r="F1870">
            <v>0</v>
          </cell>
          <cell r="H1870">
            <v>0</v>
          </cell>
        </row>
        <row r="1871">
          <cell r="D1871">
            <v>0</v>
          </cell>
          <cell r="F1871">
            <v>0</v>
          </cell>
          <cell r="H1871">
            <v>0</v>
          </cell>
        </row>
        <row r="1872">
          <cell r="D1872">
            <v>0</v>
          </cell>
          <cell r="F1872">
            <v>0</v>
          </cell>
          <cell r="H1872">
            <v>0</v>
          </cell>
        </row>
        <row r="1873">
          <cell r="D1873">
            <v>0</v>
          </cell>
          <cell r="F1873">
            <v>0</v>
          </cell>
          <cell r="H1873">
            <v>0</v>
          </cell>
        </row>
        <row r="1874">
          <cell r="D1874">
            <v>0</v>
          </cell>
          <cell r="F1874">
            <v>0</v>
          </cell>
          <cell r="H1874">
            <v>0</v>
          </cell>
        </row>
        <row r="1875">
          <cell r="D1875">
            <v>0</v>
          </cell>
          <cell r="F1875">
            <v>0</v>
          </cell>
          <cell r="H1875">
            <v>0</v>
          </cell>
        </row>
        <row r="1876">
          <cell r="D1876">
            <v>0</v>
          </cell>
          <cell r="F1876">
            <v>0</v>
          </cell>
          <cell r="H1876">
            <v>0</v>
          </cell>
        </row>
        <row r="1877">
          <cell r="D1877">
            <v>0</v>
          </cell>
          <cell r="F1877">
            <v>0</v>
          </cell>
          <cell r="H1877">
            <v>0</v>
          </cell>
        </row>
        <row r="1878">
          <cell r="D1878">
            <v>0</v>
          </cell>
          <cell r="F1878">
            <v>0</v>
          </cell>
          <cell r="H1878">
            <v>0</v>
          </cell>
        </row>
        <row r="1879">
          <cell r="D1879">
            <v>0</v>
          </cell>
          <cell r="F1879">
            <v>0</v>
          </cell>
          <cell r="H1879">
            <v>0</v>
          </cell>
        </row>
        <row r="1880">
          <cell r="D1880">
            <v>0</v>
          </cell>
          <cell r="F1880">
            <v>0</v>
          </cell>
          <cell r="H1880">
            <v>0</v>
          </cell>
        </row>
        <row r="1881">
          <cell r="D1881">
            <v>0</v>
          </cell>
          <cell r="F1881">
            <v>0</v>
          </cell>
          <cell r="H1881">
            <v>0</v>
          </cell>
        </row>
        <row r="1882">
          <cell r="D1882">
            <v>0</v>
          </cell>
          <cell r="F1882">
            <v>0</v>
          </cell>
          <cell r="H1882">
            <v>0</v>
          </cell>
        </row>
        <row r="1883">
          <cell r="D1883">
            <v>0</v>
          </cell>
          <cell r="F1883">
            <v>0</v>
          </cell>
          <cell r="H1883">
            <v>0</v>
          </cell>
        </row>
        <row r="1884">
          <cell r="D1884">
            <v>0</v>
          </cell>
          <cell r="F1884">
            <v>0</v>
          </cell>
          <cell r="H1884">
            <v>0</v>
          </cell>
        </row>
        <row r="1885">
          <cell r="D1885">
            <v>0</v>
          </cell>
          <cell r="F1885">
            <v>0</v>
          </cell>
          <cell r="H1885">
            <v>0</v>
          </cell>
        </row>
        <row r="1886">
          <cell r="D1886">
            <v>0</v>
          </cell>
          <cell r="F1886">
            <v>0</v>
          </cell>
          <cell r="H1886">
            <v>0</v>
          </cell>
        </row>
        <row r="1887">
          <cell r="D1887">
            <v>0</v>
          </cell>
          <cell r="F1887">
            <v>0</v>
          </cell>
          <cell r="H1887">
            <v>0</v>
          </cell>
        </row>
        <row r="1888">
          <cell r="D1888">
            <v>0</v>
          </cell>
          <cell r="F1888">
            <v>0</v>
          </cell>
          <cell r="H1888">
            <v>0</v>
          </cell>
        </row>
        <row r="1889">
          <cell r="D1889">
            <v>0</v>
          </cell>
          <cell r="F1889">
            <v>0</v>
          </cell>
          <cell r="H1889">
            <v>0</v>
          </cell>
        </row>
        <row r="1890">
          <cell r="D1890">
            <v>0</v>
          </cell>
          <cell r="F1890">
            <v>0</v>
          </cell>
          <cell r="H1890">
            <v>0</v>
          </cell>
        </row>
        <row r="1891">
          <cell r="D1891">
            <v>0</v>
          </cell>
          <cell r="F1891">
            <v>0</v>
          </cell>
          <cell r="H1891">
            <v>0</v>
          </cell>
        </row>
        <row r="1892">
          <cell r="D1892">
            <v>0</v>
          </cell>
          <cell r="F1892">
            <v>0</v>
          </cell>
          <cell r="H1892">
            <v>0</v>
          </cell>
        </row>
        <row r="1893">
          <cell r="D1893">
            <v>0</v>
          </cell>
          <cell r="F1893">
            <v>0</v>
          </cell>
          <cell r="H1893">
            <v>0</v>
          </cell>
        </row>
        <row r="1894">
          <cell r="D1894">
            <v>0</v>
          </cell>
          <cell r="F1894">
            <v>0</v>
          </cell>
          <cell r="H1894">
            <v>0</v>
          </cell>
        </row>
        <row r="1895">
          <cell r="D1895">
            <v>0</v>
          </cell>
          <cell r="F1895">
            <v>0</v>
          </cell>
          <cell r="H1895">
            <v>0</v>
          </cell>
        </row>
        <row r="1896">
          <cell r="D1896">
            <v>0</v>
          </cell>
          <cell r="F1896">
            <v>0</v>
          </cell>
          <cell r="H1896">
            <v>0</v>
          </cell>
        </row>
        <row r="1897">
          <cell r="D1897">
            <v>0</v>
          </cell>
          <cell r="F1897">
            <v>0</v>
          </cell>
          <cell r="H1897">
            <v>0</v>
          </cell>
        </row>
        <row r="1898">
          <cell r="D1898">
            <v>0</v>
          </cell>
          <cell r="F1898">
            <v>0</v>
          </cell>
          <cell r="H1898">
            <v>0</v>
          </cell>
        </row>
        <row r="1899">
          <cell r="D1899">
            <v>0</v>
          </cell>
          <cell r="F1899">
            <v>0</v>
          </cell>
          <cell r="H1899">
            <v>0</v>
          </cell>
        </row>
        <row r="1900">
          <cell r="D1900">
            <v>0</v>
          </cell>
          <cell r="F1900">
            <v>0</v>
          </cell>
          <cell r="H1900">
            <v>0</v>
          </cell>
        </row>
        <row r="1901">
          <cell r="D1901">
            <v>0</v>
          </cell>
          <cell r="F1901">
            <v>0</v>
          </cell>
          <cell r="H1901">
            <v>0</v>
          </cell>
        </row>
        <row r="1902">
          <cell r="D1902">
            <v>0</v>
          </cell>
          <cell r="F1902">
            <v>0</v>
          </cell>
          <cell r="H1902">
            <v>0</v>
          </cell>
        </row>
        <row r="1903">
          <cell r="D1903">
            <v>0</v>
          </cell>
          <cell r="F1903">
            <v>0</v>
          </cell>
          <cell r="H1903">
            <v>0</v>
          </cell>
        </row>
        <row r="1904">
          <cell r="D1904">
            <v>0</v>
          </cell>
          <cell r="F1904">
            <v>0</v>
          </cell>
          <cell r="H1904">
            <v>0</v>
          </cell>
        </row>
        <row r="1905">
          <cell r="D1905">
            <v>0</v>
          </cell>
          <cell r="F1905">
            <v>0</v>
          </cell>
          <cell r="H1905">
            <v>0</v>
          </cell>
        </row>
        <row r="1906">
          <cell r="D1906">
            <v>0</v>
          </cell>
          <cell r="F1906">
            <v>0</v>
          </cell>
          <cell r="H1906">
            <v>0</v>
          </cell>
        </row>
        <row r="1907">
          <cell r="D1907">
            <v>0</v>
          </cell>
          <cell r="F1907">
            <v>0</v>
          </cell>
          <cell r="H1907">
            <v>0</v>
          </cell>
        </row>
        <row r="1908">
          <cell r="D1908">
            <v>0</v>
          </cell>
          <cell r="F1908">
            <v>0</v>
          </cell>
          <cell r="H1908">
            <v>0</v>
          </cell>
        </row>
        <row r="1909">
          <cell r="D1909">
            <v>0</v>
          </cell>
          <cell r="F1909">
            <v>0</v>
          </cell>
          <cell r="H1909">
            <v>0</v>
          </cell>
        </row>
        <row r="1910">
          <cell r="D1910">
            <v>0</v>
          </cell>
          <cell r="F1910">
            <v>0</v>
          </cell>
          <cell r="H1910">
            <v>0</v>
          </cell>
        </row>
        <row r="1911">
          <cell r="D1911">
            <v>0</v>
          </cell>
          <cell r="F1911">
            <v>0</v>
          </cell>
          <cell r="H1911">
            <v>0</v>
          </cell>
        </row>
        <row r="1912">
          <cell r="D1912">
            <v>0</v>
          </cell>
          <cell r="F1912">
            <v>0</v>
          </cell>
          <cell r="H1912">
            <v>0</v>
          </cell>
        </row>
        <row r="1913">
          <cell r="D1913">
            <v>0</v>
          </cell>
          <cell r="F1913">
            <v>0</v>
          </cell>
          <cell r="H1913">
            <v>0</v>
          </cell>
        </row>
        <row r="1914">
          <cell r="D1914">
            <v>0</v>
          </cell>
          <cell r="F1914">
            <v>0</v>
          </cell>
          <cell r="H1914">
            <v>0</v>
          </cell>
        </row>
        <row r="1915">
          <cell r="D1915">
            <v>0</v>
          </cell>
          <cell r="F1915">
            <v>0</v>
          </cell>
          <cell r="H1915">
            <v>0</v>
          </cell>
        </row>
        <row r="1916">
          <cell r="D1916">
            <v>0</v>
          </cell>
          <cell r="F1916">
            <v>0</v>
          </cell>
          <cell r="H1916">
            <v>0</v>
          </cell>
        </row>
        <row r="1917">
          <cell r="D1917">
            <v>0</v>
          </cell>
          <cell r="F1917">
            <v>0</v>
          </cell>
          <cell r="H1917">
            <v>0</v>
          </cell>
        </row>
        <row r="1918">
          <cell r="D1918">
            <v>0</v>
          </cell>
          <cell r="F1918">
            <v>0</v>
          </cell>
          <cell r="H1918">
            <v>0</v>
          </cell>
        </row>
        <row r="1919">
          <cell r="D1919">
            <v>0</v>
          </cell>
          <cell r="F1919">
            <v>0</v>
          </cell>
          <cell r="H1919">
            <v>0</v>
          </cell>
        </row>
        <row r="1920">
          <cell r="D1920">
            <v>0</v>
          </cell>
          <cell r="F1920">
            <v>0</v>
          </cell>
          <cell r="H1920">
            <v>0</v>
          </cell>
        </row>
        <row r="1921">
          <cell r="D1921">
            <v>0</v>
          </cell>
          <cell r="F1921">
            <v>0</v>
          </cell>
          <cell r="H1921">
            <v>0</v>
          </cell>
        </row>
        <row r="1922">
          <cell r="D1922">
            <v>0</v>
          </cell>
          <cell r="F1922">
            <v>0</v>
          </cell>
          <cell r="H1922">
            <v>0</v>
          </cell>
        </row>
        <row r="1923">
          <cell r="D1923">
            <v>0</v>
          </cell>
          <cell r="F1923">
            <v>0</v>
          </cell>
          <cell r="H1923">
            <v>0</v>
          </cell>
        </row>
        <row r="1924">
          <cell r="D1924">
            <v>0</v>
          </cell>
          <cell r="F1924">
            <v>0</v>
          </cell>
          <cell r="H1924">
            <v>0</v>
          </cell>
        </row>
        <row r="1925">
          <cell r="D1925">
            <v>0</v>
          </cell>
          <cell r="F1925">
            <v>0</v>
          </cell>
          <cell r="H1925">
            <v>0</v>
          </cell>
        </row>
        <row r="1926">
          <cell r="D1926">
            <v>0</v>
          </cell>
          <cell r="F1926">
            <v>0</v>
          </cell>
          <cell r="H1926">
            <v>0</v>
          </cell>
        </row>
        <row r="1927">
          <cell r="D1927">
            <v>0</v>
          </cell>
          <cell r="F1927">
            <v>0</v>
          </cell>
          <cell r="H1927">
            <v>0</v>
          </cell>
        </row>
        <row r="1928">
          <cell r="D1928">
            <v>0</v>
          </cell>
          <cell r="F1928">
            <v>0</v>
          </cell>
          <cell r="H1928">
            <v>0</v>
          </cell>
        </row>
        <row r="1929">
          <cell r="D1929">
            <v>0</v>
          </cell>
          <cell r="F1929">
            <v>0</v>
          </cell>
          <cell r="H1929">
            <v>0</v>
          </cell>
        </row>
        <row r="1930">
          <cell r="D1930">
            <v>0</v>
          </cell>
          <cell r="F1930">
            <v>0</v>
          </cell>
          <cell r="H1930">
            <v>0</v>
          </cell>
        </row>
        <row r="1931">
          <cell r="D1931">
            <v>0</v>
          </cell>
          <cell r="F1931">
            <v>0</v>
          </cell>
          <cell r="H1931">
            <v>0</v>
          </cell>
        </row>
        <row r="1932">
          <cell r="D1932">
            <v>0</v>
          </cell>
          <cell r="F1932">
            <v>0</v>
          </cell>
          <cell r="H1932">
            <v>0</v>
          </cell>
        </row>
        <row r="1933">
          <cell r="D1933">
            <v>0</v>
          </cell>
          <cell r="F1933">
            <v>0</v>
          </cell>
          <cell r="H1933">
            <v>0</v>
          </cell>
        </row>
        <row r="1934">
          <cell r="D1934">
            <v>0</v>
          </cell>
          <cell r="F1934">
            <v>0</v>
          </cell>
          <cell r="H1934">
            <v>0</v>
          </cell>
        </row>
        <row r="1935">
          <cell r="D1935">
            <v>0</v>
          </cell>
          <cell r="F1935">
            <v>0</v>
          </cell>
          <cell r="H1935">
            <v>0</v>
          </cell>
        </row>
        <row r="1936">
          <cell r="D1936">
            <v>0</v>
          </cell>
          <cell r="F1936">
            <v>0</v>
          </cell>
          <cell r="H1936">
            <v>0</v>
          </cell>
        </row>
        <row r="1937">
          <cell r="D1937">
            <v>0</v>
          </cell>
          <cell r="F1937">
            <v>0</v>
          </cell>
          <cell r="H1937">
            <v>0</v>
          </cell>
        </row>
        <row r="1938">
          <cell r="D1938">
            <v>0</v>
          </cell>
          <cell r="F1938">
            <v>0</v>
          </cell>
          <cell r="H1938">
            <v>0</v>
          </cell>
        </row>
        <row r="1939">
          <cell r="D1939">
            <v>0</v>
          </cell>
          <cell r="F1939">
            <v>0</v>
          </cell>
          <cell r="H1939">
            <v>0</v>
          </cell>
        </row>
        <row r="1940">
          <cell r="D1940">
            <v>0</v>
          </cell>
          <cell r="F1940">
            <v>0</v>
          </cell>
          <cell r="H1940">
            <v>0</v>
          </cell>
        </row>
        <row r="1941">
          <cell r="D1941">
            <v>0</v>
          </cell>
          <cell r="F1941">
            <v>0</v>
          </cell>
          <cell r="H1941">
            <v>0</v>
          </cell>
        </row>
        <row r="1942">
          <cell r="D1942">
            <v>0</v>
          </cell>
          <cell r="F1942">
            <v>0</v>
          </cell>
          <cell r="H1942">
            <v>0</v>
          </cell>
        </row>
        <row r="1943">
          <cell r="D1943">
            <v>0</v>
          </cell>
          <cell r="F1943">
            <v>0</v>
          </cell>
          <cell r="H1943">
            <v>0</v>
          </cell>
        </row>
        <row r="1944">
          <cell r="D1944">
            <v>0</v>
          </cell>
          <cell r="F1944">
            <v>0</v>
          </cell>
          <cell r="H1944">
            <v>0</v>
          </cell>
        </row>
        <row r="1945">
          <cell r="D1945">
            <v>0</v>
          </cell>
          <cell r="F1945">
            <v>0</v>
          </cell>
          <cell r="H1945">
            <v>0</v>
          </cell>
        </row>
        <row r="1946">
          <cell r="D1946">
            <v>0</v>
          </cell>
          <cell r="F1946">
            <v>0</v>
          </cell>
          <cell r="H1946">
            <v>0</v>
          </cell>
        </row>
        <row r="1947">
          <cell r="D1947">
            <v>0</v>
          </cell>
          <cell r="F1947">
            <v>0</v>
          </cell>
          <cell r="H1947">
            <v>0</v>
          </cell>
        </row>
        <row r="1948">
          <cell r="D1948">
            <v>0</v>
          </cell>
          <cell r="F1948">
            <v>0</v>
          </cell>
          <cell r="H1948">
            <v>0</v>
          </cell>
        </row>
        <row r="1949">
          <cell r="D1949">
            <v>0</v>
          </cell>
          <cell r="F1949">
            <v>0</v>
          </cell>
          <cell r="H1949">
            <v>0</v>
          </cell>
        </row>
        <row r="1950">
          <cell r="D1950">
            <v>0</v>
          </cell>
          <cell r="F1950">
            <v>0</v>
          </cell>
          <cell r="H1950">
            <v>0</v>
          </cell>
        </row>
        <row r="1951">
          <cell r="D1951">
            <v>0</v>
          </cell>
          <cell r="F1951">
            <v>0</v>
          </cell>
          <cell r="H1951">
            <v>0</v>
          </cell>
        </row>
        <row r="1952">
          <cell r="D1952">
            <v>0</v>
          </cell>
          <cell r="F1952">
            <v>0</v>
          </cell>
          <cell r="H1952">
            <v>0</v>
          </cell>
        </row>
        <row r="1953">
          <cell r="D1953">
            <v>0</v>
          </cell>
          <cell r="F1953">
            <v>0</v>
          </cell>
          <cell r="H1953">
            <v>0</v>
          </cell>
        </row>
        <row r="1954">
          <cell r="D1954">
            <v>0</v>
          </cell>
          <cell r="F1954">
            <v>0</v>
          </cell>
          <cell r="H1954">
            <v>0</v>
          </cell>
        </row>
        <row r="1955">
          <cell r="D1955">
            <v>0</v>
          </cell>
          <cell r="F1955">
            <v>0</v>
          </cell>
          <cell r="H1955">
            <v>0</v>
          </cell>
        </row>
        <row r="1956">
          <cell r="D1956">
            <v>0</v>
          </cell>
          <cell r="F1956">
            <v>0</v>
          </cell>
          <cell r="H1956">
            <v>0</v>
          </cell>
        </row>
        <row r="1957">
          <cell r="D1957">
            <v>0</v>
          </cell>
          <cell r="F1957">
            <v>0</v>
          </cell>
          <cell r="H1957">
            <v>0</v>
          </cell>
        </row>
        <row r="1958">
          <cell r="D1958">
            <v>0</v>
          </cell>
          <cell r="F1958">
            <v>0</v>
          </cell>
          <cell r="H1958">
            <v>0</v>
          </cell>
        </row>
        <row r="1959">
          <cell r="D1959">
            <v>0</v>
          </cell>
          <cell r="F1959">
            <v>0</v>
          </cell>
          <cell r="H1959">
            <v>0</v>
          </cell>
        </row>
        <row r="1960">
          <cell r="D1960">
            <v>0</v>
          </cell>
          <cell r="F1960">
            <v>0</v>
          </cell>
          <cell r="H1960">
            <v>0</v>
          </cell>
        </row>
        <row r="1961">
          <cell r="D1961">
            <v>0</v>
          </cell>
          <cell r="F1961">
            <v>0</v>
          </cell>
          <cell r="H1961">
            <v>0</v>
          </cell>
        </row>
        <row r="1962">
          <cell r="D1962">
            <v>0</v>
          </cell>
          <cell r="F1962">
            <v>0</v>
          </cell>
          <cell r="H1962">
            <v>0</v>
          </cell>
        </row>
        <row r="1963">
          <cell r="D1963">
            <v>0</v>
          </cell>
          <cell r="F1963">
            <v>0</v>
          </cell>
          <cell r="H1963">
            <v>0</v>
          </cell>
        </row>
        <row r="1964">
          <cell r="D1964">
            <v>0</v>
          </cell>
          <cell r="F1964">
            <v>0</v>
          </cell>
          <cell r="H1964">
            <v>0</v>
          </cell>
        </row>
        <row r="1965">
          <cell r="D1965">
            <v>0</v>
          </cell>
          <cell r="F1965">
            <v>0</v>
          </cell>
          <cell r="H1965">
            <v>0</v>
          </cell>
        </row>
        <row r="1966">
          <cell r="D1966">
            <v>0</v>
          </cell>
          <cell r="F1966">
            <v>0</v>
          </cell>
          <cell r="H1966">
            <v>0</v>
          </cell>
        </row>
        <row r="1967">
          <cell r="D1967">
            <v>0</v>
          </cell>
          <cell r="F1967">
            <v>0</v>
          </cell>
          <cell r="H1967">
            <v>0</v>
          </cell>
        </row>
        <row r="1968">
          <cell r="D1968">
            <v>0</v>
          </cell>
          <cell r="F1968">
            <v>0</v>
          </cell>
          <cell r="H1968">
            <v>0</v>
          </cell>
        </row>
        <row r="1969">
          <cell r="D1969">
            <v>0</v>
          </cell>
          <cell r="F1969">
            <v>0</v>
          </cell>
          <cell r="H1969">
            <v>0</v>
          </cell>
        </row>
        <row r="1970">
          <cell r="D1970">
            <v>0</v>
          </cell>
          <cell r="F1970">
            <v>0</v>
          </cell>
          <cell r="H1970">
            <v>0</v>
          </cell>
        </row>
        <row r="1971">
          <cell r="D1971">
            <v>0</v>
          </cell>
          <cell r="F1971">
            <v>0</v>
          </cell>
          <cell r="H1971">
            <v>0</v>
          </cell>
        </row>
        <row r="1972">
          <cell r="D1972">
            <v>0</v>
          </cell>
          <cell r="F1972">
            <v>0</v>
          </cell>
          <cell r="H1972">
            <v>0</v>
          </cell>
        </row>
        <row r="1973">
          <cell r="D1973">
            <v>0</v>
          </cell>
          <cell r="F1973">
            <v>0</v>
          </cell>
          <cell r="H1973">
            <v>0</v>
          </cell>
        </row>
        <row r="1974">
          <cell r="D1974">
            <v>0</v>
          </cell>
          <cell r="F1974">
            <v>0</v>
          </cell>
          <cell r="H1974">
            <v>0</v>
          </cell>
        </row>
        <row r="1975">
          <cell r="D1975">
            <v>0</v>
          </cell>
          <cell r="F1975">
            <v>0</v>
          </cell>
          <cell r="H1975">
            <v>0</v>
          </cell>
        </row>
        <row r="1976">
          <cell r="D1976">
            <v>0</v>
          </cell>
          <cell r="F1976">
            <v>0</v>
          </cell>
          <cell r="H1976">
            <v>0</v>
          </cell>
        </row>
        <row r="1977">
          <cell r="D1977">
            <v>0</v>
          </cell>
          <cell r="F1977">
            <v>0</v>
          </cell>
          <cell r="H1977">
            <v>0</v>
          </cell>
        </row>
        <row r="1978">
          <cell r="D1978">
            <v>0</v>
          </cell>
          <cell r="F1978">
            <v>0</v>
          </cell>
          <cell r="H1978">
            <v>0</v>
          </cell>
        </row>
        <row r="1979">
          <cell r="D1979">
            <v>0</v>
          </cell>
          <cell r="F1979">
            <v>0</v>
          </cell>
          <cell r="H1979">
            <v>0</v>
          </cell>
        </row>
        <row r="1980">
          <cell r="D1980">
            <v>0</v>
          </cell>
          <cell r="F1980">
            <v>0</v>
          </cell>
          <cell r="H1980">
            <v>0</v>
          </cell>
        </row>
        <row r="1981">
          <cell r="D1981">
            <v>0</v>
          </cell>
          <cell r="F1981">
            <v>0</v>
          </cell>
          <cell r="H1981">
            <v>0</v>
          </cell>
        </row>
        <row r="1982">
          <cell r="D1982">
            <v>0</v>
          </cell>
          <cell r="F1982">
            <v>0</v>
          </cell>
          <cell r="H1982">
            <v>0</v>
          </cell>
        </row>
        <row r="1983">
          <cell r="D1983">
            <v>0</v>
          </cell>
          <cell r="F1983">
            <v>0</v>
          </cell>
          <cell r="H1983">
            <v>0</v>
          </cell>
        </row>
        <row r="1984">
          <cell r="D1984">
            <v>0</v>
          </cell>
          <cell r="F1984">
            <v>0</v>
          </cell>
          <cell r="H1984">
            <v>0</v>
          </cell>
        </row>
        <row r="1985">
          <cell r="D1985">
            <v>0</v>
          </cell>
          <cell r="F1985">
            <v>0</v>
          </cell>
          <cell r="H1985">
            <v>0</v>
          </cell>
        </row>
        <row r="1986">
          <cell r="D1986">
            <v>0</v>
          </cell>
          <cell r="F1986">
            <v>0</v>
          </cell>
          <cell r="H1986">
            <v>0</v>
          </cell>
        </row>
        <row r="1987">
          <cell r="D1987">
            <v>0</v>
          </cell>
          <cell r="F1987">
            <v>0</v>
          </cell>
          <cell r="H1987">
            <v>0</v>
          </cell>
        </row>
        <row r="1988">
          <cell r="D1988">
            <v>0</v>
          </cell>
          <cell r="F1988">
            <v>0</v>
          </cell>
          <cell r="H1988">
            <v>0</v>
          </cell>
        </row>
        <row r="1989">
          <cell r="D1989">
            <v>0</v>
          </cell>
          <cell r="F1989">
            <v>0</v>
          </cell>
          <cell r="H1989">
            <v>0</v>
          </cell>
        </row>
        <row r="1990">
          <cell r="D1990">
            <v>0</v>
          </cell>
          <cell r="F1990">
            <v>0</v>
          </cell>
          <cell r="H1990">
            <v>0</v>
          </cell>
        </row>
        <row r="1991">
          <cell r="D1991">
            <v>0</v>
          </cell>
          <cell r="F1991">
            <v>0</v>
          </cell>
          <cell r="H1991">
            <v>0</v>
          </cell>
        </row>
        <row r="1992">
          <cell r="D1992">
            <v>0</v>
          </cell>
          <cell r="F1992">
            <v>0</v>
          </cell>
          <cell r="H1992">
            <v>0</v>
          </cell>
        </row>
        <row r="1993">
          <cell r="D1993">
            <v>0</v>
          </cell>
          <cell r="F1993">
            <v>0</v>
          </cell>
          <cell r="H1993">
            <v>0</v>
          </cell>
        </row>
        <row r="1994">
          <cell r="D1994">
            <v>0</v>
          </cell>
          <cell r="F1994">
            <v>0</v>
          </cell>
          <cell r="H1994">
            <v>0</v>
          </cell>
        </row>
        <row r="1995">
          <cell r="D1995">
            <v>0</v>
          </cell>
          <cell r="F1995">
            <v>0</v>
          </cell>
          <cell r="H1995">
            <v>0</v>
          </cell>
        </row>
        <row r="1996">
          <cell r="D1996">
            <v>0</v>
          </cell>
          <cell r="F1996">
            <v>0</v>
          </cell>
          <cell r="H1996">
            <v>0</v>
          </cell>
        </row>
        <row r="1997">
          <cell r="D1997">
            <v>0</v>
          </cell>
          <cell r="F1997">
            <v>0</v>
          </cell>
          <cell r="H1997">
            <v>0</v>
          </cell>
        </row>
        <row r="1998">
          <cell r="D1998">
            <v>0</v>
          </cell>
          <cell r="F1998">
            <v>0</v>
          </cell>
          <cell r="H1998">
            <v>0</v>
          </cell>
        </row>
        <row r="1999">
          <cell r="D1999">
            <v>0</v>
          </cell>
          <cell r="F1999">
            <v>0</v>
          </cell>
          <cell r="H1999">
            <v>0</v>
          </cell>
        </row>
        <row r="2000">
          <cell r="D2000">
            <v>0</v>
          </cell>
          <cell r="F2000">
            <v>0</v>
          </cell>
          <cell r="H2000">
            <v>0</v>
          </cell>
        </row>
        <row r="2001">
          <cell r="D2001">
            <v>0</v>
          </cell>
          <cell r="F2001">
            <v>0</v>
          </cell>
          <cell r="H2001">
            <v>0</v>
          </cell>
        </row>
        <row r="2002">
          <cell r="D2002">
            <v>0</v>
          </cell>
          <cell r="F2002">
            <v>0</v>
          </cell>
          <cell r="H2002">
            <v>0</v>
          </cell>
        </row>
        <row r="2003">
          <cell r="D2003">
            <v>0</v>
          </cell>
          <cell r="F2003">
            <v>0</v>
          </cell>
          <cell r="H2003">
            <v>0</v>
          </cell>
        </row>
        <row r="2004">
          <cell r="D2004">
            <v>0</v>
          </cell>
          <cell r="F2004">
            <v>0</v>
          </cell>
          <cell r="H2004">
            <v>0</v>
          </cell>
        </row>
        <row r="2005">
          <cell r="D2005">
            <v>0</v>
          </cell>
          <cell r="F2005">
            <v>0</v>
          </cell>
          <cell r="H2005">
            <v>0</v>
          </cell>
        </row>
        <row r="2006">
          <cell r="D2006">
            <v>0</v>
          </cell>
          <cell r="F2006">
            <v>0</v>
          </cell>
          <cell r="H2006">
            <v>0</v>
          </cell>
        </row>
        <row r="2007">
          <cell r="D2007">
            <v>0</v>
          </cell>
          <cell r="F2007">
            <v>0</v>
          </cell>
          <cell r="H2007">
            <v>0</v>
          </cell>
        </row>
        <row r="2008">
          <cell r="D2008">
            <v>0</v>
          </cell>
          <cell r="F2008">
            <v>0</v>
          </cell>
          <cell r="H2008">
            <v>0</v>
          </cell>
        </row>
        <row r="2009">
          <cell r="D2009">
            <v>0</v>
          </cell>
          <cell r="F2009">
            <v>0</v>
          </cell>
          <cell r="H2009">
            <v>0</v>
          </cell>
        </row>
        <row r="2010">
          <cell r="D2010">
            <v>0</v>
          </cell>
          <cell r="F2010">
            <v>0</v>
          </cell>
          <cell r="H2010">
            <v>0</v>
          </cell>
        </row>
        <row r="2011">
          <cell r="D2011">
            <v>0</v>
          </cell>
          <cell r="F2011">
            <v>0</v>
          </cell>
          <cell r="H2011">
            <v>0</v>
          </cell>
        </row>
        <row r="2012">
          <cell r="D2012">
            <v>0</v>
          </cell>
          <cell r="F2012">
            <v>0</v>
          </cell>
          <cell r="H2012">
            <v>0</v>
          </cell>
        </row>
        <row r="2013">
          <cell r="D2013">
            <v>0</v>
          </cell>
          <cell r="F2013">
            <v>0</v>
          </cell>
          <cell r="H2013">
            <v>0</v>
          </cell>
        </row>
        <row r="2014">
          <cell r="D2014">
            <v>0</v>
          </cell>
          <cell r="F2014">
            <v>0</v>
          </cell>
          <cell r="H2014">
            <v>0</v>
          </cell>
        </row>
        <row r="2015">
          <cell r="D2015">
            <v>0</v>
          </cell>
          <cell r="F2015">
            <v>0</v>
          </cell>
          <cell r="H2015">
            <v>0</v>
          </cell>
        </row>
        <row r="2016">
          <cell r="D2016">
            <v>0</v>
          </cell>
          <cell r="F2016">
            <v>0</v>
          </cell>
          <cell r="H2016">
            <v>0</v>
          </cell>
        </row>
        <row r="2017">
          <cell r="D2017">
            <v>0</v>
          </cell>
          <cell r="F2017">
            <v>0</v>
          </cell>
          <cell r="H2017">
            <v>0</v>
          </cell>
        </row>
        <row r="2018">
          <cell r="D2018">
            <v>0</v>
          </cell>
          <cell r="F2018">
            <v>0</v>
          </cell>
          <cell r="H2018">
            <v>0</v>
          </cell>
        </row>
        <row r="2019">
          <cell r="D2019">
            <v>0</v>
          </cell>
          <cell r="F2019">
            <v>0</v>
          </cell>
          <cell r="H2019">
            <v>0</v>
          </cell>
        </row>
        <row r="2020">
          <cell r="D2020">
            <v>0</v>
          </cell>
          <cell r="F2020">
            <v>0</v>
          </cell>
          <cell r="H2020">
            <v>0</v>
          </cell>
        </row>
        <row r="2021">
          <cell r="D2021">
            <v>0</v>
          </cell>
          <cell r="F2021">
            <v>0</v>
          </cell>
          <cell r="H2021">
            <v>0</v>
          </cell>
        </row>
        <row r="2022">
          <cell r="D2022">
            <v>0</v>
          </cell>
          <cell r="F2022">
            <v>0</v>
          </cell>
          <cell r="H2022">
            <v>0</v>
          </cell>
        </row>
        <row r="2023">
          <cell r="D2023">
            <v>0</v>
          </cell>
          <cell r="F2023">
            <v>0</v>
          </cell>
          <cell r="H2023">
            <v>0</v>
          </cell>
        </row>
        <row r="2024">
          <cell r="D2024">
            <v>0</v>
          </cell>
          <cell r="F2024">
            <v>0</v>
          </cell>
          <cell r="H2024">
            <v>0</v>
          </cell>
        </row>
        <row r="2025">
          <cell r="D2025">
            <v>0</v>
          </cell>
          <cell r="F2025">
            <v>0</v>
          </cell>
          <cell r="H2025">
            <v>0</v>
          </cell>
        </row>
        <row r="2026">
          <cell r="D2026">
            <v>0</v>
          </cell>
          <cell r="F2026">
            <v>0</v>
          </cell>
          <cell r="H2026">
            <v>0</v>
          </cell>
        </row>
        <row r="2027">
          <cell r="D2027">
            <v>0</v>
          </cell>
          <cell r="F2027">
            <v>0</v>
          </cell>
          <cell r="H2027">
            <v>0</v>
          </cell>
        </row>
        <row r="2028">
          <cell r="D2028">
            <v>0</v>
          </cell>
          <cell r="F2028">
            <v>0</v>
          </cell>
          <cell r="H2028">
            <v>0</v>
          </cell>
        </row>
        <row r="2029">
          <cell r="D2029">
            <v>0</v>
          </cell>
          <cell r="F2029">
            <v>0</v>
          </cell>
          <cell r="H2029">
            <v>0</v>
          </cell>
        </row>
        <row r="2030">
          <cell r="D2030">
            <v>0</v>
          </cell>
          <cell r="F2030">
            <v>0</v>
          </cell>
          <cell r="H2030">
            <v>0</v>
          </cell>
        </row>
        <row r="2031">
          <cell r="D2031">
            <v>0</v>
          </cell>
          <cell r="F2031">
            <v>0</v>
          </cell>
          <cell r="H2031">
            <v>0</v>
          </cell>
        </row>
        <row r="2032">
          <cell r="D2032">
            <v>0</v>
          </cell>
          <cell r="F2032">
            <v>0</v>
          </cell>
          <cell r="H2032">
            <v>0</v>
          </cell>
        </row>
        <row r="2033">
          <cell r="D2033">
            <v>0</v>
          </cell>
          <cell r="F2033">
            <v>0</v>
          </cell>
          <cell r="H2033">
            <v>0</v>
          </cell>
        </row>
        <row r="2034">
          <cell r="D2034">
            <v>0</v>
          </cell>
          <cell r="F2034">
            <v>0</v>
          </cell>
          <cell r="H2034">
            <v>0</v>
          </cell>
        </row>
        <row r="2035">
          <cell r="D2035">
            <v>0</v>
          </cell>
          <cell r="F2035">
            <v>0</v>
          </cell>
          <cell r="H2035">
            <v>0</v>
          </cell>
        </row>
        <row r="2036">
          <cell r="D2036">
            <v>0</v>
          </cell>
          <cell r="F2036">
            <v>0</v>
          </cell>
          <cell r="H2036">
            <v>0</v>
          </cell>
        </row>
        <row r="2037">
          <cell r="D2037">
            <v>0</v>
          </cell>
          <cell r="F2037">
            <v>0</v>
          </cell>
          <cell r="H2037">
            <v>0</v>
          </cell>
        </row>
        <row r="2038">
          <cell r="D2038">
            <v>0</v>
          </cell>
          <cell r="F2038">
            <v>0</v>
          </cell>
          <cell r="H2038">
            <v>0</v>
          </cell>
        </row>
        <row r="2039">
          <cell r="D2039">
            <v>0</v>
          </cell>
          <cell r="F2039">
            <v>0</v>
          </cell>
          <cell r="H2039">
            <v>0</v>
          </cell>
        </row>
        <row r="2040">
          <cell r="D2040">
            <v>0</v>
          </cell>
          <cell r="F2040">
            <v>0</v>
          </cell>
          <cell r="H2040">
            <v>0</v>
          </cell>
        </row>
        <row r="2041">
          <cell r="D2041">
            <v>0</v>
          </cell>
          <cell r="F2041">
            <v>0</v>
          </cell>
          <cell r="H2041">
            <v>0</v>
          </cell>
        </row>
        <row r="2042">
          <cell r="D2042">
            <v>0</v>
          </cell>
          <cell r="F2042">
            <v>0</v>
          </cell>
          <cell r="H2042">
            <v>0</v>
          </cell>
        </row>
        <row r="2043">
          <cell r="D2043">
            <v>0</v>
          </cell>
          <cell r="F2043">
            <v>0</v>
          </cell>
          <cell r="H2043">
            <v>0</v>
          </cell>
        </row>
        <row r="2044">
          <cell r="D2044">
            <v>0</v>
          </cell>
          <cell r="F2044">
            <v>0</v>
          </cell>
          <cell r="H2044">
            <v>0</v>
          </cell>
        </row>
        <row r="2045">
          <cell r="D2045">
            <v>0</v>
          </cell>
          <cell r="F2045">
            <v>0</v>
          </cell>
          <cell r="H2045">
            <v>0</v>
          </cell>
        </row>
        <row r="2046">
          <cell r="D2046">
            <v>0</v>
          </cell>
          <cell r="F2046">
            <v>0</v>
          </cell>
          <cell r="H2046">
            <v>0</v>
          </cell>
        </row>
        <row r="2047">
          <cell r="D2047">
            <v>0</v>
          </cell>
          <cell r="F2047">
            <v>0</v>
          </cell>
          <cell r="H2047">
            <v>0</v>
          </cell>
        </row>
        <row r="2048">
          <cell r="D2048">
            <v>0</v>
          </cell>
          <cell r="F2048">
            <v>0</v>
          </cell>
          <cell r="H2048">
            <v>0</v>
          </cell>
        </row>
        <row r="2049">
          <cell r="D2049">
            <v>0</v>
          </cell>
          <cell r="F2049">
            <v>0</v>
          </cell>
          <cell r="H2049">
            <v>0</v>
          </cell>
        </row>
        <row r="2050">
          <cell r="D2050">
            <v>0</v>
          </cell>
          <cell r="F2050">
            <v>0</v>
          </cell>
          <cell r="H2050">
            <v>0</v>
          </cell>
        </row>
        <row r="2051">
          <cell r="D2051">
            <v>0</v>
          </cell>
          <cell r="F2051">
            <v>0</v>
          </cell>
          <cell r="H2051">
            <v>0</v>
          </cell>
        </row>
        <row r="2052">
          <cell r="D2052">
            <v>0</v>
          </cell>
          <cell r="F2052">
            <v>0</v>
          </cell>
          <cell r="H2052">
            <v>0</v>
          </cell>
        </row>
        <row r="2053">
          <cell r="D2053">
            <v>0</v>
          </cell>
          <cell r="F2053">
            <v>0</v>
          </cell>
          <cell r="H2053">
            <v>0</v>
          </cell>
        </row>
        <row r="2054">
          <cell r="D2054">
            <v>0</v>
          </cell>
          <cell r="F2054">
            <v>0</v>
          </cell>
          <cell r="H2054">
            <v>0</v>
          </cell>
        </row>
        <row r="2055">
          <cell r="D2055">
            <v>0</v>
          </cell>
          <cell r="F2055">
            <v>0</v>
          </cell>
          <cell r="H2055">
            <v>0</v>
          </cell>
        </row>
        <row r="2056">
          <cell r="D2056">
            <v>0</v>
          </cell>
          <cell r="F2056">
            <v>0</v>
          </cell>
          <cell r="H2056">
            <v>0</v>
          </cell>
        </row>
        <row r="2057">
          <cell r="D2057">
            <v>0</v>
          </cell>
          <cell r="F2057">
            <v>0</v>
          </cell>
          <cell r="H2057">
            <v>0</v>
          </cell>
        </row>
        <row r="2058">
          <cell r="D2058">
            <v>0</v>
          </cell>
          <cell r="F2058">
            <v>0</v>
          </cell>
          <cell r="H2058">
            <v>0</v>
          </cell>
        </row>
        <row r="2059">
          <cell r="D2059">
            <v>0</v>
          </cell>
          <cell r="F2059">
            <v>0</v>
          </cell>
          <cell r="H2059">
            <v>0</v>
          </cell>
        </row>
        <row r="2060">
          <cell r="D2060">
            <v>0</v>
          </cell>
          <cell r="F2060">
            <v>0</v>
          </cell>
          <cell r="H2060">
            <v>0</v>
          </cell>
        </row>
        <row r="2061">
          <cell r="D2061">
            <v>0</v>
          </cell>
          <cell r="F2061">
            <v>0</v>
          </cell>
          <cell r="H2061">
            <v>0</v>
          </cell>
        </row>
        <row r="2062">
          <cell r="D2062">
            <v>0</v>
          </cell>
          <cell r="F2062">
            <v>0</v>
          </cell>
          <cell r="H2062">
            <v>0</v>
          </cell>
        </row>
        <row r="2063">
          <cell r="D2063">
            <v>0</v>
          </cell>
          <cell r="F2063">
            <v>0</v>
          </cell>
          <cell r="H2063">
            <v>0</v>
          </cell>
        </row>
        <row r="2064">
          <cell r="D2064">
            <v>0</v>
          </cell>
          <cell r="F2064">
            <v>0</v>
          </cell>
          <cell r="H2064">
            <v>0</v>
          </cell>
        </row>
        <row r="2065">
          <cell r="D2065">
            <v>0</v>
          </cell>
          <cell r="F2065">
            <v>0</v>
          </cell>
          <cell r="H2065">
            <v>0</v>
          </cell>
        </row>
        <row r="2066">
          <cell r="D2066">
            <v>0</v>
          </cell>
          <cell r="F2066">
            <v>0</v>
          </cell>
          <cell r="H2066">
            <v>0</v>
          </cell>
        </row>
        <row r="2067">
          <cell r="D2067">
            <v>0</v>
          </cell>
          <cell r="F2067">
            <v>0</v>
          </cell>
          <cell r="H2067">
            <v>0</v>
          </cell>
        </row>
        <row r="2068">
          <cell r="D2068">
            <v>0</v>
          </cell>
          <cell r="F2068">
            <v>0</v>
          </cell>
          <cell r="H2068">
            <v>0</v>
          </cell>
        </row>
        <row r="2069">
          <cell r="D2069">
            <v>0</v>
          </cell>
          <cell r="F2069">
            <v>0</v>
          </cell>
          <cell r="H2069">
            <v>0</v>
          </cell>
        </row>
        <row r="2070">
          <cell r="D2070">
            <v>0</v>
          </cell>
          <cell r="F2070">
            <v>0</v>
          </cell>
          <cell r="H2070">
            <v>0</v>
          </cell>
        </row>
        <row r="2071">
          <cell r="D2071">
            <v>0</v>
          </cell>
          <cell r="F2071">
            <v>0</v>
          </cell>
          <cell r="H2071">
            <v>0</v>
          </cell>
        </row>
        <row r="2072">
          <cell r="D2072">
            <v>0</v>
          </cell>
          <cell r="F2072">
            <v>0</v>
          </cell>
          <cell r="H2072">
            <v>0</v>
          </cell>
        </row>
        <row r="2073">
          <cell r="D2073">
            <v>0</v>
          </cell>
          <cell r="F2073">
            <v>0</v>
          </cell>
          <cell r="H2073">
            <v>0</v>
          </cell>
        </row>
        <row r="2074">
          <cell r="D2074">
            <v>0</v>
          </cell>
          <cell r="F2074">
            <v>0</v>
          </cell>
          <cell r="H2074">
            <v>0</v>
          </cell>
        </row>
        <row r="2075">
          <cell r="D2075">
            <v>0</v>
          </cell>
          <cell r="F2075">
            <v>0</v>
          </cell>
          <cell r="H2075">
            <v>0</v>
          </cell>
        </row>
        <row r="2076">
          <cell r="D2076">
            <v>0</v>
          </cell>
          <cell r="F2076">
            <v>0</v>
          </cell>
          <cell r="H2076">
            <v>0</v>
          </cell>
        </row>
        <row r="2077">
          <cell r="D2077">
            <v>0</v>
          </cell>
          <cell r="F2077">
            <v>0</v>
          </cell>
          <cell r="H2077">
            <v>0</v>
          </cell>
        </row>
        <row r="2078">
          <cell r="D2078">
            <v>0</v>
          </cell>
          <cell r="F2078">
            <v>0</v>
          </cell>
          <cell r="H2078">
            <v>0</v>
          </cell>
        </row>
        <row r="2079">
          <cell r="D2079">
            <v>0</v>
          </cell>
          <cell r="F2079">
            <v>0</v>
          </cell>
          <cell r="H2079">
            <v>0</v>
          </cell>
        </row>
        <row r="2080">
          <cell r="D2080">
            <v>0</v>
          </cell>
          <cell r="F2080">
            <v>0</v>
          </cell>
          <cell r="H2080">
            <v>0</v>
          </cell>
        </row>
        <row r="2081">
          <cell r="D2081">
            <v>0</v>
          </cell>
          <cell r="F2081">
            <v>0</v>
          </cell>
          <cell r="H2081">
            <v>0</v>
          </cell>
        </row>
        <row r="2082">
          <cell r="D2082">
            <v>0</v>
          </cell>
          <cell r="F2082">
            <v>0</v>
          </cell>
          <cell r="H2082">
            <v>0</v>
          </cell>
        </row>
        <row r="2083">
          <cell r="D2083">
            <v>0</v>
          </cell>
          <cell r="F2083">
            <v>0</v>
          </cell>
          <cell r="H2083">
            <v>0</v>
          </cell>
        </row>
        <row r="2084">
          <cell r="D2084">
            <v>0</v>
          </cell>
          <cell r="F2084">
            <v>0</v>
          </cell>
          <cell r="H2084">
            <v>0</v>
          </cell>
        </row>
        <row r="2085">
          <cell r="D2085">
            <v>0</v>
          </cell>
          <cell r="F2085">
            <v>0</v>
          </cell>
          <cell r="H2085">
            <v>0</v>
          </cell>
        </row>
        <row r="2086">
          <cell r="D2086">
            <v>0</v>
          </cell>
          <cell r="F2086">
            <v>0</v>
          </cell>
          <cell r="H2086">
            <v>0</v>
          </cell>
        </row>
        <row r="2087">
          <cell r="D2087">
            <v>0</v>
          </cell>
          <cell r="F2087">
            <v>0</v>
          </cell>
          <cell r="H2087">
            <v>0</v>
          </cell>
        </row>
        <row r="2088">
          <cell r="D2088">
            <v>0</v>
          </cell>
          <cell r="F2088">
            <v>0</v>
          </cell>
          <cell r="H2088">
            <v>0</v>
          </cell>
        </row>
        <row r="2089">
          <cell r="D2089">
            <v>0</v>
          </cell>
          <cell r="F2089">
            <v>0</v>
          </cell>
          <cell r="H2089">
            <v>0</v>
          </cell>
        </row>
        <row r="2090">
          <cell r="D2090">
            <v>0</v>
          </cell>
          <cell r="F2090">
            <v>0</v>
          </cell>
          <cell r="H2090">
            <v>0</v>
          </cell>
        </row>
        <row r="2091">
          <cell r="D2091">
            <v>0</v>
          </cell>
          <cell r="F2091">
            <v>0</v>
          </cell>
          <cell r="H2091">
            <v>0</v>
          </cell>
        </row>
        <row r="2092">
          <cell r="D2092">
            <v>0</v>
          </cell>
          <cell r="F2092">
            <v>0</v>
          </cell>
          <cell r="H2092">
            <v>0</v>
          </cell>
        </row>
        <row r="2093">
          <cell r="D2093">
            <v>0</v>
          </cell>
          <cell r="F2093">
            <v>0</v>
          </cell>
          <cell r="H2093">
            <v>0</v>
          </cell>
        </row>
        <row r="2094">
          <cell r="D2094">
            <v>0</v>
          </cell>
          <cell r="F2094">
            <v>0</v>
          </cell>
          <cell r="H2094">
            <v>0</v>
          </cell>
        </row>
        <row r="2095">
          <cell r="D2095">
            <v>0</v>
          </cell>
          <cell r="F2095">
            <v>0</v>
          </cell>
          <cell r="H2095">
            <v>0</v>
          </cell>
        </row>
        <row r="2096">
          <cell r="D2096">
            <v>0</v>
          </cell>
          <cell r="F2096">
            <v>0</v>
          </cell>
          <cell r="H2096">
            <v>0</v>
          </cell>
        </row>
        <row r="2097">
          <cell r="D2097">
            <v>0</v>
          </cell>
          <cell r="F2097">
            <v>0</v>
          </cell>
          <cell r="H2097">
            <v>0</v>
          </cell>
        </row>
        <row r="2098">
          <cell r="D2098">
            <v>0</v>
          </cell>
          <cell r="F2098">
            <v>0</v>
          </cell>
          <cell r="H2098">
            <v>0</v>
          </cell>
        </row>
        <row r="2099">
          <cell r="D2099">
            <v>0</v>
          </cell>
          <cell r="F2099">
            <v>0</v>
          </cell>
          <cell r="H2099">
            <v>0</v>
          </cell>
        </row>
        <row r="2100">
          <cell r="D2100">
            <v>0</v>
          </cell>
          <cell r="F2100">
            <v>0</v>
          </cell>
          <cell r="H2100">
            <v>0</v>
          </cell>
        </row>
        <row r="2101">
          <cell r="D2101">
            <v>0</v>
          </cell>
          <cell r="F2101">
            <v>0</v>
          </cell>
          <cell r="H2101">
            <v>0</v>
          </cell>
        </row>
        <row r="2102">
          <cell r="D2102">
            <v>0</v>
          </cell>
          <cell r="F2102">
            <v>0</v>
          </cell>
          <cell r="H2102">
            <v>0</v>
          </cell>
        </row>
        <row r="2103">
          <cell r="D2103">
            <v>0</v>
          </cell>
          <cell r="F2103">
            <v>0</v>
          </cell>
          <cell r="H2103">
            <v>0</v>
          </cell>
        </row>
        <row r="2104">
          <cell r="D2104">
            <v>0</v>
          </cell>
          <cell r="F2104">
            <v>0</v>
          </cell>
          <cell r="H2104">
            <v>0</v>
          </cell>
        </row>
        <row r="2105">
          <cell r="D2105">
            <v>0</v>
          </cell>
          <cell r="F2105">
            <v>0</v>
          </cell>
          <cell r="H2105">
            <v>0</v>
          </cell>
        </row>
        <row r="2106">
          <cell r="D2106">
            <v>0</v>
          </cell>
          <cell r="F2106">
            <v>0</v>
          </cell>
          <cell r="H2106">
            <v>0</v>
          </cell>
        </row>
        <row r="2107">
          <cell r="D2107">
            <v>0</v>
          </cell>
          <cell r="F2107">
            <v>0</v>
          </cell>
          <cell r="H2107">
            <v>0</v>
          </cell>
        </row>
        <row r="2108">
          <cell r="D2108">
            <v>0</v>
          </cell>
          <cell r="F2108">
            <v>0</v>
          </cell>
          <cell r="H2108">
            <v>0</v>
          </cell>
        </row>
        <row r="2109">
          <cell r="D2109">
            <v>0</v>
          </cell>
          <cell r="F2109">
            <v>0</v>
          </cell>
          <cell r="H2109">
            <v>0</v>
          </cell>
        </row>
        <row r="2110">
          <cell r="D2110">
            <v>0</v>
          </cell>
          <cell r="F2110">
            <v>0</v>
          </cell>
          <cell r="H2110">
            <v>0</v>
          </cell>
        </row>
        <row r="2111">
          <cell r="D2111">
            <v>0</v>
          </cell>
          <cell r="F2111">
            <v>0</v>
          </cell>
          <cell r="H2111">
            <v>0</v>
          </cell>
        </row>
        <row r="2112">
          <cell r="D2112">
            <v>0</v>
          </cell>
          <cell r="F2112">
            <v>0</v>
          </cell>
          <cell r="H2112">
            <v>0</v>
          </cell>
        </row>
        <row r="2113">
          <cell r="D2113">
            <v>0</v>
          </cell>
          <cell r="F2113">
            <v>0</v>
          </cell>
          <cell r="H2113">
            <v>0</v>
          </cell>
        </row>
        <row r="2114">
          <cell r="D2114">
            <v>0</v>
          </cell>
          <cell r="F2114">
            <v>0</v>
          </cell>
          <cell r="H2114">
            <v>0</v>
          </cell>
        </row>
        <row r="2115">
          <cell r="D2115">
            <v>0</v>
          </cell>
          <cell r="F2115">
            <v>0</v>
          </cell>
          <cell r="H2115">
            <v>0</v>
          </cell>
        </row>
        <row r="2116">
          <cell r="D2116">
            <v>0</v>
          </cell>
          <cell r="F2116">
            <v>0</v>
          </cell>
          <cell r="H2116">
            <v>0</v>
          </cell>
        </row>
        <row r="2117">
          <cell r="D2117">
            <v>0</v>
          </cell>
          <cell r="F2117">
            <v>0</v>
          </cell>
          <cell r="H2117">
            <v>0</v>
          </cell>
        </row>
        <row r="2118">
          <cell r="D2118">
            <v>0</v>
          </cell>
          <cell r="F2118">
            <v>0</v>
          </cell>
          <cell r="H2118">
            <v>0</v>
          </cell>
        </row>
        <row r="2119">
          <cell r="D2119">
            <v>0</v>
          </cell>
          <cell r="F2119">
            <v>0</v>
          </cell>
          <cell r="H2119">
            <v>0</v>
          </cell>
        </row>
        <row r="2120">
          <cell r="D2120">
            <v>0</v>
          </cell>
          <cell r="F2120">
            <v>0</v>
          </cell>
          <cell r="H2120">
            <v>0</v>
          </cell>
        </row>
        <row r="2121">
          <cell r="D2121">
            <v>0</v>
          </cell>
          <cell r="F2121">
            <v>0</v>
          </cell>
          <cell r="H2121">
            <v>0</v>
          </cell>
        </row>
        <row r="2122">
          <cell r="D2122">
            <v>0</v>
          </cell>
          <cell r="F2122">
            <v>0</v>
          </cell>
          <cell r="H2122">
            <v>0</v>
          </cell>
        </row>
        <row r="2123">
          <cell r="D2123">
            <v>0</v>
          </cell>
          <cell r="F2123">
            <v>0</v>
          </cell>
          <cell r="H2123">
            <v>0</v>
          </cell>
        </row>
        <row r="2124">
          <cell r="D2124">
            <v>0</v>
          </cell>
          <cell r="F2124">
            <v>0</v>
          </cell>
          <cell r="H2124">
            <v>0</v>
          </cell>
        </row>
        <row r="2125">
          <cell r="D2125">
            <v>0</v>
          </cell>
          <cell r="F2125">
            <v>0</v>
          </cell>
          <cell r="H2125">
            <v>0</v>
          </cell>
        </row>
        <row r="2126">
          <cell r="D2126">
            <v>0</v>
          </cell>
          <cell r="F2126">
            <v>0</v>
          </cell>
          <cell r="H2126">
            <v>0</v>
          </cell>
        </row>
        <row r="2127">
          <cell r="D2127">
            <v>0</v>
          </cell>
          <cell r="F2127">
            <v>0</v>
          </cell>
          <cell r="H2127">
            <v>0</v>
          </cell>
        </row>
        <row r="2128">
          <cell r="D2128">
            <v>0</v>
          </cell>
          <cell r="F2128">
            <v>0</v>
          </cell>
          <cell r="H2128">
            <v>0</v>
          </cell>
        </row>
        <row r="2129">
          <cell r="D2129">
            <v>0</v>
          </cell>
          <cell r="F2129">
            <v>0</v>
          </cell>
          <cell r="H2129">
            <v>0</v>
          </cell>
        </row>
        <row r="2130">
          <cell r="D2130">
            <v>0</v>
          </cell>
          <cell r="F2130">
            <v>0</v>
          </cell>
          <cell r="H2130">
            <v>0</v>
          </cell>
        </row>
        <row r="2131">
          <cell r="D2131">
            <v>0</v>
          </cell>
          <cell r="F2131">
            <v>0</v>
          </cell>
          <cell r="H2131">
            <v>0</v>
          </cell>
        </row>
        <row r="2132">
          <cell r="D2132">
            <v>0</v>
          </cell>
          <cell r="F2132">
            <v>0</v>
          </cell>
          <cell r="H2132">
            <v>0</v>
          </cell>
        </row>
        <row r="2133">
          <cell r="D2133">
            <v>0</v>
          </cell>
          <cell r="F2133">
            <v>0</v>
          </cell>
          <cell r="H2133">
            <v>0</v>
          </cell>
        </row>
        <row r="2134">
          <cell r="D2134">
            <v>0</v>
          </cell>
          <cell r="F2134">
            <v>0</v>
          </cell>
          <cell r="H2134">
            <v>0</v>
          </cell>
        </row>
        <row r="2135">
          <cell r="D2135">
            <v>0</v>
          </cell>
          <cell r="F2135">
            <v>0</v>
          </cell>
          <cell r="H2135">
            <v>0</v>
          </cell>
        </row>
        <row r="2136">
          <cell r="D2136">
            <v>0</v>
          </cell>
          <cell r="F2136">
            <v>0</v>
          </cell>
          <cell r="H2136">
            <v>0</v>
          </cell>
        </row>
        <row r="2137">
          <cell r="D2137">
            <v>0</v>
          </cell>
          <cell r="F2137">
            <v>0</v>
          </cell>
          <cell r="H2137">
            <v>0</v>
          </cell>
        </row>
        <row r="2138">
          <cell r="D2138">
            <v>0</v>
          </cell>
          <cell r="F2138">
            <v>0</v>
          </cell>
          <cell r="H2138">
            <v>0</v>
          </cell>
        </row>
        <row r="2139">
          <cell r="D2139">
            <v>0</v>
          </cell>
          <cell r="F2139">
            <v>0</v>
          </cell>
          <cell r="H2139">
            <v>0</v>
          </cell>
        </row>
        <row r="2140">
          <cell r="D2140">
            <v>0</v>
          </cell>
          <cell r="F2140">
            <v>0</v>
          </cell>
          <cell r="H2140">
            <v>0</v>
          </cell>
        </row>
        <row r="2141">
          <cell r="D2141">
            <v>0</v>
          </cell>
          <cell r="F2141">
            <v>0</v>
          </cell>
          <cell r="H2141">
            <v>0</v>
          </cell>
        </row>
        <row r="2142">
          <cell r="D2142">
            <v>0</v>
          </cell>
          <cell r="F2142">
            <v>0</v>
          </cell>
          <cell r="H2142">
            <v>0</v>
          </cell>
        </row>
        <row r="2143">
          <cell r="D2143">
            <v>0</v>
          </cell>
          <cell r="F2143">
            <v>0</v>
          </cell>
          <cell r="H2143">
            <v>0</v>
          </cell>
        </row>
        <row r="2144">
          <cell r="D2144">
            <v>0</v>
          </cell>
          <cell r="F2144">
            <v>0</v>
          </cell>
          <cell r="H2144">
            <v>0</v>
          </cell>
        </row>
        <row r="2145">
          <cell r="D2145">
            <v>0</v>
          </cell>
          <cell r="F2145">
            <v>0</v>
          </cell>
          <cell r="H2145">
            <v>0</v>
          </cell>
        </row>
        <row r="2146">
          <cell r="D2146">
            <v>0</v>
          </cell>
          <cell r="F2146">
            <v>0</v>
          </cell>
          <cell r="H2146">
            <v>0</v>
          </cell>
        </row>
        <row r="2147">
          <cell r="D2147">
            <v>0</v>
          </cell>
          <cell r="F2147">
            <v>0</v>
          </cell>
          <cell r="H2147">
            <v>0</v>
          </cell>
        </row>
        <row r="2148">
          <cell r="D2148">
            <v>0</v>
          </cell>
          <cell r="F2148">
            <v>0</v>
          </cell>
          <cell r="H2148">
            <v>0</v>
          </cell>
        </row>
        <row r="2149">
          <cell r="D2149">
            <v>0</v>
          </cell>
          <cell r="F2149">
            <v>0</v>
          </cell>
          <cell r="H2149">
            <v>0</v>
          </cell>
        </row>
        <row r="2150">
          <cell r="D2150">
            <v>0</v>
          </cell>
          <cell r="F2150">
            <v>0</v>
          </cell>
          <cell r="H2150">
            <v>0</v>
          </cell>
        </row>
        <row r="2151">
          <cell r="D2151">
            <v>0</v>
          </cell>
          <cell r="F2151">
            <v>0</v>
          </cell>
          <cell r="H2151">
            <v>0</v>
          </cell>
        </row>
        <row r="2152">
          <cell r="D2152">
            <v>0</v>
          </cell>
          <cell r="F2152">
            <v>0</v>
          </cell>
          <cell r="H2152">
            <v>0</v>
          </cell>
        </row>
        <row r="2153">
          <cell r="D2153">
            <v>0</v>
          </cell>
          <cell r="F2153">
            <v>0</v>
          </cell>
          <cell r="H2153">
            <v>0</v>
          </cell>
        </row>
        <row r="2154">
          <cell r="D2154">
            <v>0</v>
          </cell>
          <cell r="F2154">
            <v>0</v>
          </cell>
          <cell r="H2154">
            <v>0</v>
          </cell>
        </row>
        <row r="2155">
          <cell r="D2155">
            <v>0</v>
          </cell>
          <cell r="F2155">
            <v>0</v>
          </cell>
          <cell r="H2155">
            <v>0</v>
          </cell>
        </row>
        <row r="2156">
          <cell r="D2156">
            <v>0</v>
          </cell>
          <cell r="F2156">
            <v>0</v>
          </cell>
          <cell r="H2156">
            <v>0</v>
          </cell>
        </row>
        <row r="2157">
          <cell r="D2157">
            <v>0</v>
          </cell>
          <cell r="F2157">
            <v>0</v>
          </cell>
          <cell r="H2157">
            <v>0</v>
          </cell>
        </row>
        <row r="2158">
          <cell r="D2158">
            <v>0</v>
          </cell>
          <cell r="F2158">
            <v>0</v>
          </cell>
          <cell r="H2158">
            <v>0</v>
          </cell>
        </row>
        <row r="2159">
          <cell r="D2159">
            <v>0</v>
          </cell>
          <cell r="F2159">
            <v>0</v>
          </cell>
          <cell r="H2159">
            <v>0</v>
          </cell>
        </row>
        <row r="2160">
          <cell r="D2160">
            <v>0</v>
          </cell>
          <cell r="F2160">
            <v>0</v>
          </cell>
          <cell r="H2160">
            <v>0</v>
          </cell>
        </row>
        <row r="2161">
          <cell r="D2161">
            <v>0</v>
          </cell>
          <cell r="F2161">
            <v>0</v>
          </cell>
          <cell r="H2161">
            <v>0</v>
          </cell>
        </row>
        <row r="2162">
          <cell r="D2162">
            <v>0</v>
          </cell>
          <cell r="F2162">
            <v>0</v>
          </cell>
          <cell r="H2162">
            <v>0</v>
          </cell>
        </row>
        <row r="2163">
          <cell r="D2163">
            <v>0</v>
          </cell>
          <cell r="F2163">
            <v>0</v>
          </cell>
          <cell r="H2163">
            <v>0</v>
          </cell>
        </row>
        <row r="2164">
          <cell r="D2164">
            <v>0</v>
          </cell>
          <cell r="F2164">
            <v>0</v>
          </cell>
          <cell r="H2164">
            <v>0</v>
          </cell>
        </row>
        <row r="2165">
          <cell r="D2165">
            <v>0</v>
          </cell>
          <cell r="F2165">
            <v>0</v>
          </cell>
          <cell r="H2165">
            <v>0</v>
          </cell>
        </row>
        <row r="2166">
          <cell r="D2166">
            <v>0</v>
          </cell>
          <cell r="F2166">
            <v>0</v>
          </cell>
          <cell r="H2166">
            <v>0</v>
          </cell>
        </row>
        <row r="2167">
          <cell r="D2167">
            <v>0</v>
          </cell>
          <cell r="F2167">
            <v>0</v>
          </cell>
          <cell r="H2167">
            <v>0</v>
          </cell>
        </row>
        <row r="2168">
          <cell r="D2168">
            <v>0</v>
          </cell>
          <cell r="F2168">
            <v>0</v>
          </cell>
          <cell r="H2168">
            <v>0</v>
          </cell>
        </row>
        <row r="2169">
          <cell r="D2169">
            <v>0</v>
          </cell>
          <cell r="F2169">
            <v>0</v>
          </cell>
          <cell r="H2169">
            <v>0</v>
          </cell>
        </row>
        <row r="2170">
          <cell r="D2170">
            <v>0</v>
          </cell>
          <cell r="F2170">
            <v>0</v>
          </cell>
          <cell r="H2170">
            <v>0</v>
          </cell>
        </row>
        <row r="2171">
          <cell r="D2171">
            <v>0</v>
          </cell>
          <cell r="F2171">
            <v>0</v>
          </cell>
          <cell r="H2171">
            <v>0</v>
          </cell>
        </row>
        <row r="2172">
          <cell r="D2172">
            <v>0</v>
          </cell>
          <cell r="F2172">
            <v>0</v>
          </cell>
          <cell r="H2172">
            <v>0</v>
          </cell>
        </row>
        <row r="2173">
          <cell r="D2173">
            <v>0</v>
          </cell>
          <cell r="F2173">
            <v>0</v>
          </cell>
          <cell r="H2173">
            <v>0</v>
          </cell>
        </row>
        <row r="2174">
          <cell r="D2174">
            <v>0</v>
          </cell>
          <cell r="F2174">
            <v>0</v>
          </cell>
          <cell r="H2174">
            <v>0</v>
          </cell>
        </row>
        <row r="2175">
          <cell r="D2175">
            <v>0</v>
          </cell>
          <cell r="F2175">
            <v>0</v>
          </cell>
          <cell r="H2175">
            <v>0</v>
          </cell>
        </row>
        <row r="2176">
          <cell r="D2176">
            <v>0</v>
          </cell>
          <cell r="F2176">
            <v>0</v>
          </cell>
          <cell r="H2176">
            <v>0</v>
          </cell>
        </row>
        <row r="2177">
          <cell r="D2177">
            <v>0</v>
          </cell>
          <cell r="F2177">
            <v>0</v>
          </cell>
          <cell r="H2177">
            <v>0</v>
          </cell>
        </row>
        <row r="2178">
          <cell r="D2178">
            <v>0</v>
          </cell>
          <cell r="F2178">
            <v>0</v>
          </cell>
          <cell r="H2178">
            <v>0</v>
          </cell>
        </row>
        <row r="2179">
          <cell r="D2179">
            <v>0</v>
          </cell>
          <cell r="F2179">
            <v>0</v>
          </cell>
          <cell r="H2179">
            <v>0</v>
          </cell>
        </row>
        <row r="2180">
          <cell r="D2180">
            <v>0</v>
          </cell>
          <cell r="F2180">
            <v>0</v>
          </cell>
          <cell r="H2180">
            <v>0</v>
          </cell>
        </row>
        <row r="2181">
          <cell r="D2181">
            <v>0</v>
          </cell>
          <cell r="F2181">
            <v>0</v>
          </cell>
          <cell r="H2181">
            <v>0</v>
          </cell>
        </row>
        <row r="2182">
          <cell r="D2182">
            <v>0</v>
          </cell>
          <cell r="F2182">
            <v>0</v>
          </cell>
          <cell r="H2182">
            <v>0</v>
          </cell>
        </row>
        <row r="2183">
          <cell r="D2183">
            <v>0</v>
          </cell>
          <cell r="F2183">
            <v>0</v>
          </cell>
          <cell r="H2183">
            <v>0</v>
          </cell>
        </row>
        <row r="2184">
          <cell r="D2184">
            <v>0</v>
          </cell>
          <cell r="F2184">
            <v>0</v>
          </cell>
          <cell r="H2184">
            <v>0</v>
          </cell>
        </row>
        <row r="2185">
          <cell r="D2185">
            <v>0</v>
          </cell>
          <cell r="F2185">
            <v>0</v>
          </cell>
          <cell r="H2185">
            <v>0</v>
          </cell>
        </row>
        <row r="2186">
          <cell r="D2186">
            <v>0</v>
          </cell>
          <cell r="F2186">
            <v>0</v>
          </cell>
          <cell r="H2186">
            <v>0</v>
          </cell>
        </row>
        <row r="2187">
          <cell r="D2187">
            <v>0</v>
          </cell>
          <cell r="F2187">
            <v>0</v>
          </cell>
          <cell r="H2187">
            <v>0</v>
          </cell>
        </row>
        <row r="2188">
          <cell r="D2188">
            <v>0</v>
          </cell>
          <cell r="F2188">
            <v>0</v>
          </cell>
          <cell r="H2188">
            <v>0</v>
          </cell>
        </row>
        <row r="2189">
          <cell r="D2189">
            <v>0</v>
          </cell>
          <cell r="F2189">
            <v>0</v>
          </cell>
          <cell r="H2189">
            <v>0</v>
          </cell>
        </row>
        <row r="2190">
          <cell r="D2190">
            <v>0</v>
          </cell>
          <cell r="F2190">
            <v>0</v>
          </cell>
          <cell r="H2190">
            <v>0</v>
          </cell>
        </row>
        <row r="2191">
          <cell r="D2191">
            <v>0</v>
          </cell>
          <cell r="F2191">
            <v>0</v>
          </cell>
          <cell r="H2191">
            <v>0</v>
          </cell>
        </row>
        <row r="2192">
          <cell r="D2192">
            <v>0</v>
          </cell>
          <cell r="F2192">
            <v>0</v>
          </cell>
          <cell r="H2192">
            <v>0</v>
          </cell>
        </row>
        <row r="2193">
          <cell r="D2193">
            <v>0</v>
          </cell>
          <cell r="F2193">
            <v>0</v>
          </cell>
          <cell r="H2193">
            <v>0</v>
          </cell>
        </row>
        <row r="2194">
          <cell r="D2194">
            <v>0</v>
          </cell>
          <cell r="F2194">
            <v>0</v>
          </cell>
          <cell r="H2194">
            <v>0</v>
          </cell>
        </row>
        <row r="2195">
          <cell r="D2195">
            <v>0</v>
          </cell>
          <cell r="F2195">
            <v>0</v>
          </cell>
          <cell r="H2195">
            <v>0</v>
          </cell>
        </row>
        <row r="2196">
          <cell r="D2196">
            <v>0</v>
          </cell>
          <cell r="F2196">
            <v>0</v>
          </cell>
          <cell r="H2196">
            <v>0</v>
          </cell>
        </row>
        <row r="2197">
          <cell r="D2197">
            <v>0</v>
          </cell>
          <cell r="F2197">
            <v>0</v>
          </cell>
          <cell r="H2197">
            <v>0</v>
          </cell>
        </row>
        <row r="2198">
          <cell r="D2198">
            <v>0</v>
          </cell>
          <cell r="F2198">
            <v>0</v>
          </cell>
          <cell r="H2198">
            <v>0</v>
          </cell>
        </row>
        <row r="2199">
          <cell r="D2199">
            <v>0</v>
          </cell>
          <cell r="F2199">
            <v>0</v>
          </cell>
          <cell r="H2199">
            <v>0</v>
          </cell>
        </row>
        <row r="2200">
          <cell r="D2200">
            <v>0</v>
          </cell>
          <cell r="F2200">
            <v>0</v>
          </cell>
          <cell r="H2200">
            <v>0</v>
          </cell>
        </row>
        <row r="2201">
          <cell r="D2201">
            <v>0</v>
          </cell>
          <cell r="F2201">
            <v>0</v>
          </cell>
          <cell r="H2201">
            <v>0</v>
          </cell>
        </row>
        <row r="2202">
          <cell r="D2202">
            <v>0</v>
          </cell>
          <cell r="F2202">
            <v>0</v>
          </cell>
          <cell r="H2202">
            <v>0</v>
          </cell>
        </row>
        <row r="2203">
          <cell r="D2203">
            <v>0</v>
          </cell>
          <cell r="F2203">
            <v>0</v>
          </cell>
          <cell r="H2203">
            <v>0</v>
          </cell>
        </row>
        <row r="2204">
          <cell r="D2204">
            <v>0</v>
          </cell>
          <cell r="F2204">
            <v>0</v>
          </cell>
          <cell r="H2204">
            <v>0</v>
          </cell>
        </row>
        <row r="2205">
          <cell r="D2205">
            <v>0</v>
          </cell>
          <cell r="F2205">
            <v>0</v>
          </cell>
          <cell r="H2205">
            <v>0</v>
          </cell>
        </row>
        <row r="2206">
          <cell r="D2206">
            <v>0</v>
          </cell>
          <cell r="F2206">
            <v>0</v>
          </cell>
          <cell r="H2206">
            <v>0</v>
          </cell>
        </row>
        <row r="2207">
          <cell r="D2207">
            <v>0</v>
          </cell>
          <cell r="F2207">
            <v>0</v>
          </cell>
          <cell r="H2207">
            <v>0</v>
          </cell>
        </row>
        <row r="2208">
          <cell r="D2208">
            <v>0</v>
          </cell>
          <cell r="F2208">
            <v>0</v>
          </cell>
          <cell r="H2208">
            <v>0</v>
          </cell>
        </row>
        <row r="2209">
          <cell r="D2209">
            <v>0</v>
          </cell>
          <cell r="F2209">
            <v>0</v>
          </cell>
          <cell r="H2209">
            <v>0</v>
          </cell>
        </row>
        <row r="2210">
          <cell r="D2210">
            <v>0</v>
          </cell>
          <cell r="F2210">
            <v>0</v>
          </cell>
          <cell r="H2210">
            <v>0</v>
          </cell>
        </row>
        <row r="2211">
          <cell r="D2211">
            <v>0</v>
          </cell>
          <cell r="F2211">
            <v>0</v>
          </cell>
          <cell r="H2211">
            <v>0</v>
          </cell>
        </row>
        <row r="2212">
          <cell r="D2212">
            <v>0</v>
          </cell>
          <cell r="F2212">
            <v>0</v>
          </cell>
          <cell r="H2212">
            <v>0</v>
          </cell>
        </row>
        <row r="2213">
          <cell r="D2213">
            <v>0</v>
          </cell>
          <cell r="F2213">
            <v>0</v>
          </cell>
          <cell r="H2213">
            <v>0</v>
          </cell>
        </row>
        <row r="2214">
          <cell r="D2214">
            <v>0</v>
          </cell>
          <cell r="F2214">
            <v>0</v>
          </cell>
          <cell r="H2214">
            <v>0</v>
          </cell>
        </row>
        <row r="2215">
          <cell r="D2215">
            <v>0</v>
          </cell>
          <cell r="F2215">
            <v>0</v>
          </cell>
          <cell r="H2215">
            <v>0</v>
          </cell>
        </row>
        <row r="2216">
          <cell r="D2216">
            <v>0</v>
          </cell>
          <cell r="F2216">
            <v>0</v>
          </cell>
          <cell r="H2216">
            <v>0</v>
          </cell>
        </row>
        <row r="2217">
          <cell r="D2217">
            <v>0</v>
          </cell>
          <cell r="F2217">
            <v>0</v>
          </cell>
          <cell r="H2217">
            <v>0</v>
          </cell>
        </row>
        <row r="2218">
          <cell r="D2218">
            <v>0</v>
          </cell>
          <cell r="F2218">
            <v>0</v>
          </cell>
          <cell r="H2218">
            <v>0</v>
          </cell>
        </row>
        <row r="2219">
          <cell r="D2219">
            <v>0</v>
          </cell>
          <cell r="F2219">
            <v>0</v>
          </cell>
          <cell r="H2219">
            <v>0</v>
          </cell>
        </row>
        <row r="2220">
          <cell r="D2220">
            <v>0</v>
          </cell>
          <cell r="F2220">
            <v>0</v>
          </cell>
          <cell r="H2220">
            <v>0</v>
          </cell>
        </row>
        <row r="2221">
          <cell r="D2221">
            <v>0</v>
          </cell>
          <cell r="F2221">
            <v>0</v>
          </cell>
          <cell r="H2221">
            <v>0</v>
          </cell>
        </row>
        <row r="2222">
          <cell r="D2222">
            <v>0</v>
          </cell>
          <cell r="F2222">
            <v>0</v>
          </cell>
          <cell r="H2222">
            <v>0</v>
          </cell>
        </row>
        <row r="2223">
          <cell r="D2223">
            <v>0</v>
          </cell>
          <cell r="F2223">
            <v>0</v>
          </cell>
          <cell r="H2223">
            <v>0</v>
          </cell>
        </row>
        <row r="2224">
          <cell r="D2224">
            <v>0</v>
          </cell>
          <cell r="F2224">
            <v>0</v>
          </cell>
          <cell r="H2224">
            <v>0</v>
          </cell>
        </row>
        <row r="2225">
          <cell r="D2225">
            <v>0</v>
          </cell>
          <cell r="F2225">
            <v>0</v>
          </cell>
          <cell r="H2225">
            <v>0</v>
          </cell>
        </row>
        <row r="2226">
          <cell r="D2226">
            <v>0</v>
          </cell>
          <cell r="F2226">
            <v>0</v>
          </cell>
          <cell r="H2226">
            <v>0</v>
          </cell>
        </row>
        <row r="2227">
          <cell r="D2227">
            <v>0</v>
          </cell>
          <cell r="F2227">
            <v>0</v>
          </cell>
          <cell r="H2227">
            <v>0</v>
          </cell>
        </row>
        <row r="2228">
          <cell r="D2228">
            <v>0</v>
          </cell>
          <cell r="F2228">
            <v>0</v>
          </cell>
          <cell r="H2228">
            <v>0</v>
          </cell>
        </row>
        <row r="2229">
          <cell r="D2229">
            <v>0</v>
          </cell>
          <cell r="F2229">
            <v>0</v>
          </cell>
          <cell r="H2229">
            <v>0</v>
          </cell>
        </row>
        <row r="2230">
          <cell r="D2230">
            <v>0</v>
          </cell>
          <cell r="F2230">
            <v>0</v>
          </cell>
          <cell r="H2230">
            <v>0</v>
          </cell>
        </row>
        <row r="2231">
          <cell r="D2231">
            <v>0</v>
          </cell>
          <cell r="F2231">
            <v>0</v>
          </cell>
          <cell r="H2231">
            <v>0</v>
          </cell>
        </row>
        <row r="2232">
          <cell r="D2232">
            <v>0</v>
          </cell>
          <cell r="F2232">
            <v>0</v>
          </cell>
          <cell r="H2232">
            <v>0</v>
          </cell>
        </row>
        <row r="2233">
          <cell r="D2233">
            <v>0</v>
          </cell>
          <cell r="F2233">
            <v>0</v>
          </cell>
          <cell r="H2233">
            <v>0</v>
          </cell>
        </row>
        <row r="2234">
          <cell r="D2234">
            <v>0</v>
          </cell>
          <cell r="F2234">
            <v>0</v>
          </cell>
          <cell r="H2234">
            <v>0</v>
          </cell>
        </row>
        <row r="2235">
          <cell r="D2235">
            <v>0</v>
          </cell>
          <cell r="F2235">
            <v>0</v>
          </cell>
          <cell r="H2235">
            <v>0</v>
          </cell>
        </row>
        <row r="2236">
          <cell r="D2236">
            <v>0</v>
          </cell>
          <cell r="F2236">
            <v>0</v>
          </cell>
          <cell r="H2236">
            <v>0</v>
          </cell>
        </row>
        <row r="2237">
          <cell r="D2237">
            <v>0</v>
          </cell>
          <cell r="F2237">
            <v>0</v>
          </cell>
          <cell r="H2237">
            <v>0</v>
          </cell>
        </row>
        <row r="2238">
          <cell r="D2238">
            <v>0</v>
          </cell>
          <cell r="F2238">
            <v>0</v>
          </cell>
          <cell r="H2238">
            <v>0</v>
          </cell>
        </row>
        <row r="2239">
          <cell r="D2239">
            <v>0</v>
          </cell>
          <cell r="F2239">
            <v>0</v>
          </cell>
          <cell r="H2239">
            <v>0</v>
          </cell>
        </row>
        <row r="2240">
          <cell r="D2240">
            <v>0</v>
          </cell>
          <cell r="F2240">
            <v>0</v>
          </cell>
          <cell r="H2240">
            <v>0</v>
          </cell>
        </row>
        <row r="2241">
          <cell r="D2241">
            <v>0</v>
          </cell>
          <cell r="F2241">
            <v>0</v>
          </cell>
          <cell r="H2241">
            <v>0</v>
          </cell>
        </row>
        <row r="2242">
          <cell r="D2242">
            <v>0</v>
          </cell>
          <cell r="F2242">
            <v>0</v>
          </cell>
          <cell r="H2242">
            <v>0</v>
          </cell>
        </row>
        <row r="2243">
          <cell r="D2243">
            <v>0</v>
          </cell>
          <cell r="F2243">
            <v>0</v>
          </cell>
          <cell r="H2243">
            <v>0</v>
          </cell>
        </row>
        <row r="2244">
          <cell r="D2244">
            <v>0</v>
          </cell>
          <cell r="F2244">
            <v>0</v>
          </cell>
          <cell r="H2244">
            <v>0</v>
          </cell>
        </row>
        <row r="2245">
          <cell r="D2245">
            <v>0</v>
          </cell>
          <cell r="F2245">
            <v>0</v>
          </cell>
          <cell r="H2245">
            <v>0</v>
          </cell>
        </row>
        <row r="2246">
          <cell r="D2246">
            <v>0</v>
          </cell>
          <cell r="F2246">
            <v>0</v>
          </cell>
          <cell r="H2246">
            <v>0</v>
          </cell>
        </row>
        <row r="2247">
          <cell r="D2247">
            <v>0</v>
          </cell>
          <cell r="F2247">
            <v>0</v>
          </cell>
          <cell r="H2247">
            <v>0</v>
          </cell>
        </row>
        <row r="2248">
          <cell r="D2248">
            <v>0</v>
          </cell>
          <cell r="F2248">
            <v>0</v>
          </cell>
          <cell r="H2248">
            <v>0</v>
          </cell>
        </row>
        <row r="2249">
          <cell r="D2249">
            <v>0</v>
          </cell>
          <cell r="F2249">
            <v>0</v>
          </cell>
          <cell r="H2249">
            <v>0</v>
          </cell>
        </row>
        <row r="2250">
          <cell r="D2250">
            <v>0</v>
          </cell>
          <cell r="F2250">
            <v>0</v>
          </cell>
          <cell r="H2250">
            <v>0</v>
          </cell>
        </row>
        <row r="2251">
          <cell r="D2251">
            <v>0</v>
          </cell>
          <cell r="F2251">
            <v>0</v>
          </cell>
          <cell r="H2251">
            <v>0</v>
          </cell>
        </row>
        <row r="2252">
          <cell r="D2252">
            <v>0</v>
          </cell>
          <cell r="F2252">
            <v>0</v>
          </cell>
          <cell r="H2252">
            <v>0</v>
          </cell>
        </row>
        <row r="2253">
          <cell r="D2253">
            <v>0</v>
          </cell>
          <cell r="F2253">
            <v>0</v>
          </cell>
          <cell r="H2253">
            <v>0</v>
          </cell>
        </row>
        <row r="2254">
          <cell r="D2254">
            <v>0</v>
          </cell>
          <cell r="F2254">
            <v>0</v>
          </cell>
          <cell r="H2254">
            <v>0</v>
          </cell>
        </row>
        <row r="2255">
          <cell r="D2255">
            <v>0</v>
          </cell>
          <cell r="F2255">
            <v>0</v>
          </cell>
          <cell r="H2255">
            <v>0</v>
          </cell>
        </row>
        <row r="2256">
          <cell r="D2256">
            <v>0</v>
          </cell>
          <cell r="F2256">
            <v>0</v>
          </cell>
          <cell r="H2256">
            <v>0</v>
          </cell>
        </row>
        <row r="2257">
          <cell r="D2257">
            <v>0</v>
          </cell>
          <cell r="F2257">
            <v>0</v>
          </cell>
          <cell r="H2257">
            <v>0</v>
          </cell>
        </row>
        <row r="2258">
          <cell r="D2258">
            <v>0</v>
          </cell>
          <cell r="F2258">
            <v>0</v>
          </cell>
          <cell r="H2258">
            <v>0</v>
          </cell>
        </row>
        <row r="2259">
          <cell r="D2259">
            <v>0</v>
          </cell>
          <cell r="F2259">
            <v>0</v>
          </cell>
          <cell r="H2259">
            <v>0</v>
          </cell>
        </row>
        <row r="2260">
          <cell r="D2260">
            <v>0</v>
          </cell>
          <cell r="F2260">
            <v>0</v>
          </cell>
          <cell r="H2260">
            <v>0</v>
          </cell>
        </row>
        <row r="2261">
          <cell r="D2261">
            <v>0</v>
          </cell>
          <cell r="F2261">
            <v>0</v>
          </cell>
          <cell r="H2261">
            <v>0</v>
          </cell>
        </row>
        <row r="2262">
          <cell r="D2262">
            <v>0</v>
          </cell>
          <cell r="F2262">
            <v>0</v>
          </cell>
          <cell r="H2262">
            <v>0</v>
          </cell>
        </row>
        <row r="2263">
          <cell r="D2263">
            <v>0</v>
          </cell>
          <cell r="F2263">
            <v>0</v>
          </cell>
          <cell r="H2263">
            <v>0</v>
          </cell>
        </row>
        <row r="2264">
          <cell r="D2264">
            <v>0</v>
          </cell>
          <cell r="F2264">
            <v>0</v>
          </cell>
          <cell r="H2264">
            <v>0</v>
          </cell>
        </row>
        <row r="2265">
          <cell r="D2265">
            <v>0</v>
          </cell>
          <cell r="F2265">
            <v>0</v>
          </cell>
          <cell r="H2265">
            <v>0</v>
          </cell>
        </row>
        <row r="2266">
          <cell r="D2266">
            <v>0</v>
          </cell>
          <cell r="F2266">
            <v>0</v>
          </cell>
          <cell r="H2266">
            <v>0</v>
          </cell>
        </row>
        <row r="2267">
          <cell r="D2267">
            <v>0</v>
          </cell>
          <cell r="F2267">
            <v>0</v>
          </cell>
          <cell r="H2267">
            <v>0</v>
          </cell>
        </row>
        <row r="2268">
          <cell r="D2268">
            <v>0</v>
          </cell>
          <cell r="F2268">
            <v>0</v>
          </cell>
          <cell r="H2268">
            <v>0</v>
          </cell>
        </row>
        <row r="2269">
          <cell r="D2269">
            <v>0</v>
          </cell>
          <cell r="F2269">
            <v>0</v>
          </cell>
          <cell r="H2269">
            <v>0</v>
          </cell>
        </row>
        <row r="2270">
          <cell r="D2270">
            <v>0</v>
          </cell>
          <cell r="F2270">
            <v>0</v>
          </cell>
          <cell r="H2270">
            <v>0</v>
          </cell>
        </row>
        <row r="2271">
          <cell r="D2271">
            <v>0</v>
          </cell>
          <cell r="F2271">
            <v>0</v>
          </cell>
          <cell r="H2271">
            <v>0</v>
          </cell>
        </row>
        <row r="2272">
          <cell r="D2272">
            <v>0</v>
          </cell>
          <cell r="F2272">
            <v>0</v>
          </cell>
          <cell r="H2272">
            <v>0</v>
          </cell>
        </row>
        <row r="2273">
          <cell r="D2273">
            <v>0</v>
          </cell>
          <cell r="F2273">
            <v>0</v>
          </cell>
          <cell r="H2273">
            <v>0</v>
          </cell>
        </row>
        <row r="2274">
          <cell r="D2274">
            <v>0</v>
          </cell>
          <cell r="F2274">
            <v>0</v>
          </cell>
          <cell r="H2274">
            <v>0</v>
          </cell>
        </row>
        <row r="2275">
          <cell r="D2275">
            <v>0</v>
          </cell>
          <cell r="F2275">
            <v>0</v>
          </cell>
          <cell r="H2275">
            <v>0</v>
          </cell>
        </row>
        <row r="2276">
          <cell r="D2276">
            <v>0</v>
          </cell>
          <cell r="F2276">
            <v>0</v>
          </cell>
          <cell r="H2276">
            <v>0</v>
          </cell>
        </row>
        <row r="2277">
          <cell r="D2277">
            <v>0</v>
          </cell>
          <cell r="F2277">
            <v>0</v>
          </cell>
          <cell r="H2277">
            <v>0</v>
          </cell>
        </row>
        <row r="2278">
          <cell r="D2278">
            <v>0</v>
          </cell>
          <cell r="F2278">
            <v>0</v>
          </cell>
          <cell r="H2278">
            <v>0</v>
          </cell>
        </row>
        <row r="2279">
          <cell r="D2279">
            <v>0</v>
          </cell>
          <cell r="F2279">
            <v>0</v>
          </cell>
          <cell r="H2279">
            <v>0</v>
          </cell>
        </row>
        <row r="2280">
          <cell r="D2280">
            <v>0</v>
          </cell>
          <cell r="F2280">
            <v>0</v>
          </cell>
          <cell r="H2280">
            <v>0</v>
          </cell>
        </row>
        <row r="2281">
          <cell r="D2281">
            <v>0</v>
          </cell>
          <cell r="F2281">
            <v>0</v>
          </cell>
          <cell r="H2281">
            <v>0</v>
          </cell>
        </row>
        <row r="2282">
          <cell r="D2282">
            <v>0</v>
          </cell>
          <cell r="F2282">
            <v>0</v>
          </cell>
          <cell r="H2282">
            <v>0</v>
          </cell>
        </row>
        <row r="2283">
          <cell r="D2283">
            <v>0</v>
          </cell>
          <cell r="F2283">
            <v>0</v>
          </cell>
          <cell r="H2283">
            <v>0</v>
          </cell>
        </row>
        <row r="2284">
          <cell r="D2284">
            <v>0</v>
          </cell>
          <cell r="F2284">
            <v>0</v>
          </cell>
          <cell r="H2284">
            <v>0</v>
          </cell>
        </row>
        <row r="2285">
          <cell r="D2285">
            <v>0</v>
          </cell>
          <cell r="F2285">
            <v>0</v>
          </cell>
          <cell r="H2285">
            <v>0</v>
          </cell>
        </row>
        <row r="2286">
          <cell r="D2286">
            <v>0</v>
          </cell>
          <cell r="F2286">
            <v>0</v>
          </cell>
          <cell r="H2286">
            <v>0</v>
          </cell>
        </row>
        <row r="2287">
          <cell r="D2287">
            <v>0</v>
          </cell>
          <cell r="F2287">
            <v>0</v>
          </cell>
          <cell r="H2287">
            <v>0</v>
          </cell>
        </row>
        <row r="2288">
          <cell r="D2288">
            <v>0</v>
          </cell>
          <cell r="F2288">
            <v>0</v>
          </cell>
          <cell r="H2288">
            <v>0</v>
          </cell>
        </row>
        <row r="2289">
          <cell r="D2289">
            <v>0</v>
          </cell>
          <cell r="F2289">
            <v>0</v>
          </cell>
          <cell r="H2289">
            <v>0</v>
          </cell>
        </row>
        <row r="2290">
          <cell r="D2290">
            <v>0</v>
          </cell>
          <cell r="F2290">
            <v>0</v>
          </cell>
          <cell r="H2290">
            <v>0</v>
          </cell>
        </row>
        <row r="2291">
          <cell r="D2291">
            <v>0</v>
          </cell>
          <cell r="F2291">
            <v>0</v>
          </cell>
          <cell r="H2291">
            <v>0</v>
          </cell>
        </row>
        <row r="2292">
          <cell r="D2292">
            <v>0</v>
          </cell>
          <cell r="F2292">
            <v>0</v>
          </cell>
          <cell r="H2292">
            <v>0</v>
          </cell>
        </row>
        <row r="2293">
          <cell r="D2293">
            <v>0</v>
          </cell>
          <cell r="F2293">
            <v>0</v>
          </cell>
          <cell r="H2293">
            <v>0</v>
          </cell>
        </row>
        <row r="2294">
          <cell r="D2294">
            <v>0</v>
          </cell>
          <cell r="F2294">
            <v>0</v>
          </cell>
          <cell r="H2294">
            <v>0</v>
          </cell>
        </row>
        <row r="2295">
          <cell r="D2295">
            <v>0</v>
          </cell>
          <cell r="F2295">
            <v>0</v>
          </cell>
          <cell r="H2295">
            <v>0</v>
          </cell>
        </row>
        <row r="2296">
          <cell r="D2296">
            <v>0</v>
          </cell>
          <cell r="F2296">
            <v>0</v>
          </cell>
          <cell r="H2296">
            <v>0</v>
          </cell>
        </row>
        <row r="2297">
          <cell r="D2297">
            <v>0</v>
          </cell>
          <cell r="F2297">
            <v>0</v>
          </cell>
          <cell r="H2297">
            <v>0</v>
          </cell>
        </row>
        <row r="2298">
          <cell r="D2298">
            <v>0</v>
          </cell>
          <cell r="F2298">
            <v>0</v>
          </cell>
          <cell r="H2298">
            <v>0</v>
          </cell>
        </row>
        <row r="2299">
          <cell r="D2299">
            <v>0</v>
          </cell>
          <cell r="F2299">
            <v>0</v>
          </cell>
          <cell r="H2299">
            <v>0</v>
          </cell>
        </row>
        <row r="2300">
          <cell r="D2300">
            <v>0</v>
          </cell>
          <cell r="F2300">
            <v>0</v>
          </cell>
          <cell r="H2300">
            <v>0</v>
          </cell>
        </row>
        <row r="2301">
          <cell r="D2301">
            <v>0</v>
          </cell>
          <cell r="F2301">
            <v>0</v>
          </cell>
          <cell r="H2301">
            <v>0</v>
          </cell>
        </row>
        <row r="2302">
          <cell r="D2302">
            <v>0</v>
          </cell>
          <cell r="F2302">
            <v>0</v>
          </cell>
          <cell r="H2302">
            <v>0</v>
          </cell>
        </row>
        <row r="2303">
          <cell r="D2303">
            <v>0</v>
          </cell>
          <cell r="F2303">
            <v>0</v>
          </cell>
          <cell r="H2303">
            <v>0</v>
          </cell>
        </row>
        <row r="2304">
          <cell r="D2304">
            <v>0</v>
          </cell>
          <cell r="F2304">
            <v>0</v>
          </cell>
          <cell r="H2304">
            <v>0</v>
          </cell>
        </row>
        <row r="2305">
          <cell r="D2305">
            <v>0</v>
          </cell>
          <cell r="F2305">
            <v>0</v>
          </cell>
          <cell r="H2305">
            <v>0</v>
          </cell>
        </row>
        <row r="2306">
          <cell r="D2306">
            <v>0</v>
          </cell>
          <cell r="F2306">
            <v>0</v>
          </cell>
          <cell r="H2306">
            <v>0</v>
          </cell>
        </row>
        <row r="2307">
          <cell r="D2307">
            <v>0</v>
          </cell>
          <cell r="F2307">
            <v>0</v>
          </cell>
          <cell r="H2307">
            <v>0</v>
          </cell>
        </row>
        <row r="2308">
          <cell r="D2308">
            <v>0</v>
          </cell>
          <cell r="F2308">
            <v>0</v>
          </cell>
          <cell r="H2308">
            <v>0</v>
          </cell>
        </row>
        <row r="2309">
          <cell r="D2309">
            <v>0</v>
          </cell>
          <cell r="F2309">
            <v>0</v>
          </cell>
          <cell r="H2309">
            <v>0</v>
          </cell>
        </row>
        <row r="2310">
          <cell r="D2310">
            <v>0</v>
          </cell>
          <cell r="F2310">
            <v>0</v>
          </cell>
          <cell r="H2310">
            <v>0</v>
          </cell>
        </row>
        <row r="2311">
          <cell r="D2311">
            <v>0</v>
          </cell>
          <cell r="F2311">
            <v>0</v>
          </cell>
          <cell r="H2311">
            <v>0</v>
          </cell>
        </row>
        <row r="2312">
          <cell r="D2312">
            <v>0</v>
          </cell>
          <cell r="F2312">
            <v>0</v>
          </cell>
          <cell r="H2312">
            <v>0</v>
          </cell>
        </row>
        <row r="2313">
          <cell r="D2313">
            <v>0</v>
          </cell>
          <cell r="F2313">
            <v>0</v>
          </cell>
          <cell r="H2313">
            <v>0</v>
          </cell>
        </row>
        <row r="2314">
          <cell r="D2314">
            <v>0</v>
          </cell>
          <cell r="F2314">
            <v>0</v>
          </cell>
          <cell r="H2314">
            <v>0</v>
          </cell>
        </row>
        <row r="2315">
          <cell r="D2315">
            <v>0</v>
          </cell>
          <cell r="F2315">
            <v>0</v>
          </cell>
          <cell r="H2315">
            <v>0</v>
          </cell>
        </row>
        <row r="2316">
          <cell r="D2316">
            <v>0</v>
          </cell>
          <cell r="F2316">
            <v>0</v>
          </cell>
          <cell r="H2316">
            <v>0</v>
          </cell>
        </row>
        <row r="2317">
          <cell r="D2317">
            <v>0</v>
          </cell>
          <cell r="F2317">
            <v>0</v>
          </cell>
          <cell r="H2317">
            <v>0</v>
          </cell>
        </row>
        <row r="2318">
          <cell r="D2318">
            <v>0</v>
          </cell>
          <cell r="F2318">
            <v>0</v>
          </cell>
          <cell r="H2318">
            <v>0</v>
          </cell>
        </row>
        <row r="2319">
          <cell r="D2319">
            <v>0</v>
          </cell>
          <cell r="F2319">
            <v>0</v>
          </cell>
          <cell r="H2319">
            <v>0</v>
          </cell>
        </row>
        <row r="2320">
          <cell r="D2320">
            <v>0</v>
          </cell>
          <cell r="F2320">
            <v>0</v>
          </cell>
          <cell r="H2320">
            <v>0</v>
          </cell>
        </row>
        <row r="2321">
          <cell r="D2321">
            <v>0</v>
          </cell>
          <cell r="F2321">
            <v>0</v>
          </cell>
          <cell r="H2321">
            <v>0</v>
          </cell>
        </row>
        <row r="2322">
          <cell r="D2322">
            <v>0</v>
          </cell>
          <cell r="F2322">
            <v>0</v>
          </cell>
          <cell r="H2322">
            <v>0</v>
          </cell>
        </row>
        <row r="2323">
          <cell r="D2323">
            <v>0</v>
          </cell>
          <cell r="F2323">
            <v>0</v>
          </cell>
          <cell r="H2323">
            <v>0</v>
          </cell>
        </row>
        <row r="2324">
          <cell r="D2324">
            <v>0</v>
          </cell>
          <cell r="F2324">
            <v>0</v>
          </cell>
          <cell r="H2324">
            <v>0</v>
          </cell>
        </row>
        <row r="2325">
          <cell r="D2325">
            <v>0</v>
          </cell>
          <cell r="F2325">
            <v>0</v>
          </cell>
          <cell r="H2325">
            <v>0</v>
          </cell>
        </row>
        <row r="2326">
          <cell r="D2326">
            <v>0</v>
          </cell>
          <cell r="F2326">
            <v>0</v>
          </cell>
          <cell r="H2326">
            <v>0</v>
          </cell>
        </row>
        <row r="2327">
          <cell r="D2327">
            <v>0</v>
          </cell>
          <cell r="F2327">
            <v>0</v>
          </cell>
          <cell r="H2327">
            <v>0</v>
          </cell>
        </row>
        <row r="2328">
          <cell r="D2328">
            <v>0</v>
          </cell>
          <cell r="F2328">
            <v>0</v>
          </cell>
          <cell r="H2328">
            <v>0</v>
          </cell>
        </row>
        <row r="2329">
          <cell r="D2329">
            <v>0</v>
          </cell>
          <cell r="F2329">
            <v>0</v>
          </cell>
          <cell r="H2329">
            <v>0</v>
          </cell>
        </row>
        <row r="2330">
          <cell r="D2330">
            <v>0</v>
          </cell>
          <cell r="F2330">
            <v>0</v>
          </cell>
          <cell r="H2330">
            <v>0</v>
          </cell>
        </row>
        <row r="2331">
          <cell r="D2331">
            <v>0</v>
          </cell>
          <cell r="F2331">
            <v>0</v>
          </cell>
          <cell r="H2331">
            <v>0</v>
          </cell>
        </row>
        <row r="2332">
          <cell r="D2332">
            <v>0</v>
          </cell>
          <cell r="F2332">
            <v>0</v>
          </cell>
          <cell r="H2332">
            <v>0</v>
          </cell>
        </row>
        <row r="2333">
          <cell r="D2333">
            <v>0</v>
          </cell>
          <cell r="F2333">
            <v>0</v>
          </cell>
          <cell r="H2333">
            <v>0</v>
          </cell>
        </row>
        <row r="2334">
          <cell r="D2334">
            <v>0</v>
          </cell>
          <cell r="F2334">
            <v>0</v>
          </cell>
          <cell r="H2334">
            <v>0</v>
          </cell>
        </row>
        <row r="2335">
          <cell r="D2335">
            <v>0</v>
          </cell>
          <cell r="F2335">
            <v>0</v>
          </cell>
          <cell r="H2335">
            <v>0</v>
          </cell>
        </row>
        <row r="2336">
          <cell r="D2336">
            <v>0</v>
          </cell>
          <cell r="F2336">
            <v>0</v>
          </cell>
          <cell r="H2336">
            <v>0</v>
          </cell>
        </row>
        <row r="2337">
          <cell r="D2337">
            <v>0</v>
          </cell>
          <cell r="F2337">
            <v>0</v>
          </cell>
          <cell r="H2337">
            <v>0</v>
          </cell>
        </row>
        <row r="2338">
          <cell r="D2338">
            <v>0</v>
          </cell>
          <cell r="F2338">
            <v>0</v>
          </cell>
          <cell r="H2338">
            <v>0</v>
          </cell>
        </row>
        <row r="2339">
          <cell r="D2339">
            <v>0</v>
          </cell>
          <cell r="F2339">
            <v>0</v>
          </cell>
          <cell r="H2339">
            <v>0</v>
          </cell>
        </row>
        <row r="2340">
          <cell r="D2340">
            <v>0</v>
          </cell>
          <cell r="F2340">
            <v>0</v>
          </cell>
          <cell r="H2340">
            <v>0</v>
          </cell>
        </row>
        <row r="2341">
          <cell r="D2341">
            <v>0</v>
          </cell>
          <cell r="F2341">
            <v>0</v>
          </cell>
          <cell r="H2341">
            <v>0</v>
          </cell>
        </row>
        <row r="2342">
          <cell r="D2342">
            <v>0</v>
          </cell>
          <cell r="F2342">
            <v>0</v>
          </cell>
          <cell r="H2342">
            <v>0</v>
          </cell>
        </row>
        <row r="2343">
          <cell r="D2343">
            <v>0</v>
          </cell>
          <cell r="F2343">
            <v>0</v>
          </cell>
          <cell r="H2343">
            <v>0</v>
          </cell>
        </row>
        <row r="2344">
          <cell r="D2344">
            <v>0</v>
          </cell>
          <cell r="F2344">
            <v>0</v>
          </cell>
          <cell r="H2344">
            <v>0</v>
          </cell>
        </row>
        <row r="2345">
          <cell r="D2345">
            <v>0</v>
          </cell>
          <cell r="F2345">
            <v>0</v>
          </cell>
          <cell r="H2345">
            <v>0</v>
          </cell>
        </row>
        <row r="2346">
          <cell r="D2346">
            <v>0</v>
          </cell>
          <cell r="F2346">
            <v>0</v>
          </cell>
          <cell r="H2346">
            <v>0</v>
          </cell>
        </row>
        <row r="2347">
          <cell r="D2347">
            <v>0</v>
          </cell>
          <cell r="F2347">
            <v>0</v>
          </cell>
          <cell r="H2347">
            <v>0</v>
          </cell>
        </row>
        <row r="2348">
          <cell r="D2348">
            <v>0</v>
          </cell>
          <cell r="F2348">
            <v>0</v>
          </cell>
          <cell r="H2348">
            <v>0</v>
          </cell>
        </row>
        <row r="2349">
          <cell r="D2349">
            <v>0</v>
          </cell>
          <cell r="F2349">
            <v>0</v>
          </cell>
          <cell r="H2349">
            <v>0</v>
          </cell>
        </row>
        <row r="2350">
          <cell r="D2350">
            <v>0</v>
          </cell>
          <cell r="F2350">
            <v>0</v>
          </cell>
          <cell r="H2350">
            <v>0</v>
          </cell>
        </row>
        <row r="2351">
          <cell r="D2351">
            <v>0</v>
          </cell>
          <cell r="F2351">
            <v>0</v>
          </cell>
          <cell r="H2351">
            <v>0</v>
          </cell>
        </row>
        <row r="2352">
          <cell r="D2352">
            <v>0</v>
          </cell>
          <cell r="F2352">
            <v>0</v>
          </cell>
          <cell r="H2352">
            <v>0</v>
          </cell>
        </row>
        <row r="2353">
          <cell r="D2353">
            <v>0</v>
          </cell>
          <cell r="F2353">
            <v>0</v>
          </cell>
          <cell r="H2353">
            <v>0</v>
          </cell>
        </row>
        <row r="2354">
          <cell r="D2354">
            <v>0</v>
          </cell>
          <cell r="F2354">
            <v>0</v>
          </cell>
          <cell r="H2354">
            <v>0</v>
          </cell>
        </row>
        <row r="2355">
          <cell r="D2355">
            <v>0</v>
          </cell>
          <cell r="F2355">
            <v>0</v>
          </cell>
          <cell r="H2355">
            <v>0</v>
          </cell>
        </row>
        <row r="2356">
          <cell r="D2356">
            <v>0</v>
          </cell>
          <cell r="F2356">
            <v>0</v>
          </cell>
          <cell r="H2356">
            <v>0</v>
          </cell>
        </row>
        <row r="2357">
          <cell r="D2357">
            <v>0</v>
          </cell>
          <cell r="F2357">
            <v>0</v>
          </cell>
          <cell r="H2357">
            <v>0</v>
          </cell>
        </row>
        <row r="2358">
          <cell r="D2358">
            <v>0</v>
          </cell>
          <cell r="F2358">
            <v>0</v>
          </cell>
          <cell r="H2358">
            <v>0</v>
          </cell>
        </row>
        <row r="2359">
          <cell r="D2359">
            <v>0</v>
          </cell>
          <cell r="F2359">
            <v>0</v>
          </cell>
          <cell r="H2359">
            <v>0</v>
          </cell>
        </row>
        <row r="2360">
          <cell r="D2360">
            <v>0</v>
          </cell>
          <cell r="F2360">
            <v>0</v>
          </cell>
          <cell r="H2360">
            <v>0</v>
          </cell>
        </row>
        <row r="2361">
          <cell r="D2361">
            <v>0</v>
          </cell>
          <cell r="F2361">
            <v>0</v>
          </cell>
          <cell r="H2361">
            <v>0</v>
          </cell>
        </row>
        <row r="2362">
          <cell r="D2362">
            <v>0</v>
          </cell>
          <cell r="F2362">
            <v>0</v>
          </cell>
          <cell r="H2362">
            <v>0</v>
          </cell>
        </row>
        <row r="2363">
          <cell r="D2363">
            <v>0</v>
          </cell>
          <cell r="F2363">
            <v>0</v>
          </cell>
          <cell r="H2363">
            <v>0</v>
          </cell>
        </row>
        <row r="2364">
          <cell r="D2364">
            <v>0</v>
          </cell>
          <cell r="F2364">
            <v>0</v>
          </cell>
          <cell r="H2364">
            <v>0</v>
          </cell>
        </row>
        <row r="2365">
          <cell r="D2365">
            <v>0</v>
          </cell>
          <cell r="F2365">
            <v>0</v>
          </cell>
          <cell r="H2365">
            <v>0</v>
          </cell>
        </row>
      </sheetData>
      <sheetData sheetId="2">
        <row r="2">
          <cell r="D2" t="str">
            <v>Regions</v>
          </cell>
        </row>
        <row r="3">
          <cell r="D3" t="str">
            <v>Fiscal year</v>
          </cell>
        </row>
        <row r="4">
          <cell r="D4" t="str">
            <v>Periods</v>
          </cell>
        </row>
        <row r="5">
          <cell r="D5" t="str">
            <v>All</v>
          </cell>
        </row>
        <row r="8">
          <cell r="D8" t="str">
            <v>Child Name</v>
          </cell>
          <cell r="F8" t="str">
            <v>Property</v>
          </cell>
          <cell r="H8" t="str">
            <v>Units</v>
          </cell>
        </row>
        <row r="9">
          <cell r="D9" t="str">
            <v>GB</v>
          </cell>
          <cell r="F9" t="str">
            <v>Load</v>
          </cell>
          <cell r="H9" t="str">
            <v>GWh</v>
          </cell>
        </row>
        <row r="10">
          <cell r="D10" t="str">
            <v>GB</v>
          </cell>
          <cell r="F10" t="str">
            <v>Generation</v>
          </cell>
          <cell r="H10" t="str">
            <v>GWh</v>
          </cell>
        </row>
        <row r="11">
          <cell r="D11" t="str">
            <v>GB</v>
          </cell>
          <cell r="F11" t="str">
            <v>Pump Load</v>
          </cell>
          <cell r="H11" t="str">
            <v>GWh</v>
          </cell>
        </row>
        <row r="12">
          <cell r="D12" t="str">
            <v>GB</v>
          </cell>
          <cell r="F12" t="str">
            <v>Customer Load</v>
          </cell>
          <cell r="H12" t="str">
            <v>GWh</v>
          </cell>
        </row>
        <row r="13">
          <cell r="D13" t="str">
            <v>GB</v>
          </cell>
          <cell r="F13" t="str">
            <v>Imports</v>
          </cell>
          <cell r="H13" t="str">
            <v>GWh</v>
          </cell>
        </row>
        <row r="14">
          <cell r="D14" t="str">
            <v>GB</v>
          </cell>
          <cell r="F14" t="str">
            <v>Exports</v>
          </cell>
          <cell r="H14" t="str">
            <v>GWh</v>
          </cell>
        </row>
        <row r="15">
          <cell r="D15" t="str">
            <v>GB</v>
          </cell>
          <cell r="F15" t="str">
            <v>Net Interchange</v>
          </cell>
          <cell r="H15" t="str">
            <v>GWh</v>
          </cell>
        </row>
        <row r="16">
          <cell r="D16" t="str">
            <v>GB</v>
          </cell>
          <cell r="F16" t="str">
            <v>Demand Curtailed</v>
          </cell>
          <cell r="H16" t="str">
            <v>GWh</v>
          </cell>
        </row>
        <row r="17">
          <cell r="D17" t="str">
            <v>GB</v>
          </cell>
          <cell r="F17" t="str">
            <v>Hours of Unserved Energy</v>
          </cell>
          <cell r="H17" t="str">
            <v>hrs</v>
          </cell>
        </row>
        <row r="18">
          <cell r="D18" t="str">
            <v>GB</v>
          </cell>
          <cell r="F18" t="str">
            <v>Unserved Energy</v>
          </cell>
          <cell r="H18" t="str">
            <v>GWh</v>
          </cell>
        </row>
        <row r="19">
          <cell r="D19" t="str">
            <v>GB</v>
          </cell>
          <cell r="F19" t="str">
            <v>Dump Energy</v>
          </cell>
          <cell r="H19" t="str">
            <v>GWh</v>
          </cell>
        </row>
        <row r="20">
          <cell r="D20" t="str">
            <v>GB</v>
          </cell>
          <cell r="F20" t="str">
            <v>Price</v>
          </cell>
          <cell r="H20" t="str">
            <v>€/MWh</v>
          </cell>
        </row>
        <row r="21">
          <cell r="D21" t="str">
            <v>GB</v>
          </cell>
          <cell r="F21" t="str">
            <v>Uplift</v>
          </cell>
          <cell r="H21" t="str">
            <v>€/MWh</v>
          </cell>
        </row>
        <row r="22">
          <cell r="D22" t="str">
            <v>GB</v>
          </cell>
          <cell r="F22" t="str">
            <v>Time-weighted Price</v>
          </cell>
          <cell r="H22" t="str">
            <v>€/MWh</v>
          </cell>
        </row>
        <row r="23">
          <cell r="D23" t="str">
            <v>GB</v>
          </cell>
          <cell r="F23" t="str">
            <v>Load-weighted Price</v>
          </cell>
          <cell r="H23" t="str">
            <v>€/MWh</v>
          </cell>
        </row>
        <row r="24">
          <cell r="D24" t="str">
            <v>GB</v>
          </cell>
          <cell r="F24" t="str">
            <v>Generation-weighted Price</v>
          </cell>
          <cell r="H24" t="str">
            <v>€/MWh</v>
          </cell>
        </row>
        <row r="25">
          <cell r="D25" t="str">
            <v>GB</v>
          </cell>
          <cell r="F25" t="str">
            <v>Shadow Price</v>
          </cell>
          <cell r="H25" t="str">
            <v>€/MWh</v>
          </cell>
        </row>
        <row r="26">
          <cell r="D26" t="str">
            <v>GB</v>
          </cell>
          <cell r="F26" t="str">
            <v>Peak Load</v>
          </cell>
          <cell r="H26" t="str">
            <v>MW</v>
          </cell>
        </row>
        <row r="27">
          <cell r="D27" t="str">
            <v>GB</v>
          </cell>
          <cell r="F27" t="str">
            <v>Maintenance</v>
          </cell>
          <cell r="H27" t="str">
            <v>GWh</v>
          </cell>
        </row>
        <row r="28">
          <cell r="D28" t="str">
            <v>GB</v>
          </cell>
          <cell r="F28" t="str">
            <v>Forced Outage</v>
          </cell>
          <cell r="H28" t="str">
            <v>GWh</v>
          </cell>
        </row>
        <row r="29">
          <cell r="D29" t="str">
            <v>GB</v>
          </cell>
          <cell r="F29" t="str">
            <v>Available Energy</v>
          </cell>
          <cell r="H29" t="str">
            <v>GWh</v>
          </cell>
        </row>
        <row r="30">
          <cell r="D30" t="str">
            <v>SEM</v>
          </cell>
          <cell r="F30" t="str">
            <v>Load</v>
          </cell>
          <cell r="H30" t="str">
            <v>GWh</v>
          </cell>
        </row>
        <row r="31">
          <cell r="D31" t="str">
            <v>SEM</v>
          </cell>
          <cell r="F31" t="str">
            <v>Generation</v>
          </cell>
          <cell r="H31" t="str">
            <v>GWh</v>
          </cell>
        </row>
        <row r="32">
          <cell r="D32" t="str">
            <v>SEM</v>
          </cell>
          <cell r="F32" t="str">
            <v>Pump Load</v>
          </cell>
          <cell r="H32" t="str">
            <v>GWh</v>
          </cell>
        </row>
        <row r="33">
          <cell r="D33" t="str">
            <v>SEM</v>
          </cell>
          <cell r="F33" t="str">
            <v>Customer Load</v>
          </cell>
          <cell r="H33" t="str">
            <v>GWh</v>
          </cell>
        </row>
        <row r="34">
          <cell r="D34" t="str">
            <v>SEM</v>
          </cell>
          <cell r="F34" t="str">
            <v>Imports</v>
          </cell>
          <cell r="H34" t="str">
            <v>GWh</v>
          </cell>
        </row>
        <row r="35">
          <cell r="D35" t="str">
            <v>SEM</v>
          </cell>
          <cell r="F35" t="str">
            <v>Exports</v>
          </cell>
          <cell r="H35" t="str">
            <v>GWh</v>
          </cell>
        </row>
        <row r="36">
          <cell r="D36" t="str">
            <v>SEM</v>
          </cell>
          <cell r="F36" t="str">
            <v>Net Interchange</v>
          </cell>
          <cell r="H36" t="str">
            <v>GWh</v>
          </cell>
        </row>
        <row r="37">
          <cell r="D37" t="str">
            <v>SEM</v>
          </cell>
          <cell r="F37" t="str">
            <v>Demand Curtailed</v>
          </cell>
          <cell r="H37" t="str">
            <v>GWh</v>
          </cell>
        </row>
        <row r="38">
          <cell r="D38" t="str">
            <v>SEM</v>
          </cell>
          <cell r="F38" t="str">
            <v>Hours of Unserved Energy</v>
          </cell>
          <cell r="H38" t="str">
            <v>hrs</v>
          </cell>
        </row>
        <row r="39">
          <cell r="D39" t="str">
            <v>SEM</v>
          </cell>
          <cell r="F39" t="str">
            <v>Unserved Energy</v>
          </cell>
          <cell r="H39" t="str">
            <v>GWh</v>
          </cell>
        </row>
        <row r="40">
          <cell r="D40" t="str">
            <v>SEM</v>
          </cell>
          <cell r="F40" t="str">
            <v>Dump Energy</v>
          </cell>
          <cell r="H40" t="str">
            <v>GWh</v>
          </cell>
        </row>
        <row r="41">
          <cell r="D41" t="str">
            <v>SEM</v>
          </cell>
          <cell r="F41" t="str">
            <v>Price</v>
          </cell>
          <cell r="H41" t="str">
            <v>€/MWh</v>
          </cell>
        </row>
        <row r="42">
          <cell r="D42" t="str">
            <v>SEM</v>
          </cell>
          <cell r="F42" t="str">
            <v>Uplift</v>
          </cell>
          <cell r="H42" t="str">
            <v>€/MWh</v>
          </cell>
        </row>
        <row r="43">
          <cell r="D43" t="str">
            <v>SEM</v>
          </cell>
          <cell r="F43" t="str">
            <v>Time-weighted Price</v>
          </cell>
          <cell r="H43" t="str">
            <v>€/MWh</v>
          </cell>
        </row>
        <row r="44">
          <cell r="D44" t="str">
            <v>SEM</v>
          </cell>
          <cell r="F44" t="str">
            <v>Load-weighted Price</v>
          </cell>
          <cell r="H44" t="str">
            <v>€/MWh</v>
          </cell>
        </row>
        <row r="45">
          <cell r="D45" t="str">
            <v>SEM</v>
          </cell>
          <cell r="F45" t="str">
            <v>Generation-weighted Price</v>
          </cell>
          <cell r="H45" t="str">
            <v>€/MWh</v>
          </cell>
        </row>
        <row r="46">
          <cell r="D46" t="str">
            <v>SEM</v>
          </cell>
          <cell r="F46" t="str">
            <v>Shadow Price</v>
          </cell>
          <cell r="H46" t="str">
            <v>€/MWh</v>
          </cell>
        </row>
        <row r="47">
          <cell r="D47" t="str">
            <v>SEM</v>
          </cell>
          <cell r="F47" t="str">
            <v>Peak Load</v>
          </cell>
          <cell r="H47" t="str">
            <v>MW</v>
          </cell>
        </row>
        <row r="48">
          <cell r="D48" t="str">
            <v>SEM</v>
          </cell>
          <cell r="F48" t="str">
            <v>Maintenance</v>
          </cell>
          <cell r="H48" t="str">
            <v>GWh</v>
          </cell>
        </row>
        <row r="49">
          <cell r="D49" t="str">
            <v>SEM</v>
          </cell>
          <cell r="F49" t="str">
            <v>Forced Outage</v>
          </cell>
          <cell r="H49" t="str">
            <v>GWh</v>
          </cell>
        </row>
        <row r="50">
          <cell r="D50" t="str">
            <v>SEM</v>
          </cell>
          <cell r="F50" t="str">
            <v>Available Energy</v>
          </cell>
          <cell r="H50" t="str">
            <v>GWh</v>
          </cell>
        </row>
        <row r="51">
          <cell r="D51">
            <v>0</v>
          </cell>
          <cell r="F51">
            <v>0</v>
          </cell>
          <cell r="H51">
            <v>0</v>
          </cell>
        </row>
        <row r="52">
          <cell r="D52">
            <v>0</v>
          </cell>
          <cell r="F52">
            <v>0</v>
          </cell>
          <cell r="H52">
            <v>0</v>
          </cell>
        </row>
        <row r="53">
          <cell r="D53">
            <v>0</v>
          </cell>
          <cell r="F53">
            <v>0</v>
          </cell>
          <cell r="H53">
            <v>0</v>
          </cell>
        </row>
        <row r="54">
          <cell r="D54">
            <v>0</v>
          </cell>
          <cell r="F54">
            <v>0</v>
          </cell>
          <cell r="H54">
            <v>0</v>
          </cell>
        </row>
        <row r="55">
          <cell r="D55">
            <v>0</v>
          </cell>
          <cell r="F55">
            <v>0</v>
          </cell>
          <cell r="H55">
            <v>0</v>
          </cell>
        </row>
        <row r="56">
          <cell r="D56">
            <v>0</v>
          </cell>
          <cell r="F56">
            <v>0</v>
          </cell>
          <cell r="H56">
            <v>0</v>
          </cell>
        </row>
        <row r="57">
          <cell r="D57">
            <v>0</v>
          </cell>
          <cell r="F57">
            <v>0</v>
          </cell>
          <cell r="H57">
            <v>0</v>
          </cell>
        </row>
        <row r="58">
          <cell r="D58">
            <v>0</v>
          </cell>
          <cell r="F58">
            <v>0</v>
          </cell>
          <cell r="H58">
            <v>0</v>
          </cell>
        </row>
        <row r="59">
          <cell r="D59">
            <v>0</v>
          </cell>
          <cell r="F59">
            <v>0</v>
          </cell>
          <cell r="H59">
            <v>0</v>
          </cell>
        </row>
        <row r="60">
          <cell r="D60">
            <v>0</v>
          </cell>
          <cell r="F60">
            <v>0</v>
          </cell>
          <cell r="H60">
            <v>0</v>
          </cell>
        </row>
        <row r="61">
          <cell r="D61">
            <v>0</v>
          </cell>
          <cell r="F61">
            <v>0</v>
          </cell>
          <cell r="H61">
            <v>0</v>
          </cell>
        </row>
        <row r="62">
          <cell r="D62">
            <v>0</v>
          </cell>
          <cell r="F62">
            <v>0</v>
          </cell>
          <cell r="H62">
            <v>0</v>
          </cell>
        </row>
        <row r="63">
          <cell r="D63">
            <v>0</v>
          </cell>
          <cell r="F63">
            <v>0</v>
          </cell>
          <cell r="H63">
            <v>0</v>
          </cell>
        </row>
        <row r="64">
          <cell r="D64">
            <v>0</v>
          </cell>
          <cell r="F64">
            <v>0</v>
          </cell>
          <cell r="H64">
            <v>0</v>
          </cell>
        </row>
        <row r="65">
          <cell r="D65">
            <v>0</v>
          </cell>
          <cell r="F65">
            <v>0</v>
          </cell>
          <cell r="H65">
            <v>0</v>
          </cell>
        </row>
        <row r="66">
          <cell r="D66">
            <v>0</v>
          </cell>
          <cell r="F66">
            <v>0</v>
          </cell>
          <cell r="H66">
            <v>0</v>
          </cell>
        </row>
        <row r="67">
          <cell r="D67">
            <v>0</v>
          </cell>
          <cell r="F67">
            <v>0</v>
          </cell>
          <cell r="H67">
            <v>0</v>
          </cell>
        </row>
        <row r="68">
          <cell r="D68">
            <v>0</v>
          </cell>
          <cell r="F68">
            <v>0</v>
          </cell>
          <cell r="H68">
            <v>0</v>
          </cell>
        </row>
        <row r="69">
          <cell r="D69">
            <v>0</v>
          </cell>
          <cell r="F69">
            <v>0</v>
          </cell>
          <cell r="H69">
            <v>0</v>
          </cell>
        </row>
        <row r="70">
          <cell r="D70">
            <v>0</v>
          </cell>
          <cell r="F70">
            <v>0</v>
          </cell>
          <cell r="H70">
            <v>0</v>
          </cell>
        </row>
        <row r="71">
          <cell r="D71">
            <v>0</v>
          </cell>
          <cell r="F71">
            <v>0</v>
          </cell>
          <cell r="H71">
            <v>0</v>
          </cell>
        </row>
        <row r="72">
          <cell r="D72">
            <v>0</v>
          </cell>
          <cell r="F72">
            <v>0</v>
          </cell>
          <cell r="H72">
            <v>0</v>
          </cell>
        </row>
        <row r="73">
          <cell r="D73">
            <v>0</v>
          </cell>
          <cell r="F73">
            <v>0</v>
          </cell>
          <cell r="H73">
            <v>0</v>
          </cell>
        </row>
        <row r="74">
          <cell r="D74">
            <v>0</v>
          </cell>
          <cell r="F74">
            <v>0</v>
          </cell>
          <cell r="H74">
            <v>0</v>
          </cell>
        </row>
        <row r="75">
          <cell r="D75">
            <v>0</v>
          </cell>
          <cell r="F75">
            <v>0</v>
          </cell>
          <cell r="H75">
            <v>0</v>
          </cell>
        </row>
        <row r="76">
          <cell r="D76">
            <v>0</v>
          </cell>
          <cell r="F76">
            <v>0</v>
          </cell>
          <cell r="H76">
            <v>0</v>
          </cell>
        </row>
        <row r="77">
          <cell r="D77">
            <v>0</v>
          </cell>
          <cell r="F77">
            <v>0</v>
          </cell>
          <cell r="H77">
            <v>0</v>
          </cell>
        </row>
        <row r="78">
          <cell r="D78">
            <v>0</v>
          </cell>
          <cell r="F78">
            <v>0</v>
          </cell>
          <cell r="H78">
            <v>0</v>
          </cell>
        </row>
        <row r="79">
          <cell r="D79">
            <v>0</v>
          </cell>
          <cell r="F79">
            <v>0</v>
          </cell>
          <cell r="H79">
            <v>0</v>
          </cell>
        </row>
        <row r="80">
          <cell r="D80">
            <v>0</v>
          </cell>
          <cell r="F80">
            <v>0</v>
          </cell>
          <cell r="H80">
            <v>0</v>
          </cell>
        </row>
        <row r="81">
          <cell r="D81">
            <v>0</v>
          </cell>
          <cell r="F81">
            <v>0</v>
          </cell>
          <cell r="H81">
            <v>0</v>
          </cell>
        </row>
        <row r="82">
          <cell r="D82">
            <v>0</v>
          </cell>
          <cell r="F82">
            <v>0</v>
          </cell>
          <cell r="H82">
            <v>0</v>
          </cell>
        </row>
        <row r="83">
          <cell r="D83">
            <v>0</v>
          </cell>
          <cell r="F83">
            <v>0</v>
          </cell>
          <cell r="H83">
            <v>0</v>
          </cell>
        </row>
        <row r="84">
          <cell r="D84">
            <v>0</v>
          </cell>
          <cell r="F84">
            <v>0</v>
          </cell>
          <cell r="H84">
            <v>0</v>
          </cell>
        </row>
        <row r="85">
          <cell r="D85">
            <v>0</v>
          </cell>
          <cell r="F85">
            <v>0</v>
          </cell>
          <cell r="H85">
            <v>0</v>
          </cell>
        </row>
        <row r="86">
          <cell r="D86">
            <v>0</v>
          </cell>
          <cell r="F86">
            <v>0</v>
          </cell>
          <cell r="H86">
            <v>0</v>
          </cell>
        </row>
        <row r="87">
          <cell r="D87">
            <v>0</v>
          </cell>
          <cell r="F87">
            <v>0</v>
          </cell>
          <cell r="H87">
            <v>0</v>
          </cell>
        </row>
        <row r="88">
          <cell r="D88">
            <v>0</v>
          </cell>
          <cell r="F88">
            <v>0</v>
          </cell>
          <cell r="H88">
            <v>0</v>
          </cell>
        </row>
        <row r="89">
          <cell r="D89">
            <v>0</v>
          </cell>
          <cell r="F89">
            <v>0</v>
          </cell>
          <cell r="H89">
            <v>0</v>
          </cell>
        </row>
        <row r="90">
          <cell r="D90">
            <v>0</v>
          </cell>
          <cell r="F90">
            <v>0</v>
          </cell>
          <cell r="H90">
            <v>0</v>
          </cell>
        </row>
        <row r="91">
          <cell r="D91">
            <v>0</v>
          </cell>
          <cell r="F91">
            <v>0</v>
          </cell>
          <cell r="H91">
            <v>0</v>
          </cell>
        </row>
        <row r="92">
          <cell r="D92">
            <v>0</v>
          </cell>
          <cell r="F92">
            <v>0</v>
          </cell>
          <cell r="H92">
            <v>0</v>
          </cell>
        </row>
        <row r="93">
          <cell r="D93">
            <v>0</v>
          </cell>
          <cell r="F93">
            <v>0</v>
          </cell>
          <cell r="H93">
            <v>0</v>
          </cell>
        </row>
        <row r="94">
          <cell r="D94">
            <v>0</v>
          </cell>
          <cell r="F94">
            <v>0</v>
          </cell>
          <cell r="H94">
            <v>0</v>
          </cell>
        </row>
        <row r="95">
          <cell r="D95">
            <v>0</v>
          </cell>
          <cell r="F95">
            <v>0</v>
          </cell>
          <cell r="H95">
            <v>0</v>
          </cell>
        </row>
        <row r="96">
          <cell r="D96">
            <v>0</v>
          </cell>
          <cell r="F96">
            <v>0</v>
          </cell>
          <cell r="H96">
            <v>0</v>
          </cell>
        </row>
        <row r="97">
          <cell r="D97">
            <v>0</v>
          </cell>
          <cell r="F97">
            <v>0</v>
          </cell>
          <cell r="H97">
            <v>0</v>
          </cell>
        </row>
        <row r="98">
          <cell r="D98">
            <v>0</v>
          </cell>
          <cell r="F98">
            <v>0</v>
          </cell>
          <cell r="H98">
            <v>0</v>
          </cell>
        </row>
        <row r="99">
          <cell r="D99">
            <v>0</v>
          </cell>
          <cell r="F99">
            <v>0</v>
          </cell>
          <cell r="H99">
            <v>0</v>
          </cell>
        </row>
        <row r="100">
          <cell r="D100">
            <v>0</v>
          </cell>
          <cell r="F100">
            <v>0</v>
          </cell>
          <cell r="H100">
            <v>0</v>
          </cell>
        </row>
        <row r="101">
          <cell r="D101">
            <v>0</v>
          </cell>
          <cell r="F101">
            <v>0</v>
          </cell>
          <cell r="H101">
            <v>0</v>
          </cell>
        </row>
        <row r="102">
          <cell r="D102">
            <v>0</v>
          </cell>
          <cell r="F102">
            <v>0</v>
          </cell>
          <cell r="H102">
            <v>0</v>
          </cell>
        </row>
        <row r="103">
          <cell r="D103">
            <v>0</v>
          </cell>
          <cell r="F103">
            <v>0</v>
          </cell>
          <cell r="H103">
            <v>0</v>
          </cell>
        </row>
        <row r="104">
          <cell r="D104">
            <v>0</v>
          </cell>
          <cell r="F104">
            <v>0</v>
          </cell>
          <cell r="H104">
            <v>0</v>
          </cell>
        </row>
        <row r="105">
          <cell r="D105">
            <v>0</v>
          </cell>
          <cell r="F105">
            <v>0</v>
          </cell>
          <cell r="H105">
            <v>0</v>
          </cell>
        </row>
        <row r="106">
          <cell r="D106">
            <v>0</v>
          </cell>
          <cell r="F106">
            <v>0</v>
          </cell>
          <cell r="H106">
            <v>0</v>
          </cell>
        </row>
        <row r="107">
          <cell r="D107">
            <v>0</v>
          </cell>
          <cell r="F107">
            <v>0</v>
          </cell>
          <cell r="H107">
            <v>0</v>
          </cell>
        </row>
        <row r="108">
          <cell r="D108">
            <v>0</v>
          </cell>
          <cell r="F108">
            <v>0</v>
          </cell>
          <cell r="H108">
            <v>0</v>
          </cell>
        </row>
        <row r="109">
          <cell r="D109">
            <v>0</v>
          </cell>
          <cell r="F109">
            <v>0</v>
          </cell>
          <cell r="H109">
            <v>0</v>
          </cell>
        </row>
        <row r="110">
          <cell r="D110">
            <v>0</v>
          </cell>
          <cell r="F110">
            <v>0</v>
          </cell>
          <cell r="H110">
            <v>0</v>
          </cell>
        </row>
        <row r="111">
          <cell r="D111">
            <v>0</v>
          </cell>
          <cell r="F111">
            <v>0</v>
          </cell>
          <cell r="H111">
            <v>0</v>
          </cell>
        </row>
        <row r="112">
          <cell r="D112">
            <v>0</v>
          </cell>
          <cell r="F112">
            <v>0</v>
          </cell>
          <cell r="H112">
            <v>0</v>
          </cell>
        </row>
        <row r="113">
          <cell r="D113">
            <v>0</v>
          </cell>
          <cell r="F113">
            <v>0</v>
          </cell>
          <cell r="H113">
            <v>0</v>
          </cell>
        </row>
        <row r="114">
          <cell r="D114">
            <v>0</v>
          </cell>
          <cell r="F114">
            <v>0</v>
          </cell>
          <cell r="H114">
            <v>0</v>
          </cell>
        </row>
        <row r="115">
          <cell r="D115">
            <v>0</v>
          </cell>
          <cell r="F115">
            <v>0</v>
          </cell>
          <cell r="H115">
            <v>0</v>
          </cell>
        </row>
        <row r="116">
          <cell r="D116">
            <v>0</v>
          </cell>
          <cell r="F116">
            <v>0</v>
          </cell>
          <cell r="H116">
            <v>0</v>
          </cell>
        </row>
        <row r="117">
          <cell r="D117">
            <v>0</v>
          </cell>
          <cell r="F117">
            <v>0</v>
          </cell>
          <cell r="H117">
            <v>0</v>
          </cell>
        </row>
        <row r="118">
          <cell r="D118">
            <v>0</v>
          </cell>
          <cell r="F118">
            <v>0</v>
          </cell>
          <cell r="H118">
            <v>0</v>
          </cell>
        </row>
        <row r="119">
          <cell r="D119">
            <v>0</v>
          </cell>
          <cell r="F119">
            <v>0</v>
          </cell>
          <cell r="H119">
            <v>0</v>
          </cell>
        </row>
        <row r="120">
          <cell r="D120">
            <v>0</v>
          </cell>
          <cell r="F120">
            <v>0</v>
          </cell>
          <cell r="H120">
            <v>0</v>
          </cell>
        </row>
        <row r="121">
          <cell r="D121">
            <v>0</v>
          </cell>
          <cell r="F121">
            <v>0</v>
          </cell>
          <cell r="H121">
            <v>0</v>
          </cell>
        </row>
        <row r="122">
          <cell r="D122">
            <v>0</v>
          </cell>
          <cell r="F122">
            <v>0</v>
          </cell>
          <cell r="H122">
            <v>0</v>
          </cell>
        </row>
        <row r="123">
          <cell r="D123">
            <v>0</v>
          </cell>
          <cell r="F123">
            <v>0</v>
          </cell>
          <cell r="H123">
            <v>0</v>
          </cell>
        </row>
        <row r="124">
          <cell r="D124">
            <v>0</v>
          </cell>
          <cell r="F124">
            <v>0</v>
          </cell>
          <cell r="H124">
            <v>0</v>
          </cell>
        </row>
        <row r="125">
          <cell r="D125">
            <v>0</v>
          </cell>
          <cell r="F125">
            <v>0</v>
          </cell>
          <cell r="H125">
            <v>0</v>
          </cell>
        </row>
        <row r="126">
          <cell r="D126">
            <v>0</v>
          </cell>
          <cell r="F126">
            <v>0</v>
          </cell>
          <cell r="H126">
            <v>0</v>
          </cell>
        </row>
        <row r="127">
          <cell r="D127">
            <v>0</v>
          </cell>
          <cell r="F127">
            <v>0</v>
          </cell>
          <cell r="H127">
            <v>0</v>
          </cell>
        </row>
        <row r="128">
          <cell r="D128">
            <v>0</v>
          </cell>
          <cell r="F128">
            <v>0</v>
          </cell>
          <cell r="H128">
            <v>0</v>
          </cell>
        </row>
        <row r="129">
          <cell r="D129">
            <v>0</v>
          </cell>
          <cell r="F129">
            <v>0</v>
          </cell>
          <cell r="H129">
            <v>0</v>
          </cell>
        </row>
        <row r="130">
          <cell r="D130">
            <v>0</v>
          </cell>
          <cell r="F130">
            <v>0</v>
          </cell>
          <cell r="H130">
            <v>0</v>
          </cell>
        </row>
        <row r="131">
          <cell r="D131">
            <v>0</v>
          </cell>
          <cell r="F131">
            <v>0</v>
          </cell>
          <cell r="H131">
            <v>0</v>
          </cell>
        </row>
        <row r="132">
          <cell r="D132">
            <v>0</v>
          </cell>
          <cell r="F132">
            <v>0</v>
          </cell>
          <cell r="H132">
            <v>0</v>
          </cell>
        </row>
        <row r="133">
          <cell r="D133">
            <v>0</v>
          </cell>
          <cell r="F133">
            <v>0</v>
          </cell>
          <cell r="H133">
            <v>0</v>
          </cell>
        </row>
        <row r="134">
          <cell r="D134">
            <v>0</v>
          </cell>
          <cell r="F134">
            <v>0</v>
          </cell>
          <cell r="H134">
            <v>0</v>
          </cell>
        </row>
        <row r="135">
          <cell r="D135">
            <v>0</v>
          </cell>
          <cell r="F135">
            <v>0</v>
          </cell>
          <cell r="H135">
            <v>0</v>
          </cell>
        </row>
        <row r="136">
          <cell r="D136">
            <v>0</v>
          </cell>
          <cell r="F136">
            <v>0</v>
          </cell>
          <cell r="H136">
            <v>0</v>
          </cell>
        </row>
        <row r="137">
          <cell r="D137">
            <v>0</v>
          </cell>
          <cell r="F137">
            <v>0</v>
          </cell>
          <cell r="H137">
            <v>0</v>
          </cell>
        </row>
        <row r="138">
          <cell r="D138">
            <v>0</v>
          </cell>
          <cell r="F138">
            <v>0</v>
          </cell>
          <cell r="H138">
            <v>0</v>
          </cell>
        </row>
        <row r="139">
          <cell r="D139">
            <v>0</v>
          </cell>
          <cell r="F139">
            <v>0</v>
          </cell>
          <cell r="H139">
            <v>0</v>
          </cell>
        </row>
        <row r="140">
          <cell r="D140">
            <v>0</v>
          </cell>
          <cell r="F140">
            <v>0</v>
          </cell>
          <cell r="H140">
            <v>0</v>
          </cell>
        </row>
        <row r="141">
          <cell r="D141">
            <v>0</v>
          </cell>
          <cell r="F141">
            <v>0</v>
          </cell>
          <cell r="H141">
            <v>0</v>
          </cell>
        </row>
        <row r="142">
          <cell r="D142">
            <v>0</v>
          </cell>
          <cell r="F142">
            <v>0</v>
          </cell>
          <cell r="H142">
            <v>0</v>
          </cell>
        </row>
        <row r="143">
          <cell r="D143">
            <v>0</v>
          </cell>
          <cell r="F143">
            <v>0</v>
          </cell>
          <cell r="H143">
            <v>0</v>
          </cell>
        </row>
        <row r="144">
          <cell r="D144">
            <v>0</v>
          </cell>
          <cell r="F144">
            <v>0</v>
          </cell>
          <cell r="H144">
            <v>0</v>
          </cell>
        </row>
        <row r="145">
          <cell r="D145">
            <v>0</v>
          </cell>
          <cell r="F145">
            <v>0</v>
          </cell>
          <cell r="H145">
            <v>0</v>
          </cell>
        </row>
        <row r="146">
          <cell r="D146">
            <v>0</v>
          </cell>
          <cell r="F146">
            <v>0</v>
          </cell>
          <cell r="H146">
            <v>0</v>
          </cell>
        </row>
        <row r="147">
          <cell r="D147">
            <v>0</v>
          </cell>
          <cell r="F147">
            <v>0</v>
          </cell>
          <cell r="H147">
            <v>0</v>
          </cell>
        </row>
        <row r="148">
          <cell r="D148">
            <v>0</v>
          </cell>
          <cell r="F148">
            <v>0</v>
          </cell>
          <cell r="H148">
            <v>0</v>
          </cell>
        </row>
        <row r="149">
          <cell r="D149">
            <v>0</v>
          </cell>
          <cell r="F149">
            <v>0</v>
          </cell>
          <cell r="H149">
            <v>0</v>
          </cell>
        </row>
        <row r="150">
          <cell r="D150">
            <v>0</v>
          </cell>
          <cell r="F150">
            <v>0</v>
          </cell>
          <cell r="H150">
            <v>0</v>
          </cell>
        </row>
        <row r="151">
          <cell r="D151">
            <v>0</v>
          </cell>
          <cell r="F151">
            <v>0</v>
          </cell>
          <cell r="H151">
            <v>0</v>
          </cell>
        </row>
        <row r="152">
          <cell r="D152">
            <v>0</v>
          </cell>
          <cell r="F152">
            <v>0</v>
          </cell>
          <cell r="H152">
            <v>0</v>
          </cell>
        </row>
        <row r="153">
          <cell r="D153">
            <v>0</v>
          </cell>
          <cell r="F153">
            <v>0</v>
          </cell>
          <cell r="H153">
            <v>0</v>
          </cell>
        </row>
        <row r="154">
          <cell r="D154">
            <v>0</v>
          </cell>
          <cell r="F154">
            <v>0</v>
          </cell>
          <cell r="H154">
            <v>0</v>
          </cell>
        </row>
        <row r="155">
          <cell r="D155">
            <v>0</v>
          </cell>
          <cell r="F155">
            <v>0</v>
          </cell>
          <cell r="H155">
            <v>0</v>
          </cell>
        </row>
        <row r="156">
          <cell r="D156">
            <v>0</v>
          </cell>
          <cell r="F156">
            <v>0</v>
          </cell>
          <cell r="H156">
            <v>0</v>
          </cell>
        </row>
        <row r="157">
          <cell r="D157">
            <v>0</v>
          </cell>
          <cell r="F157">
            <v>0</v>
          </cell>
          <cell r="H157">
            <v>0</v>
          </cell>
        </row>
        <row r="158">
          <cell r="D158">
            <v>0</v>
          </cell>
          <cell r="F158">
            <v>0</v>
          </cell>
          <cell r="H158">
            <v>0</v>
          </cell>
        </row>
        <row r="159">
          <cell r="D159">
            <v>0</v>
          </cell>
          <cell r="F159">
            <v>0</v>
          </cell>
          <cell r="H159">
            <v>0</v>
          </cell>
        </row>
        <row r="160">
          <cell r="D160">
            <v>0</v>
          </cell>
          <cell r="F160">
            <v>0</v>
          </cell>
          <cell r="H160">
            <v>0</v>
          </cell>
        </row>
        <row r="161">
          <cell r="D161">
            <v>0</v>
          </cell>
          <cell r="F161">
            <v>0</v>
          </cell>
          <cell r="H161">
            <v>0</v>
          </cell>
        </row>
        <row r="162">
          <cell r="D162">
            <v>0</v>
          </cell>
          <cell r="F162">
            <v>0</v>
          </cell>
          <cell r="H162">
            <v>0</v>
          </cell>
        </row>
        <row r="163">
          <cell r="D163">
            <v>0</v>
          </cell>
          <cell r="F163">
            <v>0</v>
          </cell>
          <cell r="H163">
            <v>0</v>
          </cell>
        </row>
        <row r="164">
          <cell r="D164">
            <v>0</v>
          </cell>
          <cell r="F164">
            <v>0</v>
          </cell>
          <cell r="H164">
            <v>0</v>
          </cell>
        </row>
        <row r="165">
          <cell r="D165">
            <v>0</v>
          </cell>
          <cell r="F165">
            <v>0</v>
          </cell>
          <cell r="H165">
            <v>0</v>
          </cell>
        </row>
        <row r="166">
          <cell r="D166">
            <v>0</v>
          </cell>
          <cell r="F166">
            <v>0</v>
          </cell>
          <cell r="H166">
            <v>0</v>
          </cell>
        </row>
        <row r="167">
          <cell r="D167">
            <v>0</v>
          </cell>
          <cell r="F167">
            <v>0</v>
          </cell>
          <cell r="H167">
            <v>0</v>
          </cell>
        </row>
        <row r="168">
          <cell r="D168">
            <v>0</v>
          </cell>
          <cell r="F168">
            <v>0</v>
          </cell>
          <cell r="H168">
            <v>0</v>
          </cell>
        </row>
        <row r="169">
          <cell r="D169">
            <v>0</v>
          </cell>
          <cell r="F169">
            <v>0</v>
          </cell>
          <cell r="H169">
            <v>0</v>
          </cell>
        </row>
        <row r="170">
          <cell r="D170">
            <v>0</v>
          </cell>
          <cell r="F170">
            <v>0</v>
          </cell>
          <cell r="H170">
            <v>0</v>
          </cell>
        </row>
        <row r="171">
          <cell r="D171">
            <v>0</v>
          </cell>
          <cell r="F171">
            <v>0</v>
          </cell>
          <cell r="H171">
            <v>0</v>
          </cell>
        </row>
        <row r="172">
          <cell r="D172">
            <v>0</v>
          </cell>
          <cell r="F172">
            <v>0</v>
          </cell>
          <cell r="H172">
            <v>0</v>
          </cell>
        </row>
        <row r="173">
          <cell r="D173">
            <v>0</v>
          </cell>
          <cell r="F173">
            <v>0</v>
          </cell>
          <cell r="H173">
            <v>0</v>
          </cell>
        </row>
        <row r="174">
          <cell r="D174">
            <v>0</v>
          </cell>
          <cell r="F174">
            <v>0</v>
          </cell>
          <cell r="H174">
            <v>0</v>
          </cell>
        </row>
        <row r="175">
          <cell r="D175">
            <v>0</v>
          </cell>
          <cell r="F175">
            <v>0</v>
          </cell>
          <cell r="H175">
            <v>0</v>
          </cell>
        </row>
        <row r="176">
          <cell r="D176">
            <v>0</v>
          </cell>
          <cell r="F176">
            <v>0</v>
          </cell>
          <cell r="H176">
            <v>0</v>
          </cell>
        </row>
        <row r="177">
          <cell r="D177">
            <v>0</v>
          </cell>
          <cell r="F177">
            <v>0</v>
          </cell>
          <cell r="H177">
            <v>0</v>
          </cell>
        </row>
        <row r="178">
          <cell r="D178">
            <v>0</v>
          </cell>
          <cell r="F178">
            <v>0</v>
          </cell>
          <cell r="H178">
            <v>0</v>
          </cell>
        </row>
        <row r="179">
          <cell r="D179">
            <v>0</v>
          </cell>
          <cell r="F179">
            <v>0</v>
          </cell>
          <cell r="H179">
            <v>0</v>
          </cell>
        </row>
        <row r="180">
          <cell r="D180">
            <v>0</v>
          </cell>
          <cell r="F180">
            <v>0</v>
          </cell>
          <cell r="H180">
            <v>0</v>
          </cell>
        </row>
        <row r="181">
          <cell r="D181">
            <v>0</v>
          </cell>
          <cell r="F181">
            <v>0</v>
          </cell>
          <cell r="H181">
            <v>0</v>
          </cell>
        </row>
        <row r="182">
          <cell r="D182">
            <v>0</v>
          </cell>
          <cell r="F182">
            <v>0</v>
          </cell>
          <cell r="H182">
            <v>0</v>
          </cell>
        </row>
        <row r="183">
          <cell r="D183">
            <v>0</v>
          </cell>
          <cell r="F183">
            <v>0</v>
          </cell>
          <cell r="H183">
            <v>0</v>
          </cell>
        </row>
        <row r="184">
          <cell r="D184">
            <v>0</v>
          </cell>
          <cell r="F184">
            <v>0</v>
          </cell>
          <cell r="H184">
            <v>0</v>
          </cell>
        </row>
        <row r="185">
          <cell r="D185">
            <v>0</v>
          </cell>
          <cell r="F185">
            <v>0</v>
          </cell>
          <cell r="H185">
            <v>0</v>
          </cell>
        </row>
        <row r="186">
          <cell r="D186">
            <v>0</v>
          </cell>
          <cell r="F186">
            <v>0</v>
          </cell>
          <cell r="H186">
            <v>0</v>
          </cell>
        </row>
        <row r="187">
          <cell r="D187">
            <v>0</v>
          </cell>
          <cell r="F187">
            <v>0</v>
          </cell>
          <cell r="H187">
            <v>0</v>
          </cell>
        </row>
        <row r="188">
          <cell r="D188">
            <v>0</v>
          </cell>
          <cell r="F188">
            <v>0</v>
          </cell>
          <cell r="H188">
            <v>0</v>
          </cell>
        </row>
        <row r="189">
          <cell r="D189">
            <v>0</v>
          </cell>
          <cell r="F189">
            <v>0</v>
          </cell>
          <cell r="H189">
            <v>0</v>
          </cell>
        </row>
        <row r="190">
          <cell r="D190">
            <v>0</v>
          </cell>
          <cell r="F190">
            <v>0</v>
          </cell>
          <cell r="H190">
            <v>0</v>
          </cell>
        </row>
        <row r="191">
          <cell r="D191">
            <v>0</v>
          </cell>
          <cell r="F191">
            <v>0</v>
          </cell>
          <cell r="H191">
            <v>0</v>
          </cell>
        </row>
        <row r="192">
          <cell r="D192">
            <v>0</v>
          </cell>
          <cell r="F192">
            <v>0</v>
          </cell>
          <cell r="H192">
            <v>0</v>
          </cell>
        </row>
        <row r="193">
          <cell r="D193">
            <v>0</v>
          </cell>
          <cell r="F193">
            <v>0</v>
          </cell>
          <cell r="H193">
            <v>0</v>
          </cell>
        </row>
        <row r="194">
          <cell r="D194">
            <v>0</v>
          </cell>
          <cell r="F194">
            <v>0</v>
          </cell>
          <cell r="H194">
            <v>0</v>
          </cell>
        </row>
        <row r="195">
          <cell r="D195">
            <v>0</v>
          </cell>
          <cell r="F195">
            <v>0</v>
          </cell>
          <cell r="H195">
            <v>0</v>
          </cell>
        </row>
        <row r="196">
          <cell r="D196">
            <v>0</v>
          </cell>
          <cell r="F196">
            <v>0</v>
          </cell>
          <cell r="H196">
            <v>0</v>
          </cell>
        </row>
        <row r="197">
          <cell r="D197">
            <v>0</v>
          </cell>
          <cell r="F197">
            <v>0</v>
          </cell>
          <cell r="H197">
            <v>0</v>
          </cell>
        </row>
        <row r="198">
          <cell r="D198">
            <v>0</v>
          </cell>
          <cell r="F198">
            <v>0</v>
          </cell>
          <cell r="H198">
            <v>0</v>
          </cell>
        </row>
        <row r="199">
          <cell r="D199">
            <v>0</v>
          </cell>
          <cell r="F199">
            <v>0</v>
          </cell>
          <cell r="H199">
            <v>0</v>
          </cell>
        </row>
        <row r="200">
          <cell r="D200">
            <v>0</v>
          </cell>
          <cell r="F200">
            <v>0</v>
          </cell>
          <cell r="H200">
            <v>0</v>
          </cell>
        </row>
        <row r="201">
          <cell r="D201">
            <v>0</v>
          </cell>
          <cell r="F201">
            <v>0</v>
          </cell>
          <cell r="H201">
            <v>0</v>
          </cell>
        </row>
        <row r="202">
          <cell r="D202">
            <v>0</v>
          </cell>
          <cell r="F202">
            <v>0</v>
          </cell>
          <cell r="H202">
            <v>0</v>
          </cell>
        </row>
        <row r="203">
          <cell r="D203">
            <v>0</v>
          </cell>
          <cell r="F203">
            <v>0</v>
          </cell>
          <cell r="H203">
            <v>0</v>
          </cell>
        </row>
        <row r="204">
          <cell r="D204">
            <v>0</v>
          </cell>
          <cell r="F204">
            <v>0</v>
          </cell>
          <cell r="H204">
            <v>0</v>
          </cell>
        </row>
        <row r="205">
          <cell r="D205">
            <v>0</v>
          </cell>
          <cell r="F205">
            <v>0</v>
          </cell>
          <cell r="H205">
            <v>0</v>
          </cell>
        </row>
        <row r="206">
          <cell r="D206">
            <v>0</v>
          </cell>
          <cell r="F206">
            <v>0</v>
          </cell>
          <cell r="H206">
            <v>0</v>
          </cell>
        </row>
        <row r="207">
          <cell r="D207">
            <v>0</v>
          </cell>
          <cell r="F207">
            <v>0</v>
          </cell>
          <cell r="H207">
            <v>0</v>
          </cell>
        </row>
        <row r="208">
          <cell r="D208">
            <v>0</v>
          </cell>
          <cell r="F208">
            <v>0</v>
          </cell>
          <cell r="H208">
            <v>0</v>
          </cell>
        </row>
        <row r="209">
          <cell r="D209">
            <v>0</v>
          </cell>
          <cell r="F209">
            <v>0</v>
          </cell>
          <cell r="H209">
            <v>0</v>
          </cell>
        </row>
        <row r="210">
          <cell r="D210">
            <v>0</v>
          </cell>
          <cell r="F210">
            <v>0</v>
          </cell>
          <cell r="H210">
            <v>0</v>
          </cell>
        </row>
        <row r="211">
          <cell r="D211">
            <v>0</v>
          </cell>
          <cell r="F211">
            <v>0</v>
          </cell>
          <cell r="H211">
            <v>0</v>
          </cell>
        </row>
        <row r="212">
          <cell r="D212">
            <v>0</v>
          </cell>
          <cell r="F212">
            <v>0</v>
          </cell>
          <cell r="H212">
            <v>0</v>
          </cell>
        </row>
        <row r="213">
          <cell r="D213">
            <v>0</v>
          </cell>
          <cell r="F213">
            <v>0</v>
          </cell>
          <cell r="H213">
            <v>0</v>
          </cell>
        </row>
        <row r="214">
          <cell r="D214">
            <v>0</v>
          </cell>
          <cell r="F214">
            <v>0</v>
          </cell>
          <cell r="H214">
            <v>0</v>
          </cell>
        </row>
        <row r="215">
          <cell r="D215">
            <v>0</v>
          </cell>
          <cell r="F215">
            <v>0</v>
          </cell>
          <cell r="H215">
            <v>0</v>
          </cell>
        </row>
        <row r="216">
          <cell r="D216">
            <v>0</v>
          </cell>
          <cell r="F216">
            <v>0</v>
          </cell>
          <cell r="H216">
            <v>0</v>
          </cell>
        </row>
        <row r="217">
          <cell r="D217">
            <v>0</v>
          </cell>
          <cell r="F217">
            <v>0</v>
          </cell>
          <cell r="H217">
            <v>0</v>
          </cell>
        </row>
        <row r="218">
          <cell r="D218">
            <v>0</v>
          </cell>
          <cell r="F218">
            <v>0</v>
          </cell>
          <cell r="H218">
            <v>0</v>
          </cell>
        </row>
        <row r="219">
          <cell r="D219">
            <v>0</v>
          </cell>
          <cell r="F219">
            <v>0</v>
          </cell>
          <cell r="H219">
            <v>0</v>
          </cell>
        </row>
        <row r="220">
          <cell r="D220">
            <v>0</v>
          </cell>
          <cell r="F220">
            <v>0</v>
          </cell>
          <cell r="H220">
            <v>0</v>
          </cell>
        </row>
        <row r="221">
          <cell r="D221">
            <v>0</v>
          </cell>
          <cell r="F221">
            <v>0</v>
          </cell>
          <cell r="H221">
            <v>0</v>
          </cell>
        </row>
        <row r="222">
          <cell r="D222">
            <v>0</v>
          </cell>
          <cell r="F222">
            <v>0</v>
          </cell>
          <cell r="H222">
            <v>0</v>
          </cell>
        </row>
        <row r="223">
          <cell r="D223">
            <v>0</v>
          </cell>
          <cell r="F223">
            <v>0</v>
          </cell>
          <cell r="H223">
            <v>0</v>
          </cell>
        </row>
        <row r="224">
          <cell r="D224">
            <v>0</v>
          </cell>
          <cell r="F224">
            <v>0</v>
          </cell>
          <cell r="H224">
            <v>0</v>
          </cell>
        </row>
        <row r="225">
          <cell r="D225">
            <v>0</v>
          </cell>
          <cell r="F225">
            <v>0</v>
          </cell>
          <cell r="H225">
            <v>0</v>
          </cell>
        </row>
        <row r="226">
          <cell r="D226">
            <v>0</v>
          </cell>
          <cell r="F226">
            <v>0</v>
          </cell>
          <cell r="H226">
            <v>0</v>
          </cell>
        </row>
        <row r="227">
          <cell r="D227">
            <v>0</v>
          </cell>
          <cell r="F227">
            <v>0</v>
          </cell>
          <cell r="H227">
            <v>0</v>
          </cell>
        </row>
        <row r="228">
          <cell r="D228">
            <v>0</v>
          </cell>
          <cell r="F228">
            <v>0</v>
          </cell>
          <cell r="H228">
            <v>0</v>
          </cell>
        </row>
        <row r="229">
          <cell r="D229">
            <v>0</v>
          </cell>
          <cell r="F229">
            <v>0</v>
          </cell>
          <cell r="H229">
            <v>0</v>
          </cell>
        </row>
        <row r="230">
          <cell r="D230">
            <v>0</v>
          </cell>
          <cell r="F230">
            <v>0</v>
          </cell>
          <cell r="H230">
            <v>0</v>
          </cell>
        </row>
        <row r="231">
          <cell r="D231">
            <v>0</v>
          </cell>
          <cell r="F231">
            <v>0</v>
          </cell>
          <cell r="H231">
            <v>0</v>
          </cell>
        </row>
        <row r="232">
          <cell r="D232">
            <v>0</v>
          </cell>
          <cell r="F232">
            <v>0</v>
          </cell>
          <cell r="H232">
            <v>0</v>
          </cell>
        </row>
        <row r="233">
          <cell r="D233">
            <v>0</v>
          </cell>
          <cell r="F233">
            <v>0</v>
          </cell>
          <cell r="H233">
            <v>0</v>
          </cell>
        </row>
        <row r="234">
          <cell r="D234">
            <v>0</v>
          </cell>
          <cell r="F234">
            <v>0</v>
          </cell>
          <cell r="H234">
            <v>0</v>
          </cell>
        </row>
        <row r="235">
          <cell r="D235">
            <v>0</v>
          </cell>
          <cell r="F235">
            <v>0</v>
          </cell>
          <cell r="H235">
            <v>0</v>
          </cell>
        </row>
        <row r="236">
          <cell r="D236">
            <v>0</v>
          </cell>
          <cell r="F236">
            <v>0</v>
          </cell>
          <cell r="H236">
            <v>0</v>
          </cell>
        </row>
        <row r="237">
          <cell r="D237">
            <v>0</v>
          </cell>
          <cell r="F237">
            <v>0</v>
          </cell>
          <cell r="H237">
            <v>0</v>
          </cell>
        </row>
        <row r="238">
          <cell r="D238">
            <v>0</v>
          </cell>
          <cell r="F238">
            <v>0</v>
          </cell>
          <cell r="H238">
            <v>0</v>
          </cell>
        </row>
        <row r="239">
          <cell r="D239">
            <v>0</v>
          </cell>
          <cell r="F239">
            <v>0</v>
          </cell>
          <cell r="H239">
            <v>0</v>
          </cell>
        </row>
        <row r="240">
          <cell r="D240">
            <v>0</v>
          </cell>
          <cell r="F240">
            <v>0</v>
          </cell>
          <cell r="H240">
            <v>0</v>
          </cell>
        </row>
        <row r="241">
          <cell r="D241">
            <v>0</v>
          </cell>
          <cell r="F241">
            <v>0</v>
          </cell>
          <cell r="H241">
            <v>0</v>
          </cell>
        </row>
        <row r="242">
          <cell r="D242">
            <v>0</v>
          </cell>
          <cell r="F242">
            <v>0</v>
          </cell>
          <cell r="H242">
            <v>0</v>
          </cell>
        </row>
        <row r="243">
          <cell r="D243">
            <v>0</v>
          </cell>
          <cell r="F243">
            <v>0</v>
          </cell>
          <cell r="H243">
            <v>0</v>
          </cell>
        </row>
        <row r="244">
          <cell r="D244">
            <v>0</v>
          </cell>
          <cell r="F244">
            <v>0</v>
          </cell>
          <cell r="H244">
            <v>0</v>
          </cell>
        </row>
        <row r="245">
          <cell r="D245">
            <v>0</v>
          </cell>
          <cell r="F245">
            <v>0</v>
          </cell>
          <cell r="H245">
            <v>0</v>
          </cell>
        </row>
        <row r="246">
          <cell r="D246">
            <v>0</v>
          </cell>
          <cell r="F246">
            <v>0</v>
          </cell>
          <cell r="H246">
            <v>0</v>
          </cell>
        </row>
        <row r="247">
          <cell r="D247">
            <v>0</v>
          </cell>
          <cell r="F247">
            <v>0</v>
          </cell>
          <cell r="H247">
            <v>0</v>
          </cell>
        </row>
        <row r="248">
          <cell r="D248">
            <v>0</v>
          </cell>
          <cell r="F248">
            <v>0</v>
          </cell>
          <cell r="H248">
            <v>0</v>
          </cell>
        </row>
        <row r="249">
          <cell r="D249">
            <v>0</v>
          </cell>
          <cell r="F249">
            <v>0</v>
          </cell>
          <cell r="H249">
            <v>0</v>
          </cell>
        </row>
        <row r="250">
          <cell r="D250">
            <v>0</v>
          </cell>
          <cell r="F250">
            <v>0</v>
          </cell>
          <cell r="H250">
            <v>0</v>
          </cell>
        </row>
        <row r="251">
          <cell r="D251">
            <v>0</v>
          </cell>
          <cell r="F251">
            <v>0</v>
          </cell>
          <cell r="H251">
            <v>0</v>
          </cell>
        </row>
        <row r="252">
          <cell r="D252">
            <v>0</v>
          </cell>
          <cell r="F252">
            <v>0</v>
          </cell>
          <cell r="H252">
            <v>0</v>
          </cell>
        </row>
        <row r="253">
          <cell r="D253">
            <v>0</v>
          </cell>
          <cell r="F253">
            <v>0</v>
          </cell>
          <cell r="H253">
            <v>0</v>
          </cell>
        </row>
        <row r="254">
          <cell r="D254">
            <v>0</v>
          </cell>
          <cell r="F254">
            <v>0</v>
          </cell>
          <cell r="H254">
            <v>0</v>
          </cell>
        </row>
        <row r="255">
          <cell r="D255">
            <v>0</v>
          </cell>
          <cell r="F255">
            <v>0</v>
          </cell>
          <cell r="H255">
            <v>0</v>
          </cell>
        </row>
        <row r="256">
          <cell r="D256">
            <v>0</v>
          </cell>
          <cell r="F256">
            <v>0</v>
          </cell>
          <cell r="H256">
            <v>0</v>
          </cell>
        </row>
        <row r="257">
          <cell r="D257">
            <v>0</v>
          </cell>
          <cell r="F257">
            <v>0</v>
          </cell>
          <cell r="H257">
            <v>0</v>
          </cell>
        </row>
        <row r="258">
          <cell r="D258">
            <v>0</v>
          </cell>
          <cell r="F258">
            <v>0</v>
          </cell>
          <cell r="H258">
            <v>0</v>
          </cell>
        </row>
        <row r="259">
          <cell r="D259">
            <v>0</v>
          </cell>
          <cell r="F259">
            <v>0</v>
          </cell>
          <cell r="H259">
            <v>0</v>
          </cell>
        </row>
        <row r="260">
          <cell r="D260">
            <v>0</v>
          </cell>
          <cell r="F260">
            <v>0</v>
          </cell>
          <cell r="H260">
            <v>0</v>
          </cell>
        </row>
        <row r="261">
          <cell r="D261">
            <v>0</v>
          </cell>
          <cell r="F261">
            <v>0</v>
          </cell>
          <cell r="H261">
            <v>0</v>
          </cell>
        </row>
        <row r="262">
          <cell r="D262">
            <v>0</v>
          </cell>
          <cell r="F262">
            <v>0</v>
          </cell>
          <cell r="H262">
            <v>0</v>
          </cell>
        </row>
        <row r="263">
          <cell r="D263">
            <v>0</v>
          </cell>
          <cell r="F263">
            <v>0</v>
          </cell>
          <cell r="H263">
            <v>0</v>
          </cell>
        </row>
        <row r="264">
          <cell r="D264">
            <v>0</v>
          </cell>
          <cell r="F264">
            <v>0</v>
          </cell>
          <cell r="H264">
            <v>0</v>
          </cell>
        </row>
        <row r="265">
          <cell r="D265">
            <v>0</v>
          </cell>
          <cell r="F265">
            <v>0</v>
          </cell>
          <cell r="H265">
            <v>0</v>
          </cell>
        </row>
        <row r="266">
          <cell r="D266">
            <v>0</v>
          </cell>
          <cell r="F266">
            <v>0</v>
          </cell>
          <cell r="H266">
            <v>0</v>
          </cell>
        </row>
        <row r="267">
          <cell r="D267">
            <v>0</v>
          </cell>
          <cell r="F267">
            <v>0</v>
          </cell>
          <cell r="H267">
            <v>0</v>
          </cell>
        </row>
        <row r="268">
          <cell r="D268">
            <v>0</v>
          </cell>
          <cell r="F268">
            <v>0</v>
          </cell>
          <cell r="H268">
            <v>0</v>
          </cell>
        </row>
        <row r="269">
          <cell r="D269">
            <v>0</v>
          </cell>
          <cell r="F269">
            <v>0</v>
          </cell>
          <cell r="H269">
            <v>0</v>
          </cell>
        </row>
        <row r="270">
          <cell r="D270">
            <v>0</v>
          </cell>
          <cell r="F270">
            <v>0</v>
          </cell>
          <cell r="H270">
            <v>0</v>
          </cell>
        </row>
        <row r="271">
          <cell r="D271">
            <v>0</v>
          </cell>
          <cell r="F271">
            <v>0</v>
          </cell>
          <cell r="H271">
            <v>0</v>
          </cell>
        </row>
        <row r="272">
          <cell r="D272">
            <v>0</v>
          </cell>
          <cell r="F272">
            <v>0</v>
          </cell>
          <cell r="H272">
            <v>0</v>
          </cell>
        </row>
        <row r="273">
          <cell r="D273">
            <v>0</v>
          </cell>
          <cell r="F273">
            <v>0</v>
          </cell>
          <cell r="H273">
            <v>0</v>
          </cell>
        </row>
        <row r="274">
          <cell r="D274">
            <v>0</v>
          </cell>
          <cell r="F274">
            <v>0</v>
          </cell>
          <cell r="H274">
            <v>0</v>
          </cell>
        </row>
        <row r="275">
          <cell r="D275">
            <v>0</v>
          </cell>
          <cell r="F275">
            <v>0</v>
          </cell>
          <cell r="H275">
            <v>0</v>
          </cell>
        </row>
        <row r="276">
          <cell r="D276">
            <v>0</v>
          </cell>
          <cell r="F276">
            <v>0</v>
          </cell>
          <cell r="H276">
            <v>0</v>
          </cell>
        </row>
        <row r="277">
          <cell r="D277">
            <v>0</v>
          </cell>
          <cell r="F277">
            <v>0</v>
          </cell>
          <cell r="H277">
            <v>0</v>
          </cell>
        </row>
        <row r="278">
          <cell r="D278">
            <v>0</v>
          </cell>
          <cell r="F278">
            <v>0</v>
          </cell>
          <cell r="H278">
            <v>0</v>
          </cell>
        </row>
        <row r="279">
          <cell r="D279">
            <v>0</v>
          </cell>
          <cell r="F279">
            <v>0</v>
          </cell>
          <cell r="H279">
            <v>0</v>
          </cell>
        </row>
        <row r="280">
          <cell r="D280">
            <v>0</v>
          </cell>
          <cell r="F280">
            <v>0</v>
          </cell>
          <cell r="H280">
            <v>0</v>
          </cell>
        </row>
        <row r="281">
          <cell r="D281">
            <v>0</v>
          </cell>
          <cell r="F281">
            <v>0</v>
          </cell>
          <cell r="H281">
            <v>0</v>
          </cell>
        </row>
        <row r="282">
          <cell r="D282">
            <v>0</v>
          </cell>
          <cell r="F282">
            <v>0</v>
          </cell>
          <cell r="H282">
            <v>0</v>
          </cell>
        </row>
        <row r="283">
          <cell r="D283">
            <v>0</v>
          </cell>
          <cell r="F283">
            <v>0</v>
          </cell>
          <cell r="H283">
            <v>0</v>
          </cell>
        </row>
        <row r="284">
          <cell r="D284">
            <v>0</v>
          </cell>
          <cell r="F284">
            <v>0</v>
          </cell>
          <cell r="H284">
            <v>0</v>
          </cell>
        </row>
        <row r="285">
          <cell r="D285">
            <v>0</v>
          </cell>
          <cell r="F285">
            <v>0</v>
          </cell>
          <cell r="H285">
            <v>0</v>
          </cell>
        </row>
        <row r="286">
          <cell r="D286">
            <v>0</v>
          </cell>
          <cell r="F286">
            <v>0</v>
          </cell>
          <cell r="H286">
            <v>0</v>
          </cell>
        </row>
        <row r="287">
          <cell r="D287">
            <v>0</v>
          </cell>
          <cell r="F287">
            <v>0</v>
          </cell>
          <cell r="H287">
            <v>0</v>
          </cell>
        </row>
        <row r="288">
          <cell r="D288">
            <v>0</v>
          </cell>
          <cell r="F288">
            <v>0</v>
          </cell>
          <cell r="H288">
            <v>0</v>
          </cell>
        </row>
        <row r="289">
          <cell r="D289">
            <v>0</v>
          </cell>
          <cell r="F289">
            <v>0</v>
          </cell>
          <cell r="H289">
            <v>0</v>
          </cell>
        </row>
        <row r="290">
          <cell r="D290">
            <v>0</v>
          </cell>
          <cell r="F290">
            <v>0</v>
          </cell>
          <cell r="H290">
            <v>0</v>
          </cell>
        </row>
        <row r="291">
          <cell r="D291">
            <v>0</v>
          </cell>
          <cell r="F291">
            <v>0</v>
          </cell>
          <cell r="H291">
            <v>0</v>
          </cell>
        </row>
        <row r="292">
          <cell r="D292">
            <v>0</v>
          </cell>
          <cell r="F292">
            <v>0</v>
          </cell>
          <cell r="H292">
            <v>0</v>
          </cell>
        </row>
        <row r="293">
          <cell r="D293">
            <v>0</v>
          </cell>
          <cell r="F293">
            <v>0</v>
          </cell>
          <cell r="H293">
            <v>0</v>
          </cell>
        </row>
        <row r="294">
          <cell r="D294">
            <v>0</v>
          </cell>
          <cell r="F294">
            <v>0</v>
          </cell>
          <cell r="H294">
            <v>0</v>
          </cell>
        </row>
        <row r="295">
          <cell r="D295">
            <v>0</v>
          </cell>
          <cell r="F295">
            <v>0</v>
          </cell>
          <cell r="H295">
            <v>0</v>
          </cell>
        </row>
        <row r="296">
          <cell r="D296">
            <v>0</v>
          </cell>
          <cell r="F296">
            <v>0</v>
          </cell>
          <cell r="H296">
            <v>0</v>
          </cell>
        </row>
        <row r="297">
          <cell r="D297">
            <v>0</v>
          </cell>
          <cell r="F297">
            <v>0</v>
          </cell>
          <cell r="H297">
            <v>0</v>
          </cell>
        </row>
        <row r="298">
          <cell r="D298">
            <v>0</v>
          </cell>
          <cell r="F298">
            <v>0</v>
          </cell>
          <cell r="H298">
            <v>0</v>
          </cell>
        </row>
        <row r="299">
          <cell r="D299">
            <v>0</v>
          </cell>
          <cell r="F299">
            <v>0</v>
          </cell>
          <cell r="H299">
            <v>0</v>
          </cell>
        </row>
        <row r="300">
          <cell r="D300">
            <v>0</v>
          </cell>
          <cell r="F300">
            <v>0</v>
          </cell>
          <cell r="H300">
            <v>0</v>
          </cell>
        </row>
        <row r="301">
          <cell r="D301">
            <v>0</v>
          </cell>
          <cell r="F301">
            <v>0</v>
          </cell>
          <cell r="H301">
            <v>0</v>
          </cell>
        </row>
        <row r="302">
          <cell r="D302">
            <v>0</v>
          </cell>
          <cell r="F302">
            <v>0</v>
          </cell>
          <cell r="H302">
            <v>0</v>
          </cell>
        </row>
        <row r="303">
          <cell r="D303">
            <v>0</v>
          </cell>
          <cell r="F303">
            <v>0</v>
          </cell>
          <cell r="H303">
            <v>0</v>
          </cell>
        </row>
        <row r="304">
          <cell r="D304">
            <v>0</v>
          </cell>
          <cell r="F304">
            <v>0</v>
          </cell>
          <cell r="H304">
            <v>0</v>
          </cell>
        </row>
        <row r="305">
          <cell r="D305">
            <v>0</v>
          </cell>
          <cell r="F305">
            <v>0</v>
          </cell>
          <cell r="H305">
            <v>0</v>
          </cell>
        </row>
        <row r="306">
          <cell r="D306">
            <v>0</v>
          </cell>
          <cell r="F306">
            <v>0</v>
          </cell>
          <cell r="H306">
            <v>0</v>
          </cell>
        </row>
        <row r="307">
          <cell r="D307">
            <v>0</v>
          </cell>
          <cell r="F307">
            <v>0</v>
          </cell>
          <cell r="H307">
            <v>0</v>
          </cell>
        </row>
        <row r="308">
          <cell r="D308">
            <v>0</v>
          </cell>
          <cell r="F308">
            <v>0</v>
          </cell>
          <cell r="H308">
            <v>0</v>
          </cell>
        </row>
        <row r="309">
          <cell r="D309">
            <v>0</v>
          </cell>
          <cell r="F309">
            <v>0</v>
          </cell>
          <cell r="H309">
            <v>0</v>
          </cell>
        </row>
        <row r="310">
          <cell r="D310">
            <v>0</v>
          </cell>
          <cell r="F310">
            <v>0</v>
          </cell>
          <cell r="H310">
            <v>0</v>
          </cell>
        </row>
        <row r="311">
          <cell r="D311">
            <v>0</v>
          </cell>
          <cell r="F311">
            <v>0</v>
          </cell>
          <cell r="H311">
            <v>0</v>
          </cell>
        </row>
        <row r="312">
          <cell r="D312">
            <v>0</v>
          </cell>
          <cell r="F312">
            <v>0</v>
          </cell>
          <cell r="H312">
            <v>0</v>
          </cell>
        </row>
        <row r="313">
          <cell r="D313">
            <v>0</v>
          </cell>
          <cell r="F313">
            <v>0</v>
          </cell>
          <cell r="H313">
            <v>0</v>
          </cell>
        </row>
        <row r="314">
          <cell r="D314">
            <v>0</v>
          </cell>
          <cell r="F314">
            <v>0</v>
          </cell>
          <cell r="H314">
            <v>0</v>
          </cell>
        </row>
        <row r="315">
          <cell r="D315">
            <v>0</v>
          </cell>
          <cell r="F315">
            <v>0</v>
          </cell>
          <cell r="H315">
            <v>0</v>
          </cell>
        </row>
        <row r="316">
          <cell r="D316">
            <v>0</v>
          </cell>
          <cell r="F316">
            <v>0</v>
          </cell>
          <cell r="H316">
            <v>0</v>
          </cell>
        </row>
        <row r="317">
          <cell r="D317">
            <v>0</v>
          </cell>
          <cell r="F317">
            <v>0</v>
          </cell>
          <cell r="H317">
            <v>0</v>
          </cell>
        </row>
        <row r="318">
          <cell r="D318">
            <v>0</v>
          </cell>
          <cell r="F318">
            <v>0</v>
          </cell>
          <cell r="H318">
            <v>0</v>
          </cell>
        </row>
        <row r="319">
          <cell r="D319">
            <v>0</v>
          </cell>
          <cell r="F319">
            <v>0</v>
          </cell>
          <cell r="H319">
            <v>0</v>
          </cell>
        </row>
        <row r="320">
          <cell r="D320">
            <v>0</v>
          </cell>
          <cell r="F320">
            <v>0</v>
          </cell>
          <cell r="H320">
            <v>0</v>
          </cell>
        </row>
        <row r="321">
          <cell r="D321">
            <v>0</v>
          </cell>
          <cell r="F321">
            <v>0</v>
          </cell>
          <cell r="H321">
            <v>0</v>
          </cell>
        </row>
        <row r="322">
          <cell r="D322">
            <v>0</v>
          </cell>
          <cell r="F322">
            <v>0</v>
          </cell>
          <cell r="H322">
            <v>0</v>
          </cell>
        </row>
        <row r="323">
          <cell r="D323">
            <v>0</v>
          </cell>
          <cell r="F323">
            <v>0</v>
          </cell>
          <cell r="H323">
            <v>0</v>
          </cell>
        </row>
        <row r="324">
          <cell r="D324">
            <v>0</v>
          </cell>
          <cell r="F324">
            <v>0</v>
          </cell>
          <cell r="H324">
            <v>0</v>
          </cell>
        </row>
        <row r="325">
          <cell r="D325">
            <v>0</v>
          </cell>
          <cell r="F325">
            <v>0</v>
          </cell>
          <cell r="H325">
            <v>0</v>
          </cell>
        </row>
        <row r="326">
          <cell r="D326">
            <v>0</v>
          </cell>
          <cell r="F326">
            <v>0</v>
          </cell>
          <cell r="H326">
            <v>0</v>
          </cell>
        </row>
        <row r="327">
          <cell r="D327">
            <v>0</v>
          </cell>
          <cell r="F327">
            <v>0</v>
          </cell>
          <cell r="H327">
            <v>0</v>
          </cell>
        </row>
        <row r="328">
          <cell r="D328">
            <v>0</v>
          </cell>
          <cell r="F328">
            <v>0</v>
          </cell>
          <cell r="H328">
            <v>0</v>
          </cell>
        </row>
        <row r="329">
          <cell r="D329">
            <v>0</v>
          </cell>
          <cell r="F329">
            <v>0</v>
          </cell>
          <cell r="H329">
            <v>0</v>
          </cell>
        </row>
        <row r="330">
          <cell r="D330">
            <v>0</v>
          </cell>
          <cell r="F330">
            <v>0</v>
          </cell>
          <cell r="H330">
            <v>0</v>
          </cell>
        </row>
        <row r="331">
          <cell r="D331">
            <v>0</v>
          </cell>
          <cell r="F331">
            <v>0</v>
          </cell>
          <cell r="H331">
            <v>0</v>
          </cell>
        </row>
        <row r="332">
          <cell r="D332">
            <v>0</v>
          </cell>
          <cell r="F332">
            <v>0</v>
          </cell>
          <cell r="H332">
            <v>0</v>
          </cell>
        </row>
        <row r="333">
          <cell r="D333">
            <v>0</v>
          </cell>
          <cell r="F333">
            <v>0</v>
          </cell>
          <cell r="H333">
            <v>0</v>
          </cell>
        </row>
        <row r="334">
          <cell r="D334">
            <v>0</v>
          </cell>
          <cell r="F334">
            <v>0</v>
          </cell>
          <cell r="H334">
            <v>0</v>
          </cell>
        </row>
        <row r="335">
          <cell r="D335">
            <v>0</v>
          </cell>
          <cell r="F335">
            <v>0</v>
          </cell>
          <cell r="H335">
            <v>0</v>
          </cell>
        </row>
        <row r="336">
          <cell r="D336">
            <v>0</v>
          </cell>
          <cell r="F336">
            <v>0</v>
          </cell>
          <cell r="H336">
            <v>0</v>
          </cell>
        </row>
        <row r="337">
          <cell r="D337">
            <v>0</v>
          </cell>
          <cell r="F337">
            <v>0</v>
          </cell>
          <cell r="H337">
            <v>0</v>
          </cell>
        </row>
        <row r="338">
          <cell r="D338">
            <v>0</v>
          </cell>
          <cell r="F338">
            <v>0</v>
          </cell>
          <cell r="H338">
            <v>0</v>
          </cell>
        </row>
        <row r="339">
          <cell r="D339">
            <v>0</v>
          </cell>
          <cell r="F339">
            <v>0</v>
          </cell>
          <cell r="H339">
            <v>0</v>
          </cell>
        </row>
        <row r="340">
          <cell r="D340">
            <v>0</v>
          </cell>
          <cell r="F340">
            <v>0</v>
          </cell>
          <cell r="H340">
            <v>0</v>
          </cell>
        </row>
        <row r="341">
          <cell r="D341">
            <v>0</v>
          </cell>
          <cell r="F341">
            <v>0</v>
          </cell>
          <cell r="H341">
            <v>0</v>
          </cell>
        </row>
        <row r="342">
          <cell r="D342">
            <v>0</v>
          </cell>
          <cell r="F342">
            <v>0</v>
          </cell>
          <cell r="H342">
            <v>0</v>
          </cell>
        </row>
        <row r="343">
          <cell r="D343">
            <v>0</v>
          </cell>
          <cell r="F343">
            <v>0</v>
          </cell>
          <cell r="H343">
            <v>0</v>
          </cell>
        </row>
        <row r="344">
          <cell r="D344">
            <v>0</v>
          </cell>
          <cell r="F344">
            <v>0</v>
          </cell>
          <cell r="H344">
            <v>0</v>
          </cell>
        </row>
        <row r="345">
          <cell r="D345">
            <v>0</v>
          </cell>
          <cell r="F345">
            <v>0</v>
          </cell>
          <cell r="H345">
            <v>0</v>
          </cell>
        </row>
        <row r="346">
          <cell r="D346">
            <v>0</v>
          </cell>
          <cell r="F346">
            <v>0</v>
          </cell>
          <cell r="H346">
            <v>0</v>
          </cell>
        </row>
        <row r="347">
          <cell r="D347">
            <v>0</v>
          </cell>
          <cell r="F347">
            <v>0</v>
          </cell>
          <cell r="H347">
            <v>0</v>
          </cell>
        </row>
        <row r="348">
          <cell r="D348">
            <v>0</v>
          </cell>
          <cell r="F348">
            <v>0</v>
          </cell>
          <cell r="H348">
            <v>0</v>
          </cell>
        </row>
        <row r="349">
          <cell r="D349">
            <v>0</v>
          </cell>
          <cell r="F349">
            <v>0</v>
          </cell>
          <cell r="H349">
            <v>0</v>
          </cell>
        </row>
        <row r="350">
          <cell r="D350">
            <v>0</v>
          </cell>
          <cell r="F350">
            <v>0</v>
          </cell>
          <cell r="H350">
            <v>0</v>
          </cell>
        </row>
        <row r="351">
          <cell r="D351">
            <v>0</v>
          </cell>
          <cell r="F351">
            <v>0</v>
          </cell>
          <cell r="H351">
            <v>0</v>
          </cell>
        </row>
        <row r="352">
          <cell r="D352">
            <v>0</v>
          </cell>
          <cell r="F352">
            <v>0</v>
          </cell>
          <cell r="H352">
            <v>0</v>
          </cell>
        </row>
        <row r="353">
          <cell r="D353">
            <v>0</v>
          </cell>
          <cell r="F353">
            <v>0</v>
          </cell>
          <cell r="H353">
            <v>0</v>
          </cell>
        </row>
        <row r="354">
          <cell r="D354">
            <v>0</v>
          </cell>
          <cell r="F354">
            <v>0</v>
          </cell>
          <cell r="H354">
            <v>0</v>
          </cell>
        </row>
        <row r="355">
          <cell r="D355">
            <v>0</v>
          </cell>
          <cell r="F355">
            <v>0</v>
          </cell>
          <cell r="H355">
            <v>0</v>
          </cell>
        </row>
        <row r="356">
          <cell r="D356">
            <v>0</v>
          </cell>
          <cell r="F356">
            <v>0</v>
          </cell>
          <cell r="H356">
            <v>0</v>
          </cell>
        </row>
        <row r="357">
          <cell r="D357">
            <v>0</v>
          </cell>
          <cell r="F357">
            <v>0</v>
          </cell>
          <cell r="H357">
            <v>0</v>
          </cell>
        </row>
        <row r="358">
          <cell r="D358">
            <v>0</v>
          </cell>
          <cell r="F358">
            <v>0</v>
          </cell>
          <cell r="H358">
            <v>0</v>
          </cell>
        </row>
        <row r="359">
          <cell r="D359">
            <v>0</v>
          </cell>
          <cell r="F359">
            <v>0</v>
          </cell>
          <cell r="H359">
            <v>0</v>
          </cell>
        </row>
        <row r="360">
          <cell r="D360">
            <v>0</v>
          </cell>
          <cell r="F360">
            <v>0</v>
          </cell>
          <cell r="H360">
            <v>0</v>
          </cell>
        </row>
        <row r="361">
          <cell r="D361">
            <v>0</v>
          </cell>
          <cell r="F361">
            <v>0</v>
          </cell>
          <cell r="H361">
            <v>0</v>
          </cell>
        </row>
        <row r="362">
          <cell r="D362">
            <v>0</v>
          </cell>
          <cell r="F362">
            <v>0</v>
          </cell>
          <cell r="H362">
            <v>0</v>
          </cell>
        </row>
        <row r="363">
          <cell r="D363">
            <v>0</v>
          </cell>
          <cell r="F363">
            <v>0</v>
          </cell>
          <cell r="H363">
            <v>0</v>
          </cell>
        </row>
        <row r="364">
          <cell r="D364">
            <v>0</v>
          </cell>
          <cell r="F364">
            <v>0</v>
          </cell>
          <cell r="H364">
            <v>0</v>
          </cell>
        </row>
        <row r="365">
          <cell r="D365">
            <v>0</v>
          </cell>
          <cell r="F365">
            <v>0</v>
          </cell>
          <cell r="H365">
            <v>0</v>
          </cell>
        </row>
        <row r="366">
          <cell r="D366">
            <v>0</v>
          </cell>
          <cell r="F366">
            <v>0</v>
          </cell>
          <cell r="H366">
            <v>0</v>
          </cell>
        </row>
        <row r="367">
          <cell r="D367">
            <v>0</v>
          </cell>
          <cell r="F367">
            <v>0</v>
          </cell>
          <cell r="H367">
            <v>0</v>
          </cell>
        </row>
        <row r="368">
          <cell r="D368">
            <v>0</v>
          </cell>
          <cell r="F368">
            <v>0</v>
          </cell>
          <cell r="H368">
            <v>0</v>
          </cell>
        </row>
        <row r="369">
          <cell r="D369">
            <v>0</v>
          </cell>
          <cell r="F369">
            <v>0</v>
          </cell>
          <cell r="H369">
            <v>0</v>
          </cell>
        </row>
        <row r="370">
          <cell r="D370">
            <v>0</v>
          </cell>
          <cell r="F370">
            <v>0</v>
          </cell>
          <cell r="H370">
            <v>0</v>
          </cell>
        </row>
        <row r="371">
          <cell r="D371">
            <v>0</v>
          </cell>
          <cell r="F371">
            <v>0</v>
          </cell>
          <cell r="H371">
            <v>0</v>
          </cell>
        </row>
        <row r="372">
          <cell r="D372">
            <v>0</v>
          </cell>
          <cell r="F372">
            <v>0</v>
          </cell>
          <cell r="H372">
            <v>0</v>
          </cell>
        </row>
        <row r="373">
          <cell r="D373">
            <v>0</v>
          </cell>
          <cell r="F373">
            <v>0</v>
          </cell>
          <cell r="H373">
            <v>0</v>
          </cell>
        </row>
        <row r="374">
          <cell r="D374">
            <v>0</v>
          </cell>
          <cell r="F374">
            <v>0</v>
          </cell>
          <cell r="H374">
            <v>0</v>
          </cell>
        </row>
        <row r="375">
          <cell r="D375">
            <v>0</v>
          </cell>
          <cell r="F375">
            <v>0</v>
          </cell>
          <cell r="H375">
            <v>0</v>
          </cell>
        </row>
        <row r="376">
          <cell r="D376">
            <v>0</v>
          </cell>
          <cell r="F376">
            <v>0</v>
          </cell>
          <cell r="H376">
            <v>0</v>
          </cell>
        </row>
        <row r="377">
          <cell r="D377">
            <v>0</v>
          </cell>
          <cell r="F377">
            <v>0</v>
          </cell>
          <cell r="H377">
            <v>0</v>
          </cell>
        </row>
        <row r="378">
          <cell r="D378">
            <v>0</v>
          </cell>
          <cell r="F378">
            <v>0</v>
          </cell>
          <cell r="H378">
            <v>0</v>
          </cell>
        </row>
        <row r="379">
          <cell r="D379">
            <v>0</v>
          </cell>
          <cell r="F379">
            <v>0</v>
          </cell>
          <cell r="H379">
            <v>0</v>
          </cell>
        </row>
        <row r="380">
          <cell r="D380">
            <v>0</v>
          </cell>
          <cell r="F380">
            <v>0</v>
          </cell>
          <cell r="H380">
            <v>0</v>
          </cell>
        </row>
        <row r="381">
          <cell r="D381">
            <v>0</v>
          </cell>
          <cell r="F381">
            <v>0</v>
          </cell>
          <cell r="H381">
            <v>0</v>
          </cell>
        </row>
        <row r="382">
          <cell r="D382">
            <v>0</v>
          </cell>
          <cell r="F382">
            <v>0</v>
          </cell>
          <cell r="H382">
            <v>0</v>
          </cell>
        </row>
        <row r="383">
          <cell r="D383">
            <v>0</v>
          </cell>
          <cell r="F383">
            <v>0</v>
          </cell>
          <cell r="H383">
            <v>0</v>
          </cell>
        </row>
        <row r="384">
          <cell r="D384">
            <v>0</v>
          </cell>
          <cell r="F384">
            <v>0</v>
          </cell>
          <cell r="H384">
            <v>0</v>
          </cell>
        </row>
        <row r="385">
          <cell r="D385">
            <v>0</v>
          </cell>
          <cell r="F385">
            <v>0</v>
          </cell>
          <cell r="H385">
            <v>0</v>
          </cell>
        </row>
        <row r="386">
          <cell r="D386">
            <v>0</v>
          </cell>
          <cell r="F386">
            <v>0</v>
          </cell>
          <cell r="H386">
            <v>0</v>
          </cell>
        </row>
        <row r="387">
          <cell r="D387">
            <v>0</v>
          </cell>
          <cell r="F387">
            <v>0</v>
          </cell>
          <cell r="H387">
            <v>0</v>
          </cell>
        </row>
        <row r="388">
          <cell r="D388">
            <v>0</v>
          </cell>
          <cell r="F388">
            <v>0</v>
          </cell>
          <cell r="H388">
            <v>0</v>
          </cell>
        </row>
        <row r="389">
          <cell r="D389">
            <v>0</v>
          </cell>
          <cell r="F389">
            <v>0</v>
          </cell>
          <cell r="H389">
            <v>0</v>
          </cell>
        </row>
        <row r="390">
          <cell r="D390">
            <v>0</v>
          </cell>
          <cell r="F390">
            <v>0</v>
          </cell>
          <cell r="H390">
            <v>0</v>
          </cell>
        </row>
        <row r="391">
          <cell r="D391">
            <v>0</v>
          </cell>
          <cell r="F391">
            <v>0</v>
          </cell>
          <cell r="H391">
            <v>0</v>
          </cell>
        </row>
        <row r="392">
          <cell r="D392">
            <v>0</v>
          </cell>
          <cell r="F392">
            <v>0</v>
          </cell>
          <cell r="H392">
            <v>0</v>
          </cell>
        </row>
        <row r="393">
          <cell r="D393">
            <v>0</v>
          </cell>
          <cell r="F393">
            <v>0</v>
          </cell>
          <cell r="H393">
            <v>0</v>
          </cell>
        </row>
        <row r="394">
          <cell r="D394">
            <v>0</v>
          </cell>
          <cell r="F394">
            <v>0</v>
          </cell>
          <cell r="H394">
            <v>0</v>
          </cell>
        </row>
        <row r="395">
          <cell r="D395">
            <v>0</v>
          </cell>
          <cell r="F395">
            <v>0</v>
          </cell>
          <cell r="H395">
            <v>0</v>
          </cell>
        </row>
        <row r="396">
          <cell r="D396">
            <v>0</v>
          </cell>
          <cell r="F396">
            <v>0</v>
          </cell>
          <cell r="H396">
            <v>0</v>
          </cell>
        </row>
        <row r="397">
          <cell r="D397">
            <v>0</v>
          </cell>
          <cell r="F397">
            <v>0</v>
          </cell>
          <cell r="H397">
            <v>0</v>
          </cell>
        </row>
        <row r="398">
          <cell r="D398">
            <v>0</v>
          </cell>
          <cell r="F398">
            <v>0</v>
          </cell>
          <cell r="H398">
            <v>0</v>
          </cell>
        </row>
        <row r="399">
          <cell r="D399">
            <v>0</v>
          </cell>
          <cell r="F399">
            <v>0</v>
          </cell>
          <cell r="H399">
            <v>0</v>
          </cell>
        </row>
        <row r="400">
          <cell r="D400">
            <v>0</v>
          </cell>
          <cell r="F400">
            <v>0</v>
          </cell>
          <cell r="H400">
            <v>0</v>
          </cell>
        </row>
        <row r="401">
          <cell r="D401">
            <v>0</v>
          </cell>
          <cell r="F401">
            <v>0</v>
          </cell>
          <cell r="H401">
            <v>0</v>
          </cell>
        </row>
        <row r="402">
          <cell r="D402">
            <v>0</v>
          </cell>
          <cell r="F402">
            <v>0</v>
          </cell>
          <cell r="H402">
            <v>0</v>
          </cell>
        </row>
        <row r="403">
          <cell r="D403">
            <v>0</v>
          </cell>
          <cell r="F403">
            <v>0</v>
          </cell>
          <cell r="H403">
            <v>0</v>
          </cell>
        </row>
        <row r="404">
          <cell r="D404">
            <v>0</v>
          </cell>
          <cell r="F404">
            <v>0</v>
          </cell>
          <cell r="H404">
            <v>0</v>
          </cell>
        </row>
        <row r="405">
          <cell r="D405">
            <v>0</v>
          </cell>
          <cell r="F405">
            <v>0</v>
          </cell>
          <cell r="H405">
            <v>0</v>
          </cell>
        </row>
        <row r="406">
          <cell r="D406">
            <v>0</v>
          </cell>
          <cell r="F406">
            <v>0</v>
          </cell>
          <cell r="H406">
            <v>0</v>
          </cell>
        </row>
        <row r="407">
          <cell r="D407">
            <v>0</v>
          </cell>
          <cell r="F407">
            <v>0</v>
          </cell>
          <cell r="H407">
            <v>0</v>
          </cell>
        </row>
        <row r="408">
          <cell r="D408">
            <v>0</v>
          </cell>
          <cell r="F408">
            <v>0</v>
          </cell>
          <cell r="H408">
            <v>0</v>
          </cell>
        </row>
        <row r="409">
          <cell r="D409">
            <v>0</v>
          </cell>
          <cell r="F409">
            <v>0</v>
          </cell>
          <cell r="H409">
            <v>0</v>
          </cell>
        </row>
        <row r="410">
          <cell r="D410">
            <v>0</v>
          </cell>
          <cell r="F410">
            <v>0</v>
          </cell>
          <cell r="H410">
            <v>0</v>
          </cell>
        </row>
        <row r="411">
          <cell r="D411">
            <v>0</v>
          </cell>
          <cell r="F411">
            <v>0</v>
          </cell>
          <cell r="H411">
            <v>0</v>
          </cell>
        </row>
        <row r="412">
          <cell r="D412">
            <v>0</v>
          </cell>
          <cell r="F412">
            <v>0</v>
          </cell>
          <cell r="H412">
            <v>0</v>
          </cell>
        </row>
        <row r="413">
          <cell r="D413">
            <v>0</v>
          </cell>
          <cell r="F413">
            <v>0</v>
          </cell>
          <cell r="H413">
            <v>0</v>
          </cell>
        </row>
        <row r="414">
          <cell r="D414">
            <v>0</v>
          </cell>
          <cell r="F414">
            <v>0</v>
          </cell>
          <cell r="H414">
            <v>0</v>
          </cell>
        </row>
        <row r="415">
          <cell r="D415">
            <v>0</v>
          </cell>
          <cell r="F415">
            <v>0</v>
          </cell>
          <cell r="H415">
            <v>0</v>
          </cell>
        </row>
        <row r="416">
          <cell r="D416">
            <v>0</v>
          </cell>
          <cell r="F416">
            <v>0</v>
          </cell>
          <cell r="H416">
            <v>0</v>
          </cell>
        </row>
        <row r="417">
          <cell r="D417">
            <v>0</v>
          </cell>
          <cell r="F417">
            <v>0</v>
          </cell>
          <cell r="H417">
            <v>0</v>
          </cell>
        </row>
        <row r="418">
          <cell r="D418">
            <v>0</v>
          </cell>
          <cell r="F418">
            <v>0</v>
          </cell>
          <cell r="H418">
            <v>0</v>
          </cell>
        </row>
        <row r="419">
          <cell r="D419">
            <v>0</v>
          </cell>
          <cell r="F419">
            <v>0</v>
          </cell>
          <cell r="H419">
            <v>0</v>
          </cell>
        </row>
        <row r="420">
          <cell r="D420">
            <v>0</v>
          </cell>
          <cell r="F420">
            <v>0</v>
          </cell>
          <cell r="H420">
            <v>0</v>
          </cell>
        </row>
        <row r="421">
          <cell r="D421">
            <v>0</v>
          </cell>
          <cell r="F421">
            <v>0</v>
          </cell>
          <cell r="H421">
            <v>0</v>
          </cell>
        </row>
        <row r="422">
          <cell r="D422">
            <v>0</v>
          </cell>
          <cell r="F422">
            <v>0</v>
          </cell>
          <cell r="H422">
            <v>0</v>
          </cell>
        </row>
        <row r="423">
          <cell r="D423">
            <v>0</v>
          </cell>
          <cell r="F423">
            <v>0</v>
          </cell>
          <cell r="H423">
            <v>0</v>
          </cell>
        </row>
        <row r="424">
          <cell r="D424">
            <v>0</v>
          </cell>
          <cell r="F424">
            <v>0</v>
          </cell>
          <cell r="H424">
            <v>0</v>
          </cell>
        </row>
        <row r="425">
          <cell r="D425">
            <v>0</v>
          </cell>
          <cell r="F425">
            <v>0</v>
          </cell>
          <cell r="H425">
            <v>0</v>
          </cell>
        </row>
        <row r="426">
          <cell r="D426">
            <v>0</v>
          </cell>
          <cell r="F426">
            <v>0</v>
          </cell>
          <cell r="H426">
            <v>0</v>
          </cell>
        </row>
        <row r="427">
          <cell r="D427">
            <v>0</v>
          </cell>
          <cell r="F427">
            <v>0</v>
          </cell>
          <cell r="H427">
            <v>0</v>
          </cell>
        </row>
        <row r="428">
          <cell r="D428">
            <v>0</v>
          </cell>
          <cell r="F428">
            <v>0</v>
          </cell>
          <cell r="H428">
            <v>0</v>
          </cell>
        </row>
        <row r="429">
          <cell r="D429">
            <v>0</v>
          </cell>
          <cell r="F429">
            <v>0</v>
          </cell>
          <cell r="H429">
            <v>0</v>
          </cell>
        </row>
        <row r="430">
          <cell r="D430">
            <v>0</v>
          </cell>
          <cell r="F430">
            <v>0</v>
          </cell>
          <cell r="H430">
            <v>0</v>
          </cell>
        </row>
        <row r="431">
          <cell r="D431">
            <v>0</v>
          </cell>
          <cell r="F431">
            <v>0</v>
          </cell>
          <cell r="H431">
            <v>0</v>
          </cell>
        </row>
        <row r="432">
          <cell r="D432">
            <v>0</v>
          </cell>
          <cell r="F432">
            <v>0</v>
          </cell>
          <cell r="H432">
            <v>0</v>
          </cell>
        </row>
        <row r="433">
          <cell r="D433">
            <v>0</v>
          </cell>
          <cell r="F433">
            <v>0</v>
          </cell>
          <cell r="H433">
            <v>0</v>
          </cell>
        </row>
        <row r="434">
          <cell r="D434">
            <v>0</v>
          </cell>
          <cell r="F434">
            <v>0</v>
          </cell>
          <cell r="H434">
            <v>0</v>
          </cell>
        </row>
        <row r="435">
          <cell r="D435">
            <v>0</v>
          </cell>
          <cell r="F435">
            <v>0</v>
          </cell>
          <cell r="H435">
            <v>0</v>
          </cell>
        </row>
        <row r="436">
          <cell r="D436">
            <v>0</v>
          </cell>
          <cell r="F436">
            <v>0</v>
          </cell>
          <cell r="H436">
            <v>0</v>
          </cell>
        </row>
        <row r="437">
          <cell r="D437">
            <v>0</v>
          </cell>
          <cell r="F437">
            <v>0</v>
          </cell>
          <cell r="H437">
            <v>0</v>
          </cell>
        </row>
        <row r="438">
          <cell r="D438">
            <v>0</v>
          </cell>
          <cell r="F438">
            <v>0</v>
          </cell>
          <cell r="H438">
            <v>0</v>
          </cell>
        </row>
        <row r="439">
          <cell r="D439">
            <v>0</v>
          </cell>
          <cell r="F439">
            <v>0</v>
          </cell>
          <cell r="H439">
            <v>0</v>
          </cell>
        </row>
        <row r="440">
          <cell r="D440">
            <v>0</v>
          </cell>
          <cell r="F440">
            <v>0</v>
          </cell>
          <cell r="H440">
            <v>0</v>
          </cell>
        </row>
        <row r="441">
          <cell r="D441">
            <v>0</v>
          </cell>
          <cell r="F441">
            <v>0</v>
          </cell>
          <cell r="H441">
            <v>0</v>
          </cell>
        </row>
        <row r="442">
          <cell r="D442">
            <v>0</v>
          </cell>
          <cell r="F442">
            <v>0</v>
          </cell>
          <cell r="H442">
            <v>0</v>
          </cell>
        </row>
        <row r="443">
          <cell r="D443">
            <v>0</v>
          </cell>
          <cell r="F443">
            <v>0</v>
          </cell>
          <cell r="H443">
            <v>0</v>
          </cell>
        </row>
        <row r="444">
          <cell r="D444">
            <v>0</v>
          </cell>
          <cell r="F444">
            <v>0</v>
          </cell>
          <cell r="H444">
            <v>0</v>
          </cell>
        </row>
        <row r="445">
          <cell r="D445">
            <v>0</v>
          </cell>
          <cell r="F445">
            <v>0</v>
          </cell>
          <cell r="H445">
            <v>0</v>
          </cell>
        </row>
        <row r="446">
          <cell r="D446">
            <v>0</v>
          </cell>
          <cell r="F446">
            <v>0</v>
          </cell>
          <cell r="H446">
            <v>0</v>
          </cell>
        </row>
        <row r="447">
          <cell r="D447">
            <v>0</v>
          </cell>
          <cell r="F447">
            <v>0</v>
          </cell>
          <cell r="H447">
            <v>0</v>
          </cell>
        </row>
        <row r="448">
          <cell r="D448">
            <v>0</v>
          </cell>
          <cell r="F448">
            <v>0</v>
          </cell>
          <cell r="H448">
            <v>0</v>
          </cell>
        </row>
        <row r="449">
          <cell r="D449">
            <v>0</v>
          </cell>
          <cell r="F449">
            <v>0</v>
          </cell>
          <cell r="H449">
            <v>0</v>
          </cell>
        </row>
        <row r="450">
          <cell r="D450">
            <v>0</v>
          </cell>
          <cell r="F450">
            <v>0</v>
          </cell>
          <cell r="H450">
            <v>0</v>
          </cell>
        </row>
        <row r="451">
          <cell r="D451">
            <v>0</v>
          </cell>
          <cell r="F451">
            <v>0</v>
          </cell>
          <cell r="H451">
            <v>0</v>
          </cell>
        </row>
        <row r="452">
          <cell r="D452">
            <v>0</v>
          </cell>
          <cell r="F452">
            <v>0</v>
          </cell>
          <cell r="H452">
            <v>0</v>
          </cell>
        </row>
        <row r="453">
          <cell r="D453">
            <v>0</v>
          </cell>
          <cell r="F453">
            <v>0</v>
          </cell>
          <cell r="H453">
            <v>0</v>
          </cell>
        </row>
        <row r="454">
          <cell r="D454">
            <v>0</v>
          </cell>
          <cell r="F454">
            <v>0</v>
          </cell>
          <cell r="H454">
            <v>0</v>
          </cell>
        </row>
        <row r="455">
          <cell r="D455">
            <v>0</v>
          </cell>
          <cell r="F455">
            <v>0</v>
          </cell>
          <cell r="H455">
            <v>0</v>
          </cell>
        </row>
        <row r="456">
          <cell r="D456">
            <v>0</v>
          </cell>
          <cell r="F456">
            <v>0</v>
          </cell>
          <cell r="H456">
            <v>0</v>
          </cell>
        </row>
        <row r="457">
          <cell r="D457">
            <v>0</v>
          </cell>
          <cell r="F457">
            <v>0</v>
          </cell>
          <cell r="H457">
            <v>0</v>
          </cell>
        </row>
        <row r="458">
          <cell r="D458">
            <v>0</v>
          </cell>
          <cell r="F458">
            <v>0</v>
          </cell>
          <cell r="H458">
            <v>0</v>
          </cell>
        </row>
        <row r="459">
          <cell r="D459">
            <v>0</v>
          </cell>
          <cell r="F459">
            <v>0</v>
          </cell>
          <cell r="H459">
            <v>0</v>
          </cell>
        </row>
        <row r="460">
          <cell r="D460">
            <v>0</v>
          </cell>
          <cell r="F460">
            <v>0</v>
          </cell>
          <cell r="H460">
            <v>0</v>
          </cell>
        </row>
        <row r="461">
          <cell r="D461">
            <v>0</v>
          </cell>
          <cell r="F461">
            <v>0</v>
          </cell>
          <cell r="H461">
            <v>0</v>
          </cell>
        </row>
        <row r="462">
          <cell r="D462">
            <v>0</v>
          </cell>
          <cell r="F462">
            <v>0</v>
          </cell>
          <cell r="H462">
            <v>0</v>
          </cell>
        </row>
        <row r="463">
          <cell r="D463">
            <v>0</v>
          </cell>
          <cell r="F463">
            <v>0</v>
          </cell>
          <cell r="H463">
            <v>0</v>
          </cell>
        </row>
        <row r="464">
          <cell r="D464">
            <v>0</v>
          </cell>
          <cell r="F464">
            <v>0</v>
          </cell>
          <cell r="H464">
            <v>0</v>
          </cell>
        </row>
        <row r="465">
          <cell r="D465">
            <v>0</v>
          </cell>
          <cell r="F465">
            <v>0</v>
          </cell>
          <cell r="H465">
            <v>0</v>
          </cell>
        </row>
        <row r="466">
          <cell r="D466">
            <v>0</v>
          </cell>
          <cell r="F466">
            <v>0</v>
          </cell>
          <cell r="H466">
            <v>0</v>
          </cell>
        </row>
        <row r="467">
          <cell r="D467">
            <v>0</v>
          </cell>
          <cell r="F467">
            <v>0</v>
          </cell>
          <cell r="H467">
            <v>0</v>
          </cell>
        </row>
        <row r="468">
          <cell r="D468">
            <v>0</v>
          </cell>
          <cell r="F468">
            <v>0</v>
          </cell>
          <cell r="H468">
            <v>0</v>
          </cell>
        </row>
        <row r="469">
          <cell r="D469">
            <v>0</v>
          </cell>
          <cell r="F469">
            <v>0</v>
          </cell>
          <cell r="H469">
            <v>0</v>
          </cell>
        </row>
        <row r="470">
          <cell r="D470">
            <v>0</v>
          </cell>
          <cell r="F470">
            <v>0</v>
          </cell>
          <cell r="H470">
            <v>0</v>
          </cell>
        </row>
        <row r="471">
          <cell r="D471">
            <v>0</v>
          </cell>
          <cell r="F471">
            <v>0</v>
          </cell>
          <cell r="H471">
            <v>0</v>
          </cell>
        </row>
        <row r="472">
          <cell r="D472">
            <v>0</v>
          </cell>
          <cell r="F472">
            <v>0</v>
          </cell>
          <cell r="H472">
            <v>0</v>
          </cell>
        </row>
        <row r="473">
          <cell r="D473">
            <v>0</v>
          </cell>
          <cell r="F473">
            <v>0</v>
          </cell>
          <cell r="H473">
            <v>0</v>
          </cell>
        </row>
        <row r="474">
          <cell r="D474">
            <v>0</v>
          </cell>
          <cell r="F474">
            <v>0</v>
          </cell>
          <cell r="H474">
            <v>0</v>
          </cell>
        </row>
        <row r="475">
          <cell r="D475">
            <v>0</v>
          </cell>
          <cell r="F475">
            <v>0</v>
          </cell>
          <cell r="H475">
            <v>0</v>
          </cell>
        </row>
        <row r="476">
          <cell r="D476">
            <v>0</v>
          </cell>
          <cell r="F476">
            <v>0</v>
          </cell>
          <cell r="H476">
            <v>0</v>
          </cell>
        </row>
        <row r="477">
          <cell r="D477">
            <v>0</v>
          </cell>
          <cell r="F477">
            <v>0</v>
          </cell>
          <cell r="H477">
            <v>0</v>
          </cell>
        </row>
        <row r="478">
          <cell r="D478">
            <v>0</v>
          </cell>
          <cell r="F478">
            <v>0</v>
          </cell>
          <cell r="H478">
            <v>0</v>
          </cell>
        </row>
        <row r="479">
          <cell r="D479">
            <v>0</v>
          </cell>
          <cell r="F479">
            <v>0</v>
          </cell>
          <cell r="H479">
            <v>0</v>
          </cell>
        </row>
        <row r="480">
          <cell r="D480">
            <v>0</v>
          </cell>
          <cell r="F480">
            <v>0</v>
          </cell>
          <cell r="H480">
            <v>0</v>
          </cell>
        </row>
        <row r="481">
          <cell r="D481">
            <v>0</v>
          </cell>
          <cell r="F481">
            <v>0</v>
          </cell>
          <cell r="H481">
            <v>0</v>
          </cell>
        </row>
        <row r="482">
          <cell r="D482">
            <v>0</v>
          </cell>
          <cell r="F482">
            <v>0</v>
          </cell>
          <cell r="H482">
            <v>0</v>
          </cell>
        </row>
        <row r="483">
          <cell r="D483">
            <v>0</v>
          </cell>
          <cell r="F483">
            <v>0</v>
          </cell>
          <cell r="H483">
            <v>0</v>
          </cell>
        </row>
        <row r="484">
          <cell r="D484">
            <v>0</v>
          </cell>
          <cell r="F484">
            <v>0</v>
          </cell>
          <cell r="H484">
            <v>0</v>
          </cell>
        </row>
        <row r="485">
          <cell r="D485">
            <v>0</v>
          </cell>
          <cell r="F485">
            <v>0</v>
          </cell>
          <cell r="H485">
            <v>0</v>
          </cell>
        </row>
        <row r="486">
          <cell r="D486">
            <v>0</v>
          </cell>
          <cell r="F486">
            <v>0</v>
          </cell>
          <cell r="H486">
            <v>0</v>
          </cell>
        </row>
        <row r="487">
          <cell r="D487">
            <v>0</v>
          </cell>
          <cell r="F487">
            <v>0</v>
          </cell>
          <cell r="H487">
            <v>0</v>
          </cell>
        </row>
        <row r="488">
          <cell r="D488">
            <v>0</v>
          </cell>
          <cell r="F488">
            <v>0</v>
          </cell>
          <cell r="H488">
            <v>0</v>
          </cell>
        </row>
        <row r="489">
          <cell r="D489">
            <v>0</v>
          </cell>
          <cell r="F489">
            <v>0</v>
          </cell>
          <cell r="H489">
            <v>0</v>
          </cell>
        </row>
        <row r="490">
          <cell r="D490">
            <v>0</v>
          </cell>
          <cell r="F490">
            <v>0</v>
          </cell>
          <cell r="H490">
            <v>0</v>
          </cell>
        </row>
        <row r="491">
          <cell r="D491">
            <v>0</v>
          </cell>
          <cell r="F491">
            <v>0</v>
          </cell>
          <cell r="H491">
            <v>0</v>
          </cell>
        </row>
        <row r="492">
          <cell r="D492">
            <v>0</v>
          </cell>
          <cell r="F492">
            <v>0</v>
          </cell>
          <cell r="H492">
            <v>0</v>
          </cell>
        </row>
        <row r="493">
          <cell r="D493">
            <v>0</v>
          </cell>
          <cell r="F493">
            <v>0</v>
          </cell>
          <cell r="H493">
            <v>0</v>
          </cell>
        </row>
        <row r="494">
          <cell r="D494">
            <v>0</v>
          </cell>
          <cell r="F494">
            <v>0</v>
          </cell>
          <cell r="H494">
            <v>0</v>
          </cell>
        </row>
        <row r="495">
          <cell r="D495">
            <v>0</v>
          </cell>
          <cell r="F495">
            <v>0</v>
          </cell>
          <cell r="H495">
            <v>0</v>
          </cell>
        </row>
        <row r="496">
          <cell r="D496">
            <v>0</v>
          </cell>
          <cell r="F496">
            <v>0</v>
          </cell>
          <cell r="H496">
            <v>0</v>
          </cell>
        </row>
        <row r="497">
          <cell r="D497">
            <v>0</v>
          </cell>
          <cell r="F497">
            <v>0</v>
          </cell>
          <cell r="H497">
            <v>0</v>
          </cell>
        </row>
        <row r="498">
          <cell r="D498">
            <v>0</v>
          </cell>
          <cell r="F498">
            <v>0</v>
          </cell>
          <cell r="H498">
            <v>0</v>
          </cell>
        </row>
        <row r="499">
          <cell r="D499">
            <v>0</v>
          </cell>
          <cell r="F499">
            <v>0</v>
          </cell>
          <cell r="H499">
            <v>0</v>
          </cell>
        </row>
        <row r="500">
          <cell r="D500">
            <v>0</v>
          </cell>
          <cell r="F500">
            <v>0</v>
          </cell>
          <cell r="H500">
            <v>0</v>
          </cell>
        </row>
        <row r="501">
          <cell r="D501">
            <v>0</v>
          </cell>
          <cell r="F501">
            <v>0</v>
          </cell>
          <cell r="H501">
            <v>0</v>
          </cell>
        </row>
        <row r="502">
          <cell r="D502">
            <v>0</v>
          </cell>
          <cell r="F502">
            <v>0</v>
          </cell>
          <cell r="H502">
            <v>0</v>
          </cell>
        </row>
        <row r="503">
          <cell r="D503">
            <v>0</v>
          </cell>
          <cell r="F503">
            <v>0</v>
          </cell>
          <cell r="H503">
            <v>0</v>
          </cell>
        </row>
        <row r="504">
          <cell r="D504">
            <v>0</v>
          </cell>
          <cell r="F504">
            <v>0</v>
          </cell>
          <cell r="H504">
            <v>0</v>
          </cell>
        </row>
        <row r="505">
          <cell r="D505">
            <v>0</v>
          </cell>
          <cell r="F505">
            <v>0</v>
          </cell>
          <cell r="H505">
            <v>0</v>
          </cell>
        </row>
        <row r="506">
          <cell r="D506">
            <v>0</v>
          </cell>
          <cell r="F506">
            <v>0</v>
          </cell>
          <cell r="H506">
            <v>0</v>
          </cell>
        </row>
        <row r="507">
          <cell r="D507">
            <v>0</v>
          </cell>
          <cell r="F507">
            <v>0</v>
          </cell>
          <cell r="H507">
            <v>0</v>
          </cell>
        </row>
        <row r="508">
          <cell r="D508">
            <v>0</v>
          </cell>
          <cell r="F508">
            <v>0</v>
          </cell>
          <cell r="H508">
            <v>0</v>
          </cell>
        </row>
        <row r="509">
          <cell r="D509">
            <v>0</v>
          </cell>
          <cell r="F509">
            <v>0</v>
          </cell>
          <cell r="H509">
            <v>0</v>
          </cell>
        </row>
        <row r="510">
          <cell r="D510">
            <v>0</v>
          </cell>
          <cell r="F510">
            <v>0</v>
          </cell>
          <cell r="H510">
            <v>0</v>
          </cell>
        </row>
        <row r="511">
          <cell r="D511">
            <v>0</v>
          </cell>
          <cell r="F511">
            <v>0</v>
          </cell>
          <cell r="H511">
            <v>0</v>
          </cell>
        </row>
        <row r="512">
          <cell r="D512">
            <v>0</v>
          </cell>
          <cell r="F512">
            <v>0</v>
          </cell>
          <cell r="H512">
            <v>0</v>
          </cell>
        </row>
        <row r="513">
          <cell r="D513">
            <v>0</v>
          </cell>
          <cell r="F513">
            <v>0</v>
          </cell>
          <cell r="H513">
            <v>0</v>
          </cell>
        </row>
        <row r="514">
          <cell r="D514">
            <v>0</v>
          </cell>
          <cell r="F514">
            <v>0</v>
          </cell>
          <cell r="H514">
            <v>0</v>
          </cell>
        </row>
        <row r="515">
          <cell r="D515">
            <v>0</v>
          </cell>
          <cell r="F515">
            <v>0</v>
          </cell>
          <cell r="H515">
            <v>0</v>
          </cell>
        </row>
        <row r="516">
          <cell r="D516">
            <v>0</v>
          </cell>
          <cell r="F516">
            <v>0</v>
          </cell>
          <cell r="H516">
            <v>0</v>
          </cell>
        </row>
        <row r="517">
          <cell r="D517">
            <v>0</v>
          </cell>
          <cell r="F517">
            <v>0</v>
          </cell>
          <cell r="H517">
            <v>0</v>
          </cell>
        </row>
        <row r="518">
          <cell r="D518">
            <v>0</v>
          </cell>
          <cell r="F518">
            <v>0</v>
          </cell>
          <cell r="H518">
            <v>0</v>
          </cell>
        </row>
        <row r="519">
          <cell r="D519">
            <v>0</v>
          </cell>
          <cell r="F519">
            <v>0</v>
          </cell>
          <cell r="H519">
            <v>0</v>
          </cell>
        </row>
        <row r="520">
          <cell r="D520">
            <v>0</v>
          </cell>
          <cell r="F520">
            <v>0</v>
          </cell>
          <cell r="H520">
            <v>0</v>
          </cell>
        </row>
        <row r="521">
          <cell r="D521">
            <v>0</v>
          </cell>
          <cell r="F521">
            <v>0</v>
          </cell>
          <cell r="H521">
            <v>0</v>
          </cell>
        </row>
        <row r="522">
          <cell r="D522">
            <v>0</v>
          </cell>
          <cell r="F522">
            <v>0</v>
          </cell>
          <cell r="H522">
            <v>0</v>
          </cell>
        </row>
        <row r="523">
          <cell r="D523">
            <v>0</v>
          </cell>
          <cell r="F523">
            <v>0</v>
          </cell>
          <cell r="H523">
            <v>0</v>
          </cell>
        </row>
        <row r="524">
          <cell r="D524">
            <v>0</v>
          </cell>
          <cell r="F524">
            <v>0</v>
          </cell>
          <cell r="H524">
            <v>0</v>
          </cell>
        </row>
        <row r="525">
          <cell r="D525">
            <v>0</v>
          </cell>
          <cell r="F525">
            <v>0</v>
          </cell>
          <cell r="H525">
            <v>0</v>
          </cell>
        </row>
        <row r="526">
          <cell r="D526">
            <v>0</v>
          </cell>
          <cell r="F526">
            <v>0</v>
          </cell>
          <cell r="H526">
            <v>0</v>
          </cell>
        </row>
        <row r="527">
          <cell r="D527">
            <v>0</v>
          </cell>
          <cell r="F527">
            <v>0</v>
          </cell>
          <cell r="H527">
            <v>0</v>
          </cell>
        </row>
        <row r="528">
          <cell r="D528">
            <v>0</v>
          </cell>
          <cell r="F528">
            <v>0</v>
          </cell>
          <cell r="H528">
            <v>0</v>
          </cell>
        </row>
        <row r="529">
          <cell r="D529">
            <v>0</v>
          </cell>
          <cell r="F529">
            <v>0</v>
          </cell>
          <cell r="H529">
            <v>0</v>
          </cell>
        </row>
        <row r="530">
          <cell r="D530">
            <v>0</v>
          </cell>
          <cell r="F530">
            <v>0</v>
          </cell>
          <cell r="H530">
            <v>0</v>
          </cell>
        </row>
        <row r="531">
          <cell r="D531">
            <v>0</v>
          </cell>
          <cell r="F531">
            <v>0</v>
          </cell>
          <cell r="H531">
            <v>0</v>
          </cell>
        </row>
        <row r="532">
          <cell r="D532">
            <v>0</v>
          </cell>
          <cell r="F532">
            <v>0</v>
          </cell>
          <cell r="H532">
            <v>0</v>
          </cell>
        </row>
        <row r="533">
          <cell r="D533">
            <v>0</v>
          </cell>
          <cell r="F533">
            <v>0</v>
          </cell>
          <cell r="H533">
            <v>0</v>
          </cell>
        </row>
        <row r="534">
          <cell r="D534">
            <v>0</v>
          </cell>
          <cell r="F534">
            <v>0</v>
          </cell>
          <cell r="H534">
            <v>0</v>
          </cell>
        </row>
        <row r="535">
          <cell r="D535">
            <v>0</v>
          </cell>
          <cell r="F535">
            <v>0</v>
          </cell>
          <cell r="H535">
            <v>0</v>
          </cell>
        </row>
        <row r="536">
          <cell r="D536">
            <v>0</v>
          </cell>
          <cell r="F536">
            <v>0</v>
          </cell>
          <cell r="H536">
            <v>0</v>
          </cell>
        </row>
        <row r="537">
          <cell r="D537">
            <v>0</v>
          </cell>
          <cell r="F537">
            <v>0</v>
          </cell>
          <cell r="H537">
            <v>0</v>
          </cell>
        </row>
        <row r="538">
          <cell r="D538">
            <v>0</v>
          </cell>
          <cell r="F538">
            <v>0</v>
          </cell>
          <cell r="H538">
            <v>0</v>
          </cell>
        </row>
        <row r="539">
          <cell r="D539">
            <v>0</v>
          </cell>
          <cell r="F539">
            <v>0</v>
          </cell>
          <cell r="H539">
            <v>0</v>
          </cell>
        </row>
        <row r="540">
          <cell r="D540">
            <v>0</v>
          </cell>
          <cell r="F540">
            <v>0</v>
          </cell>
          <cell r="H540">
            <v>0</v>
          </cell>
        </row>
        <row r="541">
          <cell r="D541">
            <v>0</v>
          </cell>
          <cell r="F541">
            <v>0</v>
          </cell>
          <cell r="H541">
            <v>0</v>
          </cell>
        </row>
        <row r="542">
          <cell r="D542">
            <v>0</v>
          </cell>
          <cell r="F542">
            <v>0</v>
          </cell>
          <cell r="H542">
            <v>0</v>
          </cell>
        </row>
        <row r="543">
          <cell r="D543">
            <v>0</v>
          </cell>
          <cell r="F543">
            <v>0</v>
          </cell>
          <cell r="H543">
            <v>0</v>
          </cell>
        </row>
        <row r="544">
          <cell r="D544">
            <v>0</v>
          </cell>
          <cell r="F544">
            <v>0</v>
          </cell>
          <cell r="H544">
            <v>0</v>
          </cell>
        </row>
        <row r="545">
          <cell r="D545">
            <v>0</v>
          </cell>
          <cell r="F545">
            <v>0</v>
          </cell>
          <cell r="H545">
            <v>0</v>
          </cell>
        </row>
        <row r="546">
          <cell r="D546">
            <v>0</v>
          </cell>
          <cell r="F546">
            <v>0</v>
          </cell>
          <cell r="H546">
            <v>0</v>
          </cell>
        </row>
        <row r="547">
          <cell r="D547">
            <v>0</v>
          </cell>
          <cell r="F547">
            <v>0</v>
          </cell>
          <cell r="H547">
            <v>0</v>
          </cell>
        </row>
        <row r="548">
          <cell r="D548">
            <v>0</v>
          </cell>
          <cell r="F548">
            <v>0</v>
          </cell>
          <cell r="H548">
            <v>0</v>
          </cell>
        </row>
        <row r="549">
          <cell r="D549">
            <v>0</v>
          </cell>
          <cell r="F549">
            <v>0</v>
          </cell>
          <cell r="H549">
            <v>0</v>
          </cell>
        </row>
        <row r="550">
          <cell r="D550">
            <v>0</v>
          </cell>
          <cell r="F550">
            <v>0</v>
          </cell>
          <cell r="H550">
            <v>0</v>
          </cell>
        </row>
        <row r="551">
          <cell r="D551">
            <v>0</v>
          </cell>
          <cell r="F551">
            <v>0</v>
          </cell>
          <cell r="H551">
            <v>0</v>
          </cell>
        </row>
        <row r="552">
          <cell r="D552">
            <v>0</v>
          </cell>
          <cell r="F552">
            <v>0</v>
          </cell>
          <cell r="H552">
            <v>0</v>
          </cell>
        </row>
        <row r="553">
          <cell r="D553">
            <v>0</v>
          </cell>
          <cell r="F553">
            <v>0</v>
          </cell>
          <cell r="H553">
            <v>0</v>
          </cell>
        </row>
        <row r="554">
          <cell r="D554">
            <v>0</v>
          </cell>
          <cell r="F554">
            <v>0</v>
          </cell>
          <cell r="H554">
            <v>0</v>
          </cell>
        </row>
        <row r="555">
          <cell r="D555">
            <v>0</v>
          </cell>
          <cell r="F555">
            <v>0</v>
          </cell>
          <cell r="H555">
            <v>0</v>
          </cell>
        </row>
        <row r="556">
          <cell r="D556">
            <v>0</v>
          </cell>
          <cell r="F556">
            <v>0</v>
          </cell>
          <cell r="H556">
            <v>0</v>
          </cell>
        </row>
        <row r="557">
          <cell r="D557">
            <v>0</v>
          </cell>
          <cell r="F557">
            <v>0</v>
          </cell>
          <cell r="H557">
            <v>0</v>
          </cell>
        </row>
        <row r="558">
          <cell r="D558">
            <v>0</v>
          </cell>
          <cell r="F558">
            <v>0</v>
          </cell>
          <cell r="H558">
            <v>0</v>
          </cell>
        </row>
        <row r="559">
          <cell r="D559">
            <v>0</v>
          </cell>
          <cell r="F559">
            <v>0</v>
          </cell>
          <cell r="H559">
            <v>0</v>
          </cell>
        </row>
        <row r="560">
          <cell r="D560">
            <v>0</v>
          </cell>
          <cell r="F560">
            <v>0</v>
          </cell>
          <cell r="H560">
            <v>0</v>
          </cell>
        </row>
        <row r="561">
          <cell r="D561">
            <v>0</v>
          </cell>
          <cell r="F561">
            <v>0</v>
          </cell>
          <cell r="H561">
            <v>0</v>
          </cell>
        </row>
        <row r="562">
          <cell r="D562">
            <v>0</v>
          </cell>
          <cell r="F562">
            <v>0</v>
          </cell>
          <cell r="H562">
            <v>0</v>
          </cell>
        </row>
        <row r="563">
          <cell r="D563">
            <v>0</v>
          </cell>
          <cell r="F563">
            <v>0</v>
          </cell>
          <cell r="H563">
            <v>0</v>
          </cell>
        </row>
        <row r="564">
          <cell r="D564">
            <v>0</v>
          </cell>
          <cell r="F564">
            <v>0</v>
          </cell>
          <cell r="H564">
            <v>0</v>
          </cell>
        </row>
        <row r="565">
          <cell r="D565">
            <v>0</v>
          </cell>
          <cell r="F565">
            <v>0</v>
          </cell>
          <cell r="H565">
            <v>0</v>
          </cell>
        </row>
        <row r="566">
          <cell r="D566">
            <v>0</v>
          </cell>
          <cell r="F566">
            <v>0</v>
          </cell>
          <cell r="H566">
            <v>0</v>
          </cell>
        </row>
        <row r="567">
          <cell r="D567">
            <v>0</v>
          </cell>
          <cell r="F567">
            <v>0</v>
          </cell>
          <cell r="H567">
            <v>0</v>
          </cell>
        </row>
        <row r="568">
          <cell r="D568">
            <v>0</v>
          </cell>
          <cell r="F568">
            <v>0</v>
          </cell>
          <cell r="H568">
            <v>0</v>
          </cell>
        </row>
        <row r="569">
          <cell r="D569">
            <v>0</v>
          </cell>
          <cell r="F569">
            <v>0</v>
          </cell>
          <cell r="H569">
            <v>0</v>
          </cell>
        </row>
        <row r="570">
          <cell r="D570">
            <v>0</v>
          </cell>
          <cell r="F570">
            <v>0</v>
          </cell>
          <cell r="H570">
            <v>0</v>
          </cell>
        </row>
        <row r="571">
          <cell r="D571">
            <v>0</v>
          </cell>
          <cell r="F571">
            <v>0</v>
          </cell>
          <cell r="H571">
            <v>0</v>
          </cell>
        </row>
        <row r="572">
          <cell r="D572">
            <v>0</v>
          </cell>
          <cell r="F572">
            <v>0</v>
          </cell>
          <cell r="H572">
            <v>0</v>
          </cell>
        </row>
        <row r="573">
          <cell r="D573">
            <v>0</v>
          </cell>
          <cell r="F573">
            <v>0</v>
          </cell>
          <cell r="H573">
            <v>0</v>
          </cell>
        </row>
        <row r="574">
          <cell r="D574">
            <v>0</v>
          </cell>
          <cell r="F574">
            <v>0</v>
          </cell>
          <cell r="H574">
            <v>0</v>
          </cell>
        </row>
        <row r="575">
          <cell r="D575">
            <v>0</v>
          </cell>
          <cell r="F575">
            <v>0</v>
          </cell>
          <cell r="H575">
            <v>0</v>
          </cell>
        </row>
        <row r="576">
          <cell r="D576">
            <v>0</v>
          </cell>
          <cell r="F576">
            <v>0</v>
          </cell>
          <cell r="H576">
            <v>0</v>
          </cell>
        </row>
        <row r="577">
          <cell r="D577">
            <v>0</v>
          </cell>
          <cell r="F577">
            <v>0</v>
          </cell>
          <cell r="H577">
            <v>0</v>
          </cell>
        </row>
        <row r="578">
          <cell r="D578">
            <v>0</v>
          </cell>
          <cell r="F578">
            <v>0</v>
          </cell>
          <cell r="H578">
            <v>0</v>
          </cell>
        </row>
        <row r="579">
          <cell r="D579">
            <v>0</v>
          </cell>
          <cell r="F579">
            <v>0</v>
          </cell>
          <cell r="H579">
            <v>0</v>
          </cell>
        </row>
        <row r="580">
          <cell r="D580">
            <v>0</v>
          </cell>
          <cell r="F580">
            <v>0</v>
          </cell>
          <cell r="H580">
            <v>0</v>
          </cell>
        </row>
        <row r="581">
          <cell r="D581">
            <v>0</v>
          </cell>
          <cell r="F581">
            <v>0</v>
          </cell>
          <cell r="H581">
            <v>0</v>
          </cell>
        </row>
        <row r="582">
          <cell r="D582">
            <v>0</v>
          </cell>
          <cell r="F582">
            <v>0</v>
          </cell>
          <cell r="H582">
            <v>0</v>
          </cell>
        </row>
        <row r="583">
          <cell r="D583">
            <v>0</v>
          </cell>
          <cell r="F583">
            <v>0</v>
          </cell>
          <cell r="H583">
            <v>0</v>
          </cell>
        </row>
        <row r="584">
          <cell r="D584">
            <v>0</v>
          </cell>
          <cell r="F584">
            <v>0</v>
          </cell>
          <cell r="H584">
            <v>0</v>
          </cell>
        </row>
        <row r="585">
          <cell r="D585">
            <v>0</v>
          </cell>
          <cell r="F585">
            <v>0</v>
          </cell>
          <cell r="H585">
            <v>0</v>
          </cell>
        </row>
        <row r="586">
          <cell r="D586">
            <v>0</v>
          </cell>
          <cell r="F586">
            <v>0</v>
          </cell>
          <cell r="H586">
            <v>0</v>
          </cell>
        </row>
        <row r="587">
          <cell r="D587">
            <v>0</v>
          </cell>
          <cell r="F587">
            <v>0</v>
          </cell>
          <cell r="H587">
            <v>0</v>
          </cell>
        </row>
        <row r="588">
          <cell r="D588">
            <v>0</v>
          </cell>
          <cell r="F588">
            <v>0</v>
          </cell>
          <cell r="H588">
            <v>0</v>
          </cell>
        </row>
        <row r="589">
          <cell r="D589">
            <v>0</v>
          </cell>
          <cell r="F589">
            <v>0</v>
          </cell>
          <cell r="H589">
            <v>0</v>
          </cell>
        </row>
        <row r="590">
          <cell r="D590">
            <v>0</v>
          </cell>
          <cell r="F590">
            <v>0</v>
          </cell>
          <cell r="H590">
            <v>0</v>
          </cell>
        </row>
        <row r="591">
          <cell r="D591">
            <v>0</v>
          </cell>
          <cell r="F591">
            <v>0</v>
          </cell>
          <cell r="H591">
            <v>0</v>
          </cell>
        </row>
        <row r="592">
          <cell r="D592">
            <v>0</v>
          </cell>
          <cell r="F592">
            <v>0</v>
          </cell>
          <cell r="H592">
            <v>0</v>
          </cell>
        </row>
        <row r="593">
          <cell r="D593">
            <v>0</v>
          </cell>
          <cell r="F593">
            <v>0</v>
          </cell>
          <cell r="H593">
            <v>0</v>
          </cell>
        </row>
        <row r="594">
          <cell r="D594">
            <v>0</v>
          </cell>
          <cell r="F594">
            <v>0</v>
          </cell>
          <cell r="H594">
            <v>0</v>
          </cell>
        </row>
        <row r="595">
          <cell r="D595">
            <v>0</v>
          </cell>
          <cell r="F595">
            <v>0</v>
          </cell>
          <cell r="H595">
            <v>0</v>
          </cell>
        </row>
        <row r="596">
          <cell r="D596">
            <v>0</v>
          </cell>
          <cell r="F596">
            <v>0</v>
          </cell>
          <cell r="H596">
            <v>0</v>
          </cell>
        </row>
        <row r="597">
          <cell r="D597">
            <v>0</v>
          </cell>
          <cell r="F597">
            <v>0</v>
          </cell>
          <cell r="H597">
            <v>0</v>
          </cell>
        </row>
        <row r="598">
          <cell r="D598">
            <v>0</v>
          </cell>
          <cell r="F598">
            <v>0</v>
          </cell>
          <cell r="H598">
            <v>0</v>
          </cell>
        </row>
        <row r="599">
          <cell r="D599">
            <v>0</v>
          </cell>
          <cell r="F599">
            <v>0</v>
          </cell>
          <cell r="H599">
            <v>0</v>
          </cell>
        </row>
        <row r="600">
          <cell r="D600">
            <v>0</v>
          </cell>
          <cell r="F600">
            <v>0</v>
          </cell>
          <cell r="H600">
            <v>0</v>
          </cell>
        </row>
        <row r="601">
          <cell r="D601">
            <v>0</v>
          </cell>
          <cell r="F601">
            <v>0</v>
          </cell>
          <cell r="H601">
            <v>0</v>
          </cell>
        </row>
        <row r="602">
          <cell r="D602">
            <v>0</v>
          </cell>
          <cell r="F602">
            <v>0</v>
          </cell>
          <cell r="H602">
            <v>0</v>
          </cell>
        </row>
        <row r="603">
          <cell r="D603">
            <v>0</v>
          </cell>
          <cell r="F603">
            <v>0</v>
          </cell>
          <cell r="H603">
            <v>0</v>
          </cell>
        </row>
        <row r="604">
          <cell r="D604">
            <v>0</v>
          </cell>
          <cell r="F604">
            <v>0</v>
          </cell>
          <cell r="H604">
            <v>0</v>
          </cell>
        </row>
        <row r="605">
          <cell r="D605">
            <v>0</v>
          </cell>
          <cell r="F605">
            <v>0</v>
          </cell>
          <cell r="H605">
            <v>0</v>
          </cell>
        </row>
        <row r="606">
          <cell r="D606">
            <v>0</v>
          </cell>
          <cell r="F606">
            <v>0</v>
          </cell>
          <cell r="H606">
            <v>0</v>
          </cell>
        </row>
        <row r="607">
          <cell r="D607">
            <v>0</v>
          </cell>
          <cell r="F607">
            <v>0</v>
          </cell>
          <cell r="H607">
            <v>0</v>
          </cell>
        </row>
        <row r="608">
          <cell r="D608">
            <v>0</v>
          </cell>
          <cell r="F608">
            <v>0</v>
          </cell>
          <cell r="H608">
            <v>0</v>
          </cell>
        </row>
        <row r="609">
          <cell r="D609">
            <v>0</v>
          </cell>
          <cell r="F609">
            <v>0</v>
          </cell>
          <cell r="H609">
            <v>0</v>
          </cell>
        </row>
        <row r="610">
          <cell r="D610">
            <v>0</v>
          </cell>
          <cell r="F610">
            <v>0</v>
          </cell>
          <cell r="H610">
            <v>0</v>
          </cell>
        </row>
        <row r="611">
          <cell r="D611">
            <v>0</v>
          </cell>
          <cell r="F611">
            <v>0</v>
          </cell>
          <cell r="H611">
            <v>0</v>
          </cell>
        </row>
        <row r="612">
          <cell r="D612">
            <v>0</v>
          </cell>
          <cell r="F612">
            <v>0</v>
          </cell>
          <cell r="H612">
            <v>0</v>
          </cell>
        </row>
        <row r="613">
          <cell r="D613">
            <v>0</v>
          </cell>
          <cell r="F613">
            <v>0</v>
          </cell>
          <cell r="H613">
            <v>0</v>
          </cell>
        </row>
        <row r="614">
          <cell r="D614">
            <v>0</v>
          </cell>
          <cell r="F614">
            <v>0</v>
          </cell>
          <cell r="H614">
            <v>0</v>
          </cell>
        </row>
        <row r="615">
          <cell r="D615">
            <v>0</v>
          </cell>
          <cell r="F615">
            <v>0</v>
          </cell>
          <cell r="H615">
            <v>0</v>
          </cell>
        </row>
        <row r="616">
          <cell r="D616">
            <v>0</v>
          </cell>
          <cell r="F616">
            <v>0</v>
          </cell>
          <cell r="H616">
            <v>0</v>
          </cell>
        </row>
        <row r="617">
          <cell r="D617">
            <v>0</v>
          </cell>
          <cell r="F617">
            <v>0</v>
          </cell>
          <cell r="H617">
            <v>0</v>
          </cell>
        </row>
        <row r="618">
          <cell r="D618">
            <v>0</v>
          </cell>
          <cell r="F618">
            <v>0</v>
          </cell>
          <cell r="H618">
            <v>0</v>
          </cell>
        </row>
        <row r="619">
          <cell r="D619">
            <v>0</v>
          </cell>
          <cell r="F619">
            <v>0</v>
          </cell>
          <cell r="H619">
            <v>0</v>
          </cell>
        </row>
        <row r="620">
          <cell r="D620">
            <v>0</v>
          </cell>
          <cell r="F620">
            <v>0</v>
          </cell>
          <cell r="H620">
            <v>0</v>
          </cell>
        </row>
        <row r="621">
          <cell r="D621">
            <v>0</v>
          </cell>
          <cell r="F621">
            <v>0</v>
          </cell>
          <cell r="H621">
            <v>0</v>
          </cell>
        </row>
        <row r="622">
          <cell r="D622">
            <v>0</v>
          </cell>
          <cell r="F622">
            <v>0</v>
          </cell>
          <cell r="H622">
            <v>0</v>
          </cell>
        </row>
        <row r="623">
          <cell r="D623">
            <v>0</v>
          </cell>
          <cell r="F623">
            <v>0</v>
          </cell>
          <cell r="H623">
            <v>0</v>
          </cell>
        </row>
        <row r="624">
          <cell r="D624">
            <v>0</v>
          </cell>
          <cell r="F624">
            <v>0</v>
          </cell>
          <cell r="H624">
            <v>0</v>
          </cell>
        </row>
        <row r="625">
          <cell r="D625">
            <v>0</v>
          </cell>
          <cell r="F625">
            <v>0</v>
          </cell>
          <cell r="H625">
            <v>0</v>
          </cell>
        </row>
        <row r="626">
          <cell r="D626">
            <v>0</v>
          </cell>
          <cell r="F626">
            <v>0</v>
          </cell>
          <cell r="H626">
            <v>0</v>
          </cell>
        </row>
        <row r="627">
          <cell r="D627">
            <v>0</v>
          </cell>
          <cell r="F627">
            <v>0</v>
          </cell>
          <cell r="H627">
            <v>0</v>
          </cell>
        </row>
        <row r="628">
          <cell r="D628">
            <v>0</v>
          </cell>
          <cell r="F628">
            <v>0</v>
          </cell>
          <cell r="H628">
            <v>0</v>
          </cell>
        </row>
        <row r="629">
          <cell r="D629">
            <v>0</v>
          </cell>
          <cell r="F629">
            <v>0</v>
          </cell>
          <cell r="H629">
            <v>0</v>
          </cell>
        </row>
        <row r="630">
          <cell r="D630">
            <v>0</v>
          </cell>
          <cell r="F630">
            <v>0</v>
          </cell>
          <cell r="H630">
            <v>0</v>
          </cell>
        </row>
        <row r="631">
          <cell r="D631">
            <v>0</v>
          </cell>
          <cell r="F631">
            <v>0</v>
          </cell>
          <cell r="H631">
            <v>0</v>
          </cell>
        </row>
        <row r="632">
          <cell r="D632">
            <v>0</v>
          </cell>
          <cell r="F632">
            <v>0</v>
          </cell>
          <cell r="H632">
            <v>0</v>
          </cell>
        </row>
        <row r="633">
          <cell r="D633">
            <v>0</v>
          </cell>
          <cell r="F633">
            <v>0</v>
          </cell>
          <cell r="H633">
            <v>0</v>
          </cell>
        </row>
        <row r="634">
          <cell r="D634">
            <v>0</v>
          </cell>
          <cell r="F634">
            <v>0</v>
          </cell>
          <cell r="H634">
            <v>0</v>
          </cell>
        </row>
        <row r="635">
          <cell r="D635">
            <v>0</v>
          </cell>
          <cell r="F635">
            <v>0</v>
          </cell>
          <cell r="H635">
            <v>0</v>
          </cell>
        </row>
        <row r="636">
          <cell r="D636">
            <v>0</v>
          </cell>
          <cell r="F636">
            <v>0</v>
          </cell>
          <cell r="H636">
            <v>0</v>
          </cell>
        </row>
        <row r="637">
          <cell r="D637">
            <v>0</v>
          </cell>
          <cell r="F637">
            <v>0</v>
          </cell>
          <cell r="H637">
            <v>0</v>
          </cell>
        </row>
        <row r="638">
          <cell r="D638">
            <v>0</v>
          </cell>
          <cell r="F638">
            <v>0</v>
          </cell>
          <cell r="H638">
            <v>0</v>
          </cell>
        </row>
        <row r="639">
          <cell r="D639">
            <v>0</v>
          </cell>
          <cell r="F639">
            <v>0</v>
          </cell>
          <cell r="H639">
            <v>0</v>
          </cell>
        </row>
        <row r="640">
          <cell r="D640">
            <v>0</v>
          </cell>
          <cell r="F640">
            <v>0</v>
          </cell>
          <cell r="H640">
            <v>0</v>
          </cell>
        </row>
        <row r="641">
          <cell r="D641">
            <v>0</v>
          </cell>
          <cell r="F641">
            <v>0</v>
          </cell>
          <cell r="H641">
            <v>0</v>
          </cell>
        </row>
        <row r="642">
          <cell r="D642">
            <v>0</v>
          </cell>
          <cell r="F642">
            <v>0</v>
          </cell>
          <cell r="H642">
            <v>0</v>
          </cell>
        </row>
        <row r="643">
          <cell r="D643">
            <v>0</v>
          </cell>
          <cell r="F643">
            <v>0</v>
          </cell>
          <cell r="H643">
            <v>0</v>
          </cell>
        </row>
        <row r="644">
          <cell r="D644">
            <v>0</v>
          </cell>
          <cell r="F644">
            <v>0</v>
          </cell>
          <cell r="H644">
            <v>0</v>
          </cell>
        </row>
        <row r="645">
          <cell r="D645">
            <v>0</v>
          </cell>
          <cell r="F645">
            <v>0</v>
          </cell>
          <cell r="H645">
            <v>0</v>
          </cell>
        </row>
        <row r="646">
          <cell r="D646">
            <v>0</v>
          </cell>
          <cell r="F646">
            <v>0</v>
          </cell>
          <cell r="H646">
            <v>0</v>
          </cell>
        </row>
        <row r="647">
          <cell r="D647">
            <v>0</v>
          </cell>
          <cell r="F647">
            <v>0</v>
          </cell>
          <cell r="H647">
            <v>0</v>
          </cell>
        </row>
        <row r="648">
          <cell r="D648">
            <v>0</v>
          </cell>
          <cell r="F648">
            <v>0</v>
          </cell>
          <cell r="H648">
            <v>0</v>
          </cell>
        </row>
        <row r="649">
          <cell r="D649">
            <v>0</v>
          </cell>
          <cell r="F649">
            <v>0</v>
          </cell>
          <cell r="H649">
            <v>0</v>
          </cell>
        </row>
        <row r="650">
          <cell r="D650">
            <v>0</v>
          </cell>
          <cell r="F650">
            <v>0</v>
          </cell>
          <cell r="H650">
            <v>0</v>
          </cell>
        </row>
        <row r="651">
          <cell r="D651">
            <v>0</v>
          </cell>
          <cell r="F651">
            <v>0</v>
          </cell>
          <cell r="H651">
            <v>0</v>
          </cell>
        </row>
        <row r="652">
          <cell r="D652">
            <v>0</v>
          </cell>
          <cell r="F652">
            <v>0</v>
          </cell>
          <cell r="H652">
            <v>0</v>
          </cell>
        </row>
        <row r="653">
          <cell r="D653">
            <v>0</v>
          </cell>
          <cell r="F653">
            <v>0</v>
          </cell>
          <cell r="H653">
            <v>0</v>
          </cell>
        </row>
        <row r="654">
          <cell r="D654">
            <v>0</v>
          </cell>
          <cell r="F654">
            <v>0</v>
          </cell>
          <cell r="H654">
            <v>0</v>
          </cell>
        </row>
        <row r="655">
          <cell r="D655">
            <v>0</v>
          </cell>
          <cell r="F655">
            <v>0</v>
          </cell>
          <cell r="H655">
            <v>0</v>
          </cell>
        </row>
        <row r="656">
          <cell r="D656">
            <v>0</v>
          </cell>
          <cell r="F656">
            <v>0</v>
          </cell>
          <cell r="H656">
            <v>0</v>
          </cell>
        </row>
        <row r="657">
          <cell r="D657">
            <v>0</v>
          </cell>
          <cell r="F657">
            <v>0</v>
          </cell>
          <cell r="H657">
            <v>0</v>
          </cell>
        </row>
        <row r="658">
          <cell r="D658">
            <v>0</v>
          </cell>
          <cell r="F658">
            <v>0</v>
          </cell>
          <cell r="H658">
            <v>0</v>
          </cell>
        </row>
        <row r="659">
          <cell r="D659">
            <v>0</v>
          </cell>
          <cell r="F659">
            <v>0</v>
          </cell>
          <cell r="H659">
            <v>0</v>
          </cell>
        </row>
        <row r="660">
          <cell r="D660">
            <v>0</v>
          </cell>
          <cell r="F660">
            <v>0</v>
          </cell>
          <cell r="H660">
            <v>0</v>
          </cell>
        </row>
        <row r="661">
          <cell r="D661">
            <v>0</v>
          </cell>
          <cell r="F661">
            <v>0</v>
          </cell>
          <cell r="H661">
            <v>0</v>
          </cell>
        </row>
        <row r="662">
          <cell r="D662">
            <v>0</v>
          </cell>
          <cell r="F662">
            <v>0</v>
          </cell>
          <cell r="H662">
            <v>0</v>
          </cell>
        </row>
        <row r="663">
          <cell r="D663">
            <v>0</v>
          </cell>
          <cell r="F663">
            <v>0</v>
          </cell>
          <cell r="H663">
            <v>0</v>
          </cell>
        </row>
        <row r="664">
          <cell r="D664">
            <v>0</v>
          </cell>
          <cell r="F664">
            <v>0</v>
          </cell>
          <cell r="H664">
            <v>0</v>
          </cell>
        </row>
        <row r="665">
          <cell r="D665">
            <v>0</v>
          </cell>
          <cell r="F665">
            <v>0</v>
          </cell>
          <cell r="H665">
            <v>0</v>
          </cell>
        </row>
        <row r="666">
          <cell r="D666">
            <v>0</v>
          </cell>
          <cell r="F666">
            <v>0</v>
          </cell>
          <cell r="H666">
            <v>0</v>
          </cell>
        </row>
        <row r="667">
          <cell r="D667">
            <v>0</v>
          </cell>
          <cell r="F667">
            <v>0</v>
          </cell>
          <cell r="H667">
            <v>0</v>
          </cell>
        </row>
        <row r="668">
          <cell r="D668">
            <v>0</v>
          </cell>
          <cell r="F668">
            <v>0</v>
          </cell>
          <cell r="H668">
            <v>0</v>
          </cell>
        </row>
        <row r="669">
          <cell r="D669">
            <v>0</v>
          </cell>
          <cell r="F669">
            <v>0</v>
          </cell>
          <cell r="H669">
            <v>0</v>
          </cell>
        </row>
        <row r="670">
          <cell r="D670">
            <v>0</v>
          </cell>
          <cell r="F670">
            <v>0</v>
          </cell>
          <cell r="H670">
            <v>0</v>
          </cell>
        </row>
        <row r="671">
          <cell r="D671">
            <v>0</v>
          </cell>
          <cell r="F671">
            <v>0</v>
          </cell>
          <cell r="H671">
            <v>0</v>
          </cell>
        </row>
        <row r="672">
          <cell r="D672">
            <v>0</v>
          </cell>
          <cell r="F672">
            <v>0</v>
          </cell>
          <cell r="H672">
            <v>0</v>
          </cell>
        </row>
        <row r="673">
          <cell r="D673">
            <v>0</v>
          </cell>
          <cell r="F673">
            <v>0</v>
          </cell>
          <cell r="H673">
            <v>0</v>
          </cell>
        </row>
        <row r="674">
          <cell r="D674">
            <v>0</v>
          </cell>
          <cell r="F674">
            <v>0</v>
          </cell>
          <cell r="H674">
            <v>0</v>
          </cell>
        </row>
        <row r="675">
          <cell r="D675">
            <v>0</v>
          </cell>
          <cell r="F675">
            <v>0</v>
          </cell>
          <cell r="H675">
            <v>0</v>
          </cell>
        </row>
        <row r="676">
          <cell r="D676">
            <v>0</v>
          </cell>
          <cell r="F676">
            <v>0</v>
          </cell>
          <cell r="H676">
            <v>0</v>
          </cell>
        </row>
        <row r="677">
          <cell r="D677">
            <v>0</v>
          </cell>
          <cell r="F677">
            <v>0</v>
          </cell>
          <cell r="H677">
            <v>0</v>
          </cell>
        </row>
        <row r="678">
          <cell r="D678">
            <v>0</v>
          </cell>
          <cell r="F678">
            <v>0</v>
          </cell>
          <cell r="H678">
            <v>0</v>
          </cell>
        </row>
        <row r="679">
          <cell r="D679">
            <v>0</v>
          </cell>
          <cell r="F679">
            <v>0</v>
          </cell>
          <cell r="H679">
            <v>0</v>
          </cell>
        </row>
        <row r="680">
          <cell r="D680">
            <v>0</v>
          </cell>
          <cell r="F680">
            <v>0</v>
          </cell>
          <cell r="H680">
            <v>0</v>
          </cell>
        </row>
        <row r="681">
          <cell r="D681">
            <v>0</v>
          </cell>
          <cell r="F681">
            <v>0</v>
          </cell>
          <cell r="H681">
            <v>0</v>
          </cell>
        </row>
        <row r="682">
          <cell r="D682">
            <v>0</v>
          </cell>
          <cell r="F682">
            <v>0</v>
          </cell>
          <cell r="H682">
            <v>0</v>
          </cell>
        </row>
        <row r="683">
          <cell r="D683">
            <v>0</v>
          </cell>
          <cell r="F683">
            <v>0</v>
          </cell>
          <cell r="H683">
            <v>0</v>
          </cell>
        </row>
        <row r="684">
          <cell r="D684">
            <v>0</v>
          </cell>
          <cell r="F684">
            <v>0</v>
          </cell>
          <cell r="H684">
            <v>0</v>
          </cell>
        </row>
        <row r="685">
          <cell r="D685">
            <v>0</v>
          </cell>
          <cell r="F685">
            <v>0</v>
          </cell>
          <cell r="H685">
            <v>0</v>
          </cell>
        </row>
        <row r="686">
          <cell r="D686">
            <v>0</v>
          </cell>
          <cell r="F686">
            <v>0</v>
          </cell>
          <cell r="H686">
            <v>0</v>
          </cell>
        </row>
        <row r="687">
          <cell r="D687">
            <v>0</v>
          </cell>
          <cell r="F687">
            <v>0</v>
          </cell>
          <cell r="H687">
            <v>0</v>
          </cell>
        </row>
        <row r="688">
          <cell r="D688">
            <v>0</v>
          </cell>
          <cell r="F688">
            <v>0</v>
          </cell>
          <cell r="H688">
            <v>0</v>
          </cell>
        </row>
        <row r="689">
          <cell r="D689">
            <v>0</v>
          </cell>
          <cell r="F689">
            <v>0</v>
          </cell>
          <cell r="H689">
            <v>0</v>
          </cell>
        </row>
        <row r="690">
          <cell r="D690">
            <v>0</v>
          </cell>
          <cell r="F690">
            <v>0</v>
          </cell>
          <cell r="H690">
            <v>0</v>
          </cell>
        </row>
        <row r="691">
          <cell r="D691">
            <v>0</v>
          </cell>
          <cell r="F691">
            <v>0</v>
          </cell>
          <cell r="H691">
            <v>0</v>
          </cell>
        </row>
        <row r="692">
          <cell r="D692">
            <v>0</v>
          </cell>
          <cell r="F692">
            <v>0</v>
          </cell>
          <cell r="H692">
            <v>0</v>
          </cell>
        </row>
        <row r="693">
          <cell r="D693">
            <v>0</v>
          </cell>
          <cell r="F693">
            <v>0</v>
          </cell>
          <cell r="H693">
            <v>0</v>
          </cell>
        </row>
        <row r="694">
          <cell r="D694">
            <v>0</v>
          </cell>
          <cell r="F694">
            <v>0</v>
          </cell>
          <cell r="H694">
            <v>0</v>
          </cell>
        </row>
        <row r="695">
          <cell r="D695">
            <v>0</v>
          </cell>
          <cell r="F695">
            <v>0</v>
          </cell>
          <cell r="H695">
            <v>0</v>
          </cell>
        </row>
        <row r="696">
          <cell r="D696">
            <v>0</v>
          </cell>
          <cell r="F696">
            <v>0</v>
          </cell>
          <cell r="H696">
            <v>0</v>
          </cell>
        </row>
        <row r="697">
          <cell r="D697">
            <v>0</v>
          </cell>
          <cell r="F697">
            <v>0</v>
          </cell>
          <cell r="H697">
            <v>0</v>
          </cell>
        </row>
        <row r="698">
          <cell r="D698">
            <v>0</v>
          </cell>
          <cell r="F698">
            <v>0</v>
          </cell>
          <cell r="H698">
            <v>0</v>
          </cell>
        </row>
        <row r="699">
          <cell r="D699">
            <v>0</v>
          </cell>
          <cell r="F699">
            <v>0</v>
          </cell>
          <cell r="H699">
            <v>0</v>
          </cell>
        </row>
        <row r="700">
          <cell r="D700">
            <v>0</v>
          </cell>
          <cell r="F700">
            <v>0</v>
          </cell>
          <cell r="H700">
            <v>0</v>
          </cell>
        </row>
        <row r="701">
          <cell r="D701">
            <v>0</v>
          </cell>
          <cell r="F701">
            <v>0</v>
          </cell>
          <cell r="H701">
            <v>0</v>
          </cell>
        </row>
        <row r="702">
          <cell r="D702">
            <v>0</v>
          </cell>
          <cell r="F702">
            <v>0</v>
          </cell>
          <cell r="H702">
            <v>0</v>
          </cell>
        </row>
        <row r="703">
          <cell r="D703">
            <v>0</v>
          </cell>
          <cell r="F703">
            <v>0</v>
          </cell>
          <cell r="H703">
            <v>0</v>
          </cell>
        </row>
        <row r="704">
          <cell r="D704">
            <v>0</v>
          </cell>
          <cell r="F704">
            <v>0</v>
          </cell>
          <cell r="H704">
            <v>0</v>
          </cell>
        </row>
        <row r="705">
          <cell r="D705">
            <v>0</v>
          </cell>
          <cell r="F705">
            <v>0</v>
          </cell>
          <cell r="H705">
            <v>0</v>
          </cell>
        </row>
        <row r="706">
          <cell r="D706">
            <v>0</v>
          </cell>
          <cell r="F706">
            <v>0</v>
          </cell>
          <cell r="H706">
            <v>0</v>
          </cell>
        </row>
        <row r="707">
          <cell r="D707">
            <v>0</v>
          </cell>
          <cell r="F707">
            <v>0</v>
          </cell>
          <cell r="H707">
            <v>0</v>
          </cell>
        </row>
        <row r="708">
          <cell r="D708">
            <v>0</v>
          </cell>
          <cell r="F708">
            <v>0</v>
          </cell>
          <cell r="H708">
            <v>0</v>
          </cell>
        </row>
        <row r="709">
          <cell r="D709">
            <v>0</v>
          </cell>
          <cell r="F709">
            <v>0</v>
          </cell>
          <cell r="H709">
            <v>0</v>
          </cell>
        </row>
        <row r="710">
          <cell r="D710">
            <v>0</v>
          </cell>
          <cell r="F710">
            <v>0</v>
          </cell>
          <cell r="H710">
            <v>0</v>
          </cell>
        </row>
        <row r="711">
          <cell r="D711">
            <v>0</v>
          </cell>
          <cell r="F711">
            <v>0</v>
          </cell>
          <cell r="H711">
            <v>0</v>
          </cell>
        </row>
        <row r="712">
          <cell r="D712">
            <v>0</v>
          </cell>
          <cell r="F712">
            <v>0</v>
          </cell>
          <cell r="H712">
            <v>0</v>
          </cell>
        </row>
        <row r="713">
          <cell r="D713">
            <v>0</v>
          </cell>
          <cell r="F713">
            <v>0</v>
          </cell>
          <cell r="H713">
            <v>0</v>
          </cell>
        </row>
        <row r="714">
          <cell r="D714">
            <v>0</v>
          </cell>
          <cell r="F714">
            <v>0</v>
          </cell>
          <cell r="H714">
            <v>0</v>
          </cell>
        </row>
        <row r="715">
          <cell r="D715">
            <v>0</v>
          </cell>
          <cell r="F715">
            <v>0</v>
          </cell>
          <cell r="H715">
            <v>0</v>
          </cell>
        </row>
        <row r="716">
          <cell r="D716">
            <v>0</v>
          </cell>
          <cell r="F716">
            <v>0</v>
          </cell>
          <cell r="H716">
            <v>0</v>
          </cell>
        </row>
        <row r="717">
          <cell r="D717">
            <v>0</v>
          </cell>
          <cell r="F717">
            <v>0</v>
          </cell>
          <cell r="H717">
            <v>0</v>
          </cell>
        </row>
        <row r="718">
          <cell r="D718">
            <v>0</v>
          </cell>
          <cell r="F718">
            <v>0</v>
          </cell>
          <cell r="H718">
            <v>0</v>
          </cell>
        </row>
        <row r="719">
          <cell r="D719">
            <v>0</v>
          </cell>
          <cell r="F719">
            <v>0</v>
          </cell>
          <cell r="H719">
            <v>0</v>
          </cell>
        </row>
        <row r="720">
          <cell r="D720">
            <v>0</v>
          </cell>
          <cell r="F720">
            <v>0</v>
          </cell>
          <cell r="H720">
            <v>0</v>
          </cell>
        </row>
        <row r="721">
          <cell r="D721">
            <v>0</v>
          </cell>
          <cell r="F721">
            <v>0</v>
          </cell>
          <cell r="H721">
            <v>0</v>
          </cell>
        </row>
        <row r="722">
          <cell r="D722">
            <v>0</v>
          </cell>
          <cell r="F722">
            <v>0</v>
          </cell>
          <cell r="H722">
            <v>0</v>
          </cell>
        </row>
        <row r="723">
          <cell r="D723">
            <v>0</v>
          </cell>
          <cell r="F723">
            <v>0</v>
          </cell>
          <cell r="H723">
            <v>0</v>
          </cell>
        </row>
        <row r="724">
          <cell r="D724">
            <v>0</v>
          </cell>
          <cell r="F724">
            <v>0</v>
          </cell>
          <cell r="H724">
            <v>0</v>
          </cell>
        </row>
        <row r="725">
          <cell r="D725">
            <v>0</v>
          </cell>
          <cell r="F725">
            <v>0</v>
          </cell>
          <cell r="H725">
            <v>0</v>
          </cell>
        </row>
        <row r="726">
          <cell r="D726">
            <v>0</v>
          </cell>
          <cell r="F726">
            <v>0</v>
          </cell>
          <cell r="H726">
            <v>0</v>
          </cell>
        </row>
        <row r="727">
          <cell r="D727">
            <v>0</v>
          </cell>
          <cell r="F727">
            <v>0</v>
          </cell>
          <cell r="H727">
            <v>0</v>
          </cell>
        </row>
        <row r="728">
          <cell r="D728">
            <v>0</v>
          </cell>
          <cell r="F728">
            <v>0</v>
          </cell>
          <cell r="H728">
            <v>0</v>
          </cell>
        </row>
        <row r="729">
          <cell r="D729">
            <v>0</v>
          </cell>
          <cell r="F729">
            <v>0</v>
          </cell>
          <cell r="H729">
            <v>0</v>
          </cell>
        </row>
        <row r="730">
          <cell r="D730">
            <v>0</v>
          </cell>
          <cell r="F730">
            <v>0</v>
          </cell>
          <cell r="H730">
            <v>0</v>
          </cell>
        </row>
        <row r="731">
          <cell r="D731">
            <v>0</v>
          </cell>
          <cell r="F731">
            <v>0</v>
          </cell>
          <cell r="H731">
            <v>0</v>
          </cell>
        </row>
        <row r="732">
          <cell r="D732">
            <v>0</v>
          </cell>
          <cell r="F732">
            <v>0</v>
          </cell>
          <cell r="H732">
            <v>0</v>
          </cell>
        </row>
        <row r="733">
          <cell r="D733">
            <v>0</v>
          </cell>
          <cell r="F733">
            <v>0</v>
          </cell>
          <cell r="H733">
            <v>0</v>
          </cell>
        </row>
        <row r="734">
          <cell r="D734">
            <v>0</v>
          </cell>
          <cell r="F734">
            <v>0</v>
          </cell>
          <cell r="H734">
            <v>0</v>
          </cell>
        </row>
        <row r="735">
          <cell r="D735">
            <v>0</v>
          </cell>
          <cell r="F735">
            <v>0</v>
          </cell>
          <cell r="H735">
            <v>0</v>
          </cell>
        </row>
        <row r="736">
          <cell r="D736">
            <v>0</v>
          </cell>
          <cell r="F736">
            <v>0</v>
          </cell>
          <cell r="H736">
            <v>0</v>
          </cell>
        </row>
        <row r="737">
          <cell r="D737">
            <v>0</v>
          </cell>
          <cell r="F737">
            <v>0</v>
          </cell>
          <cell r="H737">
            <v>0</v>
          </cell>
        </row>
        <row r="738">
          <cell r="D738">
            <v>0</v>
          </cell>
          <cell r="F738">
            <v>0</v>
          </cell>
          <cell r="H738">
            <v>0</v>
          </cell>
        </row>
        <row r="739">
          <cell r="D739">
            <v>0</v>
          </cell>
          <cell r="F739">
            <v>0</v>
          </cell>
          <cell r="H739">
            <v>0</v>
          </cell>
        </row>
        <row r="740">
          <cell r="D740">
            <v>0</v>
          </cell>
          <cell r="F740">
            <v>0</v>
          </cell>
          <cell r="H740">
            <v>0</v>
          </cell>
        </row>
        <row r="741">
          <cell r="D741">
            <v>0</v>
          </cell>
          <cell r="F741">
            <v>0</v>
          </cell>
          <cell r="H741">
            <v>0</v>
          </cell>
        </row>
        <row r="742">
          <cell r="D742">
            <v>0</v>
          </cell>
          <cell r="F742">
            <v>0</v>
          </cell>
          <cell r="H742">
            <v>0</v>
          </cell>
        </row>
        <row r="743">
          <cell r="D743">
            <v>0</v>
          </cell>
          <cell r="F743">
            <v>0</v>
          </cell>
          <cell r="H743">
            <v>0</v>
          </cell>
        </row>
        <row r="744">
          <cell r="D744">
            <v>0</v>
          </cell>
          <cell r="F744">
            <v>0</v>
          </cell>
          <cell r="H744">
            <v>0</v>
          </cell>
        </row>
        <row r="745">
          <cell r="D745">
            <v>0</v>
          </cell>
          <cell r="F745">
            <v>0</v>
          </cell>
          <cell r="H745">
            <v>0</v>
          </cell>
        </row>
        <row r="746">
          <cell r="D746">
            <v>0</v>
          </cell>
          <cell r="F746">
            <v>0</v>
          </cell>
          <cell r="H746">
            <v>0</v>
          </cell>
        </row>
        <row r="747">
          <cell r="D747">
            <v>0</v>
          </cell>
          <cell r="F747">
            <v>0</v>
          </cell>
          <cell r="H747">
            <v>0</v>
          </cell>
        </row>
        <row r="748">
          <cell r="D748">
            <v>0</v>
          </cell>
          <cell r="F748">
            <v>0</v>
          </cell>
          <cell r="H748">
            <v>0</v>
          </cell>
        </row>
        <row r="749">
          <cell r="D749">
            <v>0</v>
          </cell>
          <cell r="F749">
            <v>0</v>
          </cell>
          <cell r="H749">
            <v>0</v>
          </cell>
        </row>
        <row r="750">
          <cell r="D750">
            <v>0</v>
          </cell>
          <cell r="F750">
            <v>0</v>
          </cell>
          <cell r="H750">
            <v>0</v>
          </cell>
        </row>
        <row r="751">
          <cell r="D751">
            <v>0</v>
          </cell>
          <cell r="F751">
            <v>0</v>
          </cell>
          <cell r="H751">
            <v>0</v>
          </cell>
        </row>
        <row r="752">
          <cell r="D752">
            <v>0</v>
          </cell>
          <cell r="F752">
            <v>0</v>
          </cell>
          <cell r="H752">
            <v>0</v>
          </cell>
        </row>
        <row r="753">
          <cell r="D753">
            <v>0</v>
          </cell>
          <cell r="F753">
            <v>0</v>
          </cell>
          <cell r="H753">
            <v>0</v>
          </cell>
        </row>
        <row r="754">
          <cell r="D754">
            <v>0</v>
          </cell>
          <cell r="F754">
            <v>0</v>
          </cell>
          <cell r="H754">
            <v>0</v>
          </cell>
        </row>
        <row r="755">
          <cell r="D755">
            <v>0</v>
          </cell>
          <cell r="F755">
            <v>0</v>
          </cell>
          <cell r="H755">
            <v>0</v>
          </cell>
        </row>
        <row r="756">
          <cell r="D756">
            <v>0</v>
          </cell>
          <cell r="F756">
            <v>0</v>
          </cell>
          <cell r="H756">
            <v>0</v>
          </cell>
        </row>
        <row r="757">
          <cell r="D757">
            <v>0</v>
          </cell>
          <cell r="F757">
            <v>0</v>
          </cell>
          <cell r="H757">
            <v>0</v>
          </cell>
        </row>
        <row r="758">
          <cell r="D758">
            <v>0</v>
          </cell>
          <cell r="F758">
            <v>0</v>
          </cell>
          <cell r="H758">
            <v>0</v>
          </cell>
        </row>
        <row r="759">
          <cell r="D759">
            <v>0</v>
          </cell>
          <cell r="F759">
            <v>0</v>
          </cell>
          <cell r="H759">
            <v>0</v>
          </cell>
        </row>
        <row r="760">
          <cell r="D760">
            <v>0</v>
          </cell>
          <cell r="F760">
            <v>0</v>
          </cell>
          <cell r="H760">
            <v>0</v>
          </cell>
        </row>
        <row r="761">
          <cell r="D761">
            <v>0</v>
          </cell>
          <cell r="F761">
            <v>0</v>
          </cell>
          <cell r="H761">
            <v>0</v>
          </cell>
        </row>
        <row r="762">
          <cell r="D762">
            <v>0</v>
          </cell>
          <cell r="F762">
            <v>0</v>
          </cell>
          <cell r="H762">
            <v>0</v>
          </cell>
        </row>
        <row r="763">
          <cell r="D763">
            <v>0</v>
          </cell>
          <cell r="F763">
            <v>0</v>
          </cell>
          <cell r="H763">
            <v>0</v>
          </cell>
        </row>
        <row r="764">
          <cell r="D764">
            <v>0</v>
          </cell>
          <cell r="F764">
            <v>0</v>
          </cell>
          <cell r="H764">
            <v>0</v>
          </cell>
        </row>
        <row r="765">
          <cell r="D765">
            <v>0</v>
          </cell>
          <cell r="F765">
            <v>0</v>
          </cell>
          <cell r="H765">
            <v>0</v>
          </cell>
        </row>
        <row r="766">
          <cell r="D766">
            <v>0</v>
          </cell>
          <cell r="F766">
            <v>0</v>
          </cell>
          <cell r="H766">
            <v>0</v>
          </cell>
        </row>
        <row r="767">
          <cell r="D767">
            <v>0</v>
          </cell>
          <cell r="F767">
            <v>0</v>
          </cell>
          <cell r="H767">
            <v>0</v>
          </cell>
        </row>
        <row r="768">
          <cell r="D768">
            <v>0</v>
          </cell>
          <cell r="F768">
            <v>0</v>
          </cell>
          <cell r="H768">
            <v>0</v>
          </cell>
        </row>
        <row r="769">
          <cell r="D769">
            <v>0</v>
          </cell>
          <cell r="F769">
            <v>0</v>
          </cell>
          <cell r="H769">
            <v>0</v>
          </cell>
        </row>
        <row r="770">
          <cell r="D770">
            <v>0</v>
          </cell>
          <cell r="F770">
            <v>0</v>
          </cell>
          <cell r="H770">
            <v>0</v>
          </cell>
        </row>
        <row r="771">
          <cell r="D771">
            <v>0</v>
          </cell>
          <cell r="F771">
            <v>0</v>
          </cell>
          <cell r="H771">
            <v>0</v>
          </cell>
        </row>
        <row r="772">
          <cell r="D772">
            <v>0</v>
          </cell>
          <cell r="F772">
            <v>0</v>
          </cell>
          <cell r="H772">
            <v>0</v>
          </cell>
        </row>
        <row r="773">
          <cell r="D773">
            <v>0</v>
          </cell>
          <cell r="F773">
            <v>0</v>
          </cell>
          <cell r="H773">
            <v>0</v>
          </cell>
        </row>
        <row r="774">
          <cell r="D774">
            <v>0</v>
          </cell>
          <cell r="F774">
            <v>0</v>
          </cell>
          <cell r="H774">
            <v>0</v>
          </cell>
        </row>
        <row r="775">
          <cell r="D775">
            <v>0</v>
          </cell>
          <cell r="F775">
            <v>0</v>
          </cell>
          <cell r="H775">
            <v>0</v>
          </cell>
        </row>
        <row r="776">
          <cell r="D776">
            <v>0</v>
          </cell>
          <cell r="F776">
            <v>0</v>
          </cell>
          <cell r="H776">
            <v>0</v>
          </cell>
        </row>
        <row r="777">
          <cell r="D777">
            <v>0</v>
          </cell>
          <cell r="F777">
            <v>0</v>
          </cell>
          <cell r="H777">
            <v>0</v>
          </cell>
        </row>
        <row r="778">
          <cell r="D778">
            <v>0</v>
          </cell>
          <cell r="F778">
            <v>0</v>
          </cell>
          <cell r="H778">
            <v>0</v>
          </cell>
        </row>
        <row r="779">
          <cell r="D779">
            <v>0</v>
          </cell>
          <cell r="F779">
            <v>0</v>
          </cell>
          <cell r="H779">
            <v>0</v>
          </cell>
        </row>
        <row r="780">
          <cell r="D780">
            <v>0</v>
          </cell>
          <cell r="F780">
            <v>0</v>
          </cell>
          <cell r="H780">
            <v>0</v>
          </cell>
        </row>
        <row r="781">
          <cell r="D781">
            <v>0</v>
          </cell>
          <cell r="F781">
            <v>0</v>
          </cell>
          <cell r="H781">
            <v>0</v>
          </cell>
        </row>
        <row r="782">
          <cell r="D782">
            <v>0</v>
          </cell>
          <cell r="F782">
            <v>0</v>
          </cell>
          <cell r="H782">
            <v>0</v>
          </cell>
        </row>
        <row r="783">
          <cell r="D783">
            <v>0</v>
          </cell>
          <cell r="F783">
            <v>0</v>
          </cell>
          <cell r="H783">
            <v>0</v>
          </cell>
        </row>
        <row r="784">
          <cell r="D784">
            <v>0</v>
          </cell>
          <cell r="F784">
            <v>0</v>
          </cell>
          <cell r="H784">
            <v>0</v>
          </cell>
        </row>
        <row r="785">
          <cell r="D785">
            <v>0</v>
          </cell>
          <cell r="F785">
            <v>0</v>
          </cell>
          <cell r="H785">
            <v>0</v>
          </cell>
        </row>
        <row r="786">
          <cell r="D786">
            <v>0</v>
          </cell>
          <cell r="F786">
            <v>0</v>
          </cell>
          <cell r="H786">
            <v>0</v>
          </cell>
        </row>
        <row r="787">
          <cell r="D787">
            <v>0</v>
          </cell>
          <cell r="F787">
            <v>0</v>
          </cell>
          <cell r="H787">
            <v>0</v>
          </cell>
        </row>
        <row r="788">
          <cell r="D788">
            <v>0</v>
          </cell>
          <cell r="F788">
            <v>0</v>
          </cell>
          <cell r="H788">
            <v>0</v>
          </cell>
        </row>
        <row r="789">
          <cell r="D789">
            <v>0</v>
          </cell>
          <cell r="F789">
            <v>0</v>
          </cell>
          <cell r="H789">
            <v>0</v>
          </cell>
        </row>
        <row r="790">
          <cell r="D790">
            <v>0</v>
          </cell>
          <cell r="F790">
            <v>0</v>
          </cell>
          <cell r="H790">
            <v>0</v>
          </cell>
        </row>
        <row r="791">
          <cell r="D791">
            <v>0</v>
          </cell>
          <cell r="F791">
            <v>0</v>
          </cell>
          <cell r="H791">
            <v>0</v>
          </cell>
        </row>
        <row r="792">
          <cell r="D792">
            <v>0</v>
          </cell>
          <cell r="F792">
            <v>0</v>
          </cell>
          <cell r="H792">
            <v>0</v>
          </cell>
        </row>
        <row r="793">
          <cell r="D793">
            <v>0</v>
          </cell>
          <cell r="F793">
            <v>0</v>
          </cell>
          <cell r="H793">
            <v>0</v>
          </cell>
        </row>
        <row r="794">
          <cell r="D794">
            <v>0</v>
          </cell>
          <cell r="F794">
            <v>0</v>
          </cell>
          <cell r="H794">
            <v>0</v>
          </cell>
        </row>
        <row r="795">
          <cell r="D795">
            <v>0</v>
          </cell>
          <cell r="F795">
            <v>0</v>
          </cell>
          <cell r="H795">
            <v>0</v>
          </cell>
        </row>
        <row r="796">
          <cell r="D796">
            <v>0</v>
          </cell>
          <cell r="F796">
            <v>0</v>
          </cell>
          <cell r="H796">
            <v>0</v>
          </cell>
        </row>
        <row r="797">
          <cell r="D797">
            <v>0</v>
          </cell>
          <cell r="F797">
            <v>0</v>
          </cell>
          <cell r="H797">
            <v>0</v>
          </cell>
        </row>
        <row r="798">
          <cell r="D798">
            <v>0</v>
          </cell>
          <cell r="F798">
            <v>0</v>
          </cell>
          <cell r="H798">
            <v>0</v>
          </cell>
        </row>
        <row r="799">
          <cell r="D799">
            <v>0</v>
          </cell>
          <cell r="F799">
            <v>0</v>
          </cell>
          <cell r="H799">
            <v>0</v>
          </cell>
        </row>
        <row r="800">
          <cell r="D800">
            <v>0</v>
          </cell>
          <cell r="F800">
            <v>0</v>
          </cell>
          <cell r="H800">
            <v>0</v>
          </cell>
        </row>
        <row r="801">
          <cell r="D801">
            <v>0</v>
          </cell>
          <cell r="F801">
            <v>0</v>
          </cell>
          <cell r="H801">
            <v>0</v>
          </cell>
        </row>
        <row r="802">
          <cell r="D802">
            <v>0</v>
          </cell>
          <cell r="F802">
            <v>0</v>
          </cell>
          <cell r="H802">
            <v>0</v>
          </cell>
        </row>
        <row r="803">
          <cell r="D803">
            <v>0</v>
          </cell>
          <cell r="F803">
            <v>0</v>
          </cell>
          <cell r="H803">
            <v>0</v>
          </cell>
        </row>
        <row r="804">
          <cell r="D804">
            <v>0</v>
          </cell>
          <cell r="F804">
            <v>0</v>
          </cell>
          <cell r="H804">
            <v>0</v>
          </cell>
        </row>
        <row r="805">
          <cell r="D805">
            <v>0</v>
          </cell>
          <cell r="F805">
            <v>0</v>
          </cell>
          <cell r="H805">
            <v>0</v>
          </cell>
        </row>
        <row r="806">
          <cell r="D806">
            <v>0</v>
          </cell>
          <cell r="F806">
            <v>0</v>
          </cell>
          <cell r="H806">
            <v>0</v>
          </cell>
        </row>
        <row r="807">
          <cell r="D807">
            <v>0</v>
          </cell>
          <cell r="F807">
            <v>0</v>
          </cell>
          <cell r="H807">
            <v>0</v>
          </cell>
        </row>
        <row r="808">
          <cell r="D808">
            <v>0</v>
          </cell>
          <cell r="F808">
            <v>0</v>
          </cell>
          <cell r="H808">
            <v>0</v>
          </cell>
        </row>
        <row r="809">
          <cell r="D809">
            <v>0</v>
          </cell>
          <cell r="F809">
            <v>0</v>
          </cell>
          <cell r="H809">
            <v>0</v>
          </cell>
        </row>
        <row r="810">
          <cell r="D810">
            <v>0</v>
          </cell>
          <cell r="F810">
            <v>0</v>
          </cell>
          <cell r="H810">
            <v>0</v>
          </cell>
        </row>
        <row r="811">
          <cell r="D811">
            <v>0</v>
          </cell>
          <cell r="F811">
            <v>0</v>
          </cell>
          <cell r="H811">
            <v>0</v>
          </cell>
        </row>
        <row r="812">
          <cell r="D812">
            <v>0</v>
          </cell>
          <cell r="F812">
            <v>0</v>
          </cell>
          <cell r="H812">
            <v>0</v>
          </cell>
        </row>
        <row r="813">
          <cell r="D813">
            <v>0</v>
          </cell>
          <cell r="F813">
            <v>0</v>
          </cell>
          <cell r="H813">
            <v>0</v>
          </cell>
        </row>
        <row r="814">
          <cell r="D814">
            <v>0</v>
          </cell>
          <cell r="F814">
            <v>0</v>
          </cell>
          <cell r="H814">
            <v>0</v>
          </cell>
        </row>
        <row r="815">
          <cell r="D815">
            <v>0</v>
          </cell>
          <cell r="F815">
            <v>0</v>
          </cell>
          <cell r="H815">
            <v>0</v>
          </cell>
        </row>
        <row r="816">
          <cell r="D816">
            <v>0</v>
          </cell>
          <cell r="F816">
            <v>0</v>
          </cell>
          <cell r="H816">
            <v>0</v>
          </cell>
        </row>
        <row r="817">
          <cell r="D817">
            <v>0</v>
          </cell>
          <cell r="F817">
            <v>0</v>
          </cell>
          <cell r="H817">
            <v>0</v>
          </cell>
        </row>
        <row r="818">
          <cell r="D818">
            <v>0</v>
          </cell>
          <cell r="F818">
            <v>0</v>
          </cell>
          <cell r="H818">
            <v>0</v>
          </cell>
        </row>
        <row r="819">
          <cell r="D819">
            <v>0</v>
          </cell>
          <cell r="F819">
            <v>0</v>
          </cell>
          <cell r="H819">
            <v>0</v>
          </cell>
        </row>
        <row r="820">
          <cell r="D820">
            <v>0</v>
          </cell>
          <cell r="F820">
            <v>0</v>
          </cell>
          <cell r="H820">
            <v>0</v>
          </cell>
        </row>
        <row r="821">
          <cell r="D821">
            <v>0</v>
          </cell>
          <cell r="F821">
            <v>0</v>
          </cell>
          <cell r="H821">
            <v>0</v>
          </cell>
        </row>
        <row r="822">
          <cell r="D822">
            <v>0</v>
          </cell>
          <cell r="F822">
            <v>0</v>
          </cell>
          <cell r="H822">
            <v>0</v>
          </cell>
        </row>
        <row r="823">
          <cell r="D823">
            <v>0</v>
          </cell>
          <cell r="F823">
            <v>0</v>
          </cell>
          <cell r="H823">
            <v>0</v>
          </cell>
        </row>
        <row r="824">
          <cell r="D824">
            <v>0</v>
          </cell>
          <cell r="F824">
            <v>0</v>
          </cell>
          <cell r="H824">
            <v>0</v>
          </cell>
        </row>
        <row r="825">
          <cell r="D825">
            <v>0</v>
          </cell>
          <cell r="F825">
            <v>0</v>
          </cell>
          <cell r="H825">
            <v>0</v>
          </cell>
        </row>
        <row r="826">
          <cell r="D826">
            <v>0</v>
          </cell>
          <cell r="F826">
            <v>0</v>
          </cell>
          <cell r="H826">
            <v>0</v>
          </cell>
        </row>
        <row r="827">
          <cell r="D827">
            <v>0</v>
          </cell>
          <cell r="F827">
            <v>0</v>
          </cell>
          <cell r="H827">
            <v>0</v>
          </cell>
        </row>
        <row r="828">
          <cell r="D828">
            <v>0</v>
          </cell>
          <cell r="F828">
            <v>0</v>
          </cell>
          <cell r="H828">
            <v>0</v>
          </cell>
        </row>
        <row r="829">
          <cell r="D829">
            <v>0</v>
          </cell>
          <cell r="F829">
            <v>0</v>
          </cell>
          <cell r="H829">
            <v>0</v>
          </cell>
        </row>
        <row r="830">
          <cell r="D830">
            <v>0</v>
          </cell>
          <cell r="F830">
            <v>0</v>
          </cell>
          <cell r="H830">
            <v>0</v>
          </cell>
        </row>
        <row r="831">
          <cell r="D831">
            <v>0</v>
          </cell>
          <cell r="F831">
            <v>0</v>
          </cell>
          <cell r="H831">
            <v>0</v>
          </cell>
        </row>
        <row r="832">
          <cell r="D832">
            <v>0</v>
          </cell>
          <cell r="F832">
            <v>0</v>
          </cell>
          <cell r="H832">
            <v>0</v>
          </cell>
        </row>
        <row r="833">
          <cell r="D833">
            <v>0</v>
          </cell>
          <cell r="F833">
            <v>0</v>
          </cell>
          <cell r="H833">
            <v>0</v>
          </cell>
        </row>
        <row r="834">
          <cell r="D834">
            <v>0</v>
          </cell>
          <cell r="F834">
            <v>0</v>
          </cell>
          <cell r="H834">
            <v>0</v>
          </cell>
        </row>
        <row r="835">
          <cell r="D835">
            <v>0</v>
          </cell>
          <cell r="F835">
            <v>0</v>
          </cell>
          <cell r="H835">
            <v>0</v>
          </cell>
        </row>
        <row r="836">
          <cell r="D836">
            <v>0</v>
          </cell>
          <cell r="F836">
            <v>0</v>
          </cell>
          <cell r="H836">
            <v>0</v>
          </cell>
        </row>
        <row r="837">
          <cell r="D837">
            <v>0</v>
          </cell>
          <cell r="F837">
            <v>0</v>
          </cell>
          <cell r="H837">
            <v>0</v>
          </cell>
        </row>
        <row r="838">
          <cell r="D838">
            <v>0</v>
          </cell>
          <cell r="F838">
            <v>0</v>
          </cell>
          <cell r="H838">
            <v>0</v>
          </cell>
        </row>
        <row r="839">
          <cell r="D839">
            <v>0</v>
          </cell>
          <cell r="F839">
            <v>0</v>
          </cell>
          <cell r="H839">
            <v>0</v>
          </cell>
        </row>
        <row r="840">
          <cell r="D840">
            <v>0</v>
          </cell>
          <cell r="F840">
            <v>0</v>
          </cell>
          <cell r="H840">
            <v>0</v>
          </cell>
        </row>
        <row r="841">
          <cell r="D841">
            <v>0</v>
          </cell>
          <cell r="F841">
            <v>0</v>
          </cell>
          <cell r="H841">
            <v>0</v>
          </cell>
        </row>
        <row r="842">
          <cell r="D842">
            <v>0</v>
          </cell>
          <cell r="F842">
            <v>0</v>
          </cell>
          <cell r="H842">
            <v>0</v>
          </cell>
        </row>
        <row r="843">
          <cell r="D843">
            <v>0</v>
          </cell>
          <cell r="F843">
            <v>0</v>
          </cell>
          <cell r="H843">
            <v>0</v>
          </cell>
        </row>
        <row r="844">
          <cell r="D844">
            <v>0</v>
          </cell>
          <cell r="F844">
            <v>0</v>
          </cell>
          <cell r="H844">
            <v>0</v>
          </cell>
        </row>
        <row r="845">
          <cell r="D845">
            <v>0</v>
          </cell>
          <cell r="F845">
            <v>0</v>
          </cell>
          <cell r="H845">
            <v>0</v>
          </cell>
        </row>
        <row r="846">
          <cell r="D846">
            <v>0</v>
          </cell>
          <cell r="F846">
            <v>0</v>
          </cell>
          <cell r="H846">
            <v>0</v>
          </cell>
        </row>
        <row r="847">
          <cell r="D847">
            <v>0</v>
          </cell>
          <cell r="F847">
            <v>0</v>
          </cell>
          <cell r="H847">
            <v>0</v>
          </cell>
        </row>
        <row r="848">
          <cell r="D848">
            <v>0</v>
          </cell>
          <cell r="F848">
            <v>0</v>
          </cell>
          <cell r="H848">
            <v>0</v>
          </cell>
        </row>
        <row r="849">
          <cell r="D849">
            <v>0</v>
          </cell>
          <cell r="F849">
            <v>0</v>
          </cell>
          <cell r="H849">
            <v>0</v>
          </cell>
        </row>
        <row r="850">
          <cell r="D850">
            <v>0</v>
          </cell>
          <cell r="F850">
            <v>0</v>
          </cell>
          <cell r="H850">
            <v>0</v>
          </cell>
        </row>
        <row r="851">
          <cell r="D851">
            <v>0</v>
          </cell>
          <cell r="F851">
            <v>0</v>
          </cell>
          <cell r="H851">
            <v>0</v>
          </cell>
        </row>
        <row r="852">
          <cell r="D852">
            <v>0</v>
          </cell>
          <cell r="F852">
            <v>0</v>
          </cell>
          <cell r="H852">
            <v>0</v>
          </cell>
        </row>
        <row r="853">
          <cell r="D853">
            <v>0</v>
          </cell>
          <cell r="F853">
            <v>0</v>
          </cell>
          <cell r="H853">
            <v>0</v>
          </cell>
        </row>
        <row r="854">
          <cell r="D854">
            <v>0</v>
          </cell>
          <cell r="F854">
            <v>0</v>
          </cell>
          <cell r="H854">
            <v>0</v>
          </cell>
        </row>
        <row r="855">
          <cell r="D855">
            <v>0</v>
          </cell>
          <cell r="F855">
            <v>0</v>
          </cell>
          <cell r="H855">
            <v>0</v>
          </cell>
        </row>
        <row r="856">
          <cell r="D856">
            <v>0</v>
          </cell>
          <cell r="F856">
            <v>0</v>
          </cell>
          <cell r="H856">
            <v>0</v>
          </cell>
        </row>
        <row r="857">
          <cell r="D857">
            <v>0</v>
          </cell>
          <cell r="F857">
            <v>0</v>
          </cell>
          <cell r="H857">
            <v>0</v>
          </cell>
        </row>
        <row r="858">
          <cell r="D858">
            <v>0</v>
          </cell>
          <cell r="F858">
            <v>0</v>
          </cell>
          <cell r="H858">
            <v>0</v>
          </cell>
        </row>
        <row r="859">
          <cell r="D859">
            <v>0</v>
          </cell>
          <cell r="F859">
            <v>0</v>
          </cell>
          <cell r="H859">
            <v>0</v>
          </cell>
        </row>
        <row r="860">
          <cell r="D860">
            <v>0</v>
          </cell>
          <cell r="F860">
            <v>0</v>
          </cell>
          <cell r="H860">
            <v>0</v>
          </cell>
        </row>
        <row r="861">
          <cell r="D861">
            <v>0</v>
          </cell>
          <cell r="F861">
            <v>0</v>
          </cell>
          <cell r="H861">
            <v>0</v>
          </cell>
        </row>
        <row r="862">
          <cell r="D862">
            <v>0</v>
          </cell>
          <cell r="F862">
            <v>0</v>
          </cell>
          <cell r="H862">
            <v>0</v>
          </cell>
        </row>
        <row r="863">
          <cell r="D863">
            <v>0</v>
          </cell>
          <cell r="F863">
            <v>0</v>
          </cell>
          <cell r="H863">
            <v>0</v>
          </cell>
        </row>
        <row r="864">
          <cell r="D864">
            <v>0</v>
          </cell>
          <cell r="F864">
            <v>0</v>
          </cell>
          <cell r="H864">
            <v>0</v>
          </cell>
        </row>
        <row r="865">
          <cell r="D865">
            <v>0</v>
          </cell>
          <cell r="F865">
            <v>0</v>
          </cell>
          <cell r="H865">
            <v>0</v>
          </cell>
        </row>
        <row r="866">
          <cell r="D866">
            <v>0</v>
          </cell>
          <cell r="F866">
            <v>0</v>
          </cell>
          <cell r="H866">
            <v>0</v>
          </cell>
        </row>
        <row r="867">
          <cell r="D867">
            <v>0</v>
          </cell>
          <cell r="F867">
            <v>0</v>
          </cell>
          <cell r="H867">
            <v>0</v>
          </cell>
        </row>
        <row r="868">
          <cell r="D868">
            <v>0</v>
          </cell>
          <cell r="F868">
            <v>0</v>
          </cell>
          <cell r="H868">
            <v>0</v>
          </cell>
        </row>
        <row r="869">
          <cell r="D869">
            <v>0</v>
          </cell>
          <cell r="F869">
            <v>0</v>
          </cell>
          <cell r="H869">
            <v>0</v>
          </cell>
        </row>
        <row r="870">
          <cell r="D870">
            <v>0</v>
          </cell>
          <cell r="F870">
            <v>0</v>
          </cell>
          <cell r="H870">
            <v>0</v>
          </cell>
        </row>
        <row r="871">
          <cell r="D871">
            <v>0</v>
          </cell>
          <cell r="F871">
            <v>0</v>
          </cell>
          <cell r="H871">
            <v>0</v>
          </cell>
        </row>
        <row r="872">
          <cell r="D872">
            <v>0</v>
          </cell>
          <cell r="F872">
            <v>0</v>
          </cell>
          <cell r="H872">
            <v>0</v>
          </cell>
        </row>
        <row r="873">
          <cell r="D873">
            <v>0</v>
          </cell>
          <cell r="F873">
            <v>0</v>
          </cell>
          <cell r="H873">
            <v>0</v>
          </cell>
        </row>
        <row r="874">
          <cell r="D874">
            <v>0</v>
          </cell>
          <cell r="F874">
            <v>0</v>
          </cell>
          <cell r="H874">
            <v>0</v>
          </cell>
        </row>
        <row r="875">
          <cell r="D875">
            <v>0</v>
          </cell>
          <cell r="F875">
            <v>0</v>
          </cell>
          <cell r="H875">
            <v>0</v>
          </cell>
        </row>
        <row r="876">
          <cell r="D876">
            <v>0</v>
          </cell>
          <cell r="F876">
            <v>0</v>
          </cell>
          <cell r="H876">
            <v>0</v>
          </cell>
        </row>
        <row r="877">
          <cell r="D877">
            <v>0</v>
          </cell>
          <cell r="F877">
            <v>0</v>
          </cell>
          <cell r="H877">
            <v>0</v>
          </cell>
        </row>
        <row r="878">
          <cell r="D878">
            <v>0</v>
          </cell>
          <cell r="F878">
            <v>0</v>
          </cell>
          <cell r="H878">
            <v>0</v>
          </cell>
        </row>
        <row r="879">
          <cell r="D879">
            <v>0</v>
          </cell>
          <cell r="F879">
            <v>0</v>
          </cell>
          <cell r="H879">
            <v>0</v>
          </cell>
        </row>
        <row r="880">
          <cell r="D880">
            <v>0</v>
          </cell>
          <cell r="F880">
            <v>0</v>
          </cell>
          <cell r="H880">
            <v>0</v>
          </cell>
        </row>
        <row r="881">
          <cell r="D881">
            <v>0</v>
          </cell>
          <cell r="F881">
            <v>0</v>
          </cell>
          <cell r="H881">
            <v>0</v>
          </cell>
        </row>
        <row r="882">
          <cell r="D882">
            <v>0</v>
          </cell>
          <cell r="F882">
            <v>0</v>
          </cell>
          <cell r="H882">
            <v>0</v>
          </cell>
        </row>
        <row r="883">
          <cell r="D883">
            <v>0</v>
          </cell>
          <cell r="F883">
            <v>0</v>
          </cell>
          <cell r="H883">
            <v>0</v>
          </cell>
        </row>
        <row r="884">
          <cell r="D884">
            <v>0</v>
          </cell>
          <cell r="F884">
            <v>0</v>
          </cell>
          <cell r="H884">
            <v>0</v>
          </cell>
        </row>
        <row r="885">
          <cell r="D885">
            <v>0</v>
          </cell>
          <cell r="F885">
            <v>0</v>
          </cell>
          <cell r="H885">
            <v>0</v>
          </cell>
        </row>
        <row r="886">
          <cell r="D886">
            <v>0</v>
          </cell>
          <cell r="F886">
            <v>0</v>
          </cell>
          <cell r="H886">
            <v>0</v>
          </cell>
        </row>
        <row r="887">
          <cell r="D887">
            <v>0</v>
          </cell>
          <cell r="F887">
            <v>0</v>
          </cell>
          <cell r="H887">
            <v>0</v>
          </cell>
        </row>
        <row r="888">
          <cell r="D888">
            <v>0</v>
          </cell>
          <cell r="F888">
            <v>0</v>
          </cell>
          <cell r="H888">
            <v>0</v>
          </cell>
        </row>
        <row r="889">
          <cell r="D889">
            <v>0</v>
          </cell>
          <cell r="F889">
            <v>0</v>
          </cell>
          <cell r="H889">
            <v>0</v>
          </cell>
        </row>
        <row r="890">
          <cell r="D890">
            <v>0</v>
          </cell>
          <cell r="F890">
            <v>0</v>
          </cell>
          <cell r="H890">
            <v>0</v>
          </cell>
        </row>
        <row r="891">
          <cell r="D891">
            <v>0</v>
          </cell>
          <cell r="F891">
            <v>0</v>
          </cell>
          <cell r="H891">
            <v>0</v>
          </cell>
        </row>
        <row r="892">
          <cell r="D892">
            <v>0</v>
          </cell>
          <cell r="F892">
            <v>0</v>
          </cell>
          <cell r="H892">
            <v>0</v>
          </cell>
        </row>
        <row r="893">
          <cell r="D893">
            <v>0</v>
          </cell>
          <cell r="F893">
            <v>0</v>
          </cell>
          <cell r="H893">
            <v>0</v>
          </cell>
        </row>
        <row r="894">
          <cell r="D894">
            <v>0</v>
          </cell>
          <cell r="F894">
            <v>0</v>
          </cell>
          <cell r="H894">
            <v>0</v>
          </cell>
        </row>
        <row r="895">
          <cell r="D895">
            <v>0</v>
          </cell>
          <cell r="F895">
            <v>0</v>
          </cell>
          <cell r="H895">
            <v>0</v>
          </cell>
        </row>
        <row r="896">
          <cell r="D896">
            <v>0</v>
          </cell>
          <cell r="F896">
            <v>0</v>
          </cell>
          <cell r="H896">
            <v>0</v>
          </cell>
        </row>
        <row r="897">
          <cell r="D897">
            <v>0</v>
          </cell>
          <cell r="F897">
            <v>0</v>
          </cell>
          <cell r="H897">
            <v>0</v>
          </cell>
        </row>
        <row r="898">
          <cell r="D898">
            <v>0</v>
          </cell>
          <cell r="F898">
            <v>0</v>
          </cell>
          <cell r="H898">
            <v>0</v>
          </cell>
        </row>
        <row r="899">
          <cell r="D899">
            <v>0</v>
          </cell>
          <cell r="F899">
            <v>0</v>
          </cell>
          <cell r="H899">
            <v>0</v>
          </cell>
        </row>
        <row r="900">
          <cell r="D900">
            <v>0</v>
          </cell>
          <cell r="F900">
            <v>0</v>
          </cell>
          <cell r="H900">
            <v>0</v>
          </cell>
        </row>
        <row r="901">
          <cell r="D901">
            <v>0</v>
          </cell>
          <cell r="F901">
            <v>0</v>
          </cell>
          <cell r="H901">
            <v>0</v>
          </cell>
        </row>
        <row r="902">
          <cell r="D902">
            <v>0</v>
          </cell>
          <cell r="F902">
            <v>0</v>
          </cell>
          <cell r="H902">
            <v>0</v>
          </cell>
        </row>
        <row r="903">
          <cell r="D903">
            <v>0</v>
          </cell>
          <cell r="F903">
            <v>0</v>
          </cell>
          <cell r="H903">
            <v>0</v>
          </cell>
        </row>
        <row r="904">
          <cell r="D904">
            <v>0</v>
          </cell>
          <cell r="F904">
            <v>0</v>
          </cell>
          <cell r="H904">
            <v>0</v>
          </cell>
        </row>
        <row r="905">
          <cell r="D905">
            <v>0</v>
          </cell>
          <cell r="F905">
            <v>0</v>
          </cell>
          <cell r="H905">
            <v>0</v>
          </cell>
        </row>
        <row r="906">
          <cell r="D906">
            <v>0</v>
          </cell>
          <cell r="F906">
            <v>0</v>
          </cell>
          <cell r="H906">
            <v>0</v>
          </cell>
        </row>
        <row r="907">
          <cell r="D907">
            <v>0</v>
          </cell>
          <cell r="F907">
            <v>0</v>
          </cell>
          <cell r="H907">
            <v>0</v>
          </cell>
        </row>
        <row r="908">
          <cell r="D908">
            <v>0</v>
          </cell>
          <cell r="F908">
            <v>0</v>
          </cell>
          <cell r="H908">
            <v>0</v>
          </cell>
        </row>
        <row r="909">
          <cell r="D909">
            <v>0</v>
          </cell>
          <cell r="F909">
            <v>0</v>
          </cell>
          <cell r="H909">
            <v>0</v>
          </cell>
        </row>
        <row r="910">
          <cell r="D910">
            <v>0</v>
          </cell>
          <cell r="F910">
            <v>0</v>
          </cell>
          <cell r="H910">
            <v>0</v>
          </cell>
        </row>
        <row r="911">
          <cell r="D911">
            <v>0</v>
          </cell>
          <cell r="F911">
            <v>0</v>
          </cell>
          <cell r="H911">
            <v>0</v>
          </cell>
        </row>
        <row r="912">
          <cell r="D912">
            <v>0</v>
          </cell>
          <cell r="F912">
            <v>0</v>
          </cell>
          <cell r="H912">
            <v>0</v>
          </cell>
        </row>
        <row r="913">
          <cell r="D913">
            <v>0</v>
          </cell>
          <cell r="F913">
            <v>0</v>
          </cell>
          <cell r="H913">
            <v>0</v>
          </cell>
        </row>
        <row r="914">
          <cell r="D914">
            <v>0</v>
          </cell>
          <cell r="F914">
            <v>0</v>
          </cell>
          <cell r="H914">
            <v>0</v>
          </cell>
        </row>
        <row r="915">
          <cell r="D915">
            <v>0</v>
          </cell>
          <cell r="F915">
            <v>0</v>
          </cell>
          <cell r="H915">
            <v>0</v>
          </cell>
        </row>
        <row r="916">
          <cell r="D916">
            <v>0</v>
          </cell>
          <cell r="F916">
            <v>0</v>
          </cell>
          <cell r="H916">
            <v>0</v>
          </cell>
        </row>
        <row r="917">
          <cell r="D917">
            <v>0</v>
          </cell>
          <cell r="F917">
            <v>0</v>
          </cell>
          <cell r="H917">
            <v>0</v>
          </cell>
        </row>
        <row r="918">
          <cell r="D918">
            <v>0</v>
          </cell>
          <cell r="F918">
            <v>0</v>
          </cell>
          <cell r="H918">
            <v>0</v>
          </cell>
        </row>
        <row r="919">
          <cell r="D919">
            <v>0</v>
          </cell>
          <cell r="F919">
            <v>0</v>
          </cell>
          <cell r="H919">
            <v>0</v>
          </cell>
        </row>
        <row r="920">
          <cell r="D920">
            <v>0</v>
          </cell>
          <cell r="F920">
            <v>0</v>
          </cell>
          <cell r="H920">
            <v>0</v>
          </cell>
        </row>
        <row r="921">
          <cell r="D921">
            <v>0</v>
          </cell>
          <cell r="F921">
            <v>0</v>
          </cell>
          <cell r="H921">
            <v>0</v>
          </cell>
        </row>
        <row r="922">
          <cell r="D922">
            <v>0</v>
          </cell>
          <cell r="F922">
            <v>0</v>
          </cell>
          <cell r="H922">
            <v>0</v>
          </cell>
        </row>
        <row r="923">
          <cell r="D923">
            <v>0</v>
          </cell>
          <cell r="F923">
            <v>0</v>
          </cell>
          <cell r="H923">
            <v>0</v>
          </cell>
        </row>
        <row r="924">
          <cell r="D924">
            <v>0</v>
          </cell>
          <cell r="F924">
            <v>0</v>
          </cell>
          <cell r="H924">
            <v>0</v>
          </cell>
        </row>
        <row r="925">
          <cell r="D925">
            <v>0</v>
          </cell>
          <cell r="F925">
            <v>0</v>
          </cell>
          <cell r="H925">
            <v>0</v>
          </cell>
        </row>
        <row r="926">
          <cell r="D926">
            <v>0</v>
          </cell>
          <cell r="F926">
            <v>0</v>
          </cell>
          <cell r="H926">
            <v>0</v>
          </cell>
        </row>
        <row r="927">
          <cell r="D927">
            <v>0</v>
          </cell>
          <cell r="F927">
            <v>0</v>
          </cell>
          <cell r="H927">
            <v>0</v>
          </cell>
        </row>
        <row r="928">
          <cell r="D928">
            <v>0</v>
          </cell>
          <cell r="F928">
            <v>0</v>
          </cell>
          <cell r="H928">
            <v>0</v>
          </cell>
        </row>
        <row r="929">
          <cell r="D929">
            <v>0</v>
          </cell>
          <cell r="F929">
            <v>0</v>
          </cell>
          <cell r="H929">
            <v>0</v>
          </cell>
        </row>
        <row r="930">
          <cell r="D930">
            <v>0</v>
          </cell>
          <cell r="F930">
            <v>0</v>
          </cell>
          <cell r="H930">
            <v>0</v>
          </cell>
        </row>
        <row r="931">
          <cell r="D931">
            <v>0</v>
          </cell>
          <cell r="F931">
            <v>0</v>
          </cell>
          <cell r="H931">
            <v>0</v>
          </cell>
        </row>
        <row r="932">
          <cell r="D932">
            <v>0</v>
          </cell>
          <cell r="F932">
            <v>0</v>
          </cell>
          <cell r="H932">
            <v>0</v>
          </cell>
        </row>
        <row r="933">
          <cell r="D933">
            <v>0</v>
          </cell>
          <cell r="F933">
            <v>0</v>
          </cell>
          <cell r="H933">
            <v>0</v>
          </cell>
        </row>
        <row r="934">
          <cell r="D934">
            <v>0</v>
          </cell>
          <cell r="F934">
            <v>0</v>
          </cell>
          <cell r="H934">
            <v>0</v>
          </cell>
        </row>
        <row r="935">
          <cell r="D935">
            <v>0</v>
          </cell>
          <cell r="F935">
            <v>0</v>
          </cell>
          <cell r="H935">
            <v>0</v>
          </cell>
        </row>
        <row r="936">
          <cell r="D936">
            <v>0</v>
          </cell>
          <cell r="F936">
            <v>0</v>
          </cell>
          <cell r="H936">
            <v>0</v>
          </cell>
        </row>
        <row r="937">
          <cell r="D937">
            <v>0</v>
          </cell>
          <cell r="F937">
            <v>0</v>
          </cell>
          <cell r="H937">
            <v>0</v>
          </cell>
        </row>
        <row r="938">
          <cell r="D938">
            <v>0</v>
          </cell>
          <cell r="F938">
            <v>0</v>
          </cell>
          <cell r="H938">
            <v>0</v>
          </cell>
        </row>
        <row r="939">
          <cell r="D939">
            <v>0</v>
          </cell>
          <cell r="F939">
            <v>0</v>
          </cell>
          <cell r="H939">
            <v>0</v>
          </cell>
        </row>
        <row r="940">
          <cell r="D940">
            <v>0</v>
          </cell>
          <cell r="F940">
            <v>0</v>
          </cell>
          <cell r="H940">
            <v>0</v>
          </cell>
        </row>
        <row r="941">
          <cell r="D941">
            <v>0</v>
          </cell>
          <cell r="F941">
            <v>0</v>
          </cell>
          <cell r="H941">
            <v>0</v>
          </cell>
        </row>
        <row r="942">
          <cell r="D942">
            <v>0</v>
          </cell>
          <cell r="F942">
            <v>0</v>
          </cell>
          <cell r="H942">
            <v>0</v>
          </cell>
        </row>
        <row r="943">
          <cell r="D943">
            <v>0</v>
          </cell>
          <cell r="F943">
            <v>0</v>
          </cell>
          <cell r="H943">
            <v>0</v>
          </cell>
        </row>
        <row r="944">
          <cell r="D944">
            <v>0</v>
          </cell>
          <cell r="F944">
            <v>0</v>
          </cell>
          <cell r="H944">
            <v>0</v>
          </cell>
        </row>
        <row r="945">
          <cell r="D945">
            <v>0</v>
          </cell>
          <cell r="F945">
            <v>0</v>
          </cell>
          <cell r="H945">
            <v>0</v>
          </cell>
        </row>
        <row r="946">
          <cell r="D946">
            <v>0</v>
          </cell>
          <cell r="F946">
            <v>0</v>
          </cell>
          <cell r="H946">
            <v>0</v>
          </cell>
        </row>
        <row r="947">
          <cell r="D947">
            <v>0</v>
          </cell>
          <cell r="F947">
            <v>0</v>
          </cell>
          <cell r="H947">
            <v>0</v>
          </cell>
        </row>
        <row r="948">
          <cell r="D948">
            <v>0</v>
          </cell>
          <cell r="F948">
            <v>0</v>
          </cell>
          <cell r="H948">
            <v>0</v>
          </cell>
        </row>
        <row r="949">
          <cell r="D949">
            <v>0</v>
          </cell>
          <cell r="F949">
            <v>0</v>
          </cell>
          <cell r="H949">
            <v>0</v>
          </cell>
        </row>
        <row r="950">
          <cell r="D950">
            <v>0</v>
          </cell>
          <cell r="F950">
            <v>0</v>
          </cell>
          <cell r="H950">
            <v>0</v>
          </cell>
        </row>
        <row r="951">
          <cell r="D951">
            <v>0</v>
          </cell>
          <cell r="F951">
            <v>0</v>
          </cell>
          <cell r="H951">
            <v>0</v>
          </cell>
        </row>
        <row r="952">
          <cell r="D952">
            <v>0</v>
          </cell>
          <cell r="F952">
            <v>0</v>
          </cell>
          <cell r="H952">
            <v>0</v>
          </cell>
        </row>
        <row r="953">
          <cell r="D953">
            <v>0</v>
          </cell>
          <cell r="F953">
            <v>0</v>
          </cell>
          <cell r="H953">
            <v>0</v>
          </cell>
        </row>
        <row r="954">
          <cell r="D954">
            <v>0</v>
          </cell>
          <cell r="F954">
            <v>0</v>
          </cell>
          <cell r="H954">
            <v>0</v>
          </cell>
        </row>
        <row r="955">
          <cell r="D955">
            <v>0</v>
          </cell>
          <cell r="F955">
            <v>0</v>
          </cell>
          <cell r="H955">
            <v>0</v>
          </cell>
        </row>
        <row r="956">
          <cell r="D956">
            <v>0</v>
          </cell>
          <cell r="F956">
            <v>0</v>
          </cell>
          <cell r="H956">
            <v>0</v>
          </cell>
        </row>
        <row r="957">
          <cell r="D957">
            <v>0</v>
          </cell>
          <cell r="F957">
            <v>0</v>
          </cell>
          <cell r="H957">
            <v>0</v>
          </cell>
        </row>
        <row r="958">
          <cell r="D958">
            <v>0</v>
          </cell>
          <cell r="F958">
            <v>0</v>
          </cell>
          <cell r="H958">
            <v>0</v>
          </cell>
        </row>
        <row r="959">
          <cell r="D959">
            <v>0</v>
          </cell>
          <cell r="F959">
            <v>0</v>
          </cell>
          <cell r="H959">
            <v>0</v>
          </cell>
        </row>
        <row r="960">
          <cell r="D960">
            <v>0</v>
          </cell>
          <cell r="F960">
            <v>0</v>
          </cell>
          <cell r="H960">
            <v>0</v>
          </cell>
        </row>
        <row r="961">
          <cell r="D961">
            <v>0</v>
          </cell>
          <cell r="F961">
            <v>0</v>
          </cell>
          <cell r="H961">
            <v>0</v>
          </cell>
        </row>
        <row r="962">
          <cell r="D962">
            <v>0</v>
          </cell>
          <cell r="F962">
            <v>0</v>
          </cell>
          <cell r="H962">
            <v>0</v>
          </cell>
        </row>
        <row r="963">
          <cell r="D963">
            <v>0</v>
          </cell>
          <cell r="F963">
            <v>0</v>
          </cell>
          <cell r="H963">
            <v>0</v>
          </cell>
        </row>
        <row r="964">
          <cell r="D964">
            <v>0</v>
          </cell>
          <cell r="F964">
            <v>0</v>
          </cell>
          <cell r="H964">
            <v>0</v>
          </cell>
        </row>
        <row r="965">
          <cell r="D965">
            <v>0</v>
          </cell>
          <cell r="F965">
            <v>0</v>
          </cell>
          <cell r="H965">
            <v>0</v>
          </cell>
        </row>
        <row r="966">
          <cell r="D966">
            <v>0</v>
          </cell>
          <cell r="F966">
            <v>0</v>
          </cell>
          <cell r="H966">
            <v>0</v>
          </cell>
        </row>
        <row r="967">
          <cell r="D967">
            <v>0</v>
          </cell>
          <cell r="F967">
            <v>0</v>
          </cell>
          <cell r="H967">
            <v>0</v>
          </cell>
        </row>
        <row r="968">
          <cell r="D968">
            <v>0</v>
          </cell>
          <cell r="F968">
            <v>0</v>
          </cell>
          <cell r="H968">
            <v>0</v>
          </cell>
        </row>
        <row r="969">
          <cell r="D969">
            <v>0</v>
          </cell>
          <cell r="F969">
            <v>0</v>
          </cell>
          <cell r="H969">
            <v>0</v>
          </cell>
        </row>
        <row r="970">
          <cell r="D970">
            <v>0</v>
          </cell>
          <cell r="F970">
            <v>0</v>
          </cell>
          <cell r="H970">
            <v>0</v>
          </cell>
        </row>
        <row r="971">
          <cell r="D971">
            <v>0</v>
          </cell>
          <cell r="F971">
            <v>0</v>
          </cell>
          <cell r="H971">
            <v>0</v>
          </cell>
        </row>
        <row r="972">
          <cell r="D972">
            <v>0</v>
          </cell>
          <cell r="F972">
            <v>0</v>
          </cell>
          <cell r="H972">
            <v>0</v>
          </cell>
        </row>
        <row r="973">
          <cell r="D973">
            <v>0</v>
          </cell>
          <cell r="F973">
            <v>0</v>
          </cell>
          <cell r="H973">
            <v>0</v>
          </cell>
        </row>
        <row r="974">
          <cell r="D974">
            <v>0</v>
          </cell>
          <cell r="F974">
            <v>0</v>
          </cell>
          <cell r="H974">
            <v>0</v>
          </cell>
        </row>
        <row r="975">
          <cell r="D975">
            <v>0</v>
          </cell>
          <cell r="F975">
            <v>0</v>
          </cell>
          <cell r="H975">
            <v>0</v>
          </cell>
        </row>
        <row r="976">
          <cell r="D976">
            <v>0</v>
          </cell>
          <cell r="F976">
            <v>0</v>
          </cell>
          <cell r="H976">
            <v>0</v>
          </cell>
        </row>
        <row r="977">
          <cell r="D977">
            <v>0</v>
          </cell>
          <cell r="F977">
            <v>0</v>
          </cell>
          <cell r="H977">
            <v>0</v>
          </cell>
        </row>
        <row r="978">
          <cell r="D978">
            <v>0</v>
          </cell>
          <cell r="F978">
            <v>0</v>
          </cell>
          <cell r="H978">
            <v>0</v>
          </cell>
        </row>
        <row r="979">
          <cell r="D979">
            <v>0</v>
          </cell>
          <cell r="F979">
            <v>0</v>
          </cell>
          <cell r="H979">
            <v>0</v>
          </cell>
        </row>
        <row r="980">
          <cell r="D980">
            <v>0</v>
          </cell>
          <cell r="F980">
            <v>0</v>
          </cell>
          <cell r="H980">
            <v>0</v>
          </cell>
        </row>
        <row r="981">
          <cell r="D981">
            <v>0</v>
          </cell>
          <cell r="F981">
            <v>0</v>
          </cell>
          <cell r="H981">
            <v>0</v>
          </cell>
        </row>
        <row r="982">
          <cell r="D982">
            <v>0</v>
          </cell>
          <cell r="F982">
            <v>0</v>
          </cell>
          <cell r="H982">
            <v>0</v>
          </cell>
        </row>
        <row r="983">
          <cell r="D983">
            <v>0</v>
          </cell>
          <cell r="F983">
            <v>0</v>
          </cell>
          <cell r="H983">
            <v>0</v>
          </cell>
        </row>
        <row r="984">
          <cell r="D984">
            <v>0</v>
          </cell>
          <cell r="F984">
            <v>0</v>
          </cell>
          <cell r="H984">
            <v>0</v>
          </cell>
        </row>
        <row r="985">
          <cell r="D985">
            <v>0</v>
          </cell>
          <cell r="F985">
            <v>0</v>
          </cell>
          <cell r="H985">
            <v>0</v>
          </cell>
        </row>
        <row r="986">
          <cell r="D986">
            <v>0</v>
          </cell>
          <cell r="F986">
            <v>0</v>
          </cell>
          <cell r="H986">
            <v>0</v>
          </cell>
        </row>
        <row r="987">
          <cell r="D987">
            <v>0</v>
          </cell>
          <cell r="F987">
            <v>0</v>
          </cell>
          <cell r="H987">
            <v>0</v>
          </cell>
        </row>
        <row r="988">
          <cell r="D988">
            <v>0</v>
          </cell>
          <cell r="F988">
            <v>0</v>
          </cell>
          <cell r="H988">
            <v>0</v>
          </cell>
        </row>
        <row r="989">
          <cell r="D989">
            <v>0</v>
          </cell>
          <cell r="F989">
            <v>0</v>
          </cell>
          <cell r="H989">
            <v>0</v>
          </cell>
        </row>
        <row r="990">
          <cell r="D990">
            <v>0</v>
          </cell>
          <cell r="F990">
            <v>0</v>
          </cell>
          <cell r="H990">
            <v>0</v>
          </cell>
        </row>
        <row r="991">
          <cell r="D991">
            <v>0</v>
          </cell>
          <cell r="F991">
            <v>0</v>
          </cell>
          <cell r="H991">
            <v>0</v>
          </cell>
        </row>
        <row r="992">
          <cell r="D992">
            <v>0</v>
          </cell>
          <cell r="F992">
            <v>0</v>
          </cell>
          <cell r="H992">
            <v>0</v>
          </cell>
        </row>
        <row r="993">
          <cell r="D993">
            <v>0</v>
          </cell>
          <cell r="F993">
            <v>0</v>
          </cell>
          <cell r="H993">
            <v>0</v>
          </cell>
        </row>
        <row r="994">
          <cell r="D994">
            <v>0</v>
          </cell>
          <cell r="F994">
            <v>0</v>
          </cell>
          <cell r="H994">
            <v>0</v>
          </cell>
        </row>
        <row r="995">
          <cell r="D995">
            <v>0</v>
          </cell>
          <cell r="F995">
            <v>0</v>
          </cell>
          <cell r="H995">
            <v>0</v>
          </cell>
        </row>
        <row r="996">
          <cell r="D996">
            <v>0</v>
          </cell>
          <cell r="F996">
            <v>0</v>
          </cell>
          <cell r="H996">
            <v>0</v>
          </cell>
        </row>
        <row r="997">
          <cell r="D997">
            <v>0</v>
          </cell>
          <cell r="F997">
            <v>0</v>
          </cell>
          <cell r="H997">
            <v>0</v>
          </cell>
        </row>
        <row r="998">
          <cell r="D998">
            <v>0</v>
          </cell>
          <cell r="F998">
            <v>0</v>
          </cell>
          <cell r="H998">
            <v>0</v>
          </cell>
        </row>
        <row r="999">
          <cell r="D999">
            <v>0</v>
          </cell>
          <cell r="F999">
            <v>0</v>
          </cell>
          <cell r="H999">
            <v>0</v>
          </cell>
        </row>
        <row r="1000">
          <cell r="D1000">
            <v>0</v>
          </cell>
          <cell r="F1000">
            <v>0</v>
          </cell>
          <cell r="H1000">
            <v>0</v>
          </cell>
        </row>
        <row r="1001">
          <cell r="D1001">
            <v>0</v>
          </cell>
          <cell r="F1001">
            <v>0</v>
          </cell>
          <cell r="H1001">
            <v>0</v>
          </cell>
        </row>
        <row r="1002">
          <cell r="D1002">
            <v>0</v>
          </cell>
          <cell r="F1002">
            <v>0</v>
          </cell>
          <cell r="H1002">
            <v>0</v>
          </cell>
        </row>
        <row r="1003">
          <cell r="D1003">
            <v>0</v>
          </cell>
          <cell r="F1003">
            <v>0</v>
          </cell>
          <cell r="H1003">
            <v>0</v>
          </cell>
        </row>
        <row r="1004">
          <cell r="D1004">
            <v>0</v>
          </cell>
          <cell r="F1004">
            <v>0</v>
          </cell>
          <cell r="H1004">
            <v>0</v>
          </cell>
        </row>
        <row r="1005">
          <cell r="D1005">
            <v>0</v>
          </cell>
          <cell r="F1005">
            <v>0</v>
          </cell>
          <cell r="H1005">
            <v>0</v>
          </cell>
        </row>
        <row r="1006">
          <cell r="D1006">
            <v>0</v>
          </cell>
          <cell r="F1006">
            <v>0</v>
          </cell>
          <cell r="H1006">
            <v>0</v>
          </cell>
        </row>
        <row r="1007">
          <cell r="D1007">
            <v>0</v>
          </cell>
          <cell r="F1007">
            <v>0</v>
          </cell>
          <cell r="H1007">
            <v>0</v>
          </cell>
        </row>
        <row r="1008">
          <cell r="D1008">
            <v>0</v>
          </cell>
          <cell r="F1008">
            <v>0</v>
          </cell>
          <cell r="H1008">
            <v>0</v>
          </cell>
        </row>
        <row r="1009">
          <cell r="D1009">
            <v>0</v>
          </cell>
          <cell r="F1009">
            <v>0</v>
          </cell>
          <cell r="H1009">
            <v>0</v>
          </cell>
        </row>
        <row r="1010">
          <cell r="D1010">
            <v>0</v>
          </cell>
          <cell r="F1010">
            <v>0</v>
          </cell>
          <cell r="H1010">
            <v>0</v>
          </cell>
        </row>
        <row r="1011">
          <cell r="D1011">
            <v>0</v>
          </cell>
          <cell r="F1011">
            <v>0</v>
          </cell>
          <cell r="H1011">
            <v>0</v>
          </cell>
        </row>
        <row r="1012">
          <cell r="D1012">
            <v>0</v>
          </cell>
          <cell r="F1012">
            <v>0</v>
          </cell>
          <cell r="H1012">
            <v>0</v>
          </cell>
        </row>
        <row r="1013">
          <cell r="D1013">
            <v>0</v>
          </cell>
          <cell r="F1013">
            <v>0</v>
          </cell>
          <cell r="H1013">
            <v>0</v>
          </cell>
        </row>
        <row r="1014">
          <cell r="D1014">
            <v>0</v>
          </cell>
          <cell r="F1014">
            <v>0</v>
          </cell>
          <cell r="H1014">
            <v>0</v>
          </cell>
        </row>
        <row r="1015">
          <cell r="D1015">
            <v>0</v>
          </cell>
          <cell r="F1015">
            <v>0</v>
          </cell>
          <cell r="H1015">
            <v>0</v>
          </cell>
        </row>
        <row r="1016">
          <cell r="D1016">
            <v>0</v>
          </cell>
          <cell r="F1016">
            <v>0</v>
          </cell>
          <cell r="H1016">
            <v>0</v>
          </cell>
        </row>
        <row r="1017">
          <cell r="D1017">
            <v>0</v>
          </cell>
          <cell r="F1017">
            <v>0</v>
          </cell>
          <cell r="H1017">
            <v>0</v>
          </cell>
        </row>
        <row r="1018">
          <cell r="D1018">
            <v>0</v>
          </cell>
          <cell r="F1018">
            <v>0</v>
          </cell>
          <cell r="H1018">
            <v>0</v>
          </cell>
        </row>
        <row r="1019">
          <cell r="D1019">
            <v>0</v>
          </cell>
          <cell r="F1019">
            <v>0</v>
          </cell>
          <cell r="H1019">
            <v>0</v>
          </cell>
        </row>
        <row r="1020">
          <cell r="D1020">
            <v>0</v>
          </cell>
          <cell r="F1020">
            <v>0</v>
          </cell>
          <cell r="H1020">
            <v>0</v>
          </cell>
        </row>
        <row r="1021">
          <cell r="D1021">
            <v>0</v>
          </cell>
          <cell r="F1021">
            <v>0</v>
          </cell>
          <cell r="H1021">
            <v>0</v>
          </cell>
        </row>
        <row r="1022">
          <cell r="D1022">
            <v>0</v>
          </cell>
          <cell r="F1022">
            <v>0</v>
          </cell>
          <cell r="H1022">
            <v>0</v>
          </cell>
        </row>
        <row r="1023">
          <cell r="D1023">
            <v>0</v>
          </cell>
          <cell r="F1023">
            <v>0</v>
          </cell>
          <cell r="H1023">
            <v>0</v>
          </cell>
        </row>
        <row r="1024">
          <cell r="D1024">
            <v>0</v>
          </cell>
          <cell r="F1024">
            <v>0</v>
          </cell>
          <cell r="H1024">
            <v>0</v>
          </cell>
        </row>
        <row r="1025">
          <cell r="D1025">
            <v>0</v>
          </cell>
          <cell r="F1025">
            <v>0</v>
          </cell>
          <cell r="H1025">
            <v>0</v>
          </cell>
        </row>
        <row r="1026">
          <cell r="D1026">
            <v>0</v>
          </cell>
          <cell r="F1026">
            <v>0</v>
          </cell>
          <cell r="H1026">
            <v>0</v>
          </cell>
        </row>
        <row r="1027">
          <cell r="D1027">
            <v>0</v>
          </cell>
          <cell r="F1027">
            <v>0</v>
          </cell>
          <cell r="H1027">
            <v>0</v>
          </cell>
        </row>
        <row r="1028">
          <cell r="D1028">
            <v>0</v>
          </cell>
          <cell r="F1028">
            <v>0</v>
          </cell>
          <cell r="H1028">
            <v>0</v>
          </cell>
        </row>
        <row r="1029">
          <cell r="D1029">
            <v>0</v>
          </cell>
          <cell r="F1029">
            <v>0</v>
          </cell>
          <cell r="H1029">
            <v>0</v>
          </cell>
        </row>
        <row r="1030">
          <cell r="D1030">
            <v>0</v>
          </cell>
          <cell r="F1030">
            <v>0</v>
          </cell>
          <cell r="H1030">
            <v>0</v>
          </cell>
        </row>
        <row r="1031">
          <cell r="D1031">
            <v>0</v>
          </cell>
          <cell r="F1031">
            <v>0</v>
          </cell>
          <cell r="H1031">
            <v>0</v>
          </cell>
        </row>
        <row r="1032">
          <cell r="D1032">
            <v>0</v>
          </cell>
          <cell r="F1032">
            <v>0</v>
          </cell>
          <cell r="H1032">
            <v>0</v>
          </cell>
        </row>
        <row r="1033">
          <cell r="D1033">
            <v>0</v>
          </cell>
          <cell r="F1033">
            <v>0</v>
          </cell>
          <cell r="H1033">
            <v>0</v>
          </cell>
        </row>
        <row r="1034">
          <cell r="D1034">
            <v>0</v>
          </cell>
          <cell r="F1034">
            <v>0</v>
          </cell>
          <cell r="H1034">
            <v>0</v>
          </cell>
        </row>
        <row r="1035">
          <cell r="D1035">
            <v>0</v>
          </cell>
          <cell r="F1035">
            <v>0</v>
          </cell>
          <cell r="H1035">
            <v>0</v>
          </cell>
        </row>
        <row r="1036">
          <cell r="D1036">
            <v>0</v>
          </cell>
          <cell r="F1036">
            <v>0</v>
          </cell>
          <cell r="H1036">
            <v>0</v>
          </cell>
        </row>
        <row r="1037">
          <cell r="D1037">
            <v>0</v>
          </cell>
          <cell r="F1037">
            <v>0</v>
          </cell>
          <cell r="H1037">
            <v>0</v>
          </cell>
        </row>
        <row r="1038">
          <cell r="D1038">
            <v>0</v>
          </cell>
          <cell r="F1038">
            <v>0</v>
          </cell>
          <cell r="H1038">
            <v>0</v>
          </cell>
        </row>
        <row r="1039">
          <cell r="D1039">
            <v>0</v>
          </cell>
          <cell r="F1039">
            <v>0</v>
          </cell>
          <cell r="H1039">
            <v>0</v>
          </cell>
        </row>
        <row r="1040">
          <cell r="D1040">
            <v>0</v>
          </cell>
          <cell r="F1040">
            <v>0</v>
          </cell>
          <cell r="H1040">
            <v>0</v>
          </cell>
        </row>
        <row r="1041">
          <cell r="D1041">
            <v>0</v>
          </cell>
          <cell r="F1041">
            <v>0</v>
          </cell>
          <cell r="H1041">
            <v>0</v>
          </cell>
        </row>
        <row r="1042">
          <cell r="D1042">
            <v>0</v>
          </cell>
          <cell r="F1042">
            <v>0</v>
          </cell>
          <cell r="H1042">
            <v>0</v>
          </cell>
        </row>
        <row r="1043">
          <cell r="D1043">
            <v>0</v>
          </cell>
          <cell r="F1043">
            <v>0</v>
          </cell>
          <cell r="H1043">
            <v>0</v>
          </cell>
        </row>
        <row r="1044">
          <cell r="D1044">
            <v>0</v>
          </cell>
          <cell r="F1044">
            <v>0</v>
          </cell>
          <cell r="H1044">
            <v>0</v>
          </cell>
        </row>
        <row r="1045">
          <cell r="D1045">
            <v>0</v>
          </cell>
          <cell r="F1045">
            <v>0</v>
          </cell>
          <cell r="H1045">
            <v>0</v>
          </cell>
        </row>
        <row r="1046">
          <cell r="D1046">
            <v>0</v>
          </cell>
          <cell r="F1046">
            <v>0</v>
          </cell>
          <cell r="H1046">
            <v>0</v>
          </cell>
        </row>
        <row r="1047">
          <cell r="D1047">
            <v>0</v>
          </cell>
          <cell r="F1047">
            <v>0</v>
          </cell>
          <cell r="H1047">
            <v>0</v>
          </cell>
        </row>
        <row r="1048">
          <cell r="D1048">
            <v>0</v>
          </cell>
          <cell r="F1048">
            <v>0</v>
          </cell>
          <cell r="H1048">
            <v>0</v>
          </cell>
        </row>
        <row r="1049">
          <cell r="D1049">
            <v>0</v>
          </cell>
          <cell r="F1049">
            <v>0</v>
          </cell>
          <cell r="H1049">
            <v>0</v>
          </cell>
        </row>
        <row r="1050">
          <cell r="D1050">
            <v>0</v>
          </cell>
          <cell r="F1050">
            <v>0</v>
          </cell>
          <cell r="H1050">
            <v>0</v>
          </cell>
        </row>
        <row r="1051">
          <cell r="D1051">
            <v>0</v>
          </cell>
          <cell r="F1051">
            <v>0</v>
          </cell>
          <cell r="H1051">
            <v>0</v>
          </cell>
        </row>
        <row r="1052">
          <cell r="D1052">
            <v>0</v>
          </cell>
          <cell r="F1052">
            <v>0</v>
          </cell>
          <cell r="H1052">
            <v>0</v>
          </cell>
        </row>
        <row r="1053">
          <cell r="D1053">
            <v>0</v>
          </cell>
          <cell r="F1053">
            <v>0</v>
          </cell>
          <cell r="H1053">
            <v>0</v>
          </cell>
        </row>
        <row r="1054">
          <cell r="D1054">
            <v>0</v>
          </cell>
          <cell r="F1054">
            <v>0</v>
          </cell>
          <cell r="H1054">
            <v>0</v>
          </cell>
        </row>
        <row r="1055">
          <cell r="D1055">
            <v>0</v>
          </cell>
          <cell r="F1055">
            <v>0</v>
          </cell>
          <cell r="H1055">
            <v>0</v>
          </cell>
        </row>
        <row r="1056">
          <cell r="D1056">
            <v>0</v>
          </cell>
          <cell r="F1056">
            <v>0</v>
          </cell>
          <cell r="H1056">
            <v>0</v>
          </cell>
        </row>
        <row r="1057">
          <cell r="D1057">
            <v>0</v>
          </cell>
          <cell r="F1057">
            <v>0</v>
          </cell>
          <cell r="H1057">
            <v>0</v>
          </cell>
        </row>
        <row r="1058">
          <cell r="D1058">
            <v>0</v>
          </cell>
          <cell r="F1058">
            <v>0</v>
          </cell>
          <cell r="H1058">
            <v>0</v>
          </cell>
        </row>
        <row r="1059">
          <cell r="D1059">
            <v>0</v>
          </cell>
          <cell r="F1059">
            <v>0</v>
          </cell>
          <cell r="H1059">
            <v>0</v>
          </cell>
        </row>
        <row r="1060">
          <cell r="D1060">
            <v>0</v>
          </cell>
          <cell r="F1060">
            <v>0</v>
          </cell>
          <cell r="H1060">
            <v>0</v>
          </cell>
        </row>
        <row r="1061">
          <cell r="D1061">
            <v>0</v>
          </cell>
          <cell r="F1061">
            <v>0</v>
          </cell>
          <cell r="H1061">
            <v>0</v>
          </cell>
        </row>
        <row r="1062">
          <cell r="D1062">
            <v>0</v>
          </cell>
          <cell r="F1062">
            <v>0</v>
          </cell>
          <cell r="H1062">
            <v>0</v>
          </cell>
        </row>
        <row r="1063">
          <cell r="D1063">
            <v>0</v>
          </cell>
          <cell r="F1063">
            <v>0</v>
          </cell>
          <cell r="H1063">
            <v>0</v>
          </cell>
        </row>
        <row r="1064">
          <cell r="D1064">
            <v>0</v>
          </cell>
          <cell r="F1064">
            <v>0</v>
          </cell>
          <cell r="H1064">
            <v>0</v>
          </cell>
        </row>
        <row r="1065">
          <cell r="D1065">
            <v>0</v>
          </cell>
          <cell r="F1065">
            <v>0</v>
          </cell>
          <cell r="H1065">
            <v>0</v>
          </cell>
        </row>
        <row r="1066">
          <cell r="D1066">
            <v>0</v>
          </cell>
          <cell r="F1066">
            <v>0</v>
          </cell>
          <cell r="H1066">
            <v>0</v>
          </cell>
        </row>
        <row r="1067">
          <cell r="D1067">
            <v>0</v>
          </cell>
          <cell r="F1067">
            <v>0</v>
          </cell>
          <cell r="H1067">
            <v>0</v>
          </cell>
        </row>
        <row r="1068">
          <cell r="D1068">
            <v>0</v>
          </cell>
          <cell r="F1068">
            <v>0</v>
          </cell>
          <cell r="H1068">
            <v>0</v>
          </cell>
        </row>
        <row r="1069">
          <cell r="D1069">
            <v>0</v>
          </cell>
          <cell r="F1069">
            <v>0</v>
          </cell>
          <cell r="H1069">
            <v>0</v>
          </cell>
        </row>
        <row r="1070">
          <cell r="D1070">
            <v>0</v>
          </cell>
          <cell r="F1070">
            <v>0</v>
          </cell>
          <cell r="H1070">
            <v>0</v>
          </cell>
        </row>
        <row r="1071">
          <cell r="D1071">
            <v>0</v>
          </cell>
          <cell r="F1071">
            <v>0</v>
          </cell>
          <cell r="H1071">
            <v>0</v>
          </cell>
        </row>
        <row r="1072">
          <cell r="D1072">
            <v>0</v>
          </cell>
          <cell r="F1072">
            <v>0</v>
          </cell>
          <cell r="H1072">
            <v>0</v>
          </cell>
        </row>
        <row r="1073">
          <cell r="D1073">
            <v>0</v>
          </cell>
          <cell r="F1073">
            <v>0</v>
          </cell>
          <cell r="H1073">
            <v>0</v>
          </cell>
        </row>
        <row r="1074">
          <cell r="D1074">
            <v>0</v>
          </cell>
          <cell r="F1074">
            <v>0</v>
          </cell>
          <cell r="H1074">
            <v>0</v>
          </cell>
        </row>
        <row r="1075">
          <cell r="D1075">
            <v>0</v>
          </cell>
          <cell r="F1075">
            <v>0</v>
          </cell>
          <cell r="H1075">
            <v>0</v>
          </cell>
        </row>
        <row r="1076">
          <cell r="D1076">
            <v>0</v>
          </cell>
          <cell r="F1076">
            <v>0</v>
          </cell>
          <cell r="H1076">
            <v>0</v>
          </cell>
        </row>
        <row r="1077">
          <cell r="D1077">
            <v>0</v>
          </cell>
          <cell r="F1077">
            <v>0</v>
          </cell>
          <cell r="H1077">
            <v>0</v>
          </cell>
        </row>
        <row r="1078">
          <cell r="D1078">
            <v>0</v>
          </cell>
          <cell r="F1078">
            <v>0</v>
          </cell>
          <cell r="H1078">
            <v>0</v>
          </cell>
        </row>
        <row r="1079">
          <cell r="D1079">
            <v>0</v>
          </cell>
          <cell r="F1079">
            <v>0</v>
          </cell>
          <cell r="H1079">
            <v>0</v>
          </cell>
        </row>
        <row r="1080">
          <cell r="D1080">
            <v>0</v>
          </cell>
          <cell r="F1080">
            <v>0</v>
          </cell>
          <cell r="H1080">
            <v>0</v>
          </cell>
        </row>
        <row r="1081">
          <cell r="D1081">
            <v>0</v>
          </cell>
          <cell r="F1081">
            <v>0</v>
          </cell>
          <cell r="H1081">
            <v>0</v>
          </cell>
        </row>
        <row r="1082">
          <cell r="D1082">
            <v>0</v>
          </cell>
          <cell r="F1082">
            <v>0</v>
          </cell>
          <cell r="H1082">
            <v>0</v>
          </cell>
        </row>
        <row r="1083">
          <cell r="D1083">
            <v>0</v>
          </cell>
          <cell r="F1083">
            <v>0</v>
          </cell>
          <cell r="H1083">
            <v>0</v>
          </cell>
        </row>
        <row r="1084">
          <cell r="D1084">
            <v>0</v>
          </cell>
          <cell r="F1084">
            <v>0</v>
          </cell>
          <cell r="H1084">
            <v>0</v>
          </cell>
        </row>
        <row r="1085">
          <cell r="D1085">
            <v>0</v>
          </cell>
          <cell r="F1085">
            <v>0</v>
          </cell>
          <cell r="H1085">
            <v>0</v>
          </cell>
        </row>
        <row r="1086">
          <cell r="D1086">
            <v>0</v>
          </cell>
          <cell r="F1086">
            <v>0</v>
          </cell>
          <cell r="H1086">
            <v>0</v>
          </cell>
        </row>
        <row r="1087">
          <cell r="D1087">
            <v>0</v>
          </cell>
          <cell r="F1087">
            <v>0</v>
          </cell>
          <cell r="H1087">
            <v>0</v>
          </cell>
        </row>
        <row r="1088">
          <cell r="D1088">
            <v>0</v>
          </cell>
          <cell r="F1088">
            <v>0</v>
          </cell>
          <cell r="H1088">
            <v>0</v>
          </cell>
        </row>
        <row r="1089">
          <cell r="D1089">
            <v>0</v>
          </cell>
          <cell r="F1089">
            <v>0</v>
          </cell>
          <cell r="H1089">
            <v>0</v>
          </cell>
        </row>
        <row r="1090">
          <cell r="D1090">
            <v>0</v>
          </cell>
          <cell r="F1090">
            <v>0</v>
          </cell>
          <cell r="H1090">
            <v>0</v>
          </cell>
        </row>
        <row r="1091">
          <cell r="D1091">
            <v>0</v>
          </cell>
          <cell r="F1091">
            <v>0</v>
          </cell>
          <cell r="H1091">
            <v>0</v>
          </cell>
        </row>
        <row r="1092">
          <cell r="D1092">
            <v>0</v>
          </cell>
          <cell r="F1092">
            <v>0</v>
          </cell>
          <cell r="H1092">
            <v>0</v>
          </cell>
        </row>
        <row r="1093">
          <cell r="D1093">
            <v>0</v>
          </cell>
          <cell r="F1093">
            <v>0</v>
          </cell>
          <cell r="H1093">
            <v>0</v>
          </cell>
        </row>
        <row r="1094">
          <cell r="D1094">
            <v>0</v>
          </cell>
          <cell r="F1094">
            <v>0</v>
          </cell>
          <cell r="H1094">
            <v>0</v>
          </cell>
        </row>
        <row r="1095">
          <cell r="D1095">
            <v>0</v>
          </cell>
          <cell r="F1095">
            <v>0</v>
          </cell>
          <cell r="H1095">
            <v>0</v>
          </cell>
        </row>
        <row r="1096">
          <cell r="D1096">
            <v>0</v>
          </cell>
          <cell r="F1096">
            <v>0</v>
          </cell>
          <cell r="H1096">
            <v>0</v>
          </cell>
        </row>
        <row r="1097">
          <cell r="D1097">
            <v>0</v>
          </cell>
          <cell r="F1097">
            <v>0</v>
          </cell>
          <cell r="H1097">
            <v>0</v>
          </cell>
        </row>
        <row r="1098">
          <cell r="D1098">
            <v>0</v>
          </cell>
          <cell r="F1098">
            <v>0</v>
          </cell>
          <cell r="H1098">
            <v>0</v>
          </cell>
        </row>
        <row r="1099">
          <cell r="D1099">
            <v>0</v>
          </cell>
          <cell r="F1099">
            <v>0</v>
          </cell>
          <cell r="H1099">
            <v>0</v>
          </cell>
        </row>
        <row r="1100">
          <cell r="D1100">
            <v>0</v>
          </cell>
          <cell r="F1100">
            <v>0</v>
          </cell>
          <cell r="H1100">
            <v>0</v>
          </cell>
        </row>
        <row r="1101">
          <cell r="D1101">
            <v>0</v>
          </cell>
          <cell r="F1101">
            <v>0</v>
          </cell>
          <cell r="H1101">
            <v>0</v>
          </cell>
        </row>
        <row r="1102">
          <cell r="D1102">
            <v>0</v>
          </cell>
          <cell r="F1102">
            <v>0</v>
          </cell>
          <cell r="H1102">
            <v>0</v>
          </cell>
        </row>
        <row r="1103">
          <cell r="D1103">
            <v>0</v>
          </cell>
          <cell r="F1103">
            <v>0</v>
          </cell>
          <cell r="H1103">
            <v>0</v>
          </cell>
        </row>
        <row r="1104">
          <cell r="D1104">
            <v>0</v>
          </cell>
          <cell r="F1104">
            <v>0</v>
          </cell>
          <cell r="H1104">
            <v>0</v>
          </cell>
        </row>
        <row r="1105">
          <cell r="D1105">
            <v>0</v>
          </cell>
          <cell r="F1105">
            <v>0</v>
          </cell>
          <cell r="H1105">
            <v>0</v>
          </cell>
        </row>
        <row r="1106">
          <cell r="D1106">
            <v>0</v>
          </cell>
          <cell r="F1106">
            <v>0</v>
          </cell>
          <cell r="H1106">
            <v>0</v>
          </cell>
        </row>
        <row r="1107">
          <cell r="D1107">
            <v>0</v>
          </cell>
          <cell r="F1107">
            <v>0</v>
          </cell>
          <cell r="H1107">
            <v>0</v>
          </cell>
        </row>
        <row r="1108">
          <cell r="D1108">
            <v>0</v>
          </cell>
          <cell r="F1108">
            <v>0</v>
          </cell>
          <cell r="H1108">
            <v>0</v>
          </cell>
        </row>
        <row r="1109">
          <cell r="D1109">
            <v>0</v>
          </cell>
          <cell r="F1109">
            <v>0</v>
          </cell>
          <cell r="H1109">
            <v>0</v>
          </cell>
        </row>
        <row r="1110">
          <cell r="D1110">
            <v>0</v>
          </cell>
          <cell r="F1110">
            <v>0</v>
          </cell>
          <cell r="H1110">
            <v>0</v>
          </cell>
        </row>
        <row r="1111">
          <cell r="D1111">
            <v>0</v>
          </cell>
          <cell r="F1111">
            <v>0</v>
          </cell>
          <cell r="H1111">
            <v>0</v>
          </cell>
        </row>
        <row r="1112">
          <cell r="D1112">
            <v>0</v>
          </cell>
          <cell r="F1112">
            <v>0</v>
          </cell>
          <cell r="H1112">
            <v>0</v>
          </cell>
        </row>
        <row r="1113">
          <cell r="D1113">
            <v>0</v>
          </cell>
          <cell r="F1113">
            <v>0</v>
          </cell>
          <cell r="H1113">
            <v>0</v>
          </cell>
        </row>
        <row r="1114">
          <cell r="D1114">
            <v>0</v>
          </cell>
          <cell r="F1114">
            <v>0</v>
          </cell>
          <cell r="H1114">
            <v>0</v>
          </cell>
        </row>
        <row r="1115">
          <cell r="D1115">
            <v>0</v>
          </cell>
          <cell r="F1115">
            <v>0</v>
          </cell>
          <cell r="H1115">
            <v>0</v>
          </cell>
        </row>
        <row r="1116">
          <cell r="D1116">
            <v>0</v>
          </cell>
          <cell r="F1116">
            <v>0</v>
          </cell>
          <cell r="H1116">
            <v>0</v>
          </cell>
        </row>
        <row r="1117">
          <cell r="D1117">
            <v>0</v>
          </cell>
          <cell r="F1117">
            <v>0</v>
          </cell>
          <cell r="H1117">
            <v>0</v>
          </cell>
        </row>
        <row r="1118">
          <cell r="D1118">
            <v>0</v>
          </cell>
          <cell r="F1118">
            <v>0</v>
          </cell>
          <cell r="H1118">
            <v>0</v>
          </cell>
        </row>
        <row r="1119">
          <cell r="D1119">
            <v>0</v>
          </cell>
          <cell r="F1119">
            <v>0</v>
          </cell>
          <cell r="H1119">
            <v>0</v>
          </cell>
        </row>
        <row r="1120">
          <cell r="D1120">
            <v>0</v>
          </cell>
          <cell r="F1120">
            <v>0</v>
          </cell>
          <cell r="H1120">
            <v>0</v>
          </cell>
        </row>
        <row r="1121">
          <cell r="D1121">
            <v>0</v>
          </cell>
          <cell r="F1121">
            <v>0</v>
          </cell>
          <cell r="H1121">
            <v>0</v>
          </cell>
        </row>
        <row r="1122">
          <cell r="D1122">
            <v>0</v>
          </cell>
          <cell r="F1122">
            <v>0</v>
          </cell>
          <cell r="H1122">
            <v>0</v>
          </cell>
        </row>
        <row r="1123">
          <cell r="D1123">
            <v>0</v>
          </cell>
          <cell r="F1123">
            <v>0</v>
          </cell>
          <cell r="H1123">
            <v>0</v>
          </cell>
        </row>
        <row r="1124">
          <cell r="D1124">
            <v>0</v>
          </cell>
          <cell r="F1124">
            <v>0</v>
          </cell>
          <cell r="H1124">
            <v>0</v>
          </cell>
        </row>
        <row r="1125">
          <cell r="D1125">
            <v>0</v>
          </cell>
          <cell r="F1125">
            <v>0</v>
          </cell>
          <cell r="H1125">
            <v>0</v>
          </cell>
        </row>
        <row r="1126">
          <cell r="D1126">
            <v>0</v>
          </cell>
          <cell r="F1126">
            <v>0</v>
          </cell>
          <cell r="H1126">
            <v>0</v>
          </cell>
        </row>
        <row r="1127">
          <cell r="D1127">
            <v>0</v>
          </cell>
          <cell r="F1127">
            <v>0</v>
          </cell>
          <cell r="H1127">
            <v>0</v>
          </cell>
        </row>
        <row r="1128">
          <cell r="D1128">
            <v>0</v>
          </cell>
          <cell r="F1128">
            <v>0</v>
          </cell>
          <cell r="H1128">
            <v>0</v>
          </cell>
        </row>
        <row r="1129">
          <cell r="D1129">
            <v>0</v>
          </cell>
          <cell r="F1129">
            <v>0</v>
          </cell>
          <cell r="H1129">
            <v>0</v>
          </cell>
        </row>
        <row r="1130">
          <cell r="D1130">
            <v>0</v>
          </cell>
          <cell r="F1130">
            <v>0</v>
          </cell>
          <cell r="H1130">
            <v>0</v>
          </cell>
        </row>
        <row r="1131">
          <cell r="D1131">
            <v>0</v>
          </cell>
          <cell r="F1131">
            <v>0</v>
          </cell>
          <cell r="H1131">
            <v>0</v>
          </cell>
        </row>
        <row r="1132">
          <cell r="D1132">
            <v>0</v>
          </cell>
          <cell r="F1132">
            <v>0</v>
          </cell>
          <cell r="H1132">
            <v>0</v>
          </cell>
        </row>
        <row r="1133">
          <cell r="D1133">
            <v>0</v>
          </cell>
          <cell r="F1133">
            <v>0</v>
          </cell>
          <cell r="H1133">
            <v>0</v>
          </cell>
        </row>
        <row r="1134">
          <cell r="D1134">
            <v>0</v>
          </cell>
          <cell r="F1134">
            <v>0</v>
          </cell>
          <cell r="H1134">
            <v>0</v>
          </cell>
        </row>
        <row r="1135">
          <cell r="D1135">
            <v>0</v>
          </cell>
          <cell r="F1135">
            <v>0</v>
          </cell>
          <cell r="H1135">
            <v>0</v>
          </cell>
        </row>
        <row r="1136">
          <cell r="D1136">
            <v>0</v>
          </cell>
          <cell r="F1136">
            <v>0</v>
          </cell>
          <cell r="H1136">
            <v>0</v>
          </cell>
        </row>
        <row r="1137">
          <cell r="D1137">
            <v>0</v>
          </cell>
          <cell r="F1137">
            <v>0</v>
          </cell>
          <cell r="H1137">
            <v>0</v>
          </cell>
        </row>
        <row r="1138">
          <cell r="D1138">
            <v>0</v>
          </cell>
          <cell r="F1138">
            <v>0</v>
          </cell>
          <cell r="H1138">
            <v>0</v>
          </cell>
        </row>
        <row r="1139">
          <cell r="D1139">
            <v>0</v>
          </cell>
          <cell r="F1139">
            <v>0</v>
          </cell>
          <cell r="H1139">
            <v>0</v>
          </cell>
        </row>
        <row r="1140">
          <cell r="D1140">
            <v>0</v>
          </cell>
          <cell r="F1140">
            <v>0</v>
          </cell>
          <cell r="H1140">
            <v>0</v>
          </cell>
        </row>
        <row r="1141">
          <cell r="D1141">
            <v>0</v>
          </cell>
          <cell r="F1141">
            <v>0</v>
          </cell>
          <cell r="H1141">
            <v>0</v>
          </cell>
        </row>
        <row r="1142">
          <cell r="D1142">
            <v>0</v>
          </cell>
          <cell r="F1142">
            <v>0</v>
          </cell>
          <cell r="H1142">
            <v>0</v>
          </cell>
        </row>
        <row r="1143">
          <cell r="D1143">
            <v>0</v>
          </cell>
          <cell r="F1143">
            <v>0</v>
          </cell>
          <cell r="H1143">
            <v>0</v>
          </cell>
        </row>
        <row r="1144">
          <cell r="D1144">
            <v>0</v>
          </cell>
          <cell r="F1144">
            <v>0</v>
          </cell>
          <cell r="H1144">
            <v>0</v>
          </cell>
        </row>
        <row r="1145">
          <cell r="D1145">
            <v>0</v>
          </cell>
          <cell r="F1145">
            <v>0</v>
          </cell>
          <cell r="H1145">
            <v>0</v>
          </cell>
        </row>
        <row r="1146">
          <cell r="D1146">
            <v>0</v>
          </cell>
          <cell r="F1146">
            <v>0</v>
          </cell>
          <cell r="H1146">
            <v>0</v>
          </cell>
        </row>
        <row r="1147">
          <cell r="D1147">
            <v>0</v>
          </cell>
          <cell r="F1147">
            <v>0</v>
          </cell>
          <cell r="H1147">
            <v>0</v>
          </cell>
        </row>
        <row r="1148">
          <cell r="D1148">
            <v>0</v>
          </cell>
          <cell r="F1148">
            <v>0</v>
          </cell>
          <cell r="H1148">
            <v>0</v>
          </cell>
        </row>
        <row r="1149">
          <cell r="D1149">
            <v>0</v>
          </cell>
          <cell r="F1149">
            <v>0</v>
          </cell>
          <cell r="H1149">
            <v>0</v>
          </cell>
        </row>
        <row r="1150">
          <cell r="D1150">
            <v>0</v>
          </cell>
          <cell r="F1150">
            <v>0</v>
          </cell>
          <cell r="H1150">
            <v>0</v>
          </cell>
        </row>
        <row r="1151">
          <cell r="D1151">
            <v>0</v>
          </cell>
          <cell r="F1151">
            <v>0</v>
          </cell>
          <cell r="H1151">
            <v>0</v>
          </cell>
        </row>
        <row r="1152">
          <cell r="D1152">
            <v>0</v>
          </cell>
          <cell r="F1152">
            <v>0</v>
          </cell>
          <cell r="H1152">
            <v>0</v>
          </cell>
        </row>
        <row r="1153">
          <cell r="D1153">
            <v>0</v>
          </cell>
          <cell r="F1153">
            <v>0</v>
          </cell>
          <cell r="H1153">
            <v>0</v>
          </cell>
        </row>
        <row r="1154">
          <cell r="D1154">
            <v>0</v>
          </cell>
          <cell r="F1154">
            <v>0</v>
          </cell>
          <cell r="H1154">
            <v>0</v>
          </cell>
        </row>
        <row r="1155">
          <cell r="D1155">
            <v>0</v>
          </cell>
          <cell r="F1155">
            <v>0</v>
          </cell>
          <cell r="H1155">
            <v>0</v>
          </cell>
        </row>
        <row r="1156">
          <cell r="D1156">
            <v>0</v>
          </cell>
          <cell r="F1156">
            <v>0</v>
          </cell>
          <cell r="H1156">
            <v>0</v>
          </cell>
        </row>
        <row r="1157">
          <cell r="D1157">
            <v>0</v>
          </cell>
          <cell r="F1157">
            <v>0</v>
          </cell>
          <cell r="H1157">
            <v>0</v>
          </cell>
        </row>
        <row r="1158">
          <cell r="D1158">
            <v>0</v>
          </cell>
          <cell r="F1158">
            <v>0</v>
          </cell>
          <cell r="H1158">
            <v>0</v>
          </cell>
        </row>
        <row r="1159">
          <cell r="D1159">
            <v>0</v>
          </cell>
          <cell r="F1159">
            <v>0</v>
          </cell>
          <cell r="H1159">
            <v>0</v>
          </cell>
        </row>
        <row r="1160">
          <cell r="D1160">
            <v>0</v>
          </cell>
          <cell r="F1160">
            <v>0</v>
          </cell>
          <cell r="H1160">
            <v>0</v>
          </cell>
        </row>
        <row r="1161">
          <cell r="D1161">
            <v>0</v>
          </cell>
          <cell r="F1161">
            <v>0</v>
          </cell>
          <cell r="H1161">
            <v>0</v>
          </cell>
        </row>
        <row r="1162">
          <cell r="D1162">
            <v>0</v>
          </cell>
          <cell r="F1162">
            <v>0</v>
          </cell>
          <cell r="H1162">
            <v>0</v>
          </cell>
        </row>
        <row r="1163">
          <cell r="D1163">
            <v>0</v>
          </cell>
          <cell r="F1163">
            <v>0</v>
          </cell>
          <cell r="H1163">
            <v>0</v>
          </cell>
        </row>
        <row r="1164">
          <cell r="D1164">
            <v>0</v>
          </cell>
          <cell r="F1164">
            <v>0</v>
          </cell>
          <cell r="H1164">
            <v>0</v>
          </cell>
        </row>
        <row r="1165">
          <cell r="D1165">
            <v>0</v>
          </cell>
          <cell r="F1165">
            <v>0</v>
          </cell>
          <cell r="H1165">
            <v>0</v>
          </cell>
        </row>
        <row r="1166">
          <cell r="D1166">
            <v>0</v>
          </cell>
          <cell r="F1166">
            <v>0</v>
          </cell>
          <cell r="H1166">
            <v>0</v>
          </cell>
        </row>
        <row r="1167">
          <cell r="D1167">
            <v>0</v>
          </cell>
          <cell r="F1167">
            <v>0</v>
          </cell>
          <cell r="H1167">
            <v>0</v>
          </cell>
        </row>
        <row r="1168">
          <cell r="D1168">
            <v>0</v>
          </cell>
          <cell r="F1168">
            <v>0</v>
          </cell>
          <cell r="H1168">
            <v>0</v>
          </cell>
        </row>
        <row r="1169">
          <cell r="D1169">
            <v>0</v>
          </cell>
          <cell r="F1169">
            <v>0</v>
          </cell>
          <cell r="H1169">
            <v>0</v>
          </cell>
        </row>
        <row r="1170">
          <cell r="D1170">
            <v>0</v>
          </cell>
          <cell r="F1170">
            <v>0</v>
          </cell>
          <cell r="H1170">
            <v>0</v>
          </cell>
        </row>
        <row r="1171">
          <cell r="D1171">
            <v>0</v>
          </cell>
          <cell r="F1171">
            <v>0</v>
          </cell>
          <cell r="H1171">
            <v>0</v>
          </cell>
        </row>
        <row r="1172">
          <cell r="D1172">
            <v>0</v>
          </cell>
          <cell r="F1172">
            <v>0</v>
          </cell>
          <cell r="H1172">
            <v>0</v>
          </cell>
        </row>
        <row r="1173">
          <cell r="D1173">
            <v>0</v>
          </cell>
          <cell r="F1173">
            <v>0</v>
          </cell>
          <cell r="H1173">
            <v>0</v>
          </cell>
        </row>
        <row r="1174">
          <cell r="D1174">
            <v>0</v>
          </cell>
          <cell r="F1174">
            <v>0</v>
          </cell>
          <cell r="H1174">
            <v>0</v>
          </cell>
        </row>
        <row r="1175">
          <cell r="D1175">
            <v>0</v>
          </cell>
          <cell r="F1175">
            <v>0</v>
          </cell>
          <cell r="H1175">
            <v>0</v>
          </cell>
        </row>
        <row r="1176">
          <cell r="D1176">
            <v>0</v>
          </cell>
          <cell r="F1176">
            <v>0</v>
          </cell>
          <cell r="H1176">
            <v>0</v>
          </cell>
        </row>
        <row r="1177">
          <cell r="D1177">
            <v>0</v>
          </cell>
          <cell r="F1177">
            <v>0</v>
          </cell>
          <cell r="H1177">
            <v>0</v>
          </cell>
        </row>
        <row r="1178">
          <cell r="D1178">
            <v>0</v>
          </cell>
          <cell r="F1178">
            <v>0</v>
          </cell>
          <cell r="H1178">
            <v>0</v>
          </cell>
        </row>
        <row r="1179">
          <cell r="D1179">
            <v>0</v>
          </cell>
          <cell r="F1179">
            <v>0</v>
          </cell>
          <cell r="H1179">
            <v>0</v>
          </cell>
        </row>
        <row r="1180">
          <cell r="D1180">
            <v>0</v>
          </cell>
          <cell r="F1180">
            <v>0</v>
          </cell>
          <cell r="H1180">
            <v>0</v>
          </cell>
        </row>
        <row r="1181">
          <cell r="D1181">
            <v>0</v>
          </cell>
          <cell r="F1181">
            <v>0</v>
          </cell>
          <cell r="H1181">
            <v>0</v>
          </cell>
        </row>
        <row r="1182">
          <cell r="D1182">
            <v>0</v>
          </cell>
          <cell r="F1182">
            <v>0</v>
          </cell>
          <cell r="H1182">
            <v>0</v>
          </cell>
        </row>
        <row r="1183">
          <cell r="D1183">
            <v>0</v>
          </cell>
          <cell r="F1183">
            <v>0</v>
          </cell>
          <cell r="H1183">
            <v>0</v>
          </cell>
        </row>
        <row r="1184">
          <cell r="D1184">
            <v>0</v>
          </cell>
          <cell r="F1184">
            <v>0</v>
          </cell>
          <cell r="H1184">
            <v>0</v>
          </cell>
        </row>
        <row r="1185">
          <cell r="D1185">
            <v>0</v>
          </cell>
          <cell r="F1185">
            <v>0</v>
          </cell>
          <cell r="H1185">
            <v>0</v>
          </cell>
        </row>
        <row r="1186">
          <cell r="D1186">
            <v>0</v>
          </cell>
          <cell r="F1186">
            <v>0</v>
          </cell>
          <cell r="H1186">
            <v>0</v>
          </cell>
        </row>
        <row r="1187">
          <cell r="D1187">
            <v>0</v>
          </cell>
          <cell r="F1187">
            <v>0</v>
          </cell>
          <cell r="H1187">
            <v>0</v>
          </cell>
        </row>
        <row r="1188">
          <cell r="D1188">
            <v>0</v>
          </cell>
          <cell r="F1188">
            <v>0</v>
          </cell>
          <cell r="H1188">
            <v>0</v>
          </cell>
        </row>
        <row r="1189">
          <cell r="D1189">
            <v>0</v>
          </cell>
          <cell r="F1189">
            <v>0</v>
          </cell>
          <cell r="H1189">
            <v>0</v>
          </cell>
        </row>
        <row r="1190">
          <cell r="D1190">
            <v>0</v>
          </cell>
          <cell r="F1190">
            <v>0</v>
          </cell>
          <cell r="H1190">
            <v>0</v>
          </cell>
        </row>
        <row r="1191">
          <cell r="D1191">
            <v>0</v>
          </cell>
          <cell r="F1191">
            <v>0</v>
          </cell>
          <cell r="H1191">
            <v>0</v>
          </cell>
        </row>
        <row r="1192">
          <cell r="D1192">
            <v>0</v>
          </cell>
          <cell r="F1192">
            <v>0</v>
          </cell>
          <cell r="H1192">
            <v>0</v>
          </cell>
        </row>
        <row r="1193">
          <cell r="D1193">
            <v>0</v>
          </cell>
          <cell r="F1193">
            <v>0</v>
          </cell>
          <cell r="H1193">
            <v>0</v>
          </cell>
        </row>
        <row r="1194">
          <cell r="D1194">
            <v>0</v>
          </cell>
          <cell r="F1194">
            <v>0</v>
          </cell>
          <cell r="H1194">
            <v>0</v>
          </cell>
        </row>
        <row r="1195">
          <cell r="D1195">
            <v>0</v>
          </cell>
          <cell r="F1195">
            <v>0</v>
          </cell>
          <cell r="H1195">
            <v>0</v>
          </cell>
        </row>
        <row r="1196">
          <cell r="D1196">
            <v>0</v>
          </cell>
          <cell r="F1196">
            <v>0</v>
          </cell>
          <cell r="H1196">
            <v>0</v>
          </cell>
        </row>
        <row r="1197">
          <cell r="D1197">
            <v>0</v>
          </cell>
          <cell r="F1197">
            <v>0</v>
          </cell>
          <cell r="H1197">
            <v>0</v>
          </cell>
        </row>
        <row r="1198">
          <cell r="D1198">
            <v>0</v>
          </cell>
          <cell r="F1198">
            <v>0</v>
          </cell>
          <cell r="H1198">
            <v>0</v>
          </cell>
        </row>
        <row r="1199">
          <cell r="D1199">
            <v>0</v>
          </cell>
          <cell r="F1199">
            <v>0</v>
          </cell>
          <cell r="H1199">
            <v>0</v>
          </cell>
        </row>
        <row r="1200">
          <cell r="D1200">
            <v>0</v>
          </cell>
          <cell r="F1200">
            <v>0</v>
          </cell>
          <cell r="H1200">
            <v>0</v>
          </cell>
        </row>
        <row r="1201">
          <cell r="D1201">
            <v>0</v>
          </cell>
          <cell r="F1201">
            <v>0</v>
          </cell>
          <cell r="H1201">
            <v>0</v>
          </cell>
        </row>
        <row r="1202">
          <cell r="D1202">
            <v>0</v>
          </cell>
          <cell r="F1202">
            <v>0</v>
          </cell>
          <cell r="H1202">
            <v>0</v>
          </cell>
        </row>
        <row r="1203">
          <cell r="D1203">
            <v>0</v>
          </cell>
          <cell r="F1203">
            <v>0</v>
          </cell>
          <cell r="H1203">
            <v>0</v>
          </cell>
        </row>
        <row r="1204">
          <cell r="D1204">
            <v>0</v>
          </cell>
          <cell r="F1204">
            <v>0</v>
          </cell>
          <cell r="H1204">
            <v>0</v>
          </cell>
        </row>
        <row r="1205">
          <cell r="D1205">
            <v>0</v>
          </cell>
          <cell r="F1205">
            <v>0</v>
          </cell>
          <cell r="H1205">
            <v>0</v>
          </cell>
        </row>
        <row r="1206">
          <cell r="D1206">
            <v>0</v>
          </cell>
          <cell r="F1206">
            <v>0</v>
          </cell>
          <cell r="H1206">
            <v>0</v>
          </cell>
        </row>
        <row r="1207">
          <cell r="D1207">
            <v>0</v>
          </cell>
          <cell r="F1207">
            <v>0</v>
          </cell>
          <cell r="H1207">
            <v>0</v>
          </cell>
        </row>
        <row r="1208">
          <cell r="D1208">
            <v>0</v>
          </cell>
          <cell r="F1208">
            <v>0</v>
          </cell>
          <cell r="H1208">
            <v>0</v>
          </cell>
        </row>
        <row r="1209">
          <cell r="D1209">
            <v>0</v>
          </cell>
          <cell r="F1209">
            <v>0</v>
          </cell>
          <cell r="H1209">
            <v>0</v>
          </cell>
        </row>
        <row r="1210">
          <cell r="D1210">
            <v>0</v>
          </cell>
          <cell r="F1210">
            <v>0</v>
          </cell>
          <cell r="H1210">
            <v>0</v>
          </cell>
        </row>
        <row r="1211">
          <cell r="D1211">
            <v>0</v>
          </cell>
          <cell r="F1211">
            <v>0</v>
          </cell>
          <cell r="H1211">
            <v>0</v>
          </cell>
        </row>
        <row r="1212">
          <cell r="D1212">
            <v>0</v>
          </cell>
          <cell r="F1212">
            <v>0</v>
          </cell>
          <cell r="H1212">
            <v>0</v>
          </cell>
        </row>
        <row r="1213">
          <cell r="D1213">
            <v>0</v>
          </cell>
          <cell r="F1213">
            <v>0</v>
          </cell>
          <cell r="H1213">
            <v>0</v>
          </cell>
        </row>
        <row r="1214">
          <cell r="D1214">
            <v>0</v>
          </cell>
          <cell r="F1214">
            <v>0</v>
          </cell>
          <cell r="H1214">
            <v>0</v>
          </cell>
        </row>
        <row r="1215">
          <cell r="D1215">
            <v>0</v>
          </cell>
          <cell r="F1215">
            <v>0</v>
          </cell>
          <cell r="H1215">
            <v>0</v>
          </cell>
        </row>
        <row r="1216">
          <cell r="D1216">
            <v>0</v>
          </cell>
          <cell r="F1216">
            <v>0</v>
          </cell>
          <cell r="H1216">
            <v>0</v>
          </cell>
        </row>
        <row r="1217">
          <cell r="D1217">
            <v>0</v>
          </cell>
          <cell r="F1217">
            <v>0</v>
          </cell>
          <cell r="H1217">
            <v>0</v>
          </cell>
        </row>
        <row r="1218">
          <cell r="D1218">
            <v>0</v>
          </cell>
          <cell r="F1218">
            <v>0</v>
          </cell>
          <cell r="H1218">
            <v>0</v>
          </cell>
        </row>
        <row r="1219">
          <cell r="D1219">
            <v>0</v>
          </cell>
          <cell r="F1219">
            <v>0</v>
          </cell>
          <cell r="H1219">
            <v>0</v>
          </cell>
        </row>
        <row r="1220">
          <cell r="D1220">
            <v>0</v>
          </cell>
          <cell r="F1220">
            <v>0</v>
          </cell>
          <cell r="H1220">
            <v>0</v>
          </cell>
        </row>
        <row r="1221">
          <cell r="D1221">
            <v>0</v>
          </cell>
          <cell r="F1221">
            <v>0</v>
          </cell>
          <cell r="H1221">
            <v>0</v>
          </cell>
        </row>
        <row r="1222">
          <cell r="D1222">
            <v>0</v>
          </cell>
          <cell r="F1222">
            <v>0</v>
          </cell>
          <cell r="H1222">
            <v>0</v>
          </cell>
        </row>
        <row r="1223">
          <cell r="D1223">
            <v>0</v>
          </cell>
          <cell r="F1223">
            <v>0</v>
          </cell>
          <cell r="H1223">
            <v>0</v>
          </cell>
        </row>
        <row r="1224">
          <cell r="D1224">
            <v>0</v>
          </cell>
          <cell r="F1224">
            <v>0</v>
          </cell>
          <cell r="H1224">
            <v>0</v>
          </cell>
        </row>
        <row r="1225">
          <cell r="D1225">
            <v>0</v>
          </cell>
          <cell r="F1225">
            <v>0</v>
          </cell>
          <cell r="H1225">
            <v>0</v>
          </cell>
        </row>
        <row r="1226">
          <cell r="D1226">
            <v>0</v>
          </cell>
          <cell r="F1226">
            <v>0</v>
          </cell>
          <cell r="H1226">
            <v>0</v>
          </cell>
        </row>
        <row r="1227">
          <cell r="D1227">
            <v>0</v>
          </cell>
          <cell r="F1227">
            <v>0</v>
          </cell>
          <cell r="H1227">
            <v>0</v>
          </cell>
        </row>
        <row r="1228">
          <cell r="D1228">
            <v>0</v>
          </cell>
          <cell r="F1228">
            <v>0</v>
          </cell>
          <cell r="H1228">
            <v>0</v>
          </cell>
        </row>
        <row r="1229">
          <cell r="D1229">
            <v>0</v>
          </cell>
          <cell r="F1229">
            <v>0</v>
          </cell>
          <cell r="H1229">
            <v>0</v>
          </cell>
        </row>
        <row r="1230">
          <cell r="D1230">
            <v>0</v>
          </cell>
          <cell r="F1230">
            <v>0</v>
          </cell>
          <cell r="H1230">
            <v>0</v>
          </cell>
        </row>
        <row r="1231">
          <cell r="D1231">
            <v>0</v>
          </cell>
          <cell r="F1231">
            <v>0</v>
          </cell>
          <cell r="H1231">
            <v>0</v>
          </cell>
        </row>
        <row r="1232">
          <cell r="D1232">
            <v>0</v>
          </cell>
          <cell r="F1232">
            <v>0</v>
          </cell>
          <cell r="H1232">
            <v>0</v>
          </cell>
        </row>
        <row r="1233">
          <cell r="D1233">
            <v>0</v>
          </cell>
          <cell r="F1233">
            <v>0</v>
          </cell>
          <cell r="H1233">
            <v>0</v>
          </cell>
        </row>
        <row r="1234">
          <cell r="D1234">
            <v>0</v>
          </cell>
          <cell r="F1234">
            <v>0</v>
          </cell>
          <cell r="H1234">
            <v>0</v>
          </cell>
        </row>
        <row r="1235">
          <cell r="D1235">
            <v>0</v>
          </cell>
          <cell r="F1235">
            <v>0</v>
          </cell>
          <cell r="H1235">
            <v>0</v>
          </cell>
        </row>
        <row r="1236">
          <cell r="D1236">
            <v>0</v>
          </cell>
          <cell r="F1236">
            <v>0</v>
          </cell>
          <cell r="H1236">
            <v>0</v>
          </cell>
        </row>
        <row r="1237">
          <cell r="D1237">
            <v>0</v>
          </cell>
          <cell r="F1237">
            <v>0</v>
          </cell>
          <cell r="H1237">
            <v>0</v>
          </cell>
        </row>
        <row r="1238">
          <cell r="D1238">
            <v>0</v>
          </cell>
          <cell r="F1238">
            <v>0</v>
          </cell>
          <cell r="H1238">
            <v>0</v>
          </cell>
        </row>
        <row r="1239">
          <cell r="D1239">
            <v>0</v>
          </cell>
          <cell r="F1239">
            <v>0</v>
          </cell>
          <cell r="H1239">
            <v>0</v>
          </cell>
        </row>
        <row r="1240">
          <cell r="D1240">
            <v>0</v>
          </cell>
          <cell r="F1240">
            <v>0</v>
          </cell>
          <cell r="H1240">
            <v>0</v>
          </cell>
        </row>
        <row r="1241">
          <cell r="D1241">
            <v>0</v>
          </cell>
          <cell r="F1241">
            <v>0</v>
          </cell>
          <cell r="H1241">
            <v>0</v>
          </cell>
        </row>
        <row r="1242">
          <cell r="D1242">
            <v>0</v>
          </cell>
          <cell r="F1242">
            <v>0</v>
          </cell>
          <cell r="H1242">
            <v>0</v>
          </cell>
        </row>
        <row r="1243">
          <cell r="D1243">
            <v>0</v>
          </cell>
          <cell r="F1243">
            <v>0</v>
          </cell>
          <cell r="H1243">
            <v>0</v>
          </cell>
        </row>
        <row r="1244">
          <cell r="D1244">
            <v>0</v>
          </cell>
          <cell r="F1244">
            <v>0</v>
          </cell>
          <cell r="H1244">
            <v>0</v>
          </cell>
        </row>
        <row r="1245">
          <cell r="D1245">
            <v>0</v>
          </cell>
          <cell r="F1245">
            <v>0</v>
          </cell>
          <cell r="H1245">
            <v>0</v>
          </cell>
        </row>
        <row r="1246">
          <cell r="D1246">
            <v>0</v>
          </cell>
          <cell r="F1246">
            <v>0</v>
          </cell>
          <cell r="H1246">
            <v>0</v>
          </cell>
        </row>
        <row r="1247">
          <cell r="D1247">
            <v>0</v>
          </cell>
          <cell r="F1247">
            <v>0</v>
          </cell>
          <cell r="H1247">
            <v>0</v>
          </cell>
        </row>
        <row r="1248">
          <cell r="D1248">
            <v>0</v>
          </cell>
          <cell r="F1248">
            <v>0</v>
          </cell>
          <cell r="H1248">
            <v>0</v>
          </cell>
        </row>
        <row r="1249">
          <cell r="D1249">
            <v>0</v>
          </cell>
          <cell r="F1249">
            <v>0</v>
          </cell>
          <cell r="H1249">
            <v>0</v>
          </cell>
        </row>
        <row r="1250">
          <cell r="D1250">
            <v>0</v>
          </cell>
          <cell r="F1250">
            <v>0</v>
          </cell>
          <cell r="H1250">
            <v>0</v>
          </cell>
        </row>
        <row r="1251">
          <cell r="D1251">
            <v>0</v>
          </cell>
          <cell r="F1251">
            <v>0</v>
          </cell>
          <cell r="H1251">
            <v>0</v>
          </cell>
        </row>
        <row r="1252">
          <cell r="D1252">
            <v>0</v>
          </cell>
          <cell r="F1252">
            <v>0</v>
          </cell>
          <cell r="H1252">
            <v>0</v>
          </cell>
        </row>
        <row r="1253">
          <cell r="D1253">
            <v>0</v>
          </cell>
          <cell r="F1253">
            <v>0</v>
          </cell>
          <cell r="H1253">
            <v>0</v>
          </cell>
        </row>
        <row r="1254">
          <cell r="D1254">
            <v>0</v>
          </cell>
          <cell r="F1254">
            <v>0</v>
          </cell>
          <cell r="H1254">
            <v>0</v>
          </cell>
        </row>
        <row r="1255">
          <cell r="D1255">
            <v>0</v>
          </cell>
          <cell r="F1255">
            <v>0</v>
          </cell>
          <cell r="H1255">
            <v>0</v>
          </cell>
        </row>
        <row r="1256">
          <cell r="D1256">
            <v>0</v>
          </cell>
          <cell r="F1256">
            <v>0</v>
          </cell>
          <cell r="H1256">
            <v>0</v>
          </cell>
        </row>
        <row r="1257">
          <cell r="D1257">
            <v>0</v>
          </cell>
          <cell r="F1257">
            <v>0</v>
          </cell>
          <cell r="H1257">
            <v>0</v>
          </cell>
        </row>
        <row r="1258">
          <cell r="D1258">
            <v>0</v>
          </cell>
          <cell r="F1258">
            <v>0</v>
          </cell>
          <cell r="H1258">
            <v>0</v>
          </cell>
        </row>
        <row r="1259">
          <cell r="D1259">
            <v>0</v>
          </cell>
          <cell r="F1259">
            <v>0</v>
          </cell>
          <cell r="H1259">
            <v>0</v>
          </cell>
        </row>
        <row r="1260">
          <cell r="D1260">
            <v>0</v>
          </cell>
          <cell r="F1260">
            <v>0</v>
          </cell>
          <cell r="H1260">
            <v>0</v>
          </cell>
        </row>
        <row r="1261">
          <cell r="D1261">
            <v>0</v>
          </cell>
          <cell r="F1261">
            <v>0</v>
          </cell>
          <cell r="H1261">
            <v>0</v>
          </cell>
        </row>
        <row r="1262">
          <cell r="D1262">
            <v>0</v>
          </cell>
          <cell r="F1262">
            <v>0</v>
          </cell>
          <cell r="H1262">
            <v>0</v>
          </cell>
        </row>
        <row r="1263">
          <cell r="D1263">
            <v>0</v>
          </cell>
          <cell r="F1263">
            <v>0</v>
          </cell>
          <cell r="H1263">
            <v>0</v>
          </cell>
        </row>
        <row r="1264">
          <cell r="D1264">
            <v>0</v>
          </cell>
          <cell r="F1264">
            <v>0</v>
          </cell>
          <cell r="H1264">
            <v>0</v>
          </cell>
        </row>
        <row r="1265">
          <cell r="D1265">
            <v>0</v>
          </cell>
          <cell r="F1265">
            <v>0</v>
          </cell>
          <cell r="H1265">
            <v>0</v>
          </cell>
        </row>
        <row r="1266">
          <cell r="D1266">
            <v>0</v>
          </cell>
          <cell r="F1266">
            <v>0</v>
          </cell>
          <cell r="H1266">
            <v>0</v>
          </cell>
        </row>
        <row r="1267">
          <cell r="D1267">
            <v>0</v>
          </cell>
          <cell r="F1267">
            <v>0</v>
          </cell>
          <cell r="H1267">
            <v>0</v>
          </cell>
        </row>
        <row r="1268">
          <cell r="D1268">
            <v>0</v>
          </cell>
          <cell r="F1268">
            <v>0</v>
          </cell>
          <cell r="H1268">
            <v>0</v>
          </cell>
        </row>
        <row r="1269">
          <cell r="D1269">
            <v>0</v>
          </cell>
          <cell r="F1269">
            <v>0</v>
          </cell>
          <cell r="H1269">
            <v>0</v>
          </cell>
        </row>
        <row r="1270">
          <cell r="D1270">
            <v>0</v>
          </cell>
          <cell r="F1270">
            <v>0</v>
          </cell>
          <cell r="H1270">
            <v>0</v>
          </cell>
        </row>
        <row r="1271">
          <cell r="D1271">
            <v>0</v>
          </cell>
          <cell r="F1271">
            <v>0</v>
          </cell>
          <cell r="H1271">
            <v>0</v>
          </cell>
        </row>
        <row r="1272">
          <cell r="D1272">
            <v>0</v>
          </cell>
          <cell r="F1272">
            <v>0</v>
          </cell>
          <cell r="H1272">
            <v>0</v>
          </cell>
        </row>
        <row r="1273">
          <cell r="D1273">
            <v>0</v>
          </cell>
          <cell r="F1273">
            <v>0</v>
          </cell>
          <cell r="H1273">
            <v>0</v>
          </cell>
        </row>
        <row r="1274">
          <cell r="D1274">
            <v>0</v>
          </cell>
          <cell r="F1274">
            <v>0</v>
          </cell>
          <cell r="H1274">
            <v>0</v>
          </cell>
        </row>
        <row r="1275">
          <cell r="D1275">
            <v>0</v>
          </cell>
          <cell r="F1275">
            <v>0</v>
          </cell>
          <cell r="H1275">
            <v>0</v>
          </cell>
        </row>
        <row r="1276">
          <cell r="D1276">
            <v>0</v>
          </cell>
          <cell r="F1276">
            <v>0</v>
          </cell>
          <cell r="H1276">
            <v>0</v>
          </cell>
        </row>
        <row r="1277">
          <cell r="D1277">
            <v>0</v>
          </cell>
          <cell r="F1277">
            <v>0</v>
          </cell>
          <cell r="H1277">
            <v>0</v>
          </cell>
        </row>
        <row r="1278">
          <cell r="D1278">
            <v>0</v>
          </cell>
          <cell r="F1278">
            <v>0</v>
          </cell>
          <cell r="H1278">
            <v>0</v>
          </cell>
        </row>
        <row r="1279">
          <cell r="D1279">
            <v>0</v>
          </cell>
          <cell r="F1279">
            <v>0</v>
          </cell>
          <cell r="H1279">
            <v>0</v>
          </cell>
        </row>
        <row r="1280">
          <cell r="D1280">
            <v>0</v>
          </cell>
          <cell r="F1280">
            <v>0</v>
          </cell>
          <cell r="H1280">
            <v>0</v>
          </cell>
        </row>
        <row r="1281">
          <cell r="D1281">
            <v>0</v>
          </cell>
          <cell r="F1281">
            <v>0</v>
          </cell>
          <cell r="H1281">
            <v>0</v>
          </cell>
        </row>
        <row r="1282">
          <cell r="D1282">
            <v>0</v>
          </cell>
          <cell r="F1282">
            <v>0</v>
          </cell>
          <cell r="H1282">
            <v>0</v>
          </cell>
        </row>
        <row r="1283">
          <cell r="D1283">
            <v>0</v>
          </cell>
          <cell r="F1283">
            <v>0</v>
          </cell>
          <cell r="H1283">
            <v>0</v>
          </cell>
        </row>
        <row r="1284">
          <cell r="D1284">
            <v>0</v>
          </cell>
          <cell r="F1284">
            <v>0</v>
          </cell>
          <cell r="H1284">
            <v>0</v>
          </cell>
        </row>
        <row r="1285">
          <cell r="D1285">
            <v>0</v>
          </cell>
          <cell r="F1285">
            <v>0</v>
          </cell>
          <cell r="H1285">
            <v>0</v>
          </cell>
        </row>
        <row r="1286">
          <cell r="D1286">
            <v>0</v>
          </cell>
          <cell r="F1286">
            <v>0</v>
          </cell>
          <cell r="H1286">
            <v>0</v>
          </cell>
        </row>
        <row r="1287">
          <cell r="D1287">
            <v>0</v>
          </cell>
          <cell r="F1287">
            <v>0</v>
          </cell>
          <cell r="H1287">
            <v>0</v>
          </cell>
        </row>
        <row r="1288">
          <cell r="D1288">
            <v>0</v>
          </cell>
          <cell r="F1288">
            <v>0</v>
          </cell>
          <cell r="H1288">
            <v>0</v>
          </cell>
        </row>
        <row r="1289">
          <cell r="D1289">
            <v>0</v>
          </cell>
          <cell r="F1289">
            <v>0</v>
          </cell>
          <cell r="H1289">
            <v>0</v>
          </cell>
        </row>
        <row r="1290">
          <cell r="D1290">
            <v>0</v>
          </cell>
          <cell r="F1290">
            <v>0</v>
          </cell>
          <cell r="H1290">
            <v>0</v>
          </cell>
        </row>
        <row r="1291">
          <cell r="D1291">
            <v>0</v>
          </cell>
          <cell r="F1291">
            <v>0</v>
          </cell>
          <cell r="H1291">
            <v>0</v>
          </cell>
        </row>
        <row r="1292">
          <cell r="D1292">
            <v>0</v>
          </cell>
          <cell r="F1292">
            <v>0</v>
          </cell>
          <cell r="H1292">
            <v>0</v>
          </cell>
        </row>
        <row r="1293">
          <cell r="D1293">
            <v>0</v>
          </cell>
          <cell r="F1293">
            <v>0</v>
          </cell>
          <cell r="H1293">
            <v>0</v>
          </cell>
        </row>
        <row r="1294">
          <cell r="D1294">
            <v>0</v>
          </cell>
          <cell r="F1294">
            <v>0</v>
          </cell>
          <cell r="H1294">
            <v>0</v>
          </cell>
        </row>
        <row r="1295">
          <cell r="D1295">
            <v>0</v>
          </cell>
          <cell r="F1295">
            <v>0</v>
          </cell>
          <cell r="H1295">
            <v>0</v>
          </cell>
        </row>
        <row r="1296">
          <cell r="D1296">
            <v>0</v>
          </cell>
          <cell r="F1296">
            <v>0</v>
          </cell>
          <cell r="H1296">
            <v>0</v>
          </cell>
        </row>
        <row r="1297">
          <cell r="D1297">
            <v>0</v>
          </cell>
          <cell r="F1297">
            <v>0</v>
          </cell>
          <cell r="H1297">
            <v>0</v>
          </cell>
        </row>
        <row r="1298">
          <cell r="D1298">
            <v>0</v>
          </cell>
          <cell r="F1298">
            <v>0</v>
          </cell>
          <cell r="H1298">
            <v>0</v>
          </cell>
        </row>
        <row r="1299">
          <cell r="D1299">
            <v>0</v>
          </cell>
          <cell r="F1299">
            <v>0</v>
          </cell>
          <cell r="H1299">
            <v>0</v>
          </cell>
        </row>
        <row r="1300">
          <cell r="D1300">
            <v>0</v>
          </cell>
          <cell r="F1300">
            <v>0</v>
          </cell>
          <cell r="H1300">
            <v>0</v>
          </cell>
        </row>
        <row r="1301">
          <cell r="D1301">
            <v>0</v>
          </cell>
          <cell r="F1301">
            <v>0</v>
          </cell>
          <cell r="H1301">
            <v>0</v>
          </cell>
        </row>
        <row r="1302">
          <cell r="D1302">
            <v>0</v>
          </cell>
          <cell r="F1302">
            <v>0</v>
          </cell>
          <cell r="H1302">
            <v>0</v>
          </cell>
        </row>
        <row r="1303">
          <cell r="D1303">
            <v>0</v>
          </cell>
          <cell r="F1303">
            <v>0</v>
          </cell>
          <cell r="H1303">
            <v>0</v>
          </cell>
        </row>
        <row r="1304">
          <cell r="D1304">
            <v>0</v>
          </cell>
          <cell r="F1304">
            <v>0</v>
          </cell>
          <cell r="H1304">
            <v>0</v>
          </cell>
        </row>
        <row r="1305">
          <cell r="D1305">
            <v>0</v>
          </cell>
          <cell r="F1305">
            <v>0</v>
          </cell>
          <cell r="H1305">
            <v>0</v>
          </cell>
        </row>
        <row r="1306">
          <cell r="D1306">
            <v>0</v>
          </cell>
          <cell r="F1306">
            <v>0</v>
          </cell>
          <cell r="H1306">
            <v>0</v>
          </cell>
        </row>
        <row r="1307">
          <cell r="D1307">
            <v>0</v>
          </cell>
          <cell r="F1307">
            <v>0</v>
          </cell>
          <cell r="H1307">
            <v>0</v>
          </cell>
        </row>
        <row r="1308">
          <cell r="D1308">
            <v>0</v>
          </cell>
          <cell r="F1308">
            <v>0</v>
          </cell>
          <cell r="H1308">
            <v>0</v>
          </cell>
        </row>
        <row r="1309">
          <cell r="D1309">
            <v>0</v>
          </cell>
          <cell r="F1309">
            <v>0</v>
          </cell>
          <cell r="H1309">
            <v>0</v>
          </cell>
        </row>
        <row r="1310">
          <cell r="D1310">
            <v>0</v>
          </cell>
          <cell r="F1310">
            <v>0</v>
          </cell>
          <cell r="H1310">
            <v>0</v>
          </cell>
        </row>
        <row r="1311">
          <cell r="D1311">
            <v>0</v>
          </cell>
          <cell r="F1311">
            <v>0</v>
          </cell>
          <cell r="H1311">
            <v>0</v>
          </cell>
        </row>
        <row r="1312">
          <cell r="D1312">
            <v>0</v>
          </cell>
          <cell r="F1312">
            <v>0</v>
          </cell>
          <cell r="H1312">
            <v>0</v>
          </cell>
        </row>
        <row r="1313">
          <cell r="D1313">
            <v>0</v>
          </cell>
          <cell r="F1313">
            <v>0</v>
          </cell>
          <cell r="H1313">
            <v>0</v>
          </cell>
        </row>
        <row r="1314">
          <cell r="D1314">
            <v>0</v>
          </cell>
          <cell r="F1314">
            <v>0</v>
          </cell>
          <cell r="H1314">
            <v>0</v>
          </cell>
        </row>
        <row r="1315">
          <cell r="D1315">
            <v>0</v>
          </cell>
          <cell r="F1315">
            <v>0</v>
          </cell>
          <cell r="H1315">
            <v>0</v>
          </cell>
        </row>
        <row r="1316">
          <cell r="D1316">
            <v>0</v>
          </cell>
          <cell r="F1316">
            <v>0</v>
          </cell>
          <cell r="H1316">
            <v>0</v>
          </cell>
        </row>
        <row r="1317">
          <cell r="D1317">
            <v>0</v>
          </cell>
          <cell r="F1317">
            <v>0</v>
          </cell>
          <cell r="H1317">
            <v>0</v>
          </cell>
        </row>
        <row r="1318">
          <cell r="D1318">
            <v>0</v>
          </cell>
          <cell r="F1318">
            <v>0</v>
          </cell>
          <cell r="H1318">
            <v>0</v>
          </cell>
        </row>
        <row r="1319">
          <cell r="D1319">
            <v>0</v>
          </cell>
          <cell r="F1319">
            <v>0</v>
          </cell>
          <cell r="H1319">
            <v>0</v>
          </cell>
        </row>
        <row r="1320">
          <cell r="D1320">
            <v>0</v>
          </cell>
          <cell r="F1320">
            <v>0</v>
          </cell>
          <cell r="H1320">
            <v>0</v>
          </cell>
        </row>
        <row r="1321">
          <cell r="D1321">
            <v>0</v>
          </cell>
          <cell r="F1321">
            <v>0</v>
          </cell>
          <cell r="H1321">
            <v>0</v>
          </cell>
        </row>
        <row r="1322">
          <cell r="D1322">
            <v>0</v>
          </cell>
          <cell r="F1322">
            <v>0</v>
          </cell>
          <cell r="H1322">
            <v>0</v>
          </cell>
        </row>
        <row r="1323">
          <cell r="D1323">
            <v>0</v>
          </cell>
          <cell r="F1323">
            <v>0</v>
          </cell>
          <cell r="H1323">
            <v>0</v>
          </cell>
        </row>
        <row r="1324">
          <cell r="D1324">
            <v>0</v>
          </cell>
          <cell r="F1324">
            <v>0</v>
          </cell>
          <cell r="H1324">
            <v>0</v>
          </cell>
        </row>
        <row r="1325">
          <cell r="D1325">
            <v>0</v>
          </cell>
          <cell r="F1325">
            <v>0</v>
          </cell>
          <cell r="H1325">
            <v>0</v>
          </cell>
        </row>
        <row r="1326">
          <cell r="D1326">
            <v>0</v>
          </cell>
          <cell r="F1326">
            <v>0</v>
          </cell>
          <cell r="H1326">
            <v>0</v>
          </cell>
        </row>
        <row r="1327">
          <cell r="D1327">
            <v>0</v>
          </cell>
          <cell r="F1327">
            <v>0</v>
          </cell>
          <cell r="H1327">
            <v>0</v>
          </cell>
        </row>
        <row r="1328">
          <cell r="D1328">
            <v>0</v>
          </cell>
          <cell r="F1328">
            <v>0</v>
          </cell>
          <cell r="H1328">
            <v>0</v>
          </cell>
        </row>
        <row r="1329">
          <cell r="D1329">
            <v>0</v>
          </cell>
          <cell r="F1329">
            <v>0</v>
          </cell>
          <cell r="H1329">
            <v>0</v>
          </cell>
        </row>
        <row r="1330">
          <cell r="D1330">
            <v>0</v>
          </cell>
          <cell r="F1330">
            <v>0</v>
          </cell>
          <cell r="H1330">
            <v>0</v>
          </cell>
        </row>
        <row r="1331">
          <cell r="D1331">
            <v>0</v>
          </cell>
          <cell r="F1331">
            <v>0</v>
          </cell>
          <cell r="H1331">
            <v>0</v>
          </cell>
        </row>
        <row r="1332">
          <cell r="D1332">
            <v>0</v>
          </cell>
          <cell r="F1332">
            <v>0</v>
          </cell>
          <cell r="H1332">
            <v>0</v>
          </cell>
        </row>
        <row r="1333">
          <cell r="D1333">
            <v>0</v>
          </cell>
          <cell r="F1333">
            <v>0</v>
          </cell>
          <cell r="H1333">
            <v>0</v>
          </cell>
        </row>
        <row r="1334">
          <cell r="D1334">
            <v>0</v>
          </cell>
          <cell r="F1334">
            <v>0</v>
          </cell>
          <cell r="H1334">
            <v>0</v>
          </cell>
        </row>
        <row r="1335">
          <cell r="D1335">
            <v>0</v>
          </cell>
          <cell r="F1335">
            <v>0</v>
          </cell>
          <cell r="H1335">
            <v>0</v>
          </cell>
        </row>
        <row r="1336">
          <cell r="D1336">
            <v>0</v>
          </cell>
          <cell r="F1336">
            <v>0</v>
          </cell>
          <cell r="H1336">
            <v>0</v>
          </cell>
        </row>
        <row r="1337">
          <cell r="D1337">
            <v>0</v>
          </cell>
          <cell r="F1337">
            <v>0</v>
          </cell>
          <cell r="H1337">
            <v>0</v>
          </cell>
        </row>
        <row r="1338">
          <cell r="D1338">
            <v>0</v>
          </cell>
          <cell r="F1338">
            <v>0</v>
          </cell>
          <cell r="H1338">
            <v>0</v>
          </cell>
        </row>
        <row r="1339">
          <cell r="D1339">
            <v>0</v>
          </cell>
          <cell r="F1339">
            <v>0</v>
          </cell>
          <cell r="H1339">
            <v>0</v>
          </cell>
        </row>
        <row r="1340">
          <cell r="D1340">
            <v>0</v>
          </cell>
          <cell r="F1340">
            <v>0</v>
          </cell>
          <cell r="H1340">
            <v>0</v>
          </cell>
        </row>
        <row r="1341">
          <cell r="D1341">
            <v>0</v>
          </cell>
          <cell r="F1341">
            <v>0</v>
          </cell>
          <cell r="H1341">
            <v>0</v>
          </cell>
        </row>
        <row r="1342">
          <cell r="D1342">
            <v>0</v>
          </cell>
          <cell r="F1342">
            <v>0</v>
          </cell>
          <cell r="H1342">
            <v>0</v>
          </cell>
        </row>
        <row r="1343">
          <cell r="D1343">
            <v>0</v>
          </cell>
          <cell r="F1343">
            <v>0</v>
          </cell>
          <cell r="H1343">
            <v>0</v>
          </cell>
        </row>
        <row r="1344">
          <cell r="D1344">
            <v>0</v>
          </cell>
          <cell r="F1344">
            <v>0</v>
          </cell>
          <cell r="H1344">
            <v>0</v>
          </cell>
        </row>
        <row r="1345">
          <cell r="D1345">
            <v>0</v>
          </cell>
          <cell r="F1345">
            <v>0</v>
          </cell>
          <cell r="H1345">
            <v>0</v>
          </cell>
        </row>
        <row r="1346">
          <cell r="D1346">
            <v>0</v>
          </cell>
          <cell r="F1346">
            <v>0</v>
          </cell>
          <cell r="H1346">
            <v>0</v>
          </cell>
        </row>
        <row r="1347">
          <cell r="D1347">
            <v>0</v>
          </cell>
          <cell r="F1347">
            <v>0</v>
          </cell>
          <cell r="H1347">
            <v>0</v>
          </cell>
        </row>
        <row r="1348">
          <cell r="D1348">
            <v>0</v>
          </cell>
          <cell r="F1348">
            <v>0</v>
          </cell>
          <cell r="H1348">
            <v>0</v>
          </cell>
        </row>
        <row r="1349">
          <cell r="D1349">
            <v>0</v>
          </cell>
          <cell r="F1349">
            <v>0</v>
          </cell>
          <cell r="H1349">
            <v>0</v>
          </cell>
        </row>
        <row r="1350">
          <cell r="D1350">
            <v>0</v>
          </cell>
          <cell r="F1350">
            <v>0</v>
          </cell>
          <cell r="H1350">
            <v>0</v>
          </cell>
        </row>
        <row r="1351">
          <cell r="D1351">
            <v>0</v>
          </cell>
          <cell r="F1351">
            <v>0</v>
          </cell>
          <cell r="H1351">
            <v>0</v>
          </cell>
        </row>
        <row r="1352">
          <cell r="D1352">
            <v>0</v>
          </cell>
          <cell r="F1352">
            <v>0</v>
          </cell>
          <cell r="H1352">
            <v>0</v>
          </cell>
        </row>
        <row r="1353">
          <cell r="D1353">
            <v>0</v>
          </cell>
          <cell r="F1353">
            <v>0</v>
          </cell>
          <cell r="H1353">
            <v>0</v>
          </cell>
        </row>
        <row r="1354">
          <cell r="D1354">
            <v>0</v>
          </cell>
          <cell r="F1354">
            <v>0</v>
          </cell>
          <cell r="H1354">
            <v>0</v>
          </cell>
        </row>
        <row r="1355">
          <cell r="D1355">
            <v>0</v>
          </cell>
          <cell r="F1355">
            <v>0</v>
          </cell>
          <cell r="H1355">
            <v>0</v>
          </cell>
        </row>
        <row r="1356">
          <cell r="D1356">
            <v>0</v>
          </cell>
          <cell r="F1356">
            <v>0</v>
          </cell>
          <cell r="H1356">
            <v>0</v>
          </cell>
        </row>
        <row r="1357">
          <cell r="D1357">
            <v>0</v>
          </cell>
          <cell r="F1357">
            <v>0</v>
          </cell>
          <cell r="H1357">
            <v>0</v>
          </cell>
        </row>
        <row r="1358">
          <cell r="D1358">
            <v>0</v>
          </cell>
          <cell r="F1358">
            <v>0</v>
          </cell>
          <cell r="H1358">
            <v>0</v>
          </cell>
        </row>
        <row r="1359">
          <cell r="D1359">
            <v>0</v>
          </cell>
          <cell r="F1359">
            <v>0</v>
          </cell>
          <cell r="H1359">
            <v>0</v>
          </cell>
        </row>
        <row r="1360">
          <cell r="D1360">
            <v>0</v>
          </cell>
          <cell r="F1360">
            <v>0</v>
          </cell>
          <cell r="H1360">
            <v>0</v>
          </cell>
        </row>
        <row r="1361">
          <cell r="D1361">
            <v>0</v>
          </cell>
          <cell r="F1361">
            <v>0</v>
          </cell>
          <cell r="H1361">
            <v>0</v>
          </cell>
        </row>
        <row r="1362">
          <cell r="D1362">
            <v>0</v>
          </cell>
          <cell r="F1362">
            <v>0</v>
          </cell>
          <cell r="H1362">
            <v>0</v>
          </cell>
        </row>
        <row r="1363">
          <cell r="D1363">
            <v>0</v>
          </cell>
          <cell r="F1363">
            <v>0</v>
          </cell>
          <cell r="H1363">
            <v>0</v>
          </cell>
        </row>
        <row r="1364">
          <cell r="D1364">
            <v>0</v>
          </cell>
          <cell r="F1364">
            <v>0</v>
          </cell>
          <cell r="H1364">
            <v>0</v>
          </cell>
        </row>
        <row r="1365">
          <cell r="D1365">
            <v>0</v>
          </cell>
          <cell r="F1365">
            <v>0</v>
          </cell>
          <cell r="H1365">
            <v>0</v>
          </cell>
        </row>
        <row r="1366">
          <cell r="D1366">
            <v>0</v>
          </cell>
          <cell r="F1366">
            <v>0</v>
          </cell>
          <cell r="H1366">
            <v>0</v>
          </cell>
        </row>
        <row r="1367">
          <cell r="D1367">
            <v>0</v>
          </cell>
          <cell r="F1367">
            <v>0</v>
          </cell>
          <cell r="H1367">
            <v>0</v>
          </cell>
        </row>
        <row r="1368">
          <cell r="D1368">
            <v>0</v>
          </cell>
          <cell r="F1368">
            <v>0</v>
          </cell>
          <cell r="H1368">
            <v>0</v>
          </cell>
        </row>
        <row r="1369">
          <cell r="D1369">
            <v>0</v>
          </cell>
          <cell r="F1369">
            <v>0</v>
          </cell>
          <cell r="H1369">
            <v>0</v>
          </cell>
        </row>
        <row r="1370">
          <cell r="D1370">
            <v>0</v>
          </cell>
          <cell r="F1370">
            <v>0</v>
          </cell>
          <cell r="H1370">
            <v>0</v>
          </cell>
        </row>
        <row r="1371">
          <cell r="D1371">
            <v>0</v>
          </cell>
          <cell r="F1371">
            <v>0</v>
          </cell>
          <cell r="H1371">
            <v>0</v>
          </cell>
        </row>
        <row r="1372">
          <cell r="D1372">
            <v>0</v>
          </cell>
          <cell r="F1372">
            <v>0</v>
          </cell>
          <cell r="H1372">
            <v>0</v>
          </cell>
        </row>
        <row r="1373">
          <cell r="D1373">
            <v>0</v>
          </cell>
          <cell r="F1373">
            <v>0</v>
          </cell>
          <cell r="H1373">
            <v>0</v>
          </cell>
        </row>
        <row r="1374">
          <cell r="D1374">
            <v>0</v>
          </cell>
          <cell r="F1374">
            <v>0</v>
          </cell>
          <cell r="H1374">
            <v>0</v>
          </cell>
        </row>
        <row r="1375">
          <cell r="D1375">
            <v>0</v>
          </cell>
          <cell r="F1375">
            <v>0</v>
          </cell>
          <cell r="H1375">
            <v>0</v>
          </cell>
        </row>
        <row r="1376">
          <cell r="D1376">
            <v>0</v>
          </cell>
          <cell r="F1376">
            <v>0</v>
          </cell>
          <cell r="H1376">
            <v>0</v>
          </cell>
        </row>
        <row r="1377">
          <cell r="D1377">
            <v>0</v>
          </cell>
          <cell r="F1377">
            <v>0</v>
          </cell>
          <cell r="H1377">
            <v>0</v>
          </cell>
        </row>
        <row r="1378">
          <cell r="D1378">
            <v>0</v>
          </cell>
          <cell r="F1378">
            <v>0</v>
          </cell>
          <cell r="H1378">
            <v>0</v>
          </cell>
        </row>
        <row r="1379">
          <cell r="D1379">
            <v>0</v>
          </cell>
          <cell r="F1379">
            <v>0</v>
          </cell>
          <cell r="H1379">
            <v>0</v>
          </cell>
        </row>
        <row r="1380">
          <cell r="D1380">
            <v>0</v>
          </cell>
          <cell r="F1380">
            <v>0</v>
          </cell>
          <cell r="H1380">
            <v>0</v>
          </cell>
        </row>
        <row r="1381">
          <cell r="D1381">
            <v>0</v>
          </cell>
          <cell r="F1381">
            <v>0</v>
          </cell>
          <cell r="H1381">
            <v>0</v>
          </cell>
        </row>
        <row r="1382">
          <cell r="D1382">
            <v>0</v>
          </cell>
          <cell r="F1382">
            <v>0</v>
          </cell>
          <cell r="H1382">
            <v>0</v>
          </cell>
        </row>
        <row r="1383">
          <cell r="D1383">
            <v>0</v>
          </cell>
          <cell r="F1383">
            <v>0</v>
          </cell>
          <cell r="H1383">
            <v>0</v>
          </cell>
        </row>
        <row r="1384">
          <cell r="D1384">
            <v>0</v>
          </cell>
          <cell r="F1384">
            <v>0</v>
          </cell>
          <cell r="H1384">
            <v>0</v>
          </cell>
        </row>
        <row r="1385">
          <cell r="D1385">
            <v>0</v>
          </cell>
          <cell r="F1385">
            <v>0</v>
          </cell>
          <cell r="H1385">
            <v>0</v>
          </cell>
        </row>
        <row r="1386">
          <cell r="D1386">
            <v>0</v>
          </cell>
          <cell r="F1386">
            <v>0</v>
          </cell>
          <cell r="H1386">
            <v>0</v>
          </cell>
        </row>
        <row r="1387">
          <cell r="D1387">
            <v>0</v>
          </cell>
          <cell r="F1387">
            <v>0</v>
          </cell>
          <cell r="H1387">
            <v>0</v>
          </cell>
        </row>
        <row r="1388">
          <cell r="D1388">
            <v>0</v>
          </cell>
          <cell r="F1388">
            <v>0</v>
          </cell>
          <cell r="H1388">
            <v>0</v>
          </cell>
        </row>
        <row r="1389">
          <cell r="D1389">
            <v>0</v>
          </cell>
          <cell r="F1389">
            <v>0</v>
          </cell>
          <cell r="H1389">
            <v>0</v>
          </cell>
        </row>
        <row r="1390">
          <cell r="D1390">
            <v>0</v>
          </cell>
          <cell r="F1390">
            <v>0</v>
          </cell>
          <cell r="H1390">
            <v>0</v>
          </cell>
        </row>
        <row r="1391">
          <cell r="D1391">
            <v>0</v>
          </cell>
          <cell r="F1391">
            <v>0</v>
          </cell>
          <cell r="H1391">
            <v>0</v>
          </cell>
        </row>
        <row r="1392">
          <cell r="D1392">
            <v>0</v>
          </cell>
          <cell r="F1392">
            <v>0</v>
          </cell>
          <cell r="H1392">
            <v>0</v>
          </cell>
        </row>
        <row r="1393">
          <cell r="D1393">
            <v>0</v>
          </cell>
          <cell r="F1393">
            <v>0</v>
          </cell>
          <cell r="H1393">
            <v>0</v>
          </cell>
        </row>
        <row r="1394">
          <cell r="D1394">
            <v>0</v>
          </cell>
          <cell r="F1394">
            <v>0</v>
          </cell>
          <cell r="H1394">
            <v>0</v>
          </cell>
        </row>
        <row r="1395">
          <cell r="D1395">
            <v>0</v>
          </cell>
          <cell r="F1395">
            <v>0</v>
          </cell>
          <cell r="H1395">
            <v>0</v>
          </cell>
        </row>
        <row r="1396">
          <cell r="D1396">
            <v>0</v>
          </cell>
          <cell r="F1396">
            <v>0</v>
          </cell>
          <cell r="H1396">
            <v>0</v>
          </cell>
        </row>
        <row r="1397">
          <cell r="D1397">
            <v>0</v>
          </cell>
          <cell r="F1397">
            <v>0</v>
          </cell>
          <cell r="H1397">
            <v>0</v>
          </cell>
        </row>
        <row r="1398">
          <cell r="D1398">
            <v>0</v>
          </cell>
          <cell r="F1398">
            <v>0</v>
          </cell>
          <cell r="H1398">
            <v>0</v>
          </cell>
        </row>
        <row r="1399">
          <cell r="D1399">
            <v>0</v>
          </cell>
          <cell r="F1399">
            <v>0</v>
          </cell>
          <cell r="H1399">
            <v>0</v>
          </cell>
        </row>
        <row r="1400">
          <cell r="D1400">
            <v>0</v>
          </cell>
          <cell r="F1400">
            <v>0</v>
          </cell>
          <cell r="H1400">
            <v>0</v>
          </cell>
        </row>
        <row r="1401">
          <cell r="D1401">
            <v>0</v>
          </cell>
          <cell r="F1401">
            <v>0</v>
          </cell>
          <cell r="H1401">
            <v>0</v>
          </cell>
        </row>
        <row r="1402">
          <cell r="D1402">
            <v>0</v>
          </cell>
          <cell r="F1402">
            <v>0</v>
          </cell>
          <cell r="H1402">
            <v>0</v>
          </cell>
        </row>
        <row r="1403">
          <cell r="D1403">
            <v>0</v>
          </cell>
          <cell r="F1403">
            <v>0</v>
          </cell>
          <cell r="H1403">
            <v>0</v>
          </cell>
        </row>
        <row r="1404">
          <cell r="D1404">
            <v>0</v>
          </cell>
          <cell r="F1404">
            <v>0</v>
          </cell>
          <cell r="H1404">
            <v>0</v>
          </cell>
        </row>
        <row r="1405">
          <cell r="D1405">
            <v>0</v>
          </cell>
          <cell r="F1405">
            <v>0</v>
          </cell>
          <cell r="H1405">
            <v>0</v>
          </cell>
        </row>
        <row r="1406">
          <cell r="D1406">
            <v>0</v>
          </cell>
          <cell r="F1406">
            <v>0</v>
          </cell>
          <cell r="H1406">
            <v>0</v>
          </cell>
        </row>
        <row r="1407">
          <cell r="D1407">
            <v>0</v>
          </cell>
          <cell r="F1407">
            <v>0</v>
          </cell>
          <cell r="H1407">
            <v>0</v>
          </cell>
        </row>
        <row r="1408">
          <cell r="D1408">
            <v>0</v>
          </cell>
          <cell r="F1408">
            <v>0</v>
          </cell>
          <cell r="H1408">
            <v>0</v>
          </cell>
        </row>
        <row r="1409">
          <cell r="D1409">
            <v>0</v>
          </cell>
          <cell r="F1409">
            <v>0</v>
          </cell>
          <cell r="H1409">
            <v>0</v>
          </cell>
        </row>
        <row r="1410">
          <cell r="D1410">
            <v>0</v>
          </cell>
          <cell r="F1410">
            <v>0</v>
          </cell>
          <cell r="H1410">
            <v>0</v>
          </cell>
        </row>
        <row r="1411">
          <cell r="D1411">
            <v>0</v>
          </cell>
          <cell r="F1411">
            <v>0</v>
          </cell>
          <cell r="H1411">
            <v>0</v>
          </cell>
        </row>
        <row r="1412">
          <cell r="D1412">
            <v>0</v>
          </cell>
          <cell r="F1412">
            <v>0</v>
          </cell>
          <cell r="H1412">
            <v>0</v>
          </cell>
        </row>
        <row r="1413">
          <cell r="D1413">
            <v>0</v>
          </cell>
          <cell r="F1413">
            <v>0</v>
          </cell>
          <cell r="H1413">
            <v>0</v>
          </cell>
        </row>
        <row r="1414">
          <cell r="D1414">
            <v>0</v>
          </cell>
          <cell r="F1414">
            <v>0</v>
          </cell>
          <cell r="H1414">
            <v>0</v>
          </cell>
        </row>
        <row r="1415">
          <cell r="D1415">
            <v>0</v>
          </cell>
          <cell r="F1415">
            <v>0</v>
          </cell>
          <cell r="H1415">
            <v>0</v>
          </cell>
        </row>
        <row r="1416">
          <cell r="D1416">
            <v>0</v>
          </cell>
          <cell r="F1416">
            <v>0</v>
          </cell>
          <cell r="H1416">
            <v>0</v>
          </cell>
        </row>
        <row r="1417">
          <cell r="D1417">
            <v>0</v>
          </cell>
          <cell r="F1417">
            <v>0</v>
          </cell>
          <cell r="H1417">
            <v>0</v>
          </cell>
        </row>
        <row r="1418">
          <cell r="D1418">
            <v>0</v>
          </cell>
          <cell r="F1418">
            <v>0</v>
          </cell>
          <cell r="H1418">
            <v>0</v>
          </cell>
        </row>
        <row r="1419">
          <cell r="D1419">
            <v>0</v>
          </cell>
          <cell r="F1419">
            <v>0</v>
          </cell>
          <cell r="H1419">
            <v>0</v>
          </cell>
        </row>
        <row r="1420">
          <cell r="D1420">
            <v>0</v>
          </cell>
          <cell r="F1420">
            <v>0</v>
          </cell>
          <cell r="H1420">
            <v>0</v>
          </cell>
        </row>
        <row r="1421">
          <cell r="D1421">
            <v>0</v>
          </cell>
          <cell r="F1421">
            <v>0</v>
          </cell>
          <cell r="H1421">
            <v>0</v>
          </cell>
        </row>
        <row r="1422">
          <cell r="D1422">
            <v>0</v>
          </cell>
          <cell r="F1422">
            <v>0</v>
          </cell>
          <cell r="H1422">
            <v>0</v>
          </cell>
        </row>
        <row r="1423">
          <cell r="D1423">
            <v>0</v>
          </cell>
          <cell r="F1423">
            <v>0</v>
          </cell>
          <cell r="H1423">
            <v>0</v>
          </cell>
        </row>
        <row r="1424">
          <cell r="D1424">
            <v>0</v>
          </cell>
          <cell r="F1424">
            <v>0</v>
          </cell>
          <cell r="H1424">
            <v>0</v>
          </cell>
        </row>
        <row r="1425">
          <cell r="D1425">
            <v>0</v>
          </cell>
          <cell r="F1425">
            <v>0</v>
          </cell>
          <cell r="H1425">
            <v>0</v>
          </cell>
        </row>
        <row r="1426">
          <cell r="D1426">
            <v>0</v>
          </cell>
          <cell r="F1426">
            <v>0</v>
          </cell>
          <cell r="H1426">
            <v>0</v>
          </cell>
        </row>
        <row r="1427">
          <cell r="D1427">
            <v>0</v>
          </cell>
          <cell r="F1427">
            <v>0</v>
          </cell>
          <cell r="H1427">
            <v>0</v>
          </cell>
        </row>
        <row r="1428">
          <cell r="D1428">
            <v>0</v>
          </cell>
          <cell r="F1428">
            <v>0</v>
          </cell>
          <cell r="H1428">
            <v>0</v>
          </cell>
        </row>
        <row r="1429">
          <cell r="D1429">
            <v>0</v>
          </cell>
          <cell r="F1429">
            <v>0</v>
          </cell>
          <cell r="H1429">
            <v>0</v>
          </cell>
        </row>
        <row r="1430">
          <cell r="D1430">
            <v>0</v>
          </cell>
          <cell r="F1430">
            <v>0</v>
          </cell>
          <cell r="H1430">
            <v>0</v>
          </cell>
        </row>
        <row r="1431">
          <cell r="D1431">
            <v>0</v>
          </cell>
          <cell r="F1431">
            <v>0</v>
          </cell>
          <cell r="H1431">
            <v>0</v>
          </cell>
        </row>
        <row r="1432">
          <cell r="D1432">
            <v>0</v>
          </cell>
          <cell r="F1432">
            <v>0</v>
          </cell>
          <cell r="H1432">
            <v>0</v>
          </cell>
        </row>
        <row r="1433">
          <cell r="D1433">
            <v>0</v>
          </cell>
          <cell r="F1433">
            <v>0</v>
          </cell>
          <cell r="H1433">
            <v>0</v>
          </cell>
        </row>
        <row r="1434">
          <cell r="D1434">
            <v>0</v>
          </cell>
          <cell r="F1434">
            <v>0</v>
          </cell>
          <cell r="H1434">
            <v>0</v>
          </cell>
        </row>
        <row r="1435">
          <cell r="D1435">
            <v>0</v>
          </cell>
          <cell r="F1435">
            <v>0</v>
          </cell>
          <cell r="H1435">
            <v>0</v>
          </cell>
        </row>
        <row r="1436">
          <cell r="D1436">
            <v>0</v>
          </cell>
          <cell r="F1436">
            <v>0</v>
          </cell>
          <cell r="H1436">
            <v>0</v>
          </cell>
        </row>
        <row r="1437">
          <cell r="D1437">
            <v>0</v>
          </cell>
          <cell r="F1437">
            <v>0</v>
          </cell>
          <cell r="H1437">
            <v>0</v>
          </cell>
        </row>
        <row r="1438">
          <cell r="D1438">
            <v>0</v>
          </cell>
          <cell r="F1438">
            <v>0</v>
          </cell>
          <cell r="H1438">
            <v>0</v>
          </cell>
        </row>
        <row r="1439">
          <cell r="D1439">
            <v>0</v>
          </cell>
          <cell r="F1439">
            <v>0</v>
          </cell>
          <cell r="H1439">
            <v>0</v>
          </cell>
        </row>
        <row r="1440">
          <cell r="D1440">
            <v>0</v>
          </cell>
          <cell r="F1440">
            <v>0</v>
          </cell>
          <cell r="H1440">
            <v>0</v>
          </cell>
        </row>
        <row r="1441">
          <cell r="D1441">
            <v>0</v>
          </cell>
          <cell r="F1441">
            <v>0</v>
          </cell>
          <cell r="H1441">
            <v>0</v>
          </cell>
        </row>
        <row r="1442">
          <cell r="D1442">
            <v>0</v>
          </cell>
          <cell r="F1442">
            <v>0</v>
          </cell>
          <cell r="H1442">
            <v>0</v>
          </cell>
        </row>
        <row r="1443">
          <cell r="D1443">
            <v>0</v>
          </cell>
          <cell r="F1443">
            <v>0</v>
          </cell>
          <cell r="H1443">
            <v>0</v>
          </cell>
        </row>
        <row r="1444">
          <cell r="D1444">
            <v>0</v>
          </cell>
          <cell r="F1444">
            <v>0</v>
          </cell>
          <cell r="H1444">
            <v>0</v>
          </cell>
        </row>
        <row r="1445">
          <cell r="D1445">
            <v>0</v>
          </cell>
          <cell r="F1445">
            <v>0</v>
          </cell>
          <cell r="H1445">
            <v>0</v>
          </cell>
        </row>
        <row r="1446">
          <cell r="D1446">
            <v>0</v>
          </cell>
          <cell r="F1446">
            <v>0</v>
          </cell>
          <cell r="H1446">
            <v>0</v>
          </cell>
        </row>
        <row r="1447">
          <cell r="D1447">
            <v>0</v>
          </cell>
          <cell r="F1447">
            <v>0</v>
          </cell>
          <cell r="H1447">
            <v>0</v>
          </cell>
        </row>
        <row r="1448">
          <cell r="D1448">
            <v>0</v>
          </cell>
          <cell r="F1448">
            <v>0</v>
          </cell>
          <cell r="H1448">
            <v>0</v>
          </cell>
        </row>
        <row r="1449">
          <cell r="D1449">
            <v>0</v>
          </cell>
          <cell r="F1449">
            <v>0</v>
          </cell>
          <cell r="H1449">
            <v>0</v>
          </cell>
        </row>
        <row r="1450">
          <cell r="D1450">
            <v>0</v>
          </cell>
          <cell r="F1450">
            <v>0</v>
          </cell>
          <cell r="H1450">
            <v>0</v>
          </cell>
        </row>
        <row r="1451">
          <cell r="D1451">
            <v>0</v>
          </cell>
          <cell r="F1451">
            <v>0</v>
          </cell>
          <cell r="H1451">
            <v>0</v>
          </cell>
        </row>
        <row r="1452">
          <cell r="D1452">
            <v>0</v>
          </cell>
          <cell r="F1452">
            <v>0</v>
          </cell>
          <cell r="H1452">
            <v>0</v>
          </cell>
        </row>
        <row r="1453">
          <cell r="D1453">
            <v>0</v>
          </cell>
          <cell r="F1453">
            <v>0</v>
          </cell>
          <cell r="H1453">
            <v>0</v>
          </cell>
        </row>
        <row r="1454">
          <cell r="D1454">
            <v>0</v>
          </cell>
          <cell r="F1454">
            <v>0</v>
          </cell>
          <cell r="H1454">
            <v>0</v>
          </cell>
        </row>
        <row r="1455">
          <cell r="D1455">
            <v>0</v>
          </cell>
          <cell r="F1455">
            <v>0</v>
          </cell>
          <cell r="H1455">
            <v>0</v>
          </cell>
        </row>
        <row r="1456">
          <cell r="D1456">
            <v>0</v>
          </cell>
          <cell r="F1456">
            <v>0</v>
          </cell>
          <cell r="H1456">
            <v>0</v>
          </cell>
        </row>
        <row r="1457">
          <cell r="D1457">
            <v>0</v>
          </cell>
          <cell r="F1457">
            <v>0</v>
          </cell>
          <cell r="H1457">
            <v>0</v>
          </cell>
        </row>
        <row r="1458">
          <cell r="D1458">
            <v>0</v>
          </cell>
          <cell r="F1458">
            <v>0</v>
          </cell>
          <cell r="H1458">
            <v>0</v>
          </cell>
        </row>
        <row r="1459">
          <cell r="D1459">
            <v>0</v>
          </cell>
          <cell r="F1459">
            <v>0</v>
          </cell>
          <cell r="H1459">
            <v>0</v>
          </cell>
        </row>
        <row r="1460">
          <cell r="D1460">
            <v>0</v>
          </cell>
          <cell r="F1460">
            <v>0</v>
          </cell>
          <cell r="H1460">
            <v>0</v>
          </cell>
        </row>
        <row r="1461">
          <cell r="D1461">
            <v>0</v>
          </cell>
          <cell r="F1461">
            <v>0</v>
          </cell>
          <cell r="H1461">
            <v>0</v>
          </cell>
        </row>
        <row r="1462">
          <cell r="D1462">
            <v>0</v>
          </cell>
          <cell r="F1462">
            <v>0</v>
          </cell>
          <cell r="H1462">
            <v>0</v>
          </cell>
        </row>
        <row r="1463">
          <cell r="D1463">
            <v>0</v>
          </cell>
          <cell r="F1463">
            <v>0</v>
          </cell>
          <cell r="H1463">
            <v>0</v>
          </cell>
        </row>
        <row r="1464">
          <cell r="D1464">
            <v>0</v>
          </cell>
          <cell r="F1464">
            <v>0</v>
          </cell>
          <cell r="H1464">
            <v>0</v>
          </cell>
        </row>
        <row r="1465">
          <cell r="D1465">
            <v>0</v>
          </cell>
          <cell r="F1465">
            <v>0</v>
          </cell>
          <cell r="H1465">
            <v>0</v>
          </cell>
        </row>
        <row r="1466">
          <cell r="D1466">
            <v>0</v>
          </cell>
          <cell r="F1466">
            <v>0</v>
          </cell>
          <cell r="H1466">
            <v>0</v>
          </cell>
        </row>
        <row r="1467">
          <cell r="D1467">
            <v>0</v>
          </cell>
          <cell r="F1467">
            <v>0</v>
          </cell>
          <cell r="H1467">
            <v>0</v>
          </cell>
        </row>
        <row r="1468">
          <cell r="D1468">
            <v>0</v>
          </cell>
          <cell r="F1468">
            <v>0</v>
          </cell>
          <cell r="H1468">
            <v>0</v>
          </cell>
        </row>
        <row r="1469">
          <cell r="D1469">
            <v>0</v>
          </cell>
          <cell r="F1469">
            <v>0</v>
          </cell>
          <cell r="H1469">
            <v>0</v>
          </cell>
        </row>
        <row r="1470">
          <cell r="D1470">
            <v>0</v>
          </cell>
          <cell r="F1470">
            <v>0</v>
          </cell>
          <cell r="H1470">
            <v>0</v>
          </cell>
        </row>
        <row r="1471">
          <cell r="D1471">
            <v>0</v>
          </cell>
          <cell r="F1471">
            <v>0</v>
          </cell>
          <cell r="H1471">
            <v>0</v>
          </cell>
        </row>
        <row r="1472">
          <cell r="D1472">
            <v>0</v>
          </cell>
          <cell r="F1472">
            <v>0</v>
          </cell>
          <cell r="H1472">
            <v>0</v>
          </cell>
        </row>
        <row r="1473">
          <cell r="D1473">
            <v>0</v>
          </cell>
          <cell r="F1473">
            <v>0</v>
          </cell>
          <cell r="H1473">
            <v>0</v>
          </cell>
        </row>
        <row r="1474">
          <cell r="D1474">
            <v>0</v>
          </cell>
          <cell r="F1474">
            <v>0</v>
          </cell>
          <cell r="H1474">
            <v>0</v>
          </cell>
        </row>
        <row r="1475">
          <cell r="D1475">
            <v>0</v>
          </cell>
          <cell r="F1475">
            <v>0</v>
          </cell>
          <cell r="H1475">
            <v>0</v>
          </cell>
        </row>
        <row r="1476">
          <cell r="D1476">
            <v>0</v>
          </cell>
          <cell r="F1476">
            <v>0</v>
          </cell>
          <cell r="H1476">
            <v>0</v>
          </cell>
        </row>
        <row r="1477">
          <cell r="D1477">
            <v>0</v>
          </cell>
          <cell r="F1477">
            <v>0</v>
          </cell>
          <cell r="H1477">
            <v>0</v>
          </cell>
        </row>
        <row r="1478">
          <cell r="D1478">
            <v>0</v>
          </cell>
          <cell r="F1478">
            <v>0</v>
          </cell>
          <cell r="H1478">
            <v>0</v>
          </cell>
        </row>
        <row r="1479">
          <cell r="D1479">
            <v>0</v>
          </cell>
          <cell r="F1479">
            <v>0</v>
          </cell>
          <cell r="H1479">
            <v>0</v>
          </cell>
        </row>
        <row r="1480">
          <cell r="D1480">
            <v>0</v>
          </cell>
          <cell r="F1480">
            <v>0</v>
          </cell>
          <cell r="H1480">
            <v>0</v>
          </cell>
        </row>
        <row r="1481">
          <cell r="D1481">
            <v>0</v>
          </cell>
          <cell r="F1481">
            <v>0</v>
          </cell>
          <cell r="H1481">
            <v>0</v>
          </cell>
        </row>
        <row r="1482">
          <cell r="D1482">
            <v>0</v>
          </cell>
          <cell r="F1482">
            <v>0</v>
          </cell>
          <cell r="H1482">
            <v>0</v>
          </cell>
        </row>
        <row r="1483">
          <cell r="D1483">
            <v>0</v>
          </cell>
          <cell r="F1483">
            <v>0</v>
          </cell>
          <cell r="H1483">
            <v>0</v>
          </cell>
        </row>
        <row r="1484">
          <cell r="D1484">
            <v>0</v>
          </cell>
          <cell r="F1484">
            <v>0</v>
          </cell>
          <cell r="H1484">
            <v>0</v>
          </cell>
        </row>
        <row r="1485">
          <cell r="D1485">
            <v>0</v>
          </cell>
          <cell r="F1485">
            <v>0</v>
          </cell>
          <cell r="H1485">
            <v>0</v>
          </cell>
        </row>
        <row r="1486">
          <cell r="D1486">
            <v>0</v>
          </cell>
          <cell r="F1486">
            <v>0</v>
          </cell>
          <cell r="H1486">
            <v>0</v>
          </cell>
        </row>
        <row r="1487">
          <cell r="D1487">
            <v>0</v>
          </cell>
          <cell r="F1487">
            <v>0</v>
          </cell>
          <cell r="H1487">
            <v>0</v>
          </cell>
        </row>
        <row r="1488">
          <cell r="D1488">
            <v>0</v>
          </cell>
          <cell r="F1488">
            <v>0</v>
          </cell>
          <cell r="H1488">
            <v>0</v>
          </cell>
        </row>
        <row r="1489">
          <cell r="D1489">
            <v>0</v>
          </cell>
          <cell r="F1489">
            <v>0</v>
          </cell>
          <cell r="H1489">
            <v>0</v>
          </cell>
        </row>
        <row r="1490">
          <cell r="D1490">
            <v>0</v>
          </cell>
          <cell r="F1490">
            <v>0</v>
          </cell>
          <cell r="H1490">
            <v>0</v>
          </cell>
        </row>
        <row r="1491">
          <cell r="D1491">
            <v>0</v>
          </cell>
          <cell r="F1491">
            <v>0</v>
          </cell>
          <cell r="H1491">
            <v>0</v>
          </cell>
        </row>
        <row r="1492">
          <cell r="D1492">
            <v>0</v>
          </cell>
          <cell r="F1492">
            <v>0</v>
          </cell>
          <cell r="H1492">
            <v>0</v>
          </cell>
        </row>
        <row r="1493">
          <cell r="D1493">
            <v>0</v>
          </cell>
          <cell r="F1493">
            <v>0</v>
          </cell>
          <cell r="H1493">
            <v>0</v>
          </cell>
        </row>
        <row r="1494">
          <cell r="D1494">
            <v>0</v>
          </cell>
          <cell r="F1494">
            <v>0</v>
          </cell>
          <cell r="H1494">
            <v>0</v>
          </cell>
        </row>
        <row r="1495">
          <cell r="D1495">
            <v>0</v>
          </cell>
          <cell r="F1495">
            <v>0</v>
          </cell>
          <cell r="H1495">
            <v>0</v>
          </cell>
        </row>
        <row r="1496">
          <cell r="D1496">
            <v>0</v>
          </cell>
          <cell r="F1496">
            <v>0</v>
          </cell>
          <cell r="H1496">
            <v>0</v>
          </cell>
        </row>
        <row r="1497">
          <cell r="D1497">
            <v>0</v>
          </cell>
          <cell r="F1497">
            <v>0</v>
          </cell>
          <cell r="H1497">
            <v>0</v>
          </cell>
        </row>
        <row r="1498">
          <cell r="D1498">
            <v>0</v>
          </cell>
          <cell r="F1498">
            <v>0</v>
          </cell>
          <cell r="H1498">
            <v>0</v>
          </cell>
        </row>
        <row r="1499">
          <cell r="D1499">
            <v>0</v>
          </cell>
          <cell r="F1499">
            <v>0</v>
          </cell>
          <cell r="H1499">
            <v>0</v>
          </cell>
        </row>
        <row r="1500">
          <cell r="D1500">
            <v>0</v>
          </cell>
          <cell r="F1500">
            <v>0</v>
          </cell>
          <cell r="H1500">
            <v>0</v>
          </cell>
        </row>
        <row r="1501">
          <cell r="D1501">
            <v>0</v>
          </cell>
          <cell r="F1501">
            <v>0</v>
          </cell>
          <cell r="H1501">
            <v>0</v>
          </cell>
        </row>
        <row r="1502">
          <cell r="D1502">
            <v>0</v>
          </cell>
          <cell r="F1502">
            <v>0</v>
          </cell>
          <cell r="H1502">
            <v>0</v>
          </cell>
        </row>
        <row r="1503">
          <cell r="D1503">
            <v>0</v>
          </cell>
          <cell r="F1503">
            <v>0</v>
          </cell>
          <cell r="H1503">
            <v>0</v>
          </cell>
        </row>
        <row r="1504">
          <cell r="D1504">
            <v>0</v>
          </cell>
          <cell r="F1504">
            <v>0</v>
          </cell>
          <cell r="H1504">
            <v>0</v>
          </cell>
        </row>
        <row r="1505">
          <cell r="D1505">
            <v>0</v>
          </cell>
          <cell r="F1505">
            <v>0</v>
          </cell>
          <cell r="H1505">
            <v>0</v>
          </cell>
        </row>
        <row r="1506">
          <cell r="D1506">
            <v>0</v>
          </cell>
          <cell r="F1506">
            <v>0</v>
          </cell>
          <cell r="H1506">
            <v>0</v>
          </cell>
        </row>
        <row r="1507">
          <cell r="D1507">
            <v>0</v>
          </cell>
          <cell r="F1507">
            <v>0</v>
          </cell>
          <cell r="H1507">
            <v>0</v>
          </cell>
        </row>
        <row r="1508">
          <cell r="D1508">
            <v>0</v>
          </cell>
          <cell r="F1508">
            <v>0</v>
          </cell>
          <cell r="H1508">
            <v>0</v>
          </cell>
        </row>
        <row r="1509">
          <cell r="D1509">
            <v>0</v>
          </cell>
          <cell r="F1509">
            <v>0</v>
          </cell>
          <cell r="H1509">
            <v>0</v>
          </cell>
        </row>
        <row r="1510">
          <cell r="D1510">
            <v>0</v>
          </cell>
          <cell r="F1510">
            <v>0</v>
          </cell>
          <cell r="H1510">
            <v>0</v>
          </cell>
        </row>
        <row r="1511">
          <cell r="D1511">
            <v>0</v>
          </cell>
          <cell r="F1511">
            <v>0</v>
          </cell>
          <cell r="H1511">
            <v>0</v>
          </cell>
        </row>
        <row r="1512">
          <cell r="D1512">
            <v>0</v>
          </cell>
          <cell r="F1512">
            <v>0</v>
          </cell>
          <cell r="H1512">
            <v>0</v>
          </cell>
        </row>
        <row r="1513">
          <cell r="D1513">
            <v>0</v>
          </cell>
          <cell r="F1513">
            <v>0</v>
          </cell>
          <cell r="H1513">
            <v>0</v>
          </cell>
        </row>
        <row r="1514">
          <cell r="D1514">
            <v>0</v>
          </cell>
          <cell r="F1514">
            <v>0</v>
          </cell>
          <cell r="H1514">
            <v>0</v>
          </cell>
        </row>
        <row r="1515">
          <cell r="D1515">
            <v>0</v>
          </cell>
          <cell r="F1515">
            <v>0</v>
          </cell>
          <cell r="H1515">
            <v>0</v>
          </cell>
        </row>
        <row r="1516">
          <cell r="D1516">
            <v>0</v>
          </cell>
          <cell r="F1516">
            <v>0</v>
          </cell>
          <cell r="H1516">
            <v>0</v>
          </cell>
        </row>
        <row r="1517">
          <cell r="D1517">
            <v>0</v>
          </cell>
          <cell r="F1517">
            <v>0</v>
          </cell>
          <cell r="H1517">
            <v>0</v>
          </cell>
        </row>
        <row r="1518">
          <cell r="D1518">
            <v>0</v>
          </cell>
          <cell r="F1518">
            <v>0</v>
          </cell>
          <cell r="H1518">
            <v>0</v>
          </cell>
        </row>
        <row r="1519">
          <cell r="D1519">
            <v>0</v>
          </cell>
          <cell r="F1519">
            <v>0</v>
          </cell>
          <cell r="H1519">
            <v>0</v>
          </cell>
        </row>
        <row r="1520">
          <cell r="D1520">
            <v>0</v>
          </cell>
          <cell r="F1520">
            <v>0</v>
          </cell>
          <cell r="H1520">
            <v>0</v>
          </cell>
        </row>
        <row r="1521">
          <cell r="D1521">
            <v>0</v>
          </cell>
          <cell r="F1521">
            <v>0</v>
          </cell>
          <cell r="H1521">
            <v>0</v>
          </cell>
        </row>
        <row r="1522">
          <cell r="D1522">
            <v>0</v>
          </cell>
          <cell r="F1522">
            <v>0</v>
          </cell>
          <cell r="H1522">
            <v>0</v>
          </cell>
        </row>
        <row r="1523">
          <cell r="D1523">
            <v>0</v>
          </cell>
          <cell r="F1523">
            <v>0</v>
          </cell>
          <cell r="H1523">
            <v>0</v>
          </cell>
        </row>
        <row r="1524">
          <cell r="D1524">
            <v>0</v>
          </cell>
          <cell r="F1524">
            <v>0</v>
          </cell>
          <cell r="H1524">
            <v>0</v>
          </cell>
        </row>
        <row r="1525">
          <cell r="D1525">
            <v>0</v>
          </cell>
          <cell r="F1525">
            <v>0</v>
          </cell>
          <cell r="H1525">
            <v>0</v>
          </cell>
        </row>
        <row r="1526">
          <cell r="D1526">
            <v>0</v>
          </cell>
          <cell r="F1526">
            <v>0</v>
          </cell>
          <cell r="H1526">
            <v>0</v>
          </cell>
        </row>
        <row r="1527">
          <cell r="D1527">
            <v>0</v>
          </cell>
          <cell r="F1527">
            <v>0</v>
          </cell>
          <cell r="H1527">
            <v>0</v>
          </cell>
        </row>
        <row r="1528">
          <cell r="D1528">
            <v>0</v>
          </cell>
          <cell r="F1528">
            <v>0</v>
          </cell>
          <cell r="H1528">
            <v>0</v>
          </cell>
        </row>
        <row r="1529">
          <cell r="D1529">
            <v>0</v>
          </cell>
          <cell r="F1529">
            <v>0</v>
          </cell>
          <cell r="H1529">
            <v>0</v>
          </cell>
        </row>
        <row r="1530">
          <cell r="D1530">
            <v>0</v>
          </cell>
          <cell r="F1530">
            <v>0</v>
          </cell>
          <cell r="H1530">
            <v>0</v>
          </cell>
        </row>
        <row r="1531">
          <cell r="D1531">
            <v>0</v>
          </cell>
          <cell r="F1531">
            <v>0</v>
          </cell>
          <cell r="H1531">
            <v>0</v>
          </cell>
        </row>
        <row r="1532">
          <cell r="D1532">
            <v>0</v>
          </cell>
          <cell r="F1532">
            <v>0</v>
          </cell>
          <cell r="H1532">
            <v>0</v>
          </cell>
        </row>
        <row r="1533">
          <cell r="D1533">
            <v>0</v>
          </cell>
          <cell r="F1533">
            <v>0</v>
          </cell>
          <cell r="H1533">
            <v>0</v>
          </cell>
        </row>
        <row r="1534">
          <cell r="D1534">
            <v>0</v>
          </cell>
          <cell r="F1534">
            <v>0</v>
          </cell>
          <cell r="H1534">
            <v>0</v>
          </cell>
        </row>
        <row r="1535">
          <cell r="D1535">
            <v>0</v>
          </cell>
          <cell r="F1535">
            <v>0</v>
          </cell>
          <cell r="H1535">
            <v>0</v>
          </cell>
        </row>
        <row r="1536">
          <cell r="D1536">
            <v>0</v>
          </cell>
          <cell r="F1536">
            <v>0</v>
          </cell>
          <cell r="H1536">
            <v>0</v>
          </cell>
        </row>
        <row r="1537">
          <cell r="D1537">
            <v>0</v>
          </cell>
          <cell r="F1537">
            <v>0</v>
          </cell>
          <cell r="H1537">
            <v>0</v>
          </cell>
        </row>
        <row r="1538">
          <cell r="D1538">
            <v>0</v>
          </cell>
          <cell r="F1538">
            <v>0</v>
          </cell>
          <cell r="H1538">
            <v>0</v>
          </cell>
        </row>
        <row r="1539">
          <cell r="D1539">
            <v>0</v>
          </cell>
          <cell r="F1539">
            <v>0</v>
          </cell>
          <cell r="H1539">
            <v>0</v>
          </cell>
        </row>
        <row r="1540">
          <cell r="D1540">
            <v>0</v>
          </cell>
          <cell r="F1540">
            <v>0</v>
          </cell>
          <cell r="H1540">
            <v>0</v>
          </cell>
        </row>
        <row r="1541">
          <cell r="D1541">
            <v>0</v>
          </cell>
          <cell r="F1541">
            <v>0</v>
          </cell>
          <cell r="H1541">
            <v>0</v>
          </cell>
        </row>
        <row r="1542">
          <cell r="D1542">
            <v>0</v>
          </cell>
          <cell r="F1542">
            <v>0</v>
          </cell>
          <cell r="H1542">
            <v>0</v>
          </cell>
        </row>
        <row r="1543">
          <cell r="D1543">
            <v>0</v>
          </cell>
          <cell r="F1543">
            <v>0</v>
          </cell>
          <cell r="H1543">
            <v>0</v>
          </cell>
        </row>
        <row r="1544">
          <cell r="D1544">
            <v>0</v>
          </cell>
          <cell r="F1544">
            <v>0</v>
          </cell>
          <cell r="H1544">
            <v>0</v>
          </cell>
        </row>
        <row r="1545">
          <cell r="D1545">
            <v>0</v>
          </cell>
          <cell r="F1545">
            <v>0</v>
          </cell>
          <cell r="H1545">
            <v>0</v>
          </cell>
        </row>
        <row r="1546">
          <cell r="D1546">
            <v>0</v>
          </cell>
          <cell r="F1546">
            <v>0</v>
          </cell>
          <cell r="H1546">
            <v>0</v>
          </cell>
        </row>
        <row r="1547">
          <cell r="D1547">
            <v>0</v>
          </cell>
          <cell r="F1547">
            <v>0</v>
          </cell>
          <cell r="H1547">
            <v>0</v>
          </cell>
        </row>
        <row r="1548">
          <cell r="D1548">
            <v>0</v>
          </cell>
          <cell r="F1548">
            <v>0</v>
          </cell>
          <cell r="H1548">
            <v>0</v>
          </cell>
        </row>
        <row r="1549">
          <cell r="D1549">
            <v>0</v>
          </cell>
          <cell r="F1549">
            <v>0</v>
          </cell>
          <cell r="H1549">
            <v>0</v>
          </cell>
        </row>
        <row r="1550">
          <cell r="D1550">
            <v>0</v>
          </cell>
          <cell r="F1550">
            <v>0</v>
          </cell>
          <cell r="H1550">
            <v>0</v>
          </cell>
        </row>
        <row r="1551">
          <cell r="D1551">
            <v>0</v>
          </cell>
          <cell r="F1551">
            <v>0</v>
          </cell>
          <cell r="H1551">
            <v>0</v>
          </cell>
        </row>
        <row r="1552">
          <cell r="D1552">
            <v>0</v>
          </cell>
          <cell r="F1552">
            <v>0</v>
          </cell>
          <cell r="H1552">
            <v>0</v>
          </cell>
        </row>
        <row r="1553">
          <cell r="D1553">
            <v>0</v>
          </cell>
          <cell r="F1553">
            <v>0</v>
          </cell>
          <cell r="H1553">
            <v>0</v>
          </cell>
        </row>
        <row r="1554">
          <cell r="D1554">
            <v>0</v>
          </cell>
          <cell r="F1554">
            <v>0</v>
          </cell>
          <cell r="H1554">
            <v>0</v>
          </cell>
        </row>
        <row r="1555">
          <cell r="D1555">
            <v>0</v>
          </cell>
          <cell r="F1555">
            <v>0</v>
          </cell>
          <cell r="H1555">
            <v>0</v>
          </cell>
        </row>
        <row r="1556">
          <cell r="D1556">
            <v>0</v>
          </cell>
          <cell r="F1556">
            <v>0</v>
          </cell>
          <cell r="H1556">
            <v>0</v>
          </cell>
        </row>
        <row r="1557">
          <cell r="D1557">
            <v>0</v>
          </cell>
          <cell r="F1557">
            <v>0</v>
          </cell>
          <cell r="H1557">
            <v>0</v>
          </cell>
        </row>
        <row r="1558">
          <cell r="D1558">
            <v>0</v>
          </cell>
          <cell r="F1558">
            <v>0</v>
          </cell>
          <cell r="H1558">
            <v>0</v>
          </cell>
        </row>
        <row r="1559">
          <cell r="D1559">
            <v>0</v>
          </cell>
          <cell r="F1559">
            <v>0</v>
          </cell>
          <cell r="H1559">
            <v>0</v>
          </cell>
        </row>
        <row r="1560">
          <cell r="D1560">
            <v>0</v>
          </cell>
          <cell r="F1560">
            <v>0</v>
          </cell>
          <cell r="H1560">
            <v>0</v>
          </cell>
        </row>
        <row r="1561">
          <cell r="D1561">
            <v>0</v>
          </cell>
          <cell r="F1561">
            <v>0</v>
          </cell>
          <cell r="H1561">
            <v>0</v>
          </cell>
        </row>
        <row r="1562">
          <cell r="D1562">
            <v>0</v>
          </cell>
          <cell r="F1562">
            <v>0</v>
          </cell>
          <cell r="H1562">
            <v>0</v>
          </cell>
        </row>
        <row r="1563">
          <cell r="D1563">
            <v>0</v>
          </cell>
          <cell r="F1563">
            <v>0</v>
          </cell>
          <cell r="H1563">
            <v>0</v>
          </cell>
        </row>
        <row r="1564">
          <cell r="D1564">
            <v>0</v>
          </cell>
          <cell r="F1564">
            <v>0</v>
          </cell>
          <cell r="H1564">
            <v>0</v>
          </cell>
        </row>
        <row r="1565">
          <cell r="D1565">
            <v>0</v>
          </cell>
          <cell r="F1565">
            <v>0</v>
          </cell>
          <cell r="H1565">
            <v>0</v>
          </cell>
        </row>
        <row r="1566">
          <cell r="D1566">
            <v>0</v>
          </cell>
          <cell r="F1566">
            <v>0</v>
          </cell>
          <cell r="H1566">
            <v>0</v>
          </cell>
        </row>
        <row r="1567">
          <cell r="D1567">
            <v>0</v>
          </cell>
          <cell r="F1567">
            <v>0</v>
          </cell>
          <cell r="H1567">
            <v>0</v>
          </cell>
        </row>
        <row r="1568">
          <cell r="D1568">
            <v>0</v>
          </cell>
          <cell r="F1568">
            <v>0</v>
          </cell>
          <cell r="H1568">
            <v>0</v>
          </cell>
        </row>
        <row r="1569">
          <cell r="D1569">
            <v>0</v>
          </cell>
          <cell r="F1569">
            <v>0</v>
          </cell>
          <cell r="H1569">
            <v>0</v>
          </cell>
        </row>
        <row r="1570">
          <cell r="D1570">
            <v>0</v>
          </cell>
          <cell r="F1570">
            <v>0</v>
          </cell>
          <cell r="H1570">
            <v>0</v>
          </cell>
        </row>
        <row r="1571">
          <cell r="D1571">
            <v>0</v>
          </cell>
          <cell r="F1571">
            <v>0</v>
          </cell>
          <cell r="H1571">
            <v>0</v>
          </cell>
        </row>
        <row r="1572">
          <cell r="D1572">
            <v>0</v>
          </cell>
          <cell r="F1572">
            <v>0</v>
          </cell>
          <cell r="H1572">
            <v>0</v>
          </cell>
        </row>
        <row r="1573">
          <cell r="D1573">
            <v>0</v>
          </cell>
          <cell r="F1573">
            <v>0</v>
          </cell>
          <cell r="H1573">
            <v>0</v>
          </cell>
        </row>
        <row r="1574">
          <cell r="D1574">
            <v>0</v>
          </cell>
          <cell r="F1574">
            <v>0</v>
          </cell>
          <cell r="H1574">
            <v>0</v>
          </cell>
        </row>
        <row r="1575">
          <cell r="D1575">
            <v>0</v>
          </cell>
          <cell r="F1575">
            <v>0</v>
          </cell>
          <cell r="H1575">
            <v>0</v>
          </cell>
        </row>
        <row r="1576">
          <cell r="D1576">
            <v>0</v>
          </cell>
          <cell r="F1576">
            <v>0</v>
          </cell>
          <cell r="H1576">
            <v>0</v>
          </cell>
        </row>
        <row r="1577">
          <cell r="D1577">
            <v>0</v>
          </cell>
          <cell r="F1577">
            <v>0</v>
          </cell>
          <cell r="H1577">
            <v>0</v>
          </cell>
        </row>
        <row r="1578">
          <cell r="D1578">
            <v>0</v>
          </cell>
          <cell r="F1578">
            <v>0</v>
          </cell>
          <cell r="H1578">
            <v>0</v>
          </cell>
        </row>
        <row r="1579">
          <cell r="D1579">
            <v>0</v>
          </cell>
          <cell r="F1579">
            <v>0</v>
          </cell>
          <cell r="H1579">
            <v>0</v>
          </cell>
        </row>
        <row r="1580">
          <cell r="D1580">
            <v>0</v>
          </cell>
          <cell r="F1580">
            <v>0</v>
          </cell>
          <cell r="H1580">
            <v>0</v>
          </cell>
        </row>
        <row r="1581">
          <cell r="D1581">
            <v>0</v>
          </cell>
          <cell r="F1581">
            <v>0</v>
          </cell>
          <cell r="H1581">
            <v>0</v>
          </cell>
        </row>
        <row r="1582">
          <cell r="D1582">
            <v>0</v>
          </cell>
          <cell r="F1582">
            <v>0</v>
          </cell>
          <cell r="H1582">
            <v>0</v>
          </cell>
        </row>
        <row r="1583">
          <cell r="D1583">
            <v>0</v>
          </cell>
          <cell r="F1583">
            <v>0</v>
          </cell>
          <cell r="H1583">
            <v>0</v>
          </cell>
        </row>
        <row r="1584">
          <cell r="D1584">
            <v>0</v>
          </cell>
          <cell r="F1584">
            <v>0</v>
          </cell>
          <cell r="H1584">
            <v>0</v>
          </cell>
        </row>
        <row r="1585">
          <cell r="D1585">
            <v>0</v>
          </cell>
          <cell r="F1585">
            <v>0</v>
          </cell>
          <cell r="H1585">
            <v>0</v>
          </cell>
        </row>
        <row r="1586">
          <cell r="D1586">
            <v>0</v>
          </cell>
          <cell r="F1586">
            <v>0</v>
          </cell>
          <cell r="H1586">
            <v>0</v>
          </cell>
        </row>
        <row r="1587">
          <cell r="D1587">
            <v>0</v>
          </cell>
          <cell r="F1587">
            <v>0</v>
          </cell>
          <cell r="H1587">
            <v>0</v>
          </cell>
        </row>
        <row r="1588">
          <cell r="D1588">
            <v>0</v>
          </cell>
          <cell r="F1588">
            <v>0</v>
          </cell>
          <cell r="H1588">
            <v>0</v>
          </cell>
        </row>
        <row r="1589">
          <cell r="D1589">
            <v>0</v>
          </cell>
          <cell r="F1589">
            <v>0</v>
          </cell>
          <cell r="H1589">
            <v>0</v>
          </cell>
        </row>
        <row r="1590">
          <cell r="D1590">
            <v>0</v>
          </cell>
          <cell r="F1590">
            <v>0</v>
          </cell>
          <cell r="H1590">
            <v>0</v>
          </cell>
        </row>
        <row r="1591">
          <cell r="D1591">
            <v>0</v>
          </cell>
          <cell r="F1591">
            <v>0</v>
          </cell>
          <cell r="H1591">
            <v>0</v>
          </cell>
        </row>
        <row r="1592">
          <cell r="D1592">
            <v>0</v>
          </cell>
          <cell r="F1592">
            <v>0</v>
          </cell>
          <cell r="H1592">
            <v>0</v>
          </cell>
        </row>
        <row r="1593">
          <cell r="D1593">
            <v>0</v>
          </cell>
          <cell r="F1593">
            <v>0</v>
          </cell>
          <cell r="H1593">
            <v>0</v>
          </cell>
        </row>
        <row r="1594">
          <cell r="D1594">
            <v>0</v>
          </cell>
          <cell r="F1594">
            <v>0</v>
          </cell>
          <cell r="H1594">
            <v>0</v>
          </cell>
        </row>
        <row r="1595">
          <cell r="D1595">
            <v>0</v>
          </cell>
          <cell r="F1595">
            <v>0</v>
          </cell>
          <cell r="H1595">
            <v>0</v>
          </cell>
        </row>
        <row r="1596">
          <cell r="D1596">
            <v>0</v>
          </cell>
          <cell r="F1596">
            <v>0</v>
          </cell>
          <cell r="H1596">
            <v>0</v>
          </cell>
        </row>
        <row r="1597">
          <cell r="D1597">
            <v>0</v>
          </cell>
          <cell r="F1597">
            <v>0</v>
          </cell>
          <cell r="H1597">
            <v>0</v>
          </cell>
        </row>
        <row r="1598">
          <cell r="D1598">
            <v>0</v>
          </cell>
          <cell r="F1598">
            <v>0</v>
          </cell>
          <cell r="H1598">
            <v>0</v>
          </cell>
        </row>
        <row r="1599">
          <cell r="D1599">
            <v>0</v>
          </cell>
          <cell r="F1599">
            <v>0</v>
          </cell>
          <cell r="H1599">
            <v>0</v>
          </cell>
        </row>
        <row r="1600">
          <cell r="D1600">
            <v>0</v>
          </cell>
          <cell r="F1600">
            <v>0</v>
          </cell>
          <cell r="H1600">
            <v>0</v>
          </cell>
        </row>
        <row r="1601">
          <cell r="D1601">
            <v>0</v>
          </cell>
          <cell r="F1601">
            <v>0</v>
          </cell>
          <cell r="H1601">
            <v>0</v>
          </cell>
        </row>
        <row r="1602">
          <cell r="D1602">
            <v>0</v>
          </cell>
          <cell r="F1602">
            <v>0</v>
          </cell>
          <cell r="H1602">
            <v>0</v>
          </cell>
        </row>
        <row r="1603">
          <cell r="D1603">
            <v>0</v>
          </cell>
          <cell r="F1603">
            <v>0</v>
          </cell>
          <cell r="H1603">
            <v>0</v>
          </cell>
        </row>
        <row r="1604">
          <cell r="D1604">
            <v>0</v>
          </cell>
          <cell r="F1604">
            <v>0</v>
          </cell>
          <cell r="H1604">
            <v>0</v>
          </cell>
        </row>
        <row r="1605">
          <cell r="D1605">
            <v>0</v>
          </cell>
          <cell r="F1605">
            <v>0</v>
          </cell>
          <cell r="H1605">
            <v>0</v>
          </cell>
        </row>
        <row r="1606">
          <cell r="D1606">
            <v>0</v>
          </cell>
          <cell r="F1606">
            <v>0</v>
          </cell>
          <cell r="H1606">
            <v>0</v>
          </cell>
        </row>
        <row r="1607">
          <cell r="D1607">
            <v>0</v>
          </cell>
          <cell r="F1607">
            <v>0</v>
          </cell>
          <cell r="H1607">
            <v>0</v>
          </cell>
        </row>
        <row r="1608">
          <cell r="D1608">
            <v>0</v>
          </cell>
          <cell r="F1608">
            <v>0</v>
          </cell>
          <cell r="H1608">
            <v>0</v>
          </cell>
        </row>
        <row r="1609">
          <cell r="D1609">
            <v>0</v>
          </cell>
          <cell r="F1609">
            <v>0</v>
          </cell>
          <cell r="H1609">
            <v>0</v>
          </cell>
        </row>
        <row r="1610">
          <cell r="D1610">
            <v>0</v>
          </cell>
          <cell r="F1610">
            <v>0</v>
          </cell>
          <cell r="H1610">
            <v>0</v>
          </cell>
        </row>
        <row r="1611">
          <cell r="D1611">
            <v>0</v>
          </cell>
          <cell r="F1611">
            <v>0</v>
          </cell>
          <cell r="H1611">
            <v>0</v>
          </cell>
        </row>
        <row r="1612">
          <cell r="D1612">
            <v>0</v>
          </cell>
          <cell r="F1612">
            <v>0</v>
          </cell>
          <cell r="H1612">
            <v>0</v>
          </cell>
        </row>
        <row r="1613">
          <cell r="D1613">
            <v>0</v>
          </cell>
          <cell r="F1613">
            <v>0</v>
          </cell>
          <cell r="H1613">
            <v>0</v>
          </cell>
        </row>
        <row r="1614">
          <cell r="D1614">
            <v>0</v>
          </cell>
          <cell r="F1614">
            <v>0</v>
          </cell>
          <cell r="H1614">
            <v>0</v>
          </cell>
        </row>
        <row r="1615">
          <cell r="D1615">
            <v>0</v>
          </cell>
          <cell r="F1615">
            <v>0</v>
          </cell>
          <cell r="H1615">
            <v>0</v>
          </cell>
        </row>
        <row r="1616">
          <cell r="D1616">
            <v>0</v>
          </cell>
          <cell r="F1616">
            <v>0</v>
          </cell>
          <cell r="H1616">
            <v>0</v>
          </cell>
        </row>
        <row r="1617">
          <cell r="D1617">
            <v>0</v>
          </cell>
          <cell r="F1617">
            <v>0</v>
          </cell>
          <cell r="H1617">
            <v>0</v>
          </cell>
        </row>
        <row r="1618">
          <cell r="D1618">
            <v>0</v>
          </cell>
          <cell r="F1618">
            <v>0</v>
          </cell>
          <cell r="H1618">
            <v>0</v>
          </cell>
        </row>
        <row r="1619">
          <cell r="D1619">
            <v>0</v>
          </cell>
          <cell r="F1619">
            <v>0</v>
          </cell>
          <cell r="H1619">
            <v>0</v>
          </cell>
        </row>
        <row r="1620">
          <cell r="D1620">
            <v>0</v>
          </cell>
          <cell r="F1620">
            <v>0</v>
          </cell>
          <cell r="H1620">
            <v>0</v>
          </cell>
        </row>
        <row r="1621">
          <cell r="D1621">
            <v>0</v>
          </cell>
          <cell r="F1621">
            <v>0</v>
          </cell>
          <cell r="H1621">
            <v>0</v>
          </cell>
        </row>
        <row r="1622">
          <cell r="D1622">
            <v>0</v>
          </cell>
          <cell r="F1622">
            <v>0</v>
          </cell>
          <cell r="H1622">
            <v>0</v>
          </cell>
        </row>
        <row r="1623">
          <cell r="D1623">
            <v>0</v>
          </cell>
          <cell r="F1623">
            <v>0</v>
          </cell>
          <cell r="H1623">
            <v>0</v>
          </cell>
        </row>
        <row r="1624">
          <cell r="D1624">
            <v>0</v>
          </cell>
          <cell r="F1624">
            <v>0</v>
          </cell>
          <cell r="H1624">
            <v>0</v>
          </cell>
        </row>
        <row r="1625">
          <cell r="D1625">
            <v>0</v>
          </cell>
          <cell r="F1625">
            <v>0</v>
          </cell>
          <cell r="H1625">
            <v>0</v>
          </cell>
        </row>
        <row r="1626">
          <cell r="D1626">
            <v>0</v>
          </cell>
          <cell r="F1626">
            <v>0</v>
          </cell>
          <cell r="H1626">
            <v>0</v>
          </cell>
        </row>
        <row r="1627">
          <cell r="D1627">
            <v>0</v>
          </cell>
          <cell r="F1627">
            <v>0</v>
          </cell>
          <cell r="H1627">
            <v>0</v>
          </cell>
        </row>
        <row r="1628">
          <cell r="D1628">
            <v>0</v>
          </cell>
          <cell r="F1628">
            <v>0</v>
          </cell>
          <cell r="H1628">
            <v>0</v>
          </cell>
        </row>
        <row r="1629">
          <cell r="D1629">
            <v>0</v>
          </cell>
          <cell r="F1629">
            <v>0</v>
          </cell>
          <cell r="H1629">
            <v>0</v>
          </cell>
        </row>
        <row r="1630">
          <cell r="D1630">
            <v>0</v>
          </cell>
          <cell r="F1630">
            <v>0</v>
          </cell>
          <cell r="H1630">
            <v>0</v>
          </cell>
        </row>
        <row r="1631">
          <cell r="D1631">
            <v>0</v>
          </cell>
          <cell r="F1631">
            <v>0</v>
          </cell>
          <cell r="H1631">
            <v>0</v>
          </cell>
        </row>
        <row r="1632">
          <cell r="D1632">
            <v>0</v>
          </cell>
          <cell r="F1632">
            <v>0</v>
          </cell>
          <cell r="H1632">
            <v>0</v>
          </cell>
        </row>
        <row r="1633">
          <cell r="D1633">
            <v>0</v>
          </cell>
          <cell r="F1633">
            <v>0</v>
          </cell>
          <cell r="H1633">
            <v>0</v>
          </cell>
        </row>
        <row r="1634">
          <cell r="D1634">
            <v>0</v>
          </cell>
          <cell r="F1634">
            <v>0</v>
          </cell>
          <cell r="H1634">
            <v>0</v>
          </cell>
        </row>
        <row r="1635">
          <cell r="D1635">
            <v>0</v>
          </cell>
          <cell r="F1635">
            <v>0</v>
          </cell>
          <cell r="H1635">
            <v>0</v>
          </cell>
        </row>
        <row r="1636">
          <cell r="D1636">
            <v>0</v>
          </cell>
          <cell r="F1636">
            <v>0</v>
          </cell>
          <cell r="H1636">
            <v>0</v>
          </cell>
        </row>
        <row r="1637">
          <cell r="D1637">
            <v>0</v>
          </cell>
          <cell r="F1637">
            <v>0</v>
          </cell>
          <cell r="H1637">
            <v>0</v>
          </cell>
        </row>
        <row r="1638">
          <cell r="D1638">
            <v>0</v>
          </cell>
          <cell r="F1638">
            <v>0</v>
          </cell>
          <cell r="H1638">
            <v>0</v>
          </cell>
        </row>
        <row r="1639">
          <cell r="D1639">
            <v>0</v>
          </cell>
          <cell r="F1639">
            <v>0</v>
          </cell>
          <cell r="H1639">
            <v>0</v>
          </cell>
        </row>
        <row r="1640">
          <cell r="D1640">
            <v>0</v>
          </cell>
          <cell r="F1640">
            <v>0</v>
          </cell>
          <cell r="H1640">
            <v>0</v>
          </cell>
        </row>
        <row r="1641">
          <cell r="D1641">
            <v>0</v>
          </cell>
          <cell r="F1641">
            <v>0</v>
          </cell>
          <cell r="H1641">
            <v>0</v>
          </cell>
        </row>
        <row r="1642">
          <cell r="D1642">
            <v>0</v>
          </cell>
          <cell r="F1642">
            <v>0</v>
          </cell>
          <cell r="H1642">
            <v>0</v>
          </cell>
        </row>
        <row r="1643">
          <cell r="D1643">
            <v>0</v>
          </cell>
          <cell r="F1643">
            <v>0</v>
          </cell>
          <cell r="H1643">
            <v>0</v>
          </cell>
        </row>
        <row r="1644">
          <cell r="D1644">
            <v>0</v>
          </cell>
          <cell r="F1644">
            <v>0</v>
          </cell>
          <cell r="H1644">
            <v>0</v>
          </cell>
        </row>
        <row r="1645">
          <cell r="D1645">
            <v>0</v>
          </cell>
          <cell r="F1645">
            <v>0</v>
          </cell>
          <cell r="H1645">
            <v>0</v>
          </cell>
        </row>
        <row r="1646">
          <cell r="D1646">
            <v>0</v>
          </cell>
          <cell r="F1646">
            <v>0</v>
          </cell>
          <cell r="H1646">
            <v>0</v>
          </cell>
        </row>
        <row r="1647">
          <cell r="D1647">
            <v>0</v>
          </cell>
          <cell r="F1647">
            <v>0</v>
          </cell>
          <cell r="H1647">
            <v>0</v>
          </cell>
        </row>
        <row r="1648">
          <cell r="D1648">
            <v>0</v>
          </cell>
          <cell r="F1648">
            <v>0</v>
          </cell>
          <cell r="H1648">
            <v>0</v>
          </cell>
        </row>
        <row r="1649">
          <cell r="D1649">
            <v>0</v>
          </cell>
          <cell r="F1649">
            <v>0</v>
          </cell>
          <cell r="H1649">
            <v>0</v>
          </cell>
        </row>
        <row r="1650">
          <cell r="D1650">
            <v>0</v>
          </cell>
          <cell r="F1650">
            <v>0</v>
          </cell>
          <cell r="H1650">
            <v>0</v>
          </cell>
        </row>
        <row r="1651">
          <cell r="D1651">
            <v>0</v>
          </cell>
          <cell r="F1651">
            <v>0</v>
          </cell>
          <cell r="H1651">
            <v>0</v>
          </cell>
        </row>
        <row r="1652">
          <cell r="D1652">
            <v>0</v>
          </cell>
          <cell r="F1652">
            <v>0</v>
          </cell>
          <cell r="H1652">
            <v>0</v>
          </cell>
        </row>
        <row r="1653">
          <cell r="D1653">
            <v>0</v>
          </cell>
          <cell r="F1653">
            <v>0</v>
          </cell>
          <cell r="H1653">
            <v>0</v>
          </cell>
        </row>
        <row r="1654">
          <cell r="D1654">
            <v>0</v>
          </cell>
          <cell r="F1654">
            <v>0</v>
          </cell>
          <cell r="H1654">
            <v>0</v>
          </cell>
        </row>
        <row r="1655">
          <cell r="D1655">
            <v>0</v>
          </cell>
          <cell r="F1655">
            <v>0</v>
          </cell>
          <cell r="H1655">
            <v>0</v>
          </cell>
        </row>
        <row r="1656">
          <cell r="D1656">
            <v>0</v>
          </cell>
          <cell r="F1656">
            <v>0</v>
          </cell>
          <cell r="H1656">
            <v>0</v>
          </cell>
        </row>
        <row r="1657">
          <cell r="D1657">
            <v>0</v>
          </cell>
          <cell r="F1657">
            <v>0</v>
          </cell>
          <cell r="H1657">
            <v>0</v>
          </cell>
        </row>
        <row r="1658">
          <cell r="D1658">
            <v>0</v>
          </cell>
          <cell r="F1658">
            <v>0</v>
          </cell>
          <cell r="H1658">
            <v>0</v>
          </cell>
        </row>
        <row r="1659">
          <cell r="D1659">
            <v>0</v>
          </cell>
          <cell r="F1659">
            <v>0</v>
          </cell>
          <cell r="H1659">
            <v>0</v>
          </cell>
        </row>
        <row r="1660">
          <cell r="D1660">
            <v>0</v>
          </cell>
          <cell r="F1660">
            <v>0</v>
          </cell>
          <cell r="H1660">
            <v>0</v>
          </cell>
        </row>
        <row r="1661">
          <cell r="D1661">
            <v>0</v>
          </cell>
          <cell r="F1661">
            <v>0</v>
          </cell>
          <cell r="H1661">
            <v>0</v>
          </cell>
        </row>
        <row r="1662">
          <cell r="D1662">
            <v>0</v>
          </cell>
          <cell r="F1662">
            <v>0</v>
          </cell>
          <cell r="H1662">
            <v>0</v>
          </cell>
        </row>
        <row r="1663">
          <cell r="D1663">
            <v>0</v>
          </cell>
          <cell r="F1663">
            <v>0</v>
          </cell>
          <cell r="H1663">
            <v>0</v>
          </cell>
        </row>
        <row r="1664">
          <cell r="D1664">
            <v>0</v>
          </cell>
          <cell r="F1664">
            <v>0</v>
          </cell>
          <cell r="H1664">
            <v>0</v>
          </cell>
        </row>
        <row r="1665">
          <cell r="D1665">
            <v>0</v>
          </cell>
          <cell r="F1665">
            <v>0</v>
          </cell>
          <cell r="H1665">
            <v>0</v>
          </cell>
        </row>
        <row r="1666">
          <cell r="D1666">
            <v>0</v>
          </cell>
          <cell r="F1666">
            <v>0</v>
          </cell>
          <cell r="H1666">
            <v>0</v>
          </cell>
        </row>
        <row r="1667">
          <cell r="D1667">
            <v>0</v>
          </cell>
          <cell r="F1667">
            <v>0</v>
          </cell>
          <cell r="H1667">
            <v>0</v>
          </cell>
        </row>
        <row r="1668">
          <cell r="D1668">
            <v>0</v>
          </cell>
          <cell r="F1668">
            <v>0</v>
          </cell>
          <cell r="H1668">
            <v>0</v>
          </cell>
        </row>
        <row r="1669">
          <cell r="D1669">
            <v>0</v>
          </cell>
          <cell r="F1669">
            <v>0</v>
          </cell>
          <cell r="H1669">
            <v>0</v>
          </cell>
        </row>
        <row r="1670">
          <cell r="D1670">
            <v>0</v>
          </cell>
          <cell r="F1670">
            <v>0</v>
          </cell>
          <cell r="H1670">
            <v>0</v>
          </cell>
        </row>
        <row r="1671">
          <cell r="D1671">
            <v>0</v>
          </cell>
          <cell r="F1671">
            <v>0</v>
          </cell>
          <cell r="H1671">
            <v>0</v>
          </cell>
        </row>
        <row r="1672">
          <cell r="D1672">
            <v>0</v>
          </cell>
          <cell r="F1672">
            <v>0</v>
          </cell>
          <cell r="H1672">
            <v>0</v>
          </cell>
        </row>
        <row r="1673">
          <cell r="D1673">
            <v>0</v>
          </cell>
          <cell r="F1673">
            <v>0</v>
          </cell>
          <cell r="H1673">
            <v>0</v>
          </cell>
        </row>
        <row r="1674">
          <cell r="D1674">
            <v>0</v>
          </cell>
          <cell r="F1674">
            <v>0</v>
          </cell>
          <cell r="H1674">
            <v>0</v>
          </cell>
        </row>
        <row r="1675">
          <cell r="D1675">
            <v>0</v>
          </cell>
          <cell r="F1675">
            <v>0</v>
          </cell>
          <cell r="H1675">
            <v>0</v>
          </cell>
        </row>
        <row r="1676">
          <cell r="D1676">
            <v>0</v>
          </cell>
          <cell r="F1676">
            <v>0</v>
          </cell>
          <cell r="H1676">
            <v>0</v>
          </cell>
        </row>
        <row r="1677">
          <cell r="D1677">
            <v>0</v>
          </cell>
          <cell r="F1677">
            <v>0</v>
          </cell>
          <cell r="H1677">
            <v>0</v>
          </cell>
        </row>
        <row r="1678">
          <cell r="D1678">
            <v>0</v>
          </cell>
          <cell r="F1678">
            <v>0</v>
          </cell>
          <cell r="H1678">
            <v>0</v>
          </cell>
        </row>
        <row r="1679">
          <cell r="D1679">
            <v>0</v>
          </cell>
          <cell r="F1679">
            <v>0</v>
          </cell>
          <cell r="H1679">
            <v>0</v>
          </cell>
        </row>
        <row r="1680">
          <cell r="D1680">
            <v>0</v>
          </cell>
          <cell r="F1680">
            <v>0</v>
          </cell>
          <cell r="H1680">
            <v>0</v>
          </cell>
        </row>
        <row r="1681">
          <cell r="D1681">
            <v>0</v>
          </cell>
          <cell r="F1681">
            <v>0</v>
          </cell>
          <cell r="H1681">
            <v>0</v>
          </cell>
        </row>
        <row r="1682">
          <cell r="D1682">
            <v>0</v>
          </cell>
          <cell r="F1682">
            <v>0</v>
          </cell>
          <cell r="H1682">
            <v>0</v>
          </cell>
        </row>
        <row r="1683">
          <cell r="D1683">
            <v>0</v>
          </cell>
          <cell r="F1683">
            <v>0</v>
          </cell>
          <cell r="H1683">
            <v>0</v>
          </cell>
        </row>
        <row r="1684">
          <cell r="D1684">
            <v>0</v>
          </cell>
          <cell r="F1684">
            <v>0</v>
          </cell>
          <cell r="H1684">
            <v>0</v>
          </cell>
        </row>
        <row r="1685">
          <cell r="D1685">
            <v>0</v>
          </cell>
          <cell r="F1685">
            <v>0</v>
          </cell>
          <cell r="H1685">
            <v>0</v>
          </cell>
        </row>
        <row r="1686">
          <cell r="D1686">
            <v>0</v>
          </cell>
          <cell r="F1686">
            <v>0</v>
          </cell>
          <cell r="H1686">
            <v>0</v>
          </cell>
        </row>
        <row r="1687">
          <cell r="D1687">
            <v>0</v>
          </cell>
          <cell r="F1687">
            <v>0</v>
          </cell>
          <cell r="H1687">
            <v>0</v>
          </cell>
        </row>
        <row r="1688">
          <cell r="D1688">
            <v>0</v>
          </cell>
          <cell r="F1688">
            <v>0</v>
          </cell>
          <cell r="H1688">
            <v>0</v>
          </cell>
        </row>
        <row r="1689">
          <cell r="D1689">
            <v>0</v>
          </cell>
          <cell r="F1689">
            <v>0</v>
          </cell>
          <cell r="H1689">
            <v>0</v>
          </cell>
        </row>
        <row r="1690">
          <cell r="D1690">
            <v>0</v>
          </cell>
          <cell r="F1690">
            <v>0</v>
          </cell>
          <cell r="H1690">
            <v>0</v>
          </cell>
        </row>
        <row r="1691">
          <cell r="D1691">
            <v>0</v>
          </cell>
          <cell r="F1691">
            <v>0</v>
          </cell>
          <cell r="H1691">
            <v>0</v>
          </cell>
        </row>
        <row r="1692">
          <cell r="D1692">
            <v>0</v>
          </cell>
          <cell r="F1692">
            <v>0</v>
          </cell>
          <cell r="H1692">
            <v>0</v>
          </cell>
        </row>
        <row r="1693">
          <cell r="D1693">
            <v>0</v>
          </cell>
          <cell r="F1693">
            <v>0</v>
          </cell>
          <cell r="H1693">
            <v>0</v>
          </cell>
        </row>
        <row r="1694">
          <cell r="D1694">
            <v>0</v>
          </cell>
          <cell r="F1694">
            <v>0</v>
          </cell>
          <cell r="H1694">
            <v>0</v>
          </cell>
        </row>
        <row r="1695">
          <cell r="D1695">
            <v>0</v>
          </cell>
          <cell r="F1695">
            <v>0</v>
          </cell>
          <cell r="H1695">
            <v>0</v>
          </cell>
        </row>
        <row r="1696">
          <cell r="D1696">
            <v>0</v>
          </cell>
          <cell r="F1696">
            <v>0</v>
          </cell>
          <cell r="H1696">
            <v>0</v>
          </cell>
        </row>
        <row r="1697">
          <cell r="D1697">
            <v>0</v>
          </cell>
          <cell r="F1697">
            <v>0</v>
          </cell>
          <cell r="H1697">
            <v>0</v>
          </cell>
        </row>
        <row r="1698">
          <cell r="D1698">
            <v>0</v>
          </cell>
          <cell r="F1698">
            <v>0</v>
          </cell>
          <cell r="H1698">
            <v>0</v>
          </cell>
        </row>
        <row r="1699">
          <cell r="D1699">
            <v>0</v>
          </cell>
          <cell r="F1699">
            <v>0</v>
          </cell>
          <cell r="H1699">
            <v>0</v>
          </cell>
        </row>
        <row r="1700">
          <cell r="D1700">
            <v>0</v>
          </cell>
          <cell r="F1700">
            <v>0</v>
          </cell>
          <cell r="H1700">
            <v>0</v>
          </cell>
        </row>
        <row r="1701">
          <cell r="D1701">
            <v>0</v>
          </cell>
          <cell r="F1701">
            <v>0</v>
          </cell>
          <cell r="H1701">
            <v>0</v>
          </cell>
        </row>
        <row r="1702">
          <cell r="D1702">
            <v>0</v>
          </cell>
          <cell r="F1702">
            <v>0</v>
          </cell>
          <cell r="H1702">
            <v>0</v>
          </cell>
        </row>
        <row r="1703">
          <cell r="D1703">
            <v>0</v>
          </cell>
          <cell r="F1703">
            <v>0</v>
          </cell>
          <cell r="H1703">
            <v>0</v>
          </cell>
        </row>
        <row r="1704">
          <cell r="D1704">
            <v>0</v>
          </cell>
          <cell r="F1704">
            <v>0</v>
          </cell>
          <cell r="H1704">
            <v>0</v>
          </cell>
        </row>
        <row r="1705">
          <cell r="D1705">
            <v>0</v>
          </cell>
          <cell r="F1705">
            <v>0</v>
          </cell>
          <cell r="H1705">
            <v>0</v>
          </cell>
        </row>
        <row r="1706">
          <cell r="D1706">
            <v>0</v>
          </cell>
          <cell r="F1706">
            <v>0</v>
          </cell>
          <cell r="H1706">
            <v>0</v>
          </cell>
        </row>
        <row r="1707">
          <cell r="D1707">
            <v>0</v>
          </cell>
          <cell r="F1707">
            <v>0</v>
          </cell>
          <cell r="H1707">
            <v>0</v>
          </cell>
        </row>
        <row r="1708">
          <cell r="D1708">
            <v>0</v>
          </cell>
          <cell r="F1708">
            <v>0</v>
          </cell>
          <cell r="H1708">
            <v>0</v>
          </cell>
        </row>
        <row r="1709">
          <cell r="D1709">
            <v>0</v>
          </cell>
          <cell r="F1709">
            <v>0</v>
          </cell>
          <cell r="H1709">
            <v>0</v>
          </cell>
        </row>
        <row r="1710">
          <cell r="D1710">
            <v>0</v>
          </cell>
          <cell r="F1710">
            <v>0</v>
          </cell>
          <cell r="H1710">
            <v>0</v>
          </cell>
        </row>
        <row r="1711">
          <cell r="D1711">
            <v>0</v>
          </cell>
          <cell r="F1711">
            <v>0</v>
          </cell>
          <cell r="H1711">
            <v>0</v>
          </cell>
        </row>
        <row r="1712">
          <cell r="D1712">
            <v>0</v>
          </cell>
          <cell r="F1712">
            <v>0</v>
          </cell>
          <cell r="H1712">
            <v>0</v>
          </cell>
        </row>
        <row r="1713">
          <cell r="D1713">
            <v>0</v>
          </cell>
          <cell r="F1713">
            <v>0</v>
          </cell>
          <cell r="H1713">
            <v>0</v>
          </cell>
        </row>
        <row r="1714">
          <cell r="D1714">
            <v>0</v>
          </cell>
          <cell r="F1714">
            <v>0</v>
          </cell>
          <cell r="H1714">
            <v>0</v>
          </cell>
        </row>
        <row r="1715">
          <cell r="D1715">
            <v>0</v>
          </cell>
          <cell r="F1715">
            <v>0</v>
          </cell>
          <cell r="H1715">
            <v>0</v>
          </cell>
        </row>
        <row r="1716">
          <cell r="D1716">
            <v>0</v>
          </cell>
          <cell r="F1716">
            <v>0</v>
          </cell>
          <cell r="H1716">
            <v>0</v>
          </cell>
        </row>
        <row r="1717">
          <cell r="D1717">
            <v>0</v>
          </cell>
          <cell r="F1717">
            <v>0</v>
          </cell>
          <cell r="H1717">
            <v>0</v>
          </cell>
        </row>
        <row r="1718">
          <cell r="D1718">
            <v>0</v>
          </cell>
          <cell r="F1718">
            <v>0</v>
          </cell>
          <cell r="H1718">
            <v>0</v>
          </cell>
        </row>
        <row r="1719">
          <cell r="D1719">
            <v>0</v>
          </cell>
          <cell r="F1719">
            <v>0</v>
          </cell>
          <cell r="H1719">
            <v>0</v>
          </cell>
        </row>
        <row r="1720">
          <cell r="D1720">
            <v>0</v>
          </cell>
          <cell r="F1720">
            <v>0</v>
          </cell>
          <cell r="H1720">
            <v>0</v>
          </cell>
        </row>
        <row r="1721">
          <cell r="D1721">
            <v>0</v>
          </cell>
          <cell r="F1721">
            <v>0</v>
          </cell>
          <cell r="H1721">
            <v>0</v>
          </cell>
        </row>
        <row r="1722">
          <cell r="D1722">
            <v>0</v>
          </cell>
          <cell r="F1722">
            <v>0</v>
          </cell>
          <cell r="H1722">
            <v>0</v>
          </cell>
        </row>
        <row r="1723">
          <cell r="D1723">
            <v>0</v>
          </cell>
          <cell r="F1723">
            <v>0</v>
          </cell>
          <cell r="H1723">
            <v>0</v>
          </cell>
        </row>
        <row r="1724">
          <cell r="D1724">
            <v>0</v>
          </cell>
          <cell r="F1724">
            <v>0</v>
          </cell>
          <cell r="H1724">
            <v>0</v>
          </cell>
        </row>
        <row r="1725">
          <cell r="D1725">
            <v>0</v>
          </cell>
          <cell r="F1725">
            <v>0</v>
          </cell>
          <cell r="H1725">
            <v>0</v>
          </cell>
        </row>
        <row r="1726">
          <cell r="D1726">
            <v>0</v>
          </cell>
          <cell r="F1726">
            <v>0</v>
          </cell>
          <cell r="H1726">
            <v>0</v>
          </cell>
        </row>
        <row r="1727">
          <cell r="D1727">
            <v>0</v>
          </cell>
          <cell r="F1727">
            <v>0</v>
          </cell>
          <cell r="H1727">
            <v>0</v>
          </cell>
        </row>
        <row r="1728">
          <cell r="D1728">
            <v>0</v>
          </cell>
          <cell r="F1728">
            <v>0</v>
          </cell>
          <cell r="H1728">
            <v>0</v>
          </cell>
        </row>
        <row r="1729">
          <cell r="D1729">
            <v>0</v>
          </cell>
          <cell r="F1729">
            <v>0</v>
          </cell>
          <cell r="H1729">
            <v>0</v>
          </cell>
        </row>
        <row r="1730">
          <cell r="D1730">
            <v>0</v>
          </cell>
          <cell r="F1730">
            <v>0</v>
          </cell>
          <cell r="H1730">
            <v>0</v>
          </cell>
        </row>
        <row r="1731">
          <cell r="D1731">
            <v>0</v>
          </cell>
          <cell r="F1731">
            <v>0</v>
          </cell>
          <cell r="H1731">
            <v>0</v>
          </cell>
        </row>
        <row r="1732">
          <cell r="D1732">
            <v>0</v>
          </cell>
          <cell r="F1732">
            <v>0</v>
          </cell>
          <cell r="H1732">
            <v>0</v>
          </cell>
        </row>
        <row r="1733">
          <cell r="D1733">
            <v>0</v>
          </cell>
          <cell r="F1733">
            <v>0</v>
          </cell>
          <cell r="H1733">
            <v>0</v>
          </cell>
        </row>
        <row r="1734">
          <cell r="D1734">
            <v>0</v>
          </cell>
          <cell r="F1734">
            <v>0</v>
          </cell>
          <cell r="H1734">
            <v>0</v>
          </cell>
        </row>
        <row r="1735">
          <cell r="D1735">
            <v>0</v>
          </cell>
          <cell r="F1735">
            <v>0</v>
          </cell>
          <cell r="H1735">
            <v>0</v>
          </cell>
        </row>
        <row r="1736">
          <cell r="D1736">
            <v>0</v>
          </cell>
          <cell r="F1736">
            <v>0</v>
          </cell>
          <cell r="H1736">
            <v>0</v>
          </cell>
        </row>
        <row r="1737">
          <cell r="D1737">
            <v>0</v>
          </cell>
          <cell r="F1737">
            <v>0</v>
          </cell>
          <cell r="H1737">
            <v>0</v>
          </cell>
        </row>
        <row r="1738">
          <cell r="D1738">
            <v>0</v>
          </cell>
          <cell r="F1738">
            <v>0</v>
          </cell>
          <cell r="H1738">
            <v>0</v>
          </cell>
        </row>
        <row r="1739">
          <cell r="D1739">
            <v>0</v>
          </cell>
          <cell r="F1739">
            <v>0</v>
          </cell>
          <cell r="H1739">
            <v>0</v>
          </cell>
        </row>
        <row r="1740">
          <cell r="D1740">
            <v>0</v>
          </cell>
          <cell r="F1740">
            <v>0</v>
          </cell>
          <cell r="H1740">
            <v>0</v>
          </cell>
        </row>
        <row r="1741">
          <cell r="D1741">
            <v>0</v>
          </cell>
          <cell r="F1741">
            <v>0</v>
          </cell>
          <cell r="H1741">
            <v>0</v>
          </cell>
        </row>
        <row r="1742">
          <cell r="D1742">
            <v>0</v>
          </cell>
          <cell r="F1742">
            <v>0</v>
          </cell>
          <cell r="H1742">
            <v>0</v>
          </cell>
        </row>
        <row r="1743">
          <cell r="D1743">
            <v>0</v>
          </cell>
          <cell r="F1743">
            <v>0</v>
          </cell>
          <cell r="H1743">
            <v>0</v>
          </cell>
        </row>
        <row r="1744">
          <cell r="D1744">
            <v>0</v>
          </cell>
          <cell r="F1744">
            <v>0</v>
          </cell>
          <cell r="H1744">
            <v>0</v>
          </cell>
        </row>
        <row r="1745">
          <cell r="D1745">
            <v>0</v>
          </cell>
          <cell r="F1745">
            <v>0</v>
          </cell>
          <cell r="H1745">
            <v>0</v>
          </cell>
        </row>
        <row r="1746">
          <cell r="D1746">
            <v>0</v>
          </cell>
          <cell r="F1746">
            <v>0</v>
          </cell>
          <cell r="H1746">
            <v>0</v>
          </cell>
        </row>
        <row r="1747">
          <cell r="D1747">
            <v>0</v>
          </cell>
          <cell r="F1747">
            <v>0</v>
          </cell>
          <cell r="H1747">
            <v>0</v>
          </cell>
        </row>
        <row r="1748">
          <cell r="D1748">
            <v>0</v>
          </cell>
          <cell r="F1748">
            <v>0</v>
          </cell>
          <cell r="H1748">
            <v>0</v>
          </cell>
        </row>
        <row r="1749">
          <cell r="D1749">
            <v>0</v>
          </cell>
          <cell r="F1749">
            <v>0</v>
          </cell>
          <cell r="H1749">
            <v>0</v>
          </cell>
        </row>
        <row r="1750">
          <cell r="D1750">
            <v>0</v>
          </cell>
          <cell r="F1750">
            <v>0</v>
          </cell>
          <cell r="H1750">
            <v>0</v>
          </cell>
        </row>
        <row r="1751">
          <cell r="D1751">
            <v>0</v>
          </cell>
          <cell r="F1751">
            <v>0</v>
          </cell>
          <cell r="H1751">
            <v>0</v>
          </cell>
        </row>
        <row r="1752">
          <cell r="D1752">
            <v>0</v>
          </cell>
          <cell r="F1752">
            <v>0</v>
          </cell>
          <cell r="H1752">
            <v>0</v>
          </cell>
        </row>
        <row r="1753">
          <cell r="D1753">
            <v>0</v>
          </cell>
          <cell r="F1753">
            <v>0</v>
          </cell>
          <cell r="H1753">
            <v>0</v>
          </cell>
        </row>
        <row r="1754">
          <cell r="D1754">
            <v>0</v>
          </cell>
          <cell r="F1754">
            <v>0</v>
          </cell>
          <cell r="H1754">
            <v>0</v>
          </cell>
        </row>
        <row r="1755">
          <cell r="D1755">
            <v>0</v>
          </cell>
          <cell r="F1755">
            <v>0</v>
          </cell>
          <cell r="H1755">
            <v>0</v>
          </cell>
        </row>
        <row r="1756">
          <cell r="D1756">
            <v>0</v>
          </cell>
          <cell r="F1756">
            <v>0</v>
          </cell>
          <cell r="H1756">
            <v>0</v>
          </cell>
        </row>
        <row r="1757">
          <cell r="D1757">
            <v>0</v>
          </cell>
          <cell r="F1757">
            <v>0</v>
          </cell>
          <cell r="H1757">
            <v>0</v>
          </cell>
        </row>
        <row r="1758">
          <cell r="D1758">
            <v>0</v>
          </cell>
          <cell r="F1758">
            <v>0</v>
          </cell>
          <cell r="H1758">
            <v>0</v>
          </cell>
        </row>
        <row r="1759">
          <cell r="D1759">
            <v>0</v>
          </cell>
          <cell r="F1759">
            <v>0</v>
          </cell>
          <cell r="H1759">
            <v>0</v>
          </cell>
        </row>
        <row r="1760">
          <cell r="D1760">
            <v>0</v>
          </cell>
          <cell r="F1760">
            <v>0</v>
          </cell>
          <cell r="H1760">
            <v>0</v>
          </cell>
        </row>
        <row r="1761">
          <cell r="D1761">
            <v>0</v>
          </cell>
          <cell r="F1761">
            <v>0</v>
          </cell>
          <cell r="H1761">
            <v>0</v>
          </cell>
        </row>
        <row r="1762">
          <cell r="D1762">
            <v>0</v>
          </cell>
          <cell r="F1762">
            <v>0</v>
          </cell>
          <cell r="H1762">
            <v>0</v>
          </cell>
        </row>
        <row r="1763">
          <cell r="D1763">
            <v>0</v>
          </cell>
          <cell r="F1763">
            <v>0</v>
          </cell>
          <cell r="H1763">
            <v>0</v>
          </cell>
        </row>
        <row r="1764">
          <cell r="D1764">
            <v>0</v>
          </cell>
          <cell r="F1764">
            <v>0</v>
          </cell>
          <cell r="H1764">
            <v>0</v>
          </cell>
        </row>
        <row r="1765">
          <cell r="D1765">
            <v>0</v>
          </cell>
          <cell r="F1765">
            <v>0</v>
          </cell>
          <cell r="H1765">
            <v>0</v>
          </cell>
        </row>
        <row r="1766">
          <cell r="D1766">
            <v>0</v>
          </cell>
          <cell r="F1766">
            <v>0</v>
          </cell>
          <cell r="H1766">
            <v>0</v>
          </cell>
        </row>
        <row r="1767">
          <cell r="D1767">
            <v>0</v>
          </cell>
          <cell r="F1767">
            <v>0</v>
          </cell>
          <cell r="H1767">
            <v>0</v>
          </cell>
        </row>
        <row r="1768">
          <cell r="D1768">
            <v>0</v>
          </cell>
          <cell r="F1768">
            <v>0</v>
          </cell>
          <cell r="H1768">
            <v>0</v>
          </cell>
        </row>
        <row r="1769">
          <cell r="D1769">
            <v>0</v>
          </cell>
          <cell r="F1769">
            <v>0</v>
          </cell>
          <cell r="H1769">
            <v>0</v>
          </cell>
        </row>
        <row r="1770">
          <cell r="D1770">
            <v>0</v>
          </cell>
          <cell r="F1770">
            <v>0</v>
          </cell>
          <cell r="H1770">
            <v>0</v>
          </cell>
        </row>
        <row r="1771">
          <cell r="D1771">
            <v>0</v>
          </cell>
          <cell r="F1771">
            <v>0</v>
          </cell>
          <cell r="H1771">
            <v>0</v>
          </cell>
        </row>
        <row r="1772">
          <cell r="D1772">
            <v>0</v>
          </cell>
          <cell r="F1772">
            <v>0</v>
          </cell>
          <cell r="H1772">
            <v>0</v>
          </cell>
        </row>
        <row r="1773">
          <cell r="D1773">
            <v>0</v>
          </cell>
          <cell r="F1773">
            <v>0</v>
          </cell>
          <cell r="H1773">
            <v>0</v>
          </cell>
        </row>
        <row r="1774">
          <cell r="D1774">
            <v>0</v>
          </cell>
          <cell r="F1774">
            <v>0</v>
          </cell>
          <cell r="H1774">
            <v>0</v>
          </cell>
        </row>
        <row r="1775">
          <cell r="D1775">
            <v>0</v>
          </cell>
          <cell r="F1775">
            <v>0</v>
          </cell>
          <cell r="H1775">
            <v>0</v>
          </cell>
        </row>
        <row r="1776">
          <cell r="D1776">
            <v>0</v>
          </cell>
          <cell r="F1776">
            <v>0</v>
          </cell>
          <cell r="H1776">
            <v>0</v>
          </cell>
        </row>
        <row r="1777">
          <cell r="D1777">
            <v>0</v>
          </cell>
          <cell r="F1777">
            <v>0</v>
          </cell>
          <cell r="H1777">
            <v>0</v>
          </cell>
        </row>
        <row r="1778">
          <cell r="D1778">
            <v>0</v>
          </cell>
          <cell r="F1778">
            <v>0</v>
          </cell>
          <cell r="H1778">
            <v>0</v>
          </cell>
        </row>
        <row r="1779">
          <cell r="D1779">
            <v>0</v>
          </cell>
          <cell r="F1779">
            <v>0</v>
          </cell>
          <cell r="H1779">
            <v>0</v>
          </cell>
        </row>
        <row r="1780">
          <cell r="D1780">
            <v>0</v>
          </cell>
          <cell r="F1780">
            <v>0</v>
          </cell>
          <cell r="H1780">
            <v>0</v>
          </cell>
        </row>
        <row r="1781">
          <cell r="D1781">
            <v>0</v>
          </cell>
          <cell r="F1781">
            <v>0</v>
          </cell>
          <cell r="H1781">
            <v>0</v>
          </cell>
        </row>
        <row r="1782">
          <cell r="D1782">
            <v>0</v>
          </cell>
          <cell r="F1782">
            <v>0</v>
          </cell>
          <cell r="H1782">
            <v>0</v>
          </cell>
        </row>
        <row r="1783">
          <cell r="D1783">
            <v>0</v>
          </cell>
          <cell r="F1783">
            <v>0</v>
          </cell>
          <cell r="H1783">
            <v>0</v>
          </cell>
        </row>
        <row r="1784">
          <cell r="D1784">
            <v>0</v>
          </cell>
          <cell r="F1784">
            <v>0</v>
          </cell>
          <cell r="H1784">
            <v>0</v>
          </cell>
        </row>
        <row r="1785">
          <cell r="D1785">
            <v>0</v>
          </cell>
          <cell r="F1785">
            <v>0</v>
          </cell>
          <cell r="H1785">
            <v>0</v>
          </cell>
        </row>
        <row r="1786">
          <cell r="D1786">
            <v>0</v>
          </cell>
          <cell r="F1786">
            <v>0</v>
          </cell>
          <cell r="H1786">
            <v>0</v>
          </cell>
        </row>
        <row r="1787">
          <cell r="D1787">
            <v>0</v>
          </cell>
          <cell r="F1787">
            <v>0</v>
          </cell>
          <cell r="H1787">
            <v>0</v>
          </cell>
        </row>
        <row r="1788">
          <cell r="D1788">
            <v>0</v>
          </cell>
          <cell r="F1788">
            <v>0</v>
          </cell>
          <cell r="H1788">
            <v>0</v>
          </cell>
        </row>
        <row r="1789">
          <cell r="D1789">
            <v>0</v>
          </cell>
          <cell r="F1789">
            <v>0</v>
          </cell>
          <cell r="H1789">
            <v>0</v>
          </cell>
        </row>
        <row r="1790">
          <cell r="D1790">
            <v>0</v>
          </cell>
          <cell r="F1790">
            <v>0</v>
          </cell>
          <cell r="H1790">
            <v>0</v>
          </cell>
        </row>
        <row r="1791">
          <cell r="D1791">
            <v>0</v>
          </cell>
          <cell r="F1791">
            <v>0</v>
          </cell>
          <cell r="H1791">
            <v>0</v>
          </cell>
        </row>
        <row r="1792">
          <cell r="D1792">
            <v>0</v>
          </cell>
          <cell r="F1792">
            <v>0</v>
          </cell>
          <cell r="H1792">
            <v>0</v>
          </cell>
        </row>
        <row r="1793">
          <cell r="D1793">
            <v>0</v>
          </cell>
          <cell r="F1793">
            <v>0</v>
          </cell>
          <cell r="H1793">
            <v>0</v>
          </cell>
        </row>
        <row r="1794">
          <cell r="D1794">
            <v>0</v>
          </cell>
          <cell r="F1794">
            <v>0</v>
          </cell>
          <cell r="H1794">
            <v>0</v>
          </cell>
        </row>
        <row r="1795">
          <cell r="D1795">
            <v>0</v>
          </cell>
          <cell r="F1795">
            <v>0</v>
          </cell>
          <cell r="H1795">
            <v>0</v>
          </cell>
        </row>
        <row r="1796">
          <cell r="D1796">
            <v>0</v>
          </cell>
          <cell r="F1796">
            <v>0</v>
          </cell>
          <cell r="H1796">
            <v>0</v>
          </cell>
        </row>
        <row r="1797">
          <cell r="D1797">
            <v>0</v>
          </cell>
          <cell r="F1797">
            <v>0</v>
          </cell>
          <cell r="H1797">
            <v>0</v>
          </cell>
        </row>
        <row r="1798">
          <cell r="D1798">
            <v>0</v>
          </cell>
          <cell r="F1798">
            <v>0</v>
          </cell>
          <cell r="H1798">
            <v>0</v>
          </cell>
        </row>
        <row r="1799">
          <cell r="D1799">
            <v>0</v>
          </cell>
          <cell r="F1799">
            <v>0</v>
          </cell>
          <cell r="H1799">
            <v>0</v>
          </cell>
        </row>
        <row r="1800">
          <cell r="D1800">
            <v>0</v>
          </cell>
          <cell r="F1800">
            <v>0</v>
          </cell>
          <cell r="H1800">
            <v>0</v>
          </cell>
        </row>
        <row r="1801">
          <cell r="D1801">
            <v>0</v>
          </cell>
          <cell r="F1801">
            <v>0</v>
          </cell>
          <cell r="H1801">
            <v>0</v>
          </cell>
        </row>
        <row r="1802">
          <cell r="D1802">
            <v>0</v>
          </cell>
          <cell r="F1802">
            <v>0</v>
          </cell>
          <cell r="H1802">
            <v>0</v>
          </cell>
        </row>
        <row r="1803">
          <cell r="D1803">
            <v>0</v>
          </cell>
          <cell r="F1803">
            <v>0</v>
          </cell>
          <cell r="H1803">
            <v>0</v>
          </cell>
        </row>
        <row r="1804">
          <cell r="D1804">
            <v>0</v>
          </cell>
          <cell r="F1804">
            <v>0</v>
          </cell>
          <cell r="H1804">
            <v>0</v>
          </cell>
        </row>
        <row r="1805">
          <cell r="D1805">
            <v>0</v>
          </cell>
          <cell r="F1805">
            <v>0</v>
          </cell>
          <cell r="H1805">
            <v>0</v>
          </cell>
        </row>
        <row r="1806">
          <cell r="D1806">
            <v>0</v>
          </cell>
          <cell r="F1806">
            <v>0</v>
          </cell>
          <cell r="H1806">
            <v>0</v>
          </cell>
        </row>
        <row r="1807">
          <cell r="D1807">
            <v>0</v>
          </cell>
          <cell r="F1807">
            <v>0</v>
          </cell>
          <cell r="H1807">
            <v>0</v>
          </cell>
        </row>
        <row r="1808">
          <cell r="D1808">
            <v>0</v>
          </cell>
          <cell r="F1808">
            <v>0</v>
          </cell>
          <cell r="H1808">
            <v>0</v>
          </cell>
        </row>
        <row r="1809">
          <cell r="D1809">
            <v>0</v>
          </cell>
          <cell r="F1809">
            <v>0</v>
          </cell>
          <cell r="H1809">
            <v>0</v>
          </cell>
        </row>
        <row r="1810">
          <cell r="D1810">
            <v>0</v>
          </cell>
          <cell r="F1810">
            <v>0</v>
          </cell>
          <cell r="H1810">
            <v>0</v>
          </cell>
        </row>
        <row r="1811">
          <cell r="D1811">
            <v>0</v>
          </cell>
          <cell r="F1811">
            <v>0</v>
          </cell>
          <cell r="H1811">
            <v>0</v>
          </cell>
        </row>
        <row r="1812">
          <cell r="D1812">
            <v>0</v>
          </cell>
          <cell r="F1812">
            <v>0</v>
          </cell>
          <cell r="H1812">
            <v>0</v>
          </cell>
        </row>
        <row r="1813">
          <cell r="D1813">
            <v>0</v>
          </cell>
          <cell r="F1813">
            <v>0</v>
          </cell>
          <cell r="H1813">
            <v>0</v>
          </cell>
        </row>
        <row r="1814">
          <cell r="D1814">
            <v>0</v>
          </cell>
          <cell r="F1814">
            <v>0</v>
          </cell>
          <cell r="H1814">
            <v>0</v>
          </cell>
        </row>
        <row r="1815">
          <cell r="D1815">
            <v>0</v>
          </cell>
          <cell r="F1815">
            <v>0</v>
          </cell>
          <cell r="H1815">
            <v>0</v>
          </cell>
        </row>
        <row r="1816">
          <cell r="D1816">
            <v>0</v>
          </cell>
          <cell r="F1816">
            <v>0</v>
          </cell>
          <cell r="H1816">
            <v>0</v>
          </cell>
        </row>
        <row r="1817">
          <cell r="D1817">
            <v>0</v>
          </cell>
          <cell r="F1817">
            <v>0</v>
          </cell>
          <cell r="H1817">
            <v>0</v>
          </cell>
        </row>
        <row r="1818">
          <cell r="D1818">
            <v>0</v>
          </cell>
          <cell r="F1818">
            <v>0</v>
          </cell>
          <cell r="H1818">
            <v>0</v>
          </cell>
        </row>
        <row r="1819">
          <cell r="D1819">
            <v>0</v>
          </cell>
          <cell r="F1819">
            <v>0</v>
          </cell>
          <cell r="H1819">
            <v>0</v>
          </cell>
        </row>
        <row r="1820">
          <cell r="D1820">
            <v>0</v>
          </cell>
          <cell r="F1820">
            <v>0</v>
          </cell>
          <cell r="H1820">
            <v>0</v>
          </cell>
        </row>
        <row r="1821">
          <cell r="D1821">
            <v>0</v>
          </cell>
          <cell r="F1821">
            <v>0</v>
          </cell>
          <cell r="H1821">
            <v>0</v>
          </cell>
        </row>
        <row r="1822">
          <cell r="D1822">
            <v>0</v>
          </cell>
          <cell r="F1822">
            <v>0</v>
          </cell>
          <cell r="H1822">
            <v>0</v>
          </cell>
        </row>
        <row r="1823">
          <cell r="D1823">
            <v>0</v>
          </cell>
          <cell r="F1823">
            <v>0</v>
          </cell>
          <cell r="H1823">
            <v>0</v>
          </cell>
        </row>
        <row r="1824">
          <cell r="D1824">
            <v>0</v>
          </cell>
          <cell r="F1824">
            <v>0</v>
          </cell>
          <cell r="H1824">
            <v>0</v>
          </cell>
        </row>
        <row r="1825">
          <cell r="D1825">
            <v>0</v>
          </cell>
          <cell r="F1825">
            <v>0</v>
          </cell>
          <cell r="H1825">
            <v>0</v>
          </cell>
        </row>
        <row r="1826">
          <cell r="D1826">
            <v>0</v>
          </cell>
          <cell r="F1826">
            <v>0</v>
          </cell>
          <cell r="H1826">
            <v>0</v>
          </cell>
        </row>
        <row r="1827">
          <cell r="D1827">
            <v>0</v>
          </cell>
          <cell r="F1827">
            <v>0</v>
          </cell>
          <cell r="H1827">
            <v>0</v>
          </cell>
        </row>
        <row r="1828">
          <cell r="D1828">
            <v>0</v>
          </cell>
          <cell r="F1828">
            <v>0</v>
          </cell>
          <cell r="H1828">
            <v>0</v>
          </cell>
        </row>
        <row r="1829">
          <cell r="D1829">
            <v>0</v>
          </cell>
          <cell r="F1829">
            <v>0</v>
          </cell>
          <cell r="H1829">
            <v>0</v>
          </cell>
        </row>
        <row r="1830">
          <cell r="D1830">
            <v>0</v>
          </cell>
          <cell r="F1830">
            <v>0</v>
          </cell>
          <cell r="H1830">
            <v>0</v>
          </cell>
        </row>
        <row r="1831">
          <cell r="D1831">
            <v>0</v>
          </cell>
          <cell r="F1831">
            <v>0</v>
          </cell>
          <cell r="H1831">
            <v>0</v>
          </cell>
        </row>
        <row r="1832">
          <cell r="D1832">
            <v>0</v>
          </cell>
          <cell r="F1832">
            <v>0</v>
          </cell>
          <cell r="H1832">
            <v>0</v>
          </cell>
        </row>
        <row r="1833">
          <cell r="D1833">
            <v>0</v>
          </cell>
          <cell r="F1833">
            <v>0</v>
          </cell>
          <cell r="H1833">
            <v>0</v>
          </cell>
        </row>
        <row r="1834">
          <cell r="D1834">
            <v>0</v>
          </cell>
          <cell r="F1834">
            <v>0</v>
          </cell>
          <cell r="H1834">
            <v>0</v>
          </cell>
        </row>
        <row r="1835">
          <cell r="D1835">
            <v>0</v>
          </cell>
          <cell r="F1835">
            <v>0</v>
          </cell>
          <cell r="H1835">
            <v>0</v>
          </cell>
        </row>
        <row r="1836">
          <cell r="D1836">
            <v>0</v>
          </cell>
          <cell r="F1836">
            <v>0</v>
          </cell>
          <cell r="H1836">
            <v>0</v>
          </cell>
        </row>
        <row r="1837">
          <cell r="D1837">
            <v>0</v>
          </cell>
          <cell r="F1837">
            <v>0</v>
          </cell>
          <cell r="H1837">
            <v>0</v>
          </cell>
        </row>
        <row r="1838">
          <cell r="D1838">
            <v>0</v>
          </cell>
          <cell r="F1838">
            <v>0</v>
          </cell>
          <cell r="H1838">
            <v>0</v>
          </cell>
        </row>
        <row r="1839">
          <cell r="D1839">
            <v>0</v>
          </cell>
          <cell r="F1839">
            <v>0</v>
          </cell>
          <cell r="H1839">
            <v>0</v>
          </cell>
        </row>
        <row r="1840">
          <cell r="D1840">
            <v>0</v>
          </cell>
          <cell r="F1840">
            <v>0</v>
          </cell>
          <cell r="H1840">
            <v>0</v>
          </cell>
        </row>
        <row r="1841">
          <cell r="D1841">
            <v>0</v>
          </cell>
          <cell r="F1841">
            <v>0</v>
          </cell>
          <cell r="H1841">
            <v>0</v>
          </cell>
        </row>
        <row r="1842">
          <cell r="D1842">
            <v>0</v>
          </cell>
          <cell r="F1842">
            <v>0</v>
          </cell>
          <cell r="H1842">
            <v>0</v>
          </cell>
        </row>
        <row r="1843">
          <cell r="D1843">
            <v>0</v>
          </cell>
          <cell r="F1843">
            <v>0</v>
          </cell>
          <cell r="H1843">
            <v>0</v>
          </cell>
        </row>
        <row r="1844">
          <cell r="D1844">
            <v>0</v>
          </cell>
          <cell r="F1844">
            <v>0</v>
          </cell>
          <cell r="H1844">
            <v>0</v>
          </cell>
        </row>
        <row r="1845">
          <cell r="D1845">
            <v>0</v>
          </cell>
          <cell r="F1845">
            <v>0</v>
          </cell>
          <cell r="H1845">
            <v>0</v>
          </cell>
        </row>
        <row r="1846">
          <cell r="D1846">
            <v>0</v>
          </cell>
          <cell r="F1846">
            <v>0</v>
          </cell>
          <cell r="H1846">
            <v>0</v>
          </cell>
        </row>
        <row r="1847">
          <cell r="D1847">
            <v>0</v>
          </cell>
          <cell r="F1847">
            <v>0</v>
          </cell>
          <cell r="H1847">
            <v>0</v>
          </cell>
        </row>
        <row r="1848">
          <cell r="D1848">
            <v>0</v>
          </cell>
          <cell r="F1848">
            <v>0</v>
          </cell>
          <cell r="H1848">
            <v>0</v>
          </cell>
        </row>
        <row r="1849">
          <cell r="D1849">
            <v>0</v>
          </cell>
          <cell r="F1849">
            <v>0</v>
          </cell>
          <cell r="H1849">
            <v>0</v>
          </cell>
        </row>
        <row r="1850">
          <cell r="D1850">
            <v>0</v>
          </cell>
          <cell r="F1850">
            <v>0</v>
          </cell>
          <cell r="H1850">
            <v>0</v>
          </cell>
        </row>
        <row r="1851">
          <cell r="D1851">
            <v>0</v>
          </cell>
          <cell r="F1851">
            <v>0</v>
          </cell>
          <cell r="H1851">
            <v>0</v>
          </cell>
        </row>
        <row r="1852">
          <cell r="D1852">
            <v>0</v>
          </cell>
          <cell r="F1852">
            <v>0</v>
          </cell>
          <cell r="H1852">
            <v>0</v>
          </cell>
        </row>
        <row r="1853">
          <cell r="D1853">
            <v>0</v>
          </cell>
          <cell r="F1853">
            <v>0</v>
          </cell>
          <cell r="H1853">
            <v>0</v>
          </cell>
        </row>
        <row r="1854">
          <cell r="D1854">
            <v>0</v>
          </cell>
          <cell r="F1854">
            <v>0</v>
          </cell>
          <cell r="H1854">
            <v>0</v>
          </cell>
        </row>
        <row r="1855">
          <cell r="D1855">
            <v>0</v>
          </cell>
          <cell r="F1855">
            <v>0</v>
          </cell>
          <cell r="H1855">
            <v>0</v>
          </cell>
        </row>
        <row r="1856">
          <cell r="D1856">
            <v>0</v>
          </cell>
          <cell r="F1856">
            <v>0</v>
          </cell>
          <cell r="H1856">
            <v>0</v>
          </cell>
        </row>
        <row r="1857">
          <cell r="D1857">
            <v>0</v>
          </cell>
          <cell r="F1857">
            <v>0</v>
          </cell>
          <cell r="H1857">
            <v>0</v>
          </cell>
        </row>
        <row r="1858">
          <cell r="D1858">
            <v>0</v>
          </cell>
          <cell r="F1858">
            <v>0</v>
          </cell>
          <cell r="H1858">
            <v>0</v>
          </cell>
        </row>
        <row r="1859">
          <cell r="D1859">
            <v>0</v>
          </cell>
          <cell r="F1859">
            <v>0</v>
          </cell>
          <cell r="H1859">
            <v>0</v>
          </cell>
        </row>
        <row r="1860">
          <cell r="D1860">
            <v>0</v>
          </cell>
          <cell r="F1860">
            <v>0</v>
          </cell>
          <cell r="H1860">
            <v>0</v>
          </cell>
        </row>
        <row r="1861">
          <cell r="D1861">
            <v>0</v>
          </cell>
          <cell r="F1861">
            <v>0</v>
          </cell>
          <cell r="H1861">
            <v>0</v>
          </cell>
        </row>
        <row r="1862">
          <cell r="D1862">
            <v>0</v>
          </cell>
          <cell r="F1862">
            <v>0</v>
          </cell>
          <cell r="H1862">
            <v>0</v>
          </cell>
        </row>
        <row r="1863">
          <cell r="D1863">
            <v>0</v>
          </cell>
          <cell r="F1863">
            <v>0</v>
          </cell>
          <cell r="H1863">
            <v>0</v>
          </cell>
        </row>
        <row r="1864">
          <cell r="D1864">
            <v>0</v>
          </cell>
          <cell r="F1864">
            <v>0</v>
          </cell>
          <cell r="H1864">
            <v>0</v>
          </cell>
        </row>
        <row r="1865">
          <cell r="D1865">
            <v>0</v>
          </cell>
          <cell r="F1865">
            <v>0</v>
          </cell>
          <cell r="H1865">
            <v>0</v>
          </cell>
        </row>
        <row r="1866">
          <cell r="D1866">
            <v>0</v>
          </cell>
          <cell r="F1866">
            <v>0</v>
          </cell>
          <cell r="H1866">
            <v>0</v>
          </cell>
        </row>
        <row r="1867">
          <cell r="D1867">
            <v>0</v>
          </cell>
          <cell r="F1867">
            <v>0</v>
          </cell>
          <cell r="H1867">
            <v>0</v>
          </cell>
        </row>
        <row r="1868">
          <cell r="D1868">
            <v>0</v>
          </cell>
          <cell r="F1868">
            <v>0</v>
          </cell>
          <cell r="H1868">
            <v>0</v>
          </cell>
        </row>
        <row r="1869">
          <cell r="D1869">
            <v>0</v>
          </cell>
          <cell r="F1869">
            <v>0</v>
          </cell>
          <cell r="H1869">
            <v>0</v>
          </cell>
        </row>
        <row r="1870">
          <cell r="D1870">
            <v>0</v>
          </cell>
          <cell r="F1870">
            <v>0</v>
          </cell>
          <cell r="H1870">
            <v>0</v>
          </cell>
        </row>
        <row r="1871">
          <cell r="D1871">
            <v>0</v>
          </cell>
          <cell r="F1871">
            <v>0</v>
          </cell>
          <cell r="H1871">
            <v>0</v>
          </cell>
        </row>
        <row r="1872">
          <cell r="D1872">
            <v>0</v>
          </cell>
          <cell r="F1872">
            <v>0</v>
          </cell>
          <cell r="H1872">
            <v>0</v>
          </cell>
        </row>
        <row r="1873">
          <cell r="D1873">
            <v>0</v>
          </cell>
          <cell r="F1873">
            <v>0</v>
          </cell>
          <cell r="H1873">
            <v>0</v>
          </cell>
        </row>
        <row r="1874">
          <cell r="D1874">
            <v>0</v>
          </cell>
          <cell r="F1874">
            <v>0</v>
          </cell>
          <cell r="H1874">
            <v>0</v>
          </cell>
        </row>
        <row r="1875">
          <cell r="D1875">
            <v>0</v>
          </cell>
          <cell r="F1875">
            <v>0</v>
          </cell>
          <cell r="H1875">
            <v>0</v>
          </cell>
        </row>
        <row r="1876">
          <cell r="D1876">
            <v>0</v>
          </cell>
          <cell r="F1876">
            <v>0</v>
          </cell>
          <cell r="H1876">
            <v>0</v>
          </cell>
        </row>
        <row r="1877">
          <cell r="D1877">
            <v>0</v>
          </cell>
          <cell r="F1877">
            <v>0</v>
          </cell>
          <cell r="H1877">
            <v>0</v>
          </cell>
        </row>
        <row r="1878">
          <cell r="D1878">
            <v>0</v>
          </cell>
          <cell r="F1878">
            <v>0</v>
          </cell>
          <cell r="H1878">
            <v>0</v>
          </cell>
        </row>
        <row r="1879">
          <cell r="D1879">
            <v>0</v>
          </cell>
          <cell r="F1879">
            <v>0</v>
          </cell>
          <cell r="H1879">
            <v>0</v>
          </cell>
        </row>
        <row r="1880">
          <cell r="D1880">
            <v>0</v>
          </cell>
          <cell r="F1880">
            <v>0</v>
          </cell>
          <cell r="H1880">
            <v>0</v>
          </cell>
        </row>
        <row r="1881">
          <cell r="D1881">
            <v>0</v>
          </cell>
          <cell r="F1881">
            <v>0</v>
          </cell>
          <cell r="H1881">
            <v>0</v>
          </cell>
        </row>
        <row r="1882">
          <cell r="D1882">
            <v>0</v>
          </cell>
          <cell r="F1882">
            <v>0</v>
          </cell>
          <cell r="H1882">
            <v>0</v>
          </cell>
        </row>
        <row r="1883">
          <cell r="D1883">
            <v>0</v>
          </cell>
          <cell r="F1883">
            <v>0</v>
          </cell>
          <cell r="H1883">
            <v>0</v>
          </cell>
        </row>
        <row r="1884">
          <cell r="D1884">
            <v>0</v>
          </cell>
          <cell r="F1884">
            <v>0</v>
          </cell>
          <cell r="H1884">
            <v>0</v>
          </cell>
        </row>
        <row r="1885">
          <cell r="D1885">
            <v>0</v>
          </cell>
          <cell r="F1885">
            <v>0</v>
          </cell>
          <cell r="H1885">
            <v>0</v>
          </cell>
        </row>
        <row r="1886">
          <cell r="D1886">
            <v>0</v>
          </cell>
          <cell r="F1886">
            <v>0</v>
          </cell>
          <cell r="H1886">
            <v>0</v>
          </cell>
        </row>
        <row r="1887">
          <cell r="D1887">
            <v>0</v>
          </cell>
          <cell r="F1887">
            <v>0</v>
          </cell>
          <cell r="H1887">
            <v>0</v>
          </cell>
        </row>
        <row r="1888">
          <cell r="D1888">
            <v>0</v>
          </cell>
          <cell r="F1888">
            <v>0</v>
          </cell>
          <cell r="H1888">
            <v>0</v>
          </cell>
        </row>
        <row r="1889">
          <cell r="D1889">
            <v>0</v>
          </cell>
          <cell r="F1889">
            <v>0</v>
          </cell>
          <cell r="H1889">
            <v>0</v>
          </cell>
        </row>
        <row r="1890">
          <cell r="D1890">
            <v>0</v>
          </cell>
          <cell r="F1890">
            <v>0</v>
          </cell>
          <cell r="H1890">
            <v>0</v>
          </cell>
        </row>
        <row r="1891">
          <cell r="D1891">
            <v>0</v>
          </cell>
          <cell r="F1891">
            <v>0</v>
          </cell>
          <cell r="H1891">
            <v>0</v>
          </cell>
        </row>
        <row r="1892">
          <cell r="D1892">
            <v>0</v>
          </cell>
          <cell r="F1892">
            <v>0</v>
          </cell>
          <cell r="H1892">
            <v>0</v>
          </cell>
        </row>
        <row r="1893">
          <cell r="D1893">
            <v>0</v>
          </cell>
          <cell r="F1893">
            <v>0</v>
          </cell>
          <cell r="H1893">
            <v>0</v>
          </cell>
        </row>
        <row r="1894">
          <cell r="D1894">
            <v>0</v>
          </cell>
          <cell r="F1894">
            <v>0</v>
          </cell>
          <cell r="H1894">
            <v>0</v>
          </cell>
        </row>
        <row r="1895">
          <cell r="D1895">
            <v>0</v>
          </cell>
          <cell r="F1895">
            <v>0</v>
          </cell>
          <cell r="H1895">
            <v>0</v>
          </cell>
        </row>
        <row r="1896">
          <cell r="D1896">
            <v>0</v>
          </cell>
          <cell r="F1896">
            <v>0</v>
          </cell>
          <cell r="H1896">
            <v>0</v>
          </cell>
        </row>
        <row r="1897">
          <cell r="D1897">
            <v>0</v>
          </cell>
          <cell r="F1897">
            <v>0</v>
          </cell>
          <cell r="H1897">
            <v>0</v>
          </cell>
        </row>
        <row r="1898">
          <cell r="D1898">
            <v>0</v>
          </cell>
          <cell r="F1898">
            <v>0</v>
          </cell>
          <cell r="H1898">
            <v>0</v>
          </cell>
        </row>
        <row r="1899">
          <cell r="D1899">
            <v>0</v>
          </cell>
          <cell r="F1899">
            <v>0</v>
          </cell>
          <cell r="H1899">
            <v>0</v>
          </cell>
        </row>
        <row r="1900">
          <cell r="D1900">
            <v>0</v>
          </cell>
          <cell r="F1900">
            <v>0</v>
          </cell>
          <cell r="H1900">
            <v>0</v>
          </cell>
        </row>
        <row r="1901">
          <cell r="D1901">
            <v>0</v>
          </cell>
          <cell r="F1901">
            <v>0</v>
          </cell>
          <cell r="H1901">
            <v>0</v>
          </cell>
        </row>
        <row r="1902">
          <cell r="D1902">
            <v>0</v>
          </cell>
          <cell r="F1902">
            <v>0</v>
          </cell>
          <cell r="H1902">
            <v>0</v>
          </cell>
        </row>
        <row r="1903">
          <cell r="D1903">
            <v>0</v>
          </cell>
          <cell r="F1903">
            <v>0</v>
          </cell>
          <cell r="H1903">
            <v>0</v>
          </cell>
        </row>
        <row r="1904">
          <cell r="D1904">
            <v>0</v>
          </cell>
          <cell r="F1904">
            <v>0</v>
          </cell>
          <cell r="H1904">
            <v>0</v>
          </cell>
        </row>
        <row r="1905">
          <cell r="D1905">
            <v>0</v>
          </cell>
          <cell r="F1905">
            <v>0</v>
          </cell>
          <cell r="H1905">
            <v>0</v>
          </cell>
        </row>
        <row r="1906">
          <cell r="D1906">
            <v>0</v>
          </cell>
          <cell r="F1906">
            <v>0</v>
          </cell>
          <cell r="H1906">
            <v>0</v>
          </cell>
        </row>
        <row r="1907">
          <cell r="D1907">
            <v>0</v>
          </cell>
          <cell r="F1907">
            <v>0</v>
          </cell>
          <cell r="H1907">
            <v>0</v>
          </cell>
        </row>
        <row r="1908">
          <cell r="D1908">
            <v>0</v>
          </cell>
          <cell r="F1908">
            <v>0</v>
          </cell>
          <cell r="H1908">
            <v>0</v>
          </cell>
        </row>
        <row r="1909">
          <cell r="D1909">
            <v>0</v>
          </cell>
          <cell r="F1909">
            <v>0</v>
          </cell>
          <cell r="H1909">
            <v>0</v>
          </cell>
        </row>
        <row r="1910">
          <cell r="D1910">
            <v>0</v>
          </cell>
          <cell r="F1910">
            <v>0</v>
          </cell>
          <cell r="H1910">
            <v>0</v>
          </cell>
        </row>
        <row r="1911">
          <cell r="D1911">
            <v>0</v>
          </cell>
          <cell r="F1911">
            <v>0</v>
          </cell>
          <cell r="H1911">
            <v>0</v>
          </cell>
        </row>
        <row r="1912">
          <cell r="D1912">
            <v>0</v>
          </cell>
          <cell r="F1912">
            <v>0</v>
          </cell>
          <cell r="H1912">
            <v>0</v>
          </cell>
        </row>
        <row r="1913">
          <cell r="D1913">
            <v>0</v>
          </cell>
          <cell r="F1913">
            <v>0</v>
          </cell>
          <cell r="H1913">
            <v>0</v>
          </cell>
        </row>
        <row r="1914">
          <cell r="D1914">
            <v>0</v>
          </cell>
          <cell r="F1914">
            <v>0</v>
          </cell>
          <cell r="H1914">
            <v>0</v>
          </cell>
        </row>
        <row r="1915">
          <cell r="D1915">
            <v>0</v>
          </cell>
          <cell r="F1915">
            <v>0</v>
          </cell>
          <cell r="H1915">
            <v>0</v>
          </cell>
        </row>
        <row r="1916">
          <cell r="D1916">
            <v>0</v>
          </cell>
          <cell r="F1916">
            <v>0</v>
          </cell>
          <cell r="H1916">
            <v>0</v>
          </cell>
        </row>
        <row r="1917">
          <cell r="D1917">
            <v>0</v>
          </cell>
          <cell r="F1917">
            <v>0</v>
          </cell>
          <cell r="H1917">
            <v>0</v>
          </cell>
        </row>
        <row r="1918">
          <cell r="D1918">
            <v>0</v>
          </cell>
          <cell r="F1918">
            <v>0</v>
          </cell>
          <cell r="H1918">
            <v>0</v>
          </cell>
        </row>
        <row r="1919">
          <cell r="D1919">
            <v>0</v>
          </cell>
          <cell r="F1919">
            <v>0</v>
          </cell>
          <cell r="H1919">
            <v>0</v>
          </cell>
        </row>
        <row r="1920">
          <cell r="D1920">
            <v>0</v>
          </cell>
          <cell r="F1920">
            <v>0</v>
          </cell>
          <cell r="H1920">
            <v>0</v>
          </cell>
        </row>
        <row r="1921">
          <cell r="D1921">
            <v>0</v>
          </cell>
          <cell r="F1921">
            <v>0</v>
          </cell>
          <cell r="H1921">
            <v>0</v>
          </cell>
        </row>
        <row r="1922">
          <cell r="D1922">
            <v>0</v>
          </cell>
          <cell r="F1922">
            <v>0</v>
          </cell>
          <cell r="H1922">
            <v>0</v>
          </cell>
        </row>
        <row r="1923">
          <cell r="D1923">
            <v>0</v>
          </cell>
          <cell r="F1923">
            <v>0</v>
          </cell>
          <cell r="H1923">
            <v>0</v>
          </cell>
        </row>
        <row r="1924">
          <cell r="D1924">
            <v>0</v>
          </cell>
          <cell r="F1924">
            <v>0</v>
          </cell>
          <cell r="H1924">
            <v>0</v>
          </cell>
        </row>
        <row r="1925">
          <cell r="D1925">
            <v>0</v>
          </cell>
          <cell r="F1925">
            <v>0</v>
          </cell>
          <cell r="H1925">
            <v>0</v>
          </cell>
        </row>
        <row r="1926">
          <cell r="D1926">
            <v>0</v>
          </cell>
          <cell r="F1926">
            <v>0</v>
          </cell>
          <cell r="H1926">
            <v>0</v>
          </cell>
        </row>
        <row r="1927">
          <cell r="D1927">
            <v>0</v>
          </cell>
          <cell r="F1927">
            <v>0</v>
          </cell>
          <cell r="H1927">
            <v>0</v>
          </cell>
        </row>
        <row r="1928">
          <cell r="D1928">
            <v>0</v>
          </cell>
          <cell r="F1928">
            <v>0</v>
          </cell>
          <cell r="H1928">
            <v>0</v>
          </cell>
        </row>
        <row r="1929">
          <cell r="D1929">
            <v>0</v>
          </cell>
          <cell r="F1929">
            <v>0</v>
          </cell>
          <cell r="H1929">
            <v>0</v>
          </cell>
        </row>
        <row r="1930">
          <cell r="D1930">
            <v>0</v>
          </cell>
          <cell r="F1930">
            <v>0</v>
          </cell>
          <cell r="H1930">
            <v>0</v>
          </cell>
        </row>
        <row r="1931">
          <cell r="D1931">
            <v>0</v>
          </cell>
          <cell r="F1931">
            <v>0</v>
          </cell>
          <cell r="H1931">
            <v>0</v>
          </cell>
        </row>
        <row r="1932">
          <cell r="D1932">
            <v>0</v>
          </cell>
          <cell r="F1932">
            <v>0</v>
          </cell>
          <cell r="H1932">
            <v>0</v>
          </cell>
        </row>
        <row r="1933">
          <cell r="D1933">
            <v>0</v>
          </cell>
          <cell r="F1933">
            <v>0</v>
          </cell>
          <cell r="H1933">
            <v>0</v>
          </cell>
        </row>
        <row r="1934">
          <cell r="D1934">
            <v>0</v>
          </cell>
          <cell r="F1934">
            <v>0</v>
          </cell>
          <cell r="H1934">
            <v>0</v>
          </cell>
        </row>
        <row r="1935">
          <cell r="D1935">
            <v>0</v>
          </cell>
          <cell r="F1935">
            <v>0</v>
          </cell>
          <cell r="H1935">
            <v>0</v>
          </cell>
        </row>
        <row r="1936">
          <cell r="D1936">
            <v>0</v>
          </cell>
          <cell r="F1936">
            <v>0</v>
          </cell>
          <cell r="H1936">
            <v>0</v>
          </cell>
        </row>
        <row r="1937">
          <cell r="D1937">
            <v>0</v>
          </cell>
          <cell r="F1937">
            <v>0</v>
          </cell>
          <cell r="H1937">
            <v>0</v>
          </cell>
        </row>
        <row r="1938">
          <cell r="D1938">
            <v>0</v>
          </cell>
          <cell r="F1938">
            <v>0</v>
          </cell>
          <cell r="H1938">
            <v>0</v>
          </cell>
        </row>
        <row r="1939">
          <cell r="D1939">
            <v>0</v>
          </cell>
          <cell r="F1939">
            <v>0</v>
          </cell>
          <cell r="H1939">
            <v>0</v>
          </cell>
        </row>
        <row r="1940">
          <cell r="D1940">
            <v>0</v>
          </cell>
          <cell r="F1940">
            <v>0</v>
          </cell>
          <cell r="H1940">
            <v>0</v>
          </cell>
        </row>
        <row r="1941">
          <cell r="D1941">
            <v>0</v>
          </cell>
          <cell r="F1941">
            <v>0</v>
          </cell>
          <cell r="H1941">
            <v>0</v>
          </cell>
        </row>
        <row r="1942">
          <cell r="D1942">
            <v>0</v>
          </cell>
          <cell r="F1942">
            <v>0</v>
          </cell>
          <cell r="H1942">
            <v>0</v>
          </cell>
        </row>
        <row r="1943">
          <cell r="D1943">
            <v>0</v>
          </cell>
          <cell r="F1943">
            <v>0</v>
          </cell>
          <cell r="H1943">
            <v>0</v>
          </cell>
        </row>
        <row r="1944">
          <cell r="D1944">
            <v>0</v>
          </cell>
          <cell r="F1944">
            <v>0</v>
          </cell>
          <cell r="H1944">
            <v>0</v>
          </cell>
        </row>
        <row r="1945">
          <cell r="D1945">
            <v>0</v>
          </cell>
          <cell r="F1945">
            <v>0</v>
          </cell>
          <cell r="H1945">
            <v>0</v>
          </cell>
        </row>
        <row r="1946">
          <cell r="D1946">
            <v>0</v>
          </cell>
          <cell r="F1946">
            <v>0</v>
          </cell>
          <cell r="H1946">
            <v>0</v>
          </cell>
        </row>
        <row r="1947">
          <cell r="D1947">
            <v>0</v>
          </cell>
          <cell r="F1947">
            <v>0</v>
          </cell>
          <cell r="H1947">
            <v>0</v>
          </cell>
        </row>
        <row r="1948">
          <cell r="D1948">
            <v>0</v>
          </cell>
          <cell r="F1948">
            <v>0</v>
          </cell>
          <cell r="H1948">
            <v>0</v>
          </cell>
        </row>
        <row r="1949">
          <cell r="D1949">
            <v>0</v>
          </cell>
          <cell r="F1949">
            <v>0</v>
          </cell>
          <cell r="H1949">
            <v>0</v>
          </cell>
        </row>
        <row r="1950">
          <cell r="D1950">
            <v>0</v>
          </cell>
          <cell r="F1950">
            <v>0</v>
          </cell>
          <cell r="H1950">
            <v>0</v>
          </cell>
        </row>
        <row r="1951">
          <cell r="D1951">
            <v>0</v>
          </cell>
          <cell r="F1951">
            <v>0</v>
          </cell>
          <cell r="H1951">
            <v>0</v>
          </cell>
        </row>
        <row r="1952">
          <cell r="D1952">
            <v>0</v>
          </cell>
          <cell r="F1952">
            <v>0</v>
          </cell>
          <cell r="H1952">
            <v>0</v>
          </cell>
        </row>
        <row r="1953">
          <cell r="D1953">
            <v>0</v>
          </cell>
          <cell r="F1953">
            <v>0</v>
          </cell>
          <cell r="H1953">
            <v>0</v>
          </cell>
        </row>
        <row r="1954">
          <cell r="D1954">
            <v>0</v>
          </cell>
          <cell r="F1954">
            <v>0</v>
          </cell>
          <cell r="H1954">
            <v>0</v>
          </cell>
        </row>
        <row r="1955">
          <cell r="D1955">
            <v>0</v>
          </cell>
          <cell r="F1955">
            <v>0</v>
          </cell>
          <cell r="H1955">
            <v>0</v>
          </cell>
        </row>
        <row r="1956">
          <cell r="D1956">
            <v>0</v>
          </cell>
          <cell r="F1956">
            <v>0</v>
          </cell>
          <cell r="H1956">
            <v>0</v>
          </cell>
        </row>
        <row r="1957">
          <cell r="D1957">
            <v>0</v>
          </cell>
          <cell r="F1957">
            <v>0</v>
          </cell>
          <cell r="H1957">
            <v>0</v>
          </cell>
        </row>
        <row r="1958">
          <cell r="D1958">
            <v>0</v>
          </cell>
          <cell r="F1958">
            <v>0</v>
          </cell>
          <cell r="H1958">
            <v>0</v>
          </cell>
        </row>
        <row r="1959">
          <cell r="D1959">
            <v>0</v>
          </cell>
          <cell r="F1959">
            <v>0</v>
          </cell>
          <cell r="H1959">
            <v>0</v>
          </cell>
        </row>
        <row r="1960">
          <cell r="D1960">
            <v>0</v>
          </cell>
          <cell r="F1960">
            <v>0</v>
          </cell>
          <cell r="H1960">
            <v>0</v>
          </cell>
        </row>
        <row r="1961">
          <cell r="D1961">
            <v>0</v>
          </cell>
          <cell r="F1961">
            <v>0</v>
          </cell>
          <cell r="H1961">
            <v>0</v>
          </cell>
        </row>
        <row r="1962">
          <cell r="D1962">
            <v>0</v>
          </cell>
          <cell r="F1962">
            <v>0</v>
          </cell>
          <cell r="H1962">
            <v>0</v>
          </cell>
        </row>
        <row r="1963">
          <cell r="D1963">
            <v>0</v>
          </cell>
          <cell r="F1963">
            <v>0</v>
          </cell>
          <cell r="H1963">
            <v>0</v>
          </cell>
        </row>
        <row r="1964">
          <cell r="D1964">
            <v>0</v>
          </cell>
          <cell r="F1964">
            <v>0</v>
          </cell>
          <cell r="H1964">
            <v>0</v>
          </cell>
        </row>
        <row r="1965">
          <cell r="D1965">
            <v>0</v>
          </cell>
          <cell r="F1965">
            <v>0</v>
          </cell>
          <cell r="H1965">
            <v>0</v>
          </cell>
        </row>
        <row r="1966">
          <cell r="D1966">
            <v>0</v>
          </cell>
          <cell r="F1966">
            <v>0</v>
          </cell>
          <cell r="H1966">
            <v>0</v>
          </cell>
        </row>
        <row r="1967">
          <cell r="D1967">
            <v>0</v>
          </cell>
          <cell r="F1967">
            <v>0</v>
          </cell>
          <cell r="H1967">
            <v>0</v>
          </cell>
        </row>
        <row r="1968">
          <cell r="D1968">
            <v>0</v>
          </cell>
          <cell r="F1968">
            <v>0</v>
          </cell>
          <cell r="H1968">
            <v>0</v>
          </cell>
        </row>
        <row r="1969">
          <cell r="D1969">
            <v>0</v>
          </cell>
          <cell r="F1969">
            <v>0</v>
          </cell>
          <cell r="H1969">
            <v>0</v>
          </cell>
        </row>
        <row r="1970">
          <cell r="D1970">
            <v>0</v>
          </cell>
          <cell r="F1970">
            <v>0</v>
          </cell>
          <cell r="H1970">
            <v>0</v>
          </cell>
        </row>
        <row r="1971">
          <cell r="D1971">
            <v>0</v>
          </cell>
          <cell r="F1971">
            <v>0</v>
          </cell>
          <cell r="H1971">
            <v>0</v>
          </cell>
        </row>
        <row r="1972">
          <cell r="D1972">
            <v>0</v>
          </cell>
          <cell r="F1972">
            <v>0</v>
          </cell>
          <cell r="H1972">
            <v>0</v>
          </cell>
        </row>
        <row r="1973">
          <cell r="D1973">
            <v>0</v>
          </cell>
          <cell r="F1973">
            <v>0</v>
          </cell>
          <cell r="H1973">
            <v>0</v>
          </cell>
        </row>
        <row r="1974">
          <cell r="D1974">
            <v>0</v>
          </cell>
          <cell r="F1974">
            <v>0</v>
          </cell>
          <cell r="H1974">
            <v>0</v>
          </cell>
        </row>
        <row r="1975">
          <cell r="D1975">
            <v>0</v>
          </cell>
          <cell r="F1975">
            <v>0</v>
          </cell>
          <cell r="H1975">
            <v>0</v>
          </cell>
        </row>
        <row r="1976">
          <cell r="D1976">
            <v>0</v>
          </cell>
          <cell r="F1976">
            <v>0</v>
          </cell>
          <cell r="H1976">
            <v>0</v>
          </cell>
        </row>
        <row r="1977">
          <cell r="D1977">
            <v>0</v>
          </cell>
          <cell r="F1977">
            <v>0</v>
          </cell>
          <cell r="H1977">
            <v>0</v>
          </cell>
        </row>
        <row r="1978">
          <cell r="D1978">
            <v>0</v>
          </cell>
          <cell r="F1978">
            <v>0</v>
          </cell>
          <cell r="H1978">
            <v>0</v>
          </cell>
        </row>
        <row r="1979">
          <cell r="D1979">
            <v>0</v>
          </cell>
          <cell r="F1979">
            <v>0</v>
          </cell>
          <cell r="H1979">
            <v>0</v>
          </cell>
        </row>
        <row r="1980">
          <cell r="D1980">
            <v>0</v>
          </cell>
          <cell r="F1980">
            <v>0</v>
          </cell>
          <cell r="H1980">
            <v>0</v>
          </cell>
        </row>
        <row r="1981">
          <cell r="D1981">
            <v>0</v>
          </cell>
          <cell r="F1981">
            <v>0</v>
          </cell>
          <cell r="H1981">
            <v>0</v>
          </cell>
        </row>
        <row r="1982">
          <cell r="D1982">
            <v>0</v>
          </cell>
          <cell r="F1982">
            <v>0</v>
          </cell>
          <cell r="H1982">
            <v>0</v>
          </cell>
        </row>
        <row r="1983">
          <cell r="D1983">
            <v>0</v>
          </cell>
          <cell r="F1983">
            <v>0</v>
          </cell>
          <cell r="H1983">
            <v>0</v>
          </cell>
        </row>
        <row r="1984">
          <cell r="D1984">
            <v>0</v>
          </cell>
          <cell r="F1984">
            <v>0</v>
          </cell>
          <cell r="H1984">
            <v>0</v>
          </cell>
        </row>
        <row r="1985">
          <cell r="D1985">
            <v>0</v>
          </cell>
          <cell r="F1985">
            <v>0</v>
          </cell>
          <cell r="H1985">
            <v>0</v>
          </cell>
        </row>
        <row r="1986">
          <cell r="D1986">
            <v>0</v>
          </cell>
          <cell r="F1986">
            <v>0</v>
          </cell>
          <cell r="H1986">
            <v>0</v>
          </cell>
        </row>
        <row r="1987">
          <cell r="D1987">
            <v>0</v>
          </cell>
          <cell r="F1987">
            <v>0</v>
          </cell>
          <cell r="H1987">
            <v>0</v>
          </cell>
        </row>
        <row r="1988">
          <cell r="D1988">
            <v>0</v>
          </cell>
          <cell r="F1988">
            <v>0</v>
          </cell>
          <cell r="H1988">
            <v>0</v>
          </cell>
        </row>
        <row r="1989">
          <cell r="D1989">
            <v>0</v>
          </cell>
          <cell r="F1989">
            <v>0</v>
          </cell>
          <cell r="H1989">
            <v>0</v>
          </cell>
        </row>
        <row r="1990">
          <cell r="D1990">
            <v>0</v>
          </cell>
          <cell r="F1990">
            <v>0</v>
          </cell>
          <cell r="H1990">
            <v>0</v>
          </cell>
        </row>
        <row r="1991">
          <cell r="D1991">
            <v>0</v>
          </cell>
          <cell r="F1991">
            <v>0</v>
          </cell>
          <cell r="H1991">
            <v>0</v>
          </cell>
        </row>
        <row r="1992">
          <cell r="D1992">
            <v>0</v>
          </cell>
          <cell r="F1992">
            <v>0</v>
          </cell>
          <cell r="H1992">
            <v>0</v>
          </cell>
        </row>
        <row r="1993">
          <cell r="D1993">
            <v>0</v>
          </cell>
          <cell r="F1993">
            <v>0</v>
          </cell>
          <cell r="H1993">
            <v>0</v>
          </cell>
        </row>
        <row r="1994">
          <cell r="D1994">
            <v>0</v>
          </cell>
          <cell r="F1994">
            <v>0</v>
          </cell>
          <cell r="H1994">
            <v>0</v>
          </cell>
        </row>
        <row r="1995">
          <cell r="D1995">
            <v>0</v>
          </cell>
          <cell r="F1995">
            <v>0</v>
          </cell>
          <cell r="H1995">
            <v>0</v>
          </cell>
        </row>
        <row r="1996">
          <cell r="D1996">
            <v>0</v>
          </cell>
          <cell r="F1996">
            <v>0</v>
          </cell>
          <cell r="H1996">
            <v>0</v>
          </cell>
        </row>
        <row r="1997">
          <cell r="D1997">
            <v>0</v>
          </cell>
          <cell r="F1997">
            <v>0</v>
          </cell>
          <cell r="H1997">
            <v>0</v>
          </cell>
        </row>
        <row r="1998">
          <cell r="D1998">
            <v>0</v>
          </cell>
          <cell r="F1998">
            <v>0</v>
          </cell>
          <cell r="H1998">
            <v>0</v>
          </cell>
        </row>
        <row r="1999">
          <cell r="D1999">
            <v>0</v>
          </cell>
          <cell r="F1999">
            <v>0</v>
          </cell>
          <cell r="H1999">
            <v>0</v>
          </cell>
        </row>
        <row r="2000">
          <cell r="D2000">
            <v>0</v>
          </cell>
          <cell r="F2000">
            <v>0</v>
          </cell>
          <cell r="H2000">
            <v>0</v>
          </cell>
        </row>
        <row r="2001">
          <cell r="D2001">
            <v>0</v>
          </cell>
          <cell r="F2001">
            <v>0</v>
          </cell>
          <cell r="H2001">
            <v>0</v>
          </cell>
        </row>
        <row r="2002">
          <cell r="D2002">
            <v>0</v>
          </cell>
          <cell r="F2002">
            <v>0</v>
          </cell>
          <cell r="H2002">
            <v>0</v>
          </cell>
        </row>
        <row r="2003">
          <cell r="D2003">
            <v>0</v>
          </cell>
          <cell r="F2003">
            <v>0</v>
          </cell>
          <cell r="H2003">
            <v>0</v>
          </cell>
        </row>
        <row r="2004">
          <cell r="D2004">
            <v>0</v>
          </cell>
          <cell r="F2004">
            <v>0</v>
          </cell>
          <cell r="H2004">
            <v>0</v>
          </cell>
        </row>
        <row r="2005">
          <cell r="D2005">
            <v>0</v>
          </cell>
          <cell r="F2005">
            <v>0</v>
          </cell>
          <cell r="H2005">
            <v>0</v>
          </cell>
        </row>
        <row r="2006">
          <cell r="D2006">
            <v>0</v>
          </cell>
          <cell r="F2006">
            <v>0</v>
          </cell>
          <cell r="H2006">
            <v>0</v>
          </cell>
        </row>
        <row r="2007">
          <cell r="D2007">
            <v>0</v>
          </cell>
          <cell r="F2007">
            <v>0</v>
          </cell>
          <cell r="H2007">
            <v>0</v>
          </cell>
        </row>
        <row r="2008">
          <cell r="D2008">
            <v>0</v>
          </cell>
          <cell r="F2008">
            <v>0</v>
          </cell>
          <cell r="H2008">
            <v>0</v>
          </cell>
        </row>
        <row r="2009">
          <cell r="D2009">
            <v>0</v>
          </cell>
          <cell r="F2009">
            <v>0</v>
          </cell>
          <cell r="H2009">
            <v>0</v>
          </cell>
        </row>
        <row r="2010">
          <cell r="D2010">
            <v>0</v>
          </cell>
          <cell r="F2010">
            <v>0</v>
          </cell>
          <cell r="H2010">
            <v>0</v>
          </cell>
        </row>
        <row r="2011">
          <cell r="D2011">
            <v>0</v>
          </cell>
          <cell r="F2011">
            <v>0</v>
          </cell>
          <cell r="H2011">
            <v>0</v>
          </cell>
        </row>
        <row r="2012">
          <cell r="D2012">
            <v>0</v>
          </cell>
          <cell r="F2012">
            <v>0</v>
          </cell>
          <cell r="H2012">
            <v>0</v>
          </cell>
        </row>
        <row r="2013">
          <cell r="D2013">
            <v>0</v>
          </cell>
          <cell r="F2013">
            <v>0</v>
          </cell>
          <cell r="H2013">
            <v>0</v>
          </cell>
        </row>
        <row r="2014">
          <cell r="D2014">
            <v>0</v>
          </cell>
          <cell r="F2014">
            <v>0</v>
          </cell>
          <cell r="H2014">
            <v>0</v>
          </cell>
        </row>
        <row r="2015">
          <cell r="D2015">
            <v>0</v>
          </cell>
          <cell r="F2015">
            <v>0</v>
          </cell>
          <cell r="H2015">
            <v>0</v>
          </cell>
        </row>
        <row r="2016">
          <cell r="D2016">
            <v>0</v>
          </cell>
          <cell r="F2016">
            <v>0</v>
          </cell>
          <cell r="H2016">
            <v>0</v>
          </cell>
        </row>
        <row r="2017">
          <cell r="D2017">
            <v>0</v>
          </cell>
          <cell r="F2017">
            <v>0</v>
          </cell>
          <cell r="H2017">
            <v>0</v>
          </cell>
        </row>
        <row r="2018">
          <cell r="D2018">
            <v>0</v>
          </cell>
          <cell r="F2018">
            <v>0</v>
          </cell>
          <cell r="H2018">
            <v>0</v>
          </cell>
        </row>
        <row r="2019">
          <cell r="D2019">
            <v>0</v>
          </cell>
          <cell r="F2019">
            <v>0</v>
          </cell>
          <cell r="H2019">
            <v>0</v>
          </cell>
        </row>
        <row r="2020">
          <cell r="D2020">
            <v>0</v>
          </cell>
          <cell r="F2020">
            <v>0</v>
          </cell>
          <cell r="H2020">
            <v>0</v>
          </cell>
        </row>
        <row r="2021">
          <cell r="D2021">
            <v>0</v>
          </cell>
          <cell r="F2021">
            <v>0</v>
          </cell>
          <cell r="H2021">
            <v>0</v>
          </cell>
        </row>
        <row r="2022">
          <cell r="D2022">
            <v>0</v>
          </cell>
          <cell r="F2022">
            <v>0</v>
          </cell>
          <cell r="H2022">
            <v>0</v>
          </cell>
        </row>
        <row r="2023">
          <cell r="D2023">
            <v>0</v>
          </cell>
          <cell r="F2023">
            <v>0</v>
          </cell>
          <cell r="H2023">
            <v>0</v>
          </cell>
        </row>
        <row r="2024">
          <cell r="D2024">
            <v>0</v>
          </cell>
          <cell r="F2024">
            <v>0</v>
          </cell>
          <cell r="H2024">
            <v>0</v>
          </cell>
        </row>
        <row r="2025">
          <cell r="D2025">
            <v>0</v>
          </cell>
          <cell r="F2025">
            <v>0</v>
          </cell>
          <cell r="H2025">
            <v>0</v>
          </cell>
        </row>
        <row r="2026">
          <cell r="D2026">
            <v>0</v>
          </cell>
          <cell r="F2026">
            <v>0</v>
          </cell>
          <cell r="H2026">
            <v>0</v>
          </cell>
        </row>
        <row r="2027">
          <cell r="D2027">
            <v>0</v>
          </cell>
          <cell r="F2027">
            <v>0</v>
          </cell>
          <cell r="H2027">
            <v>0</v>
          </cell>
        </row>
        <row r="2028">
          <cell r="D2028">
            <v>0</v>
          </cell>
          <cell r="F2028">
            <v>0</v>
          </cell>
          <cell r="H2028">
            <v>0</v>
          </cell>
        </row>
        <row r="2029">
          <cell r="D2029">
            <v>0</v>
          </cell>
          <cell r="F2029">
            <v>0</v>
          </cell>
          <cell r="H2029">
            <v>0</v>
          </cell>
        </row>
        <row r="2030">
          <cell r="D2030">
            <v>0</v>
          </cell>
          <cell r="F2030">
            <v>0</v>
          </cell>
          <cell r="H2030">
            <v>0</v>
          </cell>
        </row>
        <row r="2031">
          <cell r="D2031">
            <v>0</v>
          </cell>
          <cell r="F2031">
            <v>0</v>
          </cell>
          <cell r="H2031">
            <v>0</v>
          </cell>
        </row>
        <row r="2032">
          <cell r="D2032">
            <v>0</v>
          </cell>
          <cell r="F2032">
            <v>0</v>
          </cell>
          <cell r="H2032">
            <v>0</v>
          </cell>
        </row>
        <row r="2033">
          <cell r="D2033">
            <v>0</v>
          </cell>
          <cell r="F2033">
            <v>0</v>
          </cell>
          <cell r="H2033">
            <v>0</v>
          </cell>
        </row>
        <row r="2034">
          <cell r="D2034">
            <v>0</v>
          </cell>
          <cell r="F2034">
            <v>0</v>
          </cell>
          <cell r="H2034">
            <v>0</v>
          </cell>
        </row>
        <row r="2035">
          <cell r="D2035">
            <v>0</v>
          </cell>
          <cell r="F2035">
            <v>0</v>
          </cell>
          <cell r="H2035">
            <v>0</v>
          </cell>
        </row>
        <row r="2036">
          <cell r="D2036">
            <v>0</v>
          </cell>
          <cell r="F2036">
            <v>0</v>
          </cell>
          <cell r="H2036">
            <v>0</v>
          </cell>
        </row>
        <row r="2037">
          <cell r="D2037">
            <v>0</v>
          </cell>
          <cell r="F2037">
            <v>0</v>
          </cell>
          <cell r="H2037">
            <v>0</v>
          </cell>
        </row>
        <row r="2038">
          <cell r="D2038">
            <v>0</v>
          </cell>
          <cell r="F2038">
            <v>0</v>
          </cell>
          <cell r="H2038">
            <v>0</v>
          </cell>
        </row>
        <row r="2039">
          <cell r="D2039">
            <v>0</v>
          </cell>
          <cell r="F2039">
            <v>0</v>
          </cell>
          <cell r="H2039">
            <v>0</v>
          </cell>
        </row>
        <row r="2040">
          <cell r="D2040">
            <v>0</v>
          </cell>
          <cell r="F2040">
            <v>0</v>
          </cell>
          <cell r="H2040">
            <v>0</v>
          </cell>
        </row>
        <row r="2041">
          <cell r="D2041">
            <v>0</v>
          </cell>
          <cell r="F2041">
            <v>0</v>
          </cell>
          <cell r="H2041">
            <v>0</v>
          </cell>
        </row>
        <row r="2042">
          <cell r="D2042">
            <v>0</v>
          </cell>
          <cell r="F2042">
            <v>0</v>
          </cell>
          <cell r="H2042">
            <v>0</v>
          </cell>
        </row>
        <row r="2043">
          <cell r="D2043">
            <v>0</v>
          </cell>
          <cell r="F2043">
            <v>0</v>
          </cell>
          <cell r="H2043">
            <v>0</v>
          </cell>
        </row>
        <row r="2044">
          <cell r="D2044">
            <v>0</v>
          </cell>
          <cell r="F2044">
            <v>0</v>
          </cell>
          <cell r="H2044">
            <v>0</v>
          </cell>
        </row>
        <row r="2045">
          <cell r="D2045">
            <v>0</v>
          </cell>
          <cell r="F2045">
            <v>0</v>
          </cell>
          <cell r="H2045">
            <v>0</v>
          </cell>
        </row>
        <row r="2046">
          <cell r="D2046">
            <v>0</v>
          </cell>
          <cell r="F2046">
            <v>0</v>
          </cell>
          <cell r="H2046">
            <v>0</v>
          </cell>
        </row>
        <row r="2047">
          <cell r="D2047">
            <v>0</v>
          </cell>
          <cell r="F2047">
            <v>0</v>
          </cell>
          <cell r="H2047">
            <v>0</v>
          </cell>
        </row>
        <row r="2048">
          <cell r="D2048">
            <v>0</v>
          </cell>
          <cell r="F2048">
            <v>0</v>
          </cell>
          <cell r="H2048">
            <v>0</v>
          </cell>
        </row>
        <row r="2049">
          <cell r="D2049">
            <v>0</v>
          </cell>
          <cell r="F2049">
            <v>0</v>
          </cell>
          <cell r="H2049">
            <v>0</v>
          </cell>
        </row>
        <row r="2050">
          <cell r="D2050">
            <v>0</v>
          </cell>
          <cell r="F2050">
            <v>0</v>
          </cell>
          <cell r="H2050">
            <v>0</v>
          </cell>
        </row>
        <row r="2051">
          <cell r="D2051">
            <v>0</v>
          </cell>
          <cell r="F2051">
            <v>0</v>
          </cell>
          <cell r="H2051">
            <v>0</v>
          </cell>
        </row>
        <row r="2052">
          <cell r="D2052">
            <v>0</v>
          </cell>
          <cell r="F2052">
            <v>0</v>
          </cell>
          <cell r="H2052">
            <v>0</v>
          </cell>
        </row>
        <row r="2053">
          <cell r="D2053">
            <v>0</v>
          </cell>
          <cell r="F2053">
            <v>0</v>
          </cell>
          <cell r="H2053">
            <v>0</v>
          </cell>
        </row>
        <row r="2054">
          <cell r="D2054">
            <v>0</v>
          </cell>
          <cell r="F2054">
            <v>0</v>
          </cell>
          <cell r="H2054">
            <v>0</v>
          </cell>
        </row>
        <row r="2055">
          <cell r="D2055">
            <v>0</v>
          </cell>
          <cell r="F2055">
            <v>0</v>
          </cell>
          <cell r="H2055">
            <v>0</v>
          </cell>
        </row>
        <row r="2056">
          <cell r="D2056">
            <v>0</v>
          </cell>
          <cell r="F2056">
            <v>0</v>
          </cell>
          <cell r="H2056">
            <v>0</v>
          </cell>
        </row>
        <row r="2057">
          <cell r="D2057">
            <v>0</v>
          </cell>
          <cell r="F2057">
            <v>0</v>
          </cell>
          <cell r="H2057">
            <v>0</v>
          </cell>
        </row>
        <row r="2058">
          <cell r="D2058">
            <v>0</v>
          </cell>
          <cell r="F2058">
            <v>0</v>
          </cell>
          <cell r="H2058">
            <v>0</v>
          </cell>
        </row>
        <row r="2059">
          <cell r="D2059">
            <v>0</v>
          </cell>
          <cell r="F2059">
            <v>0</v>
          </cell>
          <cell r="H2059">
            <v>0</v>
          </cell>
        </row>
        <row r="2060">
          <cell r="D2060">
            <v>0</v>
          </cell>
          <cell r="F2060">
            <v>0</v>
          </cell>
          <cell r="H2060">
            <v>0</v>
          </cell>
        </row>
        <row r="2061">
          <cell r="D2061">
            <v>0</v>
          </cell>
          <cell r="F2061">
            <v>0</v>
          </cell>
          <cell r="H2061">
            <v>0</v>
          </cell>
        </row>
        <row r="2062">
          <cell r="D2062">
            <v>0</v>
          </cell>
          <cell r="F2062">
            <v>0</v>
          </cell>
          <cell r="H2062">
            <v>0</v>
          </cell>
        </row>
        <row r="2063">
          <cell r="D2063">
            <v>0</v>
          </cell>
          <cell r="F2063">
            <v>0</v>
          </cell>
          <cell r="H2063">
            <v>0</v>
          </cell>
        </row>
        <row r="2064">
          <cell r="D2064">
            <v>0</v>
          </cell>
          <cell r="F2064">
            <v>0</v>
          </cell>
          <cell r="H2064">
            <v>0</v>
          </cell>
        </row>
        <row r="2065">
          <cell r="D2065">
            <v>0</v>
          </cell>
          <cell r="F2065">
            <v>0</v>
          </cell>
          <cell r="H2065">
            <v>0</v>
          </cell>
        </row>
        <row r="2066">
          <cell r="D2066">
            <v>0</v>
          </cell>
          <cell r="F2066">
            <v>0</v>
          </cell>
          <cell r="H2066">
            <v>0</v>
          </cell>
        </row>
        <row r="2067">
          <cell r="D2067">
            <v>0</v>
          </cell>
          <cell r="F2067">
            <v>0</v>
          </cell>
          <cell r="H2067">
            <v>0</v>
          </cell>
        </row>
        <row r="2068">
          <cell r="D2068">
            <v>0</v>
          </cell>
          <cell r="F2068">
            <v>0</v>
          </cell>
          <cell r="H2068">
            <v>0</v>
          </cell>
        </row>
        <row r="2069">
          <cell r="D2069">
            <v>0</v>
          </cell>
          <cell r="F2069">
            <v>0</v>
          </cell>
          <cell r="H2069">
            <v>0</v>
          </cell>
        </row>
        <row r="2070">
          <cell r="D2070">
            <v>0</v>
          </cell>
          <cell r="F2070">
            <v>0</v>
          </cell>
          <cell r="H2070">
            <v>0</v>
          </cell>
        </row>
        <row r="2071">
          <cell r="D2071">
            <v>0</v>
          </cell>
          <cell r="F2071">
            <v>0</v>
          </cell>
          <cell r="H2071">
            <v>0</v>
          </cell>
        </row>
        <row r="2072">
          <cell r="D2072">
            <v>0</v>
          </cell>
          <cell r="F2072">
            <v>0</v>
          </cell>
          <cell r="H2072">
            <v>0</v>
          </cell>
        </row>
        <row r="2073">
          <cell r="D2073">
            <v>0</v>
          </cell>
          <cell r="F2073">
            <v>0</v>
          </cell>
          <cell r="H2073">
            <v>0</v>
          </cell>
        </row>
        <row r="2074">
          <cell r="D2074">
            <v>0</v>
          </cell>
          <cell r="F2074">
            <v>0</v>
          </cell>
          <cell r="H2074">
            <v>0</v>
          </cell>
        </row>
        <row r="2075">
          <cell r="D2075">
            <v>0</v>
          </cell>
          <cell r="F2075">
            <v>0</v>
          </cell>
          <cell r="H2075">
            <v>0</v>
          </cell>
        </row>
        <row r="2076">
          <cell r="D2076">
            <v>0</v>
          </cell>
          <cell r="F2076">
            <v>0</v>
          </cell>
          <cell r="H2076">
            <v>0</v>
          </cell>
        </row>
        <row r="2077">
          <cell r="D2077">
            <v>0</v>
          </cell>
          <cell r="F2077">
            <v>0</v>
          </cell>
          <cell r="H2077">
            <v>0</v>
          </cell>
        </row>
        <row r="2078">
          <cell r="D2078">
            <v>0</v>
          </cell>
          <cell r="F2078">
            <v>0</v>
          </cell>
          <cell r="H2078">
            <v>0</v>
          </cell>
        </row>
        <row r="2079">
          <cell r="D2079">
            <v>0</v>
          </cell>
          <cell r="F2079">
            <v>0</v>
          </cell>
          <cell r="H2079">
            <v>0</v>
          </cell>
        </row>
        <row r="2080">
          <cell r="D2080">
            <v>0</v>
          </cell>
          <cell r="F2080">
            <v>0</v>
          </cell>
          <cell r="H2080">
            <v>0</v>
          </cell>
        </row>
        <row r="2081">
          <cell r="D2081">
            <v>0</v>
          </cell>
          <cell r="F2081">
            <v>0</v>
          </cell>
          <cell r="H2081">
            <v>0</v>
          </cell>
        </row>
        <row r="2082">
          <cell r="D2082">
            <v>0</v>
          </cell>
          <cell r="F2082">
            <v>0</v>
          </cell>
          <cell r="H2082">
            <v>0</v>
          </cell>
        </row>
        <row r="2083">
          <cell r="D2083">
            <v>0</v>
          </cell>
          <cell r="F2083">
            <v>0</v>
          </cell>
          <cell r="H2083">
            <v>0</v>
          </cell>
        </row>
        <row r="2084">
          <cell r="D2084">
            <v>0</v>
          </cell>
          <cell r="F2084">
            <v>0</v>
          </cell>
          <cell r="H2084">
            <v>0</v>
          </cell>
        </row>
        <row r="2085">
          <cell r="D2085">
            <v>0</v>
          </cell>
          <cell r="F2085">
            <v>0</v>
          </cell>
          <cell r="H2085">
            <v>0</v>
          </cell>
        </row>
        <row r="2086">
          <cell r="D2086">
            <v>0</v>
          </cell>
          <cell r="F2086">
            <v>0</v>
          </cell>
          <cell r="H2086">
            <v>0</v>
          </cell>
        </row>
        <row r="2087">
          <cell r="D2087">
            <v>0</v>
          </cell>
          <cell r="F2087">
            <v>0</v>
          </cell>
          <cell r="H2087">
            <v>0</v>
          </cell>
        </row>
        <row r="2088">
          <cell r="D2088">
            <v>0</v>
          </cell>
          <cell r="F2088">
            <v>0</v>
          </cell>
          <cell r="H2088">
            <v>0</v>
          </cell>
        </row>
        <row r="2089">
          <cell r="D2089">
            <v>0</v>
          </cell>
          <cell r="F2089">
            <v>0</v>
          </cell>
          <cell r="H2089">
            <v>0</v>
          </cell>
        </row>
        <row r="2090">
          <cell r="D2090">
            <v>0</v>
          </cell>
          <cell r="F2090">
            <v>0</v>
          </cell>
          <cell r="H2090">
            <v>0</v>
          </cell>
        </row>
        <row r="2091">
          <cell r="D2091">
            <v>0</v>
          </cell>
          <cell r="F2091">
            <v>0</v>
          </cell>
          <cell r="H2091">
            <v>0</v>
          </cell>
        </row>
        <row r="2092">
          <cell r="D2092">
            <v>0</v>
          </cell>
          <cell r="F2092">
            <v>0</v>
          </cell>
          <cell r="H2092">
            <v>0</v>
          </cell>
        </row>
        <row r="2093">
          <cell r="D2093">
            <v>0</v>
          </cell>
          <cell r="F2093">
            <v>0</v>
          </cell>
          <cell r="H2093">
            <v>0</v>
          </cell>
        </row>
        <row r="2094">
          <cell r="D2094">
            <v>0</v>
          </cell>
          <cell r="F2094">
            <v>0</v>
          </cell>
          <cell r="H2094">
            <v>0</v>
          </cell>
        </row>
        <row r="2095">
          <cell r="D2095">
            <v>0</v>
          </cell>
          <cell r="F2095">
            <v>0</v>
          </cell>
          <cell r="H2095">
            <v>0</v>
          </cell>
        </row>
        <row r="2096">
          <cell r="D2096">
            <v>0</v>
          </cell>
          <cell r="F2096">
            <v>0</v>
          </cell>
          <cell r="H2096">
            <v>0</v>
          </cell>
        </row>
        <row r="2097">
          <cell r="D2097">
            <v>0</v>
          </cell>
          <cell r="F2097">
            <v>0</v>
          </cell>
          <cell r="H2097">
            <v>0</v>
          </cell>
        </row>
        <row r="2098">
          <cell r="D2098">
            <v>0</v>
          </cell>
          <cell r="F2098">
            <v>0</v>
          </cell>
          <cell r="H2098">
            <v>0</v>
          </cell>
        </row>
        <row r="2099">
          <cell r="D2099">
            <v>0</v>
          </cell>
          <cell r="F2099">
            <v>0</v>
          </cell>
          <cell r="H2099">
            <v>0</v>
          </cell>
        </row>
        <row r="2100">
          <cell r="D2100">
            <v>0</v>
          </cell>
          <cell r="F2100">
            <v>0</v>
          </cell>
          <cell r="H2100">
            <v>0</v>
          </cell>
        </row>
        <row r="2101">
          <cell r="D2101">
            <v>0</v>
          </cell>
          <cell r="F2101">
            <v>0</v>
          </cell>
          <cell r="H2101">
            <v>0</v>
          </cell>
        </row>
        <row r="2102">
          <cell r="D2102">
            <v>0</v>
          </cell>
          <cell r="F2102">
            <v>0</v>
          </cell>
          <cell r="H2102">
            <v>0</v>
          </cell>
        </row>
        <row r="2103">
          <cell r="D2103">
            <v>0</v>
          </cell>
          <cell r="F2103">
            <v>0</v>
          </cell>
          <cell r="H2103">
            <v>0</v>
          </cell>
        </row>
        <row r="2104">
          <cell r="D2104">
            <v>0</v>
          </cell>
          <cell r="F2104">
            <v>0</v>
          </cell>
          <cell r="H2104">
            <v>0</v>
          </cell>
        </row>
        <row r="2105">
          <cell r="D2105">
            <v>0</v>
          </cell>
          <cell r="F2105">
            <v>0</v>
          </cell>
          <cell r="H2105">
            <v>0</v>
          </cell>
        </row>
        <row r="2106">
          <cell r="D2106">
            <v>0</v>
          </cell>
          <cell r="F2106">
            <v>0</v>
          </cell>
          <cell r="H2106">
            <v>0</v>
          </cell>
        </row>
        <row r="2107">
          <cell r="D2107">
            <v>0</v>
          </cell>
          <cell r="F2107">
            <v>0</v>
          </cell>
          <cell r="H2107">
            <v>0</v>
          </cell>
        </row>
        <row r="2108">
          <cell r="D2108">
            <v>0</v>
          </cell>
          <cell r="F2108">
            <v>0</v>
          </cell>
          <cell r="H2108">
            <v>0</v>
          </cell>
        </row>
        <row r="2109">
          <cell r="D2109">
            <v>0</v>
          </cell>
          <cell r="F2109">
            <v>0</v>
          </cell>
          <cell r="H2109">
            <v>0</v>
          </cell>
        </row>
        <row r="2110">
          <cell r="D2110">
            <v>0</v>
          </cell>
          <cell r="F2110">
            <v>0</v>
          </cell>
          <cell r="H2110">
            <v>0</v>
          </cell>
        </row>
        <row r="2111">
          <cell r="D2111">
            <v>0</v>
          </cell>
          <cell r="F2111">
            <v>0</v>
          </cell>
          <cell r="H2111">
            <v>0</v>
          </cell>
        </row>
        <row r="2112">
          <cell r="D2112">
            <v>0</v>
          </cell>
          <cell r="F2112">
            <v>0</v>
          </cell>
          <cell r="H2112">
            <v>0</v>
          </cell>
        </row>
        <row r="2113">
          <cell r="D2113">
            <v>0</v>
          </cell>
          <cell r="F2113">
            <v>0</v>
          </cell>
          <cell r="H2113">
            <v>0</v>
          </cell>
        </row>
        <row r="2114">
          <cell r="D2114">
            <v>0</v>
          </cell>
          <cell r="F2114">
            <v>0</v>
          </cell>
          <cell r="H2114">
            <v>0</v>
          </cell>
        </row>
        <row r="2115">
          <cell r="D2115">
            <v>0</v>
          </cell>
          <cell r="F2115">
            <v>0</v>
          </cell>
          <cell r="H2115">
            <v>0</v>
          </cell>
        </row>
        <row r="2116">
          <cell r="D2116">
            <v>0</v>
          </cell>
          <cell r="F2116">
            <v>0</v>
          </cell>
          <cell r="H2116">
            <v>0</v>
          </cell>
        </row>
        <row r="2117">
          <cell r="D2117">
            <v>0</v>
          </cell>
          <cell r="F2117">
            <v>0</v>
          </cell>
          <cell r="H2117">
            <v>0</v>
          </cell>
        </row>
        <row r="2118">
          <cell r="D2118">
            <v>0</v>
          </cell>
          <cell r="F2118">
            <v>0</v>
          </cell>
          <cell r="H2118">
            <v>0</v>
          </cell>
        </row>
        <row r="2119">
          <cell r="D2119">
            <v>0</v>
          </cell>
          <cell r="F2119">
            <v>0</v>
          </cell>
          <cell r="H2119">
            <v>0</v>
          </cell>
        </row>
        <row r="2120">
          <cell r="D2120">
            <v>0</v>
          </cell>
          <cell r="F2120">
            <v>0</v>
          </cell>
          <cell r="H2120">
            <v>0</v>
          </cell>
        </row>
        <row r="2121">
          <cell r="D2121">
            <v>0</v>
          </cell>
          <cell r="F2121">
            <v>0</v>
          </cell>
          <cell r="H2121">
            <v>0</v>
          </cell>
        </row>
        <row r="2122">
          <cell r="D2122">
            <v>0</v>
          </cell>
          <cell r="F2122">
            <v>0</v>
          </cell>
          <cell r="H2122">
            <v>0</v>
          </cell>
        </row>
        <row r="2123">
          <cell r="D2123">
            <v>0</v>
          </cell>
          <cell r="F2123">
            <v>0</v>
          </cell>
          <cell r="H2123">
            <v>0</v>
          </cell>
        </row>
        <row r="2124">
          <cell r="D2124">
            <v>0</v>
          </cell>
          <cell r="F2124">
            <v>0</v>
          </cell>
          <cell r="H2124">
            <v>0</v>
          </cell>
        </row>
        <row r="2125">
          <cell r="D2125">
            <v>0</v>
          </cell>
          <cell r="F2125">
            <v>0</v>
          </cell>
          <cell r="H2125">
            <v>0</v>
          </cell>
        </row>
        <row r="2126">
          <cell r="D2126">
            <v>0</v>
          </cell>
          <cell r="F2126">
            <v>0</v>
          </cell>
          <cell r="H2126">
            <v>0</v>
          </cell>
        </row>
        <row r="2127">
          <cell r="D2127">
            <v>0</v>
          </cell>
          <cell r="F2127">
            <v>0</v>
          </cell>
          <cell r="H2127">
            <v>0</v>
          </cell>
        </row>
        <row r="2128">
          <cell r="D2128">
            <v>0</v>
          </cell>
          <cell r="F2128">
            <v>0</v>
          </cell>
          <cell r="H2128">
            <v>0</v>
          </cell>
        </row>
        <row r="2129">
          <cell r="D2129">
            <v>0</v>
          </cell>
          <cell r="F2129">
            <v>0</v>
          </cell>
          <cell r="H2129">
            <v>0</v>
          </cell>
        </row>
        <row r="2130">
          <cell r="D2130">
            <v>0</v>
          </cell>
          <cell r="F2130">
            <v>0</v>
          </cell>
          <cell r="H2130">
            <v>0</v>
          </cell>
        </row>
        <row r="2131">
          <cell r="D2131">
            <v>0</v>
          </cell>
          <cell r="F2131">
            <v>0</v>
          </cell>
          <cell r="H2131">
            <v>0</v>
          </cell>
        </row>
        <row r="2132">
          <cell r="D2132">
            <v>0</v>
          </cell>
          <cell r="F2132">
            <v>0</v>
          </cell>
          <cell r="H2132">
            <v>0</v>
          </cell>
        </row>
        <row r="2133">
          <cell r="D2133">
            <v>0</v>
          </cell>
          <cell r="F2133">
            <v>0</v>
          </cell>
          <cell r="H2133">
            <v>0</v>
          </cell>
        </row>
        <row r="2134">
          <cell r="D2134">
            <v>0</v>
          </cell>
          <cell r="F2134">
            <v>0</v>
          </cell>
          <cell r="H2134">
            <v>0</v>
          </cell>
        </row>
        <row r="2135">
          <cell r="D2135">
            <v>0</v>
          </cell>
          <cell r="F2135">
            <v>0</v>
          </cell>
          <cell r="H2135">
            <v>0</v>
          </cell>
        </row>
        <row r="2136">
          <cell r="D2136">
            <v>0</v>
          </cell>
          <cell r="F2136">
            <v>0</v>
          </cell>
          <cell r="H2136">
            <v>0</v>
          </cell>
        </row>
        <row r="2137">
          <cell r="D2137">
            <v>0</v>
          </cell>
          <cell r="F2137">
            <v>0</v>
          </cell>
          <cell r="H2137">
            <v>0</v>
          </cell>
        </row>
        <row r="2138">
          <cell r="D2138">
            <v>0</v>
          </cell>
          <cell r="F2138">
            <v>0</v>
          </cell>
          <cell r="H2138">
            <v>0</v>
          </cell>
        </row>
        <row r="2139">
          <cell r="D2139">
            <v>0</v>
          </cell>
          <cell r="F2139">
            <v>0</v>
          </cell>
          <cell r="H2139">
            <v>0</v>
          </cell>
        </row>
        <row r="2140">
          <cell r="D2140">
            <v>0</v>
          </cell>
          <cell r="F2140">
            <v>0</v>
          </cell>
          <cell r="H2140">
            <v>0</v>
          </cell>
        </row>
        <row r="2141">
          <cell r="D2141">
            <v>0</v>
          </cell>
          <cell r="F2141">
            <v>0</v>
          </cell>
          <cell r="H2141">
            <v>0</v>
          </cell>
        </row>
        <row r="2142">
          <cell r="D2142">
            <v>0</v>
          </cell>
          <cell r="F2142">
            <v>0</v>
          </cell>
          <cell r="H2142">
            <v>0</v>
          </cell>
        </row>
        <row r="2143">
          <cell r="D2143">
            <v>0</v>
          </cell>
          <cell r="F2143">
            <v>0</v>
          </cell>
          <cell r="H2143">
            <v>0</v>
          </cell>
        </row>
        <row r="2144">
          <cell r="D2144">
            <v>0</v>
          </cell>
          <cell r="F2144">
            <v>0</v>
          </cell>
          <cell r="H2144">
            <v>0</v>
          </cell>
        </row>
        <row r="2145">
          <cell r="D2145">
            <v>0</v>
          </cell>
          <cell r="F2145">
            <v>0</v>
          </cell>
          <cell r="H2145">
            <v>0</v>
          </cell>
        </row>
        <row r="2146">
          <cell r="D2146">
            <v>0</v>
          </cell>
          <cell r="F2146">
            <v>0</v>
          </cell>
          <cell r="H2146">
            <v>0</v>
          </cell>
        </row>
        <row r="2147">
          <cell r="D2147">
            <v>0</v>
          </cell>
          <cell r="F2147">
            <v>0</v>
          </cell>
          <cell r="H2147">
            <v>0</v>
          </cell>
        </row>
        <row r="2148">
          <cell r="D2148">
            <v>0</v>
          </cell>
          <cell r="F2148">
            <v>0</v>
          </cell>
          <cell r="H2148">
            <v>0</v>
          </cell>
        </row>
        <row r="2149">
          <cell r="D2149">
            <v>0</v>
          </cell>
          <cell r="F2149">
            <v>0</v>
          </cell>
          <cell r="H2149">
            <v>0</v>
          </cell>
        </row>
        <row r="2150">
          <cell r="D2150">
            <v>0</v>
          </cell>
          <cell r="F2150">
            <v>0</v>
          </cell>
          <cell r="H2150">
            <v>0</v>
          </cell>
        </row>
        <row r="2151">
          <cell r="D2151">
            <v>0</v>
          </cell>
          <cell r="F2151">
            <v>0</v>
          </cell>
          <cell r="H2151">
            <v>0</v>
          </cell>
        </row>
        <row r="2152">
          <cell r="D2152">
            <v>0</v>
          </cell>
          <cell r="F2152">
            <v>0</v>
          </cell>
          <cell r="H2152">
            <v>0</v>
          </cell>
        </row>
        <row r="2153">
          <cell r="D2153">
            <v>0</v>
          </cell>
          <cell r="F2153">
            <v>0</v>
          </cell>
          <cell r="H2153">
            <v>0</v>
          </cell>
        </row>
        <row r="2154">
          <cell r="D2154">
            <v>0</v>
          </cell>
          <cell r="F2154">
            <v>0</v>
          </cell>
          <cell r="H2154">
            <v>0</v>
          </cell>
        </row>
        <row r="2155">
          <cell r="D2155">
            <v>0</v>
          </cell>
          <cell r="F2155">
            <v>0</v>
          </cell>
          <cell r="H2155">
            <v>0</v>
          </cell>
        </row>
        <row r="2156">
          <cell r="D2156">
            <v>0</v>
          </cell>
          <cell r="F2156">
            <v>0</v>
          </cell>
          <cell r="H2156">
            <v>0</v>
          </cell>
        </row>
        <row r="2157">
          <cell r="D2157">
            <v>0</v>
          </cell>
          <cell r="F2157">
            <v>0</v>
          </cell>
          <cell r="H2157">
            <v>0</v>
          </cell>
        </row>
        <row r="2158">
          <cell r="D2158">
            <v>0</v>
          </cell>
          <cell r="F2158">
            <v>0</v>
          </cell>
          <cell r="H2158">
            <v>0</v>
          </cell>
        </row>
        <row r="2159">
          <cell r="D2159">
            <v>0</v>
          </cell>
          <cell r="F2159">
            <v>0</v>
          </cell>
          <cell r="H2159">
            <v>0</v>
          </cell>
        </row>
        <row r="2160">
          <cell r="D2160">
            <v>0</v>
          </cell>
          <cell r="F2160">
            <v>0</v>
          </cell>
          <cell r="H2160">
            <v>0</v>
          </cell>
        </row>
        <row r="2161">
          <cell r="D2161">
            <v>0</v>
          </cell>
          <cell r="F2161">
            <v>0</v>
          </cell>
          <cell r="H2161">
            <v>0</v>
          </cell>
        </row>
        <row r="2162">
          <cell r="D2162">
            <v>0</v>
          </cell>
          <cell r="F2162">
            <v>0</v>
          </cell>
          <cell r="H2162">
            <v>0</v>
          </cell>
        </row>
        <row r="2163">
          <cell r="D2163">
            <v>0</v>
          </cell>
          <cell r="F2163">
            <v>0</v>
          </cell>
          <cell r="H2163">
            <v>0</v>
          </cell>
        </row>
        <row r="2164">
          <cell r="D2164">
            <v>0</v>
          </cell>
          <cell r="F2164">
            <v>0</v>
          </cell>
          <cell r="H2164">
            <v>0</v>
          </cell>
        </row>
        <row r="2165">
          <cell r="D2165">
            <v>0</v>
          </cell>
          <cell r="F2165">
            <v>0</v>
          </cell>
          <cell r="H2165">
            <v>0</v>
          </cell>
        </row>
        <row r="2166">
          <cell r="D2166">
            <v>0</v>
          </cell>
          <cell r="F2166">
            <v>0</v>
          </cell>
          <cell r="H2166">
            <v>0</v>
          </cell>
        </row>
        <row r="2167">
          <cell r="D2167">
            <v>0</v>
          </cell>
          <cell r="F2167">
            <v>0</v>
          </cell>
          <cell r="H2167">
            <v>0</v>
          </cell>
        </row>
        <row r="2168">
          <cell r="D2168">
            <v>0</v>
          </cell>
          <cell r="F2168">
            <v>0</v>
          </cell>
          <cell r="H2168">
            <v>0</v>
          </cell>
        </row>
        <row r="2169">
          <cell r="D2169">
            <v>0</v>
          </cell>
          <cell r="F2169">
            <v>0</v>
          </cell>
          <cell r="H2169">
            <v>0</v>
          </cell>
        </row>
        <row r="2170">
          <cell r="D2170">
            <v>0</v>
          </cell>
          <cell r="F2170">
            <v>0</v>
          </cell>
          <cell r="H2170">
            <v>0</v>
          </cell>
        </row>
        <row r="2171">
          <cell r="D2171">
            <v>0</v>
          </cell>
          <cell r="F2171">
            <v>0</v>
          </cell>
          <cell r="H2171">
            <v>0</v>
          </cell>
        </row>
        <row r="2172">
          <cell r="D2172">
            <v>0</v>
          </cell>
          <cell r="F2172">
            <v>0</v>
          </cell>
          <cell r="H2172">
            <v>0</v>
          </cell>
        </row>
        <row r="2173">
          <cell r="D2173">
            <v>0</v>
          </cell>
          <cell r="F2173">
            <v>0</v>
          </cell>
          <cell r="H2173">
            <v>0</v>
          </cell>
        </row>
        <row r="2174">
          <cell r="D2174">
            <v>0</v>
          </cell>
          <cell r="F2174">
            <v>0</v>
          </cell>
          <cell r="H2174">
            <v>0</v>
          </cell>
        </row>
        <row r="2175">
          <cell r="D2175">
            <v>0</v>
          </cell>
          <cell r="F2175">
            <v>0</v>
          </cell>
          <cell r="H2175">
            <v>0</v>
          </cell>
        </row>
        <row r="2176">
          <cell r="D2176">
            <v>0</v>
          </cell>
          <cell r="F2176">
            <v>0</v>
          </cell>
          <cell r="H2176">
            <v>0</v>
          </cell>
        </row>
        <row r="2177">
          <cell r="D2177">
            <v>0</v>
          </cell>
          <cell r="F2177">
            <v>0</v>
          </cell>
          <cell r="H2177">
            <v>0</v>
          </cell>
        </row>
        <row r="2178">
          <cell r="D2178">
            <v>0</v>
          </cell>
          <cell r="F2178">
            <v>0</v>
          </cell>
          <cell r="H2178">
            <v>0</v>
          </cell>
        </row>
        <row r="2179">
          <cell r="D2179">
            <v>0</v>
          </cell>
          <cell r="F2179">
            <v>0</v>
          </cell>
          <cell r="H2179">
            <v>0</v>
          </cell>
        </row>
        <row r="2180">
          <cell r="D2180">
            <v>0</v>
          </cell>
          <cell r="F2180">
            <v>0</v>
          </cell>
          <cell r="H2180">
            <v>0</v>
          </cell>
        </row>
        <row r="2181">
          <cell r="D2181">
            <v>0</v>
          </cell>
          <cell r="F2181">
            <v>0</v>
          </cell>
          <cell r="H2181">
            <v>0</v>
          </cell>
        </row>
        <row r="2182">
          <cell r="D2182">
            <v>0</v>
          </cell>
          <cell r="F2182">
            <v>0</v>
          </cell>
          <cell r="H2182">
            <v>0</v>
          </cell>
        </row>
        <row r="2183">
          <cell r="D2183">
            <v>0</v>
          </cell>
          <cell r="F2183">
            <v>0</v>
          </cell>
          <cell r="H2183">
            <v>0</v>
          </cell>
        </row>
        <row r="2184">
          <cell r="D2184">
            <v>0</v>
          </cell>
          <cell r="F2184">
            <v>0</v>
          </cell>
          <cell r="H2184">
            <v>0</v>
          </cell>
        </row>
        <row r="2185">
          <cell r="D2185">
            <v>0</v>
          </cell>
          <cell r="F2185">
            <v>0</v>
          </cell>
          <cell r="H2185">
            <v>0</v>
          </cell>
        </row>
        <row r="2186">
          <cell r="D2186">
            <v>0</v>
          </cell>
          <cell r="F2186">
            <v>0</v>
          </cell>
          <cell r="H2186">
            <v>0</v>
          </cell>
        </row>
        <row r="2187">
          <cell r="D2187">
            <v>0</v>
          </cell>
          <cell r="F2187">
            <v>0</v>
          </cell>
          <cell r="H2187">
            <v>0</v>
          </cell>
        </row>
        <row r="2188">
          <cell r="D2188">
            <v>0</v>
          </cell>
          <cell r="F2188">
            <v>0</v>
          </cell>
          <cell r="H2188">
            <v>0</v>
          </cell>
        </row>
        <row r="2189">
          <cell r="D2189">
            <v>0</v>
          </cell>
          <cell r="F2189">
            <v>0</v>
          </cell>
          <cell r="H2189">
            <v>0</v>
          </cell>
        </row>
        <row r="2190">
          <cell r="D2190">
            <v>0</v>
          </cell>
          <cell r="F2190">
            <v>0</v>
          </cell>
          <cell r="H2190">
            <v>0</v>
          </cell>
        </row>
        <row r="2191">
          <cell r="D2191">
            <v>0</v>
          </cell>
          <cell r="F2191">
            <v>0</v>
          </cell>
          <cell r="H2191">
            <v>0</v>
          </cell>
        </row>
        <row r="2192">
          <cell r="D2192">
            <v>0</v>
          </cell>
          <cell r="F2192">
            <v>0</v>
          </cell>
          <cell r="H2192">
            <v>0</v>
          </cell>
        </row>
        <row r="2193">
          <cell r="D2193">
            <v>0</v>
          </cell>
          <cell r="F2193">
            <v>0</v>
          </cell>
          <cell r="H2193">
            <v>0</v>
          </cell>
        </row>
        <row r="2194">
          <cell r="D2194">
            <v>0</v>
          </cell>
          <cell r="F2194">
            <v>0</v>
          </cell>
          <cell r="H2194">
            <v>0</v>
          </cell>
        </row>
        <row r="2195">
          <cell r="D2195">
            <v>0</v>
          </cell>
          <cell r="F2195">
            <v>0</v>
          </cell>
          <cell r="H2195">
            <v>0</v>
          </cell>
        </row>
        <row r="2196">
          <cell r="D2196">
            <v>0</v>
          </cell>
          <cell r="F2196">
            <v>0</v>
          </cell>
          <cell r="H2196">
            <v>0</v>
          </cell>
        </row>
        <row r="2197">
          <cell r="D2197">
            <v>0</v>
          </cell>
          <cell r="F2197">
            <v>0</v>
          </cell>
          <cell r="H2197">
            <v>0</v>
          </cell>
        </row>
        <row r="2198">
          <cell r="D2198">
            <v>0</v>
          </cell>
          <cell r="F2198">
            <v>0</v>
          </cell>
          <cell r="H2198">
            <v>0</v>
          </cell>
        </row>
        <row r="2199">
          <cell r="D2199">
            <v>0</v>
          </cell>
          <cell r="F2199">
            <v>0</v>
          </cell>
          <cell r="H2199">
            <v>0</v>
          </cell>
        </row>
        <row r="2200">
          <cell r="D2200">
            <v>0</v>
          </cell>
          <cell r="F2200">
            <v>0</v>
          </cell>
          <cell r="H2200">
            <v>0</v>
          </cell>
        </row>
        <row r="2201">
          <cell r="D2201">
            <v>0</v>
          </cell>
          <cell r="F2201">
            <v>0</v>
          </cell>
          <cell r="H2201">
            <v>0</v>
          </cell>
        </row>
        <row r="2202">
          <cell r="D2202">
            <v>0</v>
          </cell>
          <cell r="F2202">
            <v>0</v>
          </cell>
          <cell r="H2202">
            <v>0</v>
          </cell>
        </row>
        <row r="2203">
          <cell r="D2203">
            <v>0</v>
          </cell>
          <cell r="F2203">
            <v>0</v>
          </cell>
          <cell r="H2203">
            <v>0</v>
          </cell>
        </row>
        <row r="2204">
          <cell r="D2204">
            <v>0</v>
          </cell>
          <cell r="F2204">
            <v>0</v>
          </cell>
          <cell r="H2204">
            <v>0</v>
          </cell>
        </row>
        <row r="2205">
          <cell r="D2205">
            <v>0</v>
          </cell>
          <cell r="F2205">
            <v>0</v>
          </cell>
          <cell r="H2205">
            <v>0</v>
          </cell>
        </row>
        <row r="2206">
          <cell r="D2206">
            <v>0</v>
          </cell>
          <cell r="F2206">
            <v>0</v>
          </cell>
          <cell r="H2206">
            <v>0</v>
          </cell>
        </row>
        <row r="2207">
          <cell r="D2207">
            <v>0</v>
          </cell>
          <cell r="F2207">
            <v>0</v>
          </cell>
          <cell r="H2207">
            <v>0</v>
          </cell>
        </row>
        <row r="2208">
          <cell r="D2208">
            <v>0</v>
          </cell>
          <cell r="F2208">
            <v>0</v>
          </cell>
          <cell r="H2208">
            <v>0</v>
          </cell>
        </row>
        <row r="2209">
          <cell r="D2209">
            <v>0</v>
          </cell>
          <cell r="F2209">
            <v>0</v>
          </cell>
          <cell r="H2209">
            <v>0</v>
          </cell>
        </row>
        <row r="2210">
          <cell r="D2210">
            <v>0</v>
          </cell>
          <cell r="F2210">
            <v>0</v>
          </cell>
          <cell r="H2210">
            <v>0</v>
          </cell>
        </row>
        <row r="2211">
          <cell r="D2211">
            <v>0</v>
          </cell>
          <cell r="F2211">
            <v>0</v>
          </cell>
          <cell r="H2211">
            <v>0</v>
          </cell>
        </row>
        <row r="2212">
          <cell r="D2212">
            <v>0</v>
          </cell>
          <cell r="F2212">
            <v>0</v>
          </cell>
          <cell r="H2212">
            <v>0</v>
          </cell>
        </row>
        <row r="2213">
          <cell r="D2213">
            <v>0</v>
          </cell>
          <cell r="F2213">
            <v>0</v>
          </cell>
          <cell r="H2213">
            <v>0</v>
          </cell>
        </row>
        <row r="2214">
          <cell r="D2214">
            <v>0</v>
          </cell>
          <cell r="F2214">
            <v>0</v>
          </cell>
          <cell r="H2214">
            <v>0</v>
          </cell>
        </row>
        <row r="2215">
          <cell r="D2215">
            <v>0</v>
          </cell>
          <cell r="F2215">
            <v>0</v>
          </cell>
          <cell r="H2215">
            <v>0</v>
          </cell>
        </row>
        <row r="2216">
          <cell r="D2216">
            <v>0</v>
          </cell>
          <cell r="F2216">
            <v>0</v>
          </cell>
          <cell r="H2216">
            <v>0</v>
          </cell>
        </row>
        <row r="2217">
          <cell r="D2217">
            <v>0</v>
          </cell>
          <cell r="F2217">
            <v>0</v>
          </cell>
          <cell r="H2217">
            <v>0</v>
          </cell>
        </row>
        <row r="2218">
          <cell r="D2218">
            <v>0</v>
          </cell>
          <cell r="F2218">
            <v>0</v>
          </cell>
          <cell r="H2218">
            <v>0</v>
          </cell>
        </row>
        <row r="2219">
          <cell r="D2219">
            <v>0</v>
          </cell>
          <cell r="F2219">
            <v>0</v>
          </cell>
          <cell r="H2219">
            <v>0</v>
          </cell>
        </row>
        <row r="2220">
          <cell r="D2220">
            <v>0</v>
          </cell>
          <cell r="F2220">
            <v>0</v>
          </cell>
          <cell r="H2220">
            <v>0</v>
          </cell>
        </row>
        <row r="2221">
          <cell r="D2221">
            <v>0</v>
          </cell>
          <cell r="F2221">
            <v>0</v>
          </cell>
          <cell r="H2221">
            <v>0</v>
          </cell>
        </row>
        <row r="2222">
          <cell r="D2222">
            <v>0</v>
          </cell>
          <cell r="F2222">
            <v>0</v>
          </cell>
          <cell r="H2222">
            <v>0</v>
          </cell>
        </row>
        <row r="2223">
          <cell r="D2223">
            <v>0</v>
          </cell>
          <cell r="F2223">
            <v>0</v>
          </cell>
          <cell r="H2223">
            <v>0</v>
          </cell>
        </row>
        <row r="2224">
          <cell r="D2224">
            <v>0</v>
          </cell>
          <cell r="F2224">
            <v>0</v>
          </cell>
          <cell r="H2224">
            <v>0</v>
          </cell>
        </row>
        <row r="2225">
          <cell r="D2225">
            <v>0</v>
          </cell>
          <cell r="F2225">
            <v>0</v>
          </cell>
          <cell r="H2225">
            <v>0</v>
          </cell>
        </row>
        <row r="2226">
          <cell r="D2226">
            <v>0</v>
          </cell>
          <cell r="F2226">
            <v>0</v>
          </cell>
          <cell r="H2226">
            <v>0</v>
          </cell>
        </row>
        <row r="2227">
          <cell r="D2227">
            <v>0</v>
          </cell>
          <cell r="F2227">
            <v>0</v>
          </cell>
          <cell r="H2227">
            <v>0</v>
          </cell>
        </row>
        <row r="2228">
          <cell r="D2228">
            <v>0</v>
          </cell>
          <cell r="F2228">
            <v>0</v>
          </cell>
          <cell r="H2228">
            <v>0</v>
          </cell>
        </row>
        <row r="2229">
          <cell r="D2229">
            <v>0</v>
          </cell>
          <cell r="F2229">
            <v>0</v>
          </cell>
          <cell r="H2229">
            <v>0</v>
          </cell>
        </row>
        <row r="2230">
          <cell r="D2230">
            <v>0</v>
          </cell>
          <cell r="F2230">
            <v>0</v>
          </cell>
          <cell r="H2230">
            <v>0</v>
          </cell>
        </row>
        <row r="2231">
          <cell r="D2231">
            <v>0</v>
          </cell>
          <cell r="F2231">
            <v>0</v>
          </cell>
          <cell r="H2231">
            <v>0</v>
          </cell>
        </row>
        <row r="2232">
          <cell r="D2232">
            <v>0</v>
          </cell>
          <cell r="F2232">
            <v>0</v>
          </cell>
          <cell r="H2232">
            <v>0</v>
          </cell>
        </row>
        <row r="2233">
          <cell r="D2233">
            <v>0</v>
          </cell>
          <cell r="F2233">
            <v>0</v>
          </cell>
          <cell r="H2233">
            <v>0</v>
          </cell>
        </row>
        <row r="2234">
          <cell r="D2234">
            <v>0</v>
          </cell>
          <cell r="F2234">
            <v>0</v>
          </cell>
          <cell r="H2234">
            <v>0</v>
          </cell>
        </row>
        <row r="2235">
          <cell r="D2235">
            <v>0</v>
          </cell>
          <cell r="F2235">
            <v>0</v>
          </cell>
          <cell r="H2235">
            <v>0</v>
          </cell>
        </row>
        <row r="2236">
          <cell r="D2236">
            <v>0</v>
          </cell>
          <cell r="F2236">
            <v>0</v>
          </cell>
          <cell r="H2236">
            <v>0</v>
          </cell>
        </row>
        <row r="2237">
          <cell r="D2237">
            <v>0</v>
          </cell>
          <cell r="F2237">
            <v>0</v>
          </cell>
          <cell r="H2237">
            <v>0</v>
          </cell>
        </row>
        <row r="2238">
          <cell r="D2238">
            <v>0</v>
          </cell>
          <cell r="F2238">
            <v>0</v>
          </cell>
          <cell r="H2238">
            <v>0</v>
          </cell>
        </row>
        <row r="2239">
          <cell r="D2239">
            <v>0</v>
          </cell>
          <cell r="F2239">
            <v>0</v>
          </cell>
          <cell r="H2239">
            <v>0</v>
          </cell>
        </row>
        <row r="2240">
          <cell r="D2240">
            <v>0</v>
          </cell>
          <cell r="F2240">
            <v>0</v>
          </cell>
          <cell r="H2240">
            <v>0</v>
          </cell>
        </row>
        <row r="2241">
          <cell r="D2241">
            <v>0</v>
          </cell>
          <cell r="F2241">
            <v>0</v>
          </cell>
          <cell r="H2241">
            <v>0</v>
          </cell>
        </row>
        <row r="2242">
          <cell r="D2242">
            <v>0</v>
          </cell>
          <cell r="F2242">
            <v>0</v>
          </cell>
          <cell r="H2242">
            <v>0</v>
          </cell>
        </row>
        <row r="2243">
          <cell r="D2243">
            <v>0</v>
          </cell>
          <cell r="F2243">
            <v>0</v>
          </cell>
          <cell r="H2243">
            <v>0</v>
          </cell>
        </row>
        <row r="2244">
          <cell r="D2244">
            <v>0</v>
          </cell>
          <cell r="F2244">
            <v>0</v>
          </cell>
          <cell r="H2244">
            <v>0</v>
          </cell>
        </row>
        <row r="2245">
          <cell r="D2245">
            <v>0</v>
          </cell>
          <cell r="F2245">
            <v>0</v>
          </cell>
          <cell r="H2245">
            <v>0</v>
          </cell>
        </row>
        <row r="2246">
          <cell r="D2246">
            <v>0</v>
          </cell>
          <cell r="F2246">
            <v>0</v>
          </cell>
          <cell r="H2246">
            <v>0</v>
          </cell>
        </row>
        <row r="2247">
          <cell r="D2247">
            <v>0</v>
          </cell>
          <cell r="F2247">
            <v>0</v>
          </cell>
          <cell r="H2247">
            <v>0</v>
          </cell>
        </row>
        <row r="2248">
          <cell r="D2248">
            <v>0</v>
          </cell>
          <cell r="F2248">
            <v>0</v>
          </cell>
          <cell r="H2248">
            <v>0</v>
          </cell>
        </row>
        <row r="2249">
          <cell r="D2249">
            <v>0</v>
          </cell>
          <cell r="F2249">
            <v>0</v>
          </cell>
          <cell r="H2249">
            <v>0</v>
          </cell>
        </row>
        <row r="2250">
          <cell r="D2250">
            <v>0</v>
          </cell>
          <cell r="F2250">
            <v>0</v>
          </cell>
          <cell r="H2250">
            <v>0</v>
          </cell>
        </row>
        <row r="2251">
          <cell r="D2251">
            <v>0</v>
          </cell>
          <cell r="F2251">
            <v>0</v>
          </cell>
          <cell r="H2251">
            <v>0</v>
          </cell>
        </row>
        <row r="2252">
          <cell r="D2252">
            <v>0</v>
          </cell>
          <cell r="F2252">
            <v>0</v>
          </cell>
          <cell r="H2252">
            <v>0</v>
          </cell>
        </row>
        <row r="2253">
          <cell r="D2253">
            <v>0</v>
          </cell>
          <cell r="F2253">
            <v>0</v>
          </cell>
          <cell r="H2253">
            <v>0</v>
          </cell>
        </row>
        <row r="2254">
          <cell r="D2254">
            <v>0</v>
          </cell>
          <cell r="F2254">
            <v>0</v>
          </cell>
          <cell r="H2254">
            <v>0</v>
          </cell>
        </row>
        <row r="2255">
          <cell r="D2255">
            <v>0</v>
          </cell>
          <cell r="F2255">
            <v>0</v>
          </cell>
          <cell r="H2255">
            <v>0</v>
          </cell>
        </row>
        <row r="2256">
          <cell r="D2256">
            <v>0</v>
          </cell>
          <cell r="F2256">
            <v>0</v>
          </cell>
          <cell r="H2256">
            <v>0</v>
          </cell>
        </row>
        <row r="2257">
          <cell r="D2257">
            <v>0</v>
          </cell>
          <cell r="F2257">
            <v>0</v>
          </cell>
          <cell r="H2257">
            <v>0</v>
          </cell>
        </row>
        <row r="2258">
          <cell r="D2258">
            <v>0</v>
          </cell>
          <cell r="F2258">
            <v>0</v>
          </cell>
          <cell r="H2258">
            <v>0</v>
          </cell>
        </row>
        <row r="2259">
          <cell r="D2259">
            <v>0</v>
          </cell>
          <cell r="F2259">
            <v>0</v>
          </cell>
          <cell r="H2259">
            <v>0</v>
          </cell>
        </row>
        <row r="2260">
          <cell r="D2260">
            <v>0</v>
          </cell>
          <cell r="F2260">
            <v>0</v>
          </cell>
          <cell r="H2260">
            <v>0</v>
          </cell>
        </row>
        <row r="2261">
          <cell r="D2261">
            <v>0</v>
          </cell>
          <cell r="F2261">
            <v>0</v>
          </cell>
          <cell r="H2261">
            <v>0</v>
          </cell>
        </row>
        <row r="2262">
          <cell r="D2262">
            <v>0</v>
          </cell>
          <cell r="F2262">
            <v>0</v>
          </cell>
          <cell r="H2262">
            <v>0</v>
          </cell>
        </row>
        <row r="2263">
          <cell r="D2263">
            <v>0</v>
          </cell>
          <cell r="F2263">
            <v>0</v>
          </cell>
          <cell r="H2263">
            <v>0</v>
          </cell>
        </row>
        <row r="2264">
          <cell r="D2264">
            <v>0</v>
          </cell>
          <cell r="F2264">
            <v>0</v>
          </cell>
          <cell r="H2264">
            <v>0</v>
          </cell>
        </row>
        <row r="2265">
          <cell r="D2265">
            <v>0</v>
          </cell>
          <cell r="F2265">
            <v>0</v>
          </cell>
          <cell r="H2265">
            <v>0</v>
          </cell>
        </row>
        <row r="2266">
          <cell r="D2266">
            <v>0</v>
          </cell>
          <cell r="F2266">
            <v>0</v>
          </cell>
          <cell r="H2266">
            <v>0</v>
          </cell>
        </row>
        <row r="2267">
          <cell r="D2267">
            <v>0</v>
          </cell>
          <cell r="F2267">
            <v>0</v>
          </cell>
          <cell r="H2267">
            <v>0</v>
          </cell>
        </row>
        <row r="2268">
          <cell r="D2268">
            <v>0</v>
          </cell>
          <cell r="F2268">
            <v>0</v>
          </cell>
          <cell r="H2268">
            <v>0</v>
          </cell>
        </row>
        <row r="2269">
          <cell r="D2269">
            <v>0</v>
          </cell>
          <cell r="F2269">
            <v>0</v>
          </cell>
          <cell r="H2269">
            <v>0</v>
          </cell>
        </row>
        <row r="2270">
          <cell r="D2270">
            <v>0</v>
          </cell>
          <cell r="F2270">
            <v>0</v>
          </cell>
          <cell r="H2270">
            <v>0</v>
          </cell>
        </row>
        <row r="2271">
          <cell r="D2271">
            <v>0</v>
          </cell>
          <cell r="F2271">
            <v>0</v>
          </cell>
          <cell r="H2271">
            <v>0</v>
          </cell>
        </row>
        <row r="2272">
          <cell r="D2272">
            <v>0</v>
          </cell>
          <cell r="F2272">
            <v>0</v>
          </cell>
          <cell r="H2272">
            <v>0</v>
          </cell>
        </row>
        <row r="2273">
          <cell r="D2273">
            <v>0</v>
          </cell>
          <cell r="F2273">
            <v>0</v>
          </cell>
          <cell r="H2273">
            <v>0</v>
          </cell>
        </row>
        <row r="2274">
          <cell r="D2274">
            <v>0</v>
          </cell>
          <cell r="F2274">
            <v>0</v>
          </cell>
          <cell r="H2274">
            <v>0</v>
          </cell>
        </row>
        <row r="2275">
          <cell r="D2275">
            <v>0</v>
          </cell>
          <cell r="F2275">
            <v>0</v>
          </cell>
          <cell r="H2275">
            <v>0</v>
          </cell>
        </row>
        <row r="2276">
          <cell r="D2276">
            <v>0</v>
          </cell>
          <cell r="F2276">
            <v>0</v>
          </cell>
          <cell r="H2276">
            <v>0</v>
          </cell>
        </row>
        <row r="2277">
          <cell r="D2277">
            <v>0</v>
          </cell>
          <cell r="F2277">
            <v>0</v>
          </cell>
          <cell r="H2277">
            <v>0</v>
          </cell>
        </row>
        <row r="2278">
          <cell r="D2278">
            <v>0</v>
          </cell>
          <cell r="F2278">
            <v>0</v>
          </cell>
          <cell r="H2278">
            <v>0</v>
          </cell>
        </row>
        <row r="2279">
          <cell r="D2279">
            <v>0</v>
          </cell>
          <cell r="F2279">
            <v>0</v>
          </cell>
          <cell r="H2279">
            <v>0</v>
          </cell>
        </row>
        <row r="2280">
          <cell r="D2280">
            <v>0</v>
          </cell>
          <cell r="F2280">
            <v>0</v>
          </cell>
          <cell r="H2280">
            <v>0</v>
          </cell>
        </row>
        <row r="2281">
          <cell r="D2281">
            <v>0</v>
          </cell>
          <cell r="F2281">
            <v>0</v>
          </cell>
          <cell r="H2281">
            <v>0</v>
          </cell>
        </row>
        <row r="2282">
          <cell r="D2282">
            <v>0</v>
          </cell>
          <cell r="F2282">
            <v>0</v>
          </cell>
          <cell r="H2282">
            <v>0</v>
          </cell>
        </row>
        <row r="2283">
          <cell r="D2283">
            <v>0</v>
          </cell>
          <cell r="F2283">
            <v>0</v>
          </cell>
          <cell r="H2283">
            <v>0</v>
          </cell>
        </row>
        <row r="2284">
          <cell r="D2284">
            <v>0</v>
          </cell>
          <cell r="F2284">
            <v>0</v>
          </cell>
          <cell r="H2284">
            <v>0</v>
          </cell>
        </row>
        <row r="2285">
          <cell r="D2285">
            <v>0</v>
          </cell>
          <cell r="F2285">
            <v>0</v>
          </cell>
          <cell r="H2285">
            <v>0</v>
          </cell>
        </row>
        <row r="2286">
          <cell r="D2286">
            <v>0</v>
          </cell>
          <cell r="F2286">
            <v>0</v>
          </cell>
          <cell r="H2286">
            <v>0</v>
          </cell>
        </row>
        <row r="2287">
          <cell r="D2287">
            <v>0</v>
          </cell>
          <cell r="F2287">
            <v>0</v>
          </cell>
          <cell r="H2287">
            <v>0</v>
          </cell>
        </row>
        <row r="2288">
          <cell r="D2288">
            <v>0</v>
          </cell>
          <cell r="F2288">
            <v>0</v>
          </cell>
          <cell r="H2288">
            <v>0</v>
          </cell>
        </row>
        <row r="2289">
          <cell r="D2289">
            <v>0</v>
          </cell>
          <cell r="F2289">
            <v>0</v>
          </cell>
          <cell r="H2289">
            <v>0</v>
          </cell>
        </row>
        <row r="2290">
          <cell r="D2290">
            <v>0</v>
          </cell>
          <cell r="F2290">
            <v>0</v>
          </cell>
          <cell r="H2290">
            <v>0</v>
          </cell>
        </row>
        <row r="2291">
          <cell r="D2291">
            <v>0</v>
          </cell>
          <cell r="F2291">
            <v>0</v>
          </cell>
          <cell r="H2291">
            <v>0</v>
          </cell>
        </row>
        <row r="2292">
          <cell r="D2292">
            <v>0</v>
          </cell>
          <cell r="F2292">
            <v>0</v>
          </cell>
          <cell r="H2292">
            <v>0</v>
          </cell>
        </row>
        <row r="2293">
          <cell r="D2293">
            <v>0</v>
          </cell>
          <cell r="F2293">
            <v>0</v>
          </cell>
          <cell r="H2293">
            <v>0</v>
          </cell>
        </row>
        <row r="2294">
          <cell r="D2294">
            <v>0</v>
          </cell>
          <cell r="F2294">
            <v>0</v>
          </cell>
          <cell r="H2294">
            <v>0</v>
          </cell>
        </row>
        <row r="2295">
          <cell r="D2295">
            <v>0</v>
          </cell>
          <cell r="F2295">
            <v>0</v>
          </cell>
          <cell r="H2295">
            <v>0</v>
          </cell>
        </row>
        <row r="2296">
          <cell r="D2296">
            <v>0</v>
          </cell>
          <cell r="F2296">
            <v>0</v>
          </cell>
          <cell r="H2296">
            <v>0</v>
          </cell>
        </row>
        <row r="2297">
          <cell r="D2297">
            <v>0</v>
          </cell>
          <cell r="F2297">
            <v>0</v>
          </cell>
          <cell r="H2297">
            <v>0</v>
          </cell>
        </row>
        <row r="2298">
          <cell r="D2298">
            <v>0</v>
          </cell>
          <cell r="F2298">
            <v>0</v>
          </cell>
          <cell r="H2298">
            <v>0</v>
          </cell>
        </row>
        <row r="2299">
          <cell r="D2299">
            <v>0</v>
          </cell>
          <cell r="F2299">
            <v>0</v>
          </cell>
          <cell r="H2299">
            <v>0</v>
          </cell>
        </row>
        <row r="2300">
          <cell r="D2300">
            <v>0</v>
          </cell>
          <cell r="F2300">
            <v>0</v>
          </cell>
          <cell r="H2300">
            <v>0</v>
          </cell>
        </row>
        <row r="2301">
          <cell r="D2301">
            <v>0</v>
          </cell>
          <cell r="F2301">
            <v>0</v>
          </cell>
          <cell r="H2301">
            <v>0</v>
          </cell>
        </row>
        <row r="2302">
          <cell r="D2302">
            <v>0</v>
          </cell>
          <cell r="F2302">
            <v>0</v>
          </cell>
          <cell r="H2302">
            <v>0</v>
          </cell>
        </row>
        <row r="2303">
          <cell r="D2303">
            <v>0</v>
          </cell>
          <cell r="F2303">
            <v>0</v>
          </cell>
          <cell r="H2303">
            <v>0</v>
          </cell>
        </row>
        <row r="2304">
          <cell r="D2304">
            <v>0</v>
          </cell>
          <cell r="F2304">
            <v>0</v>
          </cell>
          <cell r="H2304">
            <v>0</v>
          </cell>
        </row>
        <row r="2305">
          <cell r="D2305">
            <v>0</v>
          </cell>
          <cell r="F2305">
            <v>0</v>
          </cell>
          <cell r="H2305">
            <v>0</v>
          </cell>
        </row>
        <row r="2306">
          <cell r="D2306">
            <v>0</v>
          </cell>
          <cell r="F2306">
            <v>0</v>
          </cell>
          <cell r="H2306">
            <v>0</v>
          </cell>
        </row>
        <row r="2307">
          <cell r="D2307">
            <v>0</v>
          </cell>
          <cell r="F2307">
            <v>0</v>
          </cell>
          <cell r="H2307">
            <v>0</v>
          </cell>
        </row>
        <row r="2308">
          <cell r="D2308">
            <v>0</v>
          </cell>
          <cell r="F2308">
            <v>0</v>
          </cell>
          <cell r="H2308">
            <v>0</v>
          </cell>
        </row>
        <row r="2309">
          <cell r="D2309">
            <v>0</v>
          </cell>
          <cell r="F2309">
            <v>0</v>
          </cell>
          <cell r="H2309">
            <v>0</v>
          </cell>
        </row>
        <row r="2310">
          <cell r="D2310">
            <v>0</v>
          </cell>
          <cell r="F2310">
            <v>0</v>
          </cell>
          <cell r="H2310">
            <v>0</v>
          </cell>
        </row>
        <row r="2311">
          <cell r="D2311">
            <v>0</v>
          </cell>
          <cell r="F2311">
            <v>0</v>
          </cell>
          <cell r="H2311">
            <v>0</v>
          </cell>
        </row>
        <row r="2312">
          <cell r="D2312">
            <v>0</v>
          </cell>
          <cell r="F2312">
            <v>0</v>
          </cell>
          <cell r="H2312">
            <v>0</v>
          </cell>
        </row>
        <row r="2313">
          <cell r="D2313">
            <v>0</v>
          </cell>
          <cell r="F2313">
            <v>0</v>
          </cell>
          <cell r="H2313">
            <v>0</v>
          </cell>
        </row>
        <row r="2314">
          <cell r="D2314">
            <v>0</v>
          </cell>
          <cell r="F2314">
            <v>0</v>
          </cell>
          <cell r="H2314">
            <v>0</v>
          </cell>
        </row>
        <row r="2315">
          <cell r="D2315">
            <v>0</v>
          </cell>
          <cell r="F2315">
            <v>0</v>
          </cell>
          <cell r="H2315">
            <v>0</v>
          </cell>
        </row>
        <row r="2316">
          <cell r="D2316">
            <v>0</v>
          </cell>
          <cell r="F2316">
            <v>0</v>
          </cell>
          <cell r="H2316">
            <v>0</v>
          </cell>
        </row>
        <row r="2317">
          <cell r="D2317">
            <v>0</v>
          </cell>
          <cell r="F2317">
            <v>0</v>
          </cell>
          <cell r="H2317">
            <v>0</v>
          </cell>
        </row>
        <row r="2318">
          <cell r="D2318">
            <v>0</v>
          </cell>
          <cell r="F2318">
            <v>0</v>
          </cell>
          <cell r="H2318">
            <v>0</v>
          </cell>
        </row>
        <row r="2319">
          <cell r="D2319">
            <v>0</v>
          </cell>
          <cell r="F2319">
            <v>0</v>
          </cell>
          <cell r="H2319">
            <v>0</v>
          </cell>
        </row>
        <row r="2320">
          <cell r="D2320">
            <v>0</v>
          </cell>
          <cell r="F2320">
            <v>0</v>
          </cell>
          <cell r="H2320">
            <v>0</v>
          </cell>
        </row>
        <row r="2321">
          <cell r="D2321">
            <v>0</v>
          </cell>
          <cell r="F2321">
            <v>0</v>
          </cell>
          <cell r="H2321">
            <v>0</v>
          </cell>
        </row>
        <row r="2322">
          <cell r="D2322">
            <v>0</v>
          </cell>
          <cell r="F2322">
            <v>0</v>
          </cell>
          <cell r="H2322">
            <v>0</v>
          </cell>
        </row>
        <row r="2323">
          <cell r="D2323">
            <v>0</v>
          </cell>
          <cell r="F2323">
            <v>0</v>
          </cell>
          <cell r="H2323">
            <v>0</v>
          </cell>
        </row>
        <row r="2324">
          <cell r="D2324">
            <v>0</v>
          </cell>
          <cell r="F2324">
            <v>0</v>
          </cell>
          <cell r="H2324">
            <v>0</v>
          </cell>
        </row>
        <row r="2325">
          <cell r="D2325">
            <v>0</v>
          </cell>
          <cell r="F2325">
            <v>0</v>
          </cell>
          <cell r="H2325">
            <v>0</v>
          </cell>
        </row>
        <row r="2326">
          <cell r="D2326">
            <v>0</v>
          </cell>
          <cell r="F2326">
            <v>0</v>
          </cell>
          <cell r="H2326">
            <v>0</v>
          </cell>
        </row>
        <row r="2327">
          <cell r="D2327">
            <v>0</v>
          </cell>
          <cell r="F2327">
            <v>0</v>
          </cell>
          <cell r="H2327">
            <v>0</v>
          </cell>
        </row>
        <row r="2328">
          <cell r="D2328">
            <v>0</v>
          </cell>
          <cell r="F2328">
            <v>0</v>
          </cell>
          <cell r="H2328">
            <v>0</v>
          </cell>
        </row>
        <row r="2329">
          <cell r="D2329">
            <v>0</v>
          </cell>
          <cell r="F2329">
            <v>0</v>
          </cell>
          <cell r="H2329">
            <v>0</v>
          </cell>
        </row>
        <row r="2330">
          <cell r="D2330">
            <v>0</v>
          </cell>
          <cell r="F2330">
            <v>0</v>
          </cell>
          <cell r="H2330">
            <v>0</v>
          </cell>
        </row>
        <row r="2331">
          <cell r="D2331">
            <v>0</v>
          </cell>
          <cell r="F2331">
            <v>0</v>
          </cell>
          <cell r="H2331">
            <v>0</v>
          </cell>
        </row>
        <row r="2332">
          <cell r="D2332">
            <v>0</v>
          </cell>
          <cell r="F2332">
            <v>0</v>
          </cell>
          <cell r="H2332">
            <v>0</v>
          </cell>
        </row>
        <row r="2333">
          <cell r="D2333">
            <v>0</v>
          </cell>
          <cell r="F2333">
            <v>0</v>
          </cell>
          <cell r="H2333">
            <v>0</v>
          </cell>
        </row>
        <row r="2334">
          <cell r="D2334">
            <v>0</v>
          </cell>
          <cell r="F2334">
            <v>0</v>
          </cell>
          <cell r="H2334">
            <v>0</v>
          </cell>
        </row>
        <row r="2335">
          <cell r="D2335">
            <v>0</v>
          </cell>
          <cell r="F2335">
            <v>0</v>
          </cell>
          <cell r="H2335">
            <v>0</v>
          </cell>
        </row>
        <row r="2336">
          <cell r="D2336">
            <v>0</v>
          </cell>
          <cell r="F2336">
            <v>0</v>
          </cell>
          <cell r="H2336">
            <v>0</v>
          </cell>
        </row>
        <row r="2337">
          <cell r="D2337">
            <v>0</v>
          </cell>
          <cell r="F2337">
            <v>0</v>
          </cell>
          <cell r="H2337">
            <v>0</v>
          </cell>
        </row>
        <row r="2338">
          <cell r="D2338">
            <v>0</v>
          </cell>
          <cell r="F2338">
            <v>0</v>
          </cell>
          <cell r="H2338">
            <v>0</v>
          </cell>
        </row>
        <row r="2339">
          <cell r="D2339">
            <v>0</v>
          </cell>
          <cell r="F2339">
            <v>0</v>
          </cell>
          <cell r="H2339">
            <v>0</v>
          </cell>
        </row>
        <row r="2340">
          <cell r="D2340">
            <v>0</v>
          </cell>
          <cell r="F2340">
            <v>0</v>
          </cell>
          <cell r="H2340">
            <v>0</v>
          </cell>
        </row>
        <row r="2341">
          <cell r="D2341">
            <v>0</v>
          </cell>
          <cell r="F2341">
            <v>0</v>
          </cell>
          <cell r="H2341">
            <v>0</v>
          </cell>
        </row>
        <row r="2342">
          <cell r="D2342">
            <v>0</v>
          </cell>
          <cell r="F2342">
            <v>0</v>
          </cell>
          <cell r="H2342">
            <v>0</v>
          </cell>
        </row>
        <row r="2343">
          <cell r="D2343">
            <v>0</v>
          </cell>
          <cell r="F2343">
            <v>0</v>
          </cell>
          <cell r="H2343">
            <v>0</v>
          </cell>
        </row>
        <row r="2344">
          <cell r="D2344">
            <v>0</v>
          </cell>
          <cell r="F2344">
            <v>0</v>
          </cell>
          <cell r="H2344">
            <v>0</v>
          </cell>
        </row>
        <row r="2345">
          <cell r="D2345">
            <v>0</v>
          </cell>
          <cell r="F2345">
            <v>0</v>
          </cell>
          <cell r="H2345">
            <v>0</v>
          </cell>
        </row>
        <row r="2346">
          <cell r="D2346">
            <v>0</v>
          </cell>
          <cell r="F2346">
            <v>0</v>
          </cell>
          <cell r="H2346">
            <v>0</v>
          </cell>
        </row>
        <row r="2347">
          <cell r="D2347">
            <v>0</v>
          </cell>
          <cell r="F2347">
            <v>0</v>
          </cell>
          <cell r="H2347">
            <v>0</v>
          </cell>
        </row>
        <row r="2348">
          <cell r="D2348">
            <v>0</v>
          </cell>
          <cell r="F2348">
            <v>0</v>
          </cell>
          <cell r="H2348">
            <v>0</v>
          </cell>
        </row>
        <row r="2349">
          <cell r="D2349">
            <v>0</v>
          </cell>
          <cell r="F2349">
            <v>0</v>
          </cell>
          <cell r="H2349">
            <v>0</v>
          </cell>
        </row>
        <row r="2350">
          <cell r="D2350">
            <v>0</v>
          </cell>
          <cell r="F2350">
            <v>0</v>
          </cell>
          <cell r="H2350">
            <v>0</v>
          </cell>
        </row>
        <row r="2351">
          <cell r="D2351">
            <v>0</v>
          </cell>
          <cell r="F2351">
            <v>0</v>
          </cell>
          <cell r="H2351">
            <v>0</v>
          </cell>
        </row>
        <row r="2352">
          <cell r="D2352">
            <v>0</v>
          </cell>
          <cell r="F2352">
            <v>0</v>
          </cell>
          <cell r="H2352">
            <v>0</v>
          </cell>
        </row>
        <row r="2353">
          <cell r="D2353">
            <v>0</v>
          </cell>
          <cell r="F2353">
            <v>0</v>
          </cell>
          <cell r="H2353">
            <v>0</v>
          </cell>
        </row>
        <row r="2354">
          <cell r="D2354">
            <v>0</v>
          </cell>
          <cell r="F2354">
            <v>0</v>
          </cell>
          <cell r="H2354">
            <v>0</v>
          </cell>
        </row>
        <row r="2355">
          <cell r="D2355">
            <v>0</v>
          </cell>
          <cell r="F2355">
            <v>0</v>
          </cell>
          <cell r="H2355">
            <v>0</v>
          </cell>
        </row>
        <row r="2356">
          <cell r="D2356">
            <v>0</v>
          </cell>
          <cell r="F2356">
            <v>0</v>
          </cell>
          <cell r="H2356">
            <v>0</v>
          </cell>
        </row>
        <row r="2357">
          <cell r="D2357">
            <v>0</v>
          </cell>
          <cell r="F2357">
            <v>0</v>
          </cell>
          <cell r="H2357">
            <v>0</v>
          </cell>
        </row>
        <row r="2358">
          <cell r="D2358">
            <v>0</v>
          </cell>
          <cell r="F2358">
            <v>0</v>
          </cell>
          <cell r="H2358">
            <v>0</v>
          </cell>
        </row>
        <row r="2359">
          <cell r="D2359">
            <v>0</v>
          </cell>
          <cell r="F2359">
            <v>0</v>
          </cell>
          <cell r="H2359">
            <v>0</v>
          </cell>
        </row>
        <row r="2360">
          <cell r="D2360">
            <v>0</v>
          </cell>
          <cell r="F2360">
            <v>0</v>
          </cell>
          <cell r="H2360">
            <v>0</v>
          </cell>
        </row>
        <row r="2361">
          <cell r="D2361">
            <v>0</v>
          </cell>
          <cell r="F2361">
            <v>0</v>
          </cell>
          <cell r="H2361">
            <v>0</v>
          </cell>
        </row>
        <row r="2362">
          <cell r="D2362">
            <v>0</v>
          </cell>
          <cell r="F2362">
            <v>0</v>
          </cell>
          <cell r="H2362">
            <v>0</v>
          </cell>
        </row>
        <row r="2363">
          <cell r="D2363">
            <v>0</v>
          </cell>
          <cell r="F2363">
            <v>0</v>
          </cell>
          <cell r="H2363">
            <v>0</v>
          </cell>
        </row>
        <row r="2364">
          <cell r="D2364">
            <v>0</v>
          </cell>
          <cell r="F2364">
            <v>0</v>
          </cell>
          <cell r="H2364">
            <v>0</v>
          </cell>
        </row>
        <row r="2365">
          <cell r="D2365">
            <v>0</v>
          </cell>
          <cell r="F2365">
            <v>0</v>
          </cell>
          <cell r="H2365">
            <v>0</v>
          </cell>
        </row>
      </sheetData>
      <sheetData sheetId="3">
        <row r="2">
          <cell r="D2" t="str">
            <v>Generators</v>
          </cell>
          <cell r="E2">
            <v>0</v>
          </cell>
        </row>
        <row r="3">
          <cell r="D3" t="str">
            <v>Fiscal year</v>
          </cell>
          <cell r="E3">
            <v>0</v>
          </cell>
        </row>
        <row r="4">
          <cell r="D4" t="str">
            <v>Periods</v>
          </cell>
          <cell r="E4">
            <v>0</v>
          </cell>
        </row>
        <row r="5">
          <cell r="D5" t="str">
            <v>All</v>
          </cell>
          <cell r="E5">
            <v>0</v>
          </cell>
        </row>
        <row r="6">
          <cell r="A6">
            <v>0</v>
          </cell>
        </row>
        <row r="7">
          <cell r="A7" t="str">
            <v>Region</v>
          </cell>
        </row>
        <row r="8">
          <cell r="A8" t="str">
            <v>(fill down)</v>
          </cell>
          <cell r="D8" t="str">
            <v>Child Name</v>
          </cell>
          <cell r="E8" t="str">
            <v>Category</v>
          </cell>
          <cell r="F8" t="str">
            <v>Property</v>
          </cell>
          <cell r="H8" t="str">
            <v>Units</v>
          </cell>
        </row>
        <row r="9">
          <cell r="A9" t="str">
            <v/>
          </cell>
          <cell r="D9" t="str">
            <v>GB Dummy</v>
          </cell>
          <cell r="E9" t="str">
            <v>-</v>
          </cell>
          <cell r="F9" t="str">
            <v>Generation</v>
          </cell>
          <cell r="H9" t="str">
            <v>GWh</v>
          </cell>
        </row>
        <row r="10">
          <cell r="A10" t="str">
            <v/>
          </cell>
          <cell r="D10" t="str">
            <v>GB Dummy</v>
          </cell>
          <cell r="E10" t="str">
            <v>-</v>
          </cell>
          <cell r="F10" t="str">
            <v>Units Started</v>
          </cell>
          <cell r="H10" t="str">
            <v>-</v>
          </cell>
        </row>
        <row r="11">
          <cell r="A11" t="str">
            <v/>
          </cell>
          <cell r="D11" t="str">
            <v>GB Dummy</v>
          </cell>
          <cell r="E11" t="str">
            <v>-</v>
          </cell>
          <cell r="F11" t="str">
            <v>Hours of Operation</v>
          </cell>
          <cell r="H11" t="str">
            <v>hrs</v>
          </cell>
        </row>
        <row r="12">
          <cell r="A12" t="str">
            <v/>
          </cell>
          <cell r="D12" t="str">
            <v>GB Dummy</v>
          </cell>
          <cell r="E12" t="str">
            <v>-</v>
          </cell>
          <cell r="F12" t="str">
            <v>Capacity Factor</v>
          </cell>
          <cell r="H12" t="str">
            <v>%</v>
          </cell>
        </row>
        <row r="13">
          <cell r="A13" t="str">
            <v/>
          </cell>
          <cell r="D13" t="str">
            <v>GB Dummy</v>
          </cell>
          <cell r="E13" t="str">
            <v>-</v>
          </cell>
          <cell r="F13" t="str">
            <v>Energy Curtailed</v>
          </cell>
          <cell r="H13" t="str">
            <v>GWh</v>
          </cell>
        </row>
        <row r="14">
          <cell r="A14" t="str">
            <v/>
          </cell>
          <cell r="D14" t="str">
            <v>GB Dummy</v>
          </cell>
          <cell r="E14" t="str">
            <v>-</v>
          </cell>
          <cell r="F14" t="str">
            <v>Fixed Load Generation</v>
          </cell>
          <cell r="H14" t="str">
            <v>GWh</v>
          </cell>
        </row>
        <row r="15">
          <cell r="A15" t="str">
            <v/>
          </cell>
          <cell r="D15" t="str">
            <v>GB Dummy</v>
          </cell>
          <cell r="E15" t="str">
            <v>-</v>
          </cell>
          <cell r="F15" t="str">
            <v>Pump Load</v>
          </cell>
          <cell r="H15" t="str">
            <v>GWh</v>
          </cell>
        </row>
        <row r="16">
          <cell r="A16" t="str">
            <v/>
          </cell>
          <cell r="D16" t="str">
            <v>GB Dummy</v>
          </cell>
          <cell r="E16" t="str">
            <v>-</v>
          </cell>
          <cell r="F16" t="str">
            <v>VO&amp;M Cost</v>
          </cell>
          <cell r="H16">
            <v>0</v>
          </cell>
        </row>
        <row r="17">
          <cell r="A17" t="str">
            <v/>
          </cell>
          <cell r="D17" t="str">
            <v>GB Dummy</v>
          </cell>
          <cell r="E17" t="str">
            <v>-</v>
          </cell>
          <cell r="F17" t="str">
            <v>Generation Cost</v>
          </cell>
          <cell r="H17">
            <v>0</v>
          </cell>
        </row>
        <row r="18">
          <cell r="A18" t="str">
            <v/>
          </cell>
          <cell r="D18" t="str">
            <v>GB Dummy</v>
          </cell>
          <cell r="E18" t="str">
            <v>-</v>
          </cell>
          <cell r="F18" t="str">
            <v>Start &amp; Shutdown Cost</v>
          </cell>
          <cell r="H18">
            <v>0</v>
          </cell>
        </row>
        <row r="19">
          <cell r="A19" t="str">
            <v/>
          </cell>
          <cell r="D19" t="str">
            <v>GB Dummy</v>
          </cell>
          <cell r="E19" t="str">
            <v>-</v>
          </cell>
          <cell r="F19" t="str">
            <v>Start Fuel Cost</v>
          </cell>
          <cell r="H19">
            <v>0</v>
          </cell>
        </row>
        <row r="20">
          <cell r="A20" t="str">
            <v/>
          </cell>
          <cell r="D20" t="str">
            <v>GB Dummy</v>
          </cell>
          <cell r="E20" t="str">
            <v>-</v>
          </cell>
          <cell r="F20" t="str">
            <v>Emissions Cost</v>
          </cell>
          <cell r="H20">
            <v>0</v>
          </cell>
        </row>
        <row r="21">
          <cell r="A21" t="str">
            <v/>
          </cell>
          <cell r="D21" t="str">
            <v>GB Dummy</v>
          </cell>
          <cell r="E21" t="str">
            <v>-</v>
          </cell>
          <cell r="F21" t="str">
            <v>Total Generation Cost</v>
          </cell>
          <cell r="H21">
            <v>0</v>
          </cell>
        </row>
        <row r="22">
          <cell r="A22" t="str">
            <v/>
          </cell>
          <cell r="D22" t="str">
            <v>GB Dummy</v>
          </cell>
          <cell r="E22" t="str">
            <v>-</v>
          </cell>
          <cell r="F22" t="str">
            <v>SRMC</v>
          </cell>
          <cell r="H22" t="str">
            <v>€/MWh</v>
          </cell>
        </row>
        <row r="23">
          <cell r="A23" t="str">
            <v/>
          </cell>
          <cell r="D23" t="str">
            <v>GB Dummy</v>
          </cell>
          <cell r="E23" t="str">
            <v>-</v>
          </cell>
          <cell r="F23" t="str">
            <v>Mark-up</v>
          </cell>
          <cell r="H23" t="str">
            <v>€/MWh</v>
          </cell>
        </row>
        <row r="24">
          <cell r="A24" t="str">
            <v/>
          </cell>
          <cell r="D24" t="str">
            <v>GB Dummy</v>
          </cell>
          <cell r="E24" t="str">
            <v>-</v>
          </cell>
          <cell r="F24" t="str">
            <v>Price Received</v>
          </cell>
          <cell r="H24" t="str">
            <v>€/MWh</v>
          </cell>
        </row>
        <row r="25">
          <cell r="A25" t="str">
            <v/>
          </cell>
          <cell r="D25" t="str">
            <v>GB Dummy</v>
          </cell>
          <cell r="E25" t="str">
            <v>-</v>
          </cell>
          <cell r="F25" t="str">
            <v>Pool Revenue</v>
          </cell>
          <cell r="H25">
            <v>0</v>
          </cell>
        </row>
        <row r="26">
          <cell r="A26" t="str">
            <v/>
          </cell>
          <cell r="D26" t="str">
            <v>GB Dummy</v>
          </cell>
          <cell r="E26" t="str">
            <v>-</v>
          </cell>
          <cell r="F26" t="str">
            <v>Net Revenue</v>
          </cell>
          <cell r="H26">
            <v>0</v>
          </cell>
        </row>
        <row r="27">
          <cell r="A27" t="str">
            <v/>
          </cell>
          <cell r="D27" t="str">
            <v>GB Dummy</v>
          </cell>
          <cell r="E27" t="str">
            <v>-</v>
          </cell>
          <cell r="F27" t="str">
            <v>Net Profit</v>
          </cell>
          <cell r="H27">
            <v>0</v>
          </cell>
        </row>
        <row r="28">
          <cell r="A28" t="str">
            <v/>
          </cell>
          <cell r="D28" t="str">
            <v>GB Dummy</v>
          </cell>
          <cell r="E28" t="str">
            <v>-</v>
          </cell>
          <cell r="F28" t="str">
            <v>Installed Capacity</v>
          </cell>
          <cell r="H28" t="str">
            <v>MW</v>
          </cell>
        </row>
        <row r="29">
          <cell r="A29" t="str">
            <v/>
          </cell>
          <cell r="D29" t="str">
            <v>GB Dummy</v>
          </cell>
          <cell r="E29" t="str">
            <v>-</v>
          </cell>
          <cell r="F29" t="str">
            <v>Rated Capacity</v>
          </cell>
          <cell r="H29" t="str">
            <v>MW</v>
          </cell>
        </row>
        <row r="30">
          <cell r="A30" t="str">
            <v/>
          </cell>
          <cell r="D30" t="str">
            <v>GB Dummy</v>
          </cell>
          <cell r="E30" t="str">
            <v>-</v>
          </cell>
          <cell r="F30" t="str">
            <v>Maintenance</v>
          </cell>
          <cell r="H30" t="str">
            <v>GWh</v>
          </cell>
        </row>
        <row r="31">
          <cell r="A31" t="str">
            <v/>
          </cell>
          <cell r="D31" t="str">
            <v>GB Dummy</v>
          </cell>
          <cell r="E31" t="str">
            <v>-</v>
          </cell>
          <cell r="F31" t="str">
            <v>Forced Outage</v>
          </cell>
          <cell r="H31" t="str">
            <v>GWh</v>
          </cell>
        </row>
        <row r="32">
          <cell r="A32" t="str">
            <v/>
          </cell>
          <cell r="D32" t="str">
            <v>GB Dummy</v>
          </cell>
          <cell r="E32" t="str">
            <v>-</v>
          </cell>
          <cell r="F32" t="str">
            <v>Available Energy</v>
          </cell>
          <cell r="H32" t="str">
            <v>GWh</v>
          </cell>
        </row>
        <row r="33">
          <cell r="A33" t="str">
            <v>NI</v>
          </cell>
          <cell r="D33" t="str">
            <v>B10</v>
          </cell>
          <cell r="E33" t="str">
            <v>NI Gas</v>
          </cell>
          <cell r="F33" t="str">
            <v>Generation</v>
          </cell>
          <cell r="H33" t="str">
            <v>GWh</v>
          </cell>
        </row>
        <row r="34">
          <cell r="A34" t="str">
            <v>NI</v>
          </cell>
          <cell r="D34" t="str">
            <v>B10</v>
          </cell>
          <cell r="E34" t="str">
            <v>NI Gas</v>
          </cell>
          <cell r="F34" t="str">
            <v>Units Started</v>
          </cell>
          <cell r="H34" t="str">
            <v>-</v>
          </cell>
        </row>
        <row r="35">
          <cell r="A35" t="str">
            <v>NI</v>
          </cell>
          <cell r="D35" t="str">
            <v>B10</v>
          </cell>
          <cell r="E35" t="str">
            <v>NI Gas</v>
          </cell>
          <cell r="F35" t="str">
            <v>Hours of Operation</v>
          </cell>
          <cell r="H35" t="str">
            <v>hrs</v>
          </cell>
        </row>
        <row r="36">
          <cell r="A36" t="str">
            <v>NI</v>
          </cell>
          <cell r="D36" t="str">
            <v>B10</v>
          </cell>
          <cell r="E36" t="str">
            <v>NI Gas</v>
          </cell>
          <cell r="F36" t="str">
            <v>Capacity Factor</v>
          </cell>
          <cell r="H36" t="str">
            <v>%</v>
          </cell>
        </row>
        <row r="37">
          <cell r="A37" t="str">
            <v>NI</v>
          </cell>
          <cell r="D37" t="str">
            <v>B10</v>
          </cell>
          <cell r="E37" t="str">
            <v>NI Gas</v>
          </cell>
          <cell r="F37" t="str">
            <v>Energy Curtailed</v>
          </cell>
          <cell r="H37" t="str">
            <v>GWh</v>
          </cell>
        </row>
        <row r="38">
          <cell r="A38" t="str">
            <v>NI</v>
          </cell>
          <cell r="D38" t="str">
            <v>B10</v>
          </cell>
          <cell r="E38" t="str">
            <v>NI Gas</v>
          </cell>
          <cell r="F38" t="str">
            <v>Fixed Load Generation</v>
          </cell>
          <cell r="H38" t="str">
            <v>GWh</v>
          </cell>
        </row>
        <row r="39">
          <cell r="A39" t="str">
            <v>NI</v>
          </cell>
          <cell r="D39" t="str">
            <v>B10</v>
          </cell>
          <cell r="E39" t="str">
            <v>NI Gas</v>
          </cell>
          <cell r="F39" t="str">
            <v>Pump Load</v>
          </cell>
          <cell r="H39" t="str">
            <v>GWh</v>
          </cell>
        </row>
        <row r="40">
          <cell r="A40" t="str">
            <v>NI</v>
          </cell>
          <cell r="D40" t="str">
            <v>B10</v>
          </cell>
          <cell r="E40" t="str">
            <v>NI Gas</v>
          </cell>
          <cell r="F40" t="str">
            <v>VO&amp;M Cost</v>
          </cell>
          <cell r="H40">
            <v>0</v>
          </cell>
        </row>
        <row r="41">
          <cell r="A41" t="str">
            <v>NI</v>
          </cell>
          <cell r="D41" t="str">
            <v>B10</v>
          </cell>
          <cell r="E41" t="str">
            <v>NI Gas</v>
          </cell>
          <cell r="F41" t="str">
            <v>Generation Cost</v>
          </cell>
          <cell r="H41">
            <v>0</v>
          </cell>
        </row>
        <row r="42">
          <cell r="A42" t="str">
            <v>NI</v>
          </cell>
          <cell r="D42" t="str">
            <v>B10</v>
          </cell>
          <cell r="E42" t="str">
            <v>NI Gas</v>
          </cell>
          <cell r="F42" t="str">
            <v>Start &amp; Shutdown Cost</v>
          </cell>
          <cell r="H42">
            <v>0</v>
          </cell>
        </row>
        <row r="43">
          <cell r="A43" t="str">
            <v>NI</v>
          </cell>
          <cell r="D43" t="str">
            <v>B10</v>
          </cell>
          <cell r="E43" t="str">
            <v>NI Gas</v>
          </cell>
          <cell r="F43" t="str">
            <v>Start Fuel Cost</v>
          </cell>
          <cell r="H43">
            <v>0</v>
          </cell>
        </row>
        <row r="44">
          <cell r="A44" t="str">
            <v>NI</v>
          </cell>
          <cell r="D44" t="str">
            <v>B10</v>
          </cell>
          <cell r="E44" t="str">
            <v>NI Gas</v>
          </cell>
          <cell r="F44" t="str">
            <v>Emissions Cost</v>
          </cell>
          <cell r="H44">
            <v>0</v>
          </cell>
        </row>
        <row r="45">
          <cell r="A45" t="str">
            <v>NI</v>
          </cell>
          <cell r="D45" t="str">
            <v>B10</v>
          </cell>
          <cell r="E45" t="str">
            <v>NI Gas</v>
          </cell>
          <cell r="F45" t="str">
            <v>Total Generation Cost</v>
          </cell>
          <cell r="H45">
            <v>0</v>
          </cell>
        </row>
        <row r="46">
          <cell r="A46" t="str">
            <v>NI</v>
          </cell>
          <cell r="D46" t="str">
            <v>B10</v>
          </cell>
          <cell r="E46" t="str">
            <v>NI Gas</v>
          </cell>
          <cell r="F46" t="str">
            <v>SRMC</v>
          </cell>
          <cell r="H46" t="str">
            <v>€/MWh</v>
          </cell>
        </row>
        <row r="47">
          <cell r="A47" t="str">
            <v>NI</v>
          </cell>
          <cell r="D47" t="str">
            <v>B10</v>
          </cell>
          <cell r="E47" t="str">
            <v>NI Gas</v>
          </cell>
          <cell r="F47" t="str">
            <v>Mark-up</v>
          </cell>
          <cell r="H47" t="str">
            <v>€/MWh</v>
          </cell>
        </row>
        <row r="48">
          <cell r="A48" t="str">
            <v>NI</v>
          </cell>
          <cell r="D48" t="str">
            <v>B10</v>
          </cell>
          <cell r="E48" t="str">
            <v>NI Gas</v>
          </cell>
          <cell r="F48" t="str">
            <v>Price Received</v>
          </cell>
          <cell r="H48" t="str">
            <v>€/MWh</v>
          </cell>
        </row>
        <row r="49">
          <cell r="A49" t="str">
            <v>NI</v>
          </cell>
          <cell r="D49" t="str">
            <v>B10</v>
          </cell>
          <cell r="E49" t="str">
            <v>NI Gas</v>
          </cell>
          <cell r="F49" t="str">
            <v>Pool Revenue</v>
          </cell>
          <cell r="H49">
            <v>0</v>
          </cell>
        </row>
        <row r="50">
          <cell r="A50" t="str">
            <v>NI</v>
          </cell>
          <cell r="D50" t="str">
            <v>B10</v>
          </cell>
          <cell r="E50" t="str">
            <v>NI Gas</v>
          </cell>
          <cell r="F50" t="str">
            <v>Net Revenue</v>
          </cell>
          <cell r="H50">
            <v>0</v>
          </cell>
        </row>
        <row r="51">
          <cell r="A51" t="str">
            <v>NI</v>
          </cell>
          <cell r="D51" t="str">
            <v>B10</v>
          </cell>
          <cell r="E51" t="str">
            <v>NI Gas</v>
          </cell>
          <cell r="F51" t="str">
            <v>Net Profit</v>
          </cell>
          <cell r="H51">
            <v>0</v>
          </cell>
        </row>
        <row r="52">
          <cell r="A52" t="str">
            <v>NI</v>
          </cell>
          <cell r="D52" t="str">
            <v>B10</v>
          </cell>
          <cell r="E52" t="str">
            <v>NI Gas</v>
          </cell>
          <cell r="F52" t="str">
            <v>Installed Capacity</v>
          </cell>
          <cell r="H52" t="str">
            <v>MW</v>
          </cell>
        </row>
        <row r="53">
          <cell r="A53" t="str">
            <v>NI</v>
          </cell>
          <cell r="D53" t="str">
            <v>B10</v>
          </cell>
          <cell r="E53" t="str">
            <v>NI Gas</v>
          </cell>
          <cell r="F53" t="str">
            <v>Rated Capacity</v>
          </cell>
          <cell r="H53" t="str">
            <v>MW</v>
          </cell>
        </row>
        <row r="54">
          <cell r="A54" t="str">
            <v>NI</v>
          </cell>
          <cell r="D54" t="str">
            <v>B10</v>
          </cell>
          <cell r="E54" t="str">
            <v>NI Gas</v>
          </cell>
          <cell r="F54" t="str">
            <v>Maintenance</v>
          </cell>
          <cell r="H54" t="str">
            <v>GWh</v>
          </cell>
        </row>
        <row r="55">
          <cell r="A55" t="str">
            <v>NI</v>
          </cell>
          <cell r="D55" t="str">
            <v>B10</v>
          </cell>
          <cell r="E55" t="str">
            <v>NI Gas</v>
          </cell>
          <cell r="F55" t="str">
            <v>Forced Outage</v>
          </cell>
          <cell r="H55" t="str">
            <v>GWh</v>
          </cell>
        </row>
        <row r="56">
          <cell r="A56" t="str">
            <v>NI</v>
          </cell>
          <cell r="D56" t="str">
            <v>B10</v>
          </cell>
          <cell r="E56" t="str">
            <v>NI Gas</v>
          </cell>
          <cell r="F56" t="str">
            <v>Available Energy</v>
          </cell>
          <cell r="H56" t="str">
            <v>GWh</v>
          </cell>
        </row>
        <row r="57">
          <cell r="A57" t="str">
            <v>NI</v>
          </cell>
          <cell r="D57" t="str">
            <v>B31</v>
          </cell>
          <cell r="E57" t="str">
            <v>NI Gas</v>
          </cell>
          <cell r="F57" t="str">
            <v>Generation</v>
          </cell>
          <cell r="H57" t="str">
            <v>GWh</v>
          </cell>
        </row>
        <row r="58">
          <cell r="A58" t="str">
            <v>NI</v>
          </cell>
          <cell r="D58" t="str">
            <v>B31</v>
          </cell>
          <cell r="E58" t="str">
            <v>NI Gas</v>
          </cell>
          <cell r="F58" t="str">
            <v>Units Started</v>
          </cell>
          <cell r="H58" t="str">
            <v>-</v>
          </cell>
        </row>
        <row r="59">
          <cell r="A59" t="str">
            <v>NI</v>
          </cell>
          <cell r="D59" t="str">
            <v>B31</v>
          </cell>
          <cell r="E59" t="str">
            <v>NI Gas</v>
          </cell>
          <cell r="F59" t="str">
            <v>Hours of Operation</v>
          </cell>
          <cell r="H59" t="str">
            <v>hrs</v>
          </cell>
        </row>
        <row r="60">
          <cell r="A60" t="str">
            <v>NI</v>
          </cell>
          <cell r="D60" t="str">
            <v>B31</v>
          </cell>
          <cell r="E60" t="str">
            <v>NI Gas</v>
          </cell>
          <cell r="F60" t="str">
            <v>Capacity Factor</v>
          </cell>
          <cell r="H60" t="str">
            <v>%</v>
          </cell>
        </row>
        <row r="61">
          <cell r="A61" t="str">
            <v>NI</v>
          </cell>
          <cell r="D61" t="str">
            <v>B31</v>
          </cell>
          <cell r="E61" t="str">
            <v>NI Gas</v>
          </cell>
          <cell r="F61" t="str">
            <v>Energy Curtailed</v>
          </cell>
          <cell r="H61" t="str">
            <v>GWh</v>
          </cell>
        </row>
        <row r="62">
          <cell r="A62" t="str">
            <v>NI</v>
          </cell>
          <cell r="D62" t="str">
            <v>B31</v>
          </cell>
          <cell r="E62" t="str">
            <v>NI Gas</v>
          </cell>
          <cell r="F62" t="str">
            <v>Fixed Load Generation</v>
          </cell>
          <cell r="H62" t="str">
            <v>GWh</v>
          </cell>
        </row>
        <row r="63">
          <cell r="A63" t="str">
            <v>NI</v>
          </cell>
          <cell r="D63" t="str">
            <v>B31</v>
          </cell>
          <cell r="E63" t="str">
            <v>NI Gas</v>
          </cell>
          <cell r="F63" t="str">
            <v>Pump Load</v>
          </cell>
          <cell r="H63" t="str">
            <v>GWh</v>
          </cell>
        </row>
        <row r="64">
          <cell r="A64" t="str">
            <v>NI</v>
          </cell>
          <cell r="D64" t="str">
            <v>B31</v>
          </cell>
          <cell r="E64" t="str">
            <v>NI Gas</v>
          </cell>
          <cell r="F64" t="str">
            <v>VO&amp;M Cost</v>
          </cell>
          <cell r="H64">
            <v>0</v>
          </cell>
        </row>
        <row r="65">
          <cell r="A65" t="str">
            <v>NI</v>
          </cell>
          <cell r="D65" t="str">
            <v>B31</v>
          </cell>
          <cell r="E65" t="str">
            <v>NI Gas</v>
          </cell>
          <cell r="F65" t="str">
            <v>Generation Cost</v>
          </cell>
          <cell r="H65">
            <v>0</v>
          </cell>
        </row>
        <row r="66">
          <cell r="A66" t="str">
            <v>NI</v>
          </cell>
          <cell r="D66" t="str">
            <v>B31</v>
          </cell>
          <cell r="E66" t="str">
            <v>NI Gas</v>
          </cell>
          <cell r="F66" t="str">
            <v>Start &amp; Shutdown Cost</v>
          </cell>
          <cell r="H66">
            <v>0</v>
          </cell>
        </row>
        <row r="67">
          <cell r="A67" t="str">
            <v>NI</v>
          </cell>
          <cell r="D67" t="str">
            <v>B31</v>
          </cell>
          <cell r="E67" t="str">
            <v>NI Gas</v>
          </cell>
          <cell r="F67" t="str">
            <v>Start Fuel Cost</v>
          </cell>
          <cell r="H67">
            <v>0</v>
          </cell>
        </row>
        <row r="68">
          <cell r="A68" t="str">
            <v>NI</v>
          </cell>
          <cell r="D68" t="str">
            <v>B31</v>
          </cell>
          <cell r="E68" t="str">
            <v>NI Gas</v>
          </cell>
          <cell r="F68" t="str">
            <v>Emissions Cost</v>
          </cell>
          <cell r="H68">
            <v>0</v>
          </cell>
        </row>
        <row r="69">
          <cell r="A69" t="str">
            <v>NI</v>
          </cell>
          <cell r="D69" t="str">
            <v>B31</v>
          </cell>
          <cell r="E69" t="str">
            <v>NI Gas</v>
          </cell>
          <cell r="F69" t="str">
            <v>Total Generation Cost</v>
          </cell>
          <cell r="H69">
            <v>0</v>
          </cell>
        </row>
        <row r="70">
          <cell r="A70" t="str">
            <v>NI</v>
          </cell>
          <cell r="D70" t="str">
            <v>B31</v>
          </cell>
          <cell r="E70" t="str">
            <v>NI Gas</v>
          </cell>
          <cell r="F70" t="str">
            <v>SRMC</v>
          </cell>
          <cell r="H70" t="str">
            <v>€/MWh</v>
          </cell>
        </row>
        <row r="71">
          <cell r="A71" t="str">
            <v>NI</v>
          </cell>
          <cell r="D71" t="str">
            <v>B31</v>
          </cell>
          <cell r="E71" t="str">
            <v>NI Gas</v>
          </cell>
          <cell r="F71" t="str">
            <v>Mark-up</v>
          </cell>
          <cell r="H71" t="str">
            <v>€/MWh</v>
          </cell>
        </row>
        <row r="72">
          <cell r="A72" t="str">
            <v>NI</v>
          </cell>
          <cell r="D72" t="str">
            <v>B31</v>
          </cell>
          <cell r="E72" t="str">
            <v>NI Gas</v>
          </cell>
          <cell r="F72" t="str">
            <v>Price Received</v>
          </cell>
          <cell r="H72" t="str">
            <v>€/MWh</v>
          </cell>
        </row>
        <row r="73">
          <cell r="A73" t="str">
            <v>NI</v>
          </cell>
          <cell r="D73" t="str">
            <v>B31</v>
          </cell>
          <cell r="E73" t="str">
            <v>NI Gas</v>
          </cell>
          <cell r="F73" t="str">
            <v>Pool Revenue</v>
          </cell>
          <cell r="H73">
            <v>0</v>
          </cell>
        </row>
        <row r="74">
          <cell r="A74" t="str">
            <v>NI</v>
          </cell>
          <cell r="D74" t="str">
            <v>B31</v>
          </cell>
          <cell r="E74" t="str">
            <v>NI Gas</v>
          </cell>
          <cell r="F74" t="str">
            <v>Net Revenue</v>
          </cell>
          <cell r="H74">
            <v>0</v>
          </cell>
        </row>
        <row r="75">
          <cell r="A75" t="str">
            <v>NI</v>
          </cell>
          <cell r="D75" t="str">
            <v>B31</v>
          </cell>
          <cell r="E75" t="str">
            <v>NI Gas</v>
          </cell>
          <cell r="F75" t="str">
            <v>Net Profit</v>
          </cell>
          <cell r="H75">
            <v>0</v>
          </cell>
        </row>
        <row r="76">
          <cell r="A76" t="str">
            <v>NI</v>
          </cell>
          <cell r="D76" t="str">
            <v>B31</v>
          </cell>
          <cell r="E76" t="str">
            <v>NI Gas</v>
          </cell>
          <cell r="F76" t="str">
            <v>Installed Capacity</v>
          </cell>
          <cell r="H76" t="str">
            <v>MW</v>
          </cell>
        </row>
        <row r="77">
          <cell r="A77" t="str">
            <v>NI</v>
          </cell>
          <cell r="D77" t="str">
            <v>B31</v>
          </cell>
          <cell r="E77" t="str">
            <v>NI Gas</v>
          </cell>
          <cell r="F77" t="str">
            <v>Rated Capacity</v>
          </cell>
          <cell r="H77" t="str">
            <v>MW</v>
          </cell>
        </row>
        <row r="78">
          <cell r="A78" t="str">
            <v>NI</v>
          </cell>
          <cell r="D78" t="str">
            <v>B31</v>
          </cell>
          <cell r="E78" t="str">
            <v>NI Gas</v>
          </cell>
          <cell r="F78" t="str">
            <v>Maintenance</v>
          </cell>
          <cell r="H78" t="str">
            <v>GWh</v>
          </cell>
        </row>
        <row r="79">
          <cell r="A79" t="str">
            <v>NI</v>
          </cell>
          <cell r="D79" t="str">
            <v>B31</v>
          </cell>
          <cell r="E79" t="str">
            <v>NI Gas</v>
          </cell>
          <cell r="F79" t="str">
            <v>Forced Outage</v>
          </cell>
          <cell r="H79" t="str">
            <v>GWh</v>
          </cell>
        </row>
        <row r="80">
          <cell r="A80" t="str">
            <v>NI</v>
          </cell>
          <cell r="D80" t="str">
            <v>B31</v>
          </cell>
          <cell r="E80" t="str">
            <v>NI Gas</v>
          </cell>
          <cell r="F80" t="str">
            <v>Available Energy</v>
          </cell>
          <cell r="H80" t="str">
            <v>GWh</v>
          </cell>
        </row>
        <row r="81">
          <cell r="A81" t="str">
            <v>NI</v>
          </cell>
          <cell r="D81" t="str">
            <v>B32</v>
          </cell>
          <cell r="E81" t="str">
            <v>NI Gas</v>
          </cell>
          <cell r="F81" t="str">
            <v>Generation</v>
          </cell>
          <cell r="H81" t="str">
            <v>GWh</v>
          </cell>
        </row>
        <row r="82">
          <cell r="A82" t="str">
            <v>NI</v>
          </cell>
          <cell r="D82" t="str">
            <v>B32</v>
          </cell>
          <cell r="E82" t="str">
            <v>NI Gas</v>
          </cell>
          <cell r="F82" t="str">
            <v>Units Started</v>
          </cell>
          <cell r="H82" t="str">
            <v>-</v>
          </cell>
        </row>
        <row r="83">
          <cell r="A83" t="str">
            <v>NI</v>
          </cell>
          <cell r="D83" t="str">
            <v>B32</v>
          </cell>
          <cell r="E83" t="str">
            <v>NI Gas</v>
          </cell>
          <cell r="F83" t="str">
            <v>Hours of Operation</v>
          </cell>
          <cell r="H83" t="str">
            <v>hrs</v>
          </cell>
        </row>
        <row r="84">
          <cell r="A84" t="str">
            <v>NI</v>
          </cell>
          <cell r="D84" t="str">
            <v>B32</v>
          </cell>
          <cell r="E84" t="str">
            <v>NI Gas</v>
          </cell>
          <cell r="F84" t="str">
            <v>Capacity Factor</v>
          </cell>
          <cell r="H84" t="str">
            <v>%</v>
          </cell>
        </row>
        <row r="85">
          <cell r="A85" t="str">
            <v>NI</v>
          </cell>
          <cell r="D85" t="str">
            <v>B32</v>
          </cell>
          <cell r="E85" t="str">
            <v>NI Gas</v>
          </cell>
          <cell r="F85" t="str">
            <v>Energy Curtailed</v>
          </cell>
          <cell r="H85" t="str">
            <v>GWh</v>
          </cell>
        </row>
        <row r="86">
          <cell r="A86" t="str">
            <v>NI</v>
          </cell>
          <cell r="D86" t="str">
            <v>B32</v>
          </cell>
          <cell r="E86" t="str">
            <v>NI Gas</v>
          </cell>
          <cell r="F86" t="str">
            <v>Fixed Load Generation</v>
          </cell>
          <cell r="H86" t="str">
            <v>GWh</v>
          </cell>
        </row>
        <row r="87">
          <cell r="A87" t="str">
            <v>NI</v>
          </cell>
          <cell r="D87" t="str">
            <v>B32</v>
          </cell>
          <cell r="E87" t="str">
            <v>NI Gas</v>
          </cell>
          <cell r="F87" t="str">
            <v>Pump Load</v>
          </cell>
          <cell r="H87" t="str">
            <v>GWh</v>
          </cell>
        </row>
        <row r="88">
          <cell r="A88" t="str">
            <v>NI</v>
          </cell>
          <cell r="D88" t="str">
            <v>B32</v>
          </cell>
          <cell r="E88" t="str">
            <v>NI Gas</v>
          </cell>
          <cell r="F88" t="str">
            <v>VO&amp;M Cost</v>
          </cell>
          <cell r="H88">
            <v>0</v>
          </cell>
        </row>
        <row r="89">
          <cell r="A89" t="str">
            <v>NI</v>
          </cell>
          <cell r="D89" t="str">
            <v>B32</v>
          </cell>
          <cell r="E89" t="str">
            <v>NI Gas</v>
          </cell>
          <cell r="F89" t="str">
            <v>Generation Cost</v>
          </cell>
          <cell r="H89">
            <v>0</v>
          </cell>
        </row>
        <row r="90">
          <cell r="A90" t="str">
            <v>NI</v>
          </cell>
          <cell r="D90" t="str">
            <v>B32</v>
          </cell>
          <cell r="E90" t="str">
            <v>NI Gas</v>
          </cell>
          <cell r="F90" t="str">
            <v>Start &amp; Shutdown Cost</v>
          </cell>
          <cell r="H90">
            <v>0</v>
          </cell>
        </row>
        <row r="91">
          <cell r="A91" t="str">
            <v>NI</v>
          </cell>
          <cell r="D91" t="str">
            <v>B32</v>
          </cell>
          <cell r="E91" t="str">
            <v>NI Gas</v>
          </cell>
          <cell r="F91" t="str">
            <v>Start Fuel Cost</v>
          </cell>
          <cell r="H91">
            <v>0</v>
          </cell>
        </row>
        <row r="92">
          <cell r="A92" t="str">
            <v>NI</v>
          </cell>
          <cell r="D92" t="str">
            <v>B32</v>
          </cell>
          <cell r="E92" t="str">
            <v>NI Gas</v>
          </cell>
          <cell r="F92" t="str">
            <v>Emissions Cost</v>
          </cell>
          <cell r="H92">
            <v>0</v>
          </cell>
        </row>
        <row r="93">
          <cell r="A93" t="str">
            <v>NI</v>
          </cell>
          <cell r="D93" t="str">
            <v>B32</v>
          </cell>
          <cell r="E93" t="str">
            <v>NI Gas</v>
          </cell>
          <cell r="F93" t="str">
            <v>Total Generation Cost</v>
          </cell>
          <cell r="H93">
            <v>0</v>
          </cell>
        </row>
        <row r="94">
          <cell r="A94" t="str">
            <v>NI</v>
          </cell>
          <cell r="D94" t="str">
            <v>B32</v>
          </cell>
          <cell r="E94" t="str">
            <v>NI Gas</v>
          </cell>
          <cell r="F94" t="str">
            <v>SRMC</v>
          </cell>
          <cell r="H94" t="str">
            <v>€/MWh</v>
          </cell>
        </row>
        <row r="95">
          <cell r="A95" t="str">
            <v>NI</v>
          </cell>
          <cell r="D95" t="str">
            <v>B32</v>
          </cell>
          <cell r="E95" t="str">
            <v>NI Gas</v>
          </cell>
          <cell r="F95" t="str">
            <v>Mark-up</v>
          </cell>
          <cell r="H95" t="str">
            <v>€/MWh</v>
          </cell>
        </row>
        <row r="96">
          <cell r="A96" t="str">
            <v>NI</v>
          </cell>
          <cell r="D96" t="str">
            <v>B32</v>
          </cell>
          <cell r="E96" t="str">
            <v>NI Gas</v>
          </cell>
          <cell r="F96" t="str">
            <v>Price Received</v>
          </cell>
          <cell r="H96" t="str">
            <v>€/MWh</v>
          </cell>
        </row>
        <row r="97">
          <cell r="A97" t="str">
            <v>NI</v>
          </cell>
          <cell r="D97" t="str">
            <v>B32</v>
          </cell>
          <cell r="E97" t="str">
            <v>NI Gas</v>
          </cell>
          <cell r="F97" t="str">
            <v>Pool Revenue</v>
          </cell>
          <cell r="H97">
            <v>0</v>
          </cell>
        </row>
        <row r="98">
          <cell r="A98" t="str">
            <v>NI</v>
          </cell>
          <cell r="D98" t="str">
            <v>B32</v>
          </cell>
          <cell r="E98" t="str">
            <v>NI Gas</v>
          </cell>
          <cell r="F98" t="str">
            <v>Net Revenue</v>
          </cell>
          <cell r="H98">
            <v>0</v>
          </cell>
        </row>
        <row r="99">
          <cell r="A99" t="str">
            <v>NI</v>
          </cell>
          <cell r="D99" t="str">
            <v>B32</v>
          </cell>
          <cell r="E99" t="str">
            <v>NI Gas</v>
          </cell>
          <cell r="F99" t="str">
            <v>Net Profit</v>
          </cell>
          <cell r="H99">
            <v>0</v>
          </cell>
        </row>
        <row r="100">
          <cell r="A100" t="str">
            <v>NI</v>
          </cell>
          <cell r="D100" t="str">
            <v>B32</v>
          </cell>
          <cell r="E100" t="str">
            <v>NI Gas</v>
          </cell>
          <cell r="F100" t="str">
            <v>Installed Capacity</v>
          </cell>
          <cell r="H100" t="str">
            <v>MW</v>
          </cell>
        </row>
        <row r="101">
          <cell r="A101" t="str">
            <v>NI</v>
          </cell>
          <cell r="D101" t="str">
            <v>B32</v>
          </cell>
          <cell r="E101" t="str">
            <v>NI Gas</v>
          </cell>
          <cell r="F101" t="str">
            <v>Rated Capacity</v>
          </cell>
          <cell r="H101" t="str">
            <v>MW</v>
          </cell>
        </row>
        <row r="102">
          <cell r="A102" t="str">
            <v>NI</v>
          </cell>
          <cell r="D102" t="str">
            <v>B32</v>
          </cell>
          <cell r="E102" t="str">
            <v>NI Gas</v>
          </cell>
          <cell r="F102" t="str">
            <v>Maintenance</v>
          </cell>
          <cell r="H102" t="str">
            <v>GWh</v>
          </cell>
        </row>
        <row r="103">
          <cell r="A103" t="str">
            <v>NI</v>
          </cell>
          <cell r="D103" t="str">
            <v>B32</v>
          </cell>
          <cell r="E103" t="str">
            <v>NI Gas</v>
          </cell>
          <cell r="F103" t="str">
            <v>Forced Outage</v>
          </cell>
          <cell r="H103" t="str">
            <v>GWh</v>
          </cell>
        </row>
        <row r="104">
          <cell r="A104" t="str">
            <v>NI</v>
          </cell>
          <cell r="D104" t="str">
            <v>B32</v>
          </cell>
          <cell r="E104" t="str">
            <v>NI Gas</v>
          </cell>
          <cell r="F104" t="str">
            <v>Available Energy</v>
          </cell>
          <cell r="H104" t="str">
            <v>GWh</v>
          </cell>
        </row>
        <row r="105">
          <cell r="A105" t="str">
            <v>NI</v>
          </cell>
          <cell r="D105" t="str">
            <v>C30</v>
          </cell>
          <cell r="E105" t="str">
            <v>NI Gas</v>
          </cell>
          <cell r="F105" t="str">
            <v>Generation</v>
          </cell>
          <cell r="H105" t="str">
            <v>GWh</v>
          </cell>
        </row>
        <row r="106">
          <cell r="A106" t="str">
            <v>NI</v>
          </cell>
          <cell r="D106" t="str">
            <v>C30</v>
          </cell>
          <cell r="E106" t="str">
            <v>NI Gas</v>
          </cell>
          <cell r="F106" t="str">
            <v>Units Started</v>
          </cell>
          <cell r="H106" t="str">
            <v>-</v>
          </cell>
        </row>
        <row r="107">
          <cell r="A107" t="str">
            <v>NI</v>
          </cell>
          <cell r="D107" t="str">
            <v>C30</v>
          </cell>
          <cell r="E107" t="str">
            <v>NI Gas</v>
          </cell>
          <cell r="F107" t="str">
            <v>Hours of Operation</v>
          </cell>
          <cell r="H107" t="str">
            <v>hrs</v>
          </cell>
        </row>
        <row r="108">
          <cell r="A108" t="str">
            <v>NI</v>
          </cell>
          <cell r="D108" t="str">
            <v>C30</v>
          </cell>
          <cell r="E108" t="str">
            <v>NI Gas</v>
          </cell>
          <cell r="F108" t="str">
            <v>Capacity Factor</v>
          </cell>
          <cell r="H108" t="str">
            <v>%</v>
          </cell>
        </row>
        <row r="109">
          <cell r="A109" t="str">
            <v>NI</v>
          </cell>
          <cell r="D109" t="str">
            <v>C30</v>
          </cell>
          <cell r="E109" t="str">
            <v>NI Gas</v>
          </cell>
          <cell r="F109" t="str">
            <v>Energy Curtailed</v>
          </cell>
          <cell r="H109" t="str">
            <v>GWh</v>
          </cell>
        </row>
        <row r="110">
          <cell r="A110" t="str">
            <v>NI</v>
          </cell>
          <cell r="D110" t="str">
            <v>C30</v>
          </cell>
          <cell r="E110" t="str">
            <v>NI Gas</v>
          </cell>
          <cell r="F110" t="str">
            <v>Fixed Load Generation</v>
          </cell>
          <cell r="H110" t="str">
            <v>GWh</v>
          </cell>
        </row>
        <row r="111">
          <cell r="A111" t="str">
            <v>NI</v>
          </cell>
          <cell r="D111" t="str">
            <v>C30</v>
          </cell>
          <cell r="E111" t="str">
            <v>NI Gas</v>
          </cell>
          <cell r="F111" t="str">
            <v>Pump Load</v>
          </cell>
          <cell r="H111" t="str">
            <v>GWh</v>
          </cell>
        </row>
        <row r="112">
          <cell r="A112" t="str">
            <v>NI</v>
          </cell>
          <cell r="D112" t="str">
            <v>C30</v>
          </cell>
          <cell r="E112" t="str">
            <v>NI Gas</v>
          </cell>
          <cell r="F112" t="str">
            <v>VO&amp;M Cost</v>
          </cell>
          <cell r="H112">
            <v>0</v>
          </cell>
        </row>
        <row r="113">
          <cell r="A113" t="str">
            <v>NI</v>
          </cell>
          <cell r="D113" t="str">
            <v>C30</v>
          </cell>
          <cell r="E113" t="str">
            <v>NI Gas</v>
          </cell>
          <cell r="F113" t="str">
            <v>Generation Cost</v>
          </cell>
          <cell r="H113">
            <v>0</v>
          </cell>
        </row>
        <row r="114">
          <cell r="A114" t="str">
            <v>NI</v>
          </cell>
          <cell r="D114" t="str">
            <v>C30</v>
          </cell>
          <cell r="E114" t="str">
            <v>NI Gas</v>
          </cell>
          <cell r="F114" t="str">
            <v>Start &amp; Shutdown Cost</v>
          </cell>
          <cell r="H114">
            <v>0</v>
          </cell>
        </row>
        <row r="115">
          <cell r="A115" t="str">
            <v>NI</v>
          </cell>
          <cell r="D115" t="str">
            <v>C30</v>
          </cell>
          <cell r="E115" t="str">
            <v>NI Gas</v>
          </cell>
          <cell r="F115" t="str">
            <v>Start Fuel Cost</v>
          </cell>
          <cell r="H115">
            <v>0</v>
          </cell>
        </row>
        <row r="116">
          <cell r="A116" t="str">
            <v>NI</v>
          </cell>
          <cell r="D116" t="str">
            <v>C30</v>
          </cell>
          <cell r="E116" t="str">
            <v>NI Gas</v>
          </cell>
          <cell r="F116" t="str">
            <v>Emissions Cost</v>
          </cell>
          <cell r="H116">
            <v>0</v>
          </cell>
        </row>
        <row r="117">
          <cell r="A117" t="str">
            <v>NI</v>
          </cell>
          <cell r="D117" t="str">
            <v>C30</v>
          </cell>
          <cell r="E117" t="str">
            <v>NI Gas</v>
          </cell>
          <cell r="F117" t="str">
            <v>Total Generation Cost</v>
          </cell>
          <cell r="H117">
            <v>0</v>
          </cell>
        </row>
        <row r="118">
          <cell r="A118" t="str">
            <v>NI</v>
          </cell>
          <cell r="D118" t="str">
            <v>C30</v>
          </cell>
          <cell r="E118" t="str">
            <v>NI Gas</v>
          </cell>
          <cell r="F118" t="str">
            <v>SRMC</v>
          </cell>
          <cell r="H118" t="str">
            <v>€/MWh</v>
          </cell>
        </row>
        <row r="119">
          <cell r="A119" t="str">
            <v>NI</v>
          </cell>
          <cell r="D119" t="str">
            <v>C30</v>
          </cell>
          <cell r="E119" t="str">
            <v>NI Gas</v>
          </cell>
          <cell r="F119" t="str">
            <v>Mark-up</v>
          </cell>
          <cell r="H119" t="str">
            <v>€/MWh</v>
          </cell>
        </row>
        <row r="120">
          <cell r="A120" t="str">
            <v>NI</v>
          </cell>
          <cell r="D120" t="str">
            <v>C30</v>
          </cell>
          <cell r="E120" t="str">
            <v>NI Gas</v>
          </cell>
          <cell r="F120" t="str">
            <v>Mark-up</v>
          </cell>
          <cell r="H120" t="str">
            <v>€/MWh</v>
          </cell>
        </row>
        <row r="121">
          <cell r="A121" t="str">
            <v>NI</v>
          </cell>
          <cell r="D121" t="str">
            <v>C30</v>
          </cell>
          <cell r="E121" t="str">
            <v>NI Gas</v>
          </cell>
          <cell r="F121" t="str">
            <v>Mark-up</v>
          </cell>
          <cell r="H121" t="str">
            <v>€/MWh</v>
          </cell>
        </row>
        <row r="122">
          <cell r="A122" t="str">
            <v>NI</v>
          </cell>
          <cell r="D122" t="str">
            <v>C30</v>
          </cell>
          <cell r="E122" t="str">
            <v>NI Gas</v>
          </cell>
          <cell r="F122" t="str">
            <v>Mark-up</v>
          </cell>
          <cell r="H122" t="str">
            <v>€/MWh</v>
          </cell>
        </row>
        <row r="123">
          <cell r="A123" t="str">
            <v>NI</v>
          </cell>
          <cell r="D123" t="str">
            <v>C30</v>
          </cell>
          <cell r="E123" t="str">
            <v>NI Gas</v>
          </cell>
          <cell r="F123" t="str">
            <v>Price Received</v>
          </cell>
          <cell r="H123" t="str">
            <v>€/MWh</v>
          </cell>
        </row>
        <row r="124">
          <cell r="A124" t="str">
            <v>NI</v>
          </cell>
          <cell r="D124" t="str">
            <v>C30</v>
          </cell>
          <cell r="E124" t="str">
            <v>NI Gas</v>
          </cell>
          <cell r="F124" t="str">
            <v>Pool Revenue</v>
          </cell>
          <cell r="H124">
            <v>0</v>
          </cell>
        </row>
        <row r="125">
          <cell r="A125" t="str">
            <v>NI</v>
          </cell>
          <cell r="D125" t="str">
            <v>C30</v>
          </cell>
          <cell r="E125" t="str">
            <v>NI Gas</v>
          </cell>
          <cell r="F125" t="str">
            <v>Net Revenue</v>
          </cell>
          <cell r="H125">
            <v>0</v>
          </cell>
        </row>
        <row r="126">
          <cell r="A126" t="str">
            <v>NI</v>
          </cell>
          <cell r="D126" t="str">
            <v>C30</v>
          </cell>
          <cell r="E126" t="str">
            <v>NI Gas</v>
          </cell>
          <cell r="F126" t="str">
            <v>Net Profit</v>
          </cell>
          <cell r="H126">
            <v>0</v>
          </cell>
        </row>
        <row r="127">
          <cell r="A127" t="str">
            <v>NI</v>
          </cell>
          <cell r="D127" t="str">
            <v>C30</v>
          </cell>
          <cell r="E127" t="str">
            <v>NI Gas</v>
          </cell>
          <cell r="F127" t="str">
            <v>Installed Capacity</v>
          </cell>
          <cell r="H127" t="str">
            <v>MW</v>
          </cell>
        </row>
        <row r="128">
          <cell r="A128" t="str">
            <v>NI</v>
          </cell>
          <cell r="D128" t="str">
            <v>C30</v>
          </cell>
          <cell r="E128" t="str">
            <v>NI Gas</v>
          </cell>
          <cell r="F128" t="str">
            <v>Rated Capacity</v>
          </cell>
          <cell r="H128" t="str">
            <v>MW</v>
          </cell>
        </row>
        <row r="129">
          <cell r="A129" t="str">
            <v>NI</v>
          </cell>
          <cell r="D129" t="str">
            <v>C30</v>
          </cell>
          <cell r="E129" t="str">
            <v>NI Gas</v>
          </cell>
          <cell r="F129" t="str">
            <v>Maintenance</v>
          </cell>
          <cell r="H129" t="str">
            <v>GWh</v>
          </cell>
        </row>
        <row r="130">
          <cell r="A130" t="str">
            <v>NI</v>
          </cell>
          <cell r="D130" t="str">
            <v>C30</v>
          </cell>
          <cell r="E130" t="str">
            <v>NI Gas</v>
          </cell>
          <cell r="F130" t="str">
            <v>Forced Outage</v>
          </cell>
          <cell r="H130" t="str">
            <v>GWh</v>
          </cell>
        </row>
        <row r="131">
          <cell r="A131" t="str">
            <v>NI</v>
          </cell>
          <cell r="D131" t="str">
            <v>C30</v>
          </cell>
          <cell r="E131" t="str">
            <v>NI Gas</v>
          </cell>
          <cell r="F131" t="str">
            <v>Available Energy</v>
          </cell>
          <cell r="H131" t="str">
            <v>GWh</v>
          </cell>
        </row>
        <row r="132">
          <cell r="A132" t="str">
            <v>NI</v>
          </cell>
          <cell r="D132" t="str">
            <v>Kilroot CCGT</v>
          </cell>
          <cell r="E132" t="str">
            <v>NI Gas</v>
          </cell>
          <cell r="F132" t="str">
            <v>Generation</v>
          </cell>
          <cell r="H132" t="str">
            <v>GWh</v>
          </cell>
        </row>
        <row r="133">
          <cell r="A133" t="str">
            <v>NI</v>
          </cell>
          <cell r="D133" t="str">
            <v>Kilroot CCGT</v>
          </cell>
          <cell r="E133" t="str">
            <v>NI Gas</v>
          </cell>
          <cell r="F133" t="str">
            <v>Units Started</v>
          </cell>
          <cell r="H133" t="str">
            <v>-</v>
          </cell>
        </row>
        <row r="134">
          <cell r="A134" t="str">
            <v>NI</v>
          </cell>
          <cell r="D134" t="str">
            <v>Kilroot CCGT</v>
          </cell>
          <cell r="E134" t="str">
            <v>NI Gas</v>
          </cell>
          <cell r="F134" t="str">
            <v>Hours of Operation</v>
          </cell>
          <cell r="H134" t="str">
            <v>hrs</v>
          </cell>
        </row>
        <row r="135">
          <cell r="A135" t="str">
            <v>NI</v>
          </cell>
          <cell r="D135" t="str">
            <v>Kilroot CCGT</v>
          </cell>
          <cell r="E135" t="str">
            <v>NI Gas</v>
          </cell>
          <cell r="F135" t="str">
            <v>Capacity Factor</v>
          </cell>
          <cell r="H135" t="str">
            <v>%</v>
          </cell>
        </row>
        <row r="136">
          <cell r="A136" t="str">
            <v>NI</v>
          </cell>
          <cell r="D136" t="str">
            <v>Kilroot CCGT</v>
          </cell>
          <cell r="E136" t="str">
            <v>NI Gas</v>
          </cell>
          <cell r="F136" t="str">
            <v>Energy Curtailed</v>
          </cell>
          <cell r="H136" t="str">
            <v>GWh</v>
          </cell>
        </row>
        <row r="137">
          <cell r="A137" t="str">
            <v>NI</v>
          </cell>
          <cell r="D137" t="str">
            <v>Kilroot CCGT</v>
          </cell>
          <cell r="E137" t="str">
            <v>NI Gas</v>
          </cell>
          <cell r="F137" t="str">
            <v>Fixed Load Generation</v>
          </cell>
          <cell r="H137" t="str">
            <v>GWh</v>
          </cell>
        </row>
        <row r="138">
          <cell r="A138" t="str">
            <v>NI</v>
          </cell>
          <cell r="D138" t="str">
            <v>Kilroot CCGT</v>
          </cell>
          <cell r="E138" t="str">
            <v>NI Gas</v>
          </cell>
          <cell r="F138" t="str">
            <v>Pump Load</v>
          </cell>
          <cell r="H138" t="str">
            <v>GWh</v>
          </cell>
        </row>
        <row r="139">
          <cell r="A139" t="str">
            <v>NI</v>
          </cell>
          <cell r="D139" t="str">
            <v>Kilroot CCGT</v>
          </cell>
          <cell r="E139" t="str">
            <v>NI Gas</v>
          </cell>
          <cell r="F139" t="str">
            <v>VO&amp;M Cost</v>
          </cell>
          <cell r="H139">
            <v>0</v>
          </cell>
        </row>
        <row r="140">
          <cell r="A140" t="str">
            <v>NI</v>
          </cell>
          <cell r="D140" t="str">
            <v>Kilroot CCGT</v>
          </cell>
          <cell r="E140" t="str">
            <v>NI Gas</v>
          </cell>
          <cell r="F140" t="str">
            <v>Generation Cost</v>
          </cell>
          <cell r="H140">
            <v>0</v>
          </cell>
        </row>
        <row r="141">
          <cell r="A141" t="str">
            <v>NI</v>
          </cell>
          <cell r="D141" t="str">
            <v>Kilroot CCGT</v>
          </cell>
          <cell r="E141" t="str">
            <v>NI Gas</v>
          </cell>
          <cell r="F141" t="str">
            <v>Start &amp; Shutdown Cost</v>
          </cell>
          <cell r="H141">
            <v>0</v>
          </cell>
        </row>
        <row r="142">
          <cell r="A142" t="str">
            <v>NI</v>
          </cell>
          <cell r="D142" t="str">
            <v>Kilroot CCGT</v>
          </cell>
          <cell r="E142" t="str">
            <v>NI Gas</v>
          </cell>
          <cell r="F142" t="str">
            <v>Start Fuel Cost</v>
          </cell>
          <cell r="H142">
            <v>0</v>
          </cell>
        </row>
        <row r="143">
          <cell r="A143" t="str">
            <v>NI</v>
          </cell>
          <cell r="D143" t="str">
            <v>Kilroot CCGT</v>
          </cell>
          <cell r="E143" t="str">
            <v>NI Gas</v>
          </cell>
          <cell r="F143" t="str">
            <v>Emissions Cost</v>
          </cell>
          <cell r="H143">
            <v>0</v>
          </cell>
        </row>
        <row r="144">
          <cell r="A144" t="str">
            <v>NI</v>
          </cell>
          <cell r="D144" t="str">
            <v>Kilroot CCGT</v>
          </cell>
          <cell r="E144" t="str">
            <v>NI Gas</v>
          </cell>
          <cell r="F144" t="str">
            <v>Total Generation Cost</v>
          </cell>
          <cell r="H144">
            <v>0</v>
          </cell>
        </row>
        <row r="145">
          <cell r="A145" t="str">
            <v>NI</v>
          </cell>
          <cell r="D145" t="str">
            <v>Kilroot CCGT</v>
          </cell>
          <cell r="E145" t="str">
            <v>NI Gas</v>
          </cell>
          <cell r="F145" t="str">
            <v>SRMC</v>
          </cell>
          <cell r="H145" t="str">
            <v>€/MWh</v>
          </cell>
        </row>
        <row r="146">
          <cell r="A146" t="str">
            <v>NI</v>
          </cell>
          <cell r="D146" t="str">
            <v>Kilroot CCGT</v>
          </cell>
          <cell r="E146" t="str">
            <v>NI Gas</v>
          </cell>
          <cell r="F146" t="str">
            <v>Mark-up</v>
          </cell>
          <cell r="H146" t="str">
            <v>€/MWh</v>
          </cell>
        </row>
        <row r="147">
          <cell r="A147" t="str">
            <v>NI</v>
          </cell>
          <cell r="D147" t="str">
            <v>Kilroot CCGT</v>
          </cell>
          <cell r="E147" t="str">
            <v>NI Gas</v>
          </cell>
          <cell r="F147" t="str">
            <v>Mark-up</v>
          </cell>
          <cell r="H147" t="str">
            <v>€/MWh</v>
          </cell>
        </row>
        <row r="148">
          <cell r="A148" t="str">
            <v>NI</v>
          </cell>
          <cell r="D148" t="str">
            <v>Kilroot CCGT</v>
          </cell>
          <cell r="E148" t="str">
            <v>NI Gas</v>
          </cell>
          <cell r="F148" t="str">
            <v>Price Received</v>
          </cell>
          <cell r="H148" t="str">
            <v>€/MWh</v>
          </cell>
        </row>
        <row r="149">
          <cell r="A149" t="str">
            <v>NI</v>
          </cell>
          <cell r="D149" t="str">
            <v>Kilroot CCGT</v>
          </cell>
          <cell r="E149" t="str">
            <v>NI Gas</v>
          </cell>
          <cell r="F149" t="str">
            <v>Pool Revenue</v>
          </cell>
          <cell r="H149">
            <v>0</v>
          </cell>
        </row>
        <row r="150">
          <cell r="A150" t="str">
            <v>NI</v>
          </cell>
          <cell r="D150" t="str">
            <v>Kilroot CCGT</v>
          </cell>
          <cell r="E150" t="str">
            <v>NI Gas</v>
          </cell>
          <cell r="F150" t="str">
            <v>Net Revenue</v>
          </cell>
          <cell r="H150">
            <v>0</v>
          </cell>
        </row>
        <row r="151">
          <cell r="A151" t="str">
            <v>NI</v>
          </cell>
          <cell r="D151" t="str">
            <v>Kilroot CCGT</v>
          </cell>
          <cell r="E151" t="str">
            <v>NI Gas</v>
          </cell>
          <cell r="F151" t="str">
            <v>Net Profit</v>
          </cell>
          <cell r="H151">
            <v>0</v>
          </cell>
        </row>
        <row r="152">
          <cell r="A152" t="str">
            <v>NI</v>
          </cell>
          <cell r="D152" t="str">
            <v>Kilroot CCGT</v>
          </cell>
          <cell r="E152" t="str">
            <v>NI Gas</v>
          </cell>
          <cell r="F152" t="str">
            <v>Installed Capacity</v>
          </cell>
          <cell r="H152" t="str">
            <v>MW</v>
          </cell>
        </row>
        <row r="153">
          <cell r="A153" t="str">
            <v>NI</v>
          </cell>
          <cell r="D153" t="str">
            <v>Kilroot CCGT</v>
          </cell>
          <cell r="E153" t="str">
            <v>NI Gas</v>
          </cell>
          <cell r="F153" t="str">
            <v>Rated Capacity</v>
          </cell>
          <cell r="H153" t="str">
            <v>MW</v>
          </cell>
        </row>
        <row r="154">
          <cell r="A154" t="str">
            <v>NI</v>
          </cell>
          <cell r="D154" t="str">
            <v>Kilroot CCGT</v>
          </cell>
          <cell r="E154" t="str">
            <v>NI Gas</v>
          </cell>
          <cell r="F154" t="str">
            <v>Maintenance</v>
          </cell>
          <cell r="H154" t="str">
            <v>GWh</v>
          </cell>
        </row>
        <row r="155">
          <cell r="A155" t="str">
            <v>NI</v>
          </cell>
          <cell r="D155" t="str">
            <v>Kilroot CCGT</v>
          </cell>
          <cell r="E155" t="str">
            <v>NI Gas</v>
          </cell>
          <cell r="F155" t="str">
            <v>Forced Outage</v>
          </cell>
          <cell r="H155" t="str">
            <v>GWh</v>
          </cell>
        </row>
        <row r="156">
          <cell r="A156" t="str">
            <v>NI</v>
          </cell>
          <cell r="D156" t="str">
            <v>Kilroot CCGT</v>
          </cell>
          <cell r="E156" t="str">
            <v>NI Gas</v>
          </cell>
          <cell r="F156" t="str">
            <v>Available Energy</v>
          </cell>
          <cell r="H156" t="str">
            <v>GWh</v>
          </cell>
        </row>
        <row r="157">
          <cell r="A157" t="str">
            <v>NI</v>
          </cell>
          <cell r="D157" t="str">
            <v>CGC3</v>
          </cell>
          <cell r="E157" t="str">
            <v>NI Gas CHP</v>
          </cell>
          <cell r="F157" t="str">
            <v>Generation</v>
          </cell>
          <cell r="H157" t="str">
            <v>GWh</v>
          </cell>
        </row>
        <row r="158">
          <cell r="A158" t="str">
            <v>NI</v>
          </cell>
          <cell r="D158" t="str">
            <v>CGC3</v>
          </cell>
          <cell r="E158" t="str">
            <v>NI Gas CHP</v>
          </cell>
          <cell r="F158" t="str">
            <v>Units Started</v>
          </cell>
          <cell r="H158" t="str">
            <v>-</v>
          </cell>
        </row>
        <row r="159">
          <cell r="A159" t="str">
            <v>NI</v>
          </cell>
          <cell r="D159" t="str">
            <v>CGC3</v>
          </cell>
          <cell r="E159" t="str">
            <v>NI Gas CHP</v>
          </cell>
          <cell r="F159" t="str">
            <v>Hours of Operation</v>
          </cell>
          <cell r="H159" t="str">
            <v>hrs</v>
          </cell>
        </row>
        <row r="160">
          <cell r="A160" t="str">
            <v>NI</v>
          </cell>
          <cell r="D160" t="str">
            <v>CGC3</v>
          </cell>
          <cell r="E160" t="str">
            <v>NI Gas CHP</v>
          </cell>
          <cell r="F160" t="str">
            <v>Capacity Factor</v>
          </cell>
          <cell r="H160" t="str">
            <v>%</v>
          </cell>
        </row>
        <row r="161">
          <cell r="A161" t="str">
            <v>NI</v>
          </cell>
          <cell r="D161" t="str">
            <v>CGC3</v>
          </cell>
          <cell r="E161" t="str">
            <v>NI Gas CHP</v>
          </cell>
          <cell r="F161" t="str">
            <v>Energy Curtailed</v>
          </cell>
          <cell r="H161" t="str">
            <v>GWh</v>
          </cell>
        </row>
        <row r="162">
          <cell r="A162" t="str">
            <v>NI</v>
          </cell>
          <cell r="D162" t="str">
            <v>CGC3</v>
          </cell>
          <cell r="E162" t="str">
            <v>NI Gas CHP</v>
          </cell>
          <cell r="F162" t="str">
            <v>Fixed Load Generation</v>
          </cell>
          <cell r="H162" t="str">
            <v>GWh</v>
          </cell>
        </row>
        <row r="163">
          <cell r="A163" t="str">
            <v>NI</v>
          </cell>
          <cell r="D163" t="str">
            <v>CGC3</v>
          </cell>
          <cell r="E163" t="str">
            <v>NI Gas CHP</v>
          </cell>
          <cell r="F163" t="str">
            <v>Pump Load</v>
          </cell>
          <cell r="H163" t="str">
            <v>GWh</v>
          </cell>
        </row>
        <row r="164">
          <cell r="A164" t="str">
            <v>NI</v>
          </cell>
          <cell r="D164" t="str">
            <v>CGC3</v>
          </cell>
          <cell r="E164" t="str">
            <v>NI Gas CHP</v>
          </cell>
          <cell r="F164" t="str">
            <v>VO&amp;M Cost</v>
          </cell>
          <cell r="H164">
            <v>0</v>
          </cell>
        </row>
        <row r="165">
          <cell r="A165" t="str">
            <v>NI</v>
          </cell>
          <cell r="D165" t="str">
            <v>CGC3</v>
          </cell>
          <cell r="E165" t="str">
            <v>NI Gas CHP</v>
          </cell>
          <cell r="F165" t="str">
            <v>Generation Cost</v>
          </cell>
          <cell r="H165">
            <v>0</v>
          </cell>
        </row>
        <row r="166">
          <cell r="A166" t="str">
            <v>NI</v>
          </cell>
          <cell r="D166" t="str">
            <v>CGC3</v>
          </cell>
          <cell r="E166" t="str">
            <v>NI Gas CHP</v>
          </cell>
          <cell r="F166" t="str">
            <v>Start &amp; Shutdown Cost</v>
          </cell>
          <cell r="H166">
            <v>0</v>
          </cell>
        </row>
        <row r="167">
          <cell r="A167" t="str">
            <v>NI</v>
          </cell>
          <cell r="D167" t="str">
            <v>CGC3</v>
          </cell>
          <cell r="E167" t="str">
            <v>NI Gas CHP</v>
          </cell>
          <cell r="F167" t="str">
            <v>Start Fuel Cost</v>
          </cell>
          <cell r="H167">
            <v>0</v>
          </cell>
        </row>
        <row r="168">
          <cell r="A168" t="str">
            <v>NI</v>
          </cell>
          <cell r="D168" t="str">
            <v>CGC3</v>
          </cell>
          <cell r="E168" t="str">
            <v>NI Gas CHP</v>
          </cell>
          <cell r="F168" t="str">
            <v>Emissions Cost</v>
          </cell>
          <cell r="H168">
            <v>0</v>
          </cell>
        </row>
        <row r="169">
          <cell r="A169" t="str">
            <v>NI</v>
          </cell>
          <cell r="D169" t="str">
            <v>CGC3</v>
          </cell>
          <cell r="E169" t="str">
            <v>NI Gas CHP</v>
          </cell>
          <cell r="F169" t="str">
            <v>Total Generation Cost</v>
          </cell>
          <cell r="H169">
            <v>0</v>
          </cell>
        </row>
        <row r="170">
          <cell r="A170" t="str">
            <v>NI</v>
          </cell>
          <cell r="D170" t="str">
            <v>CGC3</v>
          </cell>
          <cell r="E170" t="str">
            <v>NI Gas CHP</v>
          </cell>
          <cell r="F170" t="str">
            <v>SRMC</v>
          </cell>
          <cell r="H170" t="str">
            <v>€/MWh</v>
          </cell>
        </row>
        <row r="171">
          <cell r="A171" t="str">
            <v>NI</v>
          </cell>
          <cell r="D171" t="str">
            <v>CGC3</v>
          </cell>
          <cell r="E171" t="str">
            <v>NI Gas CHP</v>
          </cell>
          <cell r="F171" t="str">
            <v>Mark-up</v>
          </cell>
          <cell r="H171" t="str">
            <v>€/MWh</v>
          </cell>
        </row>
        <row r="172">
          <cell r="A172" t="str">
            <v>NI</v>
          </cell>
          <cell r="D172" t="str">
            <v>CGC3</v>
          </cell>
          <cell r="E172" t="str">
            <v>NI Gas CHP</v>
          </cell>
          <cell r="F172" t="str">
            <v>Price Received</v>
          </cell>
          <cell r="H172" t="str">
            <v>€/MWh</v>
          </cell>
        </row>
        <row r="173">
          <cell r="A173" t="str">
            <v>NI</v>
          </cell>
          <cell r="D173" t="str">
            <v>CGC3</v>
          </cell>
          <cell r="E173" t="str">
            <v>NI Gas CHP</v>
          </cell>
          <cell r="F173" t="str">
            <v>Pool Revenue</v>
          </cell>
          <cell r="H173">
            <v>0</v>
          </cell>
        </row>
        <row r="174">
          <cell r="A174" t="str">
            <v>NI</v>
          </cell>
          <cell r="D174" t="str">
            <v>CGC3</v>
          </cell>
          <cell r="E174" t="str">
            <v>NI Gas CHP</v>
          </cell>
          <cell r="F174" t="str">
            <v>Net Revenue</v>
          </cell>
          <cell r="H174">
            <v>0</v>
          </cell>
        </row>
        <row r="175">
          <cell r="A175" t="str">
            <v>NI</v>
          </cell>
          <cell r="D175" t="str">
            <v>CGC3</v>
          </cell>
          <cell r="E175" t="str">
            <v>NI Gas CHP</v>
          </cell>
          <cell r="F175" t="str">
            <v>Net Profit</v>
          </cell>
          <cell r="H175">
            <v>0</v>
          </cell>
        </row>
        <row r="176">
          <cell r="A176" t="str">
            <v>NI</v>
          </cell>
          <cell r="D176" t="str">
            <v>CGC3</v>
          </cell>
          <cell r="E176" t="str">
            <v>NI Gas CHP</v>
          </cell>
          <cell r="F176" t="str">
            <v>Installed Capacity</v>
          </cell>
          <cell r="H176" t="str">
            <v>MW</v>
          </cell>
        </row>
        <row r="177">
          <cell r="A177" t="str">
            <v>NI</v>
          </cell>
          <cell r="D177" t="str">
            <v>CGC3</v>
          </cell>
          <cell r="E177" t="str">
            <v>NI Gas CHP</v>
          </cell>
          <cell r="F177" t="str">
            <v>Rated Capacity</v>
          </cell>
          <cell r="H177" t="str">
            <v>MW</v>
          </cell>
        </row>
        <row r="178">
          <cell r="A178" t="str">
            <v>NI</v>
          </cell>
          <cell r="D178" t="str">
            <v>CGC3</v>
          </cell>
          <cell r="E178" t="str">
            <v>NI Gas CHP</v>
          </cell>
          <cell r="F178" t="str">
            <v>Maintenance</v>
          </cell>
          <cell r="H178" t="str">
            <v>GWh</v>
          </cell>
        </row>
        <row r="179">
          <cell r="A179" t="str">
            <v>NI</v>
          </cell>
          <cell r="D179" t="str">
            <v>CGC3</v>
          </cell>
          <cell r="E179" t="str">
            <v>NI Gas CHP</v>
          </cell>
          <cell r="F179" t="str">
            <v>Forced Outage</v>
          </cell>
          <cell r="H179" t="str">
            <v>GWh</v>
          </cell>
        </row>
        <row r="180">
          <cell r="A180" t="str">
            <v>NI</v>
          </cell>
          <cell r="D180" t="str">
            <v>CGC3</v>
          </cell>
          <cell r="E180" t="str">
            <v>NI Gas CHP</v>
          </cell>
          <cell r="F180" t="str">
            <v>Available Energy</v>
          </cell>
          <cell r="H180" t="str">
            <v>GWh</v>
          </cell>
        </row>
        <row r="181">
          <cell r="A181" t="str">
            <v>NI</v>
          </cell>
          <cell r="D181" t="str">
            <v>CGC4</v>
          </cell>
          <cell r="E181" t="str">
            <v>NI Gas CHP</v>
          </cell>
          <cell r="F181" t="str">
            <v>Generation</v>
          </cell>
          <cell r="H181" t="str">
            <v>GWh</v>
          </cell>
        </row>
        <row r="182">
          <cell r="A182" t="str">
            <v>NI</v>
          </cell>
          <cell r="D182" t="str">
            <v>CGC4</v>
          </cell>
          <cell r="E182" t="str">
            <v>NI Gas CHP</v>
          </cell>
          <cell r="F182" t="str">
            <v>Units Started</v>
          </cell>
          <cell r="H182" t="str">
            <v>-</v>
          </cell>
        </row>
        <row r="183">
          <cell r="A183" t="str">
            <v>NI</v>
          </cell>
          <cell r="D183" t="str">
            <v>CGC4</v>
          </cell>
          <cell r="E183" t="str">
            <v>NI Gas CHP</v>
          </cell>
          <cell r="F183" t="str">
            <v>Hours of Operation</v>
          </cell>
          <cell r="H183" t="str">
            <v>hrs</v>
          </cell>
        </row>
        <row r="184">
          <cell r="A184" t="str">
            <v>NI</v>
          </cell>
          <cell r="D184" t="str">
            <v>CGC4</v>
          </cell>
          <cell r="E184" t="str">
            <v>NI Gas CHP</v>
          </cell>
          <cell r="F184" t="str">
            <v>Capacity Factor</v>
          </cell>
          <cell r="H184" t="str">
            <v>%</v>
          </cell>
        </row>
        <row r="185">
          <cell r="A185" t="str">
            <v>NI</v>
          </cell>
          <cell r="D185" t="str">
            <v>CGC4</v>
          </cell>
          <cell r="E185" t="str">
            <v>NI Gas CHP</v>
          </cell>
          <cell r="F185" t="str">
            <v>Energy Curtailed</v>
          </cell>
          <cell r="H185" t="str">
            <v>GWh</v>
          </cell>
        </row>
        <row r="186">
          <cell r="A186" t="str">
            <v>NI</v>
          </cell>
          <cell r="D186" t="str">
            <v>CGC4</v>
          </cell>
          <cell r="E186" t="str">
            <v>NI Gas CHP</v>
          </cell>
          <cell r="F186" t="str">
            <v>Fixed Load Generation</v>
          </cell>
          <cell r="H186" t="str">
            <v>GWh</v>
          </cell>
        </row>
        <row r="187">
          <cell r="A187" t="str">
            <v>NI</v>
          </cell>
          <cell r="D187" t="str">
            <v>CGC4</v>
          </cell>
          <cell r="E187" t="str">
            <v>NI Gas CHP</v>
          </cell>
          <cell r="F187" t="str">
            <v>Pump Load</v>
          </cell>
          <cell r="H187" t="str">
            <v>GWh</v>
          </cell>
        </row>
        <row r="188">
          <cell r="A188" t="str">
            <v>NI</v>
          </cell>
          <cell r="D188" t="str">
            <v>CGC4</v>
          </cell>
          <cell r="E188" t="str">
            <v>NI Gas CHP</v>
          </cell>
          <cell r="F188" t="str">
            <v>VO&amp;M Cost</v>
          </cell>
          <cell r="H188">
            <v>0</v>
          </cell>
        </row>
        <row r="189">
          <cell r="A189" t="str">
            <v>NI</v>
          </cell>
          <cell r="D189" t="str">
            <v>CGC4</v>
          </cell>
          <cell r="E189" t="str">
            <v>NI Gas CHP</v>
          </cell>
          <cell r="F189" t="str">
            <v>Generation Cost</v>
          </cell>
          <cell r="H189">
            <v>0</v>
          </cell>
        </row>
        <row r="190">
          <cell r="A190" t="str">
            <v>NI</v>
          </cell>
          <cell r="D190" t="str">
            <v>CGC4</v>
          </cell>
          <cell r="E190" t="str">
            <v>NI Gas CHP</v>
          </cell>
          <cell r="F190" t="str">
            <v>Start &amp; Shutdown Cost</v>
          </cell>
          <cell r="H190">
            <v>0</v>
          </cell>
        </row>
        <row r="191">
          <cell r="A191" t="str">
            <v>NI</v>
          </cell>
          <cell r="D191" t="str">
            <v>CGC4</v>
          </cell>
          <cell r="E191" t="str">
            <v>NI Gas CHP</v>
          </cell>
          <cell r="F191" t="str">
            <v>Start Fuel Cost</v>
          </cell>
          <cell r="H191">
            <v>0</v>
          </cell>
        </row>
        <row r="192">
          <cell r="A192" t="str">
            <v>NI</v>
          </cell>
          <cell r="D192" t="str">
            <v>CGC4</v>
          </cell>
          <cell r="E192" t="str">
            <v>NI Gas CHP</v>
          </cell>
          <cell r="F192" t="str">
            <v>Emissions Cost</v>
          </cell>
          <cell r="H192">
            <v>0</v>
          </cell>
        </row>
        <row r="193">
          <cell r="A193" t="str">
            <v>NI</v>
          </cell>
          <cell r="D193" t="str">
            <v>CGC4</v>
          </cell>
          <cell r="E193" t="str">
            <v>NI Gas CHP</v>
          </cell>
          <cell r="F193" t="str">
            <v>Total Generation Cost</v>
          </cell>
          <cell r="H193">
            <v>0</v>
          </cell>
        </row>
        <row r="194">
          <cell r="A194" t="str">
            <v>NI</v>
          </cell>
          <cell r="D194" t="str">
            <v>CGC4</v>
          </cell>
          <cell r="E194" t="str">
            <v>NI Gas CHP</v>
          </cell>
          <cell r="F194" t="str">
            <v>SRMC</v>
          </cell>
          <cell r="H194" t="str">
            <v>€/MWh</v>
          </cell>
        </row>
        <row r="195">
          <cell r="A195" t="str">
            <v>NI</v>
          </cell>
          <cell r="D195" t="str">
            <v>CGC4</v>
          </cell>
          <cell r="E195" t="str">
            <v>NI Gas CHP</v>
          </cell>
          <cell r="F195" t="str">
            <v>Mark-up</v>
          </cell>
          <cell r="H195" t="str">
            <v>€/MWh</v>
          </cell>
        </row>
        <row r="196">
          <cell r="A196" t="str">
            <v>NI</v>
          </cell>
          <cell r="D196" t="str">
            <v>CGC4</v>
          </cell>
          <cell r="E196" t="str">
            <v>NI Gas CHP</v>
          </cell>
          <cell r="F196" t="str">
            <v>Price Received</v>
          </cell>
          <cell r="H196" t="str">
            <v>€/MWh</v>
          </cell>
        </row>
        <row r="197">
          <cell r="A197" t="str">
            <v>NI</v>
          </cell>
          <cell r="D197" t="str">
            <v>CGC4</v>
          </cell>
          <cell r="E197" t="str">
            <v>NI Gas CHP</v>
          </cell>
          <cell r="F197" t="str">
            <v>Pool Revenue</v>
          </cell>
          <cell r="H197">
            <v>0</v>
          </cell>
        </row>
        <row r="198">
          <cell r="A198" t="str">
            <v>NI</v>
          </cell>
          <cell r="D198" t="str">
            <v>CGC4</v>
          </cell>
          <cell r="E198" t="str">
            <v>NI Gas CHP</v>
          </cell>
          <cell r="F198" t="str">
            <v>Net Revenue</v>
          </cell>
          <cell r="H198">
            <v>0</v>
          </cell>
        </row>
        <row r="199">
          <cell r="A199" t="str">
            <v>NI</v>
          </cell>
          <cell r="D199" t="str">
            <v>CGC4</v>
          </cell>
          <cell r="E199" t="str">
            <v>NI Gas CHP</v>
          </cell>
          <cell r="F199" t="str">
            <v>Net Profit</v>
          </cell>
          <cell r="H199">
            <v>0</v>
          </cell>
        </row>
        <row r="200">
          <cell r="A200" t="str">
            <v>NI</v>
          </cell>
          <cell r="D200" t="str">
            <v>CGC4</v>
          </cell>
          <cell r="E200" t="str">
            <v>NI Gas CHP</v>
          </cell>
          <cell r="F200" t="str">
            <v>Installed Capacity</v>
          </cell>
          <cell r="H200" t="str">
            <v>MW</v>
          </cell>
        </row>
        <row r="201">
          <cell r="A201" t="str">
            <v>NI</v>
          </cell>
          <cell r="D201" t="str">
            <v>CGC4</v>
          </cell>
          <cell r="E201" t="str">
            <v>NI Gas CHP</v>
          </cell>
          <cell r="F201" t="str">
            <v>Rated Capacity</v>
          </cell>
          <cell r="H201" t="str">
            <v>MW</v>
          </cell>
        </row>
        <row r="202">
          <cell r="A202" t="str">
            <v>NI</v>
          </cell>
          <cell r="D202" t="str">
            <v>CGC4</v>
          </cell>
          <cell r="E202" t="str">
            <v>NI Gas CHP</v>
          </cell>
          <cell r="F202" t="str">
            <v>Maintenance</v>
          </cell>
          <cell r="H202" t="str">
            <v>GWh</v>
          </cell>
        </row>
        <row r="203">
          <cell r="A203" t="str">
            <v>NI</v>
          </cell>
          <cell r="D203" t="str">
            <v>CGC4</v>
          </cell>
          <cell r="E203" t="str">
            <v>NI Gas CHP</v>
          </cell>
          <cell r="F203" t="str">
            <v>Forced Outage</v>
          </cell>
          <cell r="H203" t="str">
            <v>GWh</v>
          </cell>
        </row>
        <row r="204">
          <cell r="A204" t="str">
            <v>NI</v>
          </cell>
          <cell r="D204" t="str">
            <v>CGC4</v>
          </cell>
          <cell r="E204" t="str">
            <v>NI Gas CHP</v>
          </cell>
          <cell r="F204" t="str">
            <v>Available Energy</v>
          </cell>
          <cell r="H204" t="str">
            <v>GWh</v>
          </cell>
        </row>
        <row r="205">
          <cell r="A205" t="str">
            <v>NI</v>
          </cell>
          <cell r="D205" t="str">
            <v>CGC5</v>
          </cell>
          <cell r="E205" t="str">
            <v>NI Gas CHP</v>
          </cell>
          <cell r="F205" t="str">
            <v>Generation</v>
          </cell>
          <cell r="H205" t="str">
            <v>GWh</v>
          </cell>
        </row>
        <row r="206">
          <cell r="A206" t="str">
            <v>NI</v>
          </cell>
          <cell r="D206" t="str">
            <v>CGC5</v>
          </cell>
          <cell r="E206" t="str">
            <v>NI Gas CHP</v>
          </cell>
          <cell r="F206" t="str">
            <v>Units Started</v>
          </cell>
          <cell r="H206" t="str">
            <v>-</v>
          </cell>
        </row>
        <row r="207">
          <cell r="A207" t="str">
            <v>NI</v>
          </cell>
          <cell r="D207" t="str">
            <v>CGC5</v>
          </cell>
          <cell r="E207" t="str">
            <v>NI Gas CHP</v>
          </cell>
          <cell r="F207" t="str">
            <v>Hours of Operation</v>
          </cell>
          <cell r="H207" t="str">
            <v>hrs</v>
          </cell>
        </row>
        <row r="208">
          <cell r="A208" t="str">
            <v>NI</v>
          </cell>
          <cell r="D208" t="str">
            <v>CGC5</v>
          </cell>
          <cell r="E208" t="str">
            <v>NI Gas CHP</v>
          </cell>
          <cell r="F208" t="str">
            <v>Capacity Factor</v>
          </cell>
          <cell r="H208" t="str">
            <v>%</v>
          </cell>
        </row>
        <row r="209">
          <cell r="A209" t="str">
            <v>NI</v>
          </cell>
          <cell r="D209" t="str">
            <v>CGC5</v>
          </cell>
          <cell r="E209" t="str">
            <v>NI Gas CHP</v>
          </cell>
          <cell r="F209" t="str">
            <v>Energy Curtailed</v>
          </cell>
          <cell r="H209" t="str">
            <v>GWh</v>
          </cell>
        </row>
        <row r="210">
          <cell r="A210" t="str">
            <v>NI</v>
          </cell>
          <cell r="D210" t="str">
            <v>CGC5</v>
          </cell>
          <cell r="E210" t="str">
            <v>NI Gas CHP</v>
          </cell>
          <cell r="F210" t="str">
            <v>Fixed Load Generation</v>
          </cell>
          <cell r="H210" t="str">
            <v>GWh</v>
          </cell>
        </row>
        <row r="211">
          <cell r="A211" t="str">
            <v>NI</v>
          </cell>
          <cell r="D211" t="str">
            <v>CGC5</v>
          </cell>
          <cell r="E211" t="str">
            <v>NI Gas CHP</v>
          </cell>
          <cell r="F211" t="str">
            <v>Pump Load</v>
          </cell>
          <cell r="H211" t="str">
            <v>GWh</v>
          </cell>
        </row>
        <row r="212">
          <cell r="A212" t="str">
            <v>NI</v>
          </cell>
          <cell r="D212" t="str">
            <v>CGC5</v>
          </cell>
          <cell r="E212" t="str">
            <v>NI Gas CHP</v>
          </cell>
          <cell r="F212" t="str">
            <v>VO&amp;M Cost</v>
          </cell>
          <cell r="H212">
            <v>0</v>
          </cell>
        </row>
        <row r="213">
          <cell r="A213" t="str">
            <v>NI</v>
          </cell>
          <cell r="D213" t="str">
            <v>CGC5</v>
          </cell>
          <cell r="E213" t="str">
            <v>NI Gas CHP</v>
          </cell>
          <cell r="F213" t="str">
            <v>Generation Cost</v>
          </cell>
          <cell r="H213">
            <v>0</v>
          </cell>
        </row>
        <row r="214">
          <cell r="A214" t="str">
            <v>NI</v>
          </cell>
          <cell r="D214" t="str">
            <v>CGC5</v>
          </cell>
          <cell r="E214" t="str">
            <v>NI Gas CHP</v>
          </cell>
          <cell r="F214" t="str">
            <v>Start &amp; Shutdown Cost</v>
          </cell>
          <cell r="H214">
            <v>0</v>
          </cell>
        </row>
        <row r="215">
          <cell r="A215" t="str">
            <v>NI</v>
          </cell>
          <cell r="D215" t="str">
            <v>CGC5</v>
          </cell>
          <cell r="E215" t="str">
            <v>NI Gas CHP</v>
          </cell>
          <cell r="F215" t="str">
            <v>Start Fuel Cost</v>
          </cell>
          <cell r="H215">
            <v>0</v>
          </cell>
        </row>
        <row r="216">
          <cell r="A216" t="str">
            <v>NI</v>
          </cell>
          <cell r="D216" t="str">
            <v>CGC5</v>
          </cell>
          <cell r="E216" t="str">
            <v>NI Gas CHP</v>
          </cell>
          <cell r="F216" t="str">
            <v>Emissions Cost</v>
          </cell>
          <cell r="H216">
            <v>0</v>
          </cell>
        </row>
        <row r="217">
          <cell r="A217" t="str">
            <v>NI</v>
          </cell>
          <cell r="D217" t="str">
            <v>CGC5</v>
          </cell>
          <cell r="E217" t="str">
            <v>NI Gas CHP</v>
          </cell>
          <cell r="F217" t="str">
            <v>Total Generation Cost</v>
          </cell>
          <cell r="H217">
            <v>0</v>
          </cell>
        </row>
        <row r="218">
          <cell r="A218" t="str">
            <v>NI</v>
          </cell>
          <cell r="D218" t="str">
            <v>CGC5</v>
          </cell>
          <cell r="E218" t="str">
            <v>NI Gas CHP</v>
          </cell>
          <cell r="F218" t="str">
            <v>SRMC</v>
          </cell>
          <cell r="H218" t="str">
            <v>€/MWh</v>
          </cell>
        </row>
        <row r="219">
          <cell r="A219" t="str">
            <v>NI</v>
          </cell>
          <cell r="D219" t="str">
            <v>CGC5</v>
          </cell>
          <cell r="E219" t="str">
            <v>NI Gas CHP</v>
          </cell>
          <cell r="F219" t="str">
            <v>Mark-up</v>
          </cell>
          <cell r="H219" t="str">
            <v>€/MWh</v>
          </cell>
        </row>
        <row r="220">
          <cell r="A220" t="str">
            <v>NI</v>
          </cell>
          <cell r="D220" t="str">
            <v>CGC5</v>
          </cell>
          <cell r="E220" t="str">
            <v>NI Gas CHP</v>
          </cell>
          <cell r="F220" t="str">
            <v>Price Received</v>
          </cell>
          <cell r="H220" t="str">
            <v>€/MWh</v>
          </cell>
        </row>
        <row r="221">
          <cell r="A221" t="str">
            <v>NI</v>
          </cell>
          <cell r="D221" t="str">
            <v>CGC5</v>
          </cell>
          <cell r="E221" t="str">
            <v>NI Gas CHP</v>
          </cell>
          <cell r="F221" t="str">
            <v>Pool Revenue</v>
          </cell>
          <cell r="H221">
            <v>0</v>
          </cell>
        </row>
        <row r="222">
          <cell r="A222" t="str">
            <v>NI</v>
          </cell>
          <cell r="D222" t="str">
            <v>CGC5</v>
          </cell>
          <cell r="E222" t="str">
            <v>NI Gas CHP</v>
          </cell>
          <cell r="F222" t="str">
            <v>Net Revenue</v>
          </cell>
          <cell r="H222">
            <v>0</v>
          </cell>
        </row>
        <row r="223">
          <cell r="A223" t="str">
            <v>NI</v>
          </cell>
          <cell r="D223" t="str">
            <v>CGC5</v>
          </cell>
          <cell r="E223" t="str">
            <v>NI Gas CHP</v>
          </cell>
          <cell r="F223" t="str">
            <v>Net Profit</v>
          </cell>
          <cell r="H223">
            <v>0</v>
          </cell>
        </row>
        <row r="224">
          <cell r="A224" t="str">
            <v>NI</v>
          </cell>
          <cell r="D224" t="str">
            <v>CGC5</v>
          </cell>
          <cell r="E224" t="str">
            <v>NI Gas CHP</v>
          </cell>
          <cell r="F224" t="str">
            <v>Installed Capacity</v>
          </cell>
          <cell r="H224" t="str">
            <v>MW</v>
          </cell>
        </row>
        <row r="225">
          <cell r="A225" t="str">
            <v>NI</v>
          </cell>
          <cell r="D225" t="str">
            <v>CGC5</v>
          </cell>
          <cell r="E225" t="str">
            <v>NI Gas CHP</v>
          </cell>
          <cell r="F225" t="str">
            <v>Rated Capacity</v>
          </cell>
          <cell r="H225" t="str">
            <v>MW</v>
          </cell>
        </row>
        <row r="226">
          <cell r="A226" t="str">
            <v>NI</v>
          </cell>
          <cell r="D226" t="str">
            <v>CGC5</v>
          </cell>
          <cell r="E226" t="str">
            <v>NI Gas CHP</v>
          </cell>
          <cell r="F226" t="str">
            <v>Maintenance</v>
          </cell>
          <cell r="H226" t="str">
            <v>GWh</v>
          </cell>
        </row>
        <row r="227">
          <cell r="A227" t="str">
            <v>NI</v>
          </cell>
          <cell r="D227" t="str">
            <v>CGC5</v>
          </cell>
          <cell r="E227" t="str">
            <v>NI Gas CHP</v>
          </cell>
          <cell r="F227" t="str">
            <v>Forced Outage</v>
          </cell>
          <cell r="H227" t="str">
            <v>GWh</v>
          </cell>
        </row>
        <row r="228">
          <cell r="A228" t="str">
            <v>NI</v>
          </cell>
          <cell r="D228" t="str">
            <v>CGC5</v>
          </cell>
          <cell r="E228" t="str">
            <v>NI Gas CHP</v>
          </cell>
          <cell r="F228" t="str">
            <v>Available Energy</v>
          </cell>
          <cell r="H228" t="str">
            <v>GWh</v>
          </cell>
        </row>
        <row r="229">
          <cell r="A229" t="str">
            <v>NI</v>
          </cell>
          <cell r="D229" t="str">
            <v>B4</v>
          </cell>
          <cell r="E229" t="str">
            <v>NI OCGT</v>
          </cell>
          <cell r="F229" t="str">
            <v>Generation</v>
          </cell>
          <cell r="H229" t="str">
            <v>GWh</v>
          </cell>
        </row>
        <row r="230">
          <cell r="A230" t="str">
            <v>NI</v>
          </cell>
          <cell r="D230" t="str">
            <v>B4</v>
          </cell>
          <cell r="E230" t="str">
            <v>NI OCGT</v>
          </cell>
          <cell r="F230" t="str">
            <v>Units Started</v>
          </cell>
          <cell r="H230" t="str">
            <v>-</v>
          </cell>
        </row>
        <row r="231">
          <cell r="A231" t="str">
            <v>NI</v>
          </cell>
          <cell r="D231" t="str">
            <v>B4</v>
          </cell>
          <cell r="E231" t="str">
            <v>NI OCGT</v>
          </cell>
          <cell r="F231" t="str">
            <v>Hours of Operation</v>
          </cell>
          <cell r="H231" t="str">
            <v>hrs</v>
          </cell>
        </row>
        <row r="232">
          <cell r="A232" t="str">
            <v>NI</v>
          </cell>
          <cell r="D232" t="str">
            <v>B4</v>
          </cell>
          <cell r="E232" t="str">
            <v>NI OCGT</v>
          </cell>
          <cell r="F232" t="str">
            <v>Capacity Factor</v>
          </cell>
          <cell r="H232" t="str">
            <v>%</v>
          </cell>
        </row>
        <row r="233">
          <cell r="A233" t="str">
            <v>NI</v>
          </cell>
          <cell r="D233" t="str">
            <v>B4</v>
          </cell>
          <cell r="E233" t="str">
            <v>NI OCGT</v>
          </cell>
          <cell r="F233" t="str">
            <v>Energy Curtailed</v>
          </cell>
          <cell r="H233" t="str">
            <v>GWh</v>
          </cell>
        </row>
        <row r="234">
          <cell r="A234" t="str">
            <v>NI</v>
          </cell>
          <cell r="D234" t="str">
            <v>B4</v>
          </cell>
          <cell r="E234" t="str">
            <v>NI OCGT</v>
          </cell>
          <cell r="F234" t="str">
            <v>Fixed Load Generation</v>
          </cell>
          <cell r="H234" t="str">
            <v>GWh</v>
          </cell>
        </row>
        <row r="235">
          <cell r="A235" t="str">
            <v>NI</v>
          </cell>
          <cell r="D235" t="str">
            <v>B4</v>
          </cell>
          <cell r="E235" t="str">
            <v>NI OCGT</v>
          </cell>
          <cell r="F235" t="str">
            <v>Pump Load</v>
          </cell>
          <cell r="H235" t="str">
            <v>GWh</v>
          </cell>
        </row>
        <row r="236">
          <cell r="A236" t="str">
            <v>NI</v>
          </cell>
          <cell r="D236" t="str">
            <v>B4</v>
          </cell>
          <cell r="E236" t="str">
            <v>NI OCGT</v>
          </cell>
          <cell r="F236" t="str">
            <v>VO&amp;M Cost</v>
          </cell>
          <cell r="H236">
            <v>0</v>
          </cell>
        </row>
        <row r="237">
          <cell r="A237" t="str">
            <v>NI</v>
          </cell>
          <cell r="D237" t="str">
            <v>B4</v>
          </cell>
          <cell r="E237" t="str">
            <v>NI OCGT</v>
          </cell>
          <cell r="F237" t="str">
            <v>Generation Cost</v>
          </cell>
          <cell r="H237">
            <v>0</v>
          </cell>
        </row>
        <row r="238">
          <cell r="A238" t="str">
            <v>NI</v>
          </cell>
          <cell r="D238" t="str">
            <v>B4</v>
          </cell>
          <cell r="E238" t="str">
            <v>NI OCGT</v>
          </cell>
          <cell r="F238" t="str">
            <v>Start &amp; Shutdown Cost</v>
          </cell>
          <cell r="H238">
            <v>0</v>
          </cell>
        </row>
        <row r="239">
          <cell r="A239" t="str">
            <v>NI</v>
          </cell>
          <cell r="D239" t="str">
            <v>B4</v>
          </cell>
          <cell r="E239" t="str">
            <v>NI OCGT</v>
          </cell>
          <cell r="F239" t="str">
            <v>Start Fuel Cost</v>
          </cell>
          <cell r="H239">
            <v>0</v>
          </cell>
        </row>
        <row r="240">
          <cell r="A240" t="str">
            <v>NI</v>
          </cell>
          <cell r="D240" t="str">
            <v>B4</v>
          </cell>
          <cell r="E240" t="str">
            <v>NI OCGT</v>
          </cell>
          <cell r="F240" t="str">
            <v>Emissions Cost</v>
          </cell>
          <cell r="H240">
            <v>0</v>
          </cell>
        </row>
        <row r="241">
          <cell r="A241" t="str">
            <v>NI</v>
          </cell>
          <cell r="D241" t="str">
            <v>B4</v>
          </cell>
          <cell r="E241" t="str">
            <v>NI OCGT</v>
          </cell>
          <cell r="F241" t="str">
            <v>Total Generation Cost</v>
          </cell>
          <cell r="H241">
            <v>0</v>
          </cell>
        </row>
        <row r="242">
          <cell r="A242" t="str">
            <v>NI</v>
          </cell>
          <cell r="D242" t="str">
            <v>B4</v>
          </cell>
          <cell r="E242" t="str">
            <v>NI OCGT</v>
          </cell>
          <cell r="F242" t="str">
            <v>SRMC</v>
          </cell>
          <cell r="H242" t="str">
            <v>€/MWh</v>
          </cell>
        </row>
        <row r="243">
          <cell r="A243" t="str">
            <v>NI</v>
          </cell>
          <cell r="D243" t="str">
            <v>B4</v>
          </cell>
          <cell r="E243" t="str">
            <v>NI OCGT</v>
          </cell>
          <cell r="F243" t="str">
            <v>Mark-up</v>
          </cell>
          <cell r="H243" t="str">
            <v>€/MWh</v>
          </cell>
        </row>
        <row r="244">
          <cell r="A244" t="str">
            <v>NI</v>
          </cell>
          <cell r="D244" t="str">
            <v>B4</v>
          </cell>
          <cell r="E244" t="str">
            <v>NI OCGT</v>
          </cell>
          <cell r="F244" t="str">
            <v>Price Received</v>
          </cell>
          <cell r="H244" t="str">
            <v>€/MWh</v>
          </cell>
        </row>
        <row r="245">
          <cell r="A245" t="str">
            <v>NI</v>
          </cell>
          <cell r="D245" t="str">
            <v>B4</v>
          </cell>
          <cell r="E245" t="str">
            <v>NI OCGT</v>
          </cell>
          <cell r="F245" t="str">
            <v>Pool Revenue</v>
          </cell>
          <cell r="H245">
            <v>0</v>
          </cell>
        </row>
        <row r="246">
          <cell r="A246" t="str">
            <v>NI</v>
          </cell>
          <cell r="D246" t="str">
            <v>B4</v>
          </cell>
          <cell r="E246" t="str">
            <v>NI OCGT</v>
          </cell>
          <cell r="F246" t="str">
            <v>Net Revenue</v>
          </cell>
          <cell r="H246">
            <v>0</v>
          </cell>
        </row>
        <row r="247">
          <cell r="A247" t="str">
            <v>NI</v>
          </cell>
          <cell r="D247" t="str">
            <v>B4</v>
          </cell>
          <cell r="E247" t="str">
            <v>NI OCGT</v>
          </cell>
          <cell r="F247" t="str">
            <v>Net Profit</v>
          </cell>
          <cell r="H247">
            <v>0</v>
          </cell>
        </row>
        <row r="248">
          <cell r="A248" t="str">
            <v>NI</v>
          </cell>
          <cell r="D248" t="str">
            <v>B4</v>
          </cell>
          <cell r="E248" t="str">
            <v>NI OCGT</v>
          </cell>
          <cell r="F248" t="str">
            <v>Installed Capacity</v>
          </cell>
          <cell r="H248" t="str">
            <v>MW</v>
          </cell>
        </row>
        <row r="249">
          <cell r="A249" t="str">
            <v>NI</v>
          </cell>
          <cell r="D249" t="str">
            <v>B4</v>
          </cell>
          <cell r="E249" t="str">
            <v>NI OCGT</v>
          </cell>
          <cell r="F249" t="str">
            <v>Rated Capacity</v>
          </cell>
          <cell r="H249" t="str">
            <v>MW</v>
          </cell>
        </row>
        <row r="250">
          <cell r="A250" t="str">
            <v>NI</v>
          </cell>
          <cell r="D250" t="str">
            <v>B4</v>
          </cell>
          <cell r="E250" t="str">
            <v>NI OCGT</v>
          </cell>
          <cell r="F250" t="str">
            <v>Maintenance</v>
          </cell>
          <cell r="H250" t="str">
            <v>GWh</v>
          </cell>
        </row>
        <row r="251">
          <cell r="A251" t="str">
            <v>NI</v>
          </cell>
          <cell r="D251" t="str">
            <v>B4</v>
          </cell>
          <cell r="E251" t="str">
            <v>NI OCGT</v>
          </cell>
          <cell r="F251" t="str">
            <v>Forced Outage</v>
          </cell>
          <cell r="H251" t="str">
            <v>GWh</v>
          </cell>
        </row>
        <row r="252">
          <cell r="A252" t="str">
            <v>NI</v>
          </cell>
          <cell r="D252" t="str">
            <v>B4</v>
          </cell>
          <cell r="E252" t="str">
            <v>NI OCGT</v>
          </cell>
          <cell r="F252" t="str">
            <v>Available Energy</v>
          </cell>
          <cell r="H252" t="str">
            <v>GWh</v>
          </cell>
        </row>
        <row r="253">
          <cell r="A253" t="str">
            <v>NI</v>
          </cell>
          <cell r="D253" t="str">
            <v>B5</v>
          </cell>
          <cell r="E253" t="str">
            <v>NI OCGT</v>
          </cell>
          <cell r="F253" t="str">
            <v>Generation</v>
          </cell>
          <cell r="H253" t="str">
            <v>GWh</v>
          </cell>
        </row>
        <row r="254">
          <cell r="A254" t="str">
            <v>NI</v>
          </cell>
          <cell r="D254" t="str">
            <v>B5</v>
          </cell>
          <cell r="E254" t="str">
            <v>NI OCGT</v>
          </cell>
          <cell r="F254" t="str">
            <v>Units Started</v>
          </cell>
          <cell r="H254" t="str">
            <v>-</v>
          </cell>
        </row>
        <row r="255">
          <cell r="A255" t="str">
            <v>NI</v>
          </cell>
          <cell r="D255" t="str">
            <v>B5</v>
          </cell>
          <cell r="E255" t="str">
            <v>NI OCGT</v>
          </cell>
          <cell r="F255" t="str">
            <v>Hours of Operation</v>
          </cell>
          <cell r="H255" t="str">
            <v>hrs</v>
          </cell>
        </row>
        <row r="256">
          <cell r="A256" t="str">
            <v>NI</v>
          </cell>
          <cell r="D256" t="str">
            <v>B5</v>
          </cell>
          <cell r="E256" t="str">
            <v>NI OCGT</v>
          </cell>
          <cell r="F256" t="str">
            <v>Capacity Factor</v>
          </cell>
          <cell r="H256" t="str">
            <v>%</v>
          </cell>
        </row>
        <row r="257">
          <cell r="A257" t="str">
            <v>NI</v>
          </cell>
          <cell r="D257" t="str">
            <v>B5</v>
          </cell>
          <cell r="E257" t="str">
            <v>NI OCGT</v>
          </cell>
          <cell r="F257" t="str">
            <v>Energy Curtailed</v>
          </cell>
          <cell r="H257" t="str">
            <v>GWh</v>
          </cell>
        </row>
        <row r="258">
          <cell r="A258" t="str">
            <v>NI</v>
          </cell>
          <cell r="D258" t="str">
            <v>B5</v>
          </cell>
          <cell r="E258" t="str">
            <v>NI OCGT</v>
          </cell>
          <cell r="F258" t="str">
            <v>Fixed Load Generation</v>
          </cell>
          <cell r="H258" t="str">
            <v>GWh</v>
          </cell>
        </row>
        <row r="259">
          <cell r="A259" t="str">
            <v>NI</v>
          </cell>
          <cell r="D259" t="str">
            <v>B5</v>
          </cell>
          <cell r="E259" t="str">
            <v>NI OCGT</v>
          </cell>
          <cell r="F259" t="str">
            <v>Pump Load</v>
          </cell>
          <cell r="H259" t="str">
            <v>GWh</v>
          </cell>
        </row>
        <row r="260">
          <cell r="A260" t="str">
            <v>NI</v>
          </cell>
          <cell r="D260" t="str">
            <v>B5</v>
          </cell>
          <cell r="E260" t="str">
            <v>NI OCGT</v>
          </cell>
          <cell r="F260" t="str">
            <v>VO&amp;M Cost</v>
          </cell>
          <cell r="H260">
            <v>0</v>
          </cell>
        </row>
        <row r="261">
          <cell r="A261" t="str">
            <v>NI</v>
          </cell>
          <cell r="D261" t="str">
            <v>B5</v>
          </cell>
          <cell r="E261" t="str">
            <v>NI OCGT</v>
          </cell>
          <cell r="F261" t="str">
            <v>Generation Cost</v>
          </cell>
          <cell r="H261">
            <v>0</v>
          </cell>
        </row>
        <row r="262">
          <cell r="A262" t="str">
            <v>NI</v>
          </cell>
          <cell r="D262" t="str">
            <v>B5</v>
          </cell>
          <cell r="E262" t="str">
            <v>NI OCGT</v>
          </cell>
          <cell r="F262" t="str">
            <v>Start &amp; Shutdown Cost</v>
          </cell>
          <cell r="H262">
            <v>0</v>
          </cell>
        </row>
        <row r="263">
          <cell r="A263" t="str">
            <v>NI</v>
          </cell>
          <cell r="D263" t="str">
            <v>B5</v>
          </cell>
          <cell r="E263" t="str">
            <v>NI OCGT</v>
          </cell>
          <cell r="F263" t="str">
            <v>Start Fuel Cost</v>
          </cell>
          <cell r="H263">
            <v>0</v>
          </cell>
        </row>
        <row r="264">
          <cell r="A264" t="str">
            <v>NI</v>
          </cell>
          <cell r="D264" t="str">
            <v>B5</v>
          </cell>
          <cell r="E264" t="str">
            <v>NI OCGT</v>
          </cell>
          <cell r="F264" t="str">
            <v>Emissions Cost</v>
          </cell>
          <cell r="H264">
            <v>0</v>
          </cell>
        </row>
        <row r="265">
          <cell r="A265" t="str">
            <v>NI</v>
          </cell>
          <cell r="D265" t="str">
            <v>B5</v>
          </cell>
          <cell r="E265" t="str">
            <v>NI OCGT</v>
          </cell>
          <cell r="F265" t="str">
            <v>Total Generation Cost</v>
          </cell>
          <cell r="H265">
            <v>0</v>
          </cell>
        </row>
        <row r="266">
          <cell r="A266" t="str">
            <v>NI</v>
          </cell>
          <cell r="D266" t="str">
            <v>B5</v>
          </cell>
          <cell r="E266" t="str">
            <v>NI OCGT</v>
          </cell>
          <cell r="F266" t="str">
            <v>SRMC</v>
          </cell>
          <cell r="H266" t="str">
            <v>€/MWh</v>
          </cell>
        </row>
        <row r="267">
          <cell r="A267" t="str">
            <v>NI</v>
          </cell>
          <cell r="D267" t="str">
            <v>B5</v>
          </cell>
          <cell r="E267" t="str">
            <v>NI OCGT</v>
          </cell>
          <cell r="F267" t="str">
            <v>Mark-up</v>
          </cell>
          <cell r="H267" t="str">
            <v>€/MWh</v>
          </cell>
        </row>
        <row r="268">
          <cell r="A268" t="str">
            <v>NI</v>
          </cell>
          <cell r="D268" t="str">
            <v>B5</v>
          </cell>
          <cell r="E268" t="str">
            <v>NI OCGT</v>
          </cell>
          <cell r="F268" t="str">
            <v>Price Received</v>
          </cell>
          <cell r="H268" t="str">
            <v>€/MWh</v>
          </cell>
        </row>
        <row r="269">
          <cell r="A269" t="str">
            <v>NI</v>
          </cell>
          <cell r="D269" t="str">
            <v>B5</v>
          </cell>
          <cell r="E269" t="str">
            <v>NI OCGT</v>
          </cell>
          <cell r="F269" t="str">
            <v>Pool Revenue</v>
          </cell>
          <cell r="H269">
            <v>0</v>
          </cell>
        </row>
        <row r="270">
          <cell r="A270" t="str">
            <v>NI</v>
          </cell>
          <cell r="D270" t="str">
            <v>B5</v>
          </cell>
          <cell r="E270" t="str">
            <v>NI OCGT</v>
          </cell>
          <cell r="F270" t="str">
            <v>Net Revenue</v>
          </cell>
          <cell r="H270">
            <v>0</v>
          </cell>
        </row>
        <row r="271">
          <cell r="A271" t="str">
            <v>NI</v>
          </cell>
          <cell r="D271" t="str">
            <v>B5</v>
          </cell>
          <cell r="E271" t="str">
            <v>NI OCGT</v>
          </cell>
          <cell r="F271" t="str">
            <v>Net Profit</v>
          </cell>
          <cell r="H271">
            <v>0</v>
          </cell>
        </row>
        <row r="272">
          <cell r="A272" t="str">
            <v>NI</v>
          </cell>
          <cell r="D272" t="str">
            <v>B5</v>
          </cell>
          <cell r="E272" t="str">
            <v>NI OCGT</v>
          </cell>
          <cell r="F272" t="str">
            <v>Installed Capacity</v>
          </cell>
          <cell r="H272" t="str">
            <v>MW</v>
          </cell>
        </row>
        <row r="273">
          <cell r="A273" t="str">
            <v>NI</v>
          </cell>
          <cell r="D273" t="str">
            <v>B5</v>
          </cell>
          <cell r="E273" t="str">
            <v>NI OCGT</v>
          </cell>
          <cell r="F273" t="str">
            <v>Rated Capacity</v>
          </cell>
          <cell r="H273" t="str">
            <v>MW</v>
          </cell>
        </row>
        <row r="274">
          <cell r="A274" t="str">
            <v>NI</v>
          </cell>
          <cell r="D274" t="str">
            <v>B5</v>
          </cell>
          <cell r="E274" t="str">
            <v>NI OCGT</v>
          </cell>
          <cell r="F274" t="str">
            <v>Maintenance</v>
          </cell>
          <cell r="H274" t="str">
            <v>GWh</v>
          </cell>
        </row>
        <row r="275">
          <cell r="A275" t="str">
            <v>NI</v>
          </cell>
          <cell r="D275" t="str">
            <v>B5</v>
          </cell>
          <cell r="E275" t="str">
            <v>NI OCGT</v>
          </cell>
          <cell r="F275" t="str">
            <v>Forced Outage</v>
          </cell>
          <cell r="H275" t="str">
            <v>GWh</v>
          </cell>
        </row>
        <row r="276">
          <cell r="A276" t="str">
            <v>NI</v>
          </cell>
          <cell r="D276" t="str">
            <v>B5</v>
          </cell>
          <cell r="E276" t="str">
            <v>NI OCGT</v>
          </cell>
          <cell r="F276" t="str">
            <v>Available Energy</v>
          </cell>
          <cell r="H276" t="str">
            <v>GWh</v>
          </cell>
        </row>
        <row r="277">
          <cell r="A277" t="str">
            <v>NI</v>
          </cell>
          <cell r="D277" t="str">
            <v>B6</v>
          </cell>
          <cell r="E277" t="str">
            <v>NI OCGT</v>
          </cell>
          <cell r="F277" t="str">
            <v>Generation</v>
          </cell>
          <cell r="H277" t="str">
            <v>GWh</v>
          </cell>
        </row>
        <row r="278">
          <cell r="A278" t="str">
            <v>NI</v>
          </cell>
          <cell r="D278" t="str">
            <v>B6</v>
          </cell>
          <cell r="E278" t="str">
            <v>NI OCGT</v>
          </cell>
          <cell r="F278" t="str">
            <v>Units Started</v>
          </cell>
          <cell r="H278" t="str">
            <v>-</v>
          </cell>
        </row>
        <row r="279">
          <cell r="A279" t="str">
            <v>NI</v>
          </cell>
          <cell r="D279" t="str">
            <v>B6</v>
          </cell>
          <cell r="E279" t="str">
            <v>NI OCGT</v>
          </cell>
          <cell r="F279" t="str">
            <v>Hours of Operation</v>
          </cell>
          <cell r="H279" t="str">
            <v>hrs</v>
          </cell>
        </row>
        <row r="280">
          <cell r="A280" t="str">
            <v>NI</v>
          </cell>
          <cell r="D280" t="str">
            <v>B6</v>
          </cell>
          <cell r="E280" t="str">
            <v>NI OCGT</v>
          </cell>
          <cell r="F280" t="str">
            <v>Capacity Factor</v>
          </cell>
          <cell r="H280" t="str">
            <v>%</v>
          </cell>
        </row>
        <row r="281">
          <cell r="A281" t="str">
            <v>NI</v>
          </cell>
          <cell r="D281" t="str">
            <v>B6</v>
          </cell>
          <cell r="E281" t="str">
            <v>NI OCGT</v>
          </cell>
          <cell r="F281" t="str">
            <v>Energy Curtailed</v>
          </cell>
          <cell r="H281" t="str">
            <v>GWh</v>
          </cell>
        </row>
        <row r="282">
          <cell r="A282" t="str">
            <v>NI</v>
          </cell>
          <cell r="D282" t="str">
            <v>B6</v>
          </cell>
          <cell r="E282" t="str">
            <v>NI OCGT</v>
          </cell>
          <cell r="F282" t="str">
            <v>Fixed Load Generation</v>
          </cell>
          <cell r="H282" t="str">
            <v>GWh</v>
          </cell>
        </row>
        <row r="283">
          <cell r="A283" t="str">
            <v>NI</v>
          </cell>
          <cell r="D283" t="str">
            <v>B6</v>
          </cell>
          <cell r="E283" t="str">
            <v>NI OCGT</v>
          </cell>
          <cell r="F283" t="str">
            <v>Pump Load</v>
          </cell>
          <cell r="H283" t="str">
            <v>GWh</v>
          </cell>
        </row>
        <row r="284">
          <cell r="A284" t="str">
            <v>NI</v>
          </cell>
          <cell r="D284" t="str">
            <v>B6</v>
          </cell>
          <cell r="E284" t="str">
            <v>NI OCGT</v>
          </cell>
          <cell r="F284" t="str">
            <v>VO&amp;M Cost</v>
          </cell>
          <cell r="H284">
            <v>0</v>
          </cell>
        </row>
        <row r="285">
          <cell r="A285" t="str">
            <v>NI</v>
          </cell>
          <cell r="D285" t="str">
            <v>B6</v>
          </cell>
          <cell r="E285" t="str">
            <v>NI OCGT</v>
          </cell>
          <cell r="F285" t="str">
            <v>Generation Cost</v>
          </cell>
          <cell r="H285">
            <v>0</v>
          </cell>
        </row>
        <row r="286">
          <cell r="A286" t="str">
            <v>NI</v>
          </cell>
          <cell r="D286" t="str">
            <v>B6</v>
          </cell>
          <cell r="E286" t="str">
            <v>NI OCGT</v>
          </cell>
          <cell r="F286" t="str">
            <v>Start &amp; Shutdown Cost</v>
          </cell>
          <cell r="H286">
            <v>0</v>
          </cell>
        </row>
        <row r="287">
          <cell r="A287" t="str">
            <v>NI</v>
          </cell>
          <cell r="D287" t="str">
            <v>B6</v>
          </cell>
          <cell r="E287" t="str">
            <v>NI OCGT</v>
          </cell>
          <cell r="F287" t="str">
            <v>Start Fuel Cost</v>
          </cell>
          <cell r="H287">
            <v>0</v>
          </cell>
        </row>
        <row r="288">
          <cell r="A288" t="str">
            <v>NI</v>
          </cell>
          <cell r="D288" t="str">
            <v>B6</v>
          </cell>
          <cell r="E288" t="str">
            <v>NI OCGT</v>
          </cell>
          <cell r="F288" t="str">
            <v>Emissions Cost</v>
          </cell>
          <cell r="H288">
            <v>0</v>
          </cell>
        </row>
        <row r="289">
          <cell r="A289" t="str">
            <v>NI</v>
          </cell>
          <cell r="D289" t="str">
            <v>B6</v>
          </cell>
          <cell r="E289" t="str">
            <v>NI OCGT</v>
          </cell>
          <cell r="F289" t="str">
            <v>Total Generation Cost</v>
          </cell>
          <cell r="H289">
            <v>0</v>
          </cell>
        </row>
        <row r="290">
          <cell r="A290" t="str">
            <v>NI</v>
          </cell>
          <cell r="D290" t="str">
            <v>B6</v>
          </cell>
          <cell r="E290" t="str">
            <v>NI OCGT</v>
          </cell>
          <cell r="F290" t="str">
            <v>SRMC</v>
          </cell>
          <cell r="H290" t="str">
            <v>€/MWh</v>
          </cell>
        </row>
        <row r="291">
          <cell r="A291" t="str">
            <v>NI</v>
          </cell>
          <cell r="D291" t="str">
            <v>B6</v>
          </cell>
          <cell r="E291" t="str">
            <v>NI OCGT</v>
          </cell>
          <cell r="F291" t="str">
            <v>Mark-up</v>
          </cell>
          <cell r="H291" t="str">
            <v>€/MWh</v>
          </cell>
        </row>
        <row r="292">
          <cell r="A292" t="str">
            <v>NI</v>
          </cell>
          <cell r="D292" t="str">
            <v>B6</v>
          </cell>
          <cell r="E292" t="str">
            <v>NI OCGT</v>
          </cell>
          <cell r="F292" t="str">
            <v>Price Received</v>
          </cell>
          <cell r="H292" t="str">
            <v>€/MWh</v>
          </cell>
        </row>
        <row r="293">
          <cell r="A293" t="str">
            <v>NI</v>
          </cell>
          <cell r="D293" t="str">
            <v>B6</v>
          </cell>
          <cell r="E293" t="str">
            <v>NI OCGT</v>
          </cell>
          <cell r="F293" t="str">
            <v>Pool Revenue</v>
          </cell>
          <cell r="H293">
            <v>0</v>
          </cell>
        </row>
        <row r="294">
          <cell r="A294" t="str">
            <v>NI</v>
          </cell>
          <cell r="D294" t="str">
            <v>B6</v>
          </cell>
          <cell r="E294" t="str">
            <v>NI OCGT</v>
          </cell>
          <cell r="F294" t="str">
            <v>Net Revenue</v>
          </cell>
          <cell r="H294">
            <v>0</v>
          </cell>
        </row>
        <row r="295">
          <cell r="A295" t="str">
            <v>NI</v>
          </cell>
          <cell r="D295" t="str">
            <v>B6</v>
          </cell>
          <cell r="E295" t="str">
            <v>NI OCGT</v>
          </cell>
          <cell r="F295" t="str">
            <v>Net Profit</v>
          </cell>
          <cell r="H295">
            <v>0</v>
          </cell>
        </row>
        <row r="296">
          <cell r="A296" t="str">
            <v>NI</v>
          </cell>
          <cell r="D296" t="str">
            <v>B6</v>
          </cell>
          <cell r="E296" t="str">
            <v>NI OCGT</v>
          </cell>
          <cell r="F296" t="str">
            <v>Installed Capacity</v>
          </cell>
          <cell r="H296" t="str">
            <v>MW</v>
          </cell>
        </row>
        <row r="297">
          <cell r="A297" t="str">
            <v>NI</v>
          </cell>
          <cell r="D297" t="str">
            <v>B6</v>
          </cell>
          <cell r="E297" t="str">
            <v>NI OCGT</v>
          </cell>
          <cell r="F297" t="str">
            <v>Rated Capacity</v>
          </cell>
          <cell r="H297" t="str">
            <v>MW</v>
          </cell>
        </row>
        <row r="298">
          <cell r="A298" t="str">
            <v>NI</v>
          </cell>
          <cell r="D298" t="str">
            <v>B6</v>
          </cell>
          <cell r="E298" t="str">
            <v>NI OCGT</v>
          </cell>
          <cell r="F298" t="str">
            <v>Maintenance</v>
          </cell>
          <cell r="H298" t="str">
            <v>GWh</v>
          </cell>
        </row>
        <row r="299">
          <cell r="A299" t="str">
            <v>NI</v>
          </cell>
          <cell r="D299" t="str">
            <v>B6</v>
          </cell>
          <cell r="E299" t="str">
            <v>NI OCGT</v>
          </cell>
          <cell r="F299" t="str">
            <v>Forced Outage</v>
          </cell>
          <cell r="H299" t="str">
            <v>GWh</v>
          </cell>
        </row>
        <row r="300">
          <cell r="A300" t="str">
            <v>NI</v>
          </cell>
          <cell r="D300" t="str">
            <v>B6</v>
          </cell>
          <cell r="E300" t="str">
            <v>NI OCGT</v>
          </cell>
          <cell r="F300" t="str">
            <v>Available Energy</v>
          </cell>
          <cell r="H300" t="str">
            <v>GWh</v>
          </cell>
        </row>
        <row r="301">
          <cell r="A301" t="str">
            <v>NI</v>
          </cell>
          <cell r="D301" t="str">
            <v>BGT3</v>
          </cell>
          <cell r="E301" t="str">
            <v>NI OCGT</v>
          </cell>
          <cell r="F301" t="str">
            <v>Generation</v>
          </cell>
          <cell r="H301" t="str">
            <v>GWh</v>
          </cell>
        </row>
        <row r="302">
          <cell r="A302" t="str">
            <v>NI</v>
          </cell>
          <cell r="D302" t="str">
            <v>BGT3</v>
          </cell>
          <cell r="E302" t="str">
            <v>NI OCGT</v>
          </cell>
          <cell r="F302" t="str">
            <v>Units Started</v>
          </cell>
          <cell r="H302" t="str">
            <v>-</v>
          </cell>
        </row>
        <row r="303">
          <cell r="A303" t="str">
            <v>NI</v>
          </cell>
          <cell r="D303" t="str">
            <v>BGT3</v>
          </cell>
          <cell r="E303" t="str">
            <v>NI OCGT</v>
          </cell>
          <cell r="F303" t="str">
            <v>Hours of Operation</v>
          </cell>
          <cell r="H303" t="str">
            <v>hrs</v>
          </cell>
        </row>
        <row r="304">
          <cell r="A304" t="str">
            <v>NI</v>
          </cell>
          <cell r="D304" t="str">
            <v>BGT3</v>
          </cell>
          <cell r="E304" t="str">
            <v>NI OCGT</v>
          </cell>
          <cell r="F304" t="str">
            <v>Capacity Factor</v>
          </cell>
          <cell r="H304" t="str">
            <v>%</v>
          </cell>
        </row>
        <row r="305">
          <cell r="A305" t="str">
            <v>NI</v>
          </cell>
          <cell r="D305" t="str">
            <v>BGT3</v>
          </cell>
          <cell r="E305" t="str">
            <v>NI OCGT</v>
          </cell>
          <cell r="F305" t="str">
            <v>Energy Curtailed</v>
          </cell>
          <cell r="H305" t="str">
            <v>GWh</v>
          </cell>
        </row>
        <row r="306">
          <cell r="A306" t="str">
            <v>NI</v>
          </cell>
          <cell r="D306" t="str">
            <v>BGT3</v>
          </cell>
          <cell r="E306" t="str">
            <v>NI OCGT</v>
          </cell>
          <cell r="F306" t="str">
            <v>Fixed Load Generation</v>
          </cell>
          <cell r="H306" t="str">
            <v>GWh</v>
          </cell>
        </row>
        <row r="307">
          <cell r="A307" t="str">
            <v>NI</v>
          </cell>
          <cell r="D307" t="str">
            <v>BGT3</v>
          </cell>
          <cell r="E307" t="str">
            <v>NI OCGT</v>
          </cell>
          <cell r="F307" t="str">
            <v>Pump Load</v>
          </cell>
          <cell r="H307" t="str">
            <v>GWh</v>
          </cell>
        </row>
        <row r="308">
          <cell r="A308" t="str">
            <v>NI</v>
          </cell>
          <cell r="D308" t="str">
            <v>BGT3</v>
          </cell>
          <cell r="E308" t="str">
            <v>NI OCGT</v>
          </cell>
          <cell r="F308" t="str">
            <v>VO&amp;M Cost</v>
          </cell>
          <cell r="H308">
            <v>0</v>
          </cell>
        </row>
        <row r="309">
          <cell r="A309" t="str">
            <v>NI</v>
          </cell>
          <cell r="D309" t="str">
            <v>BGT3</v>
          </cell>
          <cell r="E309" t="str">
            <v>NI OCGT</v>
          </cell>
          <cell r="F309" t="str">
            <v>Generation Cost</v>
          </cell>
          <cell r="H309">
            <v>0</v>
          </cell>
        </row>
        <row r="310">
          <cell r="A310" t="str">
            <v>NI</v>
          </cell>
          <cell r="D310" t="str">
            <v>BGT3</v>
          </cell>
          <cell r="E310" t="str">
            <v>NI OCGT</v>
          </cell>
          <cell r="F310" t="str">
            <v>Start &amp; Shutdown Cost</v>
          </cell>
          <cell r="H310">
            <v>0</v>
          </cell>
        </row>
        <row r="311">
          <cell r="A311" t="str">
            <v>NI</v>
          </cell>
          <cell r="D311" t="str">
            <v>BGT3</v>
          </cell>
          <cell r="E311" t="str">
            <v>NI OCGT</v>
          </cell>
          <cell r="F311" t="str">
            <v>Start Fuel Cost</v>
          </cell>
          <cell r="H311">
            <v>0</v>
          </cell>
        </row>
        <row r="312">
          <cell r="A312" t="str">
            <v>NI</v>
          </cell>
          <cell r="D312" t="str">
            <v>BGT3</v>
          </cell>
          <cell r="E312" t="str">
            <v>NI OCGT</v>
          </cell>
          <cell r="F312" t="str">
            <v>Emissions Cost</v>
          </cell>
          <cell r="H312">
            <v>0</v>
          </cell>
        </row>
        <row r="313">
          <cell r="A313" t="str">
            <v>NI</v>
          </cell>
          <cell r="D313" t="str">
            <v>BGT3</v>
          </cell>
          <cell r="E313" t="str">
            <v>NI OCGT</v>
          </cell>
          <cell r="F313" t="str">
            <v>Total Generation Cost</v>
          </cell>
          <cell r="H313">
            <v>0</v>
          </cell>
        </row>
        <row r="314">
          <cell r="A314" t="str">
            <v>NI</v>
          </cell>
          <cell r="D314" t="str">
            <v>BGT3</v>
          </cell>
          <cell r="E314" t="str">
            <v>NI OCGT</v>
          </cell>
          <cell r="F314" t="str">
            <v>SRMC</v>
          </cell>
          <cell r="H314" t="str">
            <v>€/MWh</v>
          </cell>
        </row>
        <row r="315">
          <cell r="A315" t="str">
            <v>NI</v>
          </cell>
          <cell r="D315" t="str">
            <v>BGT3</v>
          </cell>
          <cell r="E315" t="str">
            <v>NI OCGT</v>
          </cell>
          <cell r="F315" t="str">
            <v>Mark-up</v>
          </cell>
          <cell r="H315" t="str">
            <v>€/MWh</v>
          </cell>
        </row>
        <row r="316">
          <cell r="A316" t="str">
            <v>NI</v>
          </cell>
          <cell r="D316" t="str">
            <v>BGT3</v>
          </cell>
          <cell r="E316" t="str">
            <v>NI OCGT</v>
          </cell>
          <cell r="F316" t="str">
            <v>Price Received</v>
          </cell>
          <cell r="H316" t="str">
            <v>€/MWh</v>
          </cell>
        </row>
        <row r="317">
          <cell r="A317" t="str">
            <v>NI</v>
          </cell>
          <cell r="D317" t="str">
            <v>BGT3</v>
          </cell>
          <cell r="E317" t="str">
            <v>NI OCGT</v>
          </cell>
          <cell r="F317" t="str">
            <v>Pool Revenue</v>
          </cell>
          <cell r="H317">
            <v>0</v>
          </cell>
        </row>
        <row r="318">
          <cell r="A318" t="str">
            <v>NI</v>
          </cell>
          <cell r="D318" t="str">
            <v>BGT3</v>
          </cell>
          <cell r="E318" t="str">
            <v>NI OCGT</v>
          </cell>
          <cell r="F318" t="str">
            <v>Net Revenue</v>
          </cell>
          <cell r="H318">
            <v>0</v>
          </cell>
        </row>
        <row r="319">
          <cell r="A319" t="str">
            <v>NI</v>
          </cell>
          <cell r="D319" t="str">
            <v>BGT3</v>
          </cell>
          <cell r="E319" t="str">
            <v>NI OCGT</v>
          </cell>
          <cell r="F319" t="str">
            <v>Net Profit</v>
          </cell>
          <cell r="H319">
            <v>0</v>
          </cell>
        </row>
        <row r="320">
          <cell r="A320" t="str">
            <v>NI</v>
          </cell>
          <cell r="D320" t="str">
            <v>BGT3</v>
          </cell>
          <cell r="E320" t="str">
            <v>NI OCGT</v>
          </cell>
          <cell r="F320" t="str">
            <v>Installed Capacity</v>
          </cell>
          <cell r="H320" t="str">
            <v>MW</v>
          </cell>
        </row>
        <row r="321">
          <cell r="A321" t="str">
            <v>NI</v>
          </cell>
          <cell r="D321" t="str">
            <v>BGT3</v>
          </cell>
          <cell r="E321" t="str">
            <v>NI OCGT</v>
          </cell>
          <cell r="F321" t="str">
            <v>Rated Capacity</v>
          </cell>
          <cell r="H321" t="str">
            <v>MW</v>
          </cell>
        </row>
        <row r="322">
          <cell r="A322" t="str">
            <v>NI</v>
          </cell>
          <cell r="D322" t="str">
            <v>BGT3</v>
          </cell>
          <cell r="E322" t="str">
            <v>NI OCGT</v>
          </cell>
          <cell r="F322" t="str">
            <v>Maintenance</v>
          </cell>
          <cell r="H322" t="str">
            <v>GWh</v>
          </cell>
        </row>
        <row r="323">
          <cell r="A323" t="str">
            <v>NI</v>
          </cell>
          <cell r="D323" t="str">
            <v>BGT3</v>
          </cell>
          <cell r="E323" t="str">
            <v>NI OCGT</v>
          </cell>
          <cell r="F323" t="str">
            <v>Forced Outage</v>
          </cell>
          <cell r="H323" t="str">
            <v>GWh</v>
          </cell>
        </row>
        <row r="324">
          <cell r="A324" t="str">
            <v>NI</v>
          </cell>
          <cell r="D324" t="str">
            <v>BGT3</v>
          </cell>
          <cell r="E324" t="str">
            <v>NI OCGT</v>
          </cell>
          <cell r="F324" t="str">
            <v>Available Energy</v>
          </cell>
          <cell r="H324" t="str">
            <v>GWh</v>
          </cell>
        </row>
        <row r="325">
          <cell r="A325" t="str">
            <v>NI</v>
          </cell>
          <cell r="D325" t="str">
            <v>BGT4</v>
          </cell>
          <cell r="E325" t="str">
            <v>NI OCGT</v>
          </cell>
          <cell r="F325" t="str">
            <v>Generation</v>
          </cell>
          <cell r="H325" t="str">
            <v>GWh</v>
          </cell>
        </row>
        <row r="326">
          <cell r="A326" t="str">
            <v>NI</v>
          </cell>
          <cell r="D326" t="str">
            <v>BGT4</v>
          </cell>
          <cell r="E326" t="str">
            <v>NI OCGT</v>
          </cell>
          <cell r="F326" t="str">
            <v>Units Started</v>
          </cell>
          <cell r="H326" t="str">
            <v>-</v>
          </cell>
        </row>
        <row r="327">
          <cell r="A327" t="str">
            <v>NI</v>
          </cell>
          <cell r="D327" t="str">
            <v>BGT4</v>
          </cell>
          <cell r="E327" t="str">
            <v>NI OCGT</v>
          </cell>
          <cell r="F327" t="str">
            <v>Hours of Operation</v>
          </cell>
          <cell r="H327" t="str">
            <v>hrs</v>
          </cell>
        </row>
        <row r="328">
          <cell r="A328" t="str">
            <v>NI</v>
          </cell>
          <cell r="D328" t="str">
            <v>BGT4</v>
          </cell>
          <cell r="E328" t="str">
            <v>NI OCGT</v>
          </cell>
          <cell r="F328" t="str">
            <v>Capacity Factor</v>
          </cell>
          <cell r="H328" t="str">
            <v>%</v>
          </cell>
        </row>
        <row r="329">
          <cell r="A329" t="str">
            <v>NI</v>
          </cell>
          <cell r="D329" t="str">
            <v>BGT4</v>
          </cell>
          <cell r="E329" t="str">
            <v>NI OCGT</v>
          </cell>
          <cell r="F329" t="str">
            <v>Energy Curtailed</v>
          </cell>
          <cell r="H329" t="str">
            <v>GWh</v>
          </cell>
        </row>
        <row r="330">
          <cell r="A330" t="str">
            <v>NI</v>
          </cell>
          <cell r="D330" t="str">
            <v>BGT4</v>
          </cell>
          <cell r="E330" t="str">
            <v>NI OCGT</v>
          </cell>
          <cell r="F330" t="str">
            <v>Fixed Load Generation</v>
          </cell>
          <cell r="H330" t="str">
            <v>GWh</v>
          </cell>
        </row>
        <row r="331">
          <cell r="A331" t="str">
            <v>NI</v>
          </cell>
          <cell r="D331" t="str">
            <v>BGT4</v>
          </cell>
          <cell r="E331" t="str">
            <v>NI OCGT</v>
          </cell>
          <cell r="F331" t="str">
            <v>Pump Load</v>
          </cell>
          <cell r="H331" t="str">
            <v>GWh</v>
          </cell>
        </row>
        <row r="332">
          <cell r="A332" t="str">
            <v>NI</v>
          </cell>
          <cell r="D332" t="str">
            <v>BGT4</v>
          </cell>
          <cell r="E332" t="str">
            <v>NI OCGT</v>
          </cell>
          <cell r="F332" t="str">
            <v>VO&amp;M Cost</v>
          </cell>
          <cell r="H332">
            <v>0</v>
          </cell>
        </row>
        <row r="333">
          <cell r="A333" t="str">
            <v>NI</v>
          </cell>
          <cell r="D333" t="str">
            <v>BGT4</v>
          </cell>
          <cell r="E333" t="str">
            <v>NI OCGT</v>
          </cell>
          <cell r="F333" t="str">
            <v>Generation Cost</v>
          </cell>
          <cell r="H333">
            <v>0</v>
          </cell>
        </row>
        <row r="334">
          <cell r="A334" t="str">
            <v>NI</v>
          </cell>
          <cell r="D334" t="str">
            <v>BGT4</v>
          </cell>
          <cell r="E334" t="str">
            <v>NI OCGT</v>
          </cell>
          <cell r="F334" t="str">
            <v>Start &amp; Shutdown Cost</v>
          </cell>
          <cell r="H334">
            <v>0</v>
          </cell>
        </row>
        <row r="335">
          <cell r="A335" t="str">
            <v>NI</v>
          </cell>
          <cell r="D335" t="str">
            <v>BGT4</v>
          </cell>
          <cell r="E335" t="str">
            <v>NI OCGT</v>
          </cell>
          <cell r="F335" t="str">
            <v>Start Fuel Cost</v>
          </cell>
          <cell r="H335">
            <v>0</v>
          </cell>
        </row>
        <row r="336">
          <cell r="A336" t="str">
            <v>NI</v>
          </cell>
          <cell r="D336" t="str">
            <v>BGT4</v>
          </cell>
          <cell r="E336" t="str">
            <v>NI OCGT</v>
          </cell>
          <cell r="F336" t="str">
            <v>Emissions Cost</v>
          </cell>
          <cell r="H336">
            <v>0</v>
          </cell>
        </row>
        <row r="337">
          <cell r="A337" t="str">
            <v>NI</v>
          </cell>
          <cell r="D337" t="str">
            <v>BGT4</v>
          </cell>
          <cell r="E337" t="str">
            <v>NI OCGT</v>
          </cell>
          <cell r="F337" t="str">
            <v>Total Generation Cost</v>
          </cell>
          <cell r="H337">
            <v>0</v>
          </cell>
        </row>
        <row r="338">
          <cell r="A338" t="str">
            <v>NI</v>
          </cell>
          <cell r="D338" t="str">
            <v>BGT4</v>
          </cell>
          <cell r="E338" t="str">
            <v>NI OCGT</v>
          </cell>
          <cell r="F338" t="str">
            <v>SRMC</v>
          </cell>
          <cell r="H338" t="str">
            <v>€/MWh</v>
          </cell>
        </row>
        <row r="339">
          <cell r="A339" t="str">
            <v>NI</v>
          </cell>
          <cell r="D339" t="str">
            <v>BGT4</v>
          </cell>
          <cell r="E339" t="str">
            <v>NI OCGT</v>
          </cell>
          <cell r="F339" t="str">
            <v>Mark-up</v>
          </cell>
          <cell r="H339" t="str">
            <v>€/MWh</v>
          </cell>
        </row>
        <row r="340">
          <cell r="A340" t="str">
            <v>NI</v>
          </cell>
          <cell r="D340" t="str">
            <v>BGT4</v>
          </cell>
          <cell r="E340" t="str">
            <v>NI OCGT</v>
          </cell>
          <cell r="F340" t="str">
            <v>Price Received</v>
          </cell>
          <cell r="H340" t="str">
            <v>€/MWh</v>
          </cell>
        </row>
        <row r="341">
          <cell r="A341" t="str">
            <v>NI</v>
          </cell>
          <cell r="D341" t="str">
            <v>BGT4</v>
          </cell>
          <cell r="E341" t="str">
            <v>NI OCGT</v>
          </cell>
          <cell r="F341" t="str">
            <v>Pool Revenue</v>
          </cell>
          <cell r="H341">
            <v>0</v>
          </cell>
        </row>
        <row r="342">
          <cell r="A342" t="str">
            <v>NI</v>
          </cell>
          <cell r="D342" t="str">
            <v>BGT4</v>
          </cell>
          <cell r="E342" t="str">
            <v>NI OCGT</v>
          </cell>
          <cell r="F342" t="str">
            <v>Net Revenue</v>
          </cell>
          <cell r="H342">
            <v>0</v>
          </cell>
        </row>
        <row r="343">
          <cell r="A343" t="str">
            <v>NI</v>
          </cell>
          <cell r="D343" t="str">
            <v>BGT4</v>
          </cell>
          <cell r="E343" t="str">
            <v>NI OCGT</v>
          </cell>
          <cell r="F343" t="str">
            <v>Net Profit</v>
          </cell>
          <cell r="H343">
            <v>0</v>
          </cell>
        </row>
        <row r="344">
          <cell r="A344" t="str">
            <v>NI</v>
          </cell>
          <cell r="D344" t="str">
            <v>BGT4</v>
          </cell>
          <cell r="E344" t="str">
            <v>NI OCGT</v>
          </cell>
          <cell r="F344" t="str">
            <v>Installed Capacity</v>
          </cell>
          <cell r="H344" t="str">
            <v>MW</v>
          </cell>
        </row>
        <row r="345">
          <cell r="A345" t="str">
            <v>NI</v>
          </cell>
          <cell r="D345" t="str">
            <v>BGT4</v>
          </cell>
          <cell r="E345" t="str">
            <v>NI OCGT</v>
          </cell>
          <cell r="F345" t="str">
            <v>Rated Capacity</v>
          </cell>
          <cell r="H345" t="str">
            <v>MW</v>
          </cell>
        </row>
        <row r="346">
          <cell r="A346" t="str">
            <v>NI</v>
          </cell>
          <cell r="D346" t="str">
            <v>BGT4</v>
          </cell>
          <cell r="E346" t="str">
            <v>NI OCGT</v>
          </cell>
          <cell r="F346" t="str">
            <v>Maintenance</v>
          </cell>
          <cell r="H346" t="str">
            <v>GWh</v>
          </cell>
        </row>
        <row r="347">
          <cell r="A347" t="str">
            <v>NI</v>
          </cell>
          <cell r="D347" t="str">
            <v>BGT4</v>
          </cell>
          <cell r="E347" t="str">
            <v>NI OCGT</v>
          </cell>
          <cell r="F347" t="str">
            <v>Forced Outage</v>
          </cell>
          <cell r="H347" t="str">
            <v>GWh</v>
          </cell>
        </row>
        <row r="348">
          <cell r="A348" t="str">
            <v>NI</v>
          </cell>
          <cell r="D348" t="str">
            <v>BGT4</v>
          </cell>
          <cell r="E348" t="str">
            <v>NI OCGT</v>
          </cell>
          <cell r="F348" t="str">
            <v>Available Energy</v>
          </cell>
          <cell r="H348" t="str">
            <v>GWh</v>
          </cell>
        </row>
        <row r="349">
          <cell r="A349" t="str">
            <v>NI</v>
          </cell>
          <cell r="D349" t="str">
            <v>CGT9</v>
          </cell>
          <cell r="E349" t="str">
            <v>NI OCGT</v>
          </cell>
          <cell r="F349" t="str">
            <v>Generation</v>
          </cell>
          <cell r="H349" t="str">
            <v>GWh</v>
          </cell>
        </row>
        <row r="350">
          <cell r="A350" t="str">
            <v>NI</v>
          </cell>
          <cell r="D350" t="str">
            <v>CGT9</v>
          </cell>
          <cell r="E350" t="str">
            <v>NI OCGT</v>
          </cell>
          <cell r="F350" t="str">
            <v>Units Started</v>
          </cell>
          <cell r="H350" t="str">
            <v>-</v>
          </cell>
        </row>
        <row r="351">
          <cell r="A351" t="str">
            <v>NI</v>
          </cell>
          <cell r="D351" t="str">
            <v>CGT9</v>
          </cell>
          <cell r="E351" t="str">
            <v>NI OCGT</v>
          </cell>
          <cell r="F351" t="str">
            <v>Hours of Operation</v>
          </cell>
          <cell r="H351" t="str">
            <v>hrs</v>
          </cell>
        </row>
        <row r="352">
          <cell r="A352" t="str">
            <v>NI</v>
          </cell>
          <cell r="D352" t="str">
            <v>CGT9</v>
          </cell>
          <cell r="E352" t="str">
            <v>NI OCGT</v>
          </cell>
          <cell r="F352" t="str">
            <v>Capacity Factor</v>
          </cell>
          <cell r="H352" t="str">
            <v>%</v>
          </cell>
        </row>
        <row r="353">
          <cell r="A353" t="str">
            <v>NI</v>
          </cell>
          <cell r="D353" t="str">
            <v>CGT9</v>
          </cell>
          <cell r="E353" t="str">
            <v>NI OCGT</v>
          </cell>
          <cell r="F353" t="str">
            <v>Energy Curtailed</v>
          </cell>
          <cell r="H353" t="str">
            <v>GWh</v>
          </cell>
        </row>
        <row r="354">
          <cell r="A354" t="str">
            <v>NI</v>
          </cell>
          <cell r="D354" t="str">
            <v>CGT9</v>
          </cell>
          <cell r="E354" t="str">
            <v>NI OCGT</v>
          </cell>
          <cell r="F354" t="str">
            <v>Fixed Load Generation</v>
          </cell>
          <cell r="H354" t="str">
            <v>GWh</v>
          </cell>
        </row>
        <row r="355">
          <cell r="A355" t="str">
            <v>NI</v>
          </cell>
          <cell r="D355" t="str">
            <v>CGT9</v>
          </cell>
          <cell r="E355" t="str">
            <v>NI OCGT</v>
          </cell>
          <cell r="F355" t="str">
            <v>Pump Load</v>
          </cell>
          <cell r="H355" t="str">
            <v>GWh</v>
          </cell>
        </row>
        <row r="356">
          <cell r="A356" t="str">
            <v>NI</v>
          </cell>
          <cell r="D356" t="str">
            <v>CGT9</v>
          </cell>
          <cell r="E356" t="str">
            <v>NI OCGT</v>
          </cell>
          <cell r="F356" t="str">
            <v>VO&amp;M Cost</v>
          </cell>
          <cell r="H356">
            <v>0</v>
          </cell>
        </row>
        <row r="357">
          <cell r="A357" t="str">
            <v>NI</v>
          </cell>
          <cell r="D357" t="str">
            <v>CGT9</v>
          </cell>
          <cell r="E357" t="str">
            <v>NI OCGT</v>
          </cell>
          <cell r="F357" t="str">
            <v>Generation Cost</v>
          </cell>
          <cell r="H357">
            <v>0</v>
          </cell>
        </row>
        <row r="358">
          <cell r="A358" t="str">
            <v>NI</v>
          </cell>
          <cell r="D358" t="str">
            <v>CGT9</v>
          </cell>
          <cell r="E358" t="str">
            <v>NI OCGT</v>
          </cell>
          <cell r="F358" t="str">
            <v>Start &amp; Shutdown Cost</v>
          </cell>
          <cell r="H358">
            <v>0</v>
          </cell>
        </row>
        <row r="359">
          <cell r="A359" t="str">
            <v>NI</v>
          </cell>
          <cell r="D359" t="str">
            <v>CGT9</v>
          </cell>
          <cell r="E359" t="str">
            <v>NI OCGT</v>
          </cell>
          <cell r="F359" t="str">
            <v>Start Fuel Cost</v>
          </cell>
          <cell r="H359">
            <v>0</v>
          </cell>
        </row>
        <row r="360">
          <cell r="A360" t="str">
            <v>NI</v>
          </cell>
          <cell r="D360" t="str">
            <v>CGT9</v>
          </cell>
          <cell r="E360" t="str">
            <v>NI OCGT</v>
          </cell>
          <cell r="F360" t="str">
            <v>Emissions Cost</v>
          </cell>
          <cell r="H360">
            <v>0</v>
          </cell>
        </row>
        <row r="361">
          <cell r="A361" t="str">
            <v>NI</v>
          </cell>
          <cell r="D361" t="str">
            <v>CGT9</v>
          </cell>
          <cell r="E361" t="str">
            <v>NI OCGT</v>
          </cell>
          <cell r="F361" t="str">
            <v>Total Generation Cost</v>
          </cell>
          <cell r="H361">
            <v>0</v>
          </cell>
        </row>
        <row r="362">
          <cell r="A362" t="str">
            <v>NI</v>
          </cell>
          <cell r="D362" t="str">
            <v>CGT9</v>
          </cell>
          <cell r="E362" t="str">
            <v>NI OCGT</v>
          </cell>
          <cell r="F362" t="str">
            <v>SRMC</v>
          </cell>
          <cell r="H362" t="str">
            <v>€/MWh</v>
          </cell>
        </row>
        <row r="363">
          <cell r="A363" t="str">
            <v>NI</v>
          </cell>
          <cell r="D363" t="str">
            <v>CGT9</v>
          </cell>
          <cell r="E363" t="str">
            <v>NI OCGT</v>
          </cell>
          <cell r="F363" t="str">
            <v>Mark-up</v>
          </cell>
          <cell r="H363" t="str">
            <v>€/MWh</v>
          </cell>
        </row>
        <row r="364">
          <cell r="A364" t="str">
            <v>NI</v>
          </cell>
          <cell r="D364" t="str">
            <v>CGT9</v>
          </cell>
          <cell r="E364" t="str">
            <v>NI OCGT</v>
          </cell>
          <cell r="F364" t="str">
            <v>Price Received</v>
          </cell>
          <cell r="H364" t="str">
            <v>€/MWh</v>
          </cell>
        </row>
        <row r="365">
          <cell r="A365" t="str">
            <v>NI</v>
          </cell>
          <cell r="D365" t="str">
            <v>CGT9</v>
          </cell>
          <cell r="E365" t="str">
            <v>NI OCGT</v>
          </cell>
          <cell r="F365" t="str">
            <v>Pool Revenue</v>
          </cell>
          <cell r="H365">
            <v>0</v>
          </cell>
        </row>
        <row r="366">
          <cell r="A366" t="str">
            <v>NI</v>
          </cell>
          <cell r="D366" t="str">
            <v>CGT9</v>
          </cell>
          <cell r="E366" t="str">
            <v>NI OCGT</v>
          </cell>
          <cell r="F366" t="str">
            <v>Net Revenue</v>
          </cell>
          <cell r="H366">
            <v>0</v>
          </cell>
        </row>
        <row r="367">
          <cell r="A367" t="str">
            <v>NI</v>
          </cell>
          <cell r="D367" t="str">
            <v>CGT9</v>
          </cell>
          <cell r="E367" t="str">
            <v>NI OCGT</v>
          </cell>
          <cell r="F367" t="str">
            <v>Net Profit</v>
          </cell>
          <cell r="H367">
            <v>0</v>
          </cell>
        </row>
        <row r="368">
          <cell r="A368" t="str">
            <v>NI</v>
          </cell>
          <cell r="D368" t="str">
            <v>CGT9</v>
          </cell>
          <cell r="E368" t="str">
            <v>NI OCGT</v>
          </cell>
          <cell r="F368" t="str">
            <v>Installed Capacity</v>
          </cell>
          <cell r="H368" t="str">
            <v>MW</v>
          </cell>
        </row>
        <row r="369">
          <cell r="A369" t="str">
            <v>NI</v>
          </cell>
          <cell r="D369" t="str">
            <v>CGT9</v>
          </cell>
          <cell r="E369" t="str">
            <v>NI OCGT</v>
          </cell>
          <cell r="F369" t="str">
            <v>Rated Capacity</v>
          </cell>
          <cell r="H369" t="str">
            <v>MW</v>
          </cell>
        </row>
        <row r="370">
          <cell r="A370" t="str">
            <v>NI</v>
          </cell>
          <cell r="D370" t="str">
            <v>CGT9</v>
          </cell>
          <cell r="E370" t="str">
            <v>NI OCGT</v>
          </cell>
          <cell r="F370" t="str">
            <v>Maintenance</v>
          </cell>
          <cell r="H370" t="str">
            <v>GWh</v>
          </cell>
        </row>
        <row r="371">
          <cell r="A371" t="str">
            <v>NI</v>
          </cell>
          <cell r="D371" t="str">
            <v>CGT9</v>
          </cell>
          <cell r="E371" t="str">
            <v>NI OCGT</v>
          </cell>
          <cell r="F371" t="str">
            <v>Forced Outage</v>
          </cell>
          <cell r="H371" t="str">
            <v>GWh</v>
          </cell>
        </row>
        <row r="372">
          <cell r="A372" t="str">
            <v>NI</v>
          </cell>
          <cell r="D372" t="str">
            <v>CGT9</v>
          </cell>
          <cell r="E372" t="str">
            <v>NI OCGT</v>
          </cell>
          <cell r="F372" t="str">
            <v>Available Energy</v>
          </cell>
          <cell r="H372" t="str">
            <v>GWh</v>
          </cell>
        </row>
        <row r="373">
          <cell r="A373" t="str">
            <v>NI</v>
          </cell>
          <cell r="D373" t="str">
            <v>KGT10</v>
          </cell>
          <cell r="E373" t="str">
            <v>NI OCGT</v>
          </cell>
          <cell r="F373" t="str">
            <v>Generation</v>
          </cell>
          <cell r="H373" t="str">
            <v>GWh</v>
          </cell>
        </row>
        <row r="374">
          <cell r="A374" t="str">
            <v>NI</v>
          </cell>
          <cell r="D374" t="str">
            <v>KGT10</v>
          </cell>
          <cell r="E374" t="str">
            <v>NI OCGT</v>
          </cell>
          <cell r="F374" t="str">
            <v>Units Started</v>
          </cell>
          <cell r="H374" t="str">
            <v>-</v>
          </cell>
        </row>
        <row r="375">
          <cell r="A375" t="str">
            <v>NI</v>
          </cell>
          <cell r="D375" t="str">
            <v>KGT10</v>
          </cell>
          <cell r="E375" t="str">
            <v>NI OCGT</v>
          </cell>
          <cell r="F375" t="str">
            <v>Hours of Operation</v>
          </cell>
          <cell r="H375" t="str">
            <v>hrs</v>
          </cell>
        </row>
        <row r="376">
          <cell r="A376" t="str">
            <v>NI</v>
          </cell>
          <cell r="D376" t="str">
            <v>KGT10</v>
          </cell>
          <cell r="E376" t="str">
            <v>NI OCGT</v>
          </cell>
          <cell r="F376" t="str">
            <v>Capacity Factor</v>
          </cell>
          <cell r="H376" t="str">
            <v>%</v>
          </cell>
        </row>
        <row r="377">
          <cell r="A377" t="str">
            <v>NI</v>
          </cell>
          <cell r="D377" t="str">
            <v>KGT10</v>
          </cell>
          <cell r="E377" t="str">
            <v>NI OCGT</v>
          </cell>
          <cell r="F377" t="str">
            <v>Energy Curtailed</v>
          </cell>
          <cell r="H377" t="str">
            <v>GWh</v>
          </cell>
        </row>
        <row r="378">
          <cell r="A378" t="str">
            <v>NI</v>
          </cell>
          <cell r="D378" t="str">
            <v>KGT10</v>
          </cell>
          <cell r="E378" t="str">
            <v>NI OCGT</v>
          </cell>
          <cell r="F378" t="str">
            <v>Fixed Load Generation</v>
          </cell>
          <cell r="H378" t="str">
            <v>GWh</v>
          </cell>
        </row>
        <row r="379">
          <cell r="A379" t="str">
            <v>NI</v>
          </cell>
          <cell r="D379" t="str">
            <v>KGT10</v>
          </cell>
          <cell r="E379" t="str">
            <v>NI OCGT</v>
          </cell>
          <cell r="F379" t="str">
            <v>Pump Load</v>
          </cell>
          <cell r="H379" t="str">
            <v>GWh</v>
          </cell>
        </row>
        <row r="380">
          <cell r="A380" t="str">
            <v>NI</v>
          </cell>
          <cell r="D380" t="str">
            <v>KGT10</v>
          </cell>
          <cell r="E380" t="str">
            <v>NI OCGT</v>
          </cell>
          <cell r="F380" t="str">
            <v>VO&amp;M Cost</v>
          </cell>
          <cell r="H380">
            <v>0</v>
          </cell>
        </row>
        <row r="381">
          <cell r="A381" t="str">
            <v>NI</v>
          </cell>
          <cell r="D381" t="str">
            <v>KGT10</v>
          </cell>
          <cell r="E381" t="str">
            <v>NI OCGT</v>
          </cell>
          <cell r="F381" t="str">
            <v>Generation Cost</v>
          </cell>
          <cell r="H381">
            <v>0</v>
          </cell>
        </row>
        <row r="382">
          <cell r="A382" t="str">
            <v>NI</v>
          </cell>
          <cell r="D382" t="str">
            <v>KGT10</v>
          </cell>
          <cell r="E382" t="str">
            <v>NI OCGT</v>
          </cell>
          <cell r="F382" t="str">
            <v>Start &amp; Shutdown Cost</v>
          </cell>
          <cell r="H382">
            <v>0</v>
          </cell>
        </row>
        <row r="383">
          <cell r="A383" t="str">
            <v>NI</v>
          </cell>
          <cell r="D383" t="str">
            <v>KGT10</v>
          </cell>
          <cell r="E383" t="str">
            <v>NI OCGT</v>
          </cell>
          <cell r="F383" t="str">
            <v>Start Fuel Cost</v>
          </cell>
          <cell r="H383">
            <v>0</v>
          </cell>
        </row>
        <row r="384">
          <cell r="A384" t="str">
            <v>NI</v>
          </cell>
          <cell r="D384" t="str">
            <v>KGT10</v>
          </cell>
          <cell r="E384" t="str">
            <v>NI OCGT</v>
          </cell>
          <cell r="F384" t="str">
            <v>Emissions Cost</v>
          </cell>
          <cell r="H384">
            <v>0</v>
          </cell>
        </row>
        <row r="385">
          <cell r="A385" t="str">
            <v>NI</v>
          </cell>
          <cell r="D385" t="str">
            <v>KGT10</v>
          </cell>
          <cell r="E385" t="str">
            <v>NI OCGT</v>
          </cell>
          <cell r="F385" t="str">
            <v>Total Generation Cost</v>
          </cell>
          <cell r="H385">
            <v>0</v>
          </cell>
        </row>
        <row r="386">
          <cell r="A386" t="str">
            <v>NI</v>
          </cell>
          <cell r="D386" t="str">
            <v>KGT10</v>
          </cell>
          <cell r="E386" t="str">
            <v>NI OCGT</v>
          </cell>
          <cell r="F386" t="str">
            <v>SRMC</v>
          </cell>
          <cell r="H386" t="str">
            <v>€/MWh</v>
          </cell>
        </row>
        <row r="387">
          <cell r="A387" t="str">
            <v>NI</v>
          </cell>
          <cell r="D387" t="str">
            <v>KGT10</v>
          </cell>
          <cell r="E387" t="str">
            <v>NI OCGT</v>
          </cell>
          <cell r="F387" t="str">
            <v>Mark-up</v>
          </cell>
          <cell r="H387" t="str">
            <v>€/MWh</v>
          </cell>
        </row>
        <row r="388">
          <cell r="A388" t="str">
            <v>NI</v>
          </cell>
          <cell r="D388" t="str">
            <v>KGT10</v>
          </cell>
          <cell r="E388" t="str">
            <v>NI OCGT</v>
          </cell>
          <cell r="F388" t="str">
            <v>Price Received</v>
          </cell>
          <cell r="H388" t="str">
            <v>€/MWh</v>
          </cell>
        </row>
        <row r="389">
          <cell r="A389" t="str">
            <v>NI</v>
          </cell>
          <cell r="D389" t="str">
            <v>KGT10</v>
          </cell>
          <cell r="E389" t="str">
            <v>NI OCGT</v>
          </cell>
          <cell r="F389" t="str">
            <v>Pool Revenue</v>
          </cell>
          <cell r="H389">
            <v>0</v>
          </cell>
        </row>
        <row r="390">
          <cell r="A390" t="str">
            <v>NI</v>
          </cell>
          <cell r="D390" t="str">
            <v>KGT10</v>
          </cell>
          <cell r="E390" t="str">
            <v>NI OCGT</v>
          </cell>
          <cell r="F390" t="str">
            <v>Net Revenue</v>
          </cell>
          <cell r="H390">
            <v>0</v>
          </cell>
        </row>
        <row r="391">
          <cell r="A391" t="str">
            <v>NI</v>
          </cell>
          <cell r="D391" t="str">
            <v>KGT10</v>
          </cell>
          <cell r="E391" t="str">
            <v>NI OCGT</v>
          </cell>
          <cell r="F391" t="str">
            <v>Net Profit</v>
          </cell>
          <cell r="H391">
            <v>0</v>
          </cell>
        </row>
        <row r="392">
          <cell r="A392" t="str">
            <v>NI</v>
          </cell>
          <cell r="D392" t="str">
            <v>KGT10</v>
          </cell>
          <cell r="E392" t="str">
            <v>NI OCGT</v>
          </cell>
          <cell r="F392" t="str">
            <v>Installed Capacity</v>
          </cell>
          <cell r="H392" t="str">
            <v>MW</v>
          </cell>
        </row>
        <row r="393">
          <cell r="A393" t="str">
            <v>NI</v>
          </cell>
          <cell r="D393" t="str">
            <v>KGT10</v>
          </cell>
          <cell r="E393" t="str">
            <v>NI OCGT</v>
          </cell>
          <cell r="F393" t="str">
            <v>Rated Capacity</v>
          </cell>
          <cell r="H393" t="str">
            <v>MW</v>
          </cell>
        </row>
        <row r="394">
          <cell r="A394" t="str">
            <v>NI</v>
          </cell>
          <cell r="D394" t="str">
            <v>KGT10</v>
          </cell>
          <cell r="E394" t="str">
            <v>NI OCGT</v>
          </cell>
          <cell r="F394" t="str">
            <v>Maintenance</v>
          </cell>
          <cell r="H394" t="str">
            <v>GWh</v>
          </cell>
        </row>
        <row r="395">
          <cell r="A395" t="str">
            <v>NI</v>
          </cell>
          <cell r="D395" t="str">
            <v>KGT10</v>
          </cell>
          <cell r="E395" t="str">
            <v>NI OCGT</v>
          </cell>
          <cell r="F395" t="str">
            <v>Forced Outage</v>
          </cell>
          <cell r="H395" t="str">
            <v>GWh</v>
          </cell>
        </row>
        <row r="396">
          <cell r="A396" t="str">
            <v>NI</v>
          </cell>
          <cell r="D396" t="str">
            <v>KGT10</v>
          </cell>
          <cell r="E396" t="str">
            <v>NI OCGT</v>
          </cell>
          <cell r="F396" t="str">
            <v>Available Energy</v>
          </cell>
          <cell r="H396" t="str">
            <v>GWh</v>
          </cell>
        </row>
        <row r="397">
          <cell r="A397" t="str">
            <v>NI</v>
          </cell>
          <cell r="D397" t="str">
            <v>KGT5</v>
          </cell>
          <cell r="E397" t="str">
            <v>NI OCGT</v>
          </cell>
          <cell r="F397" t="str">
            <v>Generation</v>
          </cell>
          <cell r="H397" t="str">
            <v>GWh</v>
          </cell>
        </row>
        <row r="398">
          <cell r="A398" t="str">
            <v>NI</v>
          </cell>
          <cell r="D398" t="str">
            <v>KGT5</v>
          </cell>
          <cell r="E398" t="str">
            <v>NI OCGT</v>
          </cell>
          <cell r="F398" t="str">
            <v>Units Started</v>
          </cell>
          <cell r="H398" t="str">
            <v>-</v>
          </cell>
        </row>
        <row r="399">
          <cell r="A399" t="str">
            <v>NI</v>
          </cell>
          <cell r="D399" t="str">
            <v>KGT5</v>
          </cell>
          <cell r="E399" t="str">
            <v>NI OCGT</v>
          </cell>
          <cell r="F399" t="str">
            <v>Hours of Operation</v>
          </cell>
          <cell r="H399" t="str">
            <v>hrs</v>
          </cell>
        </row>
        <row r="400">
          <cell r="A400" t="str">
            <v>NI</v>
          </cell>
          <cell r="D400" t="str">
            <v>KGT5</v>
          </cell>
          <cell r="E400" t="str">
            <v>NI OCGT</v>
          </cell>
          <cell r="F400" t="str">
            <v>Capacity Factor</v>
          </cell>
          <cell r="H400" t="str">
            <v>%</v>
          </cell>
        </row>
        <row r="401">
          <cell r="A401" t="str">
            <v>NI</v>
          </cell>
          <cell r="D401" t="str">
            <v>KGT5</v>
          </cell>
          <cell r="E401" t="str">
            <v>NI OCGT</v>
          </cell>
          <cell r="F401" t="str">
            <v>Energy Curtailed</v>
          </cell>
          <cell r="H401" t="str">
            <v>GWh</v>
          </cell>
        </row>
        <row r="402">
          <cell r="A402" t="str">
            <v>NI</v>
          </cell>
          <cell r="D402" t="str">
            <v>KGT5</v>
          </cell>
          <cell r="E402" t="str">
            <v>NI OCGT</v>
          </cell>
          <cell r="F402" t="str">
            <v>Fixed Load Generation</v>
          </cell>
          <cell r="H402" t="str">
            <v>GWh</v>
          </cell>
        </row>
        <row r="403">
          <cell r="A403" t="str">
            <v>NI</v>
          </cell>
          <cell r="D403" t="str">
            <v>KGT5</v>
          </cell>
          <cell r="E403" t="str">
            <v>NI OCGT</v>
          </cell>
          <cell r="F403" t="str">
            <v>Pump Load</v>
          </cell>
          <cell r="H403" t="str">
            <v>GWh</v>
          </cell>
        </row>
        <row r="404">
          <cell r="A404" t="str">
            <v>NI</v>
          </cell>
          <cell r="D404" t="str">
            <v>KGT5</v>
          </cell>
          <cell r="E404" t="str">
            <v>NI OCGT</v>
          </cell>
          <cell r="F404" t="str">
            <v>VO&amp;M Cost</v>
          </cell>
          <cell r="H404">
            <v>0</v>
          </cell>
        </row>
        <row r="405">
          <cell r="A405" t="str">
            <v>NI</v>
          </cell>
          <cell r="D405" t="str">
            <v>KGT5</v>
          </cell>
          <cell r="E405" t="str">
            <v>NI OCGT</v>
          </cell>
          <cell r="F405" t="str">
            <v>Generation Cost</v>
          </cell>
          <cell r="H405">
            <v>0</v>
          </cell>
        </row>
        <row r="406">
          <cell r="A406" t="str">
            <v>NI</v>
          </cell>
          <cell r="D406" t="str">
            <v>KGT5</v>
          </cell>
          <cell r="E406" t="str">
            <v>NI OCGT</v>
          </cell>
          <cell r="F406" t="str">
            <v>Start &amp; Shutdown Cost</v>
          </cell>
          <cell r="H406">
            <v>0</v>
          </cell>
        </row>
        <row r="407">
          <cell r="A407" t="str">
            <v>NI</v>
          </cell>
          <cell r="D407" t="str">
            <v>KGT5</v>
          </cell>
          <cell r="E407" t="str">
            <v>NI OCGT</v>
          </cell>
          <cell r="F407" t="str">
            <v>Start Fuel Cost</v>
          </cell>
          <cell r="H407">
            <v>0</v>
          </cell>
        </row>
        <row r="408">
          <cell r="A408" t="str">
            <v>NI</v>
          </cell>
          <cell r="D408" t="str">
            <v>KGT5</v>
          </cell>
          <cell r="E408" t="str">
            <v>NI OCGT</v>
          </cell>
          <cell r="F408" t="str">
            <v>Emissions Cost</v>
          </cell>
          <cell r="H408">
            <v>0</v>
          </cell>
        </row>
        <row r="409">
          <cell r="A409" t="str">
            <v>NI</v>
          </cell>
          <cell r="D409" t="str">
            <v>KGT5</v>
          </cell>
          <cell r="E409" t="str">
            <v>NI OCGT</v>
          </cell>
          <cell r="F409" t="str">
            <v>Total Generation Cost</v>
          </cell>
          <cell r="H409">
            <v>0</v>
          </cell>
        </row>
        <row r="410">
          <cell r="A410" t="str">
            <v>NI</v>
          </cell>
          <cell r="D410" t="str">
            <v>KGT5</v>
          </cell>
          <cell r="E410" t="str">
            <v>NI OCGT</v>
          </cell>
          <cell r="F410" t="str">
            <v>SRMC</v>
          </cell>
          <cell r="H410" t="str">
            <v>€/MWh</v>
          </cell>
        </row>
        <row r="411">
          <cell r="A411" t="str">
            <v>NI</v>
          </cell>
          <cell r="D411" t="str">
            <v>KGT5</v>
          </cell>
          <cell r="E411" t="str">
            <v>NI OCGT</v>
          </cell>
          <cell r="F411" t="str">
            <v>Mark-up</v>
          </cell>
          <cell r="H411" t="str">
            <v>€/MWh</v>
          </cell>
        </row>
        <row r="412">
          <cell r="A412" t="str">
            <v>NI</v>
          </cell>
          <cell r="D412" t="str">
            <v>KGT5</v>
          </cell>
          <cell r="E412" t="str">
            <v>NI OCGT</v>
          </cell>
          <cell r="F412" t="str">
            <v>Price Received</v>
          </cell>
          <cell r="H412" t="str">
            <v>€/MWh</v>
          </cell>
        </row>
        <row r="413">
          <cell r="A413" t="str">
            <v>NI</v>
          </cell>
          <cell r="D413" t="str">
            <v>KGT5</v>
          </cell>
          <cell r="E413" t="str">
            <v>NI OCGT</v>
          </cell>
          <cell r="F413" t="str">
            <v>Pool Revenue</v>
          </cell>
          <cell r="H413">
            <v>0</v>
          </cell>
        </row>
        <row r="414">
          <cell r="A414" t="str">
            <v>NI</v>
          </cell>
          <cell r="D414" t="str">
            <v>KGT5</v>
          </cell>
          <cell r="E414" t="str">
            <v>NI OCGT</v>
          </cell>
          <cell r="F414" t="str">
            <v>Net Revenue</v>
          </cell>
          <cell r="H414">
            <v>0</v>
          </cell>
        </row>
        <row r="415">
          <cell r="A415" t="str">
            <v>NI</v>
          </cell>
          <cell r="D415" t="str">
            <v>KGT5</v>
          </cell>
          <cell r="E415" t="str">
            <v>NI OCGT</v>
          </cell>
          <cell r="F415" t="str">
            <v>Net Profit</v>
          </cell>
          <cell r="H415">
            <v>0</v>
          </cell>
        </row>
        <row r="416">
          <cell r="A416" t="str">
            <v>NI</v>
          </cell>
          <cell r="D416" t="str">
            <v>KGT5</v>
          </cell>
          <cell r="E416" t="str">
            <v>NI OCGT</v>
          </cell>
          <cell r="F416" t="str">
            <v>Installed Capacity</v>
          </cell>
          <cell r="H416" t="str">
            <v>MW</v>
          </cell>
        </row>
        <row r="417">
          <cell r="A417" t="str">
            <v>NI</v>
          </cell>
          <cell r="D417" t="str">
            <v>KGT5</v>
          </cell>
          <cell r="E417" t="str">
            <v>NI OCGT</v>
          </cell>
          <cell r="F417" t="str">
            <v>Rated Capacity</v>
          </cell>
          <cell r="H417" t="str">
            <v>MW</v>
          </cell>
        </row>
        <row r="418">
          <cell r="A418" t="str">
            <v>NI</v>
          </cell>
          <cell r="D418" t="str">
            <v>KGT5</v>
          </cell>
          <cell r="E418" t="str">
            <v>NI OCGT</v>
          </cell>
          <cell r="F418" t="str">
            <v>Maintenance</v>
          </cell>
          <cell r="H418" t="str">
            <v>GWh</v>
          </cell>
        </row>
        <row r="419">
          <cell r="A419" t="str">
            <v>NI</v>
          </cell>
          <cell r="D419" t="str">
            <v>KGT5</v>
          </cell>
          <cell r="E419" t="str">
            <v>NI OCGT</v>
          </cell>
          <cell r="F419" t="str">
            <v>Forced Outage</v>
          </cell>
          <cell r="H419" t="str">
            <v>GWh</v>
          </cell>
        </row>
        <row r="420">
          <cell r="A420" t="str">
            <v>NI</v>
          </cell>
          <cell r="D420" t="str">
            <v>KGT5</v>
          </cell>
          <cell r="E420" t="str">
            <v>NI OCGT</v>
          </cell>
          <cell r="F420" t="str">
            <v>Available Energy</v>
          </cell>
          <cell r="H420" t="str">
            <v>GWh</v>
          </cell>
        </row>
        <row r="421">
          <cell r="A421" t="str">
            <v>NI</v>
          </cell>
          <cell r="D421" t="str">
            <v>KGT6</v>
          </cell>
          <cell r="E421" t="str">
            <v>NI OCGT</v>
          </cell>
          <cell r="F421" t="str">
            <v>Generation</v>
          </cell>
          <cell r="H421" t="str">
            <v>GWh</v>
          </cell>
        </row>
        <row r="422">
          <cell r="A422" t="str">
            <v>NI</v>
          </cell>
          <cell r="D422" t="str">
            <v>KGT6</v>
          </cell>
          <cell r="E422" t="str">
            <v>NI OCGT</v>
          </cell>
          <cell r="F422" t="str">
            <v>Units Started</v>
          </cell>
          <cell r="H422" t="str">
            <v>-</v>
          </cell>
        </row>
        <row r="423">
          <cell r="A423" t="str">
            <v>NI</v>
          </cell>
          <cell r="D423" t="str">
            <v>KGT6</v>
          </cell>
          <cell r="E423" t="str">
            <v>NI OCGT</v>
          </cell>
          <cell r="F423" t="str">
            <v>Hours of Operation</v>
          </cell>
          <cell r="H423" t="str">
            <v>hrs</v>
          </cell>
        </row>
        <row r="424">
          <cell r="A424" t="str">
            <v>NI</v>
          </cell>
          <cell r="D424" t="str">
            <v>KGT6</v>
          </cell>
          <cell r="E424" t="str">
            <v>NI OCGT</v>
          </cell>
          <cell r="F424" t="str">
            <v>Capacity Factor</v>
          </cell>
          <cell r="H424" t="str">
            <v>%</v>
          </cell>
        </row>
        <row r="425">
          <cell r="A425" t="str">
            <v>NI</v>
          </cell>
          <cell r="D425" t="str">
            <v>KGT6</v>
          </cell>
          <cell r="E425" t="str">
            <v>NI OCGT</v>
          </cell>
          <cell r="F425" t="str">
            <v>Energy Curtailed</v>
          </cell>
          <cell r="H425" t="str">
            <v>GWh</v>
          </cell>
        </row>
        <row r="426">
          <cell r="A426" t="str">
            <v>NI</v>
          </cell>
          <cell r="D426" t="str">
            <v>KGT6</v>
          </cell>
          <cell r="E426" t="str">
            <v>NI OCGT</v>
          </cell>
          <cell r="F426" t="str">
            <v>Fixed Load Generation</v>
          </cell>
          <cell r="H426" t="str">
            <v>GWh</v>
          </cell>
        </row>
        <row r="427">
          <cell r="A427" t="str">
            <v>NI</v>
          </cell>
          <cell r="D427" t="str">
            <v>KGT6</v>
          </cell>
          <cell r="E427" t="str">
            <v>NI OCGT</v>
          </cell>
          <cell r="F427" t="str">
            <v>Pump Load</v>
          </cell>
          <cell r="H427" t="str">
            <v>GWh</v>
          </cell>
        </row>
        <row r="428">
          <cell r="A428" t="str">
            <v>NI</v>
          </cell>
          <cell r="D428" t="str">
            <v>KGT6</v>
          </cell>
          <cell r="E428" t="str">
            <v>NI OCGT</v>
          </cell>
          <cell r="F428" t="str">
            <v>VO&amp;M Cost</v>
          </cell>
          <cell r="H428">
            <v>0</v>
          </cell>
        </row>
        <row r="429">
          <cell r="A429" t="str">
            <v>NI</v>
          </cell>
          <cell r="D429" t="str">
            <v>KGT6</v>
          </cell>
          <cell r="E429" t="str">
            <v>NI OCGT</v>
          </cell>
          <cell r="F429" t="str">
            <v>Generation Cost</v>
          </cell>
          <cell r="H429">
            <v>0</v>
          </cell>
        </row>
        <row r="430">
          <cell r="A430" t="str">
            <v>NI</v>
          </cell>
          <cell r="D430" t="str">
            <v>KGT6</v>
          </cell>
          <cell r="E430" t="str">
            <v>NI OCGT</v>
          </cell>
          <cell r="F430" t="str">
            <v>Start &amp; Shutdown Cost</v>
          </cell>
          <cell r="H430">
            <v>0</v>
          </cell>
        </row>
        <row r="431">
          <cell r="A431" t="str">
            <v>NI</v>
          </cell>
          <cell r="D431" t="str">
            <v>KGT6</v>
          </cell>
          <cell r="E431" t="str">
            <v>NI OCGT</v>
          </cell>
          <cell r="F431" t="str">
            <v>Start Fuel Cost</v>
          </cell>
          <cell r="H431">
            <v>0</v>
          </cell>
        </row>
        <row r="432">
          <cell r="A432" t="str">
            <v>NI</v>
          </cell>
          <cell r="D432" t="str">
            <v>KGT6</v>
          </cell>
          <cell r="E432" t="str">
            <v>NI OCGT</v>
          </cell>
          <cell r="F432" t="str">
            <v>Emissions Cost</v>
          </cell>
          <cell r="H432">
            <v>0</v>
          </cell>
        </row>
        <row r="433">
          <cell r="A433" t="str">
            <v>NI</v>
          </cell>
          <cell r="D433" t="str">
            <v>KGT6</v>
          </cell>
          <cell r="E433" t="str">
            <v>NI OCGT</v>
          </cell>
          <cell r="F433" t="str">
            <v>Total Generation Cost</v>
          </cell>
          <cell r="H433">
            <v>0</v>
          </cell>
        </row>
        <row r="434">
          <cell r="A434" t="str">
            <v>NI</v>
          </cell>
          <cell r="D434" t="str">
            <v>KGT6</v>
          </cell>
          <cell r="E434" t="str">
            <v>NI OCGT</v>
          </cell>
          <cell r="F434" t="str">
            <v>SRMC</v>
          </cell>
          <cell r="H434" t="str">
            <v>€/MWh</v>
          </cell>
        </row>
        <row r="435">
          <cell r="A435" t="str">
            <v>NI</v>
          </cell>
          <cell r="D435" t="str">
            <v>KGT6</v>
          </cell>
          <cell r="E435" t="str">
            <v>NI OCGT</v>
          </cell>
          <cell r="F435" t="str">
            <v>Mark-up</v>
          </cell>
          <cell r="H435" t="str">
            <v>€/MWh</v>
          </cell>
        </row>
        <row r="436">
          <cell r="A436" t="str">
            <v>NI</v>
          </cell>
          <cell r="D436" t="str">
            <v>KGT6</v>
          </cell>
          <cell r="E436" t="str">
            <v>NI OCGT</v>
          </cell>
          <cell r="F436" t="str">
            <v>Price Received</v>
          </cell>
          <cell r="H436" t="str">
            <v>€/MWh</v>
          </cell>
        </row>
        <row r="437">
          <cell r="A437" t="str">
            <v>NI</v>
          </cell>
          <cell r="D437" t="str">
            <v>KGT6</v>
          </cell>
          <cell r="E437" t="str">
            <v>NI OCGT</v>
          </cell>
          <cell r="F437" t="str">
            <v>Pool Revenue</v>
          </cell>
          <cell r="H437">
            <v>0</v>
          </cell>
        </row>
        <row r="438">
          <cell r="A438" t="str">
            <v>NI</v>
          </cell>
          <cell r="D438" t="str">
            <v>KGT6</v>
          </cell>
          <cell r="E438" t="str">
            <v>NI OCGT</v>
          </cell>
          <cell r="F438" t="str">
            <v>Net Revenue</v>
          </cell>
          <cell r="H438">
            <v>0</v>
          </cell>
        </row>
        <row r="439">
          <cell r="A439" t="str">
            <v>NI</v>
          </cell>
          <cell r="D439" t="str">
            <v>KGT6</v>
          </cell>
          <cell r="E439" t="str">
            <v>NI OCGT</v>
          </cell>
          <cell r="F439" t="str">
            <v>Net Profit</v>
          </cell>
          <cell r="H439">
            <v>0</v>
          </cell>
        </row>
        <row r="440">
          <cell r="A440" t="str">
            <v>NI</v>
          </cell>
          <cell r="D440" t="str">
            <v>KGT6</v>
          </cell>
          <cell r="E440" t="str">
            <v>NI OCGT</v>
          </cell>
          <cell r="F440" t="str">
            <v>Installed Capacity</v>
          </cell>
          <cell r="H440" t="str">
            <v>MW</v>
          </cell>
        </row>
        <row r="441">
          <cell r="A441" t="str">
            <v>NI</v>
          </cell>
          <cell r="D441" t="str">
            <v>KGT6</v>
          </cell>
          <cell r="E441" t="str">
            <v>NI OCGT</v>
          </cell>
          <cell r="F441" t="str">
            <v>Rated Capacity</v>
          </cell>
          <cell r="H441" t="str">
            <v>MW</v>
          </cell>
        </row>
        <row r="442">
          <cell r="A442" t="str">
            <v>NI</v>
          </cell>
          <cell r="D442" t="str">
            <v>KGT6</v>
          </cell>
          <cell r="E442" t="str">
            <v>NI OCGT</v>
          </cell>
          <cell r="F442" t="str">
            <v>Maintenance</v>
          </cell>
          <cell r="H442" t="str">
            <v>GWh</v>
          </cell>
        </row>
        <row r="443">
          <cell r="A443" t="str">
            <v>NI</v>
          </cell>
          <cell r="D443" t="str">
            <v>KGT6</v>
          </cell>
          <cell r="E443" t="str">
            <v>NI OCGT</v>
          </cell>
          <cell r="F443" t="str">
            <v>Forced Outage</v>
          </cell>
          <cell r="H443" t="str">
            <v>GWh</v>
          </cell>
        </row>
        <row r="444">
          <cell r="A444" t="str">
            <v>NI</v>
          </cell>
          <cell r="D444" t="str">
            <v>KGT6</v>
          </cell>
          <cell r="E444" t="str">
            <v>NI OCGT</v>
          </cell>
          <cell r="F444" t="str">
            <v>Available Energy</v>
          </cell>
          <cell r="H444" t="str">
            <v>GWh</v>
          </cell>
        </row>
        <row r="445">
          <cell r="A445" t="str">
            <v>NI</v>
          </cell>
          <cell r="D445" t="str">
            <v>KGT7</v>
          </cell>
          <cell r="E445" t="str">
            <v>NI OCGT</v>
          </cell>
          <cell r="F445" t="str">
            <v>Generation</v>
          </cell>
          <cell r="H445" t="str">
            <v>GWh</v>
          </cell>
        </row>
        <row r="446">
          <cell r="A446" t="str">
            <v>NI</v>
          </cell>
          <cell r="D446" t="str">
            <v>KGT7</v>
          </cell>
          <cell r="E446" t="str">
            <v>NI OCGT</v>
          </cell>
          <cell r="F446" t="str">
            <v>Units Started</v>
          </cell>
          <cell r="H446" t="str">
            <v>-</v>
          </cell>
        </row>
        <row r="447">
          <cell r="A447" t="str">
            <v>NI</v>
          </cell>
          <cell r="D447" t="str">
            <v>KGT7</v>
          </cell>
          <cell r="E447" t="str">
            <v>NI OCGT</v>
          </cell>
          <cell r="F447" t="str">
            <v>Hours of Operation</v>
          </cell>
          <cell r="H447" t="str">
            <v>hrs</v>
          </cell>
        </row>
        <row r="448">
          <cell r="A448" t="str">
            <v>NI</v>
          </cell>
          <cell r="D448" t="str">
            <v>KGT7</v>
          </cell>
          <cell r="E448" t="str">
            <v>NI OCGT</v>
          </cell>
          <cell r="F448" t="str">
            <v>Capacity Factor</v>
          </cell>
          <cell r="H448" t="str">
            <v>%</v>
          </cell>
        </row>
        <row r="449">
          <cell r="A449" t="str">
            <v>NI</v>
          </cell>
          <cell r="D449" t="str">
            <v>KGT7</v>
          </cell>
          <cell r="E449" t="str">
            <v>NI OCGT</v>
          </cell>
          <cell r="F449" t="str">
            <v>Energy Curtailed</v>
          </cell>
          <cell r="H449" t="str">
            <v>GWh</v>
          </cell>
        </row>
        <row r="450">
          <cell r="A450" t="str">
            <v>NI</v>
          </cell>
          <cell r="D450" t="str">
            <v>KGT7</v>
          </cell>
          <cell r="E450" t="str">
            <v>NI OCGT</v>
          </cell>
          <cell r="F450" t="str">
            <v>Fixed Load Generation</v>
          </cell>
          <cell r="H450" t="str">
            <v>GWh</v>
          </cell>
        </row>
        <row r="451">
          <cell r="A451" t="str">
            <v>NI</v>
          </cell>
          <cell r="D451" t="str">
            <v>KGT7</v>
          </cell>
          <cell r="E451" t="str">
            <v>NI OCGT</v>
          </cell>
          <cell r="F451" t="str">
            <v>Pump Load</v>
          </cell>
          <cell r="H451" t="str">
            <v>GWh</v>
          </cell>
        </row>
        <row r="452">
          <cell r="A452" t="str">
            <v>NI</v>
          </cell>
          <cell r="D452" t="str">
            <v>KGT7</v>
          </cell>
          <cell r="E452" t="str">
            <v>NI OCGT</v>
          </cell>
          <cell r="F452" t="str">
            <v>VO&amp;M Cost</v>
          </cell>
          <cell r="H452">
            <v>0</v>
          </cell>
        </row>
        <row r="453">
          <cell r="A453" t="str">
            <v>NI</v>
          </cell>
          <cell r="D453" t="str">
            <v>KGT7</v>
          </cell>
          <cell r="E453" t="str">
            <v>NI OCGT</v>
          </cell>
          <cell r="F453" t="str">
            <v>Generation Cost</v>
          </cell>
          <cell r="H453">
            <v>0</v>
          </cell>
        </row>
        <row r="454">
          <cell r="A454" t="str">
            <v>NI</v>
          </cell>
          <cell r="D454" t="str">
            <v>KGT7</v>
          </cell>
          <cell r="E454" t="str">
            <v>NI OCGT</v>
          </cell>
          <cell r="F454" t="str">
            <v>Start &amp; Shutdown Cost</v>
          </cell>
          <cell r="H454">
            <v>0</v>
          </cell>
        </row>
        <row r="455">
          <cell r="A455" t="str">
            <v>NI</v>
          </cell>
          <cell r="D455" t="str">
            <v>KGT7</v>
          </cell>
          <cell r="E455" t="str">
            <v>NI OCGT</v>
          </cell>
          <cell r="F455" t="str">
            <v>Start Fuel Cost</v>
          </cell>
          <cell r="H455">
            <v>0</v>
          </cell>
        </row>
        <row r="456">
          <cell r="A456" t="str">
            <v>NI</v>
          </cell>
          <cell r="D456" t="str">
            <v>KGT7</v>
          </cell>
          <cell r="E456" t="str">
            <v>NI OCGT</v>
          </cell>
          <cell r="F456" t="str">
            <v>Emissions Cost</v>
          </cell>
          <cell r="H456">
            <v>0</v>
          </cell>
        </row>
        <row r="457">
          <cell r="A457" t="str">
            <v>NI</v>
          </cell>
          <cell r="D457" t="str">
            <v>KGT7</v>
          </cell>
          <cell r="E457" t="str">
            <v>NI OCGT</v>
          </cell>
          <cell r="F457" t="str">
            <v>Total Generation Cost</v>
          </cell>
          <cell r="H457">
            <v>0</v>
          </cell>
        </row>
        <row r="458">
          <cell r="A458" t="str">
            <v>NI</v>
          </cell>
          <cell r="D458" t="str">
            <v>KGT7</v>
          </cell>
          <cell r="E458" t="str">
            <v>NI OCGT</v>
          </cell>
          <cell r="F458" t="str">
            <v>SRMC</v>
          </cell>
          <cell r="H458" t="str">
            <v>€/MWh</v>
          </cell>
        </row>
        <row r="459">
          <cell r="A459" t="str">
            <v>NI</v>
          </cell>
          <cell r="D459" t="str">
            <v>KGT7</v>
          </cell>
          <cell r="E459" t="str">
            <v>NI OCGT</v>
          </cell>
          <cell r="F459" t="str">
            <v>Mark-up</v>
          </cell>
          <cell r="H459" t="str">
            <v>€/MWh</v>
          </cell>
        </row>
        <row r="460">
          <cell r="A460" t="str">
            <v>NI</v>
          </cell>
          <cell r="D460" t="str">
            <v>KGT7</v>
          </cell>
          <cell r="E460" t="str">
            <v>NI OCGT</v>
          </cell>
          <cell r="F460" t="str">
            <v>Price Received</v>
          </cell>
          <cell r="H460" t="str">
            <v>€/MWh</v>
          </cell>
        </row>
        <row r="461">
          <cell r="A461" t="str">
            <v>NI</v>
          </cell>
          <cell r="D461" t="str">
            <v>KGT7</v>
          </cell>
          <cell r="E461" t="str">
            <v>NI OCGT</v>
          </cell>
          <cell r="F461" t="str">
            <v>Pool Revenue</v>
          </cell>
          <cell r="H461">
            <v>0</v>
          </cell>
        </row>
        <row r="462">
          <cell r="A462" t="str">
            <v>NI</v>
          </cell>
          <cell r="D462" t="str">
            <v>KGT7</v>
          </cell>
          <cell r="E462" t="str">
            <v>NI OCGT</v>
          </cell>
          <cell r="F462" t="str">
            <v>Net Revenue</v>
          </cell>
          <cell r="H462">
            <v>0</v>
          </cell>
        </row>
        <row r="463">
          <cell r="A463" t="str">
            <v>NI</v>
          </cell>
          <cell r="D463" t="str">
            <v>KGT7</v>
          </cell>
          <cell r="E463" t="str">
            <v>NI OCGT</v>
          </cell>
          <cell r="F463" t="str">
            <v>Net Profit</v>
          </cell>
          <cell r="H463">
            <v>0</v>
          </cell>
        </row>
        <row r="464">
          <cell r="A464" t="str">
            <v>NI</v>
          </cell>
          <cell r="D464" t="str">
            <v>KGT7</v>
          </cell>
          <cell r="E464" t="str">
            <v>NI OCGT</v>
          </cell>
          <cell r="F464" t="str">
            <v>Installed Capacity</v>
          </cell>
          <cell r="H464" t="str">
            <v>MW</v>
          </cell>
        </row>
        <row r="465">
          <cell r="A465" t="str">
            <v>NI</v>
          </cell>
          <cell r="D465" t="str">
            <v>KGT7</v>
          </cell>
          <cell r="E465" t="str">
            <v>NI OCGT</v>
          </cell>
          <cell r="F465" t="str">
            <v>Rated Capacity</v>
          </cell>
          <cell r="H465" t="str">
            <v>MW</v>
          </cell>
        </row>
        <row r="466">
          <cell r="A466" t="str">
            <v>NI</v>
          </cell>
          <cell r="D466" t="str">
            <v>KGT7</v>
          </cell>
          <cell r="E466" t="str">
            <v>NI OCGT</v>
          </cell>
          <cell r="F466" t="str">
            <v>Maintenance</v>
          </cell>
          <cell r="H466" t="str">
            <v>GWh</v>
          </cell>
        </row>
        <row r="467">
          <cell r="A467" t="str">
            <v>NI</v>
          </cell>
          <cell r="D467" t="str">
            <v>KGT7</v>
          </cell>
          <cell r="E467" t="str">
            <v>NI OCGT</v>
          </cell>
          <cell r="F467" t="str">
            <v>Forced Outage</v>
          </cell>
          <cell r="H467" t="str">
            <v>GWh</v>
          </cell>
        </row>
        <row r="468">
          <cell r="A468" t="str">
            <v>NI</v>
          </cell>
          <cell r="D468" t="str">
            <v>KGT7</v>
          </cell>
          <cell r="E468" t="str">
            <v>NI OCGT</v>
          </cell>
          <cell r="F468" t="str">
            <v>Available Energy</v>
          </cell>
          <cell r="H468" t="str">
            <v>GWh</v>
          </cell>
        </row>
        <row r="469">
          <cell r="A469" t="str">
            <v>NI</v>
          </cell>
          <cell r="D469" t="str">
            <v>KGT8</v>
          </cell>
          <cell r="E469" t="str">
            <v>NI OCGT</v>
          </cell>
          <cell r="F469" t="str">
            <v>Generation</v>
          </cell>
          <cell r="H469" t="str">
            <v>GWh</v>
          </cell>
        </row>
        <row r="470">
          <cell r="A470" t="str">
            <v>NI</v>
          </cell>
          <cell r="D470" t="str">
            <v>KGT8</v>
          </cell>
          <cell r="E470" t="str">
            <v>NI OCGT</v>
          </cell>
          <cell r="F470" t="str">
            <v>Units Started</v>
          </cell>
          <cell r="H470" t="str">
            <v>-</v>
          </cell>
        </row>
        <row r="471">
          <cell r="A471" t="str">
            <v>NI</v>
          </cell>
          <cell r="D471" t="str">
            <v>KGT8</v>
          </cell>
          <cell r="E471" t="str">
            <v>NI OCGT</v>
          </cell>
          <cell r="F471" t="str">
            <v>Hours of Operation</v>
          </cell>
          <cell r="H471" t="str">
            <v>hrs</v>
          </cell>
        </row>
        <row r="472">
          <cell r="A472" t="str">
            <v>NI</v>
          </cell>
          <cell r="D472" t="str">
            <v>KGT8</v>
          </cell>
          <cell r="E472" t="str">
            <v>NI OCGT</v>
          </cell>
          <cell r="F472" t="str">
            <v>Capacity Factor</v>
          </cell>
          <cell r="H472" t="str">
            <v>%</v>
          </cell>
        </row>
        <row r="473">
          <cell r="A473" t="str">
            <v>NI</v>
          </cell>
          <cell r="D473" t="str">
            <v>KGT8</v>
          </cell>
          <cell r="E473" t="str">
            <v>NI OCGT</v>
          </cell>
          <cell r="F473" t="str">
            <v>Energy Curtailed</v>
          </cell>
          <cell r="H473" t="str">
            <v>GWh</v>
          </cell>
        </row>
        <row r="474">
          <cell r="A474" t="str">
            <v>NI</v>
          </cell>
          <cell r="D474" t="str">
            <v>KGT8</v>
          </cell>
          <cell r="E474" t="str">
            <v>NI OCGT</v>
          </cell>
          <cell r="F474" t="str">
            <v>Fixed Load Generation</v>
          </cell>
          <cell r="H474" t="str">
            <v>GWh</v>
          </cell>
        </row>
        <row r="475">
          <cell r="A475" t="str">
            <v>NI</v>
          </cell>
          <cell r="D475" t="str">
            <v>KGT8</v>
          </cell>
          <cell r="E475" t="str">
            <v>NI OCGT</v>
          </cell>
          <cell r="F475" t="str">
            <v>Pump Load</v>
          </cell>
          <cell r="H475" t="str">
            <v>GWh</v>
          </cell>
        </row>
        <row r="476">
          <cell r="A476" t="str">
            <v>NI</v>
          </cell>
          <cell r="D476" t="str">
            <v>KGT8</v>
          </cell>
          <cell r="E476" t="str">
            <v>NI OCGT</v>
          </cell>
          <cell r="F476" t="str">
            <v>VO&amp;M Cost</v>
          </cell>
          <cell r="H476">
            <v>0</v>
          </cell>
        </row>
        <row r="477">
          <cell r="A477" t="str">
            <v>NI</v>
          </cell>
          <cell r="D477" t="str">
            <v>KGT8</v>
          </cell>
          <cell r="E477" t="str">
            <v>NI OCGT</v>
          </cell>
          <cell r="F477" t="str">
            <v>Generation Cost</v>
          </cell>
          <cell r="H477">
            <v>0</v>
          </cell>
        </row>
        <row r="478">
          <cell r="A478" t="str">
            <v>NI</v>
          </cell>
          <cell r="D478" t="str">
            <v>KGT8</v>
          </cell>
          <cell r="E478" t="str">
            <v>NI OCGT</v>
          </cell>
          <cell r="F478" t="str">
            <v>Start &amp; Shutdown Cost</v>
          </cell>
          <cell r="H478">
            <v>0</v>
          </cell>
        </row>
        <row r="479">
          <cell r="A479" t="str">
            <v>NI</v>
          </cell>
          <cell r="D479" t="str">
            <v>KGT8</v>
          </cell>
          <cell r="E479" t="str">
            <v>NI OCGT</v>
          </cell>
          <cell r="F479" t="str">
            <v>Start Fuel Cost</v>
          </cell>
          <cell r="H479">
            <v>0</v>
          </cell>
        </row>
        <row r="480">
          <cell r="A480" t="str">
            <v>NI</v>
          </cell>
          <cell r="D480" t="str">
            <v>KGT8</v>
          </cell>
          <cell r="E480" t="str">
            <v>NI OCGT</v>
          </cell>
          <cell r="F480" t="str">
            <v>Emissions Cost</v>
          </cell>
          <cell r="H480">
            <v>0</v>
          </cell>
        </row>
        <row r="481">
          <cell r="A481" t="str">
            <v>NI</v>
          </cell>
          <cell r="D481" t="str">
            <v>KGT8</v>
          </cell>
          <cell r="E481" t="str">
            <v>NI OCGT</v>
          </cell>
          <cell r="F481" t="str">
            <v>Total Generation Cost</v>
          </cell>
          <cell r="H481">
            <v>0</v>
          </cell>
        </row>
        <row r="482">
          <cell r="A482" t="str">
            <v>NI</v>
          </cell>
          <cell r="D482" t="str">
            <v>KGT8</v>
          </cell>
          <cell r="E482" t="str">
            <v>NI OCGT</v>
          </cell>
          <cell r="F482" t="str">
            <v>SRMC</v>
          </cell>
          <cell r="H482" t="str">
            <v>€/MWh</v>
          </cell>
        </row>
        <row r="483">
          <cell r="A483" t="str">
            <v>NI</v>
          </cell>
          <cell r="D483" t="str">
            <v>KGT8</v>
          </cell>
          <cell r="E483" t="str">
            <v>NI OCGT</v>
          </cell>
          <cell r="F483" t="str">
            <v>Mark-up</v>
          </cell>
          <cell r="H483" t="str">
            <v>€/MWh</v>
          </cell>
        </row>
        <row r="484">
          <cell r="A484" t="str">
            <v>NI</v>
          </cell>
          <cell r="D484" t="str">
            <v>KGT8</v>
          </cell>
          <cell r="E484" t="str">
            <v>NI OCGT</v>
          </cell>
          <cell r="F484" t="str">
            <v>Price Received</v>
          </cell>
          <cell r="H484" t="str">
            <v>€/MWh</v>
          </cell>
        </row>
        <row r="485">
          <cell r="A485" t="str">
            <v>NI</v>
          </cell>
          <cell r="D485" t="str">
            <v>KGT8</v>
          </cell>
          <cell r="E485" t="str">
            <v>NI OCGT</v>
          </cell>
          <cell r="F485" t="str">
            <v>Pool Revenue</v>
          </cell>
          <cell r="H485">
            <v>0</v>
          </cell>
        </row>
        <row r="486">
          <cell r="A486" t="str">
            <v>NI</v>
          </cell>
          <cell r="D486" t="str">
            <v>KGT8</v>
          </cell>
          <cell r="E486" t="str">
            <v>NI OCGT</v>
          </cell>
          <cell r="F486" t="str">
            <v>Net Revenue</v>
          </cell>
          <cell r="H486">
            <v>0</v>
          </cell>
        </row>
        <row r="487">
          <cell r="A487" t="str">
            <v>NI</v>
          </cell>
          <cell r="D487" t="str">
            <v>KGT8</v>
          </cell>
          <cell r="E487" t="str">
            <v>NI OCGT</v>
          </cell>
          <cell r="F487" t="str">
            <v>Net Profit</v>
          </cell>
          <cell r="H487">
            <v>0</v>
          </cell>
        </row>
        <row r="488">
          <cell r="A488" t="str">
            <v>NI</v>
          </cell>
          <cell r="D488" t="str">
            <v>KGT8</v>
          </cell>
          <cell r="E488" t="str">
            <v>NI OCGT</v>
          </cell>
          <cell r="F488" t="str">
            <v>Installed Capacity</v>
          </cell>
          <cell r="H488" t="str">
            <v>MW</v>
          </cell>
        </row>
        <row r="489">
          <cell r="A489" t="str">
            <v>NI</v>
          </cell>
          <cell r="D489" t="str">
            <v>KGT8</v>
          </cell>
          <cell r="E489" t="str">
            <v>NI OCGT</v>
          </cell>
          <cell r="F489" t="str">
            <v>Rated Capacity</v>
          </cell>
          <cell r="H489" t="str">
            <v>MW</v>
          </cell>
        </row>
        <row r="490">
          <cell r="A490" t="str">
            <v>NI</v>
          </cell>
          <cell r="D490" t="str">
            <v>KGT8</v>
          </cell>
          <cell r="E490" t="str">
            <v>NI OCGT</v>
          </cell>
          <cell r="F490" t="str">
            <v>Maintenance</v>
          </cell>
          <cell r="H490" t="str">
            <v>GWh</v>
          </cell>
        </row>
        <row r="491">
          <cell r="A491" t="str">
            <v>NI</v>
          </cell>
          <cell r="D491" t="str">
            <v>KGT8</v>
          </cell>
          <cell r="E491" t="str">
            <v>NI OCGT</v>
          </cell>
          <cell r="F491" t="str">
            <v>Forced Outage</v>
          </cell>
          <cell r="H491" t="str">
            <v>GWh</v>
          </cell>
        </row>
        <row r="492">
          <cell r="A492" t="str">
            <v>NI</v>
          </cell>
          <cell r="D492" t="str">
            <v>KGT8</v>
          </cell>
          <cell r="E492" t="str">
            <v>NI OCGT</v>
          </cell>
          <cell r="F492" t="str">
            <v>Available Energy</v>
          </cell>
          <cell r="H492" t="str">
            <v>GWh</v>
          </cell>
        </row>
        <row r="493">
          <cell r="A493" t="str">
            <v>NI</v>
          </cell>
          <cell r="D493" t="str">
            <v>KGT9</v>
          </cell>
          <cell r="E493" t="str">
            <v>NI OCGT</v>
          </cell>
          <cell r="F493" t="str">
            <v>Generation</v>
          </cell>
          <cell r="H493" t="str">
            <v>GWh</v>
          </cell>
        </row>
        <row r="494">
          <cell r="A494" t="str">
            <v>NI</v>
          </cell>
          <cell r="D494" t="str">
            <v>KGT9</v>
          </cell>
          <cell r="E494" t="str">
            <v>NI OCGT</v>
          </cell>
          <cell r="F494" t="str">
            <v>Units Started</v>
          </cell>
          <cell r="H494" t="str">
            <v>-</v>
          </cell>
        </row>
        <row r="495">
          <cell r="A495" t="str">
            <v>NI</v>
          </cell>
          <cell r="D495" t="str">
            <v>KGT9</v>
          </cell>
          <cell r="E495" t="str">
            <v>NI OCGT</v>
          </cell>
          <cell r="F495" t="str">
            <v>Hours of Operation</v>
          </cell>
          <cell r="H495" t="str">
            <v>hrs</v>
          </cell>
        </row>
        <row r="496">
          <cell r="A496" t="str">
            <v>NI</v>
          </cell>
          <cell r="D496" t="str">
            <v>KGT9</v>
          </cell>
          <cell r="E496" t="str">
            <v>NI OCGT</v>
          </cell>
          <cell r="F496" t="str">
            <v>Capacity Factor</v>
          </cell>
          <cell r="H496" t="str">
            <v>%</v>
          </cell>
        </row>
        <row r="497">
          <cell r="A497" t="str">
            <v>NI</v>
          </cell>
          <cell r="D497" t="str">
            <v>KGT9</v>
          </cell>
          <cell r="E497" t="str">
            <v>NI OCGT</v>
          </cell>
          <cell r="F497" t="str">
            <v>Energy Curtailed</v>
          </cell>
          <cell r="H497" t="str">
            <v>GWh</v>
          </cell>
        </row>
        <row r="498">
          <cell r="A498" t="str">
            <v>NI</v>
          </cell>
          <cell r="D498" t="str">
            <v>KGT9</v>
          </cell>
          <cell r="E498" t="str">
            <v>NI OCGT</v>
          </cell>
          <cell r="F498" t="str">
            <v>Fixed Load Generation</v>
          </cell>
          <cell r="H498" t="str">
            <v>GWh</v>
          </cell>
        </row>
        <row r="499">
          <cell r="A499" t="str">
            <v>NI</v>
          </cell>
          <cell r="D499" t="str">
            <v>KGT9</v>
          </cell>
          <cell r="E499" t="str">
            <v>NI OCGT</v>
          </cell>
          <cell r="F499" t="str">
            <v>Pump Load</v>
          </cell>
          <cell r="H499" t="str">
            <v>GWh</v>
          </cell>
        </row>
        <row r="500">
          <cell r="A500" t="str">
            <v>NI</v>
          </cell>
          <cell r="D500" t="str">
            <v>KGT9</v>
          </cell>
          <cell r="E500" t="str">
            <v>NI OCGT</v>
          </cell>
          <cell r="F500" t="str">
            <v>VO&amp;M Cost</v>
          </cell>
          <cell r="H500">
            <v>0</v>
          </cell>
        </row>
        <row r="501">
          <cell r="A501" t="str">
            <v>NI</v>
          </cell>
          <cell r="D501" t="str">
            <v>KGT9</v>
          </cell>
          <cell r="E501" t="str">
            <v>NI OCGT</v>
          </cell>
          <cell r="F501" t="str">
            <v>Generation Cost</v>
          </cell>
          <cell r="H501">
            <v>0</v>
          </cell>
        </row>
        <row r="502">
          <cell r="A502" t="str">
            <v>NI</v>
          </cell>
          <cell r="D502" t="str">
            <v>KGT9</v>
          </cell>
          <cell r="E502" t="str">
            <v>NI OCGT</v>
          </cell>
          <cell r="F502" t="str">
            <v>Start &amp; Shutdown Cost</v>
          </cell>
          <cell r="H502">
            <v>0</v>
          </cell>
        </row>
        <row r="503">
          <cell r="A503" t="str">
            <v>NI</v>
          </cell>
          <cell r="D503" t="str">
            <v>KGT9</v>
          </cell>
          <cell r="E503" t="str">
            <v>NI OCGT</v>
          </cell>
          <cell r="F503" t="str">
            <v>Start Fuel Cost</v>
          </cell>
          <cell r="H503">
            <v>0</v>
          </cell>
        </row>
        <row r="504">
          <cell r="A504" t="str">
            <v>NI</v>
          </cell>
          <cell r="D504" t="str">
            <v>KGT9</v>
          </cell>
          <cell r="E504" t="str">
            <v>NI OCGT</v>
          </cell>
          <cell r="F504" t="str">
            <v>Emissions Cost</v>
          </cell>
          <cell r="H504">
            <v>0</v>
          </cell>
        </row>
        <row r="505">
          <cell r="A505" t="str">
            <v>NI</v>
          </cell>
          <cell r="D505" t="str">
            <v>KGT9</v>
          </cell>
          <cell r="E505" t="str">
            <v>NI OCGT</v>
          </cell>
          <cell r="F505" t="str">
            <v>Total Generation Cost</v>
          </cell>
          <cell r="H505">
            <v>0</v>
          </cell>
        </row>
        <row r="506">
          <cell r="A506" t="str">
            <v>NI</v>
          </cell>
          <cell r="D506" t="str">
            <v>KGT9</v>
          </cell>
          <cell r="E506" t="str">
            <v>NI OCGT</v>
          </cell>
          <cell r="F506" t="str">
            <v>SRMC</v>
          </cell>
          <cell r="H506" t="str">
            <v>€/MWh</v>
          </cell>
        </row>
        <row r="507">
          <cell r="A507" t="str">
            <v>NI</v>
          </cell>
          <cell r="D507" t="str">
            <v>KGT9</v>
          </cell>
          <cell r="E507" t="str">
            <v>NI OCGT</v>
          </cell>
          <cell r="F507" t="str">
            <v>Mark-up</v>
          </cell>
          <cell r="H507" t="str">
            <v>€/MWh</v>
          </cell>
        </row>
        <row r="508">
          <cell r="A508" t="str">
            <v>NI</v>
          </cell>
          <cell r="D508" t="str">
            <v>KGT9</v>
          </cell>
          <cell r="E508" t="str">
            <v>NI OCGT</v>
          </cell>
          <cell r="F508" t="str">
            <v>Price Received</v>
          </cell>
          <cell r="H508" t="str">
            <v>€/MWh</v>
          </cell>
        </row>
        <row r="509">
          <cell r="A509" t="str">
            <v>NI</v>
          </cell>
          <cell r="D509" t="str">
            <v>KGT9</v>
          </cell>
          <cell r="E509" t="str">
            <v>NI OCGT</v>
          </cell>
          <cell r="F509" t="str">
            <v>Pool Revenue</v>
          </cell>
          <cell r="H509">
            <v>0</v>
          </cell>
        </row>
        <row r="510">
          <cell r="A510" t="str">
            <v>NI</v>
          </cell>
          <cell r="D510" t="str">
            <v>KGT9</v>
          </cell>
          <cell r="E510" t="str">
            <v>NI OCGT</v>
          </cell>
          <cell r="F510" t="str">
            <v>Net Revenue</v>
          </cell>
          <cell r="H510">
            <v>0</v>
          </cell>
        </row>
        <row r="511">
          <cell r="A511" t="str">
            <v>NI</v>
          </cell>
          <cell r="D511" t="str">
            <v>KGT9</v>
          </cell>
          <cell r="E511" t="str">
            <v>NI OCGT</v>
          </cell>
          <cell r="F511" t="str">
            <v>Net Profit</v>
          </cell>
          <cell r="H511">
            <v>0</v>
          </cell>
        </row>
        <row r="512">
          <cell r="A512" t="str">
            <v>NI</v>
          </cell>
          <cell r="D512" t="str">
            <v>KGT9</v>
          </cell>
          <cell r="E512" t="str">
            <v>NI OCGT</v>
          </cell>
          <cell r="F512" t="str">
            <v>Installed Capacity</v>
          </cell>
          <cell r="H512" t="str">
            <v>MW</v>
          </cell>
        </row>
        <row r="513">
          <cell r="A513" t="str">
            <v>NI</v>
          </cell>
          <cell r="D513" t="str">
            <v>KGT9</v>
          </cell>
          <cell r="E513" t="str">
            <v>NI OCGT</v>
          </cell>
          <cell r="F513" t="str">
            <v>Rated Capacity</v>
          </cell>
          <cell r="H513" t="str">
            <v>MW</v>
          </cell>
        </row>
        <row r="514">
          <cell r="A514" t="str">
            <v>NI</v>
          </cell>
          <cell r="D514" t="str">
            <v>KGT9</v>
          </cell>
          <cell r="E514" t="str">
            <v>NI OCGT</v>
          </cell>
          <cell r="F514" t="str">
            <v>Maintenance</v>
          </cell>
          <cell r="H514" t="str">
            <v>GWh</v>
          </cell>
        </row>
        <row r="515">
          <cell r="A515" t="str">
            <v>NI</v>
          </cell>
          <cell r="D515" t="str">
            <v>KGT9</v>
          </cell>
          <cell r="E515" t="str">
            <v>NI OCGT</v>
          </cell>
          <cell r="F515" t="str">
            <v>Forced Outage</v>
          </cell>
          <cell r="H515" t="str">
            <v>GWh</v>
          </cell>
        </row>
        <row r="516">
          <cell r="A516" t="str">
            <v>NI</v>
          </cell>
          <cell r="D516" t="str">
            <v>KGT9</v>
          </cell>
          <cell r="E516" t="str">
            <v>NI OCGT</v>
          </cell>
          <cell r="F516" t="str">
            <v>Available Energy</v>
          </cell>
          <cell r="H516" t="str">
            <v>GWh</v>
          </cell>
        </row>
        <row r="517">
          <cell r="A517" t="str">
            <v>NI</v>
          </cell>
          <cell r="D517" t="str">
            <v>K1</v>
          </cell>
          <cell r="E517" t="str">
            <v>NI Coal</v>
          </cell>
          <cell r="F517" t="str">
            <v>Generation</v>
          </cell>
          <cell r="H517" t="str">
            <v>GWh</v>
          </cell>
        </row>
        <row r="518">
          <cell r="A518" t="str">
            <v>NI</v>
          </cell>
          <cell r="D518" t="str">
            <v>K1</v>
          </cell>
          <cell r="E518" t="str">
            <v>NI Coal</v>
          </cell>
          <cell r="F518" t="str">
            <v>Units Started</v>
          </cell>
          <cell r="H518" t="str">
            <v>-</v>
          </cell>
        </row>
        <row r="519">
          <cell r="A519" t="str">
            <v>NI</v>
          </cell>
          <cell r="D519" t="str">
            <v>K1</v>
          </cell>
          <cell r="E519" t="str">
            <v>NI Coal</v>
          </cell>
          <cell r="F519" t="str">
            <v>Hours of Operation</v>
          </cell>
          <cell r="H519" t="str">
            <v>hrs</v>
          </cell>
        </row>
        <row r="520">
          <cell r="A520" t="str">
            <v>NI</v>
          </cell>
          <cell r="D520" t="str">
            <v>K1</v>
          </cell>
          <cell r="E520" t="str">
            <v>NI Coal</v>
          </cell>
          <cell r="F520" t="str">
            <v>Capacity Factor</v>
          </cell>
          <cell r="H520" t="str">
            <v>%</v>
          </cell>
        </row>
        <row r="521">
          <cell r="A521" t="str">
            <v>NI</v>
          </cell>
          <cell r="D521" t="str">
            <v>K1</v>
          </cell>
          <cell r="E521" t="str">
            <v>NI Coal</v>
          </cell>
          <cell r="F521" t="str">
            <v>Energy Curtailed</v>
          </cell>
          <cell r="H521" t="str">
            <v>GWh</v>
          </cell>
        </row>
        <row r="522">
          <cell r="A522" t="str">
            <v>NI</v>
          </cell>
          <cell r="D522" t="str">
            <v>K1</v>
          </cell>
          <cell r="E522" t="str">
            <v>NI Coal</v>
          </cell>
          <cell r="F522" t="str">
            <v>Fixed Load Generation</v>
          </cell>
          <cell r="H522" t="str">
            <v>GWh</v>
          </cell>
        </row>
        <row r="523">
          <cell r="A523" t="str">
            <v>NI</v>
          </cell>
          <cell r="D523" t="str">
            <v>K1</v>
          </cell>
          <cell r="E523" t="str">
            <v>NI Coal</v>
          </cell>
          <cell r="F523" t="str">
            <v>Pump Load</v>
          </cell>
          <cell r="H523" t="str">
            <v>GWh</v>
          </cell>
        </row>
        <row r="524">
          <cell r="A524" t="str">
            <v>NI</v>
          </cell>
          <cell r="D524" t="str">
            <v>K1</v>
          </cell>
          <cell r="E524" t="str">
            <v>NI Coal</v>
          </cell>
          <cell r="F524" t="str">
            <v>VO&amp;M Cost</v>
          </cell>
          <cell r="H524">
            <v>0</v>
          </cell>
        </row>
        <row r="525">
          <cell r="A525" t="str">
            <v>NI</v>
          </cell>
          <cell r="D525" t="str">
            <v>K1</v>
          </cell>
          <cell r="E525" t="str">
            <v>NI Coal</v>
          </cell>
          <cell r="F525" t="str">
            <v>Generation Cost</v>
          </cell>
          <cell r="H525">
            <v>0</v>
          </cell>
        </row>
        <row r="526">
          <cell r="A526" t="str">
            <v>NI</v>
          </cell>
          <cell r="D526" t="str">
            <v>K1</v>
          </cell>
          <cell r="E526" t="str">
            <v>NI Coal</v>
          </cell>
          <cell r="F526" t="str">
            <v>Start &amp; Shutdown Cost</v>
          </cell>
          <cell r="H526">
            <v>0</v>
          </cell>
        </row>
        <row r="527">
          <cell r="A527" t="str">
            <v>NI</v>
          </cell>
          <cell r="D527" t="str">
            <v>K1</v>
          </cell>
          <cell r="E527" t="str">
            <v>NI Coal</v>
          </cell>
          <cell r="F527" t="str">
            <v>Start Fuel Cost</v>
          </cell>
          <cell r="H527">
            <v>0</v>
          </cell>
        </row>
        <row r="528">
          <cell r="A528" t="str">
            <v>NI</v>
          </cell>
          <cell r="D528" t="str">
            <v>K1</v>
          </cell>
          <cell r="E528" t="str">
            <v>NI Coal</v>
          </cell>
          <cell r="F528" t="str">
            <v>Emissions Cost</v>
          </cell>
          <cell r="H528">
            <v>0</v>
          </cell>
        </row>
        <row r="529">
          <cell r="A529" t="str">
            <v>NI</v>
          </cell>
          <cell r="D529" t="str">
            <v>K1</v>
          </cell>
          <cell r="E529" t="str">
            <v>NI Coal</v>
          </cell>
          <cell r="F529" t="str">
            <v>Total Generation Cost</v>
          </cell>
          <cell r="H529">
            <v>0</v>
          </cell>
        </row>
        <row r="530">
          <cell r="A530" t="str">
            <v>NI</v>
          </cell>
          <cell r="D530" t="str">
            <v>K1</v>
          </cell>
          <cell r="E530" t="str">
            <v>NI Coal</v>
          </cell>
          <cell r="F530" t="str">
            <v>SRMC</v>
          </cell>
          <cell r="H530" t="str">
            <v>€/MWh</v>
          </cell>
        </row>
        <row r="531">
          <cell r="A531" t="str">
            <v>NI</v>
          </cell>
          <cell r="D531" t="str">
            <v>K1</v>
          </cell>
          <cell r="E531" t="str">
            <v>NI Coal</v>
          </cell>
          <cell r="F531" t="str">
            <v>Mark-up</v>
          </cell>
          <cell r="H531" t="str">
            <v>€/MWh</v>
          </cell>
        </row>
        <row r="532">
          <cell r="A532" t="str">
            <v>NI</v>
          </cell>
          <cell r="D532" t="str">
            <v>K1</v>
          </cell>
          <cell r="E532" t="str">
            <v>NI Coal</v>
          </cell>
          <cell r="F532" t="str">
            <v>Mark-up</v>
          </cell>
          <cell r="H532" t="str">
            <v>€/MWh</v>
          </cell>
        </row>
        <row r="533">
          <cell r="A533" t="str">
            <v>NI</v>
          </cell>
          <cell r="D533" t="str">
            <v>K1</v>
          </cell>
          <cell r="E533" t="str">
            <v>NI Coal</v>
          </cell>
          <cell r="F533" t="str">
            <v>Mark-up</v>
          </cell>
          <cell r="H533" t="str">
            <v>€/MWh</v>
          </cell>
        </row>
        <row r="534">
          <cell r="A534" t="str">
            <v>NI</v>
          </cell>
          <cell r="D534" t="str">
            <v>K1</v>
          </cell>
          <cell r="E534" t="str">
            <v>NI Coal</v>
          </cell>
          <cell r="F534" t="str">
            <v>Mark-up</v>
          </cell>
          <cell r="H534" t="str">
            <v>€/MWh</v>
          </cell>
        </row>
        <row r="535">
          <cell r="A535" t="str">
            <v>NI</v>
          </cell>
          <cell r="D535" t="str">
            <v>K1</v>
          </cell>
          <cell r="E535" t="str">
            <v>NI Coal</v>
          </cell>
          <cell r="F535" t="str">
            <v>Price Received</v>
          </cell>
          <cell r="H535" t="str">
            <v>€/MWh</v>
          </cell>
        </row>
        <row r="536">
          <cell r="A536" t="str">
            <v>NI</v>
          </cell>
          <cell r="D536" t="str">
            <v>K1</v>
          </cell>
          <cell r="E536" t="str">
            <v>NI Coal</v>
          </cell>
          <cell r="F536" t="str">
            <v>Pool Revenue</v>
          </cell>
          <cell r="H536">
            <v>0</v>
          </cell>
        </row>
        <row r="537">
          <cell r="A537" t="str">
            <v>NI</v>
          </cell>
          <cell r="D537" t="str">
            <v>K1</v>
          </cell>
          <cell r="E537" t="str">
            <v>NI Coal</v>
          </cell>
          <cell r="F537" t="str">
            <v>Net Revenue</v>
          </cell>
          <cell r="H537">
            <v>0</v>
          </cell>
        </row>
        <row r="538">
          <cell r="A538" t="str">
            <v>NI</v>
          </cell>
          <cell r="D538" t="str">
            <v>K1</v>
          </cell>
          <cell r="E538" t="str">
            <v>NI Coal</v>
          </cell>
          <cell r="F538" t="str">
            <v>Net Profit</v>
          </cell>
          <cell r="H538">
            <v>0</v>
          </cell>
        </row>
        <row r="539">
          <cell r="A539" t="str">
            <v>NI</v>
          </cell>
          <cell r="D539" t="str">
            <v>K1</v>
          </cell>
          <cell r="E539" t="str">
            <v>NI Coal</v>
          </cell>
          <cell r="F539" t="str">
            <v>Installed Capacity</v>
          </cell>
          <cell r="H539" t="str">
            <v>MW</v>
          </cell>
        </row>
        <row r="540">
          <cell r="A540" t="str">
            <v>NI</v>
          </cell>
          <cell r="D540" t="str">
            <v>K1</v>
          </cell>
          <cell r="E540" t="str">
            <v>NI Coal</v>
          </cell>
          <cell r="F540" t="str">
            <v>Rated Capacity</v>
          </cell>
          <cell r="H540" t="str">
            <v>MW</v>
          </cell>
        </row>
        <row r="541">
          <cell r="A541" t="str">
            <v>NI</v>
          </cell>
          <cell r="D541" t="str">
            <v>K1</v>
          </cell>
          <cell r="E541" t="str">
            <v>NI Coal</v>
          </cell>
          <cell r="F541" t="str">
            <v>Maintenance</v>
          </cell>
          <cell r="H541" t="str">
            <v>GWh</v>
          </cell>
        </row>
        <row r="542">
          <cell r="A542" t="str">
            <v>NI</v>
          </cell>
          <cell r="D542" t="str">
            <v>K1</v>
          </cell>
          <cell r="E542" t="str">
            <v>NI Coal</v>
          </cell>
          <cell r="F542" t="str">
            <v>Forced Outage</v>
          </cell>
          <cell r="H542" t="str">
            <v>GWh</v>
          </cell>
        </row>
        <row r="543">
          <cell r="A543" t="str">
            <v>NI</v>
          </cell>
          <cell r="D543" t="str">
            <v>K1</v>
          </cell>
          <cell r="E543" t="str">
            <v>NI Coal</v>
          </cell>
          <cell r="F543" t="str">
            <v>Available Energy</v>
          </cell>
          <cell r="H543" t="str">
            <v>GWh</v>
          </cell>
        </row>
        <row r="544">
          <cell r="A544" t="str">
            <v>NI</v>
          </cell>
          <cell r="D544" t="str">
            <v>K2</v>
          </cell>
          <cell r="E544" t="str">
            <v>NI Coal</v>
          </cell>
          <cell r="F544" t="str">
            <v>Generation</v>
          </cell>
          <cell r="H544" t="str">
            <v>GWh</v>
          </cell>
        </row>
        <row r="545">
          <cell r="A545" t="str">
            <v>NI</v>
          </cell>
          <cell r="D545" t="str">
            <v>K2</v>
          </cell>
          <cell r="E545" t="str">
            <v>NI Coal</v>
          </cell>
          <cell r="F545" t="str">
            <v>Units Started</v>
          </cell>
          <cell r="H545" t="str">
            <v>-</v>
          </cell>
        </row>
        <row r="546">
          <cell r="A546" t="str">
            <v>NI</v>
          </cell>
          <cell r="D546" t="str">
            <v>K2</v>
          </cell>
          <cell r="E546" t="str">
            <v>NI Coal</v>
          </cell>
          <cell r="F546" t="str">
            <v>Hours of Operation</v>
          </cell>
          <cell r="H546" t="str">
            <v>hrs</v>
          </cell>
        </row>
        <row r="547">
          <cell r="A547" t="str">
            <v>NI</v>
          </cell>
          <cell r="D547" t="str">
            <v>K2</v>
          </cell>
          <cell r="E547" t="str">
            <v>NI Coal</v>
          </cell>
          <cell r="F547" t="str">
            <v>Capacity Factor</v>
          </cell>
          <cell r="H547" t="str">
            <v>%</v>
          </cell>
        </row>
        <row r="548">
          <cell r="A548" t="str">
            <v>NI</v>
          </cell>
          <cell r="D548" t="str">
            <v>K2</v>
          </cell>
          <cell r="E548" t="str">
            <v>NI Coal</v>
          </cell>
          <cell r="F548" t="str">
            <v>Energy Curtailed</v>
          </cell>
          <cell r="H548" t="str">
            <v>GWh</v>
          </cell>
        </row>
        <row r="549">
          <cell r="A549" t="str">
            <v>NI</v>
          </cell>
          <cell r="D549" t="str">
            <v>K2</v>
          </cell>
          <cell r="E549" t="str">
            <v>NI Coal</v>
          </cell>
          <cell r="F549" t="str">
            <v>Fixed Load Generation</v>
          </cell>
          <cell r="H549" t="str">
            <v>GWh</v>
          </cell>
        </row>
        <row r="550">
          <cell r="A550" t="str">
            <v>NI</v>
          </cell>
          <cell r="D550" t="str">
            <v>K2</v>
          </cell>
          <cell r="E550" t="str">
            <v>NI Coal</v>
          </cell>
          <cell r="F550" t="str">
            <v>Pump Load</v>
          </cell>
          <cell r="H550" t="str">
            <v>GWh</v>
          </cell>
        </row>
        <row r="551">
          <cell r="A551" t="str">
            <v>NI</v>
          </cell>
          <cell r="D551" t="str">
            <v>K2</v>
          </cell>
          <cell r="E551" t="str">
            <v>NI Coal</v>
          </cell>
          <cell r="F551" t="str">
            <v>VO&amp;M Cost</v>
          </cell>
          <cell r="H551">
            <v>0</v>
          </cell>
        </row>
        <row r="552">
          <cell r="A552" t="str">
            <v>NI</v>
          </cell>
          <cell r="D552" t="str">
            <v>K2</v>
          </cell>
          <cell r="E552" t="str">
            <v>NI Coal</v>
          </cell>
          <cell r="F552" t="str">
            <v>Generation Cost</v>
          </cell>
          <cell r="H552">
            <v>0</v>
          </cell>
        </row>
        <row r="553">
          <cell r="A553" t="str">
            <v>NI</v>
          </cell>
          <cell r="D553" t="str">
            <v>K2</v>
          </cell>
          <cell r="E553" t="str">
            <v>NI Coal</v>
          </cell>
          <cell r="F553" t="str">
            <v>Start &amp; Shutdown Cost</v>
          </cell>
          <cell r="H553">
            <v>0</v>
          </cell>
        </row>
        <row r="554">
          <cell r="A554" t="str">
            <v>NI</v>
          </cell>
          <cell r="D554" t="str">
            <v>K2</v>
          </cell>
          <cell r="E554" t="str">
            <v>NI Coal</v>
          </cell>
          <cell r="F554" t="str">
            <v>Start Fuel Cost</v>
          </cell>
          <cell r="H554">
            <v>0</v>
          </cell>
        </row>
        <row r="555">
          <cell r="A555" t="str">
            <v>NI</v>
          </cell>
          <cell r="D555" t="str">
            <v>K2</v>
          </cell>
          <cell r="E555" t="str">
            <v>NI Coal</v>
          </cell>
          <cell r="F555" t="str">
            <v>Emissions Cost</v>
          </cell>
          <cell r="H555">
            <v>0</v>
          </cell>
        </row>
        <row r="556">
          <cell r="A556" t="str">
            <v>NI</v>
          </cell>
          <cell r="D556" t="str">
            <v>K2</v>
          </cell>
          <cell r="E556" t="str">
            <v>NI Coal</v>
          </cell>
          <cell r="F556" t="str">
            <v>Total Generation Cost</v>
          </cell>
          <cell r="H556">
            <v>0</v>
          </cell>
        </row>
        <row r="557">
          <cell r="A557" t="str">
            <v>NI</v>
          </cell>
          <cell r="D557" t="str">
            <v>K2</v>
          </cell>
          <cell r="E557" t="str">
            <v>NI Coal</v>
          </cell>
          <cell r="F557" t="str">
            <v>SRMC</v>
          </cell>
          <cell r="H557" t="str">
            <v>€/MWh</v>
          </cell>
        </row>
        <row r="558">
          <cell r="A558" t="str">
            <v>NI</v>
          </cell>
          <cell r="D558" t="str">
            <v>K2</v>
          </cell>
          <cell r="E558" t="str">
            <v>NI Coal</v>
          </cell>
          <cell r="F558" t="str">
            <v>Mark-up</v>
          </cell>
          <cell r="H558" t="str">
            <v>€/MWh</v>
          </cell>
        </row>
        <row r="559">
          <cell r="A559" t="str">
            <v>NI</v>
          </cell>
          <cell r="D559" t="str">
            <v>K2</v>
          </cell>
          <cell r="E559" t="str">
            <v>NI Coal</v>
          </cell>
          <cell r="F559" t="str">
            <v>Mark-up</v>
          </cell>
          <cell r="H559" t="str">
            <v>€/MWh</v>
          </cell>
        </row>
        <row r="560">
          <cell r="A560" t="str">
            <v>NI</v>
          </cell>
          <cell r="D560" t="str">
            <v>K2</v>
          </cell>
          <cell r="E560" t="str">
            <v>NI Coal</v>
          </cell>
          <cell r="F560" t="str">
            <v>Mark-up</v>
          </cell>
          <cell r="H560" t="str">
            <v>€/MWh</v>
          </cell>
        </row>
        <row r="561">
          <cell r="A561" t="str">
            <v>NI</v>
          </cell>
          <cell r="D561" t="str">
            <v>K2</v>
          </cell>
          <cell r="E561" t="str">
            <v>NI Coal</v>
          </cell>
          <cell r="F561" t="str">
            <v>Mark-up</v>
          </cell>
          <cell r="H561" t="str">
            <v>€/MWh</v>
          </cell>
        </row>
        <row r="562">
          <cell r="A562" t="str">
            <v>NI</v>
          </cell>
          <cell r="D562" t="str">
            <v>K2</v>
          </cell>
          <cell r="E562" t="str">
            <v>NI Coal</v>
          </cell>
          <cell r="F562" t="str">
            <v>Price Received</v>
          </cell>
          <cell r="H562" t="str">
            <v>€/MWh</v>
          </cell>
        </row>
        <row r="563">
          <cell r="A563" t="str">
            <v>NI</v>
          </cell>
          <cell r="D563" t="str">
            <v>K2</v>
          </cell>
          <cell r="E563" t="str">
            <v>NI Coal</v>
          </cell>
          <cell r="F563" t="str">
            <v>Pool Revenue</v>
          </cell>
          <cell r="H563">
            <v>0</v>
          </cell>
        </row>
        <row r="564">
          <cell r="A564" t="str">
            <v>NI</v>
          </cell>
          <cell r="D564" t="str">
            <v>K2</v>
          </cell>
          <cell r="E564" t="str">
            <v>NI Coal</v>
          </cell>
          <cell r="F564" t="str">
            <v>Net Revenue</v>
          </cell>
          <cell r="H564">
            <v>0</v>
          </cell>
        </row>
        <row r="565">
          <cell r="A565" t="str">
            <v>NI</v>
          </cell>
          <cell r="D565" t="str">
            <v>K2</v>
          </cell>
          <cell r="E565" t="str">
            <v>NI Coal</v>
          </cell>
          <cell r="F565" t="str">
            <v>Net Profit</v>
          </cell>
          <cell r="H565">
            <v>0</v>
          </cell>
        </row>
        <row r="566">
          <cell r="A566" t="str">
            <v>NI</v>
          </cell>
          <cell r="D566" t="str">
            <v>K2</v>
          </cell>
          <cell r="E566" t="str">
            <v>NI Coal</v>
          </cell>
          <cell r="F566" t="str">
            <v>Installed Capacity</v>
          </cell>
          <cell r="H566" t="str">
            <v>MW</v>
          </cell>
        </row>
        <row r="567">
          <cell r="A567" t="str">
            <v>NI</v>
          </cell>
          <cell r="D567" t="str">
            <v>K2</v>
          </cell>
          <cell r="E567" t="str">
            <v>NI Coal</v>
          </cell>
          <cell r="F567" t="str">
            <v>Rated Capacity</v>
          </cell>
          <cell r="H567" t="str">
            <v>MW</v>
          </cell>
        </row>
        <row r="568">
          <cell r="A568" t="str">
            <v>NI</v>
          </cell>
          <cell r="D568" t="str">
            <v>K2</v>
          </cell>
          <cell r="E568" t="str">
            <v>NI Coal</v>
          </cell>
          <cell r="F568" t="str">
            <v>Maintenance</v>
          </cell>
          <cell r="H568" t="str">
            <v>GWh</v>
          </cell>
        </row>
        <row r="569">
          <cell r="A569" t="str">
            <v>NI</v>
          </cell>
          <cell r="D569" t="str">
            <v>K2</v>
          </cell>
          <cell r="E569" t="str">
            <v>NI Coal</v>
          </cell>
          <cell r="F569" t="str">
            <v>Forced Outage</v>
          </cell>
          <cell r="H569" t="str">
            <v>GWh</v>
          </cell>
        </row>
        <row r="570">
          <cell r="A570" t="str">
            <v>NI</v>
          </cell>
          <cell r="D570" t="str">
            <v>K2</v>
          </cell>
          <cell r="E570" t="str">
            <v>NI Coal</v>
          </cell>
          <cell r="F570" t="str">
            <v>Available Energy</v>
          </cell>
          <cell r="H570" t="str">
            <v>GWh</v>
          </cell>
        </row>
        <row r="571">
          <cell r="A571" t="str">
            <v>NI</v>
          </cell>
          <cell r="D571" t="str">
            <v>AGU</v>
          </cell>
          <cell r="E571" t="str">
            <v>NI Distillate</v>
          </cell>
          <cell r="F571" t="str">
            <v>Generation</v>
          </cell>
          <cell r="H571" t="str">
            <v>GWh</v>
          </cell>
        </row>
        <row r="572">
          <cell r="A572" t="str">
            <v>NI</v>
          </cell>
          <cell r="D572" t="str">
            <v>AGU</v>
          </cell>
          <cell r="E572" t="str">
            <v>NI Distillate</v>
          </cell>
          <cell r="F572" t="str">
            <v>Units Started</v>
          </cell>
          <cell r="H572" t="str">
            <v>-</v>
          </cell>
        </row>
        <row r="573">
          <cell r="A573" t="str">
            <v>NI</v>
          </cell>
          <cell r="D573" t="str">
            <v>AGU</v>
          </cell>
          <cell r="E573" t="str">
            <v>NI Distillate</v>
          </cell>
          <cell r="F573" t="str">
            <v>Hours of Operation</v>
          </cell>
          <cell r="H573" t="str">
            <v>hrs</v>
          </cell>
        </row>
        <row r="574">
          <cell r="A574" t="str">
            <v>NI</v>
          </cell>
          <cell r="D574" t="str">
            <v>AGU</v>
          </cell>
          <cell r="E574" t="str">
            <v>NI Distillate</v>
          </cell>
          <cell r="F574" t="str">
            <v>Capacity Factor</v>
          </cell>
          <cell r="H574" t="str">
            <v>%</v>
          </cell>
        </row>
        <row r="575">
          <cell r="A575" t="str">
            <v>NI</v>
          </cell>
          <cell r="D575" t="str">
            <v>AGU</v>
          </cell>
          <cell r="E575" t="str">
            <v>NI Distillate</v>
          </cell>
          <cell r="F575" t="str">
            <v>Energy Curtailed</v>
          </cell>
          <cell r="H575" t="str">
            <v>GWh</v>
          </cell>
        </row>
        <row r="576">
          <cell r="A576" t="str">
            <v>NI</v>
          </cell>
          <cell r="D576" t="str">
            <v>AGU</v>
          </cell>
          <cell r="E576" t="str">
            <v>NI Distillate</v>
          </cell>
          <cell r="F576" t="str">
            <v>Fixed Load Generation</v>
          </cell>
          <cell r="H576" t="str">
            <v>GWh</v>
          </cell>
        </row>
        <row r="577">
          <cell r="A577" t="str">
            <v>NI</v>
          </cell>
          <cell r="D577" t="str">
            <v>AGU</v>
          </cell>
          <cell r="E577" t="str">
            <v>NI Distillate</v>
          </cell>
          <cell r="F577" t="str">
            <v>Pump Load</v>
          </cell>
          <cell r="H577" t="str">
            <v>GWh</v>
          </cell>
        </row>
        <row r="578">
          <cell r="A578" t="str">
            <v>NI</v>
          </cell>
          <cell r="D578" t="str">
            <v>AGU</v>
          </cell>
          <cell r="E578" t="str">
            <v>NI Distillate</v>
          </cell>
          <cell r="F578" t="str">
            <v>VO&amp;M Cost</v>
          </cell>
          <cell r="H578">
            <v>0</v>
          </cell>
        </row>
        <row r="579">
          <cell r="A579" t="str">
            <v>NI</v>
          </cell>
          <cell r="D579" t="str">
            <v>AGU</v>
          </cell>
          <cell r="E579" t="str">
            <v>NI Distillate</v>
          </cell>
          <cell r="F579" t="str">
            <v>Generation Cost</v>
          </cell>
          <cell r="H579">
            <v>0</v>
          </cell>
        </row>
        <row r="580">
          <cell r="A580" t="str">
            <v>NI</v>
          </cell>
          <cell r="D580" t="str">
            <v>AGU</v>
          </cell>
          <cell r="E580" t="str">
            <v>NI Distillate</v>
          </cell>
          <cell r="F580" t="str">
            <v>Start &amp; Shutdown Cost</v>
          </cell>
          <cell r="H580">
            <v>0</v>
          </cell>
        </row>
        <row r="581">
          <cell r="A581" t="str">
            <v>NI</v>
          </cell>
          <cell r="D581" t="str">
            <v>AGU</v>
          </cell>
          <cell r="E581" t="str">
            <v>NI Distillate</v>
          </cell>
          <cell r="F581" t="str">
            <v>Start Fuel Cost</v>
          </cell>
          <cell r="H581">
            <v>0</v>
          </cell>
        </row>
        <row r="582">
          <cell r="A582" t="str">
            <v>NI</v>
          </cell>
          <cell r="D582" t="str">
            <v>AGU</v>
          </cell>
          <cell r="E582" t="str">
            <v>NI Distillate</v>
          </cell>
          <cell r="F582" t="str">
            <v>Emissions Cost</v>
          </cell>
          <cell r="H582">
            <v>0</v>
          </cell>
        </row>
        <row r="583">
          <cell r="A583" t="str">
            <v>NI</v>
          </cell>
          <cell r="D583" t="str">
            <v>AGU</v>
          </cell>
          <cell r="E583" t="str">
            <v>NI Distillate</v>
          </cell>
          <cell r="F583" t="str">
            <v>Total Generation Cost</v>
          </cell>
          <cell r="H583">
            <v>0</v>
          </cell>
        </row>
        <row r="584">
          <cell r="A584" t="str">
            <v>NI</v>
          </cell>
          <cell r="D584" t="str">
            <v>AGU</v>
          </cell>
          <cell r="E584" t="str">
            <v>NI Distillate</v>
          </cell>
          <cell r="F584" t="str">
            <v>SRMC</v>
          </cell>
          <cell r="H584" t="str">
            <v>€/MWh</v>
          </cell>
        </row>
        <row r="585">
          <cell r="A585" t="str">
            <v>NI</v>
          </cell>
          <cell r="D585" t="str">
            <v>AGU</v>
          </cell>
          <cell r="E585" t="str">
            <v>NI Distillate</v>
          </cell>
          <cell r="F585" t="str">
            <v>Mark-up</v>
          </cell>
          <cell r="H585" t="str">
            <v>€/MWh</v>
          </cell>
        </row>
        <row r="586">
          <cell r="A586" t="str">
            <v>NI</v>
          </cell>
          <cell r="D586" t="str">
            <v>AGU</v>
          </cell>
          <cell r="E586" t="str">
            <v>NI Distillate</v>
          </cell>
          <cell r="F586" t="str">
            <v>Price Received</v>
          </cell>
          <cell r="H586" t="str">
            <v>€/MWh</v>
          </cell>
        </row>
        <row r="587">
          <cell r="A587" t="str">
            <v>NI</v>
          </cell>
          <cell r="D587" t="str">
            <v>AGU</v>
          </cell>
          <cell r="E587" t="str">
            <v>NI Distillate</v>
          </cell>
          <cell r="F587" t="str">
            <v>Pool Revenue</v>
          </cell>
          <cell r="H587">
            <v>0</v>
          </cell>
        </row>
        <row r="588">
          <cell r="A588" t="str">
            <v>NI</v>
          </cell>
          <cell r="D588" t="str">
            <v>AGU</v>
          </cell>
          <cell r="E588" t="str">
            <v>NI Distillate</v>
          </cell>
          <cell r="F588" t="str">
            <v>Net Revenue</v>
          </cell>
          <cell r="H588">
            <v>0</v>
          </cell>
        </row>
        <row r="589">
          <cell r="A589" t="str">
            <v>NI</v>
          </cell>
          <cell r="D589" t="str">
            <v>AGU</v>
          </cell>
          <cell r="E589" t="str">
            <v>NI Distillate</v>
          </cell>
          <cell r="F589" t="str">
            <v>Net Profit</v>
          </cell>
          <cell r="H589">
            <v>0</v>
          </cell>
        </row>
        <row r="590">
          <cell r="A590" t="str">
            <v>NI</v>
          </cell>
          <cell r="D590" t="str">
            <v>AGU</v>
          </cell>
          <cell r="E590" t="str">
            <v>NI Distillate</v>
          </cell>
          <cell r="F590" t="str">
            <v>Installed Capacity</v>
          </cell>
          <cell r="H590" t="str">
            <v>MW</v>
          </cell>
        </row>
        <row r="591">
          <cell r="A591" t="str">
            <v>NI</v>
          </cell>
          <cell r="D591" t="str">
            <v>AGU</v>
          </cell>
          <cell r="E591" t="str">
            <v>NI Distillate</v>
          </cell>
          <cell r="F591" t="str">
            <v>Rated Capacity</v>
          </cell>
          <cell r="H591" t="str">
            <v>MW</v>
          </cell>
        </row>
        <row r="592">
          <cell r="A592" t="str">
            <v>NI</v>
          </cell>
          <cell r="D592" t="str">
            <v>AGU</v>
          </cell>
          <cell r="E592" t="str">
            <v>NI Distillate</v>
          </cell>
          <cell r="F592" t="str">
            <v>Maintenance</v>
          </cell>
          <cell r="H592" t="str">
            <v>GWh</v>
          </cell>
        </row>
        <row r="593">
          <cell r="A593" t="str">
            <v>NI</v>
          </cell>
          <cell r="D593" t="str">
            <v>AGU</v>
          </cell>
          <cell r="E593" t="str">
            <v>NI Distillate</v>
          </cell>
          <cell r="F593" t="str">
            <v>Forced Outage</v>
          </cell>
          <cell r="H593" t="str">
            <v>GWh</v>
          </cell>
        </row>
        <row r="594">
          <cell r="A594" t="str">
            <v>NI</v>
          </cell>
          <cell r="D594" t="str">
            <v>AGU</v>
          </cell>
          <cell r="E594" t="str">
            <v>NI Distillate</v>
          </cell>
          <cell r="F594" t="str">
            <v>Available Energy</v>
          </cell>
          <cell r="H594" t="str">
            <v>GWh</v>
          </cell>
        </row>
        <row r="595">
          <cell r="A595" t="str">
            <v>NI</v>
          </cell>
          <cell r="D595" t="str">
            <v>BGT1</v>
          </cell>
          <cell r="E595" t="str">
            <v>NI Distillate</v>
          </cell>
          <cell r="F595" t="str">
            <v>Generation</v>
          </cell>
          <cell r="H595" t="str">
            <v>GWh</v>
          </cell>
        </row>
        <row r="596">
          <cell r="A596" t="str">
            <v>NI</v>
          </cell>
          <cell r="D596" t="str">
            <v>BGT1</v>
          </cell>
          <cell r="E596" t="str">
            <v>NI Distillate</v>
          </cell>
          <cell r="F596" t="str">
            <v>Units Started</v>
          </cell>
          <cell r="H596" t="str">
            <v>-</v>
          </cell>
        </row>
        <row r="597">
          <cell r="A597" t="str">
            <v>NI</v>
          </cell>
          <cell r="D597" t="str">
            <v>BGT1</v>
          </cell>
          <cell r="E597" t="str">
            <v>NI Distillate</v>
          </cell>
          <cell r="F597" t="str">
            <v>Hours of Operation</v>
          </cell>
          <cell r="H597" t="str">
            <v>hrs</v>
          </cell>
        </row>
        <row r="598">
          <cell r="A598" t="str">
            <v>NI</v>
          </cell>
          <cell r="D598" t="str">
            <v>BGT1</v>
          </cell>
          <cell r="E598" t="str">
            <v>NI Distillate</v>
          </cell>
          <cell r="F598" t="str">
            <v>Capacity Factor</v>
          </cell>
          <cell r="H598" t="str">
            <v>%</v>
          </cell>
        </row>
        <row r="599">
          <cell r="A599" t="str">
            <v>NI</v>
          </cell>
          <cell r="D599" t="str">
            <v>BGT1</v>
          </cell>
          <cell r="E599" t="str">
            <v>NI Distillate</v>
          </cell>
          <cell r="F599" t="str">
            <v>Energy Curtailed</v>
          </cell>
          <cell r="H599" t="str">
            <v>GWh</v>
          </cell>
        </row>
        <row r="600">
          <cell r="A600" t="str">
            <v>NI</v>
          </cell>
          <cell r="D600" t="str">
            <v>BGT1</v>
          </cell>
          <cell r="E600" t="str">
            <v>NI Distillate</v>
          </cell>
          <cell r="F600" t="str">
            <v>Fixed Load Generation</v>
          </cell>
          <cell r="H600" t="str">
            <v>GWh</v>
          </cell>
        </row>
        <row r="601">
          <cell r="A601" t="str">
            <v>NI</v>
          </cell>
          <cell r="D601" t="str">
            <v>BGT1</v>
          </cell>
          <cell r="E601" t="str">
            <v>NI Distillate</v>
          </cell>
          <cell r="F601" t="str">
            <v>Pump Load</v>
          </cell>
          <cell r="H601" t="str">
            <v>GWh</v>
          </cell>
        </row>
        <row r="602">
          <cell r="A602" t="str">
            <v>NI</v>
          </cell>
          <cell r="D602" t="str">
            <v>BGT1</v>
          </cell>
          <cell r="E602" t="str">
            <v>NI Distillate</v>
          </cell>
          <cell r="F602" t="str">
            <v>VO&amp;M Cost</v>
          </cell>
          <cell r="H602">
            <v>0</v>
          </cell>
        </row>
        <row r="603">
          <cell r="A603" t="str">
            <v>NI</v>
          </cell>
          <cell r="D603" t="str">
            <v>BGT1</v>
          </cell>
          <cell r="E603" t="str">
            <v>NI Distillate</v>
          </cell>
          <cell r="F603" t="str">
            <v>Generation Cost</v>
          </cell>
          <cell r="H603">
            <v>0</v>
          </cell>
        </row>
        <row r="604">
          <cell r="A604" t="str">
            <v>NI</v>
          </cell>
          <cell r="D604" t="str">
            <v>BGT1</v>
          </cell>
          <cell r="E604" t="str">
            <v>NI Distillate</v>
          </cell>
          <cell r="F604" t="str">
            <v>Start &amp; Shutdown Cost</v>
          </cell>
          <cell r="H604">
            <v>0</v>
          </cell>
        </row>
        <row r="605">
          <cell r="A605" t="str">
            <v>NI</v>
          </cell>
          <cell r="D605" t="str">
            <v>BGT1</v>
          </cell>
          <cell r="E605" t="str">
            <v>NI Distillate</v>
          </cell>
          <cell r="F605" t="str">
            <v>Start Fuel Cost</v>
          </cell>
          <cell r="H605">
            <v>0</v>
          </cell>
        </row>
        <row r="606">
          <cell r="A606" t="str">
            <v>NI</v>
          </cell>
          <cell r="D606" t="str">
            <v>BGT1</v>
          </cell>
          <cell r="E606" t="str">
            <v>NI Distillate</v>
          </cell>
          <cell r="F606" t="str">
            <v>Emissions Cost</v>
          </cell>
          <cell r="H606">
            <v>0</v>
          </cell>
        </row>
        <row r="607">
          <cell r="A607" t="str">
            <v>NI</v>
          </cell>
          <cell r="D607" t="str">
            <v>BGT1</v>
          </cell>
          <cell r="E607" t="str">
            <v>NI Distillate</v>
          </cell>
          <cell r="F607" t="str">
            <v>Total Generation Cost</v>
          </cell>
          <cell r="H607">
            <v>0</v>
          </cell>
        </row>
        <row r="608">
          <cell r="A608" t="str">
            <v>NI</v>
          </cell>
          <cell r="D608" t="str">
            <v>BGT1</v>
          </cell>
          <cell r="E608" t="str">
            <v>NI Distillate</v>
          </cell>
          <cell r="F608" t="str">
            <v>SRMC</v>
          </cell>
          <cell r="H608" t="str">
            <v>€/MWh</v>
          </cell>
        </row>
        <row r="609">
          <cell r="A609" t="str">
            <v>NI</v>
          </cell>
          <cell r="D609" t="str">
            <v>BGT1</v>
          </cell>
          <cell r="E609" t="str">
            <v>NI Distillate</v>
          </cell>
          <cell r="F609" t="str">
            <v>Mark-up</v>
          </cell>
          <cell r="H609" t="str">
            <v>€/MWh</v>
          </cell>
        </row>
        <row r="610">
          <cell r="A610" t="str">
            <v>NI</v>
          </cell>
          <cell r="D610" t="str">
            <v>BGT1</v>
          </cell>
          <cell r="E610" t="str">
            <v>NI Distillate</v>
          </cell>
          <cell r="F610" t="str">
            <v>Mark-up</v>
          </cell>
          <cell r="H610" t="str">
            <v>€/MWh</v>
          </cell>
        </row>
        <row r="611">
          <cell r="A611" t="str">
            <v>NI</v>
          </cell>
          <cell r="D611" t="str">
            <v>BGT1</v>
          </cell>
          <cell r="E611" t="str">
            <v>NI Distillate</v>
          </cell>
          <cell r="F611" t="str">
            <v>Mark-up</v>
          </cell>
          <cell r="H611" t="str">
            <v>€/MWh</v>
          </cell>
        </row>
        <row r="612">
          <cell r="A612" t="str">
            <v>NI</v>
          </cell>
          <cell r="D612" t="str">
            <v>BGT1</v>
          </cell>
          <cell r="E612" t="str">
            <v>NI Distillate</v>
          </cell>
          <cell r="F612" t="str">
            <v>Price Received</v>
          </cell>
          <cell r="H612" t="str">
            <v>€/MWh</v>
          </cell>
        </row>
        <row r="613">
          <cell r="A613" t="str">
            <v>NI</v>
          </cell>
          <cell r="D613" t="str">
            <v>BGT1</v>
          </cell>
          <cell r="E613" t="str">
            <v>NI Distillate</v>
          </cell>
          <cell r="F613" t="str">
            <v>Pool Revenue</v>
          </cell>
          <cell r="H613">
            <v>0</v>
          </cell>
        </row>
        <row r="614">
          <cell r="A614" t="str">
            <v>NI</v>
          </cell>
          <cell r="D614" t="str">
            <v>BGT1</v>
          </cell>
          <cell r="E614" t="str">
            <v>NI Distillate</v>
          </cell>
          <cell r="F614" t="str">
            <v>Net Revenue</v>
          </cell>
          <cell r="H614">
            <v>0</v>
          </cell>
        </row>
        <row r="615">
          <cell r="A615" t="str">
            <v>NI</v>
          </cell>
          <cell r="D615" t="str">
            <v>BGT1</v>
          </cell>
          <cell r="E615" t="str">
            <v>NI Distillate</v>
          </cell>
          <cell r="F615" t="str">
            <v>Net Profit</v>
          </cell>
          <cell r="H615">
            <v>0</v>
          </cell>
        </row>
        <row r="616">
          <cell r="A616" t="str">
            <v>NI</v>
          </cell>
          <cell r="D616" t="str">
            <v>BGT1</v>
          </cell>
          <cell r="E616" t="str">
            <v>NI Distillate</v>
          </cell>
          <cell r="F616" t="str">
            <v>Installed Capacity</v>
          </cell>
          <cell r="H616" t="str">
            <v>MW</v>
          </cell>
        </row>
        <row r="617">
          <cell r="A617" t="str">
            <v>NI</v>
          </cell>
          <cell r="D617" t="str">
            <v>BGT1</v>
          </cell>
          <cell r="E617" t="str">
            <v>NI Distillate</v>
          </cell>
          <cell r="F617" t="str">
            <v>Rated Capacity</v>
          </cell>
          <cell r="H617" t="str">
            <v>MW</v>
          </cell>
        </row>
        <row r="618">
          <cell r="A618" t="str">
            <v>NI</v>
          </cell>
          <cell r="D618" t="str">
            <v>BGT1</v>
          </cell>
          <cell r="E618" t="str">
            <v>NI Distillate</v>
          </cell>
          <cell r="F618" t="str">
            <v>Maintenance</v>
          </cell>
          <cell r="H618" t="str">
            <v>GWh</v>
          </cell>
        </row>
        <row r="619">
          <cell r="A619" t="str">
            <v>NI</v>
          </cell>
          <cell r="D619" t="str">
            <v>BGT1</v>
          </cell>
          <cell r="E619" t="str">
            <v>NI Distillate</v>
          </cell>
          <cell r="F619" t="str">
            <v>Forced Outage</v>
          </cell>
          <cell r="H619" t="str">
            <v>GWh</v>
          </cell>
        </row>
        <row r="620">
          <cell r="A620" t="str">
            <v>NI</v>
          </cell>
          <cell r="D620" t="str">
            <v>BGT1</v>
          </cell>
          <cell r="E620" t="str">
            <v>NI Distillate</v>
          </cell>
          <cell r="F620" t="str">
            <v>Available Energy</v>
          </cell>
          <cell r="H620" t="str">
            <v>GWh</v>
          </cell>
        </row>
        <row r="621">
          <cell r="A621" t="str">
            <v>NI</v>
          </cell>
          <cell r="D621" t="str">
            <v>BGT2</v>
          </cell>
          <cell r="E621" t="str">
            <v>NI Distillate</v>
          </cell>
          <cell r="F621" t="str">
            <v>Generation</v>
          </cell>
          <cell r="H621" t="str">
            <v>GWh</v>
          </cell>
        </row>
        <row r="622">
          <cell r="A622" t="str">
            <v>NI</v>
          </cell>
          <cell r="D622" t="str">
            <v>BGT2</v>
          </cell>
          <cell r="E622" t="str">
            <v>NI Distillate</v>
          </cell>
          <cell r="F622" t="str">
            <v>Units Started</v>
          </cell>
          <cell r="H622" t="str">
            <v>-</v>
          </cell>
        </row>
        <row r="623">
          <cell r="A623" t="str">
            <v>NI</v>
          </cell>
          <cell r="D623" t="str">
            <v>BGT2</v>
          </cell>
          <cell r="E623" t="str">
            <v>NI Distillate</v>
          </cell>
          <cell r="F623" t="str">
            <v>Hours of Operation</v>
          </cell>
          <cell r="H623" t="str">
            <v>hrs</v>
          </cell>
        </row>
        <row r="624">
          <cell r="A624" t="str">
            <v>NI</v>
          </cell>
          <cell r="D624" t="str">
            <v>BGT2</v>
          </cell>
          <cell r="E624" t="str">
            <v>NI Distillate</v>
          </cell>
          <cell r="F624" t="str">
            <v>Capacity Factor</v>
          </cell>
          <cell r="H624" t="str">
            <v>%</v>
          </cell>
        </row>
        <row r="625">
          <cell r="A625" t="str">
            <v>NI</v>
          </cell>
          <cell r="D625" t="str">
            <v>BGT2</v>
          </cell>
          <cell r="E625" t="str">
            <v>NI Distillate</v>
          </cell>
          <cell r="F625" t="str">
            <v>Energy Curtailed</v>
          </cell>
          <cell r="H625" t="str">
            <v>GWh</v>
          </cell>
        </row>
        <row r="626">
          <cell r="A626" t="str">
            <v>NI</v>
          </cell>
          <cell r="D626" t="str">
            <v>BGT2</v>
          </cell>
          <cell r="E626" t="str">
            <v>NI Distillate</v>
          </cell>
          <cell r="F626" t="str">
            <v>Fixed Load Generation</v>
          </cell>
          <cell r="H626" t="str">
            <v>GWh</v>
          </cell>
        </row>
        <row r="627">
          <cell r="A627" t="str">
            <v>NI</v>
          </cell>
          <cell r="D627" t="str">
            <v>BGT2</v>
          </cell>
          <cell r="E627" t="str">
            <v>NI Distillate</v>
          </cell>
          <cell r="F627" t="str">
            <v>Pump Load</v>
          </cell>
          <cell r="H627" t="str">
            <v>GWh</v>
          </cell>
        </row>
        <row r="628">
          <cell r="A628" t="str">
            <v>NI</v>
          </cell>
          <cell r="D628" t="str">
            <v>BGT2</v>
          </cell>
          <cell r="E628" t="str">
            <v>NI Distillate</v>
          </cell>
          <cell r="F628" t="str">
            <v>VO&amp;M Cost</v>
          </cell>
          <cell r="H628">
            <v>0</v>
          </cell>
        </row>
        <row r="629">
          <cell r="A629" t="str">
            <v>NI</v>
          </cell>
          <cell r="D629" t="str">
            <v>BGT2</v>
          </cell>
          <cell r="E629" t="str">
            <v>NI Distillate</v>
          </cell>
          <cell r="F629" t="str">
            <v>Generation Cost</v>
          </cell>
          <cell r="H629">
            <v>0</v>
          </cell>
        </row>
        <row r="630">
          <cell r="A630" t="str">
            <v>NI</v>
          </cell>
          <cell r="D630" t="str">
            <v>BGT2</v>
          </cell>
          <cell r="E630" t="str">
            <v>NI Distillate</v>
          </cell>
          <cell r="F630" t="str">
            <v>Start &amp; Shutdown Cost</v>
          </cell>
          <cell r="H630">
            <v>0</v>
          </cell>
        </row>
        <row r="631">
          <cell r="A631" t="str">
            <v>NI</v>
          </cell>
          <cell r="D631" t="str">
            <v>BGT2</v>
          </cell>
          <cell r="E631" t="str">
            <v>NI Distillate</v>
          </cell>
          <cell r="F631" t="str">
            <v>Start Fuel Cost</v>
          </cell>
          <cell r="H631">
            <v>0</v>
          </cell>
        </row>
        <row r="632">
          <cell r="A632" t="str">
            <v>NI</v>
          </cell>
          <cell r="D632" t="str">
            <v>BGT2</v>
          </cell>
          <cell r="E632" t="str">
            <v>NI Distillate</v>
          </cell>
          <cell r="F632" t="str">
            <v>Emissions Cost</v>
          </cell>
          <cell r="H632">
            <v>0</v>
          </cell>
        </row>
        <row r="633">
          <cell r="A633" t="str">
            <v>NI</v>
          </cell>
          <cell r="D633" t="str">
            <v>BGT2</v>
          </cell>
          <cell r="E633" t="str">
            <v>NI Distillate</v>
          </cell>
          <cell r="F633" t="str">
            <v>Total Generation Cost</v>
          </cell>
          <cell r="H633">
            <v>0</v>
          </cell>
        </row>
        <row r="634">
          <cell r="A634" t="str">
            <v>NI</v>
          </cell>
          <cell r="D634" t="str">
            <v>BGT2</v>
          </cell>
          <cell r="E634" t="str">
            <v>NI Distillate</v>
          </cell>
          <cell r="F634" t="str">
            <v>SRMC</v>
          </cell>
          <cell r="H634" t="str">
            <v>€/MWh</v>
          </cell>
        </row>
        <row r="635">
          <cell r="A635" t="str">
            <v>NI</v>
          </cell>
          <cell r="D635" t="str">
            <v>BGT2</v>
          </cell>
          <cell r="E635" t="str">
            <v>NI Distillate</v>
          </cell>
          <cell r="F635" t="str">
            <v>Mark-up</v>
          </cell>
          <cell r="H635" t="str">
            <v>€/MWh</v>
          </cell>
        </row>
        <row r="636">
          <cell r="A636" t="str">
            <v>NI</v>
          </cell>
          <cell r="D636" t="str">
            <v>BGT2</v>
          </cell>
          <cell r="E636" t="str">
            <v>NI Distillate</v>
          </cell>
          <cell r="F636" t="str">
            <v>Mark-up</v>
          </cell>
          <cell r="H636" t="str">
            <v>€/MWh</v>
          </cell>
        </row>
        <row r="637">
          <cell r="A637" t="str">
            <v>NI</v>
          </cell>
          <cell r="D637" t="str">
            <v>BGT2</v>
          </cell>
          <cell r="E637" t="str">
            <v>NI Distillate</v>
          </cell>
          <cell r="F637" t="str">
            <v>Mark-up</v>
          </cell>
          <cell r="H637" t="str">
            <v>€/MWh</v>
          </cell>
        </row>
        <row r="638">
          <cell r="A638" t="str">
            <v>NI</v>
          </cell>
          <cell r="D638" t="str">
            <v>BGT2</v>
          </cell>
          <cell r="E638" t="str">
            <v>NI Distillate</v>
          </cell>
          <cell r="F638" t="str">
            <v>Price Received</v>
          </cell>
          <cell r="H638" t="str">
            <v>€/MWh</v>
          </cell>
        </row>
        <row r="639">
          <cell r="A639" t="str">
            <v>NI</v>
          </cell>
          <cell r="D639" t="str">
            <v>BGT2</v>
          </cell>
          <cell r="E639" t="str">
            <v>NI Distillate</v>
          </cell>
          <cell r="F639" t="str">
            <v>Pool Revenue</v>
          </cell>
          <cell r="H639">
            <v>0</v>
          </cell>
        </row>
        <row r="640">
          <cell r="A640" t="str">
            <v>NI</v>
          </cell>
          <cell r="D640" t="str">
            <v>BGT2</v>
          </cell>
          <cell r="E640" t="str">
            <v>NI Distillate</v>
          </cell>
          <cell r="F640" t="str">
            <v>Net Revenue</v>
          </cell>
          <cell r="H640">
            <v>0</v>
          </cell>
        </row>
        <row r="641">
          <cell r="A641" t="str">
            <v>NI</v>
          </cell>
          <cell r="D641" t="str">
            <v>BGT2</v>
          </cell>
          <cell r="E641" t="str">
            <v>NI Distillate</v>
          </cell>
          <cell r="F641" t="str">
            <v>Net Profit</v>
          </cell>
          <cell r="H641">
            <v>0</v>
          </cell>
        </row>
        <row r="642">
          <cell r="A642" t="str">
            <v>NI</v>
          </cell>
          <cell r="D642" t="str">
            <v>BGT2</v>
          </cell>
          <cell r="E642" t="str">
            <v>NI Distillate</v>
          </cell>
          <cell r="F642" t="str">
            <v>Installed Capacity</v>
          </cell>
          <cell r="H642" t="str">
            <v>MW</v>
          </cell>
        </row>
        <row r="643">
          <cell r="A643" t="str">
            <v>NI</v>
          </cell>
          <cell r="D643" t="str">
            <v>BGT2</v>
          </cell>
          <cell r="E643" t="str">
            <v>NI Distillate</v>
          </cell>
          <cell r="F643" t="str">
            <v>Rated Capacity</v>
          </cell>
          <cell r="H643" t="str">
            <v>MW</v>
          </cell>
        </row>
        <row r="644">
          <cell r="A644" t="str">
            <v>NI</v>
          </cell>
          <cell r="D644" t="str">
            <v>BGT2</v>
          </cell>
          <cell r="E644" t="str">
            <v>NI Distillate</v>
          </cell>
          <cell r="F644" t="str">
            <v>Maintenance</v>
          </cell>
          <cell r="H644" t="str">
            <v>GWh</v>
          </cell>
        </row>
        <row r="645">
          <cell r="A645" t="str">
            <v>NI</v>
          </cell>
          <cell r="D645" t="str">
            <v>BGT2</v>
          </cell>
          <cell r="E645" t="str">
            <v>NI Distillate</v>
          </cell>
          <cell r="F645" t="str">
            <v>Forced Outage</v>
          </cell>
          <cell r="H645" t="str">
            <v>GWh</v>
          </cell>
        </row>
        <row r="646">
          <cell r="A646" t="str">
            <v>NI</v>
          </cell>
          <cell r="D646" t="str">
            <v>BGT2</v>
          </cell>
          <cell r="E646" t="str">
            <v>NI Distillate</v>
          </cell>
          <cell r="F646" t="str">
            <v>Available Energy</v>
          </cell>
          <cell r="H646" t="str">
            <v>GWh</v>
          </cell>
        </row>
        <row r="647">
          <cell r="A647" t="str">
            <v>NI</v>
          </cell>
          <cell r="D647" t="str">
            <v>CGT8</v>
          </cell>
          <cell r="E647" t="str">
            <v>NI Distillate</v>
          </cell>
          <cell r="F647" t="str">
            <v>Generation</v>
          </cell>
          <cell r="H647" t="str">
            <v>GWh</v>
          </cell>
        </row>
        <row r="648">
          <cell r="A648" t="str">
            <v>NI</v>
          </cell>
          <cell r="D648" t="str">
            <v>CGT8</v>
          </cell>
          <cell r="E648" t="str">
            <v>NI Distillate</v>
          </cell>
          <cell r="F648" t="str">
            <v>Units Started</v>
          </cell>
          <cell r="H648" t="str">
            <v>-</v>
          </cell>
        </row>
        <row r="649">
          <cell r="A649" t="str">
            <v>NI</v>
          </cell>
          <cell r="D649" t="str">
            <v>CGT8</v>
          </cell>
          <cell r="E649" t="str">
            <v>NI Distillate</v>
          </cell>
          <cell r="F649" t="str">
            <v>Hours of Operation</v>
          </cell>
          <cell r="H649" t="str">
            <v>hrs</v>
          </cell>
        </row>
        <row r="650">
          <cell r="A650" t="str">
            <v>NI</v>
          </cell>
          <cell r="D650" t="str">
            <v>CGT8</v>
          </cell>
          <cell r="E650" t="str">
            <v>NI Distillate</v>
          </cell>
          <cell r="F650" t="str">
            <v>Capacity Factor</v>
          </cell>
          <cell r="H650" t="str">
            <v>%</v>
          </cell>
        </row>
        <row r="651">
          <cell r="A651" t="str">
            <v>NI</v>
          </cell>
          <cell r="D651" t="str">
            <v>CGT8</v>
          </cell>
          <cell r="E651" t="str">
            <v>NI Distillate</v>
          </cell>
          <cell r="F651" t="str">
            <v>Energy Curtailed</v>
          </cell>
          <cell r="H651" t="str">
            <v>GWh</v>
          </cell>
        </row>
        <row r="652">
          <cell r="A652" t="str">
            <v>NI</v>
          </cell>
          <cell r="D652" t="str">
            <v>CGT8</v>
          </cell>
          <cell r="E652" t="str">
            <v>NI Distillate</v>
          </cell>
          <cell r="F652" t="str">
            <v>Fixed Load Generation</v>
          </cell>
          <cell r="H652" t="str">
            <v>GWh</v>
          </cell>
        </row>
        <row r="653">
          <cell r="A653" t="str">
            <v>NI</v>
          </cell>
          <cell r="D653" t="str">
            <v>CGT8</v>
          </cell>
          <cell r="E653" t="str">
            <v>NI Distillate</v>
          </cell>
          <cell r="F653" t="str">
            <v>Pump Load</v>
          </cell>
          <cell r="H653" t="str">
            <v>GWh</v>
          </cell>
        </row>
        <row r="654">
          <cell r="A654" t="str">
            <v>NI</v>
          </cell>
          <cell r="D654" t="str">
            <v>CGT8</v>
          </cell>
          <cell r="E654" t="str">
            <v>NI Distillate</v>
          </cell>
          <cell r="F654" t="str">
            <v>VO&amp;M Cost</v>
          </cell>
          <cell r="H654">
            <v>0</v>
          </cell>
        </row>
        <row r="655">
          <cell r="A655" t="str">
            <v>NI</v>
          </cell>
          <cell r="D655" t="str">
            <v>CGT8</v>
          </cell>
          <cell r="E655" t="str">
            <v>NI Distillate</v>
          </cell>
          <cell r="F655" t="str">
            <v>Generation Cost</v>
          </cell>
          <cell r="H655">
            <v>0</v>
          </cell>
        </row>
        <row r="656">
          <cell r="A656" t="str">
            <v>NI</v>
          </cell>
          <cell r="D656" t="str">
            <v>CGT8</v>
          </cell>
          <cell r="E656" t="str">
            <v>NI Distillate</v>
          </cell>
          <cell r="F656" t="str">
            <v>Start &amp; Shutdown Cost</v>
          </cell>
          <cell r="H656">
            <v>0</v>
          </cell>
        </row>
        <row r="657">
          <cell r="A657" t="str">
            <v>NI</v>
          </cell>
          <cell r="D657" t="str">
            <v>CGT8</v>
          </cell>
          <cell r="E657" t="str">
            <v>NI Distillate</v>
          </cell>
          <cell r="F657" t="str">
            <v>Start Fuel Cost</v>
          </cell>
          <cell r="H657">
            <v>0</v>
          </cell>
        </row>
        <row r="658">
          <cell r="A658" t="str">
            <v>NI</v>
          </cell>
          <cell r="D658" t="str">
            <v>CGT8</v>
          </cell>
          <cell r="E658" t="str">
            <v>NI Distillate</v>
          </cell>
          <cell r="F658" t="str">
            <v>Emissions Cost</v>
          </cell>
          <cell r="H658">
            <v>0</v>
          </cell>
        </row>
        <row r="659">
          <cell r="A659" t="str">
            <v>NI</v>
          </cell>
          <cell r="D659" t="str">
            <v>CGT8</v>
          </cell>
          <cell r="E659" t="str">
            <v>NI Distillate</v>
          </cell>
          <cell r="F659" t="str">
            <v>Total Generation Cost</v>
          </cell>
          <cell r="H659">
            <v>0</v>
          </cell>
        </row>
        <row r="660">
          <cell r="A660" t="str">
            <v>NI</v>
          </cell>
          <cell r="D660" t="str">
            <v>CGT8</v>
          </cell>
          <cell r="E660" t="str">
            <v>NI Distillate</v>
          </cell>
          <cell r="F660" t="str">
            <v>SRMC</v>
          </cell>
          <cell r="H660" t="str">
            <v>€/MWh</v>
          </cell>
        </row>
        <row r="661">
          <cell r="A661" t="str">
            <v>NI</v>
          </cell>
          <cell r="D661" t="str">
            <v>CGT8</v>
          </cell>
          <cell r="E661" t="str">
            <v>NI Distillate</v>
          </cell>
          <cell r="F661" t="str">
            <v>Mark-up</v>
          </cell>
          <cell r="H661" t="str">
            <v>€/MWh</v>
          </cell>
        </row>
        <row r="662">
          <cell r="A662" t="str">
            <v>NI</v>
          </cell>
          <cell r="D662" t="str">
            <v>CGT8</v>
          </cell>
          <cell r="E662" t="str">
            <v>NI Distillate</v>
          </cell>
          <cell r="F662" t="str">
            <v>Price Received</v>
          </cell>
          <cell r="H662" t="str">
            <v>€/MWh</v>
          </cell>
        </row>
        <row r="663">
          <cell r="A663" t="str">
            <v>NI</v>
          </cell>
          <cell r="D663" t="str">
            <v>CGT8</v>
          </cell>
          <cell r="E663" t="str">
            <v>NI Distillate</v>
          </cell>
          <cell r="F663" t="str">
            <v>Pool Revenue</v>
          </cell>
          <cell r="H663">
            <v>0</v>
          </cell>
        </row>
        <row r="664">
          <cell r="A664" t="str">
            <v>NI</v>
          </cell>
          <cell r="D664" t="str">
            <v>CGT8</v>
          </cell>
          <cell r="E664" t="str">
            <v>NI Distillate</v>
          </cell>
          <cell r="F664" t="str">
            <v>Net Revenue</v>
          </cell>
          <cell r="H664">
            <v>0</v>
          </cell>
        </row>
        <row r="665">
          <cell r="A665" t="str">
            <v>NI</v>
          </cell>
          <cell r="D665" t="str">
            <v>CGT8</v>
          </cell>
          <cell r="E665" t="str">
            <v>NI Distillate</v>
          </cell>
          <cell r="F665" t="str">
            <v>Net Profit</v>
          </cell>
          <cell r="H665">
            <v>0</v>
          </cell>
        </row>
        <row r="666">
          <cell r="A666" t="str">
            <v>NI</v>
          </cell>
          <cell r="D666" t="str">
            <v>CGT8</v>
          </cell>
          <cell r="E666" t="str">
            <v>NI Distillate</v>
          </cell>
          <cell r="F666" t="str">
            <v>Installed Capacity</v>
          </cell>
          <cell r="H666" t="str">
            <v>MW</v>
          </cell>
        </row>
        <row r="667">
          <cell r="A667" t="str">
            <v>NI</v>
          </cell>
          <cell r="D667" t="str">
            <v>CGT8</v>
          </cell>
          <cell r="E667" t="str">
            <v>NI Distillate</v>
          </cell>
          <cell r="F667" t="str">
            <v>Rated Capacity</v>
          </cell>
          <cell r="H667" t="str">
            <v>MW</v>
          </cell>
        </row>
        <row r="668">
          <cell r="A668" t="str">
            <v>NI</v>
          </cell>
          <cell r="D668" t="str">
            <v>CGT8</v>
          </cell>
          <cell r="E668" t="str">
            <v>NI Distillate</v>
          </cell>
          <cell r="F668" t="str">
            <v>Maintenance</v>
          </cell>
          <cell r="H668" t="str">
            <v>GWh</v>
          </cell>
        </row>
        <row r="669">
          <cell r="A669" t="str">
            <v>NI</v>
          </cell>
          <cell r="D669" t="str">
            <v>CGT8</v>
          </cell>
          <cell r="E669" t="str">
            <v>NI Distillate</v>
          </cell>
          <cell r="F669" t="str">
            <v>Forced Outage</v>
          </cell>
          <cell r="H669" t="str">
            <v>GWh</v>
          </cell>
        </row>
        <row r="670">
          <cell r="A670" t="str">
            <v>NI</v>
          </cell>
          <cell r="D670" t="str">
            <v>CGT8</v>
          </cell>
          <cell r="E670" t="str">
            <v>NI Distillate</v>
          </cell>
          <cell r="F670" t="str">
            <v>Available Energy</v>
          </cell>
          <cell r="H670" t="str">
            <v>GWh</v>
          </cell>
        </row>
        <row r="671">
          <cell r="A671" t="str">
            <v>NI</v>
          </cell>
          <cell r="D671" t="str">
            <v>KGT1</v>
          </cell>
          <cell r="E671" t="str">
            <v>NI Distillate</v>
          </cell>
          <cell r="F671" t="str">
            <v>Generation</v>
          </cell>
          <cell r="H671" t="str">
            <v>GWh</v>
          </cell>
        </row>
        <row r="672">
          <cell r="A672" t="str">
            <v>NI</v>
          </cell>
          <cell r="D672" t="str">
            <v>KGT1</v>
          </cell>
          <cell r="E672" t="str">
            <v>NI Distillate</v>
          </cell>
          <cell r="F672" t="str">
            <v>Units Started</v>
          </cell>
          <cell r="H672" t="str">
            <v>-</v>
          </cell>
        </row>
        <row r="673">
          <cell r="A673" t="str">
            <v>NI</v>
          </cell>
          <cell r="D673" t="str">
            <v>KGT1</v>
          </cell>
          <cell r="E673" t="str">
            <v>NI Distillate</v>
          </cell>
          <cell r="F673" t="str">
            <v>Hours of Operation</v>
          </cell>
          <cell r="H673" t="str">
            <v>hrs</v>
          </cell>
        </row>
        <row r="674">
          <cell r="A674" t="str">
            <v>NI</v>
          </cell>
          <cell r="D674" t="str">
            <v>KGT1</v>
          </cell>
          <cell r="E674" t="str">
            <v>NI Distillate</v>
          </cell>
          <cell r="F674" t="str">
            <v>Capacity Factor</v>
          </cell>
          <cell r="H674" t="str">
            <v>%</v>
          </cell>
        </row>
        <row r="675">
          <cell r="A675" t="str">
            <v>NI</v>
          </cell>
          <cell r="D675" t="str">
            <v>KGT1</v>
          </cell>
          <cell r="E675" t="str">
            <v>NI Distillate</v>
          </cell>
          <cell r="F675" t="str">
            <v>Energy Curtailed</v>
          </cell>
          <cell r="H675" t="str">
            <v>GWh</v>
          </cell>
        </row>
        <row r="676">
          <cell r="A676" t="str">
            <v>NI</v>
          </cell>
          <cell r="D676" t="str">
            <v>KGT1</v>
          </cell>
          <cell r="E676" t="str">
            <v>NI Distillate</v>
          </cell>
          <cell r="F676" t="str">
            <v>Fixed Load Generation</v>
          </cell>
          <cell r="H676" t="str">
            <v>GWh</v>
          </cell>
        </row>
        <row r="677">
          <cell r="A677" t="str">
            <v>NI</v>
          </cell>
          <cell r="D677" t="str">
            <v>KGT1</v>
          </cell>
          <cell r="E677" t="str">
            <v>NI Distillate</v>
          </cell>
          <cell r="F677" t="str">
            <v>Pump Load</v>
          </cell>
          <cell r="H677" t="str">
            <v>GWh</v>
          </cell>
        </row>
        <row r="678">
          <cell r="A678" t="str">
            <v>NI</v>
          </cell>
          <cell r="D678" t="str">
            <v>KGT1</v>
          </cell>
          <cell r="E678" t="str">
            <v>NI Distillate</v>
          </cell>
          <cell r="F678" t="str">
            <v>VO&amp;M Cost</v>
          </cell>
          <cell r="H678">
            <v>0</v>
          </cell>
        </row>
        <row r="679">
          <cell r="A679" t="str">
            <v>NI</v>
          </cell>
          <cell r="D679" t="str">
            <v>KGT1</v>
          </cell>
          <cell r="E679" t="str">
            <v>NI Distillate</v>
          </cell>
          <cell r="F679" t="str">
            <v>Generation Cost</v>
          </cell>
          <cell r="H679">
            <v>0</v>
          </cell>
        </row>
        <row r="680">
          <cell r="A680" t="str">
            <v>NI</v>
          </cell>
          <cell r="D680" t="str">
            <v>KGT1</v>
          </cell>
          <cell r="E680" t="str">
            <v>NI Distillate</v>
          </cell>
          <cell r="F680" t="str">
            <v>Start &amp; Shutdown Cost</v>
          </cell>
          <cell r="H680">
            <v>0</v>
          </cell>
        </row>
        <row r="681">
          <cell r="A681" t="str">
            <v>NI</v>
          </cell>
          <cell r="D681" t="str">
            <v>KGT1</v>
          </cell>
          <cell r="E681" t="str">
            <v>NI Distillate</v>
          </cell>
          <cell r="F681" t="str">
            <v>Start Fuel Cost</v>
          </cell>
          <cell r="H681">
            <v>0</v>
          </cell>
        </row>
        <row r="682">
          <cell r="A682" t="str">
            <v>NI</v>
          </cell>
          <cell r="D682" t="str">
            <v>KGT1</v>
          </cell>
          <cell r="E682" t="str">
            <v>NI Distillate</v>
          </cell>
          <cell r="F682" t="str">
            <v>Emissions Cost</v>
          </cell>
          <cell r="H682">
            <v>0</v>
          </cell>
        </row>
        <row r="683">
          <cell r="A683" t="str">
            <v>NI</v>
          </cell>
          <cell r="D683" t="str">
            <v>KGT1</v>
          </cell>
          <cell r="E683" t="str">
            <v>NI Distillate</v>
          </cell>
          <cell r="F683" t="str">
            <v>Total Generation Cost</v>
          </cell>
          <cell r="H683">
            <v>0</v>
          </cell>
        </row>
        <row r="684">
          <cell r="A684" t="str">
            <v>NI</v>
          </cell>
          <cell r="D684" t="str">
            <v>KGT1</v>
          </cell>
          <cell r="E684" t="str">
            <v>NI Distillate</v>
          </cell>
          <cell r="F684" t="str">
            <v>SRMC</v>
          </cell>
          <cell r="H684" t="str">
            <v>€/MWh</v>
          </cell>
        </row>
        <row r="685">
          <cell r="A685" t="str">
            <v>NI</v>
          </cell>
          <cell r="D685" t="str">
            <v>KGT1</v>
          </cell>
          <cell r="E685" t="str">
            <v>NI Distillate</v>
          </cell>
          <cell r="F685" t="str">
            <v>Mark-up</v>
          </cell>
          <cell r="H685" t="str">
            <v>€/MWh</v>
          </cell>
        </row>
        <row r="686">
          <cell r="A686" t="str">
            <v>NI</v>
          </cell>
          <cell r="D686" t="str">
            <v>KGT1</v>
          </cell>
          <cell r="E686" t="str">
            <v>NI Distillate</v>
          </cell>
          <cell r="F686" t="str">
            <v>Mark-up</v>
          </cell>
          <cell r="H686" t="str">
            <v>€/MWh</v>
          </cell>
        </row>
        <row r="687">
          <cell r="A687" t="str">
            <v>NI</v>
          </cell>
          <cell r="D687" t="str">
            <v>KGT1</v>
          </cell>
          <cell r="E687" t="str">
            <v>NI Distillate</v>
          </cell>
          <cell r="F687" t="str">
            <v>Mark-up</v>
          </cell>
          <cell r="H687" t="str">
            <v>€/MWh</v>
          </cell>
        </row>
        <row r="688">
          <cell r="A688" t="str">
            <v>NI</v>
          </cell>
          <cell r="D688" t="str">
            <v>KGT1</v>
          </cell>
          <cell r="E688" t="str">
            <v>NI Distillate</v>
          </cell>
          <cell r="F688" t="str">
            <v>Price Received</v>
          </cell>
          <cell r="H688" t="str">
            <v>€/MWh</v>
          </cell>
        </row>
        <row r="689">
          <cell r="A689" t="str">
            <v>NI</v>
          </cell>
          <cell r="D689" t="str">
            <v>KGT1</v>
          </cell>
          <cell r="E689" t="str">
            <v>NI Distillate</v>
          </cell>
          <cell r="F689" t="str">
            <v>Pool Revenue</v>
          </cell>
          <cell r="H689">
            <v>0</v>
          </cell>
        </row>
        <row r="690">
          <cell r="A690" t="str">
            <v>NI</v>
          </cell>
          <cell r="D690" t="str">
            <v>KGT1</v>
          </cell>
          <cell r="E690" t="str">
            <v>NI Distillate</v>
          </cell>
          <cell r="F690" t="str">
            <v>Net Revenue</v>
          </cell>
          <cell r="H690">
            <v>0</v>
          </cell>
        </row>
        <row r="691">
          <cell r="A691" t="str">
            <v>NI</v>
          </cell>
          <cell r="D691" t="str">
            <v>KGT1</v>
          </cell>
          <cell r="E691" t="str">
            <v>NI Distillate</v>
          </cell>
          <cell r="F691" t="str">
            <v>Net Profit</v>
          </cell>
          <cell r="H691">
            <v>0</v>
          </cell>
        </row>
        <row r="692">
          <cell r="A692" t="str">
            <v>NI</v>
          </cell>
          <cell r="D692" t="str">
            <v>KGT1</v>
          </cell>
          <cell r="E692" t="str">
            <v>NI Distillate</v>
          </cell>
          <cell r="F692" t="str">
            <v>Installed Capacity</v>
          </cell>
          <cell r="H692" t="str">
            <v>MW</v>
          </cell>
        </row>
        <row r="693">
          <cell r="A693" t="str">
            <v>NI</v>
          </cell>
          <cell r="D693" t="str">
            <v>KGT1</v>
          </cell>
          <cell r="E693" t="str">
            <v>NI Distillate</v>
          </cell>
          <cell r="F693" t="str">
            <v>Rated Capacity</v>
          </cell>
          <cell r="H693" t="str">
            <v>MW</v>
          </cell>
        </row>
        <row r="694">
          <cell r="A694" t="str">
            <v>NI</v>
          </cell>
          <cell r="D694" t="str">
            <v>KGT1</v>
          </cell>
          <cell r="E694" t="str">
            <v>NI Distillate</v>
          </cell>
          <cell r="F694" t="str">
            <v>Maintenance</v>
          </cell>
          <cell r="H694" t="str">
            <v>GWh</v>
          </cell>
        </row>
        <row r="695">
          <cell r="A695" t="str">
            <v>NI</v>
          </cell>
          <cell r="D695" t="str">
            <v>KGT1</v>
          </cell>
          <cell r="E695" t="str">
            <v>NI Distillate</v>
          </cell>
          <cell r="F695" t="str">
            <v>Forced Outage</v>
          </cell>
          <cell r="H695" t="str">
            <v>GWh</v>
          </cell>
        </row>
        <row r="696">
          <cell r="A696" t="str">
            <v>NI</v>
          </cell>
          <cell r="D696" t="str">
            <v>KGT1</v>
          </cell>
          <cell r="E696" t="str">
            <v>NI Distillate</v>
          </cell>
          <cell r="F696" t="str">
            <v>Available Energy</v>
          </cell>
          <cell r="H696" t="str">
            <v>GWh</v>
          </cell>
        </row>
        <row r="697">
          <cell r="A697" t="str">
            <v>NI</v>
          </cell>
          <cell r="D697" t="str">
            <v>KGT2</v>
          </cell>
          <cell r="E697" t="str">
            <v>NI Distillate</v>
          </cell>
          <cell r="F697" t="str">
            <v>Generation</v>
          </cell>
          <cell r="H697" t="str">
            <v>GWh</v>
          </cell>
        </row>
        <row r="698">
          <cell r="A698" t="str">
            <v>NI</v>
          </cell>
          <cell r="D698" t="str">
            <v>KGT2</v>
          </cell>
          <cell r="E698" t="str">
            <v>NI Distillate</v>
          </cell>
          <cell r="F698" t="str">
            <v>Units Started</v>
          </cell>
          <cell r="H698" t="str">
            <v>-</v>
          </cell>
        </row>
        <row r="699">
          <cell r="A699" t="str">
            <v>NI</v>
          </cell>
          <cell r="D699" t="str">
            <v>KGT2</v>
          </cell>
          <cell r="E699" t="str">
            <v>NI Distillate</v>
          </cell>
          <cell r="F699" t="str">
            <v>Hours of Operation</v>
          </cell>
          <cell r="H699" t="str">
            <v>hrs</v>
          </cell>
        </row>
        <row r="700">
          <cell r="A700" t="str">
            <v>NI</v>
          </cell>
          <cell r="D700" t="str">
            <v>KGT2</v>
          </cell>
          <cell r="E700" t="str">
            <v>NI Distillate</v>
          </cell>
          <cell r="F700" t="str">
            <v>Capacity Factor</v>
          </cell>
          <cell r="H700" t="str">
            <v>%</v>
          </cell>
        </row>
        <row r="701">
          <cell r="A701" t="str">
            <v>NI</v>
          </cell>
          <cell r="D701" t="str">
            <v>KGT2</v>
          </cell>
          <cell r="E701" t="str">
            <v>NI Distillate</v>
          </cell>
          <cell r="F701" t="str">
            <v>Energy Curtailed</v>
          </cell>
          <cell r="H701" t="str">
            <v>GWh</v>
          </cell>
        </row>
        <row r="702">
          <cell r="A702" t="str">
            <v>NI</v>
          </cell>
          <cell r="D702" t="str">
            <v>KGT2</v>
          </cell>
          <cell r="E702" t="str">
            <v>NI Distillate</v>
          </cell>
          <cell r="F702" t="str">
            <v>Fixed Load Generation</v>
          </cell>
          <cell r="H702" t="str">
            <v>GWh</v>
          </cell>
        </row>
        <row r="703">
          <cell r="A703" t="str">
            <v>NI</v>
          </cell>
          <cell r="D703" t="str">
            <v>KGT2</v>
          </cell>
          <cell r="E703" t="str">
            <v>NI Distillate</v>
          </cell>
          <cell r="F703" t="str">
            <v>Pump Load</v>
          </cell>
          <cell r="H703" t="str">
            <v>GWh</v>
          </cell>
        </row>
        <row r="704">
          <cell r="A704" t="str">
            <v>NI</v>
          </cell>
          <cell r="D704" t="str">
            <v>KGT2</v>
          </cell>
          <cell r="E704" t="str">
            <v>NI Distillate</v>
          </cell>
          <cell r="F704" t="str">
            <v>VO&amp;M Cost</v>
          </cell>
          <cell r="H704">
            <v>0</v>
          </cell>
        </row>
        <row r="705">
          <cell r="A705" t="str">
            <v>NI</v>
          </cell>
          <cell r="D705" t="str">
            <v>KGT2</v>
          </cell>
          <cell r="E705" t="str">
            <v>NI Distillate</v>
          </cell>
          <cell r="F705" t="str">
            <v>Generation Cost</v>
          </cell>
          <cell r="H705">
            <v>0</v>
          </cell>
        </row>
        <row r="706">
          <cell r="A706" t="str">
            <v>NI</v>
          </cell>
          <cell r="D706" t="str">
            <v>KGT2</v>
          </cell>
          <cell r="E706" t="str">
            <v>NI Distillate</v>
          </cell>
          <cell r="F706" t="str">
            <v>Start &amp; Shutdown Cost</v>
          </cell>
          <cell r="H706">
            <v>0</v>
          </cell>
        </row>
        <row r="707">
          <cell r="A707" t="str">
            <v>NI</v>
          </cell>
          <cell r="D707" t="str">
            <v>KGT2</v>
          </cell>
          <cell r="E707" t="str">
            <v>NI Distillate</v>
          </cell>
          <cell r="F707" t="str">
            <v>Start Fuel Cost</v>
          </cell>
          <cell r="H707">
            <v>0</v>
          </cell>
        </row>
        <row r="708">
          <cell r="A708" t="str">
            <v>NI</v>
          </cell>
          <cell r="D708" t="str">
            <v>KGT2</v>
          </cell>
          <cell r="E708" t="str">
            <v>NI Distillate</v>
          </cell>
          <cell r="F708" t="str">
            <v>Emissions Cost</v>
          </cell>
          <cell r="H708">
            <v>0</v>
          </cell>
        </row>
        <row r="709">
          <cell r="A709" t="str">
            <v>NI</v>
          </cell>
          <cell r="D709" t="str">
            <v>KGT2</v>
          </cell>
          <cell r="E709" t="str">
            <v>NI Distillate</v>
          </cell>
          <cell r="F709" t="str">
            <v>Total Generation Cost</v>
          </cell>
          <cell r="H709">
            <v>0</v>
          </cell>
        </row>
        <row r="710">
          <cell r="A710" t="str">
            <v>NI</v>
          </cell>
          <cell r="D710" t="str">
            <v>KGT2</v>
          </cell>
          <cell r="E710" t="str">
            <v>NI Distillate</v>
          </cell>
          <cell r="F710" t="str">
            <v>SRMC</v>
          </cell>
          <cell r="H710" t="str">
            <v>€/MWh</v>
          </cell>
        </row>
        <row r="711">
          <cell r="A711" t="str">
            <v>NI</v>
          </cell>
          <cell r="D711" t="str">
            <v>KGT2</v>
          </cell>
          <cell r="E711" t="str">
            <v>NI Distillate</v>
          </cell>
          <cell r="F711" t="str">
            <v>Mark-up</v>
          </cell>
          <cell r="H711" t="str">
            <v>€/MWh</v>
          </cell>
        </row>
        <row r="712">
          <cell r="A712" t="str">
            <v>NI</v>
          </cell>
          <cell r="D712" t="str">
            <v>KGT2</v>
          </cell>
          <cell r="E712" t="str">
            <v>NI Distillate</v>
          </cell>
          <cell r="F712" t="str">
            <v>Mark-up</v>
          </cell>
          <cell r="H712" t="str">
            <v>€/MWh</v>
          </cell>
        </row>
        <row r="713">
          <cell r="A713" t="str">
            <v>NI</v>
          </cell>
          <cell r="D713" t="str">
            <v>KGT2</v>
          </cell>
          <cell r="E713" t="str">
            <v>NI Distillate</v>
          </cell>
          <cell r="F713" t="str">
            <v>Mark-up</v>
          </cell>
          <cell r="H713" t="str">
            <v>€/MWh</v>
          </cell>
        </row>
        <row r="714">
          <cell r="A714" t="str">
            <v>NI</v>
          </cell>
          <cell r="D714" t="str">
            <v>KGT2</v>
          </cell>
          <cell r="E714" t="str">
            <v>NI Distillate</v>
          </cell>
          <cell r="F714" t="str">
            <v>Price Received</v>
          </cell>
          <cell r="H714" t="str">
            <v>€/MWh</v>
          </cell>
        </row>
        <row r="715">
          <cell r="A715" t="str">
            <v>NI</v>
          </cell>
          <cell r="D715" t="str">
            <v>KGT2</v>
          </cell>
          <cell r="E715" t="str">
            <v>NI Distillate</v>
          </cell>
          <cell r="F715" t="str">
            <v>Pool Revenue</v>
          </cell>
          <cell r="H715">
            <v>0</v>
          </cell>
        </row>
        <row r="716">
          <cell r="A716" t="str">
            <v>NI</v>
          </cell>
          <cell r="D716" t="str">
            <v>KGT2</v>
          </cell>
          <cell r="E716" t="str">
            <v>NI Distillate</v>
          </cell>
          <cell r="F716" t="str">
            <v>Net Revenue</v>
          </cell>
          <cell r="H716">
            <v>0</v>
          </cell>
        </row>
        <row r="717">
          <cell r="A717" t="str">
            <v>NI</v>
          </cell>
          <cell r="D717" t="str">
            <v>KGT2</v>
          </cell>
          <cell r="E717" t="str">
            <v>NI Distillate</v>
          </cell>
          <cell r="F717" t="str">
            <v>Net Profit</v>
          </cell>
          <cell r="H717">
            <v>0</v>
          </cell>
        </row>
        <row r="718">
          <cell r="A718" t="str">
            <v>NI</v>
          </cell>
          <cell r="D718" t="str">
            <v>KGT2</v>
          </cell>
          <cell r="E718" t="str">
            <v>NI Distillate</v>
          </cell>
          <cell r="F718" t="str">
            <v>Installed Capacity</v>
          </cell>
          <cell r="H718" t="str">
            <v>MW</v>
          </cell>
        </row>
        <row r="719">
          <cell r="A719" t="str">
            <v>NI</v>
          </cell>
          <cell r="D719" t="str">
            <v>KGT2</v>
          </cell>
          <cell r="E719" t="str">
            <v>NI Distillate</v>
          </cell>
          <cell r="F719" t="str">
            <v>Rated Capacity</v>
          </cell>
          <cell r="H719" t="str">
            <v>MW</v>
          </cell>
        </row>
        <row r="720">
          <cell r="A720" t="str">
            <v>NI</v>
          </cell>
          <cell r="D720" t="str">
            <v>KGT2</v>
          </cell>
          <cell r="E720" t="str">
            <v>NI Distillate</v>
          </cell>
          <cell r="F720" t="str">
            <v>Maintenance</v>
          </cell>
          <cell r="H720" t="str">
            <v>GWh</v>
          </cell>
        </row>
        <row r="721">
          <cell r="A721" t="str">
            <v>NI</v>
          </cell>
          <cell r="D721" t="str">
            <v>KGT2</v>
          </cell>
          <cell r="E721" t="str">
            <v>NI Distillate</v>
          </cell>
          <cell r="F721" t="str">
            <v>Forced Outage</v>
          </cell>
          <cell r="H721" t="str">
            <v>GWh</v>
          </cell>
        </row>
        <row r="722">
          <cell r="A722" t="str">
            <v>NI</v>
          </cell>
          <cell r="D722" t="str">
            <v>KGT2</v>
          </cell>
          <cell r="E722" t="str">
            <v>NI Distillate</v>
          </cell>
          <cell r="F722" t="str">
            <v>Available Energy</v>
          </cell>
          <cell r="H722" t="str">
            <v>GWh</v>
          </cell>
        </row>
        <row r="723">
          <cell r="A723" t="str">
            <v>NI</v>
          </cell>
          <cell r="D723" t="str">
            <v>KGT3</v>
          </cell>
          <cell r="E723" t="str">
            <v>NI Distillate</v>
          </cell>
          <cell r="F723" t="str">
            <v>Generation</v>
          </cell>
          <cell r="H723" t="str">
            <v>GWh</v>
          </cell>
        </row>
        <row r="724">
          <cell r="A724" t="str">
            <v>NI</v>
          </cell>
          <cell r="D724" t="str">
            <v>KGT3</v>
          </cell>
          <cell r="E724" t="str">
            <v>NI Distillate</v>
          </cell>
          <cell r="F724" t="str">
            <v>Units Started</v>
          </cell>
          <cell r="H724" t="str">
            <v>-</v>
          </cell>
        </row>
        <row r="725">
          <cell r="A725" t="str">
            <v>NI</v>
          </cell>
          <cell r="D725" t="str">
            <v>KGT3</v>
          </cell>
          <cell r="E725" t="str">
            <v>NI Distillate</v>
          </cell>
          <cell r="F725" t="str">
            <v>Hours of Operation</v>
          </cell>
          <cell r="H725" t="str">
            <v>hrs</v>
          </cell>
        </row>
        <row r="726">
          <cell r="A726" t="str">
            <v>NI</v>
          </cell>
          <cell r="D726" t="str">
            <v>KGT3</v>
          </cell>
          <cell r="E726" t="str">
            <v>NI Distillate</v>
          </cell>
          <cell r="F726" t="str">
            <v>Capacity Factor</v>
          </cell>
          <cell r="H726" t="str">
            <v>%</v>
          </cell>
        </row>
        <row r="727">
          <cell r="A727" t="str">
            <v>NI</v>
          </cell>
          <cell r="D727" t="str">
            <v>KGT3</v>
          </cell>
          <cell r="E727" t="str">
            <v>NI Distillate</v>
          </cell>
          <cell r="F727" t="str">
            <v>Energy Curtailed</v>
          </cell>
          <cell r="H727" t="str">
            <v>GWh</v>
          </cell>
        </row>
        <row r="728">
          <cell r="A728" t="str">
            <v>NI</v>
          </cell>
          <cell r="D728" t="str">
            <v>KGT3</v>
          </cell>
          <cell r="E728" t="str">
            <v>NI Distillate</v>
          </cell>
          <cell r="F728" t="str">
            <v>Fixed Load Generation</v>
          </cell>
          <cell r="H728" t="str">
            <v>GWh</v>
          </cell>
        </row>
        <row r="729">
          <cell r="A729" t="str">
            <v>NI</v>
          </cell>
          <cell r="D729" t="str">
            <v>KGT3</v>
          </cell>
          <cell r="E729" t="str">
            <v>NI Distillate</v>
          </cell>
          <cell r="F729" t="str">
            <v>Pump Load</v>
          </cell>
          <cell r="H729" t="str">
            <v>GWh</v>
          </cell>
        </row>
        <row r="730">
          <cell r="A730" t="str">
            <v>NI</v>
          </cell>
          <cell r="D730" t="str">
            <v>KGT3</v>
          </cell>
          <cell r="E730" t="str">
            <v>NI Distillate</v>
          </cell>
          <cell r="F730" t="str">
            <v>VO&amp;M Cost</v>
          </cell>
          <cell r="H730">
            <v>0</v>
          </cell>
        </row>
        <row r="731">
          <cell r="A731" t="str">
            <v>NI</v>
          </cell>
          <cell r="D731" t="str">
            <v>KGT3</v>
          </cell>
          <cell r="E731" t="str">
            <v>NI Distillate</v>
          </cell>
          <cell r="F731" t="str">
            <v>Generation Cost</v>
          </cell>
          <cell r="H731">
            <v>0</v>
          </cell>
        </row>
        <row r="732">
          <cell r="A732" t="str">
            <v>NI</v>
          </cell>
          <cell r="D732" t="str">
            <v>KGT3</v>
          </cell>
          <cell r="E732" t="str">
            <v>NI Distillate</v>
          </cell>
          <cell r="F732" t="str">
            <v>Start &amp; Shutdown Cost</v>
          </cell>
          <cell r="H732">
            <v>0</v>
          </cell>
        </row>
        <row r="733">
          <cell r="A733" t="str">
            <v>NI</v>
          </cell>
          <cell r="D733" t="str">
            <v>KGT3</v>
          </cell>
          <cell r="E733" t="str">
            <v>NI Distillate</v>
          </cell>
          <cell r="F733" t="str">
            <v>Start Fuel Cost</v>
          </cell>
          <cell r="H733">
            <v>0</v>
          </cell>
        </row>
        <row r="734">
          <cell r="A734" t="str">
            <v>NI</v>
          </cell>
          <cell r="D734" t="str">
            <v>KGT3</v>
          </cell>
          <cell r="E734" t="str">
            <v>NI Distillate</v>
          </cell>
          <cell r="F734" t="str">
            <v>Emissions Cost</v>
          </cell>
          <cell r="H734">
            <v>0</v>
          </cell>
        </row>
        <row r="735">
          <cell r="A735" t="str">
            <v>NI</v>
          </cell>
          <cell r="D735" t="str">
            <v>KGT3</v>
          </cell>
          <cell r="E735" t="str">
            <v>NI Distillate</v>
          </cell>
          <cell r="F735" t="str">
            <v>Total Generation Cost</v>
          </cell>
          <cell r="H735">
            <v>0</v>
          </cell>
        </row>
        <row r="736">
          <cell r="A736" t="str">
            <v>NI</v>
          </cell>
          <cell r="D736" t="str">
            <v>KGT3</v>
          </cell>
          <cell r="E736" t="str">
            <v>NI Distillate</v>
          </cell>
          <cell r="F736" t="str">
            <v>SRMC</v>
          </cell>
          <cell r="H736" t="str">
            <v>€/MWh</v>
          </cell>
        </row>
        <row r="737">
          <cell r="A737" t="str">
            <v>NI</v>
          </cell>
          <cell r="D737" t="str">
            <v>KGT3</v>
          </cell>
          <cell r="E737" t="str">
            <v>NI Distillate</v>
          </cell>
          <cell r="F737" t="str">
            <v>Mark-up</v>
          </cell>
          <cell r="H737" t="str">
            <v>€/MWh</v>
          </cell>
        </row>
        <row r="738">
          <cell r="A738" t="str">
            <v>NI</v>
          </cell>
          <cell r="D738" t="str">
            <v>KGT3</v>
          </cell>
          <cell r="E738" t="str">
            <v>NI Distillate</v>
          </cell>
          <cell r="F738" t="str">
            <v>Price Received</v>
          </cell>
          <cell r="H738" t="str">
            <v>€/MWh</v>
          </cell>
        </row>
        <row r="739">
          <cell r="A739" t="str">
            <v>NI</v>
          </cell>
          <cell r="D739" t="str">
            <v>KGT3</v>
          </cell>
          <cell r="E739" t="str">
            <v>NI Distillate</v>
          </cell>
          <cell r="F739" t="str">
            <v>Pool Revenue</v>
          </cell>
          <cell r="H739">
            <v>0</v>
          </cell>
        </row>
        <row r="740">
          <cell r="A740" t="str">
            <v>NI</v>
          </cell>
          <cell r="D740" t="str">
            <v>KGT3</v>
          </cell>
          <cell r="E740" t="str">
            <v>NI Distillate</v>
          </cell>
          <cell r="F740" t="str">
            <v>Net Revenue</v>
          </cell>
          <cell r="H740">
            <v>0</v>
          </cell>
        </row>
        <row r="741">
          <cell r="A741" t="str">
            <v>NI</v>
          </cell>
          <cell r="D741" t="str">
            <v>KGT3</v>
          </cell>
          <cell r="E741" t="str">
            <v>NI Distillate</v>
          </cell>
          <cell r="F741" t="str">
            <v>Net Profit</v>
          </cell>
          <cell r="H741">
            <v>0</v>
          </cell>
        </row>
        <row r="742">
          <cell r="A742" t="str">
            <v>NI</v>
          </cell>
          <cell r="D742" t="str">
            <v>KGT3</v>
          </cell>
          <cell r="E742" t="str">
            <v>NI Distillate</v>
          </cell>
          <cell r="F742" t="str">
            <v>Installed Capacity</v>
          </cell>
          <cell r="H742" t="str">
            <v>MW</v>
          </cell>
        </row>
        <row r="743">
          <cell r="A743" t="str">
            <v>NI</v>
          </cell>
          <cell r="D743" t="str">
            <v>KGT3</v>
          </cell>
          <cell r="E743" t="str">
            <v>NI Distillate</v>
          </cell>
          <cell r="F743" t="str">
            <v>Rated Capacity</v>
          </cell>
          <cell r="H743" t="str">
            <v>MW</v>
          </cell>
        </row>
        <row r="744">
          <cell r="A744" t="str">
            <v>NI</v>
          </cell>
          <cell r="D744" t="str">
            <v>KGT3</v>
          </cell>
          <cell r="E744" t="str">
            <v>NI Distillate</v>
          </cell>
          <cell r="F744" t="str">
            <v>Maintenance</v>
          </cell>
          <cell r="H744" t="str">
            <v>GWh</v>
          </cell>
        </row>
        <row r="745">
          <cell r="A745" t="str">
            <v>NI</v>
          </cell>
          <cell r="D745" t="str">
            <v>KGT3</v>
          </cell>
          <cell r="E745" t="str">
            <v>NI Distillate</v>
          </cell>
          <cell r="F745" t="str">
            <v>Forced Outage</v>
          </cell>
          <cell r="H745" t="str">
            <v>GWh</v>
          </cell>
        </row>
        <row r="746">
          <cell r="A746" t="str">
            <v>NI</v>
          </cell>
          <cell r="D746" t="str">
            <v>KGT3</v>
          </cell>
          <cell r="E746" t="str">
            <v>NI Distillate</v>
          </cell>
          <cell r="F746" t="str">
            <v>Available Energy</v>
          </cell>
          <cell r="H746" t="str">
            <v>GWh</v>
          </cell>
        </row>
        <row r="747">
          <cell r="A747" t="str">
            <v>NI</v>
          </cell>
          <cell r="D747" t="str">
            <v>KGT4</v>
          </cell>
          <cell r="E747" t="str">
            <v>NI Distillate</v>
          </cell>
          <cell r="F747" t="str">
            <v>Generation</v>
          </cell>
          <cell r="H747" t="str">
            <v>GWh</v>
          </cell>
        </row>
        <row r="748">
          <cell r="A748" t="str">
            <v>NI</v>
          </cell>
          <cell r="D748" t="str">
            <v>KGT4</v>
          </cell>
          <cell r="E748" t="str">
            <v>NI Distillate</v>
          </cell>
          <cell r="F748" t="str">
            <v>Units Started</v>
          </cell>
          <cell r="H748" t="str">
            <v>-</v>
          </cell>
        </row>
        <row r="749">
          <cell r="A749" t="str">
            <v>NI</v>
          </cell>
          <cell r="D749" t="str">
            <v>KGT4</v>
          </cell>
          <cell r="E749" t="str">
            <v>NI Distillate</v>
          </cell>
          <cell r="F749" t="str">
            <v>Hours of Operation</v>
          </cell>
          <cell r="H749" t="str">
            <v>hrs</v>
          </cell>
        </row>
        <row r="750">
          <cell r="A750" t="str">
            <v>NI</v>
          </cell>
          <cell r="D750" t="str">
            <v>KGT4</v>
          </cell>
          <cell r="E750" t="str">
            <v>NI Distillate</v>
          </cell>
          <cell r="F750" t="str">
            <v>Capacity Factor</v>
          </cell>
          <cell r="H750" t="str">
            <v>%</v>
          </cell>
        </row>
        <row r="751">
          <cell r="A751" t="str">
            <v>NI</v>
          </cell>
          <cell r="D751" t="str">
            <v>KGT4</v>
          </cell>
          <cell r="E751" t="str">
            <v>NI Distillate</v>
          </cell>
          <cell r="F751" t="str">
            <v>Energy Curtailed</v>
          </cell>
          <cell r="H751" t="str">
            <v>GWh</v>
          </cell>
        </row>
        <row r="752">
          <cell r="A752" t="str">
            <v>NI</v>
          </cell>
          <cell r="D752" t="str">
            <v>KGT4</v>
          </cell>
          <cell r="E752" t="str">
            <v>NI Distillate</v>
          </cell>
          <cell r="F752" t="str">
            <v>Fixed Load Generation</v>
          </cell>
          <cell r="H752" t="str">
            <v>GWh</v>
          </cell>
        </row>
        <row r="753">
          <cell r="A753" t="str">
            <v>NI</v>
          </cell>
          <cell r="D753" t="str">
            <v>KGT4</v>
          </cell>
          <cell r="E753" t="str">
            <v>NI Distillate</v>
          </cell>
          <cell r="F753" t="str">
            <v>Pump Load</v>
          </cell>
          <cell r="H753" t="str">
            <v>GWh</v>
          </cell>
        </row>
        <row r="754">
          <cell r="A754" t="str">
            <v>NI</v>
          </cell>
          <cell r="D754" t="str">
            <v>KGT4</v>
          </cell>
          <cell r="E754" t="str">
            <v>NI Distillate</v>
          </cell>
          <cell r="F754" t="str">
            <v>VO&amp;M Cost</v>
          </cell>
          <cell r="H754">
            <v>0</v>
          </cell>
        </row>
        <row r="755">
          <cell r="A755" t="str">
            <v>NI</v>
          </cell>
          <cell r="D755" t="str">
            <v>KGT4</v>
          </cell>
          <cell r="E755" t="str">
            <v>NI Distillate</v>
          </cell>
          <cell r="F755" t="str">
            <v>Generation Cost</v>
          </cell>
          <cell r="H755">
            <v>0</v>
          </cell>
        </row>
        <row r="756">
          <cell r="A756" t="str">
            <v>NI</v>
          </cell>
          <cell r="D756" t="str">
            <v>KGT4</v>
          </cell>
          <cell r="E756" t="str">
            <v>NI Distillate</v>
          </cell>
          <cell r="F756" t="str">
            <v>Start &amp; Shutdown Cost</v>
          </cell>
          <cell r="H756">
            <v>0</v>
          </cell>
        </row>
        <row r="757">
          <cell r="A757" t="str">
            <v>NI</v>
          </cell>
          <cell r="D757" t="str">
            <v>KGT4</v>
          </cell>
          <cell r="E757" t="str">
            <v>NI Distillate</v>
          </cell>
          <cell r="F757" t="str">
            <v>Start Fuel Cost</v>
          </cell>
          <cell r="H757">
            <v>0</v>
          </cell>
        </row>
        <row r="758">
          <cell r="A758" t="str">
            <v>NI</v>
          </cell>
          <cell r="D758" t="str">
            <v>KGT4</v>
          </cell>
          <cell r="E758" t="str">
            <v>NI Distillate</v>
          </cell>
          <cell r="F758" t="str">
            <v>Emissions Cost</v>
          </cell>
          <cell r="H758">
            <v>0</v>
          </cell>
        </row>
        <row r="759">
          <cell r="A759" t="str">
            <v>NI</v>
          </cell>
          <cell r="D759" t="str">
            <v>KGT4</v>
          </cell>
          <cell r="E759" t="str">
            <v>NI Distillate</v>
          </cell>
          <cell r="F759" t="str">
            <v>Total Generation Cost</v>
          </cell>
          <cell r="H759">
            <v>0</v>
          </cell>
        </row>
        <row r="760">
          <cell r="A760" t="str">
            <v>NI</v>
          </cell>
          <cell r="D760" t="str">
            <v>KGT4</v>
          </cell>
          <cell r="E760" t="str">
            <v>NI Distillate</v>
          </cell>
          <cell r="F760" t="str">
            <v>SRMC</v>
          </cell>
          <cell r="H760" t="str">
            <v>€/MWh</v>
          </cell>
        </row>
        <row r="761">
          <cell r="A761" t="str">
            <v>NI</v>
          </cell>
          <cell r="D761" t="str">
            <v>KGT4</v>
          </cell>
          <cell r="E761" t="str">
            <v>NI Distillate</v>
          </cell>
          <cell r="F761" t="str">
            <v>Mark-up</v>
          </cell>
          <cell r="H761" t="str">
            <v>€/MWh</v>
          </cell>
        </row>
        <row r="762">
          <cell r="A762" t="str">
            <v>NI</v>
          </cell>
          <cell r="D762" t="str">
            <v>KGT4</v>
          </cell>
          <cell r="E762" t="str">
            <v>NI Distillate</v>
          </cell>
          <cell r="F762" t="str">
            <v>Price Received</v>
          </cell>
          <cell r="H762" t="str">
            <v>€/MWh</v>
          </cell>
        </row>
        <row r="763">
          <cell r="A763" t="str">
            <v>NI</v>
          </cell>
          <cell r="D763" t="str">
            <v>KGT4</v>
          </cell>
          <cell r="E763" t="str">
            <v>NI Distillate</v>
          </cell>
          <cell r="F763" t="str">
            <v>Pool Revenue</v>
          </cell>
          <cell r="H763">
            <v>0</v>
          </cell>
        </row>
        <row r="764">
          <cell r="A764" t="str">
            <v>NI</v>
          </cell>
          <cell r="D764" t="str">
            <v>KGT4</v>
          </cell>
          <cell r="E764" t="str">
            <v>NI Distillate</v>
          </cell>
          <cell r="F764" t="str">
            <v>Net Revenue</v>
          </cell>
          <cell r="H764">
            <v>0</v>
          </cell>
        </row>
        <row r="765">
          <cell r="A765" t="str">
            <v>NI</v>
          </cell>
          <cell r="D765" t="str">
            <v>KGT4</v>
          </cell>
          <cell r="E765" t="str">
            <v>NI Distillate</v>
          </cell>
          <cell r="F765" t="str">
            <v>Net Profit</v>
          </cell>
          <cell r="H765">
            <v>0</v>
          </cell>
        </row>
        <row r="766">
          <cell r="A766" t="str">
            <v>NI</v>
          </cell>
          <cell r="D766" t="str">
            <v>KGT4</v>
          </cell>
          <cell r="E766" t="str">
            <v>NI Distillate</v>
          </cell>
          <cell r="F766" t="str">
            <v>Installed Capacity</v>
          </cell>
          <cell r="H766" t="str">
            <v>MW</v>
          </cell>
        </row>
        <row r="767">
          <cell r="A767" t="str">
            <v>NI</v>
          </cell>
          <cell r="D767" t="str">
            <v>KGT4</v>
          </cell>
          <cell r="E767" t="str">
            <v>NI Distillate</v>
          </cell>
          <cell r="F767" t="str">
            <v>Rated Capacity</v>
          </cell>
          <cell r="H767" t="str">
            <v>MW</v>
          </cell>
        </row>
        <row r="768">
          <cell r="A768" t="str">
            <v>NI</v>
          </cell>
          <cell r="D768" t="str">
            <v>KGT4</v>
          </cell>
          <cell r="E768" t="str">
            <v>NI Distillate</v>
          </cell>
          <cell r="F768" t="str">
            <v>Maintenance</v>
          </cell>
          <cell r="H768" t="str">
            <v>GWh</v>
          </cell>
        </row>
        <row r="769">
          <cell r="A769" t="str">
            <v>NI</v>
          </cell>
          <cell r="D769" t="str">
            <v>KGT4</v>
          </cell>
          <cell r="E769" t="str">
            <v>NI Distillate</v>
          </cell>
          <cell r="F769" t="str">
            <v>Forced Outage</v>
          </cell>
          <cell r="H769" t="str">
            <v>GWh</v>
          </cell>
        </row>
        <row r="770">
          <cell r="A770" t="str">
            <v>NI</v>
          </cell>
          <cell r="D770" t="str">
            <v>KGT4</v>
          </cell>
          <cell r="E770" t="str">
            <v>NI Distillate</v>
          </cell>
          <cell r="F770" t="str">
            <v>Available Energy</v>
          </cell>
          <cell r="H770" t="str">
            <v>GWh</v>
          </cell>
        </row>
        <row r="771">
          <cell r="A771" t="str">
            <v>NI</v>
          </cell>
          <cell r="D771" t="str">
            <v>NI Biomass - 1st CfD band</v>
          </cell>
          <cell r="E771" t="str">
            <v>NI Biomass</v>
          </cell>
          <cell r="F771" t="str">
            <v>Generation</v>
          </cell>
          <cell r="H771" t="str">
            <v>GWh</v>
          </cell>
        </row>
        <row r="772">
          <cell r="A772" t="str">
            <v>NI</v>
          </cell>
          <cell r="D772" t="str">
            <v>NI Biomass - 1st CfD band</v>
          </cell>
          <cell r="E772" t="str">
            <v>NI Biomass</v>
          </cell>
          <cell r="F772" t="str">
            <v>Units Started</v>
          </cell>
          <cell r="H772" t="str">
            <v>-</v>
          </cell>
        </row>
        <row r="773">
          <cell r="A773" t="str">
            <v>NI</v>
          </cell>
          <cell r="D773" t="str">
            <v>NI Biomass - 1st CfD band</v>
          </cell>
          <cell r="E773" t="str">
            <v>NI Biomass</v>
          </cell>
          <cell r="F773" t="str">
            <v>Hours of Operation</v>
          </cell>
          <cell r="H773" t="str">
            <v>hrs</v>
          </cell>
        </row>
        <row r="774">
          <cell r="A774" t="str">
            <v>NI</v>
          </cell>
          <cell r="D774" t="str">
            <v>NI Biomass - 1st CfD band</v>
          </cell>
          <cell r="E774" t="str">
            <v>NI Biomass</v>
          </cell>
          <cell r="F774" t="str">
            <v>Capacity Factor</v>
          </cell>
          <cell r="H774" t="str">
            <v>%</v>
          </cell>
        </row>
        <row r="775">
          <cell r="A775" t="str">
            <v>NI</v>
          </cell>
          <cell r="D775" t="str">
            <v>NI Biomass - 1st CfD band</v>
          </cell>
          <cell r="E775" t="str">
            <v>NI Biomass</v>
          </cell>
          <cell r="F775" t="str">
            <v>Energy Curtailed</v>
          </cell>
          <cell r="H775" t="str">
            <v>GWh</v>
          </cell>
        </row>
        <row r="776">
          <cell r="A776" t="str">
            <v>NI</v>
          </cell>
          <cell r="D776" t="str">
            <v>NI Biomass - 1st CfD band</v>
          </cell>
          <cell r="E776" t="str">
            <v>NI Biomass</v>
          </cell>
          <cell r="F776" t="str">
            <v>Fixed Load Generation</v>
          </cell>
          <cell r="H776" t="str">
            <v>GWh</v>
          </cell>
        </row>
        <row r="777">
          <cell r="A777" t="str">
            <v>NI</v>
          </cell>
          <cell r="D777" t="str">
            <v>NI Biomass - 1st CfD band</v>
          </cell>
          <cell r="E777" t="str">
            <v>NI Biomass</v>
          </cell>
          <cell r="F777" t="str">
            <v>Pump Load</v>
          </cell>
          <cell r="H777" t="str">
            <v>GWh</v>
          </cell>
        </row>
        <row r="778">
          <cell r="A778" t="str">
            <v>NI</v>
          </cell>
          <cell r="D778" t="str">
            <v>NI Biomass - 1st CfD band</v>
          </cell>
          <cell r="E778" t="str">
            <v>NI Biomass</v>
          </cell>
          <cell r="F778" t="str">
            <v>VO&amp;M Cost</v>
          </cell>
          <cell r="H778">
            <v>0</v>
          </cell>
        </row>
        <row r="779">
          <cell r="A779" t="str">
            <v>NI</v>
          </cell>
          <cell r="D779" t="str">
            <v>NI Biomass - 1st CfD band</v>
          </cell>
          <cell r="E779" t="str">
            <v>NI Biomass</v>
          </cell>
          <cell r="F779" t="str">
            <v>Generation Cost</v>
          </cell>
          <cell r="H779">
            <v>0</v>
          </cell>
        </row>
        <row r="780">
          <cell r="A780" t="str">
            <v>NI</v>
          </cell>
          <cell r="D780" t="str">
            <v>NI Biomass - 1st CfD band</v>
          </cell>
          <cell r="E780" t="str">
            <v>NI Biomass</v>
          </cell>
          <cell r="F780" t="str">
            <v>Start &amp; Shutdown Cost</v>
          </cell>
          <cell r="H780">
            <v>0</v>
          </cell>
        </row>
        <row r="781">
          <cell r="A781" t="str">
            <v>NI</v>
          </cell>
          <cell r="D781" t="str">
            <v>NI Biomass - 1st CfD band</v>
          </cell>
          <cell r="E781" t="str">
            <v>NI Biomass</v>
          </cell>
          <cell r="F781" t="str">
            <v>Start Fuel Cost</v>
          </cell>
          <cell r="H781">
            <v>0</v>
          </cell>
        </row>
        <row r="782">
          <cell r="A782" t="str">
            <v>NI</v>
          </cell>
          <cell r="D782" t="str">
            <v>NI Biomass - 1st CfD band</v>
          </cell>
          <cell r="E782" t="str">
            <v>NI Biomass</v>
          </cell>
          <cell r="F782" t="str">
            <v>Emissions Cost</v>
          </cell>
          <cell r="H782">
            <v>0</v>
          </cell>
        </row>
        <row r="783">
          <cell r="A783" t="str">
            <v>NI</v>
          </cell>
          <cell r="D783" t="str">
            <v>NI Biomass - 1st CfD band</v>
          </cell>
          <cell r="E783" t="str">
            <v>NI Biomass</v>
          </cell>
          <cell r="F783" t="str">
            <v>Total Generation Cost</v>
          </cell>
          <cell r="H783">
            <v>0</v>
          </cell>
        </row>
        <row r="784">
          <cell r="A784" t="str">
            <v>NI</v>
          </cell>
          <cell r="D784" t="str">
            <v>NI Biomass - 1st CfD band</v>
          </cell>
          <cell r="E784" t="str">
            <v>NI Biomass</v>
          </cell>
          <cell r="F784" t="str">
            <v>SRMC</v>
          </cell>
          <cell r="H784" t="str">
            <v>€/MWh</v>
          </cell>
        </row>
        <row r="785">
          <cell r="A785" t="str">
            <v>NI</v>
          </cell>
          <cell r="D785" t="str">
            <v>NI Biomass - 1st CfD band</v>
          </cell>
          <cell r="E785" t="str">
            <v>NI Biomass</v>
          </cell>
          <cell r="F785" t="str">
            <v>Mark-up</v>
          </cell>
          <cell r="H785" t="str">
            <v>€/MWh</v>
          </cell>
        </row>
        <row r="786">
          <cell r="A786" t="str">
            <v>NI</v>
          </cell>
          <cell r="D786" t="str">
            <v>NI Biomass - 1st CfD band</v>
          </cell>
          <cell r="E786" t="str">
            <v>NI Biomass</v>
          </cell>
          <cell r="F786" t="str">
            <v>Price Received</v>
          </cell>
          <cell r="H786" t="str">
            <v>€/MWh</v>
          </cell>
        </row>
        <row r="787">
          <cell r="A787" t="str">
            <v>NI</v>
          </cell>
          <cell r="D787" t="str">
            <v>NI Biomass - 1st CfD band</v>
          </cell>
          <cell r="E787" t="str">
            <v>NI Biomass</v>
          </cell>
          <cell r="F787" t="str">
            <v>Pool Revenue</v>
          </cell>
          <cell r="H787">
            <v>0</v>
          </cell>
        </row>
        <row r="788">
          <cell r="A788" t="str">
            <v>NI</v>
          </cell>
          <cell r="D788" t="str">
            <v>NI Biomass - 1st CfD band</v>
          </cell>
          <cell r="E788" t="str">
            <v>NI Biomass</v>
          </cell>
          <cell r="F788" t="str">
            <v>Net Revenue</v>
          </cell>
          <cell r="H788">
            <v>0</v>
          </cell>
        </row>
        <row r="789">
          <cell r="A789" t="str">
            <v>NI</v>
          </cell>
          <cell r="D789" t="str">
            <v>NI Biomass - 1st CfD band</v>
          </cell>
          <cell r="E789" t="str">
            <v>NI Biomass</v>
          </cell>
          <cell r="F789" t="str">
            <v>Net Profit</v>
          </cell>
          <cell r="H789">
            <v>0</v>
          </cell>
        </row>
        <row r="790">
          <cell r="A790" t="str">
            <v>NI</v>
          </cell>
          <cell r="D790" t="str">
            <v>NI Biomass - 1st CfD band</v>
          </cell>
          <cell r="E790" t="str">
            <v>NI Biomass</v>
          </cell>
          <cell r="F790" t="str">
            <v>Installed Capacity</v>
          </cell>
          <cell r="H790" t="str">
            <v>MW</v>
          </cell>
        </row>
        <row r="791">
          <cell r="A791" t="str">
            <v>NI</v>
          </cell>
          <cell r="D791" t="str">
            <v>NI Biomass - 1st CfD band</v>
          </cell>
          <cell r="E791" t="str">
            <v>NI Biomass</v>
          </cell>
          <cell r="F791" t="str">
            <v>Rated Capacity</v>
          </cell>
          <cell r="H791" t="str">
            <v>MW</v>
          </cell>
        </row>
        <row r="792">
          <cell r="A792" t="str">
            <v>NI</v>
          </cell>
          <cell r="D792" t="str">
            <v>NI Biomass - 1st CfD band</v>
          </cell>
          <cell r="E792" t="str">
            <v>NI Biomass</v>
          </cell>
          <cell r="F792" t="str">
            <v>Maintenance</v>
          </cell>
          <cell r="H792" t="str">
            <v>GWh</v>
          </cell>
        </row>
        <row r="793">
          <cell r="A793" t="str">
            <v>NI</v>
          </cell>
          <cell r="D793" t="str">
            <v>NI Biomass - 1st CfD band</v>
          </cell>
          <cell r="E793" t="str">
            <v>NI Biomass</v>
          </cell>
          <cell r="F793" t="str">
            <v>Forced Outage</v>
          </cell>
          <cell r="H793" t="str">
            <v>GWh</v>
          </cell>
        </row>
        <row r="794">
          <cell r="A794" t="str">
            <v>NI</v>
          </cell>
          <cell r="D794" t="str">
            <v>NI Biomass - 1st CfD band</v>
          </cell>
          <cell r="E794" t="str">
            <v>NI Biomass</v>
          </cell>
          <cell r="F794" t="str">
            <v>Available Energy</v>
          </cell>
          <cell r="H794" t="str">
            <v>GWh</v>
          </cell>
        </row>
        <row r="795">
          <cell r="A795" t="str">
            <v>NI</v>
          </cell>
          <cell r="D795" t="str">
            <v>NI Biomass - 2nd CfD band</v>
          </cell>
          <cell r="E795" t="str">
            <v>NI Biomass</v>
          </cell>
          <cell r="F795" t="str">
            <v>Generation</v>
          </cell>
          <cell r="H795" t="str">
            <v>GWh</v>
          </cell>
        </row>
        <row r="796">
          <cell r="A796" t="str">
            <v>NI</v>
          </cell>
          <cell r="D796" t="str">
            <v>NI Biomass - 2nd CfD band</v>
          </cell>
          <cell r="E796" t="str">
            <v>NI Biomass</v>
          </cell>
          <cell r="F796" t="str">
            <v>Units Started</v>
          </cell>
          <cell r="H796" t="str">
            <v>-</v>
          </cell>
        </row>
        <row r="797">
          <cell r="A797" t="str">
            <v>NI</v>
          </cell>
          <cell r="D797" t="str">
            <v>NI Biomass - 2nd CfD band</v>
          </cell>
          <cell r="E797" t="str">
            <v>NI Biomass</v>
          </cell>
          <cell r="F797" t="str">
            <v>Hours of Operation</v>
          </cell>
          <cell r="H797" t="str">
            <v>hrs</v>
          </cell>
        </row>
        <row r="798">
          <cell r="A798" t="str">
            <v>NI</v>
          </cell>
          <cell r="D798" t="str">
            <v>NI Biomass - 2nd CfD band</v>
          </cell>
          <cell r="E798" t="str">
            <v>NI Biomass</v>
          </cell>
          <cell r="F798" t="str">
            <v>Capacity Factor</v>
          </cell>
          <cell r="H798" t="str">
            <v>%</v>
          </cell>
        </row>
        <row r="799">
          <cell r="A799" t="str">
            <v>NI</v>
          </cell>
          <cell r="D799" t="str">
            <v>NI Biomass - 2nd CfD band</v>
          </cell>
          <cell r="E799" t="str">
            <v>NI Biomass</v>
          </cell>
          <cell r="F799" t="str">
            <v>Energy Curtailed</v>
          </cell>
          <cell r="H799" t="str">
            <v>GWh</v>
          </cell>
        </row>
        <row r="800">
          <cell r="A800" t="str">
            <v>NI</v>
          </cell>
          <cell r="D800" t="str">
            <v>NI Biomass - 2nd CfD band</v>
          </cell>
          <cell r="E800" t="str">
            <v>NI Biomass</v>
          </cell>
          <cell r="F800" t="str">
            <v>Fixed Load Generation</v>
          </cell>
          <cell r="H800" t="str">
            <v>GWh</v>
          </cell>
        </row>
        <row r="801">
          <cell r="A801" t="str">
            <v>NI</v>
          </cell>
          <cell r="D801" t="str">
            <v>NI Biomass - 2nd CfD band</v>
          </cell>
          <cell r="E801" t="str">
            <v>NI Biomass</v>
          </cell>
          <cell r="F801" t="str">
            <v>Pump Load</v>
          </cell>
          <cell r="H801" t="str">
            <v>GWh</v>
          </cell>
        </row>
        <row r="802">
          <cell r="A802" t="str">
            <v>NI</v>
          </cell>
          <cell r="D802" t="str">
            <v>NI Biomass - 2nd CfD band</v>
          </cell>
          <cell r="E802" t="str">
            <v>NI Biomass</v>
          </cell>
          <cell r="F802" t="str">
            <v>VO&amp;M Cost</v>
          </cell>
          <cell r="H802">
            <v>0</v>
          </cell>
        </row>
        <row r="803">
          <cell r="A803" t="str">
            <v>NI</v>
          </cell>
          <cell r="D803" t="str">
            <v>NI Biomass - 2nd CfD band</v>
          </cell>
          <cell r="E803" t="str">
            <v>NI Biomass</v>
          </cell>
          <cell r="F803" t="str">
            <v>Generation Cost</v>
          </cell>
          <cell r="H803">
            <v>0</v>
          </cell>
        </row>
        <row r="804">
          <cell r="A804" t="str">
            <v>NI</v>
          </cell>
          <cell r="D804" t="str">
            <v>NI Biomass - 2nd CfD band</v>
          </cell>
          <cell r="E804" t="str">
            <v>NI Biomass</v>
          </cell>
          <cell r="F804" t="str">
            <v>Start &amp; Shutdown Cost</v>
          </cell>
          <cell r="H804">
            <v>0</v>
          </cell>
        </row>
        <row r="805">
          <cell r="A805" t="str">
            <v>NI</v>
          </cell>
          <cell r="D805" t="str">
            <v>NI Biomass - 2nd CfD band</v>
          </cell>
          <cell r="E805" t="str">
            <v>NI Biomass</v>
          </cell>
          <cell r="F805" t="str">
            <v>Start Fuel Cost</v>
          </cell>
          <cell r="H805">
            <v>0</v>
          </cell>
        </row>
        <row r="806">
          <cell r="A806" t="str">
            <v>NI</v>
          </cell>
          <cell r="D806" t="str">
            <v>NI Biomass - 2nd CfD band</v>
          </cell>
          <cell r="E806" t="str">
            <v>NI Biomass</v>
          </cell>
          <cell r="F806" t="str">
            <v>Emissions Cost</v>
          </cell>
          <cell r="H806">
            <v>0</v>
          </cell>
        </row>
        <row r="807">
          <cell r="A807" t="str">
            <v>NI</v>
          </cell>
          <cell r="D807" t="str">
            <v>NI Biomass - 2nd CfD band</v>
          </cell>
          <cell r="E807" t="str">
            <v>NI Biomass</v>
          </cell>
          <cell r="F807" t="str">
            <v>Total Generation Cost</v>
          </cell>
          <cell r="H807">
            <v>0</v>
          </cell>
        </row>
        <row r="808">
          <cell r="A808" t="str">
            <v>NI</v>
          </cell>
          <cell r="D808" t="str">
            <v>NI Biomass - 2nd CfD band</v>
          </cell>
          <cell r="E808" t="str">
            <v>NI Biomass</v>
          </cell>
          <cell r="F808" t="str">
            <v>SRMC</v>
          </cell>
          <cell r="H808" t="str">
            <v>€/MWh</v>
          </cell>
        </row>
        <row r="809">
          <cell r="A809" t="str">
            <v>NI</v>
          </cell>
          <cell r="D809" t="str">
            <v>NI Biomass - 2nd CfD band</v>
          </cell>
          <cell r="E809" t="str">
            <v>NI Biomass</v>
          </cell>
          <cell r="F809" t="str">
            <v>Mark-up</v>
          </cell>
          <cell r="H809" t="str">
            <v>€/MWh</v>
          </cell>
        </row>
        <row r="810">
          <cell r="A810" t="str">
            <v>NI</v>
          </cell>
          <cell r="D810" t="str">
            <v>NI Biomass - 2nd CfD band</v>
          </cell>
          <cell r="E810" t="str">
            <v>NI Biomass</v>
          </cell>
          <cell r="F810" t="str">
            <v>Price Received</v>
          </cell>
          <cell r="H810" t="str">
            <v>€/MWh</v>
          </cell>
        </row>
        <row r="811">
          <cell r="A811" t="str">
            <v>NI</v>
          </cell>
          <cell r="D811" t="str">
            <v>NI Biomass - 2nd CfD band</v>
          </cell>
          <cell r="E811" t="str">
            <v>NI Biomass</v>
          </cell>
          <cell r="F811" t="str">
            <v>Pool Revenue</v>
          </cell>
          <cell r="H811">
            <v>0</v>
          </cell>
        </row>
        <row r="812">
          <cell r="A812" t="str">
            <v>NI</v>
          </cell>
          <cell r="D812" t="str">
            <v>NI Biomass - 2nd CfD band</v>
          </cell>
          <cell r="E812" t="str">
            <v>NI Biomass</v>
          </cell>
          <cell r="F812" t="str">
            <v>Net Revenue</v>
          </cell>
          <cell r="H812">
            <v>0</v>
          </cell>
        </row>
        <row r="813">
          <cell r="A813" t="str">
            <v>NI</v>
          </cell>
          <cell r="D813" t="str">
            <v>NI Biomass - 2nd CfD band</v>
          </cell>
          <cell r="E813" t="str">
            <v>NI Biomass</v>
          </cell>
          <cell r="F813" t="str">
            <v>Net Profit</v>
          </cell>
          <cell r="H813">
            <v>0</v>
          </cell>
        </row>
        <row r="814">
          <cell r="A814" t="str">
            <v>NI</v>
          </cell>
          <cell r="D814" t="str">
            <v>NI Biomass - 2nd CfD band</v>
          </cell>
          <cell r="E814" t="str">
            <v>NI Biomass</v>
          </cell>
          <cell r="F814" t="str">
            <v>Installed Capacity</v>
          </cell>
          <cell r="H814" t="str">
            <v>MW</v>
          </cell>
        </row>
        <row r="815">
          <cell r="A815" t="str">
            <v>NI</v>
          </cell>
          <cell r="D815" t="str">
            <v>NI Biomass - 2nd CfD band</v>
          </cell>
          <cell r="E815" t="str">
            <v>NI Biomass</v>
          </cell>
          <cell r="F815" t="str">
            <v>Rated Capacity</v>
          </cell>
          <cell r="H815" t="str">
            <v>MW</v>
          </cell>
        </row>
        <row r="816">
          <cell r="A816" t="str">
            <v>NI</v>
          </cell>
          <cell r="D816" t="str">
            <v>NI Biomass - 2nd CfD band</v>
          </cell>
          <cell r="E816" t="str">
            <v>NI Biomass</v>
          </cell>
          <cell r="F816" t="str">
            <v>Maintenance</v>
          </cell>
          <cell r="H816" t="str">
            <v>GWh</v>
          </cell>
        </row>
        <row r="817">
          <cell r="A817" t="str">
            <v>NI</v>
          </cell>
          <cell r="D817" t="str">
            <v>NI Biomass - 2nd CfD band</v>
          </cell>
          <cell r="E817" t="str">
            <v>NI Biomass</v>
          </cell>
          <cell r="F817" t="str">
            <v>Forced Outage</v>
          </cell>
          <cell r="H817" t="str">
            <v>GWh</v>
          </cell>
        </row>
        <row r="818">
          <cell r="A818" t="str">
            <v>NI</v>
          </cell>
          <cell r="D818" t="str">
            <v>NI Biomass - 2nd CfD band</v>
          </cell>
          <cell r="E818" t="str">
            <v>NI Biomass</v>
          </cell>
          <cell r="F818" t="str">
            <v>Available Energy</v>
          </cell>
          <cell r="H818" t="str">
            <v>GWh</v>
          </cell>
        </row>
        <row r="819">
          <cell r="A819" t="str">
            <v>NI</v>
          </cell>
          <cell r="D819" t="str">
            <v>NI Biomass - No support</v>
          </cell>
          <cell r="E819" t="str">
            <v>NI Biomass</v>
          </cell>
          <cell r="F819" t="str">
            <v>Generation</v>
          </cell>
          <cell r="H819" t="str">
            <v>GWh</v>
          </cell>
        </row>
        <row r="820">
          <cell r="A820" t="str">
            <v>NI</v>
          </cell>
          <cell r="D820" t="str">
            <v>NI Biomass - No support</v>
          </cell>
          <cell r="E820" t="str">
            <v>NI Biomass</v>
          </cell>
          <cell r="F820" t="str">
            <v>Units Started</v>
          </cell>
          <cell r="H820" t="str">
            <v>-</v>
          </cell>
        </row>
        <row r="821">
          <cell r="A821" t="str">
            <v>NI</v>
          </cell>
          <cell r="D821" t="str">
            <v>NI Biomass - No support</v>
          </cell>
          <cell r="E821" t="str">
            <v>NI Biomass</v>
          </cell>
          <cell r="F821" t="str">
            <v>Hours of Operation</v>
          </cell>
          <cell r="H821" t="str">
            <v>hrs</v>
          </cell>
        </row>
        <row r="822">
          <cell r="A822" t="str">
            <v>NI</v>
          </cell>
          <cell r="D822" t="str">
            <v>NI Biomass - No support</v>
          </cell>
          <cell r="E822" t="str">
            <v>NI Biomass</v>
          </cell>
          <cell r="F822" t="str">
            <v>Capacity Factor</v>
          </cell>
          <cell r="H822" t="str">
            <v>%</v>
          </cell>
        </row>
        <row r="823">
          <cell r="A823" t="str">
            <v>NI</v>
          </cell>
          <cell r="D823" t="str">
            <v>NI Biomass - No support</v>
          </cell>
          <cell r="E823" t="str">
            <v>NI Biomass</v>
          </cell>
          <cell r="F823" t="str">
            <v>Energy Curtailed</v>
          </cell>
          <cell r="H823" t="str">
            <v>GWh</v>
          </cell>
        </row>
        <row r="824">
          <cell r="A824" t="str">
            <v>NI</v>
          </cell>
          <cell r="D824" t="str">
            <v>NI Biomass - No support</v>
          </cell>
          <cell r="E824" t="str">
            <v>NI Biomass</v>
          </cell>
          <cell r="F824" t="str">
            <v>Fixed Load Generation</v>
          </cell>
          <cell r="H824" t="str">
            <v>GWh</v>
          </cell>
        </row>
        <row r="825">
          <cell r="A825" t="str">
            <v>NI</v>
          </cell>
          <cell r="D825" t="str">
            <v>NI Biomass - No support</v>
          </cell>
          <cell r="E825" t="str">
            <v>NI Biomass</v>
          </cell>
          <cell r="F825" t="str">
            <v>Pump Load</v>
          </cell>
          <cell r="H825" t="str">
            <v>GWh</v>
          </cell>
        </row>
        <row r="826">
          <cell r="A826" t="str">
            <v>NI</v>
          </cell>
          <cell r="D826" t="str">
            <v>NI Biomass - No support</v>
          </cell>
          <cell r="E826" t="str">
            <v>NI Biomass</v>
          </cell>
          <cell r="F826" t="str">
            <v>VO&amp;M Cost</v>
          </cell>
          <cell r="H826">
            <v>0</v>
          </cell>
        </row>
        <row r="827">
          <cell r="A827" t="str">
            <v>NI</v>
          </cell>
          <cell r="D827" t="str">
            <v>NI Biomass - No support</v>
          </cell>
          <cell r="E827" t="str">
            <v>NI Biomass</v>
          </cell>
          <cell r="F827" t="str">
            <v>Generation Cost</v>
          </cell>
          <cell r="H827">
            <v>0</v>
          </cell>
        </row>
        <row r="828">
          <cell r="A828" t="str">
            <v>NI</v>
          </cell>
          <cell r="D828" t="str">
            <v>NI Biomass - No support</v>
          </cell>
          <cell r="E828" t="str">
            <v>NI Biomass</v>
          </cell>
          <cell r="F828" t="str">
            <v>Start &amp; Shutdown Cost</v>
          </cell>
          <cell r="H828">
            <v>0</v>
          </cell>
        </row>
        <row r="829">
          <cell r="A829" t="str">
            <v>NI</v>
          </cell>
          <cell r="D829" t="str">
            <v>NI Biomass - No support</v>
          </cell>
          <cell r="E829" t="str">
            <v>NI Biomass</v>
          </cell>
          <cell r="F829" t="str">
            <v>Start Fuel Cost</v>
          </cell>
          <cell r="H829">
            <v>0</v>
          </cell>
        </row>
        <row r="830">
          <cell r="A830" t="str">
            <v>NI</v>
          </cell>
          <cell r="D830" t="str">
            <v>NI Biomass - No support</v>
          </cell>
          <cell r="E830" t="str">
            <v>NI Biomass</v>
          </cell>
          <cell r="F830" t="str">
            <v>Emissions Cost</v>
          </cell>
          <cell r="H830">
            <v>0</v>
          </cell>
        </row>
        <row r="831">
          <cell r="A831" t="str">
            <v>NI</v>
          </cell>
          <cell r="D831" t="str">
            <v>NI Biomass - No support</v>
          </cell>
          <cell r="E831" t="str">
            <v>NI Biomass</v>
          </cell>
          <cell r="F831" t="str">
            <v>Total Generation Cost</v>
          </cell>
          <cell r="H831">
            <v>0</v>
          </cell>
        </row>
        <row r="832">
          <cell r="A832" t="str">
            <v>NI</v>
          </cell>
          <cell r="D832" t="str">
            <v>NI Biomass - No support</v>
          </cell>
          <cell r="E832" t="str">
            <v>NI Biomass</v>
          </cell>
          <cell r="F832" t="str">
            <v>SRMC</v>
          </cell>
          <cell r="H832" t="str">
            <v>€/MWh</v>
          </cell>
        </row>
        <row r="833">
          <cell r="A833" t="str">
            <v>NI</v>
          </cell>
          <cell r="D833" t="str">
            <v>NI Biomass - No support</v>
          </cell>
          <cell r="E833" t="str">
            <v>NI Biomass</v>
          </cell>
          <cell r="F833" t="str">
            <v>Mark-up</v>
          </cell>
          <cell r="H833" t="str">
            <v>€/MWh</v>
          </cell>
        </row>
        <row r="834">
          <cell r="A834" t="str">
            <v>NI</v>
          </cell>
          <cell r="D834" t="str">
            <v>NI Biomass - No support</v>
          </cell>
          <cell r="E834" t="str">
            <v>NI Biomass</v>
          </cell>
          <cell r="F834" t="str">
            <v>Price Received</v>
          </cell>
          <cell r="H834" t="str">
            <v>€/MWh</v>
          </cell>
        </row>
        <row r="835">
          <cell r="A835" t="str">
            <v>NI</v>
          </cell>
          <cell r="D835" t="str">
            <v>NI Biomass - No support</v>
          </cell>
          <cell r="E835" t="str">
            <v>NI Biomass</v>
          </cell>
          <cell r="F835" t="str">
            <v>Pool Revenue</v>
          </cell>
          <cell r="H835">
            <v>0</v>
          </cell>
        </row>
        <row r="836">
          <cell r="A836" t="str">
            <v>NI</v>
          </cell>
          <cell r="D836" t="str">
            <v>NI Biomass - No support</v>
          </cell>
          <cell r="E836" t="str">
            <v>NI Biomass</v>
          </cell>
          <cell r="F836" t="str">
            <v>Net Revenue</v>
          </cell>
          <cell r="H836">
            <v>0</v>
          </cell>
        </row>
        <row r="837">
          <cell r="A837" t="str">
            <v>NI</v>
          </cell>
          <cell r="D837" t="str">
            <v>NI Biomass - No support</v>
          </cell>
          <cell r="E837" t="str">
            <v>NI Biomass</v>
          </cell>
          <cell r="F837" t="str">
            <v>Net Profit</v>
          </cell>
          <cell r="H837">
            <v>0</v>
          </cell>
        </row>
        <row r="838">
          <cell r="A838" t="str">
            <v>NI</v>
          </cell>
          <cell r="D838" t="str">
            <v>NI Biomass - No support</v>
          </cell>
          <cell r="E838" t="str">
            <v>NI Biomass</v>
          </cell>
          <cell r="F838" t="str">
            <v>Installed Capacity</v>
          </cell>
          <cell r="H838" t="str">
            <v>MW</v>
          </cell>
        </row>
        <row r="839">
          <cell r="A839" t="str">
            <v>NI</v>
          </cell>
          <cell r="D839" t="str">
            <v>NI Biomass - No support</v>
          </cell>
          <cell r="E839" t="str">
            <v>NI Biomass</v>
          </cell>
          <cell r="F839" t="str">
            <v>Rated Capacity</v>
          </cell>
          <cell r="H839" t="str">
            <v>MW</v>
          </cell>
        </row>
        <row r="840">
          <cell r="A840" t="str">
            <v>NI</v>
          </cell>
          <cell r="D840" t="str">
            <v>NI Biomass - No support</v>
          </cell>
          <cell r="E840" t="str">
            <v>NI Biomass</v>
          </cell>
          <cell r="F840" t="str">
            <v>Maintenance</v>
          </cell>
          <cell r="H840" t="str">
            <v>GWh</v>
          </cell>
        </row>
        <row r="841">
          <cell r="A841" t="str">
            <v>NI</v>
          </cell>
          <cell r="D841" t="str">
            <v>NI Biomass - No support</v>
          </cell>
          <cell r="E841" t="str">
            <v>NI Biomass</v>
          </cell>
          <cell r="F841" t="str">
            <v>Forced Outage</v>
          </cell>
          <cell r="H841" t="str">
            <v>GWh</v>
          </cell>
        </row>
        <row r="842">
          <cell r="A842" t="str">
            <v>NI</v>
          </cell>
          <cell r="D842" t="str">
            <v>NI Biomass - No support</v>
          </cell>
          <cell r="E842" t="str">
            <v>NI Biomass</v>
          </cell>
          <cell r="F842" t="str">
            <v>Available Energy</v>
          </cell>
          <cell r="H842" t="str">
            <v>GWh</v>
          </cell>
        </row>
        <row r="843">
          <cell r="A843" t="str">
            <v>NI</v>
          </cell>
          <cell r="D843" t="str">
            <v>NI Biomass - RO</v>
          </cell>
          <cell r="E843" t="str">
            <v>NI Biomass</v>
          </cell>
          <cell r="F843" t="str">
            <v>Generation</v>
          </cell>
          <cell r="H843" t="str">
            <v>GWh</v>
          </cell>
        </row>
        <row r="844">
          <cell r="A844" t="str">
            <v>NI</v>
          </cell>
          <cell r="D844" t="str">
            <v>NI Biomass - RO</v>
          </cell>
          <cell r="E844" t="str">
            <v>NI Biomass</v>
          </cell>
          <cell r="F844" t="str">
            <v>Units Started</v>
          </cell>
          <cell r="H844" t="str">
            <v>-</v>
          </cell>
        </row>
        <row r="845">
          <cell r="A845" t="str">
            <v>NI</v>
          </cell>
          <cell r="D845" t="str">
            <v>NI Biomass - RO</v>
          </cell>
          <cell r="E845" t="str">
            <v>NI Biomass</v>
          </cell>
          <cell r="F845" t="str">
            <v>Hours of Operation</v>
          </cell>
          <cell r="H845" t="str">
            <v>hrs</v>
          </cell>
        </row>
        <row r="846">
          <cell r="A846" t="str">
            <v>NI</v>
          </cell>
          <cell r="D846" t="str">
            <v>NI Biomass - RO</v>
          </cell>
          <cell r="E846" t="str">
            <v>NI Biomass</v>
          </cell>
          <cell r="F846" t="str">
            <v>Capacity Factor</v>
          </cell>
          <cell r="H846" t="str">
            <v>%</v>
          </cell>
        </row>
        <row r="847">
          <cell r="A847" t="str">
            <v>NI</v>
          </cell>
          <cell r="D847" t="str">
            <v>NI Biomass - RO</v>
          </cell>
          <cell r="E847" t="str">
            <v>NI Biomass</v>
          </cell>
          <cell r="F847" t="str">
            <v>Energy Curtailed</v>
          </cell>
          <cell r="H847" t="str">
            <v>GWh</v>
          </cell>
        </row>
        <row r="848">
          <cell r="A848" t="str">
            <v>NI</v>
          </cell>
          <cell r="D848" t="str">
            <v>NI Biomass - RO</v>
          </cell>
          <cell r="E848" t="str">
            <v>NI Biomass</v>
          </cell>
          <cell r="F848" t="str">
            <v>Fixed Load Generation</v>
          </cell>
          <cell r="H848" t="str">
            <v>GWh</v>
          </cell>
        </row>
        <row r="849">
          <cell r="A849" t="str">
            <v>NI</v>
          </cell>
          <cell r="D849" t="str">
            <v>NI Biomass - RO</v>
          </cell>
          <cell r="E849" t="str">
            <v>NI Biomass</v>
          </cell>
          <cell r="F849" t="str">
            <v>Pump Load</v>
          </cell>
          <cell r="H849" t="str">
            <v>GWh</v>
          </cell>
        </row>
        <row r="850">
          <cell r="A850" t="str">
            <v>NI</v>
          </cell>
          <cell r="D850" t="str">
            <v>NI Biomass - RO</v>
          </cell>
          <cell r="E850" t="str">
            <v>NI Biomass</v>
          </cell>
          <cell r="F850" t="str">
            <v>VO&amp;M Cost</v>
          </cell>
          <cell r="H850">
            <v>0</v>
          </cell>
        </row>
        <row r="851">
          <cell r="A851" t="str">
            <v>NI</v>
          </cell>
          <cell r="D851" t="str">
            <v>NI Biomass - RO</v>
          </cell>
          <cell r="E851" t="str">
            <v>NI Biomass</v>
          </cell>
          <cell r="F851" t="str">
            <v>Generation Cost</v>
          </cell>
          <cell r="H851">
            <v>0</v>
          </cell>
        </row>
        <row r="852">
          <cell r="A852" t="str">
            <v>NI</v>
          </cell>
          <cell r="D852" t="str">
            <v>NI Biomass - RO</v>
          </cell>
          <cell r="E852" t="str">
            <v>NI Biomass</v>
          </cell>
          <cell r="F852" t="str">
            <v>Start &amp; Shutdown Cost</v>
          </cell>
          <cell r="H852">
            <v>0</v>
          </cell>
        </row>
        <row r="853">
          <cell r="A853" t="str">
            <v>NI</v>
          </cell>
          <cell r="D853" t="str">
            <v>NI Biomass - RO</v>
          </cell>
          <cell r="E853" t="str">
            <v>NI Biomass</v>
          </cell>
          <cell r="F853" t="str">
            <v>Start Fuel Cost</v>
          </cell>
          <cell r="H853">
            <v>0</v>
          </cell>
        </row>
        <row r="854">
          <cell r="A854" t="str">
            <v>NI</v>
          </cell>
          <cell r="D854" t="str">
            <v>NI Biomass - RO</v>
          </cell>
          <cell r="E854" t="str">
            <v>NI Biomass</v>
          </cell>
          <cell r="F854" t="str">
            <v>Emissions Cost</v>
          </cell>
          <cell r="H854">
            <v>0</v>
          </cell>
        </row>
        <row r="855">
          <cell r="A855" t="str">
            <v>NI</v>
          </cell>
          <cell r="D855" t="str">
            <v>NI Biomass - RO</v>
          </cell>
          <cell r="E855" t="str">
            <v>NI Biomass</v>
          </cell>
          <cell r="F855" t="str">
            <v>Total Generation Cost</v>
          </cell>
          <cell r="H855">
            <v>0</v>
          </cell>
        </row>
        <row r="856">
          <cell r="A856" t="str">
            <v>NI</v>
          </cell>
          <cell r="D856" t="str">
            <v>NI Biomass - RO</v>
          </cell>
          <cell r="E856" t="str">
            <v>NI Biomass</v>
          </cell>
          <cell r="F856" t="str">
            <v>SRMC</v>
          </cell>
          <cell r="H856" t="str">
            <v>€/MWh</v>
          </cell>
        </row>
        <row r="857">
          <cell r="A857" t="str">
            <v>NI</v>
          </cell>
          <cell r="D857" t="str">
            <v>NI Biomass - RO</v>
          </cell>
          <cell r="E857" t="str">
            <v>NI Biomass</v>
          </cell>
          <cell r="F857" t="str">
            <v>Mark-up</v>
          </cell>
          <cell r="H857" t="str">
            <v>€/MWh</v>
          </cell>
        </row>
        <row r="858">
          <cell r="A858" t="str">
            <v>NI</v>
          </cell>
          <cell r="D858" t="str">
            <v>NI Biomass - RO</v>
          </cell>
          <cell r="E858" t="str">
            <v>NI Biomass</v>
          </cell>
          <cell r="F858" t="str">
            <v>Price Received</v>
          </cell>
          <cell r="H858" t="str">
            <v>€/MWh</v>
          </cell>
        </row>
        <row r="859">
          <cell r="A859" t="str">
            <v>NI</v>
          </cell>
          <cell r="D859" t="str">
            <v>NI Biomass - RO</v>
          </cell>
          <cell r="E859" t="str">
            <v>NI Biomass</v>
          </cell>
          <cell r="F859" t="str">
            <v>Pool Revenue</v>
          </cell>
          <cell r="H859">
            <v>0</v>
          </cell>
        </row>
        <row r="860">
          <cell r="A860" t="str">
            <v>NI</v>
          </cell>
          <cell r="D860" t="str">
            <v>NI Biomass - RO</v>
          </cell>
          <cell r="E860" t="str">
            <v>NI Biomass</v>
          </cell>
          <cell r="F860" t="str">
            <v>Net Revenue</v>
          </cell>
          <cell r="H860">
            <v>0</v>
          </cell>
        </row>
        <row r="861">
          <cell r="A861" t="str">
            <v>NI</v>
          </cell>
          <cell r="D861" t="str">
            <v>NI Biomass - RO</v>
          </cell>
          <cell r="E861" t="str">
            <v>NI Biomass</v>
          </cell>
          <cell r="F861" t="str">
            <v>Net Profit</v>
          </cell>
          <cell r="H861">
            <v>0</v>
          </cell>
        </row>
        <row r="862">
          <cell r="A862" t="str">
            <v>NI</v>
          </cell>
          <cell r="D862" t="str">
            <v>NI Biomass - RO</v>
          </cell>
          <cell r="E862" t="str">
            <v>NI Biomass</v>
          </cell>
          <cell r="F862" t="str">
            <v>Installed Capacity</v>
          </cell>
          <cell r="H862" t="str">
            <v>MW</v>
          </cell>
        </row>
        <row r="863">
          <cell r="A863" t="str">
            <v>NI</v>
          </cell>
          <cell r="D863" t="str">
            <v>NI Biomass - RO</v>
          </cell>
          <cell r="E863" t="str">
            <v>NI Biomass</v>
          </cell>
          <cell r="F863" t="str">
            <v>Rated Capacity</v>
          </cell>
          <cell r="H863" t="str">
            <v>MW</v>
          </cell>
        </row>
        <row r="864">
          <cell r="A864" t="str">
            <v>NI</v>
          </cell>
          <cell r="D864" t="str">
            <v>NI Biomass - RO</v>
          </cell>
          <cell r="E864" t="str">
            <v>NI Biomass</v>
          </cell>
          <cell r="F864" t="str">
            <v>Maintenance</v>
          </cell>
          <cell r="H864" t="str">
            <v>GWh</v>
          </cell>
        </row>
        <row r="865">
          <cell r="A865" t="str">
            <v>NI</v>
          </cell>
          <cell r="D865" t="str">
            <v>NI Biomass - RO</v>
          </cell>
          <cell r="E865" t="str">
            <v>NI Biomass</v>
          </cell>
          <cell r="F865" t="str">
            <v>Forced Outage</v>
          </cell>
          <cell r="H865" t="str">
            <v>GWh</v>
          </cell>
        </row>
        <row r="866">
          <cell r="A866" t="str">
            <v>NI</v>
          </cell>
          <cell r="D866" t="str">
            <v>NI Biomass - RO</v>
          </cell>
          <cell r="E866" t="str">
            <v>NI Biomass</v>
          </cell>
          <cell r="F866" t="str">
            <v>Available Energy</v>
          </cell>
          <cell r="H866" t="str">
            <v>GWh</v>
          </cell>
        </row>
        <row r="867">
          <cell r="A867" t="str">
            <v>NI</v>
          </cell>
          <cell r="D867" t="str">
            <v>NI Tidal - 1st CfD band</v>
          </cell>
          <cell r="E867" t="str">
            <v>NI Tidal</v>
          </cell>
          <cell r="F867" t="str">
            <v>Generation</v>
          </cell>
          <cell r="H867" t="str">
            <v>GWh</v>
          </cell>
        </row>
        <row r="868">
          <cell r="A868" t="str">
            <v>NI</v>
          </cell>
          <cell r="D868" t="str">
            <v>NI Tidal - 1st CfD band</v>
          </cell>
          <cell r="E868" t="str">
            <v>NI Tidal</v>
          </cell>
          <cell r="F868" t="str">
            <v>Units Started</v>
          </cell>
          <cell r="H868" t="str">
            <v>-</v>
          </cell>
        </row>
        <row r="869">
          <cell r="A869" t="str">
            <v>NI</v>
          </cell>
          <cell r="D869" t="str">
            <v>NI Tidal - 1st CfD band</v>
          </cell>
          <cell r="E869" t="str">
            <v>NI Tidal</v>
          </cell>
          <cell r="F869" t="str">
            <v>Hours of Operation</v>
          </cell>
          <cell r="H869" t="str">
            <v>hrs</v>
          </cell>
        </row>
        <row r="870">
          <cell r="A870" t="str">
            <v>NI</v>
          </cell>
          <cell r="D870" t="str">
            <v>NI Tidal - 1st CfD band</v>
          </cell>
          <cell r="E870" t="str">
            <v>NI Tidal</v>
          </cell>
          <cell r="F870" t="str">
            <v>Capacity Factor</v>
          </cell>
          <cell r="H870" t="str">
            <v>%</v>
          </cell>
        </row>
        <row r="871">
          <cell r="A871" t="str">
            <v>NI</v>
          </cell>
          <cell r="D871" t="str">
            <v>NI Tidal - 1st CfD band</v>
          </cell>
          <cell r="E871" t="str">
            <v>NI Tidal</v>
          </cell>
          <cell r="F871" t="str">
            <v>Energy Curtailed</v>
          </cell>
          <cell r="H871" t="str">
            <v>GWh</v>
          </cell>
        </row>
        <row r="872">
          <cell r="A872" t="str">
            <v>NI</v>
          </cell>
          <cell r="D872" t="str">
            <v>NI Tidal - 1st CfD band</v>
          </cell>
          <cell r="E872" t="str">
            <v>NI Tidal</v>
          </cell>
          <cell r="F872" t="str">
            <v>Fixed Load Generation</v>
          </cell>
          <cell r="H872" t="str">
            <v>GWh</v>
          </cell>
        </row>
        <row r="873">
          <cell r="A873" t="str">
            <v>NI</v>
          </cell>
          <cell r="D873" t="str">
            <v>NI Tidal - 1st CfD band</v>
          </cell>
          <cell r="E873" t="str">
            <v>NI Tidal</v>
          </cell>
          <cell r="F873" t="str">
            <v>Pump Load</v>
          </cell>
          <cell r="H873" t="str">
            <v>GWh</v>
          </cell>
        </row>
        <row r="874">
          <cell r="A874" t="str">
            <v>NI</v>
          </cell>
          <cell r="D874" t="str">
            <v>NI Tidal - 1st CfD band</v>
          </cell>
          <cell r="E874" t="str">
            <v>NI Tidal</v>
          </cell>
          <cell r="F874" t="str">
            <v>VO&amp;M Cost</v>
          </cell>
          <cell r="H874">
            <v>0</v>
          </cell>
        </row>
        <row r="875">
          <cell r="A875" t="str">
            <v>NI</v>
          </cell>
          <cell r="D875" t="str">
            <v>NI Tidal - 1st CfD band</v>
          </cell>
          <cell r="E875" t="str">
            <v>NI Tidal</v>
          </cell>
          <cell r="F875" t="str">
            <v>Generation Cost</v>
          </cell>
          <cell r="H875">
            <v>0</v>
          </cell>
        </row>
        <row r="876">
          <cell r="A876" t="str">
            <v>NI</v>
          </cell>
          <cell r="D876" t="str">
            <v>NI Tidal - 1st CfD band</v>
          </cell>
          <cell r="E876" t="str">
            <v>NI Tidal</v>
          </cell>
          <cell r="F876" t="str">
            <v>Start &amp; Shutdown Cost</v>
          </cell>
          <cell r="H876">
            <v>0</v>
          </cell>
        </row>
        <row r="877">
          <cell r="A877" t="str">
            <v>NI</v>
          </cell>
          <cell r="D877" t="str">
            <v>NI Tidal - 1st CfD band</v>
          </cell>
          <cell r="E877" t="str">
            <v>NI Tidal</v>
          </cell>
          <cell r="F877" t="str">
            <v>Start Fuel Cost</v>
          </cell>
          <cell r="H877">
            <v>0</v>
          </cell>
        </row>
        <row r="878">
          <cell r="A878" t="str">
            <v>NI</v>
          </cell>
          <cell r="D878" t="str">
            <v>NI Tidal - 1st CfD band</v>
          </cell>
          <cell r="E878" t="str">
            <v>NI Tidal</v>
          </cell>
          <cell r="F878" t="str">
            <v>Emissions Cost</v>
          </cell>
          <cell r="H878">
            <v>0</v>
          </cell>
        </row>
        <row r="879">
          <cell r="A879" t="str">
            <v>NI</v>
          </cell>
          <cell r="D879" t="str">
            <v>NI Tidal - 1st CfD band</v>
          </cell>
          <cell r="E879" t="str">
            <v>NI Tidal</v>
          </cell>
          <cell r="F879" t="str">
            <v>Total Generation Cost</v>
          </cell>
          <cell r="H879">
            <v>0</v>
          </cell>
        </row>
        <row r="880">
          <cell r="A880" t="str">
            <v>NI</v>
          </cell>
          <cell r="D880" t="str">
            <v>NI Tidal - 1st CfD band</v>
          </cell>
          <cell r="E880" t="str">
            <v>NI Tidal</v>
          </cell>
          <cell r="F880" t="str">
            <v>SRMC</v>
          </cell>
          <cell r="H880" t="str">
            <v>€/MWh</v>
          </cell>
        </row>
        <row r="881">
          <cell r="A881" t="str">
            <v>NI</v>
          </cell>
          <cell r="D881" t="str">
            <v>NI Tidal - 1st CfD band</v>
          </cell>
          <cell r="E881" t="str">
            <v>NI Tidal</v>
          </cell>
          <cell r="F881" t="str">
            <v>Mark-up</v>
          </cell>
          <cell r="H881" t="str">
            <v>€/MWh</v>
          </cell>
        </row>
        <row r="882">
          <cell r="A882" t="str">
            <v>NI</v>
          </cell>
          <cell r="D882" t="str">
            <v>NI Tidal - 1st CfD band</v>
          </cell>
          <cell r="E882" t="str">
            <v>NI Tidal</v>
          </cell>
          <cell r="F882" t="str">
            <v>Price Received</v>
          </cell>
          <cell r="H882" t="str">
            <v>€/MWh</v>
          </cell>
        </row>
        <row r="883">
          <cell r="A883" t="str">
            <v>NI</v>
          </cell>
          <cell r="D883" t="str">
            <v>NI Tidal - 1st CfD band</v>
          </cell>
          <cell r="E883" t="str">
            <v>NI Tidal</v>
          </cell>
          <cell r="F883" t="str">
            <v>Pool Revenue</v>
          </cell>
          <cell r="H883">
            <v>0</v>
          </cell>
        </row>
        <row r="884">
          <cell r="A884" t="str">
            <v>NI</v>
          </cell>
          <cell r="D884" t="str">
            <v>NI Tidal - 1st CfD band</v>
          </cell>
          <cell r="E884" t="str">
            <v>NI Tidal</v>
          </cell>
          <cell r="F884" t="str">
            <v>Net Revenue</v>
          </cell>
          <cell r="H884">
            <v>0</v>
          </cell>
        </row>
        <row r="885">
          <cell r="A885" t="str">
            <v>NI</v>
          </cell>
          <cell r="D885" t="str">
            <v>NI Tidal - 1st CfD band</v>
          </cell>
          <cell r="E885" t="str">
            <v>NI Tidal</v>
          </cell>
          <cell r="F885" t="str">
            <v>Net Profit</v>
          </cell>
          <cell r="H885">
            <v>0</v>
          </cell>
        </row>
        <row r="886">
          <cell r="A886" t="str">
            <v>NI</v>
          </cell>
          <cell r="D886" t="str">
            <v>NI Tidal - 1st CfD band</v>
          </cell>
          <cell r="E886" t="str">
            <v>NI Tidal</v>
          </cell>
          <cell r="F886" t="str">
            <v>Installed Capacity</v>
          </cell>
          <cell r="H886" t="str">
            <v>MW</v>
          </cell>
        </row>
        <row r="887">
          <cell r="A887" t="str">
            <v>NI</v>
          </cell>
          <cell r="D887" t="str">
            <v>NI Tidal - 1st CfD band</v>
          </cell>
          <cell r="E887" t="str">
            <v>NI Tidal</v>
          </cell>
          <cell r="F887" t="str">
            <v>Rated Capacity</v>
          </cell>
          <cell r="H887" t="str">
            <v>MW</v>
          </cell>
        </row>
        <row r="888">
          <cell r="A888" t="str">
            <v>NI</v>
          </cell>
          <cell r="D888" t="str">
            <v>NI Tidal - 1st CfD band</v>
          </cell>
          <cell r="E888" t="str">
            <v>NI Tidal</v>
          </cell>
          <cell r="F888" t="str">
            <v>Maintenance</v>
          </cell>
          <cell r="H888" t="str">
            <v>GWh</v>
          </cell>
        </row>
        <row r="889">
          <cell r="A889" t="str">
            <v>NI</v>
          </cell>
          <cell r="D889" t="str">
            <v>NI Tidal - 1st CfD band</v>
          </cell>
          <cell r="E889" t="str">
            <v>NI Tidal</v>
          </cell>
          <cell r="F889" t="str">
            <v>Forced Outage</v>
          </cell>
          <cell r="H889" t="str">
            <v>GWh</v>
          </cell>
        </row>
        <row r="890">
          <cell r="A890" t="str">
            <v>NI</v>
          </cell>
          <cell r="D890" t="str">
            <v>NI Tidal - 1st CfD band</v>
          </cell>
          <cell r="E890" t="str">
            <v>NI Tidal</v>
          </cell>
          <cell r="F890" t="str">
            <v>Available Energy</v>
          </cell>
          <cell r="H890" t="str">
            <v>GWh</v>
          </cell>
        </row>
        <row r="891">
          <cell r="A891" t="str">
            <v>NI</v>
          </cell>
          <cell r="D891" t="str">
            <v>NI Tidal - 2nd CfD band</v>
          </cell>
          <cell r="E891" t="str">
            <v>NI Tidal</v>
          </cell>
          <cell r="F891" t="str">
            <v>Generation</v>
          </cell>
          <cell r="H891" t="str">
            <v>GWh</v>
          </cell>
        </row>
        <row r="892">
          <cell r="A892" t="str">
            <v>NI</v>
          </cell>
          <cell r="D892" t="str">
            <v>NI Tidal - 2nd CfD band</v>
          </cell>
          <cell r="E892" t="str">
            <v>NI Tidal</v>
          </cell>
          <cell r="F892" t="str">
            <v>Units Started</v>
          </cell>
          <cell r="H892" t="str">
            <v>-</v>
          </cell>
        </row>
        <row r="893">
          <cell r="A893" t="str">
            <v>NI</v>
          </cell>
          <cell r="D893" t="str">
            <v>NI Tidal - 2nd CfD band</v>
          </cell>
          <cell r="E893" t="str">
            <v>NI Tidal</v>
          </cell>
          <cell r="F893" t="str">
            <v>Hours of Operation</v>
          </cell>
          <cell r="H893" t="str">
            <v>hrs</v>
          </cell>
        </row>
        <row r="894">
          <cell r="A894" t="str">
            <v>NI</v>
          </cell>
          <cell r="D894" t="str">
            <v>NI Tidal - 2nd CfD band</v>
          </cell>
          <cell r="E894" t="str">
            <v>NI Tidal</v>
          </cell>
          <cell r="F894" t="str">
            <v>Capacity Factor</v>
          </cell>
          <cell r="H894" t="str">
            <v>%</v>
          </cell>
        </row>
        <row r="895">
          <cell r="A895" t="str">
            <v>NI</v>
          </cell>
          <cell r="D895" t="str">
            <v>NI Tidal - 2nd CfD band</v>
          </cell>
          <cell r="E895" t="str">
            <v>NI Tidal</v>
          </cell>
          <cell r="F895" t="str">
            <v>Energy Curtailed</v>
          </cell>
          <cell r="H895" t="str">
            <v>GWh</v>
          </cell>
        </row>
        <row r="896">
          <cell r="A896" t="str">
            <v>NI</v>
          </cell>
          <cell r="D896" t="str">
            <v>NI Tidal - 2nd CfD band</v>
          </cell>
          <cell r="E896" t="str">
            <v>NI Tidal</v>
          </cell>
          <cell r="F896" t="str">
            <v>Fixed Load Generation</v>
          </cell>
          <cell r="H896" t="str">
            <v>GWh</v>
          </cell>
        </row>
        <row r="897">
          <cell r="A897" t="str">
            <v>NI</v>
          </cell>
          <cell r="D897" t="str">
            <v>NI Tidal - 2nd CfD band</v>
          </cell>
          <cell r="E897" t="str">
            <v>NI Tidal</v>
          </cell>
          <cell r="F897" t="str">
            <v>Pump Load</v>
          </cell>
          <cell r="H897" t="str">
            <v>GWh</v>
          </cell>
        </row>
        <row r="898">
          <cell r="A898" t="str">
            <v>NI</v>
          </cell>
          <cell r="D898" t="str">
            <v>NI Tidal - 2nd CfD band</v>
          </cell>
          <cell r="E898" t="str">
            <v>NI Tidal</v>
          </cell>
          <cell r="F898" t="str">
            <v>VO&amp;M Cost</v>
          </cell>
          <cell r="H898">
            <v>0</v>
          </cell>
        </row>
        <row r="899">
          <cell r="A899" t="str">
            <v>NI</v>
          </cell>
          <cell r="D899" t="str">
            <v>NI Tidal - 2nd CfD band</v>
          </cell>
          <cell r="E899" t="str">
            <v>NI Tidal</v>
          </cell>
          <cell r="F899" t="str">
            <v>Generation Cost</v>
          </cell>
          <cell r="H899">
            <v>0</v>
          </cell>
        </row>
        <row r="900">
          <cell r="A900" t="str">
            <v>NI</v>
          </cell>
          <cell r="D900" t="str">
            <v>NI Tidal - 2nd CfD band</v>
          </cell>
          <cell r="E900" t="str">
            <v>NI Tidal</v>
          </cell>
          <cell r="F900" t="str">
            <v>Start &amp; Shutdown Cost</v>
          </cell>
          <cell r="H900">
            <v>0</v>
          </cell>
        </row>
        <row r="901">
          <cell r="A901" t="str">
            <v>NI</v>
          </cell>
          <cell r="D901" t="str">
            <v>NI Tidal - 2nd CfD band</v>
          </cell>
          <cell r="E901" t="str">
            <v>NI Tidal</v>
          </cell>
          <cell r="F901" t="str">
            <v>Start Fuel Cost</v>
          </cell>
          <cell r="H901">
            <v>0</v>
          </cell>
        </row>
        <row r="902">
          <cell r="A902" t="str">
            <v>NI</v>
          </cell>
          <cell r="D902" t="str">
            <v>NI Tidal - 2nd CfD band</v>
          </cell>
          <cell r="E902" t="str">
            <v>NI Tidal</v>
          </cell>
          <cell r="F902" t="str">
            <v>Emissions Cost</v>
          </cell>
          <cell r="H902">
            <v>0</v>
          </cell>
        </row>
        <row r="903">
          <cell r="A903" t="str">
            <v>NI</v>
          </cell>
          <cell r="D903" t="str">
            <v>NI Tidal - 2nd CfD band</v>
          </cell>
          <cell r="E903" t="str">
            <v>NI Tidal</v>
          </cell>
          <cell r="F903" t="str">
            <v>Total Generation Cost</v>
          </cell>
          <cell r="H903">
            <v>0</v>
          </cell>
        </row>
        <row r="904">
          <cell r="A904" t="str">
            <v>NI</v>
          </cell>
          <cell r="D904" t="str">
            <v>NI Tidal - 2nd CfD band</v>
          </cell>
          <cell r="E904" t="str">
            <v>NI Tidal</v>
          </cell>
          <cell r="F904" t="str">
            <v>SRMC</v>
          </cell>
          <cell r="H904" t="str">
            <v>€/MWh</v>
          </cell>
        </row>
        <row r="905">
          <cell r="A905" t="str">
            <v>NI</v>
          </cell>
          <cell r="D905" t="str">
            <v>NI Tidal - 2nd CfD band</v>
          </cell>
          <cell r="E905" t="str">
            <v>NI Tidal</v>
          </cell>
          <cell r="F905" t="str">
            <v>Mark-up</v>
          </cell>
          <cell r="H905" t="str">
            <v>€/MWh</v>
          </cell>
        </row>
        <row r="906">
          <cell r="A906" t="str">
            <v>NI</v>
          </cell>
          <cell r="D906" t="str">
            <v>NI Tidal - 2nd CfD band</v>
          </cell>
          <cell r="E906" t="str">
            <v>NI Tidal</v>
          </cell>
          <cell r="F906" t="str">
            <v>Price Received</v>
          </cell>
          <cell r="H906" t="str">
            <v>€/MWh</v>
          </cell>
        </row>
        <row r="907">
          <cell r="A907" t="str">
            <v>NI</v>
          </cell>
          <cell r="D907" t="str">
            <v>NI Tidal - 2nd CfD band</v>
          </cell>
          <cell r="E907" t="str">
            <v>NI Tidal</v>
          </cell>
          <cell r="F907" t="str">
            <v>Pool Revenue</v>
          </cell>
          <cell r="H907">
            <v>0</v>
          </cell>
        </row>
        <row r="908">
          <cell r="A908" t="str">
            <v>NI</v>
          </cell>
          <cell r="D908" t="str">
            <v>NI Tidal - 2nd CfD band</v>
          </cell>
          <cell r="E908" t="str">
            <v>NI Tidal</v>
          </cell>
          <cell r="F908" t="str">
            <v>Net Revenue</v>
          </cell>
          <cell r="H908">
            <v>0</v>
          </cell>
        </row>
        <row r="909">
          <cell r="A909" t="str">
            <v>NI</v>
          </cell>
          <cell r="D909" t="str">
            <v>NI Tidal - 2nd CfD band</v>
          </cell>
          <cell r="E909" t="str">
            <v>NI Tidal</v>
          </cell>
          <cell r="F909" t="str">
            <v>Net Profit</v>
          </cell>
          <cell r="H909">
            <v>0</v>
          </cell>
        </row>
        <row r="910">
          <cell r="A910" t="str">
            <v>NI</v>
          </cell>
          <cell r="D910" t="str">
            <v>NI Tidal - 2nd CfD band</v>
          </cell>
          <cell r="E910" t="str">
            <v>NI Tidal</v>
          </cell>
          <cell r="F910" t="str">
            <v>Installed Capacity</v>
          </cell>
          <cell r="H910" t="str">
            <v>MW</v>
          </cell>
        </row>
        <row r="911">
          <cell r="A911" t="str">
            <v>NI</v>
          </cell>
          <cell r="D911" t="str">
            <v>NI Tidal - 2nd CfD band</v>
          </cell>
          <cell r="E911" t="str">
            <v>NI Tidal</v>
          </cell>
          <cell r="F911" t="str">
            <v>Rated Capacity</v>
          </cell>
          <cell r="H911" t="str">
            <v>MW</v>
          </cell>
        </row>
        <row r="912">
          <cell r="A912" t="str">
            <v>NI</v>
          </cell>
          <cell r="D912" t="str">
            <v>NI Tidal - 2nd CfD band</v>
          </cell>
          <cell r="E912" t="str">
            <v>NI Tidal</v>
          </cell>
          <cell r="F912" t="str">
            <v>Maintenance</v>
          </cell>
          <cell r="H912" t="str">
            <v>GWh</v>
          </cell>
        </row>
        <row r="913">
          <cell r="A913" t="str">
            <v>NI</v>
          </cell>
          <cell r="D913" t="str">
            <v>NI Tidal - 2nd CfD band</v>
          </cell>
          <cell r="E913" t="str">
            <v>NI Tidal</v>
          </cell>
          <cell r="F913" t="str">
            <v>Forced Outage</v>
          </cell>
          <cell r="H913" t="str">
            <v>GWh</v>
          </cell>
        </row>
        <row r="914">
          <cell r="A914" t="str">
            <v>NI</v>
          </cell>
          <cell r="D914" t="str">
            <v>NI Tidal - 2nd CfD band</v>
          </cell>
          <cell r="E914" t="str">
            <v>NI Tidal</v>
          </cell>
          <cell r="F914" t="str">
            <v>Available Energy</v>
          </cell>
          <cell r="H914" t="str">
            <v>GWh</v>
          </cell>
        </row>
        <row r="915">
          <cell r="A915" t="str">
            <v>NI</v>
          </cell>
          <cell r="D915" t="str">
            <v>NI Tidal - No Support</v>
          </cell>
          <cell r="E915" t="str">
            <v>NI Tidal</v>
          </cell>
          <cell r="F915" t="str">
            <v>Generation</v>
          </cell>
          <cell r="H915" t="str">
            <v>GWh</v>
          </cell>
        </row>
        <row r="916">
          <cell r="A916" t="str">
            <v>NI</v>
          </cell>
          <cell r="D916" t="str">
            <v>NI Tidal - No Support</v>
          </cell>
          <cell r="E916" t="str">
            <v>NI Tidal</v>
          </cell>
          <cell r="F916" t="str">
            <v>Units Started</v>
          </cell>
          <cell r="H916" t="str">
            <v>-</v>
          </cell>
        </row>
        <row r="917">
          <cell r="A917" t="str">
            <v>NI</v>
          </cell>
          <cell r="D917" t="str">
            <v>NI Tidal - No Support</v>
          </cell>
          <cell r="E917" t="str">
            <v>NI Tidal</v>
          </cell>
          <cell r="F917" t="str">
            <v>Hours of Operation</v>
          </cell>
          <cell r="H917" t="str">
            <v>hrs</v>
          </cell>
        </row>
        <row r="918">
          <cell r="A918" t="str">
            <v>NI</v>
          </cell>
          <cell r="D918" t="str">
            <v>NI Tidal - No Support</v>
          </cell>
          <cell r="E918" t="str">
            <v>NI Tidal</v>
          </cell>
          <cell r="F918" t="str">
            <v>Capacity Factor</v>
          </cell>
          <cell r="H918" t="str">
            <v>%</v>
          </cell>
        </row>
        <row r="919">
          <cell r="A919" t="str">
            <v>NI</v>
          </cell>
          <cell r="D919" t="str">
            <v>NI Tidal - No Support</v>
          </cell>
          <cell r="E919" t="str">
            <v>NI Tidal</v>
          </cell>
          <cell r="F919" t="str">
            <v>Energy Curtailed</v>
          </cell>
          <cell r="H919" t="str">
            <v>GWh</v>
          </cell>
        </row>
        <row r="920">
          <cell r="A920" t="str">
            <v>NI</v>
          </cell>
          <cell r="D920" t="str">
            <v>NI Tidal - No Support</v>
          </cell>
          <cell r="E920" t="str">
            <v>NI Tidal</v>
          </cell>
          <cell r="F920" t="str">
            <v>Fixed Load Generation</v>
          </cell>
          <cell r="H920" t="str">
            <v>GWh</v>
          </cell>
        </row>
        <row r="921">
          <cell r="A921" t="str">
            <v>NI</v>
          </cell>
          <cell r="D921" t="str">
            <v>NI Tidal - No Support</v>
          </cell>
          <cell r="E921" t="str">
            <v>NI Tidal</v>
          </cell>
          <cell r="F921" t="str">
            <v>Pump Load</v>
          </cell>
          <cell r="H921" t="str">
            <v>GWh</v>
          </cell>
        </row>
        <row r="922">
          <cell r="A922" t="str">
            <v>NI</v>
          </cell>
          <cell r="D922" t="str">
            <v>NI Tidal - No Support</v>
          </cell>
          <cell r="E922" t="str">
            <v>NI Tidal</v>
          </cell>
          <cell r="F922" t="str">
            <v>VO&amp;M Cost</v>
          </cell>
          <cell r="H922">
            <v>0</v>
          </cell>
        </row>
        <row r="923">
          <cell r="A923" t="str">
            <v>NI</v>
          </cell>
          <cell r="D923" t="str">
            <v>NI Tidal - No Support</v>
          </cell>
          <cell r="E923" t="str">
            <v>NI Tidal</v>
          </cell>
          <cell r="F923" t="str">
            <v>Generation Cost</v>
          </cell>
          <cell r="H923">
            <v>0</v>
          </cell>
        </row>
        <row r="924">
          <cell r="A924" t="str">
            <v>NI</v>
          </cell>
          <cell r="D924" t="str">
            <v>NI Tidal - No Support</v>
          </cell>
          <cell r="E924" t="str">
            <v>NI Tidal</v>
          </cell>
          <cell r="F924" t="str">
            <v>Start &amp; Shutdown Cost</v>
          </cell>
          <cell r="H924">
            <v>0</v>
          </cell>
        </row>
        <row r="925">
          <cell r="A925" t="str">
            <v>NI</v>
          </cell>
          <cell r="D925" t="str">
            <v>NI Tidal - No Support</v>
          </cell>
          <cell r="E925" t="str">
            <v>NI Tidal</v>
          </cell>
          <cell r="F925" t="str">
            <v>Start Fuel Cost</v>
          </cell>
          <cell r="H925">
            <v>0</v>
          </cell>
        </row>
        <row r="926">
          <cell r="A926" t="str">
            <v>NI</v>
          </cell>
          <cell r="D926" t="str">
            <v>NI Tidal - No Support</v>
          </cell>
          <cell r="E926" t="str">
            <v>NI Tidal</v>
          </cell>
          <cell r="F926" t="str">
            <v>Emissions Cost</v>
          </cell>
          <cell r="H926">
            <v>0</v>
          </cell>
        </row>
        <row r="927">
          <cell r="A927" t="str">
            <v>NI</v>
          </cell>
          <cell r="D927" t="str">
            <v>NI Tidal - No Support</v>
          </cell>
          <cell r="E927" t="str">
            <v>NI Tidal</v>
          </cell>
          <cell r="F927" t="str">
            <v>Total Generation Cost</v>
          </cell>
          <cell r="H927">
            <v>0</v>
          </cell>
        </row>
        <row r="928">
          <cell r="A928" t="str">
            <v>NI</v>
          </cell>
          <cell r="D928" t="str">
            <v>NI Tidal - No Support</v>
          </cell>
          <cell r="E928" t="str">
            <v>NI Tidal</v>
          </cell>
          <cell r="F928" t="str">
            <v>SRMC</v>
          </cell>
          <cell r="H928" t="str">
            <v>€/MWh</v>
          </cell>
        </row>
        <row r="929">
          <cell r="A929" t="str">
            <v>NI</v>
          </cell>
          <cell r="D929" t="str">
            <v>NI Tidal - No Support</v>
          </cell>
          <cell r="E929" t="str">
            <v>NI Tidal</v>
          </cell>
          <cell r="F929" t="str">
            <v>Mark-up</v>
          </cell>
          <cell r="H929" t="str">
            <v>€/MWh</v>
          </cell>
        </row>
        <row r="930">
          <cell r="A930" t="str">
            <v>NI</v>
          </cell>
          <cell r="D930" t="str">
            <v>NI Tidal - No Support</v>
          </cell>
          <cell r="E930" t="str">
            <v>NI Tidal</v>
          </cell>
          <cell r="F930" t="str">
            <v>Price Received</v>
          </cell>
          <cell r="H930" t="str">
            <v>€/MWh</v>
          </cell>
        </row>
        <row r="931">
          <cell r="A931" t="str">
            <v>NI</v>
          </cell>
          <cell r="D931" t="str">
            <v>NI Tidal - No Support</v>
          </cell>
          <cell r="E931" t="str">
            <v>NI Tidal</v>
          </cell>
          <cell r="F931" t="str">
            <v>Pool Revenue</v>
          </cell>
          <cell r="H931">
            <v>0</v>
          </cell>
        </row>
        <row r="932">
          <cell r="A932" t="str">
            <v>NI</v>
          </cell>
          <cell r="D932" t="str">
            <v>NI Tidal - No Support</v>
          </cell>
          <cell r="E932" t="str">
            <v>NI Tidal</v>
          </cell>
          <cell r="F932" t="str">
            <v>Net Revenue</v>
          </cell>
          <cell r="H932">
            <v>0</v>
          </cell>
        </row>
        <row r="933">
          <cell r="A933" t="str">
            <v>NI</v>
          </cell>
          <cell r="D933" t="str">
            <v>NI Tidal - No Support</v>
          </cell>
          <cell r="E933" t="str">
            <v>NI Tidal</v>
          </cell>
          <cell r="F933" t="str">
            <v>Net Profit</v>
          </cell>
          <cell r="H933">
            <v>0</v>
          </cell>
        </row>
        <row r="934">
          <cell r="A934" t="str">
            <v>NI</v>
          </cell>
          <cell r="D934" t="str">
            <v>NI Tidal - No Support</v>
          </cell>
          <cell r="E934" t="str">
            <v>NI Tidal</v>
          </cell>
          <cell r="F934" t="str">
            <v>Installed Capacity</v>
          </cell>
          <cell r="H934" t="str">
            <v>MW</v>
          </cell>
        </row>
        <row r="935">
          <cell r="A935" t="str">
            <v>NI</v>
          </cell>
          <cell r="D935" t="str">
            <v>NI Tidal - No Support</v>
          </cell>
          <cell r="E935" t="str">
            <v>NI Tidal</v>
          </cell>
          <cell r="F935" t="str">
            <v>Rated Capacity</v>
          </cell>
          <cell r="H935" t="str">
            <v>MW</v>
          </cell>
        </row>
        <row r="936">
          <cell r="A936" t="str">
            <v>NI</v>
          </cell>
          <cell r="D936" t="str">
            <v>NI Tidal - No Support</v>
          </cell>
          <cell r="E936" t="str">
            <v>NI Tidal</v>
          </cell>
          <cell r="F936" t="str">
            <v>Maintenance</v>
          </cell>
          <cell r="H936" t="str">
            <v>GWh</v>
          </cell>
        </row>
        <row r="937">
          <cell r="A937" t="str">
            <v>NI</v>
          </cell>
          <cell r="D937" t="str">
            <v>NI Tidal - No Support</v>
          </cell>
          <cell r="E937" t="str">
            <v>NI Tidal</v>
          </cell>
          <cell r="F937" t="str">
            <v>Forced Outage</v>
          </cell>
          <cell r="H937" t="str">
            <v>GWh</v>
          </cell>
        </row>
        <row r="938">
          <cell r="A938" t="str">
            <v>NI</v>
          </cell>
          <cell r="D938" t="str">
            <v>NI Tidal - No Support</v>
          </cell>
          <cell r="E938" t="str">
            <v>NI Tidal</v>
          </cell>
          <cell r="F938" t="str">
            <v>Available Energy</v>
          </cell>
          <cell r="H938" t="str">
            <v>GWh</v>
          </cell>
        </row>
        <row r="939">
          <cell r="A939" t="str">
            <v>NI</v>
          </cell>
          <cell r="D939" t="str">
            <v>NI Tidal - RO</v>
          </cell>
          <cell r="E939" t="str">
            <v>NI Tidal</v>
          </cell>
          <cell r="F939" t="str">
            <v>Generation</v>
          </cell>
          <cell r="H939" t="str">
            <v>GWh</v>
          </cell>
        </row>
        <row r="940">
          <cell r="A940" t="str">
            <v>NI</v>
          </cell>
          <cell r="D940" t="str">
            <v>NI Tidal - RO</v>
          </cell>
          <cell r="E940" t="str">
            <v>NI Tidal</v>
          </cell>
          <cell r="F940" t="str">
            <v>Units Started</v>
          </cell>
          <cell r="H940" t="str">
            <v>-</v>
          </cell>
        </row>
        <row r="941">
          <cell r="A941" t="str">
            <v>NI</v>
          </cell>
          <cell r="D941" t="str">
            <v>NI Tidal - RO</v>
          </cell>
          <cell r="E941" t="str">
            <v>NI Tidal</v>
          </cell>
          <cell r="F941" t="str">
            <v>Hours of Operation</v>
          </cell>
          <cell r="H941" t="str">
            <v>hrs</v>
          </cell>
        </row>
        <row r="942">
          <cell r="A942" t="str">
            <v>NI</v>
          </cell>
          <cell r="D942" t="str">
            <v>NI Tidal - RO</v>
          </cell>
          <cell r="E942" t="str">
            <v>NI Tidal</v>
          </cell>
          <cell r="F942" t="str">
            <v>Capacity Factor</v>
          </cell>
          <cell r="H942" t="str">
            <v>%</v>
          </cell>
        </row>
        <row r="943">
          <cell r="A943" t="str">
            <v>NI</v>
          </cell>
          <cell r="D943" t="str">
            <v>NI Tidal - RO</v>
          </cell>
          <cell r="E943" t="str">
            <v>NI Tidal</v>
          </cell>
          <cell r="F943" t="str">
            <v>Energy Curtailed</v>
          </cell>
          <cell r="H943" t="str">
            <v>GWh</v>
          </cell>
        </row>
        <row r="944">
          <cell r="A944" t="str">
            <v>NI</v>
          </cell>
          <cell r="D944" t="str">
            <v>NI Tidal - RO</v>
          </cell>
          <cell r="E944" t="str">
            <v>NI Tidal</v>
          </cell>
          <cell r="F944" t="str">
            <v>Fixed Load Generation</v>
          </cell>
          <cell r="H944" t="str">
            <v>GWh</v>
          </cell>
        </row>
        <row r="945">
          <cell r="A945" t="str">
            <v>NI</v>
          </cell>
          <cell r="D945" t="str">
            <v>NI Tidal - RO</v>
          </cell>
          <cell r="E945" t="str">
            <v>NI Tidal</v>
          </cell>
          <cell r="F945" t="str">
            <v>Pump Load</v>
          </cell>
          <cell r="H945" t="str">
            <v>GWh</v>
          </cell>
        </row>
        <row r="946">
          <cell r="A946" t="str">
            <v>NI</v>
          </cell>
          <cell r="D946" t="str">
            <v>NI Tidal - RO</v>
          </cell>
          <cell r="E946" t="str">
            <v>NI Tidal</v>
          </cell>
          <cell r="F946" t="str">
            <v>VO&amp;M Cost</v>
          </cell>
          <cell r="H946">
            <v>0</v>
          </cell>
        </row>
        <row r="947">
          <cell r="A947" t="str">
            <v>NI</v>
          </cell>
          <cell r="D947" t="str">
            <v>NI Tidal - RO</v>
          </cell>
          <cell r="E947" t="str">
            <v>NI Tidal</v>
          </cell>
          <cell r="F947" t="str">
            <v>Generation Cost</v>
          </cell>
          <cell r="H947">
            <v>0</v>
          </cell>
        </row>
        <row r="948">
          <cell r="A948" t="str">
            <v>NI</v>
          </cell>
          <cell r="D948" t="str">
            <v>NI Tidal - RO</v>
          </cell>
          <cell r="E948" t="str">
            <v>NI Tidal</v>
          </cell>
          <cell r="F948" t="str">
            <v>Start &amp; Shutdown Cost</v>
          </cell>
          <cell r="H948">
            <v>0</v>
          </cell>
        </row>
        <row r="949">
          <cell r="A949" t="str">
            <v>NI</v>
          </cell>
          <cell r="D949" t="str">
            <v>NI Tidal - RO</v>
          </cell>
          <cell r="E949" t="str">
            <v>NI Tidal</v>
          </cell>
          <cell r="F949" t="str">
            <v>Start Fuel Cost</v>
          </cell>
          <cell r="H949">
            <v>0</v>
          </cell>
        </row>
        <row r="950">
          <cell r="A950" t="str">
            <v>NI</v>
          </cell>
          <cell r="D950" t="str">
            <v>NI Tidal - RO</v>
          </cell>
          <cell r="E950" t="str">
            <v>NI Tidal</v>
          </cell>
          <cell r="F950" t="str">
            <v>Emissions Cost</v>
          </cell>
          <cell r="H950">
            <v>0</v>
          </cell>
        </row>
        <row r="951">
          <cell r="A951" t="str">
            <v>NI</v>
          </cell>
          <cell r="D951" t="str">
            <v>NI Tidal - RO</v>
          </cell>
          <cell r="E951" t="str">
            <v>NI Tidal</v>
          </cell>
          <cell r="F951" t="str">
            <v>Total Generation Cost</v>
          </cell>
          <cell r="H951">
            <v>0</v>
          </cell>
        </row>
        <row r="952">
          <cell r="A952" t="str">
            <v>NI</v>
          </cell>
          <cell r="D952" t="str">
            <v>NI Tidal - RO</v>
          </cell>
          <cell r="E952" t="str">
            <v>NI Tidal</v>
          </cell>
          <cell r="F952" t="str">
            <v>SRMC</v>
          </cell>
          <cell r="H952" t="str">
            <v>€/MWh</v>
          </cell>
        </row>
        <row r="953">
          <cell r="A953" t="str">
            <v>NI</v>
          </cell>
          <cell r="D953" t="str">
            <v>NI Tidal - RO</v>
          </cell>
          <cell r="E953" t="str">
            <v>NI Tidal</v>
          </cell>
          <cell r="F953" t="str">
            <v>Mark-up</v>
          </cell>
          <cell r="H953" t="str">
            <v>€/MWh</v>
          </cell>
        </row>
        <row r="954">
          <cell r="A954" t="str">
            <v>NI</v>
          </cell>
          <cell r="D954" t="str">
            <v>NI Tidal - RO</v>
          </cell>
          <cell r="E954" t="str">
            <v>NI Tidal</v>
          </cell>
          <cell r="F954" t="str">
            <v>Price Received</v>
          </cell>
          <cell r="H954" t="str">
            <v>€/MWh</v>
          </cell>
        </row>
        <row r="955">
          <cell r="A955" t="str">
            <v>NI</v>
          </cell>
          <cell r="D955" t="str">
            <v>NI Tidal - RO</v>
          </cell>
          <cell r="E955" t="str">
            <v>NI Tidal</v>
          </cell>
          <cell r="F955" t="str">
            <v>Pool Revenue</v>
          </cell>
          <cell r="H955">
            <v>0</v>
          </cell>
        </row>
        <row r="956">
          <cell r="A956" t="str">
            <v>NI</v>
          </cell>
          <cell r="D956" t="str">
            <v>NI Tidal - RO</v>
          </cell>
          <cell r="E956" t="str">
            <v>NI Tidal</v>
          </cell>
          <cell r="F956" t="str">
            <v>Net Revenue</v>
          </cell>
          <cell r="H956">
            <v>0</v>
          </cell>
        </row>
        <row r="957">
          <cell r="A957" t="str">
            <v>NI</v>
          </cell>
          <cell r="D957" t="str">
            <v>NI Tidal - RO</v>
          </cell>
          <cell r="E957" t="str">
            <v>NI Tidal</v>
          </cell>
          <cell r="F957" t="str">
            <v>Net Profit</v>
          </cell>
          <cell r="H957">
            <v>0</v>
          </cell>
        </row>
        <row r="958">
          <cell r="A958" t="str">
            <v>NI</v>
          </cell>
          <cell r="D958" t="str">
            <v>NI Tidal - RO</v>
          </cell>
          <cell r="E958" t="str">
            <v>NI Tidal</v>
          </cell>
          <cell r="F958" t="str">
            <v>Installed Capacity</v>
          </cell>
          <cell r="H958" t="str">
            <v>MW</v>
          </cell>
        </row>
        <row r="959">
          <cell r="A959" t="str">
            <v>NI</v>
          </cell>
          <cell r="D959" t="str">
            <v>NI Tidal - RO</v>
          </cell>
          <cell r="E959" t="str">
            <v>NI Tidal</v>
          </cell>
          <cell r="F959" t="str">
            <v>Rated Capacity</v>
          </cell>
          <cell r="H959" t="str">
            <v>MW</v>
          </cell>
        </row>
        <row r="960">
          <cell r="A960" t="str">
            <v>NI</v>
          </cell>
          <cell r="D960" t="str">
            <v>NI Tidal - RO</v>
          </cell>
          <cell r="E960" t="str">
            <v>NI Tidal</v>
          </cell>
          <cell r="F960" t="str">
            <v>Maintenance</v>
          </cell>
          <cell r="H960" t="str">
            <v>GWh</v>
          </cell>
        </row>
        <row r="961">
          <cell r="A961" t="str">
            <v>NI</v>
          </cell>
          <cell r="D961" t="str">
            <v>NI Tidal - RO</v>
          </cell>
          <cell r="E961" t="str">
            <v>NI Tidal</v>
          </cell>
          <cell r="F961" t="str">
            <v>Forced Outage</v>
          </cell>
          <cell r="H961" t="str">
            <v>GWh</v>
          </cell>
        </row>
        <row r="962">
          <cell r="A962" t="str">
            <v>NI</v>
          </cell>
          <cell r="D962" t="str">
            <v>NI Tidal - RO</v>
          </cell>
          <cell r="E962" t="str">
            <v>NI Tidal</v>
          </cell>
          <cell r="F962" t="str">
            <v>Available Energy</v>
          </cell>
          <cell r="H962" t="str">
            <v>GWh</v>
          </cell>
        </row>
        <row r="963">
          <cell r="A963" t="str">
            <v>NI</v>
          </cell>
          <cell r="D963" t="str">
            <v>NI Wind - 0.9 ROC</v>
          </cell>
          <cell r="E963" t="str">
            <v>NI Wind</v>
          </cell>
          <cell r="F963" t="str">
            <v>Generation</v>
          </cell>
          <cell r="H963" t="str">
            <v>GWh</v>
          </cell>
        </row>
        <row r="964">
          <cell r="A964" t="str">
            <v>NI</v>
          </cell>
          <cell r="D964" t="str">
            <v>NI Wind - 0.9 ROC</v>
          </cell>
          <cell r="E964" t="str">
            <v>NI Wind</v>
          </cell>
          <cell r="F964" t="str">
            <v>Units Started</v>
          </cell>
          <cell r="H964" t="str">
            <v>-</v>
          </cell>
        </row>
        <row r="965">
          <cell r="A965" t="str">
            <v>NI</v>
          </cell>
          <cell r="D965" t="str">
            <v>NI Wind - 0.9 ROC</v>
          </cell>
          <cell r="E965" t="str">
            <v>NI Wind</v>
          </cell>
          <cell r="F965" t="str">
            <v>Hours of Operation</v>
          </cell>
          <cell r="H965" t="str">
            <v>hrs</v>
          </cell>
        </row>
        <row r="966">
          <cell r="A966" t="str">
            <v>NI</v>
          </cell>
          <cell r="D966" t="str">
            <v>NI Wind - 0.9 ROC</v>
          </cell>
          <cell r="E966" t="str">
            <v>NI Wind</v>
          </cell>
          <cell r="F966" t="str">
            <v>Capacity Factor</v>
          </cell>
          <cell r="H966" t="str">
            <v>%</v>
          </cell>
        </row>
        <row r="967">
          <cell r="A967" t="str">
            <v>NI</v>
          </cell>
          <cell r="D967" t="str">
            <v>NI Wind - 0.9 ROC</v>
          </cell>
          <cell r="E967" t="str">
            <v>NI Wind</v>
          </cell>
          <cell r="F967" t="str">
            <v>Energy Curtailed</v>
          </cell>
          <cell r="H967" t="str">
            <v>GWh</v>
          </cell>
        </row>
        <row r="968">
          <cell r="A968" t="str">
            <v>NI</v>
          </cell>
          <cell r="D968" t="str">
            <v>NI Wind - 0.9 ROC</v>
          </cell>
          <cell r="E968" t="str">
            <v>NI Wind</v>
          </cell>
          <cell r="F968" t="str">
            <v>Fixed Load Generation</v>
          </cell>
          <cell r="H968" t="str">
            <v>GWh</v>
          </cell>
        </row>
        <row r="969">
          <cell r="A969" t="str">
            <v>NI</v>
          </cell>
          <cell r="D969" t="str">
            <v>NI Wind - 0.9 ROC</v>
          </cell>
          <cell r="E969" t="str">
            <v>NI Wind</v>
          </cell>
          <cell r="F969" t="str">
            <v>Pump Load</v>
          </cell>
          <cell r="H969" t="str">
            <v>GWh</v>
          </cell>
        </row>
        <row r="970">
          <cell r="A970" t="str">
            <v>NI</v>
          </cell>
          <cell r="D970" t="str">
            <v>NI Wind - 0.9 ROC</v>
          </cell>
          <cell r="E970" t="str">
            <v>NI Wind</v>
          </cell>
          <cell r="F970" t="str">
            <v>VO&amp;M Cost</v>
          </cell>
          <cell r="H970">
            <v>0</v>
          </cell>
        </row>
        <row r="971">
          <cell r="A971" t="str">
            <v>NI</v>
          </cell>
          <cell r="D971" t="str">
            <v>NI Wind - 0.9 ROC</v>
          </cell>
          <cell r="E971" t="str">
            <v>NI Wind</v>
          </cell>
          <cell r="F971" t="str">
            <v>Generation Cost</v>
          </cell>
          <cell r="H971">
            <v>0</v>
          </cell>
        </row>
        <row r="972">
          <cell r="A972" t="str">
            <v>NI</v>
          </cell>
          <cell r="D972" t="str">
            <v>NI Wind - 0.9 ROC</v>
          </cell>
          <cell r="E972" t="str">
            <v>NI Wind</v>
          </cell>
          <cell r="F972" t="str">
            <v>Start &amp; Shutdown Cost</v>
          </cell>
          <cell r="H972">
            <v>0</v>
          </cell>
        </row>
        <row r="973">
          <cell r="A973" t="str">
            <v>NI</v>
          </cell>
          <cell r="D973" t="str">
            <v>NI Wind - 0.9 ROC</v>
          </cell>
          <cell r="E973" t="str">
            <v>NI Wind</v>
          </cell>
          <cell r="F973" t="str">
            <v>Start Fuel Cost</v>
          </cell>
          <cell r="H973">
            <v>0</v>
          </cell>
        </row>
        <row r="974">
          <cell r="A974" t="str">
            <v>NI</v>
          </cell>
          <cell r="D974" t="str">
            <v>NI Wind - 0.9 ROC</v>
          </cell>
          <cell r="E974" t="str">
            <v>NI Wind</v>
          </cell>
          <cell r="F974" t="str">
            <v>Emissions Cost</v>
          </cell>
          <cell r="H974">
            <v>0</v>
          </cell>
        </row>
        <row r="975">
          <cell r="A975" t="str">
            <v>NI</v>
          </cell>
          <cell r="D975" t="str">
            <v>NI Wind - 0.9 ROC</v>
          </cell>
          <cell r="E975" t="str">
            <v>NI Wind</v>
          </cell>
          <cell r="F975" t="str">
            <v>Total Generation Cost</v>
          </cell>
          <cell r="H975">
            <v>0</v>
          </cell>
        </row>
        <row r="976">
          <cell r="A976" t="str">
            <v>NI</v>
          </cell>
          <cell r="D976" t="str">
            <v>NI Wind - 0.9 ROC</v>
          </cell>
          <cell r="E976" t="str">
            <v>NI Wind</v>
          </cell>
          <cell r="F976" t="str">
            <v>SRMC</v>
          </cell>
          <cell r="H976" t="str">
            <v>€/MWh</v>
          </cell>
        </row>
        <row r="977">
          <cell r="A977" t="str">
            <v>NI</v>
          </cell>
          <cell r="D977" t="str">
            <v>NI Wind - 0.9 ROC</v>
          </cell>
          <cell r="E977" t="str">
            <v>NI Wind</v>
          </cell>
          <cell r="F977" t="str">
            <v>Mark-up</v>
          </cell>
          <cell r="H977" t="str">
            <v>€/MWh</v>
          </cell>
        </row>
        <row r="978">
          <cell r="A978" t="str">
            <v>NI</v>
          </cell>
          <cell r="D978" t="str">
            <v>NI Wind - 0.9 ROC</v>
          </cell>
          <cell r="E978" t="str">
            <v>NI Wind</v>
          </cell>
          <cell r="F978" t="str">
            <v>Price Received</v>
          </cell>
          <cell r="H978" t="str">
            <v>€/MWh</v>
          </cell>
        </row>
        <row r="979">
          <cell r="A979" t="str">
            <v>NI</v>
          </cell>
          <cell r="D979" t="str">
            <v>NI Wind - 0.9 ROC</v>
          </cell>
          <cell r="E979" t="str">
            <v>NI Wind</v>
          </cell>
          <cell r="F979" t="str">
            <v>Pool Revenue</v>
          </cell>
          <cell r="H979">
            <v>0</v>
          </cell>
        </row>
        <row r="980">
          <cell r="A980" t="str">
            <v>NI</v>
          </cell>
          <cell r="D980" t="str">
            <v>NI Wind - 0.9 ROC</v>
          </cell>
          <cell r="E980" t="str">
            <v>NI Wind</v>
          </cell>
          <cell r="F980" t="str">
            <v>Net Revenue</v>
          </cell>
          <cell r="H980">
            <v>0</v>
          </cell>
        </row>
        <row r="981">
          <cell r="A981" t="str">
            <v>NI</v>
          </cell>
          <cell r="D981" t="str">
            <v>NI Wind - 0.9 ROC</v>
          </cell>
          <cell r="E981" t="str">
            <v>NI Wind</v>
          </cell>
          <cell r="F981" t="str">
            <v>Net Profit</v>
          </cell>
          <cell r="H981">
            <v>0</v>
          </cell>
        </row>
        <row r="982">
          <cell r="A982" t="str">
            <v>NI</v>
          </cell>
          <cell r="D982" t="str">
            <v>NI Wind - 0.9 ROC</v>
          </cell>
          <cell r="E982" t="str">
            <v>NI Wind</v>
          </cell>
          <cell r="F982" t="str">
            <v>Installed Capacity</v>
          </cell>
          <cell r="H982" t="str">
            <v>MW</v>
          </cell>
        </row>
        <row r="983">
          <cell r="A983" t="str">
            <v>NI</v>
          </cell>
          <cell r="D983" t="str">
            <v>NI Wind - 0.9 ROC</v>
          </cell>
          <cell r="E983" t="str">
            <v>NI Wind</v>
          </cell>
          <cell r="F983" t="str">
            <v>Rated Capacity</v>
          </cell>
          <cell r="H983" t="str">
            <v>MW</v>
          </cell>
        </row>
        <row r="984">
          <cell r="A984" t="str">
            <v>NI</v>
          </cell>
          <cell r="D984" t="str">
            <v>NI Wind - 0.9 ROC</v>
          </cell>
          <cell r="E984" t="str">
            <v>NI Wind</v>
          </cell>
          <cell r="F984" t="str">
            <v>Maintenance</v>
          </cell>
          <cell r="H984" t="str">
            <v>GWh</v>
          </cell>
        </row>
        <row r="985">
          <cell r="A985" t="str">
            <v>NI</v>
          </cell>
          <cell r="D985" t="str">
            <v>NI Wind - 0.9 ROC</v>
          </cell>
          <cell r="E985" t="str">
            <v>NI Wind</v>
          </cell>
          <cell r="F985" t="str">
            <v>Forced Outage</v>
          </cell>
          <cell r="H985" t="str">
            <v>GWh</v>
          </cell>
        </row>
        <row r="986">
          <cell r="A986" t="str">
            <v>NI</v>
          </cell>
          <cell r="D986" t="str">
            <v>NI Wind - 0.9 ROC</v>
          </cell>
          <cell r="E986" t="str">
            <v>NI Wind</v>
          </cell>
          <cell r="F986" t="str">
            <v>Available Energy</v>
          </cell>
          <cell r="H986" t="str">
            <v>GWh</v>
          </cell>
        </row>
        <row r="987">
          <cell r="A987" t="str">
            <v>NI</v>
          </cell>
          <cell r="D987" t="str">
            <v>NI Wind - 1 ROC</v>
          </cell>
          <cell r="E987" t="str">
            <v>NI Wind</v>
          </cell>
          <cell r="F987" t="str">
            <v>Generation</v>
          </cell>
          <cell r="H987" t="str">
            <v>GWh</v>
          </cell>
        </row>
        <row r="988">
          <cell r="A988" t="str">
            <v>NI</v>
          </cell>
          <cell r="D988" t="str">
            <v>NI Wind - 1 ROC</v>
          </cell>
          <cell r="E988" t="str">
            <v>NI Wind</v>
          </cell>
          <cell r="F988" t="str">
            <v>Units Started</v>
          </cell>
          <cell r="H988" t="str">
            <v>-</v>
          </cell>
        </row>
        <row r="989">
          <cell r="A989" t="str">
            <v>NI</v>
          </cell>
          <cell r="D989" t="str">
            <v>NI Wind - 1 ROC</v>
          </cell>
          <cell r="E989" t="str">
            <v>NI Wind</v>
          </cell>
          <cell r="F989" t="str">
            <v>Hours of Operation</v>
          </cell>
          <cell r="H989" t="str">
            <v>hrs</v>
          </cell>
        </row>
        <row r="990">
          <cell r="A990" t="str">
            <v>NI</v>
          </cell>
          <cell r="D990" t="str">
            <v>NI Wind - 1 ROC</v>
          </cell>
          <cell r="E990" t="str">
            <v>NI Wind</v>
          </cell>
          <cell r="F990" t="str">
            <v>Capacity Factor</v>
          </cell>
          <cell r="H990" t="str">
            <v>%</v>
          </cell>
        </row>
        <row r="991">
          <cell r="A991" t="str">
            <v>NI</v>
          </cell>
          <cell r="D991" t="str">
            <v>NI Wind - 1 ROC</v>
          </cell>
          <cell r="E991" t="str">
            <v>NI Wind</v>
          </cell>
          <cell r="F991" t="str">
            <v>Energy Curtailed</v>
          </cell>
          <cell r="H991" t="str">
            <v>GWh</v>
          </cell>
        </row>
        <row r="992">
          <cell r="A992" t="str">
            <v>NI</v>
          </cell>
          <cell r="D992" t="str">
            <v>NI Wind - 1 ROC</v>
          </cell>
          <cell r="E992" t="str">
            <v>NI Wind</v>
          </cell>
          <cell r="F992" t="str">
            <v>Fixed Load Generation</v>
          </cell>
          <cell r="H992" t="str">
            <v>GWh</v>
          </cell>
        </row>
        <row r="993">
          <cell r="A993" t="str">
            <v>NI</v>
          </cell>
          <cell r="D993" t="str">
            <v>NI Wind - 1 ROC</v>
          </cell>
          <cell r="E993" t="str">
            <v>NI Wind</v>
          </cell>
          <cell r="F993" t="str">
            <v>Pump Load</v>
          </cell>
          <cell r="H993" t="str">
            <v>GWh</v>
          </cell>
        </row>
        <row r="994">
          <cell r="A994" t="str">
            <v>NI</v>
          </cell>
          <cell r="D994" t="str">
            <v>NI Wind - 1 ROC</v>
          </cell>
          <cell r="E994" t="str">
            <v>NI Wind</v>
          </cell>
          <cell r="F994" t="str">
            <v>VO&amp;M Cost</v>
          </cell>
          <cell r="H994">
            <v>0</v>
          </cell>
        </row>
        <row r="995">
          <cell r="A995" t="str">
            <v>NI</v>
          </cell>
          <cell r="D995" t="str">
            <v>NI Wind - 1 ROC</v>
          </cell>
          <cell r="E995" t="str">
            <v>NI Wind</v>
          </cell>
          <cell r="F995" t="str">
            <v>Generation Cost</v>
          </cell>
          <cell r="H995">
            <v>0</v>
          </cell>
        </row>
        <row r="996">
          <cell r="A996" t="str">
            <v>NI</v>
          </cell>
          <cell r="D996" t="str">
            <v>NI Wind - 1 ROC</v>
          </cell>
          <cell r="E996" t="str">
            <v>NI Wind</v>
          </cell>
          <cell r="F996" t="str">
            <v>Start &amp; Shutdown Cost</v>
          </cell>
          <cell r="H996">
            <v>0</v>
          </cell>
        </row>
        <row r="997">
          <cell r="A997" t="str">
            <v>NI</v>
          </cell>
          <cell r="D997" t="str">
            <v>NI Wind - 1 ROC</v>
          </cell>
          <cell r="E997" t="str">
            <v>NI Wind</v>
          </cell>
          <cell r="F997" t="str">
            <v>Start Fuel Cost</v>
          </cell>
          <cell r="H997">
            <v>0</v>
          </cell>
        </row>
        <row r="998">
          <cell r="A998" t="str">
            <v>NI</v>
          </cell>
          <cell r="D998" t="str">
            <v>NI Wind - 1 ROC</v>
          </cell>
          <cell r="E998" t="str">
            <v>NI Wind</v>
          </cell>
          <cell r="F998" t="str">
            <v>Emissions Cost</v>
          </cell>
          <cell r="H998">
            <v>0</v>
          </cell>
        </row>
        <row r="999">
          <cell r="A999" t="str">
            <v>NI</v>
          </cell>
          <cell r="D999" t="str">
            <v>NI Wind - 1 ROC</v>
          </cell>
          <cell r="E999" t="str">
            <v>NI Wind</v>
          </cell>
          <cell r="F999" t="str">
            <v>Total Generation Cost</v>
          </cell>
          <cell r="H999">
            <v>0</v>
          </cell>
        </row>
        <row r="1000">
          <cell r="A1000" t="str">
            <v>NI</v>
          </cell>
          <cell r="D1000" t="str">
            <v>NI Wind - 1 ROC</v>
          </cell>
          <cell r="E1000" t="str">
            <v>NI Wind</v>
          </cell>
          <cell r="F1000" t="str">
            <v>SRMC</v>
          </cell>
          <cell r="H1000" t="str">
            <v>€/MWh</v>
          </cell>
        </row>
        <row r="1001">
          <cell r="A1001" t="str">
            <v>NI</v>
          </cell>
          <cell r="D1001" t="str">
            <v>NI Wind - 1 ROC</v>
          </cell>
          <cell r="E1001" t="str">
            <v>NI Wind</v>
          </cell>
          <cell r="F1001" t="str">
            <v>Mark-up</v>
          </cell>
          <cell r="H1001" t="str">
            <v>€/MWh</v>
          </cell>
        </row>
        <row r="1002">
          <cell r="A1002" t="str">
            <v>NI</v>
          </cell>
          <cell r="D1002" t="str">
            <v>NI Wind - 1 ROC</v>
          </cell>
          <cell r="E1002" t="str">
            <v>NI Wind</v>
          </cell>
          <cell r="F1002" t="str">
            <v>Price Received</v>
          </cell>
          <cell r="H1002" t="str">
            <v>€/MWh</v>
          </cell>
        </row>
        <row r="1003">
          <cell r="A1003" t="str">
            <v>NI</v>
          </cell>
          <cell r="D1003" t="str">
            <v>NI Wind - 1 ROC</v>
          </cell>
          <cell r="E1003" t="str">
            <v>NI Wind</v>
          </cell>
          <cell r="F1003" t="str">
            <v>Pool Revenue</v>
          </cell>
          <cell r="H1003">
            <v>0</v>
          </cell>
        </row>
        <row r="1004">
          <cell r="A1004" t="str">
            <v>NI</v>
          </cell>
          <cell r="D1004" t="str">
            <v>NI Wind - 1 ROC</v>
          </cell>
          <cell r="E1004" t="str">
            <v>NI Wind</v>
          </cell>
          <cell r="F1004" t="str">
            <v>Net Revenue</v>
          </cell>
          <cell r="H1004">
            <v>0</v>
          </cell>
        </row>
        <row r="1005">
          <cell r="A1005" t="str">
            <v>NI</v>
          </cell>
          <cell r="D1005" t="str">
            <v>NI Wind - 1 ROC</v>
          </cell>
          <cell r="E1005" t="str">
            <v>NI Wind</v>
          </cell>
          <cell r="F1005" t="str">
            <v>Net Profit</v>
          </cell>
          <cell r="H1005">
            <v>0</v>
          </cell>
        </row>
        <row r="1006">
          <cell r="A1006" t="str">
            <v>NI</v>
          </cell>
          <cell r="D1006" t="str">
            <v>NI Wind - 1 ROC</v>
          </cell>
          <cell r="E1006" t="str">
            <v>NI Wind</v>
          </cell>
          <cell r="F1006" t="str">
            <v>Installed Capacity</v>
          </cell>
          <cell r="H1006" t="str">
            <v>MW</v>
          </cell>
        </row>
        <row r="1007">
          <cell r="A1007" t="str">
            <v>NI</v>
          </cell>
          <cell r="D1007" t="str">
            <v>NI Wind - 1 ROC</v>
          </cell>
          <cell r="E1007" t="str">
            <v>NI Wind</v>
          </cell>
          <cell r="F1007" t="str">
            <v>Rated Capacity</v>
          </cell>
          <cell r="H1007" t="str">
            <v>MW</v>
          </cell>
        </row>
        <row r="1008">
          <cell r="A1008" t="str">
            <v>NI</v>
          </cell>
          <cell r="D1008" t="str">
            <v>NI Wind - 1 ROC</v>
          </cell>
          <cell r="E1008" t="str">
            <v>NI Wind</v>
          </cell>
          <cell r="F1008" t="str">
            <v>Maintenance</v>
          </cell>
          <cell r="H1008" t="str">
            <v>GWh</v>
          </cell>
        </row>
        <row r="1009">
          <cell r="A1009" t="str">
            <v>NI</v>
          </cell>
          <cell r="D1009" t="str">
            <v>NI Wind - 1 ROC</v>
          </cell>
          <cell r="E1009" t="str">
            <v>NI Wind</v>
          </cell>
          <cell r="F1009" t="str">
            <v>Forced Outage</v>
          </cell>
          <cell r="H1009" t="str">
            <v>GWh</v>
          </cell>
        </row>
        <row r="1010">
          <cell r="A1010" t="str">
            <v>NI</v>
          </cell>
          <cell r="D1010" t="str">
            <v>NI Wind - 1 ROC</v>
          </cell>
          <cell r="E1010" t="str">
            <v>NI Wind</v>
          </cell>
          <cell r="F1010" t="str">
            <v>Available Energy</v>
          </cell>
          <cell r="H1010" t="str">
            <v>GWh</v>
          </cell>
        </row>
        <row r="1011">
          <cell r="A1011" t="str">
            <v>NI</v>
          </cell>
          <cell r="D1011" t="str">
            <v>NI Wind - 1st CfD band</v>
          </cell>
          <cell r="E1011" t="str">
            <v>NI Wind</v>
          </cell>
          <cell r="F1011" t="str">
            <v>Generation</v>
          </cell>
          <cell r="H1011" t="str">
            <v>GWh</v>
          </cell>
        </row>
        <row r="1012">
          <cell r="A1012" t="str">
            <v>NI</v>
          </cell>
          <cell r="D1012" t="str">
            <v>NI Wind - 1st CfD band</v>
          </cell>
          <cell r="E1012" t="str">
            <v>NI Wind</v>
          </cell>
          <cell r="F1012" t="str">
            <v>Units Started</v>
          </cell>
          <cell r="H1012" t="str">
            <v>-</v>
          </cell>
        </row>
        <row r="1013">
          <cell r="A1013" t="str">
            <v>NI</v>
          </cell>
          <cell r="D1013" t="str">
            <v>NI Wind - 1st CfD band</v>
          </cell>
          <cell r="E1013" t="str">
            <v>NI Wind</v>
          </cell>
          <cell r="F1013" t="str">
            <v>Hours of Operation</v>
          </cell>
          <cell r="H1013" t="str">
            <v>hrs</v>
          </cell>
        </row>
        <row r="1014">
          <cell r="A1014" t="str">
            <v>NI</v>
          </cell>
          <cell r="D1014" t="str">
            <v>NI Wind - 1st CfD band</v>
          </cell>
          <cell r="E1014" t="str">
            <v>NI Wind</v>
          </cell>
          <cell r="F1014" t="str">
            <v>Capacity Factor</v>
          </cell>
          <cell r="H1014" t="str">
            <v>%</v>
          </cell>
        </row>
        <row r="1015">
          <cell r="A1015" t="str">
            <v>NI</v>
          </cell>
          <cell r="D1015" t="str">
            <v>NI Wind - 1st CfD band</v>
          </cell>
          <cell r="E1015" t="str">
            <v>NI Wind</v>
          </cell>
          <cell r="F1015" t="str">
            <v>Energy Curtailed</v>
          </cell>
          <cell r="H1015" t="str">
            <v>GWh</v>
          </cell>
        </row>
        <row r="1016">
          <cell r="A1016" t="str">
            <v>NI</v>
          </cell>
          <cell r="D1016" t="str">
            <v>NI Wind - 1st CfD band</v>
          </cell>
          <cell r="E1016" t="str">
            <v>NI Wind</v>
          </cell>
          <cell r="F1016" t="str">
            <v>Fixed Load Generation</v>
          </cell>
          <cell r="H1016" t="str">
            <v>GWh</v>
          </cell>
        </row>
        <row r="1017">
          <cell r="A1017" t="str">
            <v>NI</v>
          </cell>
          <cell r="D1017" t="str">
            <v>NI Wind - 1st CfD band</v>
          </cell>
          <cell r="E1017" t="str">
            <v>NI Wind</v>
          </cell>
          <cell r="F1017" t="str">
            <v>Pump Load</v>
          </cell>
          <cell r="H1017" t="str">
            <v>GWh</v>
          </cell>
        </row>
        <row r="1018">
          <cell r="A1018" t="str">
            <v>NI</v>
          </cell>
          <cell r="D1018" t="str">
            <v>NI Wind - 1st CfD band</v>
          </cell>
          <cell r="E1018" t="str">
            <v>NI Wind</v>
          </cell>
          <cell r="F1018" t="str">
            <v>VO&amp;M Cost</v>
          </cell>
          <cell r="H1018">
            <v>0</v>
          </cell>
        </row>
        <row r="1019">
          <cell r="A1019" t="str">
            <v>NI</v>
          </cell>
          <cell r="D1019" t="str">
            <v>NI Wind - 1st CfD band</v>
          </cell>
          <cell r="E1019" t="str">
            <v>NI Wind</v>
          </cell>
          <cell r="F1019" t="str">
            <v>Generation Cost</v>
          </cell>
          <cell r="H1019">
            <v>0</v>
          </cell>
        </row>
        <row r="1020">
          <cell r="A1020" t="str">
            <v>NI</v>
          </cell>
          <cell r="D1020" t="str">
            <v>NI Wind - 1st CfD band</v>
          </cell>
          <cell r="E1020" t="str">
            <v>NI Wind</v>
          </cell>
          <cell r="F1020" t="str">
            <v>Start &amp; Shutdown Cost</v>
          </cell>
          <cell r="H1020">
            <v>0</v>
          </cell>
        </row>
        <row r="1021">
          <cell r="A1021" t="str">
            <v>NI</v>
          </cell>
          <cell r="D1021" t="str">
            <v>NI Wind - 1st CfD band</v>
          </cell>
          <cell r="E1021" t="str">
            <v>NI Wind</v>
          </cell>
          <cell r="F1021" t="str">
            <v>Start Fuel Cost</v>
          </cell>
          <cell r="H1021">
            <v>0</v>
          </cell>
        </row>
        <row r="1022">
          <cell r="A1022" t="str">
            <v>NI</v>
          </cell>
          <cell r="D1022" t="str">
            <v>NI Wind - 1st CfD band</v>
          </cell>
          <cell r="E1022" t="str">
            <v>NI Wind</v>
          </cell>
          <cell r="F1022" t="str">
            <v>Emissions Cost</v>
          </cell>
          <cell r="H1022">
            <v>0</v>
          </cell>
        </row>
        <row r="1023">
          <cell r="A1023" t="str">
            <v>NI</v>
          </cell>
          <cell r="D1023" t="str">
            <v>NI Wind - 1st CfD band</v>
          </cell>
          <cell r="E1023" t="str">
            <v>NI Wind</v>
          </cell>
          <cell r="F1023" t="str">
            <v>Total Generation Cost</v>
          </cell>
          <cell r="H1023">
            <v>0</v>
          </cell>
        </row>
        <row r="1024">
          <cell r="A1024" t="str">
            <v>NI</v>
          </cell>
          <cell r="D1024" t="str">
            <v>NI Wind - 1st CfD band</v>
          </cell>
          <cell r="E1024" t="str">
            <v>NI Wind</v>
          </cell>
          <cell r="F1024" t="str">
            <v>SRMC</v>
          </cell>
          <cell r="H1024" t="str">
            <v>€/MWh</v>
          </cell>
        </row>
        <row r="1025">
          <cell r="A1025" t="str">
            <v>NI</v>
          </cell>
          <cell r="D1025" t="str">
            <v>NI Wind - 1st CfD band</v>
          </cell>
          <cell r="E1025" t="str">
            <v>NI Wind</v>
          </cell>
          <cell r="F1025" t="str">
            <v>Mark-up</v>
          </cell>
          <cell r="H1025" t="str">
            <v>€/MWh</v>
          </cell>
        </row>
        <row r="1026">
          <cell r="A1026" t="str">
            <v>NI</v>
          </cell>
          <cell r="D1026" t="str">
            <v>NI Wind - 1st CfD band</v>
          </cell>
          <cell r="E1026" t="str">
            <v>NI Wind</v>
          </cell>
          <cell r="F1026" t="str">
            <v>Price Received</v>
          </cell>
          <cell r="H1026" t="str">
            <v>€/MWh</v>
          </cell>
        </row>
        <row r="1027">
          <cell r="A1027" t="str">
            <v>NI</v>
          </cell>
          <cell r="D1027" t="str">
            <v>NI Wind - 1st CfD band</v>
          </cell>
          <cell r="E1027" t="str">
            <v>NI Wind</v>
          </cell>
          <cell r="F1027" t="str">
            <v>Pool Revenue</v>
          </cell>
          <cell r="H1027">
            <v>0</v>
          </cell>
        </row>
        <row r="1028">
          <cell r="A1028" t="str">
            <v>NI</v>
          </cell>
          <cell r="D1028" t="str">
            <v>NI Wind - 1st CfD band</v>
          </cell>
          <cell r="E1028" t="str">
            <v>NI Wind</v>
          </cell>
          <cell r="F1028" t="str">
            <v>Net Revenue</v>
          </cell>
          <cell r="H1028">
            <v>0</v>
          </cell>
        </row>
        <row r="1029">
          <cell r="A1029" t="str">
            <v>NI</v>
          </cell>
          <cell r="D1029" t="str">
            <v>NI Wind - 1st CfD band</v>
          </cell>
          <cell r="E1029" t="str">
            <v>NI Wind</v>
          </cell>
          <cell r="F1029" t="str">
            <v>Net Profit</v>
          </cell>
          <cell r="H1029">
            <v>0</v>
          </cell>
        </row>
        <row r="1030">
          <cell r="A1030" t="str">
            <v>NI</v>
          </cell>
          <cell r="D1030" t="str">
            <v>NI Wind - 1st CfD band</v>
          </cell>
          <cell r="E1030" t="str">
            <v>NI Wind</v>
          </cell>
          <cell r="F1030" t="str">
            <v>Installed Capacity</v>
          </cell>
          <cell r="H1030" t="str">
            <v>MW</v>
          </cell>
        </row>
        <row r="1031">
          <cell r="A1031" t="str">
            <v>NI</v>
          </cell>
          <cell r="D1031" t="str">
            <v>NI Wind - 1st CfD band</v>
          </cell>
          <cell r="E1031" t="str">
            <v>NI Wind</v>
          </cell>
          <cell r="F1031" t="str">
            <v>Rated Capacity</v>
          </cell>
          <cell r="H1031" t="str">
            <v>MW</v>
          </cell>
        </row>
        <row r="1032">
          <cell r="A1032" t="str">
            <v>NI</v>
          </cell>
          <cell r="D1032" t="str">
            <v>NI Wind - 1st CfD band</v>
          </cell>
          <cell r="E1032" t="str">
            <v>NI Wind</v>
          </cell>
          <cell r="F1032" t="str">
            <v>Maintenance</v>
          </cell>
          <cell r="H1032" t="str">
            <v>GWh</v>
          </cell>
        </row>
        <row r="1033">
          <cell r="A1033" t="str">
            <v>NI</v>
          </cell>
          <cell r="D1033" t="str">
            <v>NI Wind - 1st CfD band</v>
          </cell>
          <cell r="E1033" t="str">
            <v>NI Wind</v>
          </cell>
          <cell r="F1033" t="str">
            <v>Forced Outage</v>
          </cell>
          <cell r="H1033" t="str">
            <v>GWh</v>
          </cell>
        </row>
        <row r="1034">
          <cell r="A1034" t="str">
            <v>NI</v>
          </cell>
          <cell r="D1034" t="str">
            <v>NI Wind - 1st CfD band</v>
          </cell>
          <cell r="E1034" t="str">
            <v>NI Wind</v>
          </cell>
          <cell r="F1034" t="str">
            <v>Available Energy</v>
          </cell>
          <cell r="H1034" t="str">
            <v>GWh</v>
          </cell>
        </row>
        <row r="1035">
          <cell r="A1035" t="str">
            <v>NI</v>
          </cell>
          <cell r="D1035" t="str">
            <v>NI Wind - 2nd CfD band</v>
          </cell>
          <cell r="E1035" t="str">
            <v>NI Wind</v>
          </cell>
          <cell r="F1035" t="str">
            <v>Generation</v>
          </cell>
          <cell r="H1035" t="str">
            <v>GWh</v>
          </cell>
        </row>
        <row r="1036">
          <cell r="A1036" t="str">
            <v>NI</v>
          </cell>
          <cell r="D1036" t="str">
            <v>NI Wind - 2nd CfD band</v>
          </cell>
          <cell r="E1036" t="str">
            <v>NI Wind</v>
          </cell>
          <cell r="F1036" t="str">
            <v>Units Started</v>
          </cell>
          <cell r="H1036" t="str">
            <v>-</v>
          </cell>
        </row>
        <row r="1037">
          <cell r="A1037" t="str">
            <v>NI</v>
          </cell>
          <cell r="D1037" t="str">
            <v>NI Wind - 2nd CfD band</v>
          </cell>
          <cell r="E1037" t="str">
            <v>NI Wind</v>
          </cell>
          <cell r="F1037" t="str">
            <v>Hours of Operation</v>
          </cell>
          <cell r="H1037" t="str">
            <v>hrs</v>
          </cell>
        </row>
        <row r="1038">
          <cell r="A1038" t="str">
            <v>NI</v>
          </cell>
          <cell r="D1038" t="str">
            <v>NI Wind - 2nd CfD band</v>
          </cell>
          <cell r="E1038" t="str">
            <v>NI Wind</v>
          </cell>
          <cell r="F1038" t="str">
            <v>Capacity Factor</v>
          </cell>
          <cell r="H1038" t="str">
            <v>%</v>
          </cell>
        </row>
        <row r="1039">
          <cell r="A1039" t="str">
            <v>NI</v>
          </cell>
          <cell r="D1039" t="str">
            <v>NI Wind - 2nd CfD band</v>
          </cell>
          <cell r="E1039" t="str">
            <v>NI Wind</v>
          </cell>
          <cell r="F1039" t="str">
            <v>Energy Curtailed</v>
          </cell>
          <cell r="H1039" t="str">
            <v>GWh</v>
          </cell>
        </row>
        <row r="1040">
          <cell r="A1040" t="str">
            <v>NI</v>
          </cell>
          <cell r="D1040" t="str">
            <v>NI Wind - 2nd CfD band</v>
          </cell>
          <cell r="E1040" t="str">
            <v>NI Wind</v>
          </cell>
          <cell r="F1040" t="str">
            <v>Fixed Load Generation</v>
          </cell>
          <cell r="H1040" t="str">
            <v>GWh</v>
          </cell>
        </row>
        <row r="1041">
          <cell r="A1041" t="str">
            <v>NI</v>
          </cell>
          <cell r="D1041" t="str">
            <v>NI Wind - 2nd CfD band</v>
          </cell>
          <cell r="E1041" t="str">
            <v>NI Wind</v>
          </cell>
          <cell r="F1041" t="str">
            <v>Pump Load</v>
          </cell>
          <cell r="H1041" t="str">
            <v>GWh</v>
          </cell>
        </row>
        <row r="1042">
          <cell r="A1042" t="str">
            <v>NI</v>
          </cell>
          <cell r="D1042" t="str">
            <v>NI Wind - 2nd CfD band</v>
          </cell>
          <cell r="E1042" t="str">
            <v>NI Wind</v>
          </cell>
          <cell r="F1042" t="str">
            <v>VO&amp;M Cost</v>
          </cell>
          <cell r="H1042">
            <v>0</v>
          </cell>
        </row>
        <row r="1043">
          <cell r="A1043" t="str">
            <v>NI</v>
          </cell>
          <cell r="D1043" t="str">
            <v>NI Wind - 2nd CfD band</v>
          </cell>
          <cell r="E1043" t="str">
            <v>NI Wind</v>
          </cell>
          <cell r="F1043" t="str">
            <v>Generation Cost</v>
          </cell>
          <cell r="H1043">
            <v>0</v>
          </cell>
        </row>
        <row r="1044">
          <cell r="A1044" t="str">
            <v>NI</v>
          </cell>
          <cell r="D1044" t="str">
            <v>NI Wind - 2nd CfD band</v>
          </cell>
          <cell r="E1044" t="str">
            <v>NI Wind</v>
          </cell>
          <cell r="F1044" t="str">
            <v>Start &amp; Shutdown Cost</v>
          </cell>
          <cell r="H1044">
            <v>0</v>
          </cell>
        </row>
        <row r="1045">
          <cell r="A1045" t="str">
            <v>NI</v>
          </cell>
          <cell r="D1045" t="str">
            <v>NI Wind - 2nd CfD band</v>
          </cell>
          <cell r="E1045" t="str">
            <v>NI Wind</v>
          </cell>
          <cell r="F1045" t="str">
            <v>Start Fuel Cost</v>
          </cell>
          <cell r="H1045">
            <v>0</v>
          </cell>
        </row>
        <row r="1046">
          <cell r="A1046" t="str">
            <v>NI</v>
          </cell>
          <cell r="D1046" t="str">
            <v>NI Wind - 2nd CfD band</v>
          </cell>
          <cell r="E1046" t="str">
            <v>NI Wind</v>
          </cell>
          <cell r="F1046" t="str">
            <v>Emissions Cost</v>
          </cell>
          <cell r="H1046">
            <v>0</v>
          </cell>
        </row>
        <row r="1047">
          <cell r="A1047" t="str">
            <v>NI</v>
          </cell>
          <cell r="D1047" t="str">
            <v>NI Wind - 2nd CfD band</v>
          </cell>
          <cell r="E1047" t="str">
            <v>NI Wind</v>
          </cell>
          <cell r="F1047" t="str">
            <v>Total Generation Cost</v>
          </cell>
          <cell r="H1047">
            <v>0</v>
          </cell>
        </row>
        <row r="1048">
          <cell r="A1048" t="str">
            <v>NI</v>
          </cell>
          <cell r="D1048" t="str">
            <v>NI Wind - 2nd CfD band</v>
          </cell>
          <cell r="E1048" t="str">
            <v>NI Wind</v>
          </cell>
          <cell r="F1048" t="str">
            <v>SRMC</v>
          </cell>
          <cell r="H1048" t="str">
            <v>€/MWh</v>
          </cell>
        </row>
        <row r="1049">
          <cell r="A1049" t="str">
            <v>NI</v>
          </cell>
          <cell r="D1049" t="str">
            <v>NI Wind - 2nd CfD band</v>
          </cell>
          <cell r="E1049" t="str">
            <v>NI Wind</v>
          </cell>
          <cell r="F1049" t="str">
            <v>Mark-up</v>
          </cell>
          <cell r="H1049" t="str">
            <v>€/MWh</v>
          </cell>
        </row>
        <row r="1050">
          <cell r="A1050" t="str">
            <v>NI</v>
          </cell>
          <cell r="D1050" t="str">
            <v>NI Wind - 2nd CfD band</v>
          </cell>
          <cell r="E1050" t="str">
            <v>NI Wind</v>
          </cell>
          <cell r="F1050" t="str">
            <v>Price Received</v>
          </cell>
          <cell r="H1050" t="str">
            <v>€/MWh</v>
          </cell>
        </row>
        <row r="1051">
          <cell r="A1051" t="str">
            <v>NI</v>
          </cell>
          <cell r="D1051" t="str">
            <v>NI Wind - 2nd CfD band</v>
          </cell>
          <cell r="E1051" t="str">
            <v>NI Wind</v>
          </cell>
          <cell r="F1051" t="str">
            <v>Pool Revenue</v>
          </cell>
          <cell r="H1051">
            <v>0</v>
          </cell>
        </row>
        <row r="1052">
          <cell r="A1052" t="str">
            <v>NI</v>
          </cell>
          <cell r="D1052" t="str">
            <v>NI Wind - 2nd CfD band</v>
          </cell>
          <cell r="E1052" t="str">
            <v>NI Wind</v>
          </cell>
          <cell r="F1052" t="str">
            <v>Net Revenue</v>
          </cell>
          <cell r="H1052">
            <v>0</v>
          </cell>
        </row>
        <row r="1053">
          <cell r="A1053" t="str">
            <v>NI</v>
          </cell>
          <cell r="D1053" t="str">
            <v>NI Wind - 2nd CfD band</v>
          </cell>
          <cell r="E1053" t="str">
            <v>NI Wind</v>
          </cell>
          <cell r="F1053" t="str">
            <v>Net Profit</v>
          </cell>
          <cell r="H1053">
            <v>0</v>
          </cell>
        </row>
        <row r="1054">
          <cell r="A1054" t="str">
            <v>NI</v>
          </cell>
          <cell r="D1054" t="str">
            <v>NI Wind - 2nd CfD band</v>
          </cell>
          <cell r="E1054" t="str">
            <v>NI Wind</v>
          </cell>
          <cell r="F1054" t="str">
            <v>Installed Capacity</v>
          </cell>
          <cell r="H1054" t="str">
            <v>MW</v>
          </cell>
        </row>
        <row r="1055">
          <cell r="A1055" t="str">
            <v>NI</v>
          </cell>
          <cell r="D1055" t="str">
            <v>NI Wind - 2nd CfD band</v>
          </cell>
          <cell r="E1055" t="str">
            <v>NI Wind</v>
          </cell>
          <cell r="F1055" t="str">
            <v>Rated Capacity</v>
          </cell>
          <cell r="H1055" t="str">
            <v>MW</v>
          </cell>
        </row>
        <row r="1056">
          <cell r="A1056" t="str">
            <v>NI</v>
          </cell>
          <cell r="D1056" t="str">
            <v>NI Wind - 2nd CfD band</v>
          </cell>
          <cell r="E1056" t="str">
            <v>NI Wind</v>
          </cell>
          <cell r="F1056" t="str">
            <v>Maintenance</v>
          </cell>
          <cell r="H1056" t="str">
            <v>GWh</v>
          </cell>
        </row>
        <row r="1057">
          <cell r="A1057" t="str">
            <v>NI</v>
          </cell>
          <cell r="D1057" t="str">
            <v>NI Wind - 2nd CfD band</v>
          </cell>
          <cell r="E1057" t="str">
            <v>NI Wind</v>
          </cell>
          <cell r="F1057" t="str">
            <v>Forced Outage</v>
          </cell>
          <cell r="H1057" t="str">
            <v>GWh</v>
          </cell>
        </row>
        <row r="1058">
          <cell r="A1058" t="str">
            <v>NI</v>
          </cell>
          <cell r="D1058" t="str">
            <v>NI Wind - 2nd CfD band</v>
          </cell>
          <cell r="E1058" t="str">
            <v>NI Wind</v>
          </cell>
          <cell r="F1058" t="str">
            <v>Available Energy</v>
          </cell>
          <cell r="H1058" t="str">
            <v>GWh</v>
          </cell>
        </row>
        <row r="1059">
          <cell r="A1059" t="str">
            <v>NI</v>
          </cell>
          <cell r="D1059" t="str">
            <v>NI Wind - 3rd CfD band</v>
          </cell>
          <cell r="E1059" t="str">
            <v>NI Wind</v>
          </cell>
          <cell r="F1059" t="str">
            <v>Generation</v>
          </cell>
          <cell r="H1059" t="str">
            <v>GWh</v>
          </cell>
        </row>
        <row r="1060">
          <cell r="A1060" t="str">
            <v>NI</v>
          </cell>
          <cell r="D1060" t="str">
            <v>NI Wind - 3rd CfD band</v>
          </cell>
          <cell r="E1060" t="str">
            <v>NI Wind</v>
          </cell>
          <cell r="F1060" t="str">
            <v>Units Started</v>
          </cell>
          <cell r="H1060" t="str">
            <v>-</v>
          </cell>
        </row>
        <row r="1061">
          <cell r="A1061" t="str">
            <v>NI</v>
          </cell>
          <cell r="D1061" t="str">
            <v>NI Wind - 3rd CfD band</v>
          </cell>
          <cell r="E1061" t="str">
            <v>NI Wind</v>
          </cell>
          <cell r="F1061" t="str">
            <v>Hours of Operation</v>
          </cell>
          <cell r="H1061" t="str">
            <v>hrs</v>
          </cell>
        </row>
        <row r="1062">
          <cell r="A1062" t="str">
            <v>NI</v>
          </cell>
          <cell r="D1062" t="str">
            <v>NI Wind - 3rd CfD band</v>
          </cell>
          <cell r="E1062" t="str">
            <v>NI Wind</v>
          </cell>
          <cell r="F1062" t="str">
            <v>Capacity Factor</v>
          </cell>
          <cell r="H1062" t="str">
            <v>%</v>
          </cell>
        </row>
        <row r="1063">
          <cell r="A1063" t="str">
            <v>NI</v>
          </cell>
          <cell r="D1063" t="str">
            <v>NI Wind - 3rd CfD band</v>
          </cell>
          <cell r="E1063" t="str">
            <v>NI Wind</v>
          </cell>
          <cell r="F1063" t="str">
            <v>Energy Curtailed</v>
          </cell>
          <cell r="H1063" t="str">
            <v>GWh</v>
          </cell>
        </row>
        <row r="1064">
          <cell r="A1064" t="str">
            <v>NI</v>
          </cell>
          <cell r="D1064" t="str">
            <v>NI Wind - 3rd CfD band</v>
          </cell>
          <cell r="E1064" t="str">
            <v>NI Wind</v>
          </cell>
          <cell r="F1064" t="str">
            <v>Fixed Load Generation</v>
          </cell>
          <cell r="H1064" t="str">
            <v>GWh</v>
          </cell>
        </row>
        <row r="1065">
          <cell r="A1065" t="str">
            <v>NI</v>
          </cell>
          <cell r="D1065" t="str">
            <v>NI Wind - 3rd CfD band</v>
          </cell>
          <cell r="E1065" t="str">
            <v>NI Wind</v>
          </cell>
          <cell r="F1065" t="str">
            <v>Pump Load</v>
          </cell>
          <cell r="H1065" t="str">
            <v>GWh</v>
          </cell>
        </row>
        <row r="1066">
          <cell r="A1066" t="str">
            <v>NI</v>
          </cell>
          <cell r="D1066" t="str">
            <v>NI Wind - 3rd CfD band</v>
          </cell>
          <cell r="E1066" t="str">
            <v>NI Wind</v>
          </cell>
          <cell r="F1066" t="str">
            <v>VO&amp;M Cost</v>
          </cell>
          <cell r="H1066">
            <v>0</v>
          </cell>
        </row>
        <row r="1067">
          <cell r="A1067" t="str">
            <v>NI</v>
          </cell>
          <cell r="D1067" t="str">
            <v>NI Wind - 3rd CfD band</v>
          </cell>
          <cell r="E1067" t="str">
            <v>NI Wind</v>
          </cell>
          <cell r="F1067" t="str">
            <v>Generation Cost</v>
          </cell>
          <cell r="H1067">
            <v>0</v>
          </cell>
        </row>
        <row r="1068">
          <cell r="A1068" t="str">
            <v>NI</v>
          </cell>
          <cell r="D1068" t="str">
            <v>NI Wind - 3rd CfD band</v>
          </cell>
          <cell r="E1068" t="str">
            <v>NI Wind</v>
          </cell>
          <cell r="F1068" t="str">
            <v>Start &amp; Shutdown Cost</v>
          </cell>
          <cell r="H1068">
            <v>0</v>
          </cell>
        </row>
        <row r="1069">
          <cell r="A1069" t="str">
            <v>NI</v>
          </cell>
          <cell r="D1069" t="str">
            <v>NI Wind - 3rd CfD band</v>
          </cell>
          <cell r="E1069" t="str">
            <v>NI Wind</v>
          </cell>
          <cell r="F1069" t="str">
            <v>Start Fuel Cost</v>
          </cell>
          <cell r="H1069">
            <v>0</v>
          </cell>
        </row>
        <row r="1070">
          <cell r="A1070" t="str">
            <v>NI</v>
          </cell>
          <cell r="D1070" t="str">
            <v>NI Wind - 3rd CfD band</v>
          </cell>
          <cell r="E1070" t="str">
            <v>NI Wind</v>
          </cell>
          <cell r="F1070" t="str">
            <v>Emissions Cost</v>
          </cell>
          <cell r="H1070">
            <v>0</v>
          </cell>
        </row>
        <row r="1071">
          <cell r="A1071" t="str">
            <v>NI</v>
          </cell>
          <cell r="D1071" t="str">
            <v>NI Wind - 3rd CfD band</v>
          </cell>
          <cell r="E1071" t="str">
            <v>NI Wind</v>
          </cell>
          <cell r="F1071" t="str">
            <v>Total Generation Cost</v>
          </cell>
          <cell r="H1071">
            <v>0</v>
          </cell>
        </row>
        <row r="1072">
          <cell r="A1072" t="str">
            <v>NI</v>
          </cell>
          <cell r="D1072" t="str">
            <v>NI Wind - 3rd CfD band</v>
          </cell>
          <cell r="E1072" t="str">
            <v>NI Wind</v>
          </cell>
          <cell r="F1072" t="str">
            <v>SRMC</v>
          </cell>
          <cell r="H1072" t="str">
            <v>€/MWh</v>
          </cell>
        </row>
        <row r="1073">
          <cell r="A1073" t="str">
            <v>NI</v>
          </cell>
          <cell r="D1073" t="str">
            <v>NI Wind - 3rd CfD band</v>
          </cell>
          <cell r="E1073" t="str">
            <v>NI Wind</v>
          </cell>
          <cell r="F1073" t="str">
            <v>Mark-up</v>
          </cell>
          <cell r="H1073" t="str">
            <v>€/MWh</v>
          </cell>
        </row>
        <row r="1074">
          <cell r="A1074" t="str">
            <v>NI</v>
          </cell>
          <cell r="D1074" t="str">
            <v>NI Wind - 3rd CfD band</v>
          </cell>
          <cell r="E1074" t="str">
            <v>NI Wind</v>
          </cell>
          <cell r="F1074" t="str">
            <v>Price Received</v>
          </cell>
          <cell r="H1074" t="str">
            <v>€/MWh</v>
          </cell>
        </row>
        <row r="1075">
          <cell r="A1075" t="str">
            <v>NI</v>
          </cell>
          <cell r="D1075" t="str">
            <v>NI Wind - 3rd CfD band</v>
          </cell>
          <cell r="E1075" t="str">
            <v>NI Wind</v>
          </cell>
          <cell r="F1075" t="str">
            <v>Pool Revenue</v>
          </cell>
          <cell r="H1075">
            <v>0</v>
          </cell>
        </row>
        <row r="1076">
          <cell r="A1076" t="str">
            <v>NI</v>
          </cell>
          <cell r="D1076" t="str">
            <v>NI Wind - 3rd CfD band</v>
          </cell>
          <cell r="E1076" t="str">
            <v>NI Wind</v>
          </cell>
          <cell r="F1076" t="str">
            <v>Net Revenue</v>
          </cell>
          <cell r="H1076">
            <v>0</v>
          </cell>
        </row>
        <row r="1077">
          <cell r="A1077" t="str">
            <v>NI</v>
          </cell>
          <cell r="D1077" t="str">
            <v>NI Wind - 3rd CfD band</v>
          </cell>
          <cell r="E1077" t="str">
            <v>NI Wind</v>
          </cell>
          <cell r="F1077" t="str">
            <v>Net Profit</v>
          </cell>
          <cell r="H1077">
            <v>0</v>
          </cell>
        </row>
        <row r="1078">
          <cell r="A1078" t="str">
            <v>NI</v>
          </cell>
          <cell r="D1078" t="str">
            <v>NI Wind - 3rd CfD band</v>
          </cell>
          <cell r="E1078" t="str">
            <v>NI Wind</v>
          </cell>
          <cell r="F1078" t="str">
            <v>Installed Capacity</v>
          </cell>
          <cell r="H1078" t="str">
            <v>MW</v>
          </cell>
        </row>
        <row r="1079">
          <cell r="A1079" t="str">
            <v>NI</v>
          </cell>
          <cell r="D1079" t="str">
            <v>NI Wind - 3rd CfD band</v>
          </cell>
          <cell r="E1079" t="str">
            <v>NI Wind</v>
          </cell>
          <cell r="F1079" t="str">
            <v>Rated Capacity</v>
          </cell>
          <cell r="H1079" t="str">
            <v>MW</v>
          </cell>
        </row>
        <row r="1080">
          <cell r="A1080" t="str">
            <v>NI</v>
          </cell>
          <cell r="D1080" t="str">
            <v>NI Wind - 3rd CfD band</v>
          </cell>
          <cell r="E1080" t="str">
            <v>NI Wind</v>
          </cell>
          <cell r="F1080" t="str">
            <v>Maintenance</v>
          </cell>
          <cell r="H1080" t="str">
            <v>GWh</v>
          </cell>
        </row>
        <row r="1081">
          <cell r="A1081" t="str">
            <v>NI</v>
          </cell>
          <cell r="D1081" t="str">
            <v>NI Wind - 3rd CfD band</v>
          </cell>
          <cell r="E1081" t="str">
            <v>NI Wind</v>
          </cell>
          <cell r="F1081" t="str">
            <v>Forced Outage</v>
          </cell>
          <cell r="H1081" t="str">
            <v>GWh</v>
          </cell>
        </row>
        <row r="1082">
          <cell r="A1082" t="str">
            <v>NI</v>
          </cell>
          <cell r="D1082" t="str">
            <v>NI Wind - 3rd CfD band</v>
          </cell>
          <cell r="E1082" t="str">
            <v>NI Wind</v>
          </cell>
          <cell r="F1082" t="str">
            <v>Available Energy</v>
          </cell>
          <cell r="H1082" t="str">
            <v>GWh</v>
          </cell>
        </row>
        <row r="1083">
          <cell r="A1083" t="str">
            <v>NI</v>
          </cell>
          <cell r="D1083" t="str">
            <v>NI Wind - 4th CfD band</v>
          </cell>
          <cell r="E1083" t="str">
            <v>NI Wind</v>
          </cell>
          <cell r="F1083" t="str">
            <v>Generation</v>
          </cell>
          <cell r="H1083" t="str">
            <v>GWh</v>
          </cell>
        </row>
        <row r="1084">
          <cell r="A1084" t="str">
            <v>NI</v>
          </cell>
          <cell r="D1084" t="str">
            <v>NI Wind - 4th CfD band</v>
          </cell>
          <cell r="E1084" t="str">
            <v>NI Wind</v>
          </cell>
          <cell r="F1084" t="str">
            <v>Units Started</v>
          </cell>
          <cell r="H1084" t="str">
            <v>-</v>
          </cell>
        </row>
        <row r="1085">
          <cell r="A1085" t="str">
            <v>NI</v>
          </cell>
          <cell r="D1085" t="str">
            <v>NI Wind - 4th CfD band</v>
          </cell>
          <cell r="E1085" t="str">
            <v>NI Wind</v>
          </cell>
          <cell r="F1085" t="str">
            <v>Hours of Operation</v>
          </cell>
          <cell r="H1085" t="str">
            <v>hrs</v>
          </cell>
        </row>
        <row r="1086">
          <cell r="A1086" t="str">
            <v>NI</v>
          </cell>
          <cell r="D1086" t="str">
            <v>NI Wind - 4th CfD band</v>
          </cell>
          <cell r="E1086" t="str">
            <v>NI Wind</v>
          </cell>
          <cell r="F1086" t="str">
            <v>Capacity Factor</v>
          </cell>
          <cell r="H1086" t="str">
            <v>%</v>
          </cell>
        </row>
        <row r="1087">
          <cell r="A1087" t="str">
            <v>NI</v>
          </cell>
          <cell r="D1087" t="str">
            <v>NI Wind - 4th CfD band</v>
          </cell>
          <cell r="E1087" t="str">
            <v>NI Wind</v>
          </cell>
          <cell r="F1087" t="str">
            <v>Energy Curtailed</v>
          </cell>
          <cell r="H1087" t="str">
            <v>GWh</v>
          </cell>
        </row>
        <row r="1088">
          <cell r="A1088" t="str">
            <v>NI</v>
          </cell>
          <cell r="D1088" t="str">
            <v>NI Wind - 4th CfD band</v>
          </cell>
          <cell r="E1088" t="str">
            <v>NI Wind</v>
          </cell>
          <cell r="F1088" t="str">
            <v>Fixed Load Generation</v>
          </cell>
          <cell r="H1088" t="str">
            <v>GWh</v>
          </cell>
        </row>
        <row r="1089">
          <cell r="A1089" t="str">
            <v>NI</v>
          </cell>
          <cell r="D1089" t="str">
            <v>NI Wind - 4th CfD band</v>
          </cell>
          <cell r="E1089" t="str">
            <v>NI Wind</v>
          </cell>
          <cell r="F1089" t="str">
            <v>Pump Load</v>
          </cell>
          <cell r="H1089" t="str">
            <v>GWh</v>
          </cell>
        </row>
        <row r="1090">
          <cell r="A1090" t="str">
            <v>NI</v>
          </cell>
          <cell r="D1090" t="str">
            <v>NI Wind - 4th CfD band</v>
          </cell>
          <cell r="E1090" t="str">
            <v>NI Wind</v>
          </cell>
          <cell r="F1090" t="str">
            <v>VO&amp;M Cost</v>
          </cell>
          <cell r="H1090">
            <v>0</v>
          </cell>
        </row>
        <row r="1091">
          <cell r="A1091" t="str">
            <v>NI</v>
          </cell>
          <cell r="D1091" t="str">
            <v>NI Wind - 4th CfD band</v>
          </cell>
          <cell r="E1091" t="str">
            <v>NI Wind</v>
          </cell>
          <cell r="F1091" t="str">
            <v>Generation Cost</v>
          </cell>
          <cell r="H1091">
            <v>0</v>
          </cell>
        </row>
        <row r="1092">
          <cell r="A1092" t="str">
            <v>NI</v>
          </cell>
          <cell r="D1092" t="str">
            <v>NI Wind - 4th CfD band</v>
          </cell>
          <cell r="E1092" t="str">
            <v>NI Wind</v>
          </cell>
          <cell r="F1092" t="str">
            <v>Start &amp; Shutdown Cost</v>
          </cell>
          <cell r="H1092">
            <v>0</v>
          </cell>
        </row>
        <row r="1093">
          <cell r="A1093" t="str">
            <v>NI</v>
          </cell>
          <cell r="D1093" t="str">
            <v>NI Wind - 4th CfD band</v>
          </cell>
          <cell r="E1093" t="str">
            <v>NI Wind</v>
          </cell>
          <cell r="F1093" t="str">
            <v>Start Fuel Cost</v>
          </cell>
          <cell r="H1093">
            <v>0</v>
          </cell>
        </row>
        <row r="1094">
          <cell r="A1094" t="str">
            <v>NI</v>
          </cell>
          <cell r="D1094" t="str">
            <v>NI Wind - 4th CfD band</v>
          </cell>
          <cell r="E1094" t="str">
            <v>NI Wind</v>
          </cell>
          <cell r="F1094" t="str">
            <v>Emissions Cost</v>
          </cell>
          <cell r="H1094">
            <v>0</v>
          </cell>
        </row>
        <row r="1095">
          <cell r="A1095" t="str">
            <v>NI</v>
          </cell>
          <cell r="D1095" t="str">
            <v>NI Wind - 4th CfD band</v>
          </cell>
          <cell r="E1095" t="str">
            <v>NI Wind</v>
          </cell>
          <cell r="F1095" t="str">
            <v>Total Generation Cost</v>
          </cell>
          <cell r="H1095">
            <v>0</v>
          </cell>
        </row>
        <row r="1096">
          <cell r="A1096" t="str">
            <v>NI</v>
          </cell>
          <cell r="D1096" t="str">
            <v>NI Wind - 4th CfD band</v>
          </cell>
          <cell r="E1096" t="str">
            <v>NI Wind</v>
          </cell>
          <cell r="F1096" t="str">
            <v>SRMC</v>
          </cell>
          <cell r="H1096" t="str">
            <v>€/MWh</v>
          </cell>
        </row>
        <row r="1097">
          <cell r="A1097" t="str">
            <v>NI</v>
          </cell>
          <cell r="D1097" t="str">
            <v>NI Wind - 4th CfD band</v>
          </cell>
          <cell r="E1097" t="str">
            <v>NI Wind</v>
          </cell>
          <cell r="F1097" t="str">
            <v>Mark-up</v>
          </cell>
          <cell r="H1097" t="str">
            <v>€/MWh</v>
          </cell>
        </row>
        <row r="1098">
          <cell r="A1098" t="str">
            <v>NI</v>
          </cell>
          <cell r="D1098" t="str">
            <v>NI Wind - 4th CfD band</v>
          </cell>
          <cell r="E1098" t="str">
            <v>NI Wind</v>
          </cell>
          <cell r="F1098" t="str">
            <v>Price Received</v>
          </cell>
          <cell r="H1098" t="str">
            <v>€/MWh</v>
          </cell>
        </row>
        <row r="1099">
          <cell r="A1099" t="str">
            <v>NI</v>
          </cell>
          <cell r="D1099" t="str">
            <v>NI Wind - 4th CfD band</v>
          </cell>
          <cell r="E1099" t="str">
            <v>NI Wind</v>
          </cell>
          <cell r="F1099" t="str">
            <v>Pool Revenue</v>
          </cell>
          <cell r="H1099">
            <v>0</v>
          </cell>
        </row>
        <row r="1100">
          <cell r="A1100" t="str">
            <v>NI</v>
          </cell>
          <cell r="D1100" t="str">
            <v>NI Wind - 4th CfD band</v>
          </cell>
          <cell r="E1100" t="str">
            <v>NI Wind</v>
          </cell>
          <cell r="F1100" t="str">
            <v>Net Revenue</v>
          </cell>
          <cell r="H1100">
            <v>0</v>
          </cell>
        </row>
        <row r="1101">
          <cell r="A1101" t="str">
            <v>NI</v>
          </cell>
          <cell r="D1101" t="str">
            <v>NI Wind - 4th CfD band</v>
          </cell>
          <cell r="E1101" t="str">
            <v>NI Wind</v>
          </cell>
          <cell r="F1101" t="str">
            <v>Net Profit</v>
          </cell>
          <cell r="H1101">
            <v>0</v>
          </cell>
        </row>
        <row r="1102">
          <cell r="A1102" t="str">
            <v>NI</v>
          </cell>
          <cell r="D1102" t="str">
            <v>NI Wind - 4th CfD band</v>
          </cell>
          <cell r="E1102" t="str">
            <v>NI Wind</v>
          </cell>
          <cell r="F1102" t="str">
            <v>Installed Capacity</v>
          </cell>
          <cell r="H1102" t="str">
            <v>MW</v>
          </cell>
        </row>
        <row r="1103">
          <cell r="A1103" t="str">
            <v>NI</v>
          </cell>
          <cell r="D1103" t="str">
            <v>NI Wind - 4th CfD band</v>
          </cell>
          <cell r="E1103" t="str">
            <v>NI Wind</v>
          </cell>
          <cell r="F1103" t="str">
            <v>Rated Capacity</v>
          </cell>
          <cell r="H1103" t="str">
            <v>MW</v>
          </cell>
        </row>
        <row r="1104">
          <cell r="A1104" t="str">
            <v>NI</v>
          </cell>
          <cell r="D1104" t="str">
            <v>NI Wind - 4th CfD band</v>
          </cell>
          <cell r="E1104" t="str">
            <v>NI Wind</v>
          </cell>
          <cell r="F1104" t="str">
            <v>Maintenance</v>
          </cell>
          <cell r="H1104" t="str">
            <v>GWh</v>
          </cell>
        </row>
        <row r="1105">
          <cell r="A1105" t="str">
            <v>NI</v>
          </cell>
          <cell r="D1105" t="str">
            <v>NI Wind - 4th CfD band</v>
          </cell>
          <cell r="E1105" t="str">
            <v>NI Wind</v>
          </cell>
          <cell r="F1105" t="str">
            <v>Forced Outage</v>
          </cell>
          <cell r="H1105" t="str">
            <v>GWh</v>
          </cell>
        </row>
        <row r="1106">
          <cell r="A1106" t="str">
            <v>NI</v>
          </cell>
          <cell r="D1106" t="str">
            <v>NI Wind - 4th CfD band</v>
          </cell>
          <cell r="E1106" t="str">
            <v>NI Wind</v>
          </cell>
          <cell r="F1106" t="str">
            <v>Available Energy</v>
          </cell>
          <cell r="H1106" t="str">
            <v>GWh</v>
          </cell>
        </row>
        <row r="1107">
          <cell r="A1107" t="str">
            <v>NI</v>
          </cell>
          <cell r="D1107" t="str">
            <v>NI Wind - NFFO 1</v>
          </cell>
          <cell r="E1107" t="str">
            <v>NI Wind</v>
          </cell>
          <cell r="F1107" t="str">
            <v>Generation</v>
          </cell>
          <cell r="H1107" t="str">
            <v>GWh</v>
          </cell>
        </row>
        <row r="1108">
          <cell r="A1108" t="str">
            <v>NI</v>
          </cell>
          <cell r="D1108" t="str">
            <v>NI Wind - NFFO 1</v>
          </cell>
          <cell r="E1108" t="str">
            <v>NI Wind</v>
          </cell>
          <cell r="F1108" t="str">
            <v>Units Started</v>
          </cell>
          <cell r="H1108" t="str">
            <v>-</v>
          </cell>
        </row>
        <row r="1109">
          <cell r="A1109" t="str">
            <v>NI</v>
          </cell>
          <cell r="D1109" t="str">
            <v>NI Wind - NFFO 1</v>
          </cell>
          <cell r="E1109" t="str">
            <v>NI Wind</v>
          </cell>
          <cell r="F1109" t="str">
            <v>Hours of Operation</v>
          </cell>
          <cell r="H1109" t="str">
            <v>hrs</v>
          </cell>
        </row>
        <row r="1110">
          <cell r="A1110" t="str">
            <v>NI</v>
          </cell>
          <cell r="D1110" t="str">
            <v>NI Wind - NFFO 1</v>
          </cell>
          <cell r="E1110" t="str">
            <v>NI Wind</v>
          </cell>
          <cell r="F1110" t="str">
            <v>Capacity Factor</v>
          </cell>
          <cell r="H1110" t="str">
            <v>%</v>
          </cell>
        </row>
        <row r="1111">
          <cell r="A1111" t="str">
            <v>NI</v>
          </cell>
          <cell r="D1111" t="str">
            <v>NI Wind - NFFO 1</v>
          </cell>
          <cell r="E1111" t="str">
            <v>NI Wind</v>
          </cell>
          <cell r="F1111" t="str">
            <v>Energy Curtailed</v>
          </cell>
          <cell r="H1111" t="str">
            <v>GWh</v>
          </cell>
        </row>
        <row r="1112">
          <cell r="A1112" t="str">
            <v>NI</v>
          </cell>
          <cell r="D1112" t="str">
            <v>NI Wind - NFFO 1</v>
          </cell>
          <cell r="E1112" t="str">
            <v>NI Wind</v>
          </cell>
          <cell r="F1112" t="str">
            <v>Fixed Load Generation</v>
          </cell>
          <cell r="H1112" t="str">
            <v>GWh</v>
          </cell>
        </row>
        <row r="1113">
          <cell r="A1113" t="str">
            <v>NI</v>
          </cell>
          <cell r="D1113" t="str">
            <v>NI Wind - NFFO 1</v>
          </cell>
          <cell r="E1113" t="str">
            <v>NI Wind</v>
          </cell>
          <cell r="F1113" t="str">
            <v>Pump Load</v>
          </cell>
          <cell r="H1113" t="str">
            <v>GWh</v>
          </cell>
        </row>
        <row r="1114">
          <cell r="A1114" t="str">
            <v>NI</v>
          </cell>
          <cell r="D1114" t="str">
            <v>NI Wind - NFFO 1</v>
          </cell>
          <cell r="E1114" t="str">
            <v>NI Wind</v>
          </cell>
          <cell r="F1114" t="str">
            <v>VO&amp;M Cost</v>
          </cell>
          <cell r="H1114">
            <v>0</v>
          </cell>
        </row>
        <row r="1115">
          <cell r="A1115" t="str">
            <v>NI</v>
          </cell>
          <cell r="D1115" t="str">
            <v>NI Wind - NFFO 1</v>
          </cell>
          <cell r="E1115" t="str">
            <v>NI Wind</v>
          </cell>
          <cell r="F1115" t="str">
            <v>Generation Cost</v>
          </cell>
          <cell r="H1115">
            <v>0</v>
          </cell>
        </row>
        <row r="1116">
          <cell r="A1116" t="str">
            <v>NI</v>
          </cell>
          <cell r="D1116" t="str">
            <v>NI Wind - NFFO 1</v>
          </cell>
          <cell r="E1116" t="str">
            <v>NI Wind</v>
          </cell>
          <cell r="F1116" t="str">
            <v>Start &amp; Shutdown Cost</v>
          </cell>
          <cell r="H1116">
            <v>0</v>
          </cell>
        </row>
        <row r="1117">
          <cell r="A1117" t="str">
            <v>NI</v>
          </cell>
          <cell r="D1117" t="str">
            <v>NI Wind - NFFO 1</v>
          </cell>
          <cell r="E1117" t="str">
            <v>NI Wind</v>
          </cell>
          <cell r="F1117" t="str">
            <v>Start Fuel Cost</v>
          </cell>
          <cell r="H1117">
            <v>0</v>
          </cell>
        </row>
        <row r="1118">
          <cell r="A1118" t="str">
            <v>NI</v>
          </cell>
          <cell r="D1118" t="str">
            <v>NI Wind - NFFO 1</v>
          </cell>
          <cell r="E1118" t="str">
            <v>NI Wind</v>
          </cell>
          <cell r="F1118" t="str">
            <v>Emissions Cost</v>
          </cell>
          <cell r="H1118">
            <v>0</v>
          </cell>
        </row>
        <row r="1119">
          <cell r="A1119" t="str">
            <v>NI</v>
          </cell>
          <cell r="D1119" t="str">
            <v>NI Wind - NFFO 1</v>
          </cell>
          <cell r="E1119" t="str">
            <v>NI Wind</v>
          </cell>
          <cell r="F1119" t="str">
            <v>Total Generation Cost</v>
          </cell>
          <cell r="H1119">
            <v>0</v>
          </cell>
        </row>
        <row r="1120">
          <cell r="A1120" t="str">
            <v>NI</v>
          </cell>
          <cell r="D1120" t="str">
            <v>NI Wind - NFFO 1</v>
          </cell>
          <cell r="E1120" t="str">
            <v>NI Wind</v>
          </cell>
          <cell r="F1120" t="str">
            <v>SRMC</v>
          </cell>
          <cell r="H1120" t="str">
            <v>€/MWh</v>
          </cell>
        </row>
        <row r="1121">
          <cell r="A1121" t="str">
            <v>NI</v>
          </cell>
          <cell r="D1121" t="str">
            <v>NI Wind - NFFO 1</v>
          </cell>
          <cell r="E1121" t="str">
            <v>NI Wind</v>
          </cell>
          <cell r="F1121" t="str">
            <v>Mark-up</v>
          </cell>
          <cell r="H1121" t="str">
            <v>€/MWh</v>
          </cell>
        </row>
        <row r="1122">
          <cell r="A1122" t="str">
            <v>NI</v>
          </cell>
          <cell r="D1122" t="str">
            <v>NI Wind - NFFO 1</v>
          </cell>
          <cell r="E1122" t="str">
            <v>NI Wind</v>
          </cell>
          <cell r="F1122" t="str">
            <v>Price Received</v>
          </cell>
          <cell r="H1122" t="str">
            <v>€/MWh</v>
          </cell>
        </row>
        <row r="1123">
          <cell r="A1123" t="str">
            <v>NI</v>
          </cell>
          <cell r="D1123" t="str">
            <v>NI Wind - NFFO 1</v>
          </cell>
          <cell r="E1123" t="str">
            <v>NI Wind</v>
          </cell>
          <cell r="F1123" t="str">
            <v>Pool Revenue</v>
          </cell>
          <cell r="H1123">
            <v>0</v>
          </cell>
        </row>
        <row r="1124">
          <cell r="A1124" t="str">
            <v>NI</v>
          </cell>
          <cell r="D1124" t="str">
            <v>NI Wind - NFFO 1</v>
          </cell>
          <cell r="E1124" t="str">
            <v>NI Wind</v>
          </cell>
          <cell r="F1124" t="str">
            <v>Net Revenue</v>
          </cell>
          <cell r="H1124">
            <v>0</v>
          </cell>
        </row>
        <row r="1125">
          <cell r="A1125" t="str">
            <v>NI</v>
          </cell>
          <cell r="D1125" t="str">
            <v>NI Wind - NFFO 1</v>
          </cell>
          <cell r="E1125" t="str">
            <v>NI Wind</v>
          </cell>
          <cell r="F1125" t="str">
            <v>Net Profit</v>
          </cell>
          <cell r="H1125">
            <v>0</v>
          </cell>
        </row>
        <row r="1126">
          <cell r="A1126" t="str">
            <v>NI</v>
          </cell>
          <cell r="D1126" t="str">
            <v>NI Wind - NFFO 1</v>
          </cell>
          <cell r="E1126" t="str">
            <v>NI Wind</v>
          </cell>
          <cell r="F1126" t="str">
            <v>Installed Capacity</v>
          </cell>
          <cell r="H1126" t="str">
            <v>MW</v>
          </cell>
        </row>
        <row r="1127">
          <cell r="A1127" t="str">
            <v>NI</v>
          </cell>
          <cell r="D1127" t="str">
            <v>NI Wind - NFFO 1</v>
          </cell>
          <cell r="E1127" t="str">
            <v>NI Wind</v>
          </cell>
          <cell r="F1127" t="str">
            <v>Rated Capacity</v>
          </cell>
          <cell r="H1127" t="str">
            <v>MW</v>
          </cell>
        </row>
        <row r="1128">
          <cell r="A1128" t="str">
            <v>NI</v>
          </cell>
          <cell r="D1128" t="str">
            <v>NI Wind - NFFO 1</v>
          </cell>
          <cell r="E1128" t="str">
            <v>NI Wind</v>
          </cell>
          <cell r="F1128" t="str">
            <v>Maintenance</v>
          </cell>
          <cell r="H1128" t="str">
            <v>GWh</v>
          </cell>
        </row>
        <row r="1129">
          <cell r="A1129" t="str">
            <v>NI</v>
          </cell>
          <cell r="D1129" t="str">
            <v>NI Wind - NFFO 1</v>
          </cell>
          <cell r="E1129" t="str">
            <v>NI Wind</v>
          </cell>
          <cell r="F1129" t="str">
            <v>Forced Outage</v>
          </cell>
          <cell r="H1129" t="str">
            <v>GWh</v>
          </cell>
        </row>
        <row r="1130">
          <cell r="A1130" t="str">
            <v>NI</v>
          </cell>
          <cell r="D1130" t="str">
            <v>NI Wind - NFFO 1</v>
          </cell>
          <cell r="E1130" t="str">
            <v>NI Wind</v>
          </cell>
          <cell r="F1130" t="str">
            <v>Available Energy</v>
          </cell>
          <cell r="H1130" t="str">
            <v>GWh</v>
          </cell>
        </row>
        <row r="1131">
          <cell r="A1131" t="str">
            <v>NI</v>
          </cell>
          <cell r="D1131" t="str">
            <v>NI Wind - NFFO 2</v>
          </cell>
          <cell r="E1131" t="str">
            <v>NI Wind</v>
          </cell>
          <cell r="F1131" t="str">
            <v>Generation</v>
          </cell>
          <cell r="H1131" t="str">
            <v>GWh</v>
          </cell>
        </row>
        <row r="1132">
          <cell r="A1132" t="str">
            <v>NI</v>
          </cell>
          <cell r="D1132" t="str">
            <v>NI Wind - NFFO 2</v>
          </cell>
          <cell r="E1132" t="str">
            <v>NI Wind</v>
          </cell>
          <cell r="F1132" t="str">
            <v>Units Started</v>
          </cell>
          <cell r="H1132" t="str">
            <v>-</v>
          </cell>
        </row>
        <row r="1133">
          <cell r="A1133" t="str">
            <v>NI</v>
          </cell>
          <cell r="D1133" t="str">
            <v>NI Wind - NFFO 2</v>
          </cell>
          <cell r="E1133" t="str">
            <v>NI Wind</v>
          </cell>
          <cell r="F1133" t="str">
            <v>Hours of Operation</v>
          </cell>
          <cell r="H1133" t="str">
            <v>hrs</v>
          </cell>
        </row>
        <row r="1134">
          <cell r="A1134" t="str">
            <v>NI</v>
          </cell>
          <cell r="D1134" t="str">
            <v>NI Wind - NFFO 2</v>
          </cell>
          <cell r="E1134" t="str">
            <v>NI Wind</v>
          </cell>
          <cell r="F1134" t="str">
            <v>Capacity Factor</v>
          </cell>
          <cell r="H1134" t="str">
            <v>%</v>
          </cell>
        </row>
        <row r="1135">
          <cell r="A1135" t="str">
            <v>NI</v>
          </cell>
          <cell r="D1135" t="str">
            <v>NI Wind - NFFO 2</v>
          </cell>
          <cell r="E1135" t="str">
            <v>NI Wind</v>
          </cell>
          <cell r="F1135" t="str">
            <v>Energy Curtailed</v>
          </cell>
          <cell r="H1135" t="str">
            <v>GWh</v>
          </cell>
        </row>
        <row r="1136">
          <cell r="A1136" t="str">
            <v>NI</v>
          </cell>
          <cell r="D1136" t="str">
            <v>NI Wind - NFFO 2</v>
          </cell>
          <cell r="E1136" t="str">
            <v>NI Wind</v>
          </cell>
          <cell r="F1136" t="str">
            <v>Fixed Load Generation</v>
          </cell>
          <cell r="H1136" t="str">
            <v>GWh</v>
          </cell>
        </row>
        <row r="1137">
          <cell r="A1137" t="str">
            <v>NI</v>
          </cell>
          <cell r="D1137" t="str">
            <v>NI Wind - NFFO 2</v>
          </cell>
          <cell r="E1137" t="str">
            <v>NI Wind</v>
          </cell>
          <cell r="F1137" t="str">
            <v>Pump Load</v>
          </cell>
          <cell r="H1137" t="str">
            <v>GWh</v>
          </cell>
        </row>
        <row r="1138">
          <cell r="A1138" t="str">
            <v>NI</v>
          </cell>
          <cell r="D1138" t="str">
            <v>NI Wind - NFFO 2</v>
          </cell>
          <cell r="E1138" t="str">
            <v>NI Wind</v>
          </cell>
          <cell r="F1138" t="str">
            <v>VO&amp;M Cost</v>
          </cell>
          <cell r="H1138">
            <v>0</v>
          </cell>
        </row>
        <row r="1139">
          <cell r="A1139" t="str">
            <v>NI</v>
          </cell>
          <cell r="D1139" t="str">
            <v>NI Wind - NFFO 2</v>
          </cell>
          <cell r="E1139" t="str">
            <v>NI Wind</v>
          </cell>
          <cell r="F1139" t="str">
            <v>Generation Cost</v>
          </cell>
          <cell r="H1139">
            <v>0</v>
          </cell>
        </row>
        <row r="1140">
          <cell r="A1140" t="str">
            <v>NI</v>
          </cell>
          <cell r="D1140" t="str">
            <v>NI Wind - NFFO 2</v>
          </cell>
          <cell r="E1140" t="str">
            <v>NI Wind</v>
          </cell>
          <cell r="F1140" t="str">
            <v>Start &amp; Shutdown Cost</v>
          </cell>
          <cell r="H1140">
            <v>0</v>
          </cell>
        </row>
        <row r="1141">
          <cell r="A1141" t="str">
            <v>NI</v>
          </cell>
          <cell r="D1141" t="str">
            <v>NI Wind - NFFO 2</v>
          </cell>
          <cell r="E1141" t="str">
            <v>NI Wind</v>
          </cell>
          <cell r="F1141" t="str">
            <v>Start Fuel Cost</v>
          </cell>
          <cell r="H1141">
            <v>0</v>
          </cell>
        </row>
        <row r="1142">
          <cell r="A1142" t="str">
            <v>NI</v>
          </cell>
          <cell r="D1142" t="str">
            <v>NI Wind - NFFO 2</v>
          </cell>
          <cell r="E1142" t="str">
            <v>NI Wind</v>
          </cell>
          <cell r="F1142" t="str">
            <v>Emissions Cost</v>
          </cell>
          <cell r="H1142">
            <v>0</v>
          </cell>
        </row>
        <row r="1143">
          <cell r="A1143" t="str">
            <v>NI</v>
          </cell>
          <cell r="D1143" t="str">
            <v>NI Wind - NFFO 2</v>
          </cell>
          <cell r="E1143" t="str">
            <v>NI Wind</v>
          </cell>
          <cell r="F1143" t="str">
            <v>Total Generation Cost</v>
          </cell>
          <cell r="H1143">
            <v>0</v>
          </cell>
        </row>
        <row r="1144">
          <cell r="A1144" t="str">
            <v>NI</v>
          </cell>
          <cell r="D1144" t="str">
            <v>NI Wind - NFFO 2</v>
          </cell>
          <cell r="E1144" t="str">
            <v>NI Wind</v>
          </cell>
          <cell r="F1144" t="str">
            <v>SRMC</v>
          </cell>
          <cell r="H1144" t="str">
            <v>€/MWh</v>
          </cell>
        </row>
        <row r="1145">
          <cell r="A1145" t="str">
            <v>NI</v>
          </cell>
          <cell r="D1145" t="str">
            <v>NI Wind - NFFO 2</v>
          </cell>
          <cell r="E1145" t="str">
            <v>NI Wind</v>
          </cell>
          <cell r="F1145" t="str">
            <v>Mark-up</v>
          </cell>
          <cell r="H1145" t="str">
            <v>€/MWh</v>
          </cell>
        </row>
        <row r="1146">
          <cell r="A1146" t="str">
            <v>NI</v>
          </cell>
          <cell r="D1146" t="str">
            <v>NI Wind - NFFO 2</v>
          </cell>
          <cell r="E1146" t="str">
            <v>NI Wind</v>
          </cell>
          <cell r="F1146" t="str">
            <v>Price Received</v>
          </cell>
          <cell r="H1146" t="str">
            <v>€/MWh</v>
          </cell>
        </row>
        <row r="1147">
          <cell r="A1147" t="str">
            <v>NI</v>
          </cell>
          <cell r="D1147" t="str">
            <v>NI Wind - NFFO 2</v>
          </cell>
          <cell r="E1147" t="str">
            <v>NI Wind</v>
          </cell>
          <cell r="F1147" t="str">
            <v>Pool Revenue</v>
          </cell>
          <cell r="H1147">
            <v>0</v>
          </cell>
        </row>
        <row r="1148">
          <cell r="A1148" t="str">
            <v>NI</v>
          </cell>
          <cell r="D1148" t="str">
            <v>NI Wind - NFFO 2</v>
          </cell>
          <cell r="E1148" t="str">
            <v>NI Wind</v>
          </cell>
          <cell r="F1148" t="str">
            <v>Net Revenue</v>
          </cell>
          <cell r="H1148">
            <v>0</v>
          </cell>
        </row>
        <row r="1149">
          <cell r="A1149" t="str">
            <v>NI</v>
          </cell>
          <cell r="D1149" t="str">
            <v>NI Wind - NFFO 2</v>
          </cell>
          <cell r="E1149" t="str">
            <v>NI Wind</v>
          </cell>
          <cell r="F1149" t="str">
            <v>Net Profit</v>
          </cell>
          <cell r="H1149">
            <v>0</v>
          </cell>
        </row>
        <row r="1150">
          <cell r="A1150" t="str">
            <v>NI</v>
          </cell>
          <cell r="D1150" t="str">
            <v>NI Wind - NFFO 2</v>
          </cell>
          <cell r="E1150" t="str">
            <v>NI Wind</v>
          </cell>
          <cell r="F1150" t="str">
            <v>Installed Capacity</v>
          </cell>
          <cell r="H1150" t="str">
            <v>MW</v>
          </cell>
        </row>
        <row r="1151">
          <cell r="A1151" t="str">
            <v>NI</v>
          </cell>
          <cell r="D1151" t="str">
            <v>NI Wind - NFFO 2</v>
          </cell>
          <cell r="E1151" t="str">
            <v>NI Wind</v>
          </cell>
          <cell r="F1151" t="str">
            <v>Rated Capacity</v>
          </cell>
          <cell r="H1151" t="str">
            <v>MW</v>
          </cell>
        </row>
        <row r="1152">
          <cell r="A1152" t="str">
            <v>NI</v>
          </cell>
          <cell r="D1152" t="str">
            <v>NI Wind - NFFO 2</v>
          </cell>
          <cell r="E1152" t="str">
            <v>NI Wind</v>
          </cell>
          <cell r="F1152" t="str">
            <v>Maintenance</v>
          </cell>
          <cell r="H1152" t="str">
            <v>GWh</v>
          </cell>
        </row>
        <row r="1153">
          <cell r="A1153" t="str">
            <v>NI</v>
          </cell>
          <cell r="D1153" t="str">
            <v>NI Wind - NFFO 2</v>
          </cell>
          <cell r="E1153" t="str">
            <v>NI Wind</v>
          </cell>
          <cell r="F1153" t="str">
            <v>Forced Outage</v>
          </cell>
          <cell r="H1153" t="str">
            <v>GWh</v>
          </cell>
        </row>
        <row r="1154">
          <cell r="A1154" t="str">
            <v>NI</v>
          </cell>
          <cell r="D1154" t="str">
            <v>NI Wind - NFFO 2</v>
          </cell>
          <cell r="E1154" t="str">
            <v>NI Wind</v>
          </cell>
          <cell r="F1154" t="str">
            <v>Available Energy</v>
          </cell>
          <cell r="H1154" t="str">
            <v>GWh</v>
          </cell>
        </row>
        <row r="1155">
          <cell r="A1155" t="str">
            <v>NI</v>
          </cell>
          <cell r="D1155" t="str">
            <v>NI Wind - No support</v>
          </cell>
          <cell r="E1155" t="str">
            <v>NI Wind</v>
          </cell>
          <cell r="F1155" t="str">
            <v>Generation</v>
          </cell>
          <cell r="H1155" t="str">
            <v>GWh</v>
          </cell>
        </row>
        <row r="1156">
          <cell r="A1156" t="str">
            <v>NI</v>
          </cell>
          <cell r="D1156" t="str">
            <v>NI Wind - No support</v>
          </cell>
          <cell r="E1156" t="str">
            <v>NI Wind</v>
          </cell>
          <cell r="F1156" t="str">
            <v>Units Started</v>
          </cell>
          <cell r="H1156" t="str">
            <v>-</v>
          </cell>
        </row>
        <row r="1157">
          <cell r="A1157" t="str">
            <v>NI</v>
          </cell>
          <cell r="D1157" t="str">
            <v>NI Wind - No support</v>
          </cell>
          <cell r="E1157" t="str">
            <v>NI Wind</v>
          </cell>
          <cell r="F1157" t="str">
            <v>Hours of Operation</v>
          </cell>
          <cell r="H1157" t="str">
            <v>hrs</v>
          </cell>
        </row>
        <row r="1158">
          <cell r="A1158" t="str">
            <v>NI</v>
          </cell>
          <cell r="D1158" t="str">
            <v>NI Wind - No support</v>
          </cell>
          <cell r="E1158" t="str">
            <v>NI Wind</v>
          </cell>
          <cell r="F1158" t="str">
            <v>Capacity Factor</v>
          </cell>
          <cell r="H1158" t="str">
            <v>%</v>
          </cell>
        </row>
        <row r="1159">
          <cell r="A1159" t="str">
            <v>NI</v>
          </cell>
          <cell r="D1159" t="str">
            <v>NI Wind - No support</v>
          </cell>
          <cell r="E1159" t="str">
            <v>NI Wind</v>
          </cell>
          <cell r="F1159" t="str">
            <v>Energy Curtailed</v>
          </cell>
          <cell r="H1159" t="str">
            <v>GWh</v>
          </cell>
        </row>
        <row r="1160">
          <cell r="A1160" t="str">
            <v>NI</v>
          </cell>
          <cell r="D1160" t="str">
            <v>NI Wind - No support</v>
          </cell>
          <cell r="E1160" t="str">
            <v>NI Wind</v>
          </cell>
          <cell r="F1160" t="str">
            <v>Fixed Load Generation</v>
          </cell>
          <cell r="H1160" t="str">
            <v>GWh</v>
          </cell>
        </row>
        <row r="1161">
          <cell r="A1161" t="str">
            <v>NI</v>
          </cell>
          <cell r="D1161" t="str">
            <v>NI Wind - No support</v>
          </cell>
          <cell r="E1161" t="str">
            <v>NI Wind</v>
          </cell>
          <cell r="F1161" t="str">
            <v>Pump Load</v>
          </cell>
          <cell r="H1161" t="str">
            <v>GWh</v>
          </cell>
        </row>
        <row r="1162">
          <cell r="A1162" t="str">
            <v>NI</v>
          </cell>
          <cell r="D1162" t="str">
            <v>NI Wind - No support</v>
          </cell>
          <cell r="E1162" t="str">
            <v>NI Wind</v>
          </cell>
          <cell r="F1162" t="str">
            <v>VO&amp;M Cost</v>
          </cell>
          <cell r="H1162">
            <v>0</v>
          </cell>
        </row>
        <row r="1163">
          <cell r="A1163" t="str">
            <v>NI</v>
          </cell>
          <cell r="D1163" t="str">
            <v>NI Wind - No support</v>
          </cell>
          <cell r="E1163" t="str">
            <v>NI Wind</v>
          </cell>
          <cell r="F1163" t="str">
            <v>Generation Cost</v>
          </cell>
          <cell r="H1163">
            <v>0</v>
          </cell>
        </row>
        <row r="1164">
          <cell r="A1164" t="str">
            <v>NI</v>
          </cell>
          <cell r="D1164" t="str">
            <v>NI Wind - No support</v>
          </cell>
          <cell r="E1164" t="str">
            <v>NI Wind</v>
          </cell>
          <cell r="F1164" t="str">
            <v>Start &amp; Shutdown Cost</v>
          </cell>
          <cell r="H1164">
            <v>0</v>
          </cell>
        </row>
        <row r="1165">
          <cell r="A1165" t="str">
            <v>NI</v>
          </cell>
          <cell r="D1165" t="str">
            <v>NI Wind - No support</v>
          </cell>
          <cell r="E1165" t="str">
            <v>NI Wind</v>
          </cell>
          <cell r="F1165" t="str">
            <v>Start Fuel Cost</v>
          </cell>
          <cell r="H1165">
            <v>0</v>
          </cell>
        </row>
        <row r="1166">
          <cell r="A1166" t="str">
            <v>NI</v>
          </cell>
          <cell r="D1166" t="str">
            <v>NI Wind - No support</v>
          </cell>
          <cell r="E1166" t="str">
            <v>NI Wind</v>
          </cell>
          <cell r="F1166" t="str">
            <v>Emissions Cost</v>
          </cell>
          <cell r="H1166">
            <v>0</v>
          </cell>
        </row>
        <row r="1167">
          <cell r="A1167" t="str">
            <v>NI</v>
          </cell>
          <cell r="D1167" t="str">
            <v>NI Wind - No support</v>
          </cell>
          <cell r="E1167" t="str">
            <v>NI Wind</v>
          </cell>
          <cell r="F1167" t="str">
            <v>Total Generation Cost</v>
          </cell>
          <cell r="H1167">
            <v>0</v>
          </cell>
        </row>
        <row r="1168">
          <cell r="A1168" t="str">
            <v>NI</v>
          </cell>
          <cell r="D1168" t="str">
            <v>NI Wind - No support</v>
          </cell>
          <cell r="E1168" t="str">
            <v>NI Wind</v>
          </cell>
          <cell r="F1168" t="str">
            <v>SRMC</v>
          </cell>
          <cell r="H1168" t="str">
            <v>€/MWh</v>
          </cell>
        </row>
        <row r="1169">
          <cell r="A1169" t="str">
            <v>NI</v>
          </cell>
          <cell r="D1169" t="str">
            <v>NI Wind - No support</v>
          </cell>
          <cell r="E1169" t="str">
            <v>NI Wind</v>
          </cell>
          <cell r="F1169" t="str">
            <v>Mark-up</v>
          </cell>
          <cell r="H1169" t="str">
            <v>€/MWh</v>
          </cell>
        </row>
        <row r="1170">
          <cell r="A1170" t="str">
            <v>NI</v>
          </cell>
          <cell r="D1170" t="str">
            <v>NI Wind - No support</v>
          </cell>
          <cell r="E1170" t="str">
            <v>NI Wind</v>
          </cell>
          <cell r="F1170" t="str">
            <v>Price Received</v>
          </cell>
          <cell r="H1170" t="str">
            <v>€/MWh</v>
          </cell>
        </row>
        <row r="1171">
          <cell r="A1171" t="str">
            <v>NI</v>
          </cell>
          <cell r="D1171" t="str">
            <v>NI Wind - No support</v>
          </cell>
          <cell r="E1171" t="str">
            <v>NI Wind</v>
          </cell>
          <cell r="F1171" t="str">
            <v>Pool Revenue</v>
          </cell>
          <cell r="H1171">
            <v>0</v>
          </cell>
        </row>
        <row r="1172">
          <cell r="A1172" t="str">
            <v>NI</v>
          </cell>
          <cell r="D1172" t="str">
            <v>NI Wind - No support</v>
          </cell>
          <cell r="E1172" t="str">
            <v>NI Wind</v>
          </cell>
          <cell r="F1172" t="str">
            <v>Net Revenue</v>
          </cell>
          <cell r="H1172">
            <v>0</v>
          </cell>
        </row>
        <row r="1173">
          <cell r="A1173" t="str">
            <v>NI</v>
          </cell>
          <cell r="D1173" t="str">
            <v>NI Wind - No support</v>
          </cell>
          <cell r="E1173" t="str">
            <v>NI Wind</v>
          </cell>
          <cell r="F1173" t="str">
            <v>Net Profit</v>
          </cell>
          <cell r="H1173">
            <v>0</v>
          </cell>
        </row>
        <row r="1174">
          <cell r="A1174" t="str">
            <v>NI</v>
          </cell>
          <cell r="D1174" t="str">
            <v>NI Wind - No support</v>
          </cell>
          <cell r="E1174" t="str">
            <v>NI Wind</v>
          </cell>
          <cell r="F1174" t="str">
            <v>Installed Capacity</v>
          </cell>
          <cell r="H1174" t="str">
            <v>MW</v>
          </cell>
        </row>
        <row r="1175">
          <cell r="A1175" t="str">
            <v>NI</v>
          </cell>
          <cell r="D1175" t="str">
            <v>NI Wind - No support</v>
          </cell>
          <cell r="E1175" t="str">
            <v>NI Wind</v>
          </cell>
          <cell r="F1175" t="str">
            <v>Rated Capacity</v>
          </cell>
          <cell r="H1175" t="str">
            <v>MW</v>
          </cell>
        </row>
        <row r="1176">
          <cell r="A1176" t="str">
            <v>NI</v>
          </cell>
          <cell r="D1176" t="str">
            <v>NI Wind - No support</v>
          </cell>
          <cell r="E1176" t="str">
            <v>NI Wind</v>
          </cell>
          <cell r="F1176" t="str">
            <v>Maintenance</v>
          </cell>
          <cell r="H1176" t="str">
            <v>GWh</v>
          </cell>
        </row>
        <row r="1177">
          <cell r="A1177" t="str">
            <v>NI</v>
          </cell>
          <cell r="D1177" t="str">
            <v>NI Wind - No support</v>
          </cell>
          <cell r="E1177" t="str">
            <v>NI Wind</v>
          </cell>
          <cell r="F1177" t="str">
            <v>Forced Outage</v>
          </cell>
          <cell r="H1177" t="str">
            <v>GWh</v>
          </cell>
        </row>
        <row r="1178">
          <cell r="A1178" t="str">
            <v>NI</v>
          </cell>
          <cell r="D1178" t="str">
            <v>NI Wind - No support</v>
          </cell>
          <cell r="E1178" t="str">
            <v>NI Wind</v>
          </cell>
          <cell r="F1178" t="str">
            <v>Available Energy</v>
          </cell>
          <cell r="H1178" t="str">
            <v>GWh</v>
          </cell>
        </row>
        <row r="1179">
          <cell r="A1179" t="str">
            <v>NI</v>
          </cell>
          <cell r="D1179" t="str">
            <v>NI Wind Offshore - 2nd CfD band</v>
          </cell>
          <cell r="E1179" t="str">
            <v>NI Wind_offshore</v>
          </cell>
          <cell r="F1179" t="str">
            <v>Generation</v>
          </cell>
          <cell r="H1179" t="str">
            <v>GWh</v>
          </cell>
        </row>
        <row r="1180">
          <cell r="A1180" t="str">
            <v>NI</v>
          </cell>
          <cell r="D1180" t="str">
            <v>NI Wind Offshore - 2nd CfD band</v>
          </cell>
          <cell r="E1180" t="str">
            <v>NI Wind_offshore</v>
          </cell>
          <cell r="F1180" t="str">
            <v>Units Started</v>
          </cell>
          <cell r="H1180" t="str">
            <v>-</v>
          </cell>
        </row>
        <row r="1181">
          <cell r="A1181" t="str">
            <v>NI</v>
          </cell>
          <cell r="D1181" t="str">
            <v>NI Wind Offshore - 2nd CfD band</v>
          </cell>
          <cell r="E1181" t="str">
            <v>NI Wind_offshore</v>
          </cell>
          <cell r="F1181" t="str">
            <v>Hours of Operation</v>
          </cell>
          <cell r="H1181" t="str">
            <v>hrs</v>
          </cell>
        </row>
        <row r="1182">
          <cell r="A1182" t="str">
            <v>NI</v>
          </cell>
          <cell r="D1182" t="str">
            <v>NI Wind Offshore - 2nd CfD band</v>
          </cell>
          <cell r="E1182" t="str">
            <v>NI Wind_offshore</v>
          </cell>
          <cell r="F1182" t="str">
            <v>Capacity Factor</v>
          </cell>
          <cell r="H1182" t="str">
            <v>%</v>
          </cell>
        </row>
        <row r="1183">
          <cell r="A1183" t="str">
            <v>NI</v>
          </cell>
          <cell r="D1183" t="str">
            <v>NI Wind Offshore - 2nd CfD band</v>
          </cell>
          <cell r="E1183" t="str">
            <v>NI Wind_offshore</v>
          </cell>
          <cell r="F1183" t="str">
            <v>Energy Curtailed</v>
          </cell>
          <cell r="H1183" t="str">
            <v>GWh</v>
          </cell>
        </row>
        <row r="1184">
          <cell r="A1184" t="str">
            <v>NI</v>
          </cell>
          <cell r="D1184" t="str">
            <v>NI Wind Offshore - 2nd CfD band</v>
          </cell>
          <cell r="E1184" t="str">
            <v>NI Wind_offshore</v>
          </cell>
          <cell r="F1184" t="str">
            <v>Fixed Load Generation</v>
          </cell>
          <cell r="H1184" t="str">
            <v>GWh</v>
          </cell>
        </row>
        <row r="1185">
          <cell r="A1185" t="str">
            <v>NI</v>
          </cell>
          <cell r="D1185" t="str">
            <v>NI Wind Offshore - 2nd CfD band</v>
          </cell>
          <cell r="E1185" t="str">
            <v>NI Wind_offshore</v>
          </cell>
          <cell r="F1185" t="str">
            <v>Pump Load</v>
          </cell>
          <cell r="H1185" t="str">
            <v>GWh</v>
          </cell>
        </row>
        <row r="1186">
          <cell r="A1186" t="str">
            <v>NI</v>
          </cell>
          <cell r="D1186" t="str">
            <v>NI Wind Offshore - 2nd CfD band</v>
          </cell>
          <cell r="E1186" t="str">
            <v>NI Wind_offshore</v>
          </cell>
          <cell r="F1186" t="str">
            <v>VO&amp;M Cost</v>
          </cell>
          <cell r="H1186">
            <v>0</v>
          </cell>
        </row>
        <row r="1187">
          <cell r="A1187" t="str">
            <v>NI</v>
          </cell>
          <cell r="D1187" t="str">
            <v>NI Wind Offshore - 2nd CfD band</v>
          </cell>
          <cell r="E1187" t="str">
            <v>NI Wind_offshore</v>
          </cell>
          <cell r="F1187" t="str">
            <v>Generation Cost</v>
          </cell>
          <cell r="H1187">
            <v>0</v>
          </cell>
        </row>
        <row r="1188">
          <cell r="A1188" t="str">
            <v>NI</v>
          </cell>
          <cell r="D1188" t="str">
            <v>NI Wind Offshore - 2nd CfD band</v>
          </cell>
          <cell r="E1188" t="str">
            <v>NI Wind_offshore</v>
          </cell>
          <cell r="F1188" t="str">
            <v>Start &amp; Shutdown Cost</v>
          </cell>
          <cell r="H1188">
            <v>0</v>
          </cell>
        </row>
        <row r="1189">
          <cell r="A1189" t="str">
            <v>NI</v>
          </cell>
          <cell r="D1189" t="str">
            <v>NI Wind Offshore - 2nd CfD band</v>
          </cell>
          <cell r="E1189" t="str">
            <v>NI Wind_offshore</v>
          </cell>
          <cell r="F1189" t="str">
            <v>Start Fuel Cost</v>
          </cell>
          <cell r="H1189">
            <v>0</v>
          </cell>
        </row>
        <row r="1190">
          <cell r="A1190" t="str">
            <v>NI</v>
          </cell>
          <cell r="D1190" t="str">
            <v>NI Wind Offshore - 2nd CfD band</v>
          </cell>
          <cell r="E1190" t="str">
            <v>NI Wind_offshore</v>
          </cell>
          <cell r="F1190" t="str">
            <v>Emissions Cost</v>
          </cell>
          <cell r="H1190">
            <v>0</v>
          </cell>
        </row>
        <row r="1191">
          <cell r="A1191" t="str">
            <v>NI</v>
          </cell>
          <cell r="D1191" t="str">
            <v>NI Wind Offshore - 2nd CfD band</v>
          </cell>
          <cell r="E1191" t="str">
            <v>NI Wind_offshore</v>
          </cell>
          <cell r="F1191" t="str">
            <v>Total Generation Cost</v>
          </cell>
          <cell r="H1191">
            <v>0</v>
          </cell>
        </row>
        <row r="1192">
          <cell r="A1192" t="str">
            <v>NI</v>
          </cell>
          <cell r="D1192" t="str">
            <v>NI Wind Offshore - 2nd CfD band</v>
          </cell>
          <cell r="E1192" t="str">
            <v>NI Wind_offshore</v>
          </cell>
          <cell r="F1192" t="str">
            <v>SRMC</v>
          </cell>
          <cell r="H1192" t="str">
            <v>€/MWh</v>
          </cell>
        </row>
        <row r="1193">
          <cell r="A1193" t="str">
            <v>NI</v>
          </cell>
          <cell r="D1193" t="str">
            <v>NI Wind Offshore - 2nd CfD band</v>
          </cell>
          <cell r="E1193" t="str">
            <v>NI Wind_offshore</v>
          </cell>
          <cell r="F1193" t="str">
            <v>Mark-up</v>
          </cell>
          <cell r="H1193" t="str">
            <v>€/MWh</v>
          </cell>
        </row>
        <row r="1194">
          <cell r="A1194" t="str">
            <v>NI</v>
          </cell>
          <cell r="D1194" t="str">
            <v>NI Wind Offshore - 2nd CfD band</v>
          </cell>
          <cell r="E1194" t="str">
            <v>NI Wind_offshore</v>
          </cell>
          <cell r="F1194" t="str">
            <v>Price Received</v>
          </cell>
          <cell r="H1194" t="str">
            <v>€/MWh</v>
          </cell>
        </row>
        <row r="1195">
          <cell r="A1195" t="str">
            <v>NI</v>
          </cell>
          <cell r="D1195" t="str">
            <v>NI Wind Offshore - 2nd CfD band</v>
          </cell>
          <cell r="E1195" t="str">
            <v>NI Wind_offshore</v>
          </cell>
          <cell r="F1195" t="str">
            <v>Pool Revenue</v>
          </cell>
          <cell r="H1195">
            <v>0</v>
          </cell>
        </row>
        <row r="1196">
          <cell r="A1196" t="str">
            <v>NI</v>
          </cell>
          <cell r="D1196" t="str">
            <v>NI Wind Offshore - 2nd CfD band</v>
          </cell>
          <cell r="E1196" t="str">
            <v>NI Wind_offshore</v>
          </cell>
          <cell r="F1196" t="str">
            <v>Net Revenue</v>
          </cell>
          <cell r="H1196">
            <v>0</v>
          </cell>
        </row>
        <row r="1197">
          <cell r="A1197" t="str">
            <v>NI</v>
          </cell>
          <cell r="D1197" t="str">
            <v>NI Wind Offshore - 2nd CfD band</v>
          </cell>
          <cell r="E1197" t="str">
            <v>NI Wind_offshore</v>
          </cell>
          <cell r="F1197" t="str">
            <v>Net Profit</v>
          </cell>
          <cell r="H1197">
            <v>0</v>
          </cell>
        </row>
        <row r="1198">
          <cell r="A1198" t="str">
            <v>NI</v>
          </cell>
          <cell r="D1198" t="str">
            <v>NI Wind Offshore - 2nd CfD band</v>
          </cell>
          <cell r="E1198" t="str">
            <v>NI Wind_offshore</v>
          </cell>
          <cell r="F1198" t="str">
            <v>Installed Capacity</v>
          </cell>
          <cell r="H1198" t="str">
            <v>MW</v>
          </cell>
        </row>
        <row r="1199">
          <cell r="A1199" t="str">
            <v>NI</v>
          </cell>
          <cell r="D1199" t="str">
            <v>NI Wind Offshore - 2nd CfD band</v>
          </cell>
          <cell r="E1199" t="str">
            <v>NI Wind_offshore</v>
          </cell>
          <cell r="F1199" t="str">
            <v>Rated Capacity</v>
          </cell>
          <cell r="H1199" t="str">
            <v>MW</v>
          </cell>
        </row>
        <row r="1200">
          <cell r="A1200" t="str">
            <v>NI</v>
          </cell>
          <cell r="D1200" t="str">
            <v>NI Wind Offshore - 2nd CfD band</v>
          </cell>
          <cell r="E1200" t="str">
            <v>NI Wind_offshore</v>
          </cell>
          <cell r="F1200" t="str">
            <v>Maintenance</v>
          </cell>
          <cell r="H1200" t="str">
            <v>GWh</v>
          </cell>
        </row>
        <row r="1201">
          <cell r="A1201" t="str">
            <v>NI</v>
          </cell>
          <cell r="D1201" t="str">
            <v>NI Wind Offshore - 2nd CfD band</v>
          </cell>
          <cell r="E1201" t="str">
            <v>NI Wind_offshore</v>
          </cell>
          <cell r="F1201" t="str">
            <v>Forced Outage</v>
          </cell>
          <cell r="H1201" t="str">
            <v>GWh</v>
          </cell>
        </row>
        <row r="1202">
          <cell r="A1202" t="str">
            <v>NI</v>
          </cell>
          <cell r="D1202" t="str">
            <v>NI Wind Offshore - 2nd CfD band</v>
          </cell>
          <cell r="E1202" t="str">
            <v>NI Wind_offshore</v>
          </cell>
          <cell r="F1202" t="str">
            <v>Available Energy</v>
          </cell>
          <cell r="H1202" t="str">
            <v>GWh</v>
          </cell>
        </row>
        <row r="1203">
          <cell r="A1203" t="str">
            <v>NI</v>
          </cell>
          <cell r="D1203" t="str">
            <v>NI Wind Offshore - 3rd CfD band</v>
          </cell>
          <cell r="E1203" t="str">
            <v>NI Wind_offshore</v>
          </cell>
          <cell r="F1203" t="str">
            <v>Generation</v>
          </cell>
          <cell r="H1203" t="str">
            <v>GWh</v>
          </cell>
        </row>
        <row r="1204">
          <cell r="A1204" t="str">
            <v>NI</v>
          </cell>
          <cell r="D1204" t="str">
            <v>NI Wind Offshore - 3rd CfD band</v>
          </cell>
          <cell r="E1204" t="str">
            <v>NI Wind_offshore</v>
          </cell>
          <cell r="F1204" t="str">
            <v>Units Started</v>
          </cell>
          <cell r="H1204" t="str">
            <v>-</v>
          </cell>
        </row>
        <row r="1205">
          <cell r="A1205" t="str">
            <v>NI</v>
          </cell>
          <cell r="D1205" t="str">
            <v>NI Wind Offshore - 3rd CfD band</v>
          </cell>
          <cell r="E1205" t="str">
            <v>NI Wind_offshore</v>
          </cell>
          <cell r="F1205" t="str">
            <v>Hours of Operation</v>
          </cell>
          <cell r="H1205" t="str">
            <v>hrs</v>
          </cell>
        </row>
        <row r="1206">
          <cell r="A1206" t="str">
            <v>NI</v>
          </cell>
          <cell r="D1206" t="str">
            <v>NI Wind Offshore - 3rd CfD band</v>
          </cell>
          <cell r="E1206" t="str">
            <v>NI Wind_offshore</v>
          </cell>
          <cell r="F1206" t="str">
            <v>Capacity Factor</v>
          </cell>
          <cell r="H1206" t="str">
            <v>%</v>
          </cell>
        </row>
        <row r="1207">
          <cell r="A1207" t="str">
            <v>NI</v>
          </cell>
          <cell r="D1207" t="str">
            <v>NI Wind Offshore - 3rd CfD band</v>
          </cell>
          <cell r="E1207" t="str">
            <v>NI Wind_offshore</v>
          </cell>
          <cell r="F1207" t="str">
            <v>Energy Curtailed</v>
          </cell>
          <cell r="H1207" t="str">
            <v>GWh</v>
          </cell>
        </row>
        <row r="1208">
          <cell r="A1208" t="str">
            <v>NI</v>
          </cell>
          <cell r="D1208" t="str">
            <v>NI Wind Offshore - 3rd CfD band</v>
          </cell>
          <cell r="E1208" t="str">
            <v>NI Wind_offshore</v>
          </cell>
          <cell r="F1208" t="str">
            <v>Fixed Load Generation</v>
          </cell>
          <cell r="H1208" t="str">
            <v>GWh</v>
          </cell>
        </row>
        <row r="1209">
          <cell r="A1209" t="str">
            <v>NI</v>
          </cell>
          <cell r="D1209" t="str">
            <v>NI Wind Offshore - 3rd CfD band</v>
          </cell>
          <cell r="E1209" t="str">
            <v>NI Wind_offshore</v>
          </cell>
          <cell r="F1209" t="str">
            <v>Pump Load</v>
          </cell>
          <cell r="H1209" t="str">
            <v>GWh</v>
          </cell>
        </row>
        <row r="1210">
          <cell r="A1210" t="str">
            <v>NI</v>
          </cell>
          <cell r="D1210" t="str">
            <v>NI Wind Offshore - 3rd CfD band</v>
          </cell>
          <cell r="E1210" t="str">
            <v>NI Wind_offshore</v>
          </cell>
          <cell r="F1210" t="str">
            <v>VO&amp;M Cost</v>
          </cell>
          <cell r="H1210">
            <v>0</v>
          </cell>
        </row>
        <row r="1211">
          <cell r="A1211" t="str">
            <v>NI</v>
          </cell>
          <cell r="D1211" t="str">
            <v>NI Wind Offshore - 3rd CfD band</v>
          </cell>
          <cell r="E1211" t="str">
            <v>NI Wind_offshore</v>
          </cell>
          <cell r="F1211" t="str">
            <v>Generation Cost</v>
          </cell>
          <cell r="H1211">
            <v>0</v>
          </cell>
        </row>
        <row r="1212">
          <cell r="A1212" t="str">
            <v>NI</v>
          </cell>
          <cell r="D1212" t="str">
            <v>NI Wind Offshore - 3rd CfD band</v>
          </cell>
          <cell r="E1212" t="str">
            <v>NI Wind_offshore</v>
          </cell>
          <cell r="F1212" t="str">
            <v>Start &amp; Shutdown Cost</v>
          </cell>
          <cell r="H1212">
            <v>0</v>
          </cell>
        </row>
        <row r="1213">
          <cell r="A1213" t="str">
            <v>NI</v>
          </cell>
          <cell r="D1213" t="str">
            <v>NI Wind Offshore - 3rd CfD band</v>
          </cell>
          <cell r="E1213" t="str">
            <v>NI Wind_offshore</v>
          </cell>
          <cell r="F1213" t="str">
            <v>Start Fuel Cost</v>
          </cell>
          <cell r="H1213">
            <v>0</v>
          </cell>
        </row>
        <row r="1214">
          <cell r="A1214" t="str">
            <v>NI</v>
          </cell>
          <cell r="D1214" t="str">
            <v>NI Wind Offshore - 3rd CfD band</v>
          </cell>
          <cell r="E1214" t="str">
            <v>NI Wind_offshore</v>
          </cell>
          <cell r="F1214" t="str">
            <v>Emissions Cost</v>
          </cell>
          <cell r="H1214">
            <v>0</v>
          </cell>
        </row>
        <row r="1215">
          <cell r="A1215" t="str">
            <v>NI</v>
          </cell>
          <cell r="D1215" t="str">
            <v>NI Wind Offshore - 3rd CfD band</v>
          </cell>
          <cell r="E1215" t="str">
            <v>NI Wind_offshore</v>
          </cell>
          <cell r="F1215" t="str">
            <v>Total Generation Cost</v>
          </cell>
          <cell r="H1215">
            <v>0</v>
          </cell>
        </row>
        <row r="1216">
          <cell r="A1216" t="str">
            <v>NI</v>
          </cell>
          <cell r="D1216" t="str">
            <v>NI Wind Offshore - 3rd CfD band</v>
          </cell>
          <cell r="E1216" t="str">
            <v>NI Wind_offshore</v>
          </cell>
          <cell r="F1216" t="str">
            <v>SRMC</v>
          </cell>
          <cell r="H1216" t="str">
            <v>€/MWh</v>
          </cell>
        </row>
        <row r="1217">
          <cell r="A1217" t="str">
            <v>NI</v>
          </cell>
          <cell r="D1217" t="str">
            <v>NI Wind Offshore - 3rd CfD band</v>
          </cell>
          <cell r="E1217" t="str">
            <v>NI Wind_offshore</v>
          </cell>
          <cell r="F1217" t="str">
            <v>Mark-up</v>
          </cell>
          <cell r="H1217" t="str">
            <v>€/MWh</v>
          </cell>
        </row>
        <row r="1218">
          <cell r="A1218" t="str">
            <v>NI</v>
          </cell>
          <cell r="D1218" t="str">
            <v>NI Wind Offshore - 3rd CfD band</v>
          </cell>
          <cell r="E1218" t="str">
            <v>NI Wind_offshore</v>
          </cell>
          <cell r="F1218" t="str">
            <v>Price Received</v>
          </cell>
          <cell r="H1218" t="str">
            <v>€/MWh</v>
          </cell>
        </row>
        <row r="1219">
          <cell r="A1219" t="str">
            <v>NI</v>
          </cell>
          <cell r="D1219" t="str">
            <v>NI Wind Offshore - 3rd CfD band</v>
          </cell>
          <cell r="E1219" t="str">
            <v>NI Wind_offshore</v>
          </cell>
          <cell r="F1219" t="str">
            <v>Pool Revenue</v>
          </cell>
          <cell r="H1219">
            <v>0</v>
          </cell>
        </row>
        <row r="1220">
          <cell r="A1220" t="str">
            <v>NI</v>
          </cell>
          <cell r="D1220" t="str">
            <v>NI Wind Offshore - 3rd CfD band</v>
          </cell>
          <cell r="E1220" t="str">
            <v>NI Wind_offshore</v>
          </cell>
          <cell r="F1220" t="str">
            <v>Net Revenue</v>
          </cell>
          <cell r="H1220">
            <v>0</v>
          </cell>
        </row>
        <row r="1221">
          <cell r="A1221" t="str">
            <v>NI</v>
          </cell>
          <cell r="D1221" t="str">
            <v>NI Wind Offshore - 3rd CfD band</v>
          </cell>
          <cell r="E1221" t="str">
            <v>NI Wind_offshore</v>
          </cell>
          <cell r="F1221" t="str">
            <v>Net Profit</v>
          </cell>
          <cell r="H1221">
            <v>0</v>
          </cell>
        </row>
        <row r="1222">
          <cell r="A1222" t="str">
            <v>NI</v>
          </cell>
          <cell r="D1222" t="str">
            <v>NI Wind Offshore - 3rd CfD band</v>
          </cell>
          <cell r="E1222" t="str">
            <v>NI Wind_offshore</v>
          </cell>
          <cell r="F1222" t="str">
            <v>Installed Capacity</v>
          </cell>
          <cell r="H1222" t="str">
            <v>MW</v>
          </cell>
        </row>
        <row r="1223">
          <cell r="A1223" t="str">
            <v>NI</v>
          </cell>
          <cell r="D1223" t="str">
            <v>NI Wind Offshore - 3rd CfD band</v>
          </cell>
          <cell r="E1223" t="str">
            <v>NI Wind_offshore</v>
          </cell>
          <cell r="F1223" t="str">
            <v>Rated Capacity</v>
          </cell>
          <cell r="H1223" t="str">
            <v>MW</v>
          </cell>
        </row>
        <row r="1224">
          <cell r="A1224" t="str">
            <v>NI</v>
          </cell>
          <cell r="D1224" t="str">
            <v>NI Wind Offshore - 3rd CfD band</v>
          </cell>
          <cell r="E1224" t="str">
            <v>NI Wind_offshore</v>
          </cell>
          <cell r="F1224" t="str">
            <v>Maintenance</v>
          </cell>
          <cell r="H1224" t="str">
            <v>GWh</v>
          </cell>
        </row>
        <row r="1225">
          <cell r="A1225" t="str">
            <v>NI</v>
          </cell>
          <cell r="D1225" t="str">
            <v>NI Wind Offshore - 3rd CfD band</v>
          </cell>
          <cell r="E1225" t="str">
            <v>NI Wind_offshore</v>
          </cell>
          <cell r="F1225" t="str">
            <v>Forced Outage</v>
          </cell>
          <cell r="H1225" t="str">
            <v>GWh</v>
          </cell>
        </row>
        <row r="1226">
          <cell r="A1226" t="str">
            <v>NI</v>
          </cell>
          <cell r="D1226" t="str">
            <v>NI Wind Offshore - 3rd CfD band</v>
          </cell>
          <cell r="E1226" t="str">
            <v>NI Wind_offshore</v>
          </cell>
          <cell r="F1226" t="str">
            <v>Available Energy</v>
          </cell>
          <cell r="H1226" t="str">
            <v>GWh</v>
          </cell>
        </row>
        <row r="1227">
          <cell r="A1227" t="str">
            <v>NI</v>
          </cell>
          <cell r="D1227" t="str">
            <v>NI Wind Offshore - 4th CfD band</v>
          </cell>
          <cell r="E1227" t="str">
            <v>NI Wind_offshore</v>
          </cell>
          <cell r="F1227" t="str">
            <v>Generation</v>
          </cell>
          <cell r="H1227" t="str">
            <v>GWh</v>
          </cell>
        </row>
        <row r="1228">
          <cell r="A1228" t="str">
            <v>NI</v>
          </cell>
          <cell r="D1228" t="str">
            <v>NI Wind Offshore - 4th CfD band</v>
          </cell>
          <cell r="E1228" t="str">
            <v>NI Wind_offshore</v>
          </cell>
          <cell r="F1228" t="str">
            <v>Units Started</v>
          </cell>
          <cell r="H1228" t="str">
            <v>-</v>
          </cell>
        </row>
        <row r="1229">
          <cell r="A1229" t="str">
            <v>NI</v>
          </cell>
          <cell r="D1229" t="str">
            <v>NI Wind Offshore - 4th CfD band</v>
          </cell>
          <cell r="E1229" t="str">
            <v>NI Wind_offshore</v>
          </cell>
          <cell r="F1229" t="str">
            <v>Hours of Operation</v>
          </cell>
          <cell r="H1229" t="str">
            <v>hrs</v>
          </cell>
        </row>
        <row r="1230">
          <cell r="A1230" t="str">
            <v>NI</v>
          </cell>
          <cell r="D1230" t="str">
            <v>NI Wind Offshore - 4th CfD band</v>
          </cell>
          <cell r="E1230" t="str">
            <v>NI Wind_offshore</v>
          </cell>
          <cell r="F1230" t="str">
            <v>Capacity Factor</v>
          </cell>
          <cell r="H1230" t="str">
            <v>%</v>
          </cell>
        </row>
        <row r="1231">
          <cell r="A1231" t="str">
            <v>NI</v>
          </cell>
          <cell r="D1231" t="str">
            <v>NI Wind Offshore - 4th CfD band</v>
          </cell>
          <cell r="E1231" t="str">
            <v>NI Wind_offshore</v>
          </cell>
          <cell r="F1231" t="str">
            <v>Energy Curtailed</v>
          </cell>
          <cell r="H1231" t="str">
            <v>GWh</v>
          </cell>
        </row>
        <row r="1232">
          <cell r="A1232" t="str">
            <v>NI</v>
          </cell>
          <cell r="D1232" t="str">
            <v>NI Wind Offshore - 4th CfD band</v>
          </cell>
          <cell r="E1232" t="str">
            <v>NI Wind_offshore</v>
          </cell>
          <cell r="F1232" t="str">
            <v>Fixed Load Generation</v>
          </cell>
          <cell r="H1232" t="str">
            <v>GWh</v>
          </cell>
        </row>
        <row r="1233">
          <cell r="A1233" t="str">
            <v>NI</v>
          </cell>
          <cell r="D1233" t="str">
            <v>NI Wind Offshore - 4th CfD band</v>
          </cell>
          <cell r="E1233" t="str">
            <v>NI Wind_offshore</v>
          </cell>
          <cell r="F1233" t="str">
            <v>Pump Load</v>
          </cell>
          <cell r="H1233" t="str">
            <v>GWh</v>
          </cell>
        </row>
        <row r="1234">
          <cell r="A1234" t="str">
            <v>NI</v>
          </cell>
          <cell r="D1234" t="str">
            <v>NI Wind Offshore - 4th CfD band</v>
          </cell>
          <cell r="E1234" t="str">
            <v>NI Wind_offshore</v>
          </cell>
          <cell r="F1234" t="str">
            <v>VO&amp;M Cost</v>
          </cell>
          <cell r="H1234">
            <v>0</v>
          </cell>
        </row>
        <row r="1235">
          <cell r="A1235" t="str">
            <v>NI</v>
          </cell>
          <cell r="D1235" t="str">
            <v>NI Wind Offshore - 4th CfD band</v>
          </cell>
          <cell r="E1235" t="str">
            <v>NI Wind_offshore</v>
          </cell>
          <cell r="F1235" t="str">
            <v>Generation Cost</v>
          </cell>
          <cell r="H1235">
            <v>0</v>
          </cell>
        </row>
        <row r="1236">
          <cell r="A1236" t="str">
            <v>NI</v>
          </cell>
          <cell r="D1236" t="str">
            <v>NI Wind Offshore - 4th CfD band</v>
          </cell>
          <cell r="E1236" t="str">
            <v>NI Wind_offshore</v>
          </cell>
          <cell r="F1236" t="str">
            <v>Start &amp; Shutdown Cost</v>
          </cell>
          <cell r="H1236">
            <v>0</v>
          </cell>
        </row>
        <row r="1237">
          <cell r="A1237" t="str">
            <v>NI</v>
          </cell>
          <cell r="D1237" t="str">
            <v>NI Wind Offshore - 4th CfD band</v>
          </cell>
          <cell r="E1237" t="str">
            <v>NI Wind_offshore</v>
          </cell>
          <cell r="F1237" t="str">
            <v>Start Fuel Cost</v>
          </cell>
          <cell r="H1237">
            <v>0</v>
          </cell>
        </row>
        <row r="1238">
          <cell r="A1238" t="str">
            <v>NI</v>
          </cell>
          <cell r="D1238" t="str">
            <v>NI Wind Offshore - 4th CfD band</v>
          </cell>
          <cell r="E1238" t="str">
            <v>NI Wind_offshore</v>
          </cell>
          <cell r="F1238" t="str">
            <v>Emissions Cost</v>
          </cell>
          <cell r="H1238">
            <v>0</v>
          </cell>
        </row>
        <row r="1239">
          <cell r="A1239" t="str">
            <v>NI</v>
          </cell>
          <cell r="D1239" t="str">
            <v>NI Wind Offshore - 4th CfD band</v>
          </cell>
          <cell r="E1239" t="str">
            <v>NI Wind_offshore</v>
          </cell>
          <cell r="F1239" t="str">
            <v>Total Generation Cost</v>
          </cell>
          <cell r="H1239">
            <v>0</v>
          </cell>
        </row>
        <row r="1240">
          <cell r="A1240" t="str">
            <v>NI</v>
          </cell>
          <cell r="D1240" t="str">
            <v>NI Wind Offshore - 4th CfD band</v>
          </cell>
          <cell r="E1240" t="str">
            <v>NI Wind_offshore</v>
          </cell>
          <cell r="F1240" t="str">
            <v>SRMC</v>
          </cell>
          <cell r="H1240" t="str">
            <v>€/MWh</v>
          </cell>
        </row>
        <row r="1241">
          <cell r="A1241" t="str">
            <v>NI</v>
          </cell>
          <cell r="D1241" t="str">
            <v>NI Wind Offshore - 4th CfD band</v>
          </cell>
          <cell r="E1241" t="str">
            <v>NI Wind_offshore</v>
          </cell>
          <cell r="F1241" t="str">
            <v>Mark-up</v>
          </cell>
          <cell r="H1241" t="str">
            <v>€/MWh</v>
          </cell>
        </row>
        <row r="1242">
          <cell r="A1242" t="str">
            <v>NI</v>
          </cell>
          <cell r="D1242" t="str">
            <v>NI Wind Offshore - 4th CfD band</v>
          </cell>
          <cell r="E1242" t="str">
            <v>NI Wind_offshore</v>
          </cell>
          <cell r="F1242" t="str">
            <v>Price Received</v>
          </cell>
          <cell r="H1242" t="str">
            <v>€/MWh</v>
          </cell>
        </row>
        <row r="1243">
          <cell r="A1243" t="str">
            <v>NI</v>
          </cell>
          <cell r="D1243" t="str">
            <v>NI Wind Offshore - 4th CfD band</v>
          </cell>
          <cell r="E1243" t="str">
            <v>NI Wind_offshore</v>
          </cell>
          <cell r="F1243" t="str">
            <v>Pool Revenue</v>
          </cell>
          <cell r="H1243">
            <v>0</v>
          </cell>
        </row>
        <row r="1244">
          <cell r="A1244" t="str">
            <v>NI</v>
          </cell>
          <cell r="D1244" t="str">
            <v>NI Wind Offshore - 4th CfD band</v>
          </cell>
          <cell r="E1244" t="str">
            <v>NI Wind_offshore</v>
          </cell>
          <cell r="F1244" t="str">
            <v>Net Revenue</v>
          </cell>
          <cell r="H1244">
            <v>0</v>
          </cell>
        </row>
        <row r="1245">
          <cell r="A1245" t="str">
            <v>NI</v>
          </cell>
          <cell r="D1245" t="str">
            <v>NI Wind Offshore - 4th CfD band</v>
          </cell>
          <cell r="E1245" t="str">
            <v>NI Wind_offshore</v>
          </cell>
          <cell r="F1245" t="str">
            <v>Net Profit</v>
          </cell>
          <cell r="H1245">
            <v>0</v>
          </cell>
        </row>
        <row r="1246">
          <cell r="A1246" t="str">
            <v>NI</v>
          </cell>
          <cell r="D1246" t="str">
            <v>NI Wind Offshore - 4th CfD band</v>
          </cell>
          <cell r="E1246" t="str">
            <v>NI Wind_offshore</v>
          </cell>
          <cell r="F1246" t="str">
            <v>Installed Capacity</v>
          </cell>
          <cell r="H1246" t="str">
            <v>MW</v>
          </cell>
        </row>
        <row r="1247">
          <cell r="A1247" t="str">
            <v>NI</v>
          </cell>
          <cell r="D1247" t="str">
            <v>NI Wind Offshore - 4th CfD band</v>
          </cell>
          <cell r="E1247" t="str">
            <v>NI Wind_offshore</v>
          </cell>
          <cell r="F1247" t="str">
            <v>Rated Capacity</v>
          </cell>
          <cell r="H1247" t="str">
            <v>MW</v>
          </cell>
        </row>
        <row r="1248">
          <cell r="A1248" t="str">
            <v>NI</v>
          </cell>
          <cell r="D1248" t="str">
            <v>NI Wind Offshore - 4th CfD band</v>
          </cell>
          <cell r="E1248" t="str">
            <v>NI Wind_offshore</v>
          </cell>
          <cell r="F1248" t="str">
            <v>Maintenance</v>
          </cell>
          <cell r="H1248" t="str">
            <v>GWh</v>
          </cell>
        </row>
        <row r="1249">
          <cell r="A1249" t="str">
            <v>NI</v>
          </cell>
          <cell r="D1249" t="str">
            <v>NI Wind Offshore - 4th CfD band</v>
          </cell>
          <cell r="E1249" t="str">
            <v>NI Wind_offshore</v>
          </cell>
          <cell r="F1249" t="str">
            <v>Forced Outage</v>
          </cell>
          <cell r="H1249" t="str">
            <v>GWh</v>
          </cell>
        </row>
        <row r="1250">
          <cell r="A1250" t="str">
            <v>NI</v>
          </cell>
          <cell r="D1250" t="str">
            <v>NI Wind Offshore - 4th CfD band</v>
          </cell>
          <cell r="E1250" t="str">
            <v>NI Wind_offshore</v>
          </cell>
          <cell r="F1250" t="str">
            <v>Available Energy</v>
          </cell>
          <cell r="H1250" t="str">
            <v>GWh</v>
          </cell>
        </row>
        <row r="1251">
          <cell r="A1251" t="str">
            <v>NI</v>
          </cell>
          <cell r="D1251" t="str">
            <v>NI Other</v>
          </cell>
          <cell r="E1251" t="str">
            <v>NI Other Renewables</v>
          </cell>
          <cell r="F1251" t="str">
            <v>Generation</v>
          </cell>
          <cell r="H1251" t="str">
            <v>GWh</v>
          </cell>
        </row>
        <row r="1252">
          <cell r="A1252" t="str">
            <v>NI</v>
          </cell>
          <cell r="D1252" t="str">
            <v>NI Other</v>
          </cell>
          <cell r="E1252" t="str">
            <v>NI Other Renewables</v>
          </cell>
          <cell r="F1252" t="str">
            <v>Units Started</v>
          </cell>
          <cell r="H1252" t="str">
            <v>-</v>
          </cell>
        </row>
        <row r="1253">
          <cell r="A1253" t="str">
            <v>NI</v>
          </cell>
          <cell r="D1253" t="str">
            <v>NI Other</v>
          </cell>
          <cell r="E1253" t="str">
            <v>NI Other Renewables</v>
          </cell>
          <cell r="F1253" t="str">
            <v>Hours of Operation</v>
          </cell>
          <cell r="H1253" t="str">
            <v>hrs</v>
          </cell>
        </row>
        <row r="1254">
          <cell r="A1254" t="str">
            <v>NI</v>
          </cell>
          <cell r="D1254" t="str">
            <v>NI Other</v>
          </cell>
          <cell r="E1254" t="str">
            <v>NI Other Renewables</v>
          </cell>
          <cell r="F1254" t="str">
            <v>Capacity Factor</v>
          </cell>
          <cell r="H1254" t="str">
            <v>%</v>
          </cell>
        </row>
        <row r="1255">
          <cell r="A1255" t="str">
            <v>NI</v>
          </cell>
          <cell r="D1255" t="str">
            <v>NI Other</v>
          </cell>
          <cell r="E1255" t="str">
            <v>NI Other Renewables</v>
          </cell>
          <cell r="F1255" t="str">
            <v>Energy Curtailed</v>
          </cell>
          <cell r="H1255" t="str">
            <v>GWh</v>
          </cell>
        </row>
        <row r="1256">
          <cell r="A1256" t="str">
            <v>NI</v>
          </cell>
          <cell r="D1256" t="str">
            <v>NI Other</v>
          </cell>
          <cell r="E1256" t="str">
            <v>NI Other Renewables</v>
          </cell>
          <cell r="F1256" t="str">
            <v>Fixed Load Generation</v>
          </cell>
          <cell r="H1256" t="str">
            <v>GWh</v>
          </cell>
        </row>
        <row r="1257">
          <cell r="A1257" t="str">
            <v>NI</v>
          </cell>
          <cell r="D1257" t="str">
            <v>NI Other</v>
          </cell>
          <cell r="E1257" t="str">
            <v>NI Other Renewables</v>
          </cell>
          <cell r="F1257" t="str">
            <v>Pump Load</v>
          </cell>
          <cell r="H1257" t="str">
            <v>GWh</v>
          </cell>
        </row>
        <row r="1258">
          <cell r="A1258" t="str">
            <v>NI</v>
          </cell>
          <cell r="D1258" t="str">
            <v>NI Other</v>
          </cell>
          <cell r="E1258" t="str">
            <v>NI Other Renewables</v>
          </cell>
          <cell r="F1258" t="str">
            <v>VO&amp;M Cost</v>
          </cell>
          <cell r="H1258">
            <v>0</v>
          </cell>
        </row>
        <row r="1259">
          <cell r="A1259" t="str">
            <v>NI</v>
          </cell>
          <cell r="D1259" t="str">
            <v>NI Other</v>
          </cell>
          <cell r="E1259" t="str">
            <v>NI Other Renewables</v>
          </cell>
          <cell r="F1259" t="str">
            <v>Generation Cost</v>
          </cell>
          <cell r="H1259">
            <v>0</v>
          </cell>
        </row>
        <row r="1260">
          <cell r="A1260" t="str">
            <v>NI</v>
          </cell>
          <cell r="D1260" t="str">
            <v>NI Other</v>
          </cell>
          <cell r="E1260" t="str">
            <v>NI Other Renewables</v>
          </cell>
          <cell r="F1260" t="str">
            <v>Start &amp; Shutdown Cost</v>
          </cell>
          <cell r="H1260">
            <v>0</v>
          </cell>
        </row>
        <row r="1261">
          <cell r="A1261" t="str">
            <v>NI</v>
          </cell>
          <cell r="D1261" t="str">
            <v>NI Other</v>
          </cell>
          <cell r="E1261" t="str">
            <v>NI Other Renewables</v>
          </cell>
          <cell r="F1261" t="str">
            <v>Start Fuel Cost</v>
          </cell>
          <cell r="H1261">
            <v>0</v>
          </cell>
        </row>
        <row r="1262">
          <cell r="A1262" t="str">
            <v>NI</v>
          </cell>
          <cell r="D1262" t="str">
            <v>NI Other</v>
          </cell>
          <cell r="E1262" t="str">
            <v>NI Other Renewables</v>
          </cell>
          <cell r="F1262" t="str">
            <v>Emissions Cost</v>
          </cell>
          <cell r="H1262">
            <v>0</v>
          </cell>
        </row>
        <row r="1263">
          <cell r="A1263" t="str">
            <v>NI</v>
          </cell>
          <cell r="D1263" t="str">
            <v>NI Other</v>
          </cell>
          <cell r="E1263" t="str">
            <v>NI Other Renewables</v>
          </cell>
          <cell r="F1263" t="str">
            <v>Total Generation Cost</v>
          </cell>
          <cell r="H1263">
            <v>0</v>
          </cell>
        </row>
        <row r="1264">
          <cell r="A1264" t="str">
            <v>NI</v>
          </cell>
          <cell r="D1264" t="str">
            <v>NI Other</v>
          </cell>
          <cell r="E1264" t="str">
            <v>NI Other Renewables</v>
          </cell>
          <cell r="F1264" t="str">
            <v>SRMC</v>
          </cell>
          <cell r="H1264" t="str">
            <v>€/MWh</v>
          </cell>
        </row>
        <row r="1265">
          <cell r="A1265" t="str">
            <v>NI</v>
          </cell>
          <cell r="D1265" t="str">
            <v>NI Other</v>
          </cell>
          <cell r="E1265" t="str">
            <v>NI Other Renewables</v>
          </cell>
          <cell r="F1265" t="str">
            <v>Mark-up</v>
          </cell>
          <cell r="H1265" t="str">
            <v>€/MWh</v>
          </cell>
        </row>
        <row r="1266">
          <cell r="A1266" t="str">
            <v>NI</v>
          </cell>
          <cell r="D1266" t="str">
            <v>NI Other</v>
          </cell>
          <cell r="E1266" t="str">
            <v>NI Other Renewables</v>
          </cell>
          <cell r="F1266" t="str">
            <v>Price Received</v>
          </cell>
          <cell r="H1266" t="str">
            <v>€/MWh</v>
          </cell>
        </row>
        <row r="1267">
          <cell r="A1267" t="str">
            <v>NI</v>
          </cell>
          <cell r="D1267" t="str">
            <v>NI Other</v>
          </cell>
          <cell r="E1267" t="str">
            <v>NI Other Renewables</v>
          </cell>
          <cell r="F1267" t="str">
            <v>Pool Revenue</v>
          </cell>
          <cell r="H1267">
            <v>0</v>
          </cell>
        </row>
        <row r="1268">
          <cell r="A1268" t="str">
            <v>NI</v>
          </cell>
          <cell r="D1268" t="str">
            <v>NI Other</v>
          </cell>
          <cell r="E1268" t="str">
            <v>NI Other Renewables</v>
          </cell>
          <cell r="F1268" t="str">
            <v>Net Revenue</v>
          </cell>
          <cell r="H1268">
            <v>0</v>
          </cell>
        </row>
        <row r="1269">
          <cell r="A1269" t="str">
            <v>NI</v>
          </cell>
          <cell r="D1269" t="str">
            <v>NI Other</v>
          </cell>
          <cell r="E1269" t="str">
            <v>NI Other Renewables</v>
          </cell>
          <cell r="F1269" t="str">
            <v>Net Profit</v>
          </cell>
          <cell r="H1269">
            <v>0</v>
          </cell>
        </row>
        <row r="1270">
          <cell r="A1270" t="str">
            <v>NI</v>
          </cell>
          <cell r="D1270" t="str">
            <v>NI Other</v>
          </cell>
          <cell r="E1270" t="str">
            <v>NI Other Renewables</v>
          </cell>
          <cell r="F1270" t="str">
            <v>Installed Capacity</v>
          </cell>
          <cell r="H1270" t="str">
            <v>MW</v>
          </cell>
        </row>
        <row r="1271">
          <cell r="A1271" t="str">
            <v>NI</v>
          </cell>
          <cell r="D1271" t="str">
            <v>NI Other</v>
          </cell>
          <cell r="E1271" t="str">
            <v>NI Other Renewables</v>
          </cell>
          <cell r="F1271" t="str">
            <v>Rated Capacity</v>
          </cell>
          <cell r="H1271" t="str">
            <v>MW</v>
          </cell>
        </row>
        <row r="1272">
          <cell r="A1272" t="str">
            <v>NI</v>
          </cell>
          <cell r="D1272" t="str">
            <v>NI Other</v>
          </cell>
          <cell r="E1272" t="str">
            <v>NI Other Renewables</v>
          </cell>
          <cell r="F1272" t="str">
            <v>Maintenance</v>
          </cell>
          <cell r="H1272" t="str">
            <v>GWh</v>
          </cell>
        </row>
        <row r="1273">
          <cell r="A1273" t="str">
            <v>NI</v>
          </cell>
          <cell r="D1273" t="str">
            <v>NI Other</v>
          </cell>
          <cell r="E1273" t="str">
            <v>NI Other Renewables</v>
          </cell>
          <cell r="F1273" t="str">
            <v>Forced Outage</v>
          </cell>
          <cell r="H1273" t="str">
            <v>GWh</v>
          </cell>
        </row>
        <row r="1274">
          <cell r="A1274" t="str">
            <v>NI</v>
          </cell>
          <cell r="D1274" t="str">
            <v>NI Other</v>
          </cell>
          <cell r="E1274" t="str">
            <v>NI Other Renewables</v>
          </cell>
          <cell r="F1274" t="str">
            <v>Available Energy</v>
          </cell>
          <cell r="H1274" t="str">
            <v>GWh</v>
          </cell>
        </row>
        <row r="1275">
          <cell r="A1275" t="str">
            <v>ROI</v>
          </cell>
          <cell r="D1275" t="str">
            <v>AD1</v>
          </cell>
          <cell r="E1275" t="str">
            <v>ROI Gas</v>
          </cell>
          <cell r="F1275" t="str">
            <v>Generation</v>
          </cell>
          <cell r="H1275" t="str">
            <v>GWh</v>
          </cell>
        </row>
        <row r="1276">
          <cell r="A1276" t="str">
            <v>ROI</v>
          </cell>
          <cell r="D1276" t="str">
            <v>AD1</v>
          </cell>
          <cell r="E1276" t="str">
            <v>ROI Gas</v>
          </cell>
          <cell r="F1276" t="str">
            <v>Units Started</v>
          </cell>
          <cell r="H1276" t="str">
            <v>-</v>
          </cell>
        </row>
        <row r="1277">
          <cell r="A1277" t="str">
            <v>ROI</v>
          </cell>
          <cell r="D1277" t="str">
            <v>AD1</v>
          </cell>
          <cell r="E1277" t="str">
            <v>ROI Gas</v>
          </cell>
          <cell r="F1277" t="str">
            <v>Hours of Operation</v>
          </cell>
          <cell r="H1277" t="str">
            <v>hrs</v>
          </cell>
        </row>
        <row r="1278">
          <cell r="A1278" t="str">
            <v>ROI</v>
          </cell>
          <cell r="D1278" t="str">
            <v>AD1</v>
          </cell>
          <cell r="E1278" t="str">
            <v>ROI Gas</v>
          </cell>
          <cell r="F1278" t="str">
            <v>Capacity Factor</v>
          </cell>
          <cell r="H1278" t="str">
            <v>%</v>
          </cell>
        </row>
        <row r="1279">
          <cell r="A1279" t="str">
            <v>ROI</v>
          </cell>
          <cell r="D1279" t="str">
            <v>AD1</v>
          </cell>
          <cell r="E1279" t="str">
            <v>ROI Gas</v>
          </cell>
          <cell r="F1279" t="str">
            <v>Energy Curtailed</v>
          </cell>
          <cell r="H1279" t="str">
            <v>GWh</v>
          </cell>
        </row>
        <row r="1280">
          <cell r="A1280" t="str">
            <v>ROI</v>
          </cell>
          <cell r="D1280" t="str">
            <v>AD1</v>
          </cell>
          <cell r="E1280" t="str">
            <v>ROI Gas</v>
          </cell>
          <cell r="F1280" t="str">
            <v>Fixed Load Generation</v>
          </cell>
          <cell r="H1280" t="str">
            <v>GWh</v>
          </cell>
        </row>
        <row r="1281">
          <cell r="A1281" t="str">
            <v>ROI</v>
          </cell>
          <cell r="D1281" t="str">
            <v>AD1</v>
          </cell>
          <cell r="E1281" t="str">
            <v>ROI Gas</v>
          </cell>
          <cell r="F1281" t="str">
            <v>Pump Load</v>
          </cell>
          <cell r="H1281" t="str">
            <v>GWh</v>
          </cell>
        </row>
        <row r="1282">
          <cell r="A1282" t="str">
            <v>ROI</v>
          </cell>
          <cell r="D1282" t="str">
            <v>AD1</v>
          </cell>
          <cell r="E1282" t="str">
            <v>ROI Gas</v>
          </cell>
          <cell r="F1282" t="str">
            <v>VO&amp;M Cost</v>
          </cell>
          <cell r="H1282">
            <v>0</v>
          </cell>
        </row>
        <row r="1283">
          <cell r="A1283" t="str">
            <v>ROI</v>
          </cell>
          <cell r="D1283" t="str">
            <v>AD1</v>
          </cell>
          <cell r="E1283" t="str">
            <v>ROI Gas</v>
          </cell>
          <cell r="F1283" t="str">
            <v>Generation Cost</v>
          </cell>
          <cell r="H1283">
            <v>0</v>
          </cell>
        </row>
        <row r="1284">
          <cell r="A1284" t="str">
            <v>ROI</v>
          </cell>
          <cell r="D1284" t="str">
            <v>AD1</v>
          </cell>
          <cell r="E1284" t="str">
            <v>ROI Gas</v>
          </cell>
          <cell r="F1284" t="str">
            <v>Start &amp; Shutdown Cost</v>
          </cell>
          <cell r="H1284">
            <v>0</v>
          </cell>
        </row>
        <row r="1285">
          <cell r="A1285" t="str">
            <v>ROI</v>
          </cell>
          <cell r="D1285" t="str">
            <v>AD1</v>
          </cell>
          <cell r="E1285" t="str">
            <v>ROI Gas</v>
          </cell>
          <cell r="F1285" t="str">
            <v>Start Fuel Cost</v>
          </cell>
          <cell r="H1285">
            <v>0</v>
          </cell>
        </row>
        <row r="1286">
          <cell r="A1286" t="str">
            <v>ROI</v>
          </cell>
          <cell r="D1286" t="str">
            <v>AD1</v>
          </cell>
          <cell r="E1286" t="str">
            <v>ROI Gas</v>
          </cell>
          <cell r="F1286" t="str">
            <v>Emissions Cost</v>
          </cell>
          <cell r="H1286">
            <v>0</v>
          </cell>
        </row>
        <row r="1287">
          <cell r="A1287" t="str">
            <v>ROI</v>
          </cell>
          <cell r="D1287" t="str">
            <v>AD1</v>
          </cell>
          <cell r="E1287" t="str">
            <v>ROI Gas</v>
          </cell>
          <cell r="F1287" t="str">
            <v>Total Generation Cost</v>
          </cell>
          <cell r="H1287">
            <v>0</v>
          </cell>
        </row>
        <row r="1288">
          <cell r="A1288" t="str">
            <v>ROI</v>
          </cell>
          <cell r="D1288" t="str">
            <v>AD1</v>
          </cell>
          <cell r="E1288" t="str">
            <v>ROI Gas</v>
          </cell>
          <cell r="F1288" t="str">
            <v>SRMC</v>
          </cell>
          <cell r="H1288" t="str">
            <v>€/MWh</v>
          </cell>
        </row>
        <row r="1289">
          <cell r="A1289" t="str">
            <v>ROI</v>
          </cell>
          <cell r="D1289" t="str">
            <v>AD1</v>
          </cell>
          <cell r="E1289" t="str">
            <v>ROI Gas</v>
          </cell>
          <cell r="F1289" t="str">
            <v>Mark-up</v>
          </cell>
          <cell r="H1289" t="str">
            <v>€/MWh</v>
          </cell>
        </row>
        <row r="1290">
          <cell r="A1290" t="str">
            <v>ROI</v>
          </cell>
          <cell r="D1290" t="str">
            <v>AD1</v>
          </cell>
          <cell r="E1290" t="str">
            <v>ROI Gas</v>
          </cell>
          <cell r="F1290" t="str">
            <v>Mark-up</v>
          </cell>
          <cell r="H1290" t="str">
            <v>€/MWh</v>
          </cell>
        </row>
        <row r="1291">
          <cell r="A1291" t="str">
            <v>ROI</v>
          </cell>
          <cell r="D1291" t="str">
            <v>AD1</v>
          </cell>
          <cell r="E1291" t="str">
            <v>ROI Gas</v>
          </cell>
          <cell r="F1291" t="str">
            <v>Mark-up</v>
          </cell>
          <cell r="H1291" t="str">
            <v>€/MWh</v>
          </cell>
        </row>
        <row r="1292">
          <cell r="A1292" t="str">
            <v>ROI</v>
          </cell>
          <cell r="D1292" t="str">
            <v>AD1</v>
          </cell>
          <cell r="E1292" t="str">
            <v>ROI Gas</v>
          </cell>
          <cell r="F1292" t="str">
            <v>Mark-up</v>
          </cell>
          <cell r="H1292" t="str">
            <v>€/MWh</v>
          </cell>
        </row>
        <row r="1293">
          <cell r="A1293" t="str">
            <v>ROI</v>
          </cell>
          <cell r="D1293" t="str">
            <v>AD1</v>
          </cell>
          <cell r="E1293" t="str">
            <v>ROI Gas</v>
          </cell>
          <cell r="F1293" t="str">
            <v>Price Received</v>
          </cell>
          <cell r="H1293" t="str">
            <v>€/MWh</v>
          </cell>
        </row>
        <row r="1294">
          <cell r="A1294" t="str">
            <v>ROI</v>
          </cell>
          <cell r="D1294" t="str">
            <v>AD1</v>
          </cell>
          <cell r="E1294" t="str">
            <v>ROI Gas</v>
          </cell>
          <cell r="F1294" t="str">
            <v>Pool Revenue</v>
          </cell>
          <cell r="H1294">
            <v>0</v>
          </cell>
        </row>
        <row r="1295">
          <cell r="A1295" t="str">
            <v>ROI</v>
          </cell>
          <cell r="D1295" t="str">
            <v>AD1</v>
          </cell>
          <cell r="E1295" t="str">
            <v>ROI Gas</v>
          </cell>
          <cell r="F1295" t="str">
            <v>Net Revenue</v>
          </cell>
          <cell r="H1295">
            <v>0</v>
          </cell>
        </row>
        <row r="1296">
          <cell r="A1296" t="str">
            <v>ROI</v>
          </cell>
          <cell r="D1296" t="str">
            <v>AD1</v>
          </cell>
          <cell r="E1296" t="str">
            <v>ROI Gas</v>
          </cell>
          <cell r="F1296" t="str">
            <v>Net Profit</v>
          </cell>
          <cell r="H1296">
            <v>0</v>
          </cell>
        </row>
        <row r="1297">
          <cell r="A1297" t="str">
            <v>ROI</v>
          </cell>
          <cell r="D1297" t="str">
            <v>AD1</v>
          </cell>
          <cell r="E1297" t="str">
            <v>ROI Gas</v>
          </cell>
          <cell r="F1297" t="str">
            <v>Installed Capacity</v>
          </cell>
          <cell r="H1297" t="str">
            <v>MW</v>
          </cell>
        </row>
        <row r="1298">
          <cell r="A1298" t="str">
            <v>ROI</v>
          </cell>
          <cell r="D1298" t="str">
            <v>AD1</v>
          </cell>
          <cell r="E1298" t="str">
            <v>ROI Gas</v>
          </cell>
          <cell r="F1298" t="str">
            <v>Rated Capacity</v>
          </cell>
          <cell r="H1298" t="str">
            <v>MW</v>
          </cell>
        </row>
        <row r="1299">
          <cell r="A1299" t="str">
            <v>ROI</v>
          </cell>
          <cell r="D1299" t="str">
            <v>AD1</v>
          </cell>
          <cell r="E1299" t="str">
            <v>ROI Gas</v>
          </cell>
          <cell r="F1299" t="str">
            <v>Maintenance</v>
          </cell>
          <cell r="H1299" t="str">
            <v>GWh</v>
          </cell>
        </row>
        <row r="1300">
          <cell r="A1300" t="str">
            <v>ROI</v>
          </cell>
          <cell r="D1300" t="str">
            <v>AD1</v>
          </cell>
          <cell r="E1300" t="str">
            <v>ROI Gas</v>
          </cell>
          <cell r="F1300" t="str">
            <v>Forced Outage</v>
          </cell>
          <cell r="H1300" t="str">
            <v>GWh</v>
          </cell>
        </row>
        <row r="1301">
          <cell r="A1301" t="str">
            <v>ROI</v>
          </cell>
          <cell r="D1301" t="str">
            <v>AD1</v>
          </cell>
          <cell r="E1301" t="str">
            <v>ROI Gas</v>
          </cell>
          <cell r="F1301" t="str">
            <v>Available Energy</v>
          </cell>
          <cell r="H1301" t="str">
            <v>GWh</v>
          </cell>
        </row>
        <row r="1302">
          <cell r="A1302" t="str">
            <v>ROI</v>
          </cell>
          <cell r="D1302" t="str">
            <v>ADC</v>
          </cell>
          <cell r="E1302" t="str">
            <v>ROI Gas</v>
          </cell>
          <cell r="F1302" t="str">
            <v>Generation</v>
          </cell>
          <cell r="H1302" t="str">
            <v>GWh</v>
          </cell>
        </row>
        <row r="1303">
          <cell r="A1303" t="str">
            <v>ROI</v>
          </cell>
          <cell r="D1303" t="str">
            <v>ADC</v>
          </cell>
          <cell r="E1303" t="str">
            <v>ROI Gas</v>
          </cell>
          <cell r="F1303" t="str">
            <v>Units Started</v>
          </cell>
          <cell r="H1303" t="str">
            <v>-</v>
          </cell>
        </row>
        <row r="1304">
          <cell r="A1304" t="str">
            <v>ROI</v>
          </cell>
          <cell r="D1304" t="str">
            <v>ADC</v>
          </cell>
          <cell r="E1304" t="str">
            <v>ROI Gas</v>
          </cell>
          <cell r="F1304" t="str">
            <v>Hours of Operation</v>
          </cell>
          <cell r="H1304" t="str">
            <v>hrs</v>
          </cell>
        </row>
        <row r="1305">
          <cell r="A1305" t="str">
            <v>ROI</v>
          </cell>
          <cell r="D1305" t="str">
            <v>ADC</v>
          </cell>
          <cell r="E1305" t="str">
            <v>ROI Gas</v>
          </cell>
          <cell r="F1305" t="str">
            <v>Capacity Factor</v>
          </cell>
          <cell r="H1305" t="str">
            <v>%</v>
          </cell>
        </row>
        <row r="1306">
          <cell r="A1306" t="str">
            <v>ROI</v>
          </cell>
          <cell r="D1306" t="str">
            <v>ADC</v>
          </cell>
          <cell r="E1306" t="str">
            <v>ROI Gas</v>
          </cell>
          <cell r="F1306" t="str">
            <v>Energy Curtailed</v>
          </cell>
          <cell r="H1306" t="str">
            <v>GWh</v>
          </cell>
        </row>
        <row r="1307">
          <cell r="A1307" t="str">
            <v>ROI</v>
          </cell>
          <cell r="D1307" t="str">
            <v>ADC</v>
          </cell>
          <cell r="E1307" t="str">
            <v>ROI Gas</v>
          </cell>
          <cell r="F1307" t="str">
            <v>Fixed Load Generation</v>
          </cell>
          <cell r="H1307" t="str">
            <v>GWh</v>
          </cell>
        </row>
        <row r="1308">
          <cell r="A1308" t="str">
            <v>ROI</v>
          </cell>
          <cell r="D1308" t="str">
            <v>ADC</v>
          </cell>
          <cell r="E1308" t="str">
            <v>ROI Gas</v>
          </cell>
          <cell r="F1308" t="str">
            <v>Pump Load</v>
          </cell>
          <cell r="H1308" t="str">
            <v>GWh</v>
          </cell>
        </row>
        <row r="1309">
          <cell r="A1309" t="str">
            <v>ROI</v>
          </cell>
          <cell r="D1309" t="str">
            <v>ADC</v>
          </cell>
          <cell r="E1309" t="str">
            <v>ROI Gas</v>
          </cell>
          <cell r="F1309" t="str">
            <v>VO&amp;M Cost</v>
          </cell>
          <cell r="H1309">
            <v>0</v>
          </cell>
        </row>
        <row r="1310">
          <cell r="A1310" t="str">
            <v>ROI</v>
          </cell>
          <cell r="D1310" t="str">
            <v>ADC</v>
          </cell>
          <cell r="E1310" t="str">
            <v>ROI Gas</v>
          </cell>
          <cell r="F1310" t="str">
            <v>Generation Cost</v>
          </cell>
          <cell r="H1310">
            <v>0</v>
          </cell>
        </row>
        <row r="1311">
          <cell r="A1311" t="str">
            <v>ROI</v>
          </cell>
          <cell r="D1311" t="str">
            <v>ADC</v>
          </cell>
          <cell r="E1311" t="str">
            <v>ROI Gas</v>
          </cell>
          <cell r="F1311" t="str">
            <v>Start &amp; Shutdown Cost</v>
          </cell>
          <cell r="H1311">
            <v>0</v>
          </cell>
        </row>
        <row r="1312">
          <cell r="A1312" t="str">
            <v>ROI</v>
          </cell>
          <cell r="D1312" t="str">
            <v>ADC</v>
          </cell>
          <cell r="E1312" t="str">
            <v>ROI Gas</v>
          </cell>
          <cell r="F1312" t="str">
            <v>Start Fuel Cost</v>
          </cell>
          <cell r="H1312">
            <v>0</v>
          </cell>
        </row>
        <row r="1313">
          <cell r="A1313" t="str">
            <v>ROI</v>
          </cell>
          <cell r="D1313" t="str">
            <v>ADC</v>
          </cell>
          <cell r="E1313" t="str">
            <v>ROI Gas</v>
          </cell>
          <cell r="F1313" t="str">
            <v>Emissions Cost</v>
          </cell>
          <cell r="H1313">
            <v>0</v>
          </cell>
        </row>
        <row r="1314">
          <cell r="A1314" t="str">
            <v>ROI</v>
          </cell>
          <cell r="D1314" t="str">
            <v>ADC</v>
          </cell>
          <cell r="E1314" t="str">
            <v>ROI Gas</v>
          </cell>
          <cell r="F1314" t="str">
            <v>Total Generation Cost</v>
          </cell>
          <cell r="H1314">
            <v>0</v>
          </cell>
        </row>
        <row r="1315">
          <cell r="A1315" t="str">
            <v>ROI</v>
          </cell>
          <cell r="D1315" t="str">
            <v>ADC</v>
          </cell>
          <cell r="E1315" t="str">
            <v>ROI Gas</v>
          </cell>
          <cell r="F1315" t="str">
            <v>SRMC</v>
          </cell>
          <cell r="H1315" t="str">
            <v>€/MWh</v>
          </cell>
        </row>
        <row r="1316">
          <cell r="A1316" t="str">
            <v>ROI</v>
          </cell>
          <cell r="D1316" t="str">
            <v>ADC</v>
          </cell>
          <cell r="E1316" t="str">
            <v>ROI Gas</v>
          </cell>
          <cell r="F1316" t="str">
            <v>Mark-up</v>
          </cell>
          <cell r="H1316" t="str">
            <v>€/MWh</v>
          </cell>
        </row>
        <row r="1317">
          <cell r="A1317" t="str">
            <v>ROI</v>
          </cell>
          <cell r="D1317" t="str">
            <v>ADC</v>
          </cell>
          <cell r="E1317" t="str">
            <v>ROI Gas</v>
          </cell>
          <cell r="F1317" t="str">
            <v>Mark-up</v>
          </cell>
          <cell r="H1317" t="str">
            <v>€/MWh</v>
          </cell>
        </row>
        <row r="1318">
          <cell r="A1318" t="str">
            <v>ROI</v>
          </cell>
          <cell r="D1318" t="str">
            <v>ADC</v>
          </cell>
          <cell r="E1318" t="str">
            <v>ROI Gas</v>
          </cell>
          <cell r="F1318" t="str">
            <v>Mark-up</v>
          </cell>
          <cell r="H1318" t="str">
            <v>€/MWh</v>
          </cell>
        </row>
        <row r="1319">
          <cell r="A1319" t="str">
            <v>ROI</v>
          </cell>
          <cell r="D1319" t="str">
            <v>ADC</v>
          </cell>
          <cell r="E1319" t="str">
            <v>ROI Gas</v>
          </cell>
          <cell r="F1319" t="str">
            <v>Price Received</v>
          </cell>
          <cell r="H1319" t="str">
            <v>€/MWh</v>
          </cell>
        </row>
        <row r="1320">
          <cell r="A1320" t="str">
            <v>ROI</v>
          </cell>
          <cell r="D1320" t="str">
            <v>ADC</v>
          </cell>
          <cell r="E1320" t="str">
            <v>ROI Gas</v>
          </cell>
          <cell r="F1320" t="str">
            <v>Pool Revenue</v>
          </cell>
          <cell r="H1320">
            <v>0</v>
          </cell>
        </row>
        <row r="1321">
          <cell r="A1321" t="str">
            <v>ROI</v>
          </cell>
          <cell r="D1321" t="str">
            <v>ADC</v>
          </cell>
          <cell r="E1321" t="str">
            <v>ROI Gas</v>
          </cell>
          <cell r="F1321" t="str">
            <v>Net Revenue</v>
          </cell>
          <cell r="H1321">
            <v>0</v>
          </cell>
        </row>
        <row r="1322">
          <cell r="A1322" t="str">
            <v>ROI</v>
          </cell>
          <cell r="D1322" t="str">
            <v>ADC</v>
          </cell>
          <cell r="E1322" t="str">
            <v>ROI Gas</v>
          </cell>
          <cell r="F1322" t="str">
            <v>Net Profit</v>
          </cell>
          <cell r="H1322">
            <v>0</v>
          </cell>
        </row>
        <row r="1323">
          <cell r="A1323" t="str">
            <v>ROI</v>
          </cell>
          <cell r="D1323" t="str">
            <v>ADC</v>
          </cell>
          <cell r="E1323" t="str">
            <v>ROI Gas</v>
          </cell>
          <cell r="F1323" t="str">
            <v>Installed Capacity</v>
          </cell>
          <cell r="H1323" t="str">
            <v>MW</v>
          </cell>
        </row>
        <row r="1324">
          <cell r="A1324" t="str">
            <v>ROI</v>
          </cell>
          <cell r="D1324" t="str">
            <v>ADC</v>
          </cell>
          <cell r="E1324" t="str">
            <v>ROI Gas</v>
          </cell>
          <cell r="F1324" t="str">
            <v>Rated Capacity</v>
          </cell>
          <cell r="H1324" t="str">
            <v>MW</v>
          </cell>
        </row>
        <row r="1325">
          <cell r="A1325" t="str">
            <v>ROI</v>
          </cell>
          <cell r="D1325" t="str">
            <v>ADC</v>
          </cell>
          <cell r="E1325" t="str">
            <v>ROI Gas</v>
          </cell>
          <cell r="F1325" t="str">
            <v>Maintenance</v>
          </cell>
          <cell r="H1325" t="str">
            <v>GWh</v>
          </cell>
        </row>
        <row r="1326">
          <cell r="A1326" t="str">
            <v>ROI</v>
          </cell>
          <cell r="D1326" t="str">
            <v>ADC</v>
          </cell>
          <cell r="E1326" t="str">
            <v>ROI Gas</v>
          </cell>
          <cell r="F1326" t="str">
            <v>Forced Outage</v>
          </cell>
          <cell r="H1326" t="str">
            <v>GWh</v>
          </cell>
        </row>
        <row r="1327">
          <cell r="A1327" t="str">
            <v>ROI</v>
          </cell>
          <cell r="D1327" t="str">
            <v>ADC</v>
          </cell>
          <cell r="E1327" t="str">
            <v>ROI Gas</v>
          </cell>
          <cell r="F1327" t="str">
            <v>Available Energy</v>
          </cell>
          <cell r="H1327" t="str">
            <v>GWh</v>
          </cell>
        </row>
        <row r="1328">
          <cell r="A1328" t="str">
            <v>ROI</v>
          </cell>
          <cell r="D1328" t="str">
            <v>AT1</v>
          </cell>
          <cell r="E1328" t="str">
            <v>ROI Gas</v>
          </cell>
          <cell r="F1328" t="str">
            <v>Generation</v>
          </cell>
          <cell r="H1328" t="str">
            <v>GWh</v>
          </cell>
        </row>
        <row r="1329">
          <cell r="A1329" t="str">
            <v>ROI</v>
          </cell>
          <cell r="D1329" t="str">
            <v>AT1</v>
          </cell>
          <cell r="E1329" t="str">
            <v>ROI Gas</v>
          </cell>
          <cell r="F1329" t="str">
            <v>Units Started</v>
          </cell>
          <cell r="H1329" t="str">
            <v>-</v>
          </cell>
        </row>
        <row r="1330">
          <cell r="A1330" t="str">
            <v>ROI</v>
          </cell>
          <cell r="D1330" t="str">
            <v>AT1</v>
          </cell>
          <cell r="E1330" t="str">
            <v>ROI Gas</v>
          </cell>
          <cell r="F1330" t="str">
            <v>Hours of Operation</v>
          </cell>
          <cell r="H1330" t="str">
            <v>hrs</v>
          </cell>
        </row>
        <row r="1331">
          <cell r="A1331" t="str">
            <v>ROI</v>
          </cell>
          <cell r="D1331" t="str">
            <v>AT1</v>
          </cell>
          <cell r="E1331" t="str">
            <v>ROI Gas</v>
          </cell>
          <cell r="F1331" t="str">
            <v>Capacity Factor</v>
          </cell>
          <cell r="H1331" t="str">
            <v>%</v>
          </cell>
        </row>
        <row r="1332">
          <cell r="A1332" t="str">
            <v>ROI</v>
          </cell>
          <cell r="D1332" t="str">
            <v>AT1</v>
          </cell>
          <cell r="E1332" t="str">
            <v>ROI Gas</v>
          </cell>
          <cell r="F1332" t="str">
            <v>Energy Curtailed</v>
          </cell>
          <cell r="H1332" t="str">
            <v>GWh</v>
          </cell>
        </row>
        <row r="1333">
          <cell r="A1333" t="str">
            <v>ROI</v>
          </cell>
          <cell r="D1333" t="str">
            <v>AT1</v>
          </cell>
          <cell r="E1333" t="str">
            <v>ROI Gas</v>
          </cell>
          <cell r="F1333" t="str">
            <v>Fixed Load Generation</v>
          </cell>
          <cell r="H1333" t="str">
            <v>GWh</v>
          </cell>
        </row>
        <row r="1334">
          <cell r="A1334" t="str">
            <v>ROI</v>
          </cell>
          <cell r="D1334" t="str">
            <v>AT1</v>
          </cell>
          <cell r="E1334" t="str">
            <v>ROI Gas</v>
          </cell>
          <cell r="F1334" t="str">
            <v>Pump Load</v>
          </cell>
          <cell r="H1334" t="str">
            <v>GWh</v>
          </cell>
        </row>
        <row r="1335">
          <cell r="A1335" t="str">
            <v>ROI</v>
          </cell>
          <cell r="D1335" t="str">
            <v>AT1</v>
          </cell>
          <cell r="E1335" t="str">
            <v>ROI Gas</v>
          </cell>
          <cell r="F1335" t="str">
            <v>VO&amp;M Cost</v>
          </cell>
          <cell r="H1335">
            <v>0</v>
          </cell>
        </row>
        <row r="1336">
          <cell r="A1336" t="str">
            <v>ROI</v>
          </cell>
          <cell r="D1336" t="str">
            <v>AT1</v>
          </cell>
          <cell r="E1336" t="str">
            <v>ROI Gas</v>
          </cell>
          <cell r="F1336" t="str">
            <v>Generation Cost</v>
          </cell>
          <cell r="H1336">
            <v>0</v>
          </cell>
        </row>
        <row r="1337">
          <cell r="A1337" t="str">
            <v>ROI</v>
          </cell>
          <cell r="D1337" t="str">
            <v>AT1</v>
          </cell>
          <cell r="E1337" t="str">
            <v>ROI Gas</v>
          </cell>
          <cell r="F1337" t="str">
            <v>Start &amp; Shutdown Cost</v>
          </cell>
          <cell r="H1337">
            <v>0</v>
          </cell>
        </row>
        <row r="1338">
          <cell r="A1338" t="str">
            <v>ROI</v>
          </cell>
          <cell r="D1338" t="str">
            <v>AT1</v>
          </cell>
          <cell r="E1338" t="str">
            <v>ROI Gas</v>
          </cell>
          <cell r="F1338" t="str">
            <v>Start Fuel Cost</v>
          </cell>
          <cell r="H1338">
            <v>0</v>
          </cell>
        </row>
        <row r="1339">
          <cell r="A1339" t="str">
            <v>ROI</v>
          </cell>
          <cell r="D1339" t="str">
            <v>AT1</v>
          </cell>
          <cell r="E1339" t="str">
            <v>ROI Gas</v>
          </cell>
          <cell r="F1339" t="str">
            <v>Emissions Cost</v>
          </cell>
          <cell r="H1339">
            <v>0</v>
          </cell>
        </row>
        <row r="1340">
          <cell r="A1340" t="str">
            <v>ROI</v>
          </cell>
          <cell r="D1340" t="str">
            <v>AT1</v>
          </cell>
          <cell r="E1340" t="str">
            <v>ROI Gas</v>
          </cell>
          <cell r="F1340" t="str">
            <v>Total Generation Cost</v>
          </cell>
          <cell r="H1340">
            <v>0</v>
          </cell>
        </row>
        <row r="1341">
          <cell r="A1341" t="str">
            <v>ROI</v>
          </cell>
          <cell r="D1341" t="str">
            <v>AT1</v>
          </cell>
          <cell r="E1341" t="str">
            <v>ROI Gas</v>
          </cell>
          <cell r="F1341" t="str">
            <v>SRMC</v>
          </cell>
          <cell r="H1341" t="str">
            <v>€/MWh</v>
          </cell>
        </row>
        <row r="1342">
          <cell r="A1342" t="str">
            <v>ROI</v>
          </cell>
          <cell r="D1342" t="str">
            <v>AT1</v>
          </cell>
          <cell r="E1342" t="str">
            <v>ROI Gas</v>
          </cell>
          <cell r="F1342" t="str">
            <v>Mark-up</v>
          </cell>
          <cell r="H1342" t="str">
            <v>€/MWh</v>
          </cell>
        </row>
        <row r="1343">
          <cell r="A1343" t="str">
            <v>ROI</v>
          </cell>
          <cell r="D1343" t="str">
            <v>AT1</v>
          </cell>
          <cell r="E1343" t="str">
            <v>ROI Gas</v>
          </cell>
          <cell r="F1343" t="str">
            <v>Mark-up</v>
          </cell>
          <cell r="H1343" t="str">
            <v>€/MWh</v>
          </cell>
        </row>
        <row r="1344">
          <cell r="A1344" t="str">
            <v>ROI</v>
          </cell>
          <cell r="D1344" t="str">
            <v>AT1</v>
          </cell>
          <cell r="E1344" t="str">
            <v>ROI Gas</v>
          </cell>
          <cell r="F1344" t="str">
            <v>Mark-up</v>
          </cell>
          <cell r="H1344" t="str">
            <v>€/MWh</v>
          </cell>
        </row>
        <row r="1345">
          <cell r="A1345" t="str">
            <v>ROI</v>
          </cell>
          <cell r="D1345" t="str">
            <v>AT1</v>
          </cell>
          <cell r="E1345" t="str">
            <v>ROI Gas</v>
          </cell>
          <cell r="F1345" t="str">
            <v>Price Received</v>
          </cell>
          <cell r="H1345" t="str">
            <v>€/MWh</v>
          </cell>
        </row>
        <row r="1346">
          <cell r="A1346" t="str">
            <v>ROI</v>
          </cell>
          <cell r="D1346" t="str">
            <v>AT1</v>
          </cell>
          <cell r="E1346" t="str">
            <v>ROI Gas</v>
          </cell>
          <cell r="F1346" t="str">
            <v>Pool Revenue</v>
          </cell>
          <cell r="H1346">
            <v>0</v>
          </cell>
        </row>
        <row r="1347">
          <cell r="A1347" t="str">
            <v>ROI</v>
          </cell>
          <cell r="D1347" t="str">
            <v>AT1</v>
          </cell>
          <cell r="E1347" t="str">
            <v>ROI Gas</v>
          </cell>
          <cell r="F1347" t="str">
            <v>Net Revenue</v>
          </cell>
          <cell r="H1347">
            <v>0</v>
          </cell>
        </row>
        <row r="1348">
          <cell r="A1348" t="str">
            <v>ROI</v>
          </cell>
          <cell r="D1348" t="str">
            <v>AT1</v>
          </cell>
          <cell r="E1348" t="str">
            <v>ROI Gas</v>
          </cell>
          <cell r="F1348" t="str">
            <v>Net Profit</v>
          </cell>
          <cell r="H1348">
            <v>0</v>
          </cell>
        </row>
        <row r="1349">
          <cell r="A1349" t="str">
            <v>ROI</v>
          </cell>
          <cell r="D1349" t="str">
            <v>AT1</v>
          </cell>
          <cell r="E1349" t="str">
            <v>ROI Gas</v>
          </cell>
          <cell r="F1349" t="str">
            <v>Installed Capacity</v>
          </cell>
          <cell r="H1349" t="str">
            <v>MW</v>
          </cell>
        </row>
        <row r="1350">
          <cell r="A1350" t="str">
            <v>ROI</v>
          </cell>
          <cell r="D1350" t="str">
            <v>AT1</v>
          </cell>
          <cell r="E1350" t="str">
            <v>ROI Gas</v>
          </cell>
          <cell r="F1350" t="str">
            <v>Rated Capacity</v>
          </cell>
          <cell r="H1350" t="str">
            <v>MW</v>
          </cell>
        </row>
        <row r="1351">
          <cell r="A1351" t="str">
            <v>ROI</v>
          </cell>
          <cell r="D1351" t="str">
            <v>AT1</v>
          </cell>
          <cell r="E1351" t="str">
            <v>ROI Gas</v>
          </cell>
          <cell r="F1351" t="str">
            <v>Maintenance</v>
          </cell>
          <cell r="H1351" t="str">
            <v>GWh</v>
          </cell>
        </row>
        <row r="1352">
          <cell r="A1352" t="str">
            <v>ROI</v>
          </cell>
          <cell r="D1352" t="str">
            <v>AT1</v>
          </cell>
          <cell r="E1352" t="str">
            <v>ROI Gas</v>
          </cell>
          <cell r="F1352" t="str">
            <v>Forced Outage</v>
          </cell>
          <cell r="H1352" t="str">
            <v>GWh</v>
          </cell>
        </row>
        <row r="1353">
          <cell r="A1353" t="str">
            <v>ROI</v>
          </cell>
          <cell r="D1353" t="str">
            <v>AT1</v>
          </cell>
          <cell r="E1353" t="str">
            <v>ROI Gas</v>
          </cell>
          <cell r="F1353" t="str">
            <v>Available Energy</v>
          </cell>
          <cell r="H1353" t="str">
            <v>GWh</v>
          </cell>
        </row>
        <row r="1354">
          <cell r="A1354" t="str">
            <v>ROI</v>
          </cell>
          <cell r="D1354" t="str">
            <v>AT2</v>
          </cell>
          <cell r="E1354" t="str">
            <v>ROI Gas</v>
          </cell>
          <cell r="F1354" t="str">
            <v>Generation</v>
          </cell>
          <cell r="H1354" t="str">
            <v>GWh</v>
          </cell>
        </row>
        <row r="1355">
          <cell r="A1355" t="str">
            <v>ROI</v>
          </cell>
          <cell r="D1355" t="str">
            <v>AT2</v>
          </cell>
          <cell r="E1355" t="str">
            <v>ROI Gas</v>
          </cell>
          <cell r="F1355" t="str">
            <v>Units Started</v>
          </cell>
          <cell r="H1355" t="str">
            <v>-</v>
          </cell>
        </row>
        <row r="1356">
          <cell r="A1356" t="str">
            <v>ROI</v>
          </cell>
          <cell r="D1356" t="str">
            <v>AT2</v>
          </cell>
          <cell r="E1356" t="str">
            <v>ROI Gas</v>
          </cell>
          <cell r="F1356" t="str">
            <v>Hours of Operation</v>
          </cell>
          <cell r="H1356" t="str">
            <v>hrs</v>
          </cell>
        </row>
        <row r="1357">
          <cell r="A1357" t="str">
            <v>ROI</v>
          </cell>
          <cell r="D1357" t="str">
            <v>AT2</v>
          </cell>
          <cell r="E1357" t="str">
            <v>ROI Gas</v>
          </cell>
          <cell r="F1357" t="str">
            <v>Capacity Factor</v>
          </cell>
          <cell r="H1357" t="str">
            <v>%</v>
          </cell>
        </row>
        <row r="1358">
          <cell r="A1358" t="str">
            <v>ROI</v>
          </cell>
          <cell r="D1358" t="str">
            <v>AT2</v>
          </cell>
          <cell r="E1358" t="str">
            <v>ROI Gas</v>
          </cell>
          <cell r="F1358" t="str">
            <v>Energy Curtailed</v>
          </cell>
          <cell r="H1358" t="str">
            <v>GWh</v>
          </cell>
        </row>
        <row r="1359">
          <cell r="A1359" t="str">
            <v>ROI</v>
          </cell>
          <cell r="D1359" t="str">
            <v>AT2</v>
          </cell>
          <cell r="E1359" t="str">
            <v>ROI Gas</v>
          </cell>
          <cell r="F1359" t="str">
            <v>Fixed Load Generation</v>
          </cell>
          <cell r="H1359" t="str">
            <v>GWh</v>
          </cell>
        </row>
        <row r="1360">
          <cell r="A1360" t="str">
            <v>ROI</v>
          </cell>
          <cell r="D1360" t="str">
            <v>AT2</v>
          </cell>
          <cell r="E1360" t="str">
            <v>ROI Gas</v>
          </cell>
          <cell r="F1360" t="str">
            <v>Pump Load</v>
          </cell>
          <cell r="H1360" t="str">
            <v>GWh</v>
          </cell>
        </row>
        <row r="1361">
          <cell r="A1361" t="str">
            <v>ROI</v>
          </cell>
          <cell r="D1361" t="str">
            <v>AT2</v>
          </cell>
          <cell r="E1361" t="str">
            <v>ROI Gas</v>
          </cell>
          <cell r="F1361" t="str">
            <v>VO&amp;M Cost</v>
          </cell>
          <cell r="H1361">
            <v>0</v>
          </cell>
        </row>
        <row r="1362">
          <cell r="A1362" t="str">
            <v>ROI</v>
          </cell>
          <cell r="D1362" t="str">
            <v>AT2</v>
          </cell>
          <cell r="E1362" t="str">
            <v>ROI Gas</v>
          </cell>
          <cell r="F1362" t="str">
            <v>Generation Cost</v>
          </cell>
          <cell r="H1362">
            <v>0</v>
          </cell>
        </row>
        <row r="1363">
          <cell r="A1363" t="str">
            <v>ROI</v>
          </cell>
          <cell r="D1363" t="str">
            <v>AT2</v>
          </cell>
          <cell r="E1363" t="str">
            <v>ROI Gas</v>
          </cell>
          <cell r="F1363" t="str">
            <v>Start &amp; Shutdown Cost</v>
          </cell>
          <cell r="H1363">
            <v>0</v>
          </cell>
        </row>
        <row r="1364">
          <cell r="A1364" t="str">
            <v>ROI</v>
          </cell>
          <cell r="D1364" t="str">
            <v>AT2</v>
          </cell>
          <cell r="E1364" t="str">
            <v>ROI Gas</v>
          </cell>
          <cell r="F1364" t="str">
            <v>Start Fuel Cost</v>
          </cell>
          <cell r="H1364">
            <v>0</v>
          </cell>
        </row>
        <row r="1365">
          <cell r="A1365" t="str">
            <v>ROI</v>
          </cell>
          <cell r="D1365" t="str">
            <v>AT2</v>
          </cell>
          <cell r="E1365" t="str">
            <v>ROI Gas</v>
          </cell>
          <cell r="F1365" t="str">
            <v>Emissions Cost</v>
          </cell>
          <cell r="H1365">
            <v>0</v>
          </cell>
        </row>
        <row r="1366">
          <cell r="A1366" t="str">
            <v>ROI</v>
          </cell>
          <cell r="D1366" t="str">
            <v>AT2</v>
          </cell>
          <cell r="E1366" t="str">
            <v>ROI Gas</v>
          </cell>
          <cell r="F1366" t="str">
            <v>Total Generation Cost</v>
          </cell>
          <cell r="H1366">
            <v>0</v>
          </cell>
        </row>
        <row r="1367">
          <cell r="A1367" t="str">
            <v>ROI</v>
          </cell>
          <cell r="D1367" t="str">
            <v>AT2</v>
          </cell>
          <cell r="E1367" t="str">
            <v>ROI Gas</v>
          </cell>
          <cell r="F1367" t="str">
            <v>SRMC</v>
          </cell>
          <cell r="H1367" t="str">
            <v>€/MWh</v>
          </cell>
        </row>
        <row r="1368">
          <cell r="A1368" t="str">
            <v>ROI</v>
          </cell>
          <cell r="D1368" t="str">
            <v>AT2</v>
          </cell>
          <cell r="E1368" t="str">
            <v>ROI Gas</v>
          </cell>
          <cell r="F1368" t="str">
            <v>Mark-up</v>
          </cell>
          <cell r="H1368" t="str">
            <v>€/MWh</v>
          </cell>
        </row>
        <row r="1369">
          <cell r="A1369" t="str">
            <v>ROI</v>
          </cell>
          <cell r="D1369" t="str">
            <v>AT2</v>
          </cell>
          <cell r="E1369" t="str">
            <v>ROI Gas</v>
          </cell>
          <cell r="F1369" t="str">
            <v>Mark-up</v>
          </cell>
          <cell r="H1369" t="str">
            <v>€/MWh</v>
          </cell>
        </row>
        <row r="1370">
          <cell r="A1370" t="str">
            <v>ROI</v>
          </cell>
          <cell r="D1370" t="str">
            <v>AT2</v>
          </cell>
          <cell r="E1370" t="str">
            <v>ROI Gas</v>
          </cell>
          <cell r="F1370" t="str">
            <v>Mark-up</v>
          </cell>
          <cell r="H1370" t="str">
            <v>€/MWh</v>
          </cell>
        </row>
        <row r="1371">
          <cell r="A1371" t="str">
            <v>ROI</v>
          </cell>
          <cell r="D1371" t="str">
            <v>AT2</v>
          </cell>
          <cell r="E1371" t="str">
            <v>ROI Gas</v>
          </cell>
          <cell r="F1371" t="str">
            <v>Price Received</v>
          </cell>
          <cell r="H1371" t="str">
            <v>€/MWh</v>
          </cell>
        </row>
        <row r="1372">
          <cell r="A1372" t="str">
            <v>ROI</v>
          </cell>
          <cell r="D1372" t="str">
            <v>AT2</v>
          </cell>
          <cell r="E1372" t="str">
            <v>ROI Gas</v>
          </cell>
          <cell r="F1372" t="str">
            <v>Pool Revenue</v>
          </cell>
          <cell r="H1372">
            <v>0</v>
          </cell>
        </row>
        <row r="1373">
          <cell r="A1373" t="str">
            <v>ROI</v>
          </cell>
          <cell r="D1373" t="str">
            <v>AT2</v>
          </cell>
          <cell r="E1373" t="str">
            <v>ROI Gas</v>
          </cell>
          <cell r="F1373" t="str">
            <v>Net Revenue</v>
          </cell>
          <cell r="H1373">
            <v>0</v>
          </cell>
        </row>
        <row r="1374">
          <cell r="A1374" t="str">
            <v>ROI</v>
          </cell>
          <cell r="D1374" t="str">
            <v>AT2</v>
          </cell>
          <cell r="E1374" t="str">
            <v>ROI Gas</v>
          </cell>
          <cell r="F1374" t="str">
            <v>Net Profit</v>
          </cell>
          <cell r="H1374">
            <v>0</v>
          </cell>
        </row>
        <row r="1375">
          <cell r="A1375" t="str">
            <v>ROI</v>
          </cell>
          <cell r="D1375" t="str">
            <v>AT2</v>
          </cell>
          <cell r="E1375" t="str">
            <v>ROI Gas</v>
          </cell>
          <cell r="F1375" t="str">
            <v>Installed Capacity</v>
          </cell>
          <cell r="H1375" t="str">
            <v>MW</v>
          </cell>
        </row>
        <row r="1376">
          <cell r="A1376" t="str">
            <v>ROI</v>
          </cell>
          <cell r="D1376" t="str">
            <v>AT2</v>
          </cell>
          <cell r="E1376" t="str">
            <v>ROI Gas</v>
          </cell>
          <cell r="F1376" t="str">
            <v>Rated Capacity</v>
          </cell>
          <cell r="H1376" t="str">
            <v>MW</v>
          </cell>
        </row>
        <row r="1377">
          <cell r="A1377" t="str">
            <v>ROI</v>
          </cell>
          <cell r="D1377" t="str">
            <v>AT2</v>
          </cell>
          <cell r="E1377" t="str">
            <v>ROI Gas</v>
          </cell>
          <cell r="F1377" t="str">
            <v>Maintenance</v>
          </cell>
          <cell r="H1377" t="str">
            <v>GWh</v>
          </cell>
        </row>
        <row r="1378">
          <cell r="A1378" t="str">
            <v>ROI</v>
          </cell>
          <cell r="D1378" t="str">
            <v>AT2</v>
          </cell>
          <cell r="E1378" t="str">
            <v>ROI Gas</v>
          </cell>
          <cell r="F1378" t="str">
            <v>Forced Outage</v>
          </cell>
          <cell r="H1378" t="str">
            <v>GWh</v>
          </cell>
        </row>
        <row r="1379">
          <cell r="A1379" t="str">
            <v>ROI</v>
          </cell>
          <cell r="D1379" t="str">
            <v>AT2</v>
          </cell>
          <cell r="E1379" t="str">
            <v>ROI Gas</v>
          </cell>
          <cell r="F1379" t="str">
            <v>Available Energy</v>
          </cell>
          <cell r="H1379" t="str">
            <v>GWh</v>
          </cell>
        </row>
        <row r="1380">
          <cell r="A1380" t="str">
            <v>ROI</v>
          </cell>
          <cell r="D1380" t="str">
            <v>AT4</v>
          </cell>
          <cell r="E1380" t="str">
            <v>ROI Gas</v>
          </cell>
          <cell r="F1380" t="str">
            <v>Generation</v>
          </cell>
          <cell r="H1380" t="str">
            <v>GWh</v>
          </cell>
        </row>
        <row r="1381">
          <cell r="A1381" t="str">
            <v>ROI</v>
          </cell>
          <cell r="D1381" t="str">
            <v>AT4</v>
          </cell>
          <cell r="E1381" t="str">
            <v>ROI Gas</v>
          </cell>
          <cell r="F1381" t="str">
            <v>Units Started</v>
          </cell>
          <cell r="H1381" t="str">
            <v>-</v>
          </cell>
        </row>
        <row r="1382">
          <cell r="A1382" t="str">
            <v>ROI</v>
          </cell>
          <cell r="D1382" t="str">
            <v>AT4</v>
          </cell>
          <cell r="E1382" t="str">
            <v>ROI Gas</v>
          </cell>
          <cell r="F1382" t="str">
            <v>Hours of Operation</v>
          </cell>
          <cell r="H1382" t="str">
            <v>hrs</v>
          </cell>
        </row>
        <row r="1383">
          <cell r="A1383" t="str">
            <v>ROI</v>
          </cell>
          <cell r="D1383" t="str">
            <v>AT4</v>
          </cell>
          <cell r="E1383" t="str">
            <v>ROI Gas</v>
          </cell>
          <cell r="F1383" t="str">
            <v>Capacity Factor</v>
          </cell>
          <cell r="H1383" t="str">
            <v>%</v>
          </cell>
        </row>
        <row r="1384">
          <cell r="A1384" t="str">
            <v>ROI</v>
          </cell>
          <cell r="D1384" t="str">
            <v>AT4</v>
          </cell>
          <cell r="E1384" t="str">
            <v>ROI Gas</v>
          </cell>
          <cell r="F1384" t="str">
            <v>Energy Curtailed</v>
          </cell>
          <cell r="H1384" t="str">
            <v>GWh</v>
          </cell>
        </row>
        <row r="1385">
          <cell r="A1385" t="str">
            <v>ROI</v>
          </cell>
          <cell r="D1385" t="str">
            <v>AT4</v>
          </cell>
          <cell r="E1385" t="str">
            <v>ROI Gas</v>
          </cell>
          <cell r="F1385" t="str">
            <v>Fixed Load Generation</v>
          </cell>
          <cell r="H1385" t="str">
            <v>GWh</v>
          </cell>
        </row>
        <row r="1386">
          <cell r="A1386" t="str">
            <v>ROI</v>
          </cell>
          <cell r="D1386" t="str">
            <v>AT4</v>
          </cell>
          <cell r="E1386" t="str">
            <v>ROI Gas</v>
          </cell>
          <cell r="F1386" t="str">
            <v>Pump Load</v>
          </cell>
          <cell r="H1386" t="str">
            <v>GWh</v>
          </cell>
        </row>
        <row r="1387">
          <cell r="A1387" t="str">
            <v>ROI</v>
          </cell>
          <cell r="D1387" t="str">
            <v>AT4</v>
          </cell>
          <cell r="E1387" t="str">
            <v>ROI Gas</v>
          </cell>
          <cell r="F1387" t="str">
            <v>VO&amp;M Cost</v>
          </cell>
          <cell r="H1387">
            <v>0</v>
          </cell>
        </row>
        <row r="1388">
          <cell r="A1388" t="str">
            <v>ROI</v>
          </cell>
          <cell r="D1388" t="str">
            <v>AT4</v>
          </cell>
          <cell r="E1388" t="str">
            <v>ROI Gas</v>
          </cell>
          <cell r="F1388" t="str">
            <v>Generation Cost</v>
          </cell>
          <cell r="H1388">
            <v>0</v>
          </cell>
        </row>
        <row r="1389">
          <cell r="A1389" t="str">
            <v>ROI</v>
          </cell>
          <cell r="D1389" t="str">
            <v>AT4</v>
          </cell>
          <cell r="E1389" t="str">
            <v>ROI Gas</v>
          </cell>
          <cell r="F1389" t="str">
            <v>Start &amp; Shutdown Cost</v>
          </cell>
          <cell r="H1389">
            <v>0</v>
          </cell>
        </row>
        <row r="1390">
          <cell r="A1390" t="str">
            <v>ROI</v>
          </cell>
          <cell r="D1390" t="str">
            <v>AT4</v>
          </cell>
          <cell r="E1390" t="str">
            <v>ROI Gas</v>
          </cell>
          <cell r="F1390" t="str">
            <v>Start Fuel Cost</v>
          </cell>
          <cell r="H1390">
            <v>0</v>
          </cell>
        </row>
        <row r="1391">
          <cell r="A1391" t="str">
            <v>ROI</v>
          </cell>
          <cell r="D1391" t="str">
            <v>AT4</v>
          </cell>
          <cell r="E1391" t="str">
            <v>ROI Gas</v>
          </cell>
          <cell r="F1391" t="str">
            <v>Emissions Cost</v>
          </cell>
          <cell r="H1391">
            <v>0</v>
          </cell>
        </row>
        <row r="1392">
          <cell r="A1392" t="str">
            <v>ROI</v>
          </cell>
          <cell r="D1392" t="str">
            <v>AT4</v>
          </cell>
          <cell r="E1392" t="str">
            <v>ROI Gas</v>
          </cell>
          <cell r="F1392" t="str">
            <v>Total Generation Cost</v>
          </cell>
          <cell r="H1392">
            <v>0</v>
          </cell>
        </row>
        <row r="1393">
          <cell r="A1393" t="str">
            <v>ROI</v>
          </cell>
          <cell r="D1393" t="str">
            <v>AT4</v>
          </cell>
          <cell r="E1393" t="str">
            <v>ROI Gas</v>
          </cell>
          <cell r="F1393" t="str">
            <v>SRMC</v>
          </cell>
          <cell r="H1393" t="str">
            <v>€/MWh</v>
          </cell>
        </row>
        <row r="1394">
          <cell r="A1394" t="str">
            <v>ROI</v>
          </cell>
          <cell r="D1394" t="str">
            <v>AT4</v>
          </cell>
          <cell r="E1394" t="str">
            <v>ROI Gas</v>
          </cell>
          <cell r="F1394" t="str">
            <v>Mark-up</v>
          </cell>
          <cell r="H1394" t="str">
            <v>€/MWh</v>
          </cell>
        </row>
        <row r="1395">
          <cell r="A1395" t="str">
            <v>ROI</v>
          </cell>
          <cell r="D1395" t="str">
            <v>AT4</v>
          </cell>
          <cell r="E1395" t="str">
            <v>ROI Gas</v>
          </cell>
          <cell r="F1395" t="str">
            <v>Mark-up</v>
          </cell>
          <cell r="H1395" t="str">
            <v>€/MWh</v>
          </cell>
        </row>
        <row r="1396">
          <cell r="A1396" t="str">
            <v>ROI</v>
          </cell>
          <cell r="D1396" t="str">
            <v>AT4</v>
          </cell>
          <cell r="E1396" t="str">
            <v>ROI Gas</v>
          </cell>
          <cell r="F1396" t="str">
            <v>Mark-up</v>
          </cell>
          <cell r="H1396" t="str">
            <v>€/MWh</v>
          </cell>
        </row>
        <row r="1397">
          <cell r="A1397" t="str">
            <v>ROI</v>
          </cell>
          <cell r="D1397" t="str">
            <v>AT4</v>
          </cell>
          <cell r="E1397" t="str">
            <v>ROI Gas</v>
          </cell>
          <cell r="F1397" t="str">
            <v>Price Received</v>
          </cell>
          <cell r="H1397" t="str">
            <v>€/MWh</v>
          </cell>
        </row>
        <row r="1398">
          <cell r="A1398" t="str">
            <v>ROI</v>
          </cell>
          <cell r="D1398" t="str">
            <v>AT4</v>
          </cell>
          <cell r="E1398" t="str">
            <v>ROI Gas</v>
          </cell>
          <cell r="F1398" t="str">
            <v>Pool Revenue</v>
          </cell>
          <cell r="H1398">
            <v>0</v>
          </cell>
        </row>
        <row r="1399">
          <cell r="A1399" t="str">
            <v>ROI</v>
          </cell>
          <cell r="D1399" t="str">
            <v>AT4</v>
          </cell>
          <cell r="E1399" t="str">
            <v>ROI Gas</v>
          </cell>
          <cell r="F1399" t="str">
            <v>Net Revenue</v>
          </cell>
          <cell r="H1399">
            <v>0</v>
          </cell>
        </row>
        <row r="1400">
          <cell r="A1400" t="str">
            <v>ROI</v>
          </cell>
          <cell r="D1400" t="str">
            <v>AT4</v>
          </cell>
          <cell r="E1400" t="str">
            <v>ROI Gas</v>
          </cell>
          <cell r="F1400" t="str">
            <v>Net Profit</v>
          </cell>
          <cell r="H1400">
            <v>0</v>
          </cell>
        </row>
        <row r="1401">
          <cell r="A1401" t="str">
            <v>ROI</v>
          </cell>
          <cell r="D1401" t="str">
            <v>AT4</v>
          </cell>
          <cell r="E1401" t="str">
            <v>ROI Gas</v>
          </cell>
          <cell r="F1401" t="str">
            <v>Installed Capacity</v>
          </cell>
          <cell r="H1401" t="str">
            <v>MW</v>
          </cell>
        </row>
        <row r="1402">
          <cell r="A1402" t="str">
            <v>ROI</v>
          </cell>
          <cell r="D1402" t="str">
            <v>AT4</v>
          </cell>
          <cell r="E1402" t="str">
            <v>ROI Gas</v>
          </cell>
          <cell r="F1402" t="str">
            <v>Rated Capacity</v>
          </cell>
          <cell r="H1402" t="str">
            <v>MW</v>
          </cell>
        </row>
        <row r="1403">
          <cell r="A1403" t="str">
            <v>ROI</v>
          </cell>
          <cell r="D1403" t="str">
            <v>AT4</v>
          </cell>
          <cell r="E1403" t="str">
            <v>ROI Gas</v>
          </cell>
          <cell r="F1403" t="str">
            <v>Maintenance</v>
          </cell>
          <cell r="H1403" t="str">
            <v>GWh</v>
          </cell>
        </row>
        <row r="1404">
          <cell r="A1404" t="str">
            <v>ROI</v>
          </cell>
          <cell r="D1404" t="str">
            <v>AT4</v>
          </cell>
          <cell r="E1404" t="str">
            <v>ROI Gas</v>
          </cell>
          <cell r="F1404" t="str">
            <v>Forced Outage</v>
          </cell>
          <cell r="H1404" t="str">
            <v>GWh</v>
          </cell>
        </row>
        <row r="1405">
          <cell r="A1405" t="str">
            <v>ROI</v>
          </cell>
          <cell r="D1405" t="str">
            <v>AT4</v>
          </cell>
          <cell r="E1405" t="str">
            <v>ROI Gas</v>
          </cell>
          <cell r="F1405" t="str">
            <v>Available Energy</v>
          </cell>
          <cell r="H1405" t="str">
            <v>GWh</v>
          </cell>
        </row>
        <row r="1406">
          <cell r="A1406" t="str">
            <v>ROI</v>
          </cell>
          <cell r="D1406" t="str">
            <v>AT5</v>
          </cell>
          <cell r="E1406" t="str">
            <v>ROI Gas</v>
          </cell>
          <cell r="F1406" t="str">
            <v>Generation</v>
          </cell>
          <cell r="H1406" t="str">
            <v>GWh</v>
          </cell>
        </row>
        <row r="1407">
          <cell r="A1407" t="str">
            <v>ROI</v>
          </cell>
          <cell r="D1407" t="str">
            <v>AT5</v>
          </cell>
          <cell r="E1407" t="str">
            <v>ROI Gas</v>
          </cell>
          <cell r="F1407" t="str">
            <v>Units Started</v>
          </cell>
          <cell r="H1407" t="str">
            <v>-</v>
          </cell>
        </row>
        <row r="1408">
          <cell r="A1408" t="str">
            <v>ROI</v>
          </cell>
          <cell r="D1408" t="str">
            <v>AT5</v>
          </cell>
          <cell r="E1408" t="str">
            <v>ROI Gas</v>
          </cell>
          <cell r="F1408" t="str">
            <v>Hours of Operation</v>
          </cell>
          <cell r="H1408" t="str">
            <v>hrs</v>
          </cell>
        </row>
        <row r="1409">
          <cell r="A1409" t="str">
            <v>ROI</v>
          </cell>
          <cell r="D1409" t="str">
            <v>AT5</v>
          </cell>
          <cell r="E1409" t="str">
            <v>ROI Gas</v>
          </cell>
          <cell r="F1409" t="str">
            <v>Capacity Factor</v>
          </cell>
          <cell r="H1409" t="str">
            <v>%</v>
          </cell>
        </row>
        <row r="1410">
          <cell r="A1410" t="str">
            <v>ROI</v>
          </cell>
          <cell r="D1410" t="str">
            <v>AT5</v>
          </cell>
          <cell r="E1410" t="str">
            <v>ROI Gas</v>
          </cell>
          <cell r="F1410" t="str">
            <v>Energy Curtailed</v>
          </cell>
          <cell r="H1410" t="str">
            <v>GWh</v>
          </cell>
        </row>
        <row r="1411">
          <cell r="A1411" t="str">
            <v>ROI</v>
          </cell>
          <cell r="D1411" t="str">
            <v>AT5</v>
          </cell>
          <cell r="E1411" t="str">
            <v>ROI Gas</v>
          </cell>
          <cell r="F1411" t="str">
            <v>Fixed Load Generation</v>
          </cell>
          <cell r="H1411" t="str">
            <v>GWh</v>
          </cell>
        </row>
        <row r="1412">
          <cell r="A1412" t="str">
            <v>ROI</v>
          </cell>
          <cell r="D1412" t="str">
            <v>AT5</v>
          </cell>
          <cell r="E1412" t="str">
            <v>ROI Gas</v>
          </cell>
          <cell r="F1412" t="str">
            <v>Pump Load</v>
          </cell>
          <cell r="H1412" t="str">
            <v>GWh</v>
          </cell>
        </row>
        <row r="1413">
          <cell r="A1413" t="str">
            <v>ROI</v>
          </cell>
          <cell r="D1413" t="str">
            <v>AT5</v>
          </cell>
          <cell r="E1413" t="str">
            <v>ROI Gas</v>
          </cell>
          <cell r="F1413" t="str">
            <v>VO&amp;M Cost</v>
          </cell>
          <cell r="H1413">
            <v>0</v>
          </cell>
        </row>
        <row r="1414">
          <cell r="A1414" t="str">
            <v>ROI</v>
          </cell>
          <cell r="D1414" t="str">
            <v>AT5</v>
          </cell>
          <cell r="E1414" t="str">
            <v>ROI Gas</v>
          </cell>
          <cell r="F1414" t="str">
            <v>Generation Cost</v>
          </cell>
          <cell r="H1414">
            <v>0</v>
          </cell>
        </row>
        <row r="1415">
          <cell r="A1415" t="str">
            <v>ROI</v>
          </cell>
          <cell r="D1415" t="str">
            <v>AT5</v>
          </cell>
          <cell r="E1415" t="str">
            <v>ROI Gas</v>
          </cell>
          <cell r="F1415" t="str">
            <v>Start &amp; Shutdown Cost</v>
          </cell>
          <cell r="H1415">
            <v>0</v>
          </cell>
        </row>
        <row r="1416">
          <cell r="A1416" t="str">
            <v>ROI</v>
          </cell>
          <cell r="D1416" t="str">
            <v>AT5</v>
          </cell>
          <cell r="E1416" t="str">
            <v>ROI Gas</v>
          </cell>
          <cell r="F1416" t="str">
            <v>Start Fuel Cost</v>
          </cell>
          <cell r="H1416">
            <v>0</v>
          </cell>
        </row>
        <row r="1417">
          <cell r="A1417" t="str">
            <v>ROI</v>
          </cell>
          <cell r="D1417" t="str">
            <v>AT5</v>
          </cell>
          <cell r="E1417" t="str">
            <v>ROI Gas</v>
          </cell>
          <cell r="F1417" t="str">
            <v>Emissions Cost</v>
          </cell>
          <cell r="H1417">
            <v>0</v>
          </cell>
        </row>
        <row r="1418">
          <cell r="A1418" t="str">
            <v>ROI</v>
          </cell>
          <cell r="D1418" t="str">
            <v>AT5</v>
          </cell>
          <cell r="E1418" t="str">
            <v>ROI Gas</v>
          </cell>
          <cell r="F1418" t="str">
            <v>Total Generation Cost</v>
          </cell>
          <cell r="H1418">
            <v>0</v>
          </cell>
        </row>
        <row r="1419">
          <cell r="A1419" t="str">
            <v>ROI</v>
          </cell>
          <cell r="D1419" t="str">
            <v>AT5</v>
          </cell>
          <cell r="E1419" t="str">
            <v>ROI Gas</v>
          </cell>
          <cell r="F1419" t="str">
            <v>SRMC</v>
          </cell>
          <cell r="H1419" t="str">
            <v>€/MWh</v>
          </cell>
        </row>
        <row r="1420">
          <cell r="A1420" t="str">
            <v>ROI</v>
          </cell>
          <cell r="D1420" t="str">
            <v>AT5</v>
          </cell>
          <cell r="E1420" t="str">
            <v>ROI Gas</v>
          </cell>
          <cell r="F1420" t="str">
            <v>Mark-up</v>
          </cell>
          <cell r="H1420" t="str">
            <v>€/MWh</v>
          </cell>
        </row>
        <row r="1421">
          <cell r="A1421" t="str">
            <v>ROI</v>
          </cell>
          <cell r="D1421" t="str">
            <v>AT5</v>
          </cell>
          <cell r="E1421" t="str">
            <v>ROI Gas</v>
          </cell>
          <cell r="F1421" t="str">
            <v>Mark-up</v>
          </cell>
          <cell r="H1421" t="str">
            <v>€/MWh</v>
          </cell>
        </row>
        <row r="1422">
          <cell r="A1422" t="str">
            <v>ROI</v>
          </cell>
          <cell r="D1422" t="str">
            <v>AT5</v>
          </cell>
          <cell r="E1422" t="str">
            <v>ROI Gas</v>
          </cell>
          <cell r="F1422" t="str">
            <v>Mark-up</v>
          </cell>
          <cell r="H1422" t="str">
            <v>€/MWh</v>
          </cell>
        </row>
        <row r="1423">
          <cell r="A1423" t="str">
            <v>ROI</v>
          </cell>
          <cell r="D1423" t="str">
            <v>AT5</v>
          </cell>
          <cell r="E1423" t="str">
            <v>ROI Gas</v>
          </cell>
          <cell r="F1423" t="str">
            <v>Mark-up</v>
          </cell>
          <cell r="H1423" t="str">
            <v>€/MWh</v>
          </cell>
        </row>
        <row r="1424">
          <cell r="A1424" t="str">
            <v>ROI</v>
          </cell>
          <cell r="D1424" t="str">
            <v>AT5</v>
          </cell>
          <cell r="E1424" t="str">
            <v>ROI Gas</v>
          </cell>
          <cell r="F1424" t="str">
            <v>Mark-up</v>
          </cell>
          <cell r="H1424" t="str">
            <v>€/MWh</v>
          </cell>
        </row>
        <row r="1425">
          <cell r="A1425" t="str">
            <v>ROI</v>
          </cell>
          <cell r="D1425" t="str">
            <v>AT5</v>
          </cell>
          <cell r="E1425" t="str">
            <v>ROI Gas</v>
          </cell>
          <cell r="F1425" t="str">
            <v>Mark-up</v>
          </cell>
          <cell r="H1425" t="str">
            <v>€/MWh</v>
          </cell>
        </row>
        <row r="1426">
          <cell r="A1426" t="str">
            <v>ROI</v>
          </cell>
          <cell r="D1426" t="str">
            <v>AT5</v>
          </cell>
          <cell r="E1426" t="str">
            <v>ROI Gas</v>
          </cell>
          <cell r="F1426" t="str">
            <v>Mark-up</v>
          </cell>
          <cell r="H1426" t="str">
            <v>€/MWh</v>
          </cell>
        </row>
        <row r="1427">
          <cell r="A1427" t="str">
            <v>ROI</v>
          </cell>
          <cell r="D1427" t="str">
            <v>AT5</v>
          </cell>
          <cell r="E1427" t="str">
            <v>ROI Gas</v>
          </cell>
          <cell r="F1427" t="str">
            <v>Mark-up</v>
          </cell>
          <cell r="H1427" t="str">
            <v>€/MWh</v>
          </cell>
        </row>
        <row r="1428">
          <cell r="A1428" t="str">
            <v>ROI</v>
          </cell>
          <cell r="D1428" t="str">
            <v>AT5</v>
          </cell>
          <cell r="E1428" t="str">
            <v>ROI Gas</v>
          </cell>
          <cell r="F1428" t="str">
            <v>Mark-up</v>
          </cell>
          <cell r="H1428" t="str">
            <v>€/MWh</v>
          </cell>
        </row>
        <row r="1429">
          <cell r="A1429" t="str">
            <v>ROI</v>
          </cell>
          <cell r="D1429" t="str">
            <v>AT5</v>
          </cell>
          <cell r="E1429" t="str">
            <v>ROI Gas</v>
          </cell>
          <cell r="F1429" t="str">
            <v>Mark-up</v>
          </cell>
          <cell r="H1429" t="str">
            <v>€/MWh</v>
          </cell>
        </row>
        <row r="1430">
          <cell r="A1430" t="str">
            <v>ROI</v>
          </cell>
          <cell r="D1430" t="str">
            <v>AT5</v>
          </cell>
          <cell r="E1430" t="str">
            <v>ROI Gas</v>
          </cell>
          <cell r="F1430" t="str">
            <v>Price Received</v>
          </cell>
          <cell r="H1430" t="str">
            <v>€/MWh</v>
          </cell>
        </row>
        <row r="1431">
          <cell r="A1431" t="str">
            <v>ROI</v>
          </cell>
          <cell r="D1431" t="str">
            <v>AT5</v>
          </cell>
          <cell r="E1431" t="str">
            <v>ROI Gas</v>
          </cell>
          <cell r="F1431" t="str">
            <v>Pool Revenue</v>
          </cell>
          <cell r="H1431">
            <v>0</v>
          </cell>
        </row>
        <row r="1432">
          <cell r="A1432" t="str">
            <v>ROI</v>
          </cell>
          <cell r="D1432" t="str">
            <v>AT5</v>
          </cell>
          <cell r="E1432" t="str">
            <v>ROI Gas</v>
          </cell>
          <cell r="F1432" t="str">
            <v>Net Revenue</v>
          </cell>
          <cell r="H1432">
            <v>0</v>
          </cell>
        </row>
        <row r="1433">
          <cell r="A1433" t="str">
            <v>ROI</v>
          </cell>
          <cell r="D1433" t="str">
            <v>AT5</v>
          </cell>
          <cell r="E1433" t="str">
            <v>ROI Gas</v>
          </cell>
          <cell r="F1433" t="str">
            <v>Net Profit</v>
          </cell>
          <cell r="H1433">
            <v>0</v>
          </cell>
        </row>
        <row r="1434">
          <cell r="A1434" t="str">
            <v>ROI</v>
          </cell>
          <cell r="D1434" t="str">
            <v>AT5</v>
          </cell>
          <cell r="E1434" t="str">
            <v>ROI Gas</v>
          </cell>
          <cell r="F1434" t="str">
            <v>Installed Capacity</v>
          </cell>
          <cell r="H1434" t="str">
            <v>MW</v>
          </cell>
        </row>
        <row r="1435">
          <cell r="A1435" t="str">
            <v>ROI</v>
          </cell>
          <cell r="D1435" t="str">
            <v>AT5</v>
          </cell>
          <cell r="E1435" t="str">
            <v>ROI Gas</v>
          </cell>
          <cell r="F1435" t="str">
            <v>Rated Capacity</v>
          </cell>
          <cell r="H1435" t="str">
            <v>MW</v>
          </cell>
        </row>
        <row r="1436">
          <cell r="A1436" t="str">
            <v>ROI</v>
          </cell>
          <cell r="D1436" t="str">
            <v>AT5</v>
          </cell>
          <cell r="E1436" t="str">
            <v>ROI Gas</v>
          </cell>
          <cell r="F1436" t="str">
            <v>Maintenance</v>
          </cell>
          <cell r="H1436" t="str">
            <v>GWh</v>
          </cell>
        </row>
        <row r="1437">
          <cell r="A1437" t="str">
            <v>ROI</v>
          </cell>
          <cell r="D1437" t="str">
            <v>AT5</v>
          </cell>
          <cell r="E1437" t="str">
            <v>ROI Gas</v>
          </cell>
          <cell r="F1437" t="str">
            <v>Forced Outage</v>
          </cell>
          <cell r="H1437" t="str">
            <v>GWh</v>
          </cell>
        </row>
        <row r="1438">
          <cell r="A1438" t="str">
            <v>ROI</v>
          </cell>
          <cell r="D1438" t="str">
            <v>AT5</v>
          </cell>
          <cell r="E1438" t="str">
            <v>ROI Gas</v>
          </cell>
          <cell r="F1438" t="str">
            <v>Available Energy</v>
          </cell>
          <cell r="H1438" t="str">
            <v>GWh</v>
          </cell>
        </row>
        <row r="1439">
          <cell r="A1439" t="str">
            <v>ROI</v>
          </cell>
          <cell r="D1439" t="str">
            <v>AT6</v>
          </cell>
          <cell r="E1439" t="str">
            <v>ROI Gas</v>
          </cell>
          <cell r="F1439" t="str">
            <v>Generation</v>
          </cell>
          <cell r="H1439" t="str">
            <v>GWh</v>
          </cell>
        </row>
        <row r="1440">
          <cell r="A1440" t="str">
            <v>ROI</v>
          </cell>
          <cell r="D1440" t="str">
            <v>AT6</v>
          </cell>
          <cell r="E1440" t="str">
            <v>ROI Gas</v>
          </cell>
          <cell r="F1440" t="str">
            <v>Units Started</v>
          </cell>
          <cell r="H1440" t="str">
            <v>-</v>
          </cell>
        </row>
        <row r="1441">
          <cell r="A1441" t="str">
            <v>ROI</v>
          </cell>
          <cell r="D1441" t="str">
            <v>AT6</v>
          </cell>
          <cell r="E1441" t="str">
            <v>ROI Gas</v>
          </cell>
          <cell r="F1441" t="str">
            <v>Hours of Operation</v>
          </cell>
          <cell r="H1441" t="str">
            <v>hrs</v>
          </cell>
        </row>
        <row r="1442">
          <cell r="A1442" t="str">
            <v>ROI</v>
          </cell>
          <cell r="D1442" t="str">
            <v>AT6</v>
          </cell>
          <cell r="E1442" t="str">
            <v>ROI Gas</v>
          </cell>
          <cell r="F1442" t="str">
            <v>Capacity Factor</v>
          </cell>
          <cell r="H1442" t="str">
            <v>%</v>
          </cell>
        </row>
        <row r="1443">
          <cell r="A1443" t="str">
            <v>ROI</v>
          </cell>
          <cell r="D1443" t="str">
            <v>AT6</v>
          </cell>
          <cell r="E1443" t="str">
            <v>ROI Gas</v>
          </cell>
          <cell r="F1443" t="str">
            <v>Energy Curtailed</v>
          </cell>
          <cell r="H1443" t="str">
            <v>GWh</v>
          </cell>
        </row>
        <row r="1444">
          <cell r="A1444" t="str">
            <v>ROI</v>
          </cell>
          <cell r="D1444" t="str">
            <v>AT6</v>
          </cell>
          <cell r="E1444" t="str">
            <v>ROI Gas</v>
          </cell>
          <cell r="F1444" t="str">
            <v>Fixed Load Generation</v>
          </cell>
          <cell r="H1444" t="str">
            <v>GWh</v>
          </cell>
        </row>
        <row r="1445">
          <cell r="A1445" t="str">
            <v>ROI</v>
          </cell>
          <cell r="D1445" t="str">
            <v>AT6</v>
          </cell>
          <cell r="E1445" t="str">
            <v>ROI Gas</v>
          </cell>
          <cell r="F1445" t="str">
            <v>Pump Load</v>
          </cell>
          <cell r="H1445" t="str">
            <v>GWh</v>
          </cell>
        </row>
        <row r="1446">
          <cell r="A1446" t="str">
            <v>ROI</v>
          </cell>
          <cell r="D1446" t="str">
            <v>AT6</v>
          </cell>
          <cell r="E1446" t="str">
            <v>ROI Gas</v>
          </cell>
          <cell r="F1446" t="str">
            <v>VO&amp;M Cost</v>
          </cell>
          <cell r="H1446">
            <v>0</v>
          </cell>
        </row>
        <row r="1447">
          <cell r="A1447" t="str">
            <v>ROI</v>
          </cell>
          <cell r="D1447" t="str">
            <v>AT6</v>
          </cell>
          <cell r="E1447" t="str">
            <v>ROI Gas</v>
          </cell>
          <cell r="F1447" t="str">
            <v>Generation Cost</v>
          </cell>
          <cell r="H1447">
            <v>0</v>
          </cell>
        </row>
        <row r="1448">
          <cell r="A1448" t="str">
            <v>ROI</v>
          </cell>
          <cell r="D1448" t="str">
            <v>AT6</v>
          </cell>
          <cell r="E1448" t="str">
            <v>ROI Gas</v>
          </cell>
          <cell r="F1448" t="str">
            <v>Start &amp; Shutdown Cost</v>
          </cell>
          <cell r="H1448">
            <v>0</v>
          </cell>
        </row>
        <row r="1449">
          <cell r="A1449" t="str">
            <v>ROI</v>
          </cell>
          <cell r="D1449" t="str">
            <v>AT6</v>
          </cell>
          <cell r="E1449" t="str">
            <v>ROI Gas</v>
          </cell>
          <cell r="F1449" t="str">
            <v>Start Fuel Cost</v>
          </cell>
          <cell r="H1449">
            <v>0</v>
          </cell>
        </row>
        <row r="1450">
          <cell r="A1450" t="str">
            <v>ROI</v>
          </cell>
          <cell r="D1450" t="str">
            <v>AT6</v>
          </cell>
          <cell r="E1450" t="str">
            <v>ROI Gas</v>
          </cell>
          <cell r="F1450" t="str">
            <v>Emissions Cost</v>
          </cell>
          <cell r="H1450">
            <v>0</v>
          </cell>
        </row>
        <row r="1451">
          <cell r="A1451" t="str">
            <v>ROI</v>
          </cell>
          <cell r="D1451" t="str">
            <v>AT6</v>
          </cell>
          <cell r="E1451" t="str">
            <v>ROI Gas</v>
          </cell>
          <cell r="F1451" t="str">
            <v>Total Generation Cost</v>
          </cell>
          <cell r="H1451">
            <v>0</v>
          </cell>
        </row>
        <row r="1452">
          <cell r="A1452" t="str">
            <v>ROI</v>
          </cell>
          <cell r="D1452" t="str">
            <v>AT6</v>
          </cell>
          <cell r="E1452" t="str">
            <v>ROI Gas</v>
          </cell>
          <cell r="F1452" t="str">
            <v>SRMC</v>
          </cell>
          <cell r="H1452" t="str">
            <v>€/MWh</v>
          </cell>
        </row>
        <row r="1453">
          <cell r="A1453" t="str">
            <v>ROI</v>
          </cell>
          <cell r="D1453" t="str">
            <v>AT6</v>
          </cell>
          <cell r="E1453" t="str">
            <v>ROI Gas</v>
          </cell>
          <cell r="F1453" t="str">
            <v>Mark-up</v>
          </cell>
          <cell r="H1453" t="str">
            <v>€/MWh</v>
          </cell>
        </row>
        <row r="1454">
          <cell r="A1454" t="str">
            <v>ROI</v>
          </cell>
          <cell r="D1454" t="str">
            <v>AT6</v>
          </cell>
          <cell r="E1454" t="str">
            <v>ROI Gas</v>
          </cell>
          <cell r="F1454" t="str">
            <v>Mark-up</v>
          </cell>
          <cell r="H1454" t="str">
            <v>€/MWh</v>
          </cell>
        </row>
        <row r="1455">
          <cell r="A1455" t="str">
            <v>ROI</v>
          </cell>
          <cell r="D1455" t="str">
            <v>AT6</v>
          </cell>
          <cell r="E1455" t="str">
            <v>ROI Gas</v>
          </cell>
          <cell r="F1455" t="str">
            <v>Mark-up</v>
          </cell>
          <cell r="H1455" t="str">
            <v>€/MWh</v>
          </cell>
        </row>
        <row r="1456">
          <cell r="A1456" t="str">
            <v>ROI</v>
          </cell>
          <cell r="D1456" t="str">
            <v>AT6</v>
          </cell>
          <cell r="E1456" t="str">
            <v>ROI Gas</v>
          </cell>
          <cell r="F1456" t="str">
            <v>Mark-up</v>
          </cell>
          <cell r="H1456" t="str">
            <v>€/MWh</v>
          </cell>
        </row>
        <row r="1457">
          <cell r="A1457" t="str">
            <v>ROI</v>
          </cell>
          <cell r="D1457" t="str">
            <v>AT6</v>
          </cell>
          <cell r="E1457" t="str">
            <v>ROI Gas</v>
          </cell>
          <cell r="F1457" t="str">
            <v>Mark-up</v>
          </cell>
          <cell r="H1457" t="str">
            <v>€/MWh</v>
          </cell>
        </row>
        <row r="1458">
          <cell r="A1458" t="str">
            <v>ROI</v>
          </cell>
          <cell r="D1458" t="str">
            <v>AT6</v>
          </cell>
          <cell r="E1458" t="str">
            <v>ROI Gas</v>
          </cell>
          <cell r="F1458" t="str">
            <v>Mark-up</v>
          </cell>
          <cell r="H1458" t="str">
            <v>€/MWh</v>
          </cell>
        </row>
        <row r="1459">
          <cell r="A1459" t="str">
            <v>ROI</v>
          </cell>
          <cell r="D1459" t="str">
            <v>AT6</v>
          </cell>
          <cell r="E1459" t="str">
            <v>ROI Gas</v>
          </cell>
          <cell r="F1459" t="str">
            <v>Mark-up</v>
          </cell>
          <cell r="H1459" t="str">
            <v>€/MWh</v>
          </cell>
        </row>
        <row r="1460">
          <cell r="A1460" t="str">
            <v>ROI</v>
          </cell>
          <cell r="D1460" t="str">
            <v>AT6</v>
          </cell>
          <cell r="E1460" t="str">
            <v>ROI Gas</v>
          </cell>
          <cell r="F1460" t="str">
            <v>Mark-up</v>
          </cell>
          <cell r="H1460" t="str">
            <v>€/MWh</v>
          </cell>
        </row>
        <row r="1461">
          <cell r="A1461" t="str">
            <v>ROI</v>
          </cell>
          <cell r="D1461" t="str">
            <v>AT6</v>
          </cell>
          <cell r="E1461" t="str">
            <v>ROI Gas</v>
          </cell>
          <cell r="F1461" t="str">
            <v>Mark-up</v>
          </cell>
          <cell r="H1461" t="str">
            <v>€/MWh</v>
          </cell>
        </row>
        <row r="1462">
          <cell r="A1462" t="str">
            <v>ROI</v>
          </cell>
          <cell r="D1462" t="str">
            <v>AT6</v>
          </cell>
          <cell r="E1462" t="str">
            <v>ROI Gas</v>
          </cell>
          <cell r="F1462" t="str">
            <v>Mark-up</v>
          </cell>
          <cell r="H1462" t="str">
            <v>€/MWh</v>
          </cell>
        </row>
        <row r="1463">
          <cell r="A1463" t="str">
            <v>ROI</v>
          </cell>
          <cell r="D1463" t="str">
            <v>AT6</v>
          </cell>
          <cell r="E1463" t="str">
            <v>ROI Gas</v>
          </cell>
          <cell r="F1463" t="str">
            <v>Price Received</v>
          </cell>
          <cell r="H1463" t="str">
            <v>€/MWh</v>
          </cell>
        </row>
        <row r="1464">
          <cell r="A1464" t="str">
            <v>ROI</v>
          </cell>
          <cell r="D1464" t="str">
            <v>AT6</v>
          </cell>
          <cell r="E1464" t="str">
            <v>ROI Gas</v>
          </cell>
          <cell r="F1464" t="str">
            <v>Pool Revenue</v>
          </cell>
          <cell r="H1464">
            <v>0</v>
          </cell>
        </row>
        <row r="1465">
          <cell r="A1465" t="str">
            <v>ROI</v>
          </cell>
          <cell r="D1465" t="str">
            <v>AT6</v>
          </cell>
          <cell r="E1465" t="str">
            <v>ROI Gas</v>
          </cell>
          <cell r="F1465" t="str">
            <v>Net Revenue</v>
          </cell>
          <cell r="H1465">
            <v>0</v>
          </cell>
        </row>
        <row r="1466">
          <cell r="A1466" t="str">
            <v>ROI</v>
          </cell>
          <cell r="D1466" t="str">
            <v>AT6</v>
          </cell>
          <cell r="E1466" t="str">
            <v>ROI Gas</v>
          </cell>
          <cell r="F1466" t="str">
            <v>Net Profit</v>
          </cell>
          <cell r="H1466">
            <v>0</v>
          </cell>
        </row>
        <row r="1467">
          <cell r="A1467" t="str">
            <v>ROI</v>
          </cell>
          <cell r="D1467" t="str">
            <v>AT6</v>
          </cell>
          <cell r="E1467" t="str">
            <v>ROI Gas</v>
          </cell>
          <cell r="F1467" t="str">
            <v>Installed Capacity</v>
          </cell>
          <cell r="H1467" t="str">
            <v>MW</v>
          </cell>
        </row>
        <row r="1468">
          <cell r="A1468" t="str">
            <v>ROI</v>
          </cell>
          <cell r="D1468" t="str">
            <v>AT6</v>
          </cell>
          <cell r="E1468" t="str">
            <v>ROI Gas</v>
          </cell>
          <cell r="F1468" t="str">
            <v>Rated Capacity</v>
          </cell>
          <cell r="H1468" t="str">
            <v>MW</v>
          </cell>
        </row>
        <row r="1469">
          <cell r="A1469" t="str">
            <v>ROI</v>
          </cell>
          <cell r="D1469" t="str">
            <v>AT6</v>
          </cell>
          <cell r="E1469" t="str">
            <v>ROI Gas</v>
          </cell>
          <cell r="F1469" t="str">
            <v>Maintenance</v>
          </cell>
          <cell r="H1469" t="str">
            <v>GWh</v>
          </cell>
        </row>
        <row r="1470">
          <cell r="A1470" t="str">
            <v>ROI</v>
          </cell>
          <cell r="D1470" t="str">
            <v>AT6</v>
          </cell>
          <cell r="E1470" t="str">
            <v>ROI Gas</v>
          </cell>
          <cell r="F1470" t="str">
            <v>Forced Outage</v>
          </cell>
          <cell r="H1470" t="str">
            <v>GWh</v>
          </cell>
        </row>
        <row r="1471">
          <cell r="A1471" t="str">
            <v>ROI</v>
          </cell>
          <cell r="D1471" t="str">
            <v>AT6</v>
          </cell>
          <cell r="E1471" t="str">
            <v>ROI Gas</v>
          </cell>
          <cell r="F1471" t="str">
            <v>Available Energy</v>
          </cell>
          <cell r="H1471" t="str">
            <v>GWh</v>
          </cell>
        </row>
        <row r="1472">
          <cell r="A1472" t="str">
            <v>ROI</v>
          </cell>
          <cell r="D1472" t="str">
            <v>AT7</v>
          </cell>
          <cell r="E1472" t="str">
            <v>ROI Gas</v>
          </cell>
          <cell r="F1472" t="str">
            <v>Generation</v>
          </cell>
          <cell r="H1472" t="str">
            <v>GWh</v>
          </cell>
        </row>
        <row r="1473">
          <cell r="A1473" t="str">
            <v>ROI</v>
          </cell>
          <cell r="D1473" t="str">
            <v>AT7</v>
          </cell>
          <cell r="E1473" t="str">
            <v>ROI Gas</v>
          </cell>
          <cell r="F1473" t="str">
            <v>Units Started</v>
          </cell>
          <cell r="H1473" t="str">
            <v>-</v>
          </cell>
        </row>
        <row r="1474">
          <cell r="A1474" t="str">
            <v>ROI</v>
          </cell>
          <cell r="D1474" t="str">
            <v>AT7</v>
          </cell>
          <cell r="E1474" t="str">
            <v>ROI Gas</v>
          </cell>
          <cell r="F1474" t="str">
            <v>Hours of Operation</v>
          </cell>
          <cell r="H1474" t="str">
            <v>hrs</v>
          </cell>
        </row>
        <row r="1475">
          <cell r="A1475" t="str">
            <v>ROI</v>
          </cell>
          <cell r="D1475" t="str">
            <v>AT7</v>
          </cell>
          <cell r="E1475" t="str">
            <v>ROI Gas</v>
          </cell>
          <cell r="F1475" t="str">
            <v>Capacity Factor</v>
          </cell>
          <cell r="H1475" t="str">
            <v>%</v>
          </cell>
        </row>
        <row r="1476">
          <cell r="A1476" t="str">
            <v>ROI</v>
          </cell>
          <cell r="D1476" t="str">
            <v>AT7</v>
          </cell>
          <cell r="E1476" t="str">
            <v>ROI Gas</v>
          </cell>
          <cell r="F1476" t="str">
            <v>Energy Curtailed</v>
          </cell>
          <cell r="H1476" t="str">
            <v>GWh</v>
          </cell>
        </row>
        <row r="1477">
          <cell r="A1477" t="str">
            <v>ROI</v>
          </cell>
          <cell r="D1477" t="str">
            <v>AT7</v>
          </cell>
          <cell r="E1477" t="str">
            <v>ROI Gas</v>
          </cell>
          <cell r="F1477" t="str">
            <v>Fixed Load Generation</v>
          </cell>
          <cell r="H1477" t="str">
            <v>GWh</v>
          </cell>
        </row>
        <row r="1478">
          <cell r="A1478" t="str">
            <v>ROI</v>
          </cell>
          <cell r="D1478" t="str">
            <v>AT7</v>
          </cell>
          <cell r="E1478" t="str">
            <v>ROI Gas</v>
          </cell>
          <cell r="F1478" t="str">
            <v>Pump Load</v>
          </cell>
          <cell r="H1478" t="str">
            <v>GWh</v>
          </cell>
        </row>
        <row r="1479">
          <cell r="A1479" t="str">
            <v>ROI</v>
          </cell>
          <cell r="D1479" t="str">
            <v>AT7</v>
          </cell>
          <cell r="E1479" t="str">
            <v>ROI Gas</v>
          </cell>
          <cell r="F1479" t="str">
            <v>VO&amp;M Cost</v>
          </cell>
          <cell r="H1479">
            <v>0</v>
          </cell>
        </row>
        <row r="1480">
          <cell r="A1480" t="str">
            <v>ROI</v>
          </cell>
          <cell r="D1480" t="str">
            <v>AT7</v>
          </cell>
          <cell r="E1480" t="str">
            <v>ROI Gas</v>
          </cell>
          <cell r="F1480" t="str">
            <v>Generation Cost</v>
          </cell>
          <cell r="H1480">
            <v>0</v>
          </cell>
        </row>
        <row r="1481">
          <cell r="A1481" t="str">
            <v>ROI</v>
          </cell>
          <cell r="D1481" t="str">
            <v>AT7</v>
          </cell>
          <cell r="E1481" t="str">
            <v>ROI Gas</v>
          </cell>
          <cell r="F1481" t="str">
            <v>Start &amp; Shutdown Cost</v>
          </cell>
          <cell r="H1481">
            <v>0</v>
          </cell>
        </row>
        <row r="1482">
          <cell r="A1482" t="str">
            <v>ROI</v>
          </cell>
          <cell r="D1482" t="str">
            <v>AT7</v>
          </cell>
          <cell r="E1482" t="str">
            <v>ROI Gas</v>
          </cell>
          <cell r="F1482" t="str">
            <v>Start Fuel Cost</v>
          </cell>
          <cell r="H1482">
            <v>0</v>
          </cell>
        </row>
        <row r="1483">
          <cell r="A1483" t="str">
            <v>ROI</v>
          </cell>
          <cell r="D1483" t="str">
            <v>AT7</v>
          </cell>
          <cell r="E1483" t="str">
            <v>ROI Gas</v>
          </cell>
          <cell r="F1483" t="str">
            <v>Emissions Cost</v>
          </cell>
          <cell r="H1483">
            <v>0</v>
          </cell>
        </row>
        <row r="1484">
          <cell r="A1484" t="str">
            <v>ROI</v>
          </cell>
          <cell r="D1484" t="str">
            <v>AT7</v>
          </cell>
          <cell r="E1484" t="str">
            <v>ROI Gas</v>
          </cell>
          <cell r="F1484" t="str">
            <v>Total Generation Cost</v>
          </cell>
          <cell r="H1484">
            <v>0</v>
          </cell>
        </row>
        <row r="1485">
          <cell r="A1485" t="str">
            <v>ROI</v>
          </cell>
          <cell r="D1485" t="str">
            <v>AT7</v>
          </cell>
          <cell r="E1485" t="str">
            <v>ROI Gas</v>
          </cell>
          <cell r="F1485" t="str">
            <v>SRMC</v>
          </cell>
          <cell r="H1485" t="str">
            <v>€/MWh</v>
          </cell>
        </row>
        <row r="1486">
          <cell r="A1486" t="str">
            <v>ROI</v>
          </cell>
          <cell r="D1486" t="str">
            <v>AT7</v>
          </cell>
          <cell r="E1486" t="str">
            <v>ROI Gas</v>
          </cell>
          <cell r="F1486" t="str">
            <v>Mark-up</v>
          </cell>
          <cell r="H1486" t="str">
            <v>€/MWh</v>
          </cell>
        </row>
        <row r="1487">
          <cell r="A1487" t="str">
            <v>ROI</v>
          </cell>
          <cell r="D1487" t="str">
            <v>AT7</v>
          </cell>
          <cell r="E1487" t="str">
            <v>ROI Gas</v>
          </cell>
          <cell r="F1487" t="str">
            <v>Mark-up</v>
          </cell>
          <cell r="H1487" t="str">
            <v>€/MWh</v>
          </cell>
        </row>
        <row r="1488">
          <cell r="A1488" t="str">
            <v>ROI</v>
          </cell>
          <cell r="D1488" t="str">
            <v>AT7</v>
          </cell>
          <cell r="E1488" t="str">
            <v>ROI Gas</v>
          </cell>
          <cell r="F1488" t="str">
            <v>Mark-up</v>
          </cell>
          <cell r="H1488" t="str">
            <v>€/MWh</v>
          </cell>
        </row>
        <row r="1489">
          <cell r="A1489" t="str">
            <v>ROI</v>
          </cell>
          <cell r="D1489" t="str">
            <v>AT7</v>
          </cell>
          <cell r="E1489" t="str">
            <v>ROI Gas</v>
          </cell>
          <cell r="F1489" t="str">
            <v>Mark-up</v>
          </cell>
          <cell r="H1489" t="str">
            <v>€/MWh</v>
          </cell>
        </row>
        <row r="1490">
          <cell r="A1490" t="str">
            <v>ROI</v>
          </cell>
          <cell r="D1490" t="str">
            <v>AT7</v>
          </cell>
          <cell r="E1490" t="str">
            <v>ROI Gas</v>
          </cell>
          <cell r="F1490" t="str">
            <v>Mark-up</v>
          </cell>
          <cell r="H1490" t="str">
            <v>€/MWh</v>
          </cell>
        </row>
        <row r="1491">
          <cell r="A1491" t="str">
            <v>ROI</v>
          </cell>
          <cell r="D1491" t="str">
            <v>AT7</v>
          </cell>
          <cell r="E1491" t="str">
            <v>ROI Gas</v>
          </cell>
          <cell r="F1491" t="str">
            <v>Mark-up</v>
          </cell>
          <cell r="H1491" t="str">
            <v>€/MWh</v>
          </cell>
        </row>
        <row r="1492">
          <cell r="A1492" t="str">
            <v>ROI</v>
          </cell>
          <cell r="D1492" t="str">
            <v>AT7</v>
          </cell>
          <cell r="E1492" t="str">
            <v>ROI Gas</v>
          </cell>
          <cell r="F1492" t="str">
            <v>Mark-up</v>
          </cell>
          <cell r="H1492" t="str">
            <v>€/MWh</v>
          </cell>
        </row>
        <row r="1493">
          <cell r="A1493" t="str">
            <v>ROI</v>
          </cell>
          <cell r="D1493" t="str">
            <v>AT7</v>
          </cell>
          <cell r="E1493" t="str">
            <v>ROI Gas</v>
          </cell>
          <cell r="F1493" t="str">
            <v>Mark-up</v>
          </cell>
          <cell r="H1493" t="str">
            <v>€/MWh</v>
          </cell>
        </row>
        <row r="1494">
          <cell r="A1494" t="str">
            <v>ROI</v>
          </cell>
          <cell r="D1494" t="str">
            <v>AT7</v>
          </cell>
          <cell r="E1494" t="str">
            <v>ROI Gas</v>
          </cell>
          <cell r="F1494" t="str">
            <v>Mark-up</v>
          </cell>
          <cell r="H1494" t="str">
            <v>€/MWh</v>
          </cell>
        </row>
        <row r="1495">
          <cell r="A1495" t="str">
            <v>ROI</v>
          </cell>
          <cell r="D1495" t="str">
            <v>AT7</v>
          </cell>
          <cell r="E1495" t="str">
            <v>ROI Gas</v>
          </cell>
          <cell r="F1495" t="str">
            <v>Mark-up</v>
          </cell>
          <cell r="H1495" t="str">
            <v>€/MWh</v>
          </cell>
        </row>
        <row r="1496">
          <cell r="A1496" t="str">
            <v>ROI</v>
          </cell>
          <cell r="D1496" t="str">
            <v>AT7</v>
          </cell>
          <cell r="E1496" t="str">
            <v>ROI Gas</v>
          </cell>
          <cell r="F1496" t="str">
            <v>Price Received</v>
          </cell>
          <cell r="H1496" t="str">
            <v>€/MWh</v>
          </cell>
        </row>
        <row r="1497">
          <cell r="A1497" t="str">
            <v>ROI</v>
          </cell>
          <cell r="D1497" t="str">
            <v>AT7</v>
          </cell>
          <cell r="E1497" t="str">
            <v>ROI Gas</v>
          </cell>
          <cell r="F1497" t="str">
            <v>Pool Revenue</v>
          </cell>
          <cell r="H1497">
            <v>0</v>
          </cell>
        </row>
        <row r="1498">
          <cell r="A1498" t="str">
            <v>ROI</v>
          </cell>
          <cell r="D1498" t="str">
            <v>AT7</v>
          </cell>
          <cell r="E1498" t="str">
            <v>ROI Gas</v>
          </cell>
          <cell r="F1498" t="str">
            <v>Net Revenue</v>
          </cell>
          <cell r="H1498">
            <v>0</v>
          </cell>
        </row>
        <row r="1499">
          <cell r="A1499" t="str">
            <v>ROI</v>
          </cell>
          <cell r="D1499" t="str">
            <v>AT7</v>
          </cell>
          <cell r="E1499" t="str">
            <v>ROI Gas</v>
          </cell>
          <cell r="F1499" t="str">
            <v>Net Profit</v>
          </cell>
          <cell r="H1499">
            <v>0</v>
          </cell>
        </row>
        <row r="1500">
          <cell r="A1500" t="str">
            <v>ROI</v>
          </cell>
          <cell r="D1500" t="str">
            <v>AT7</v>
          </cell>
          <cell r="E1500" t="str">
            <v>ROI Gas</v>
          </cell>
          <cell r="F1500" t="str">
            <v>Installed Capacity</v>
          </cell>
          <cell r="H1500" t="str">
            <v>MW</v>
          </cell>
        </row>
        <row r="1501">
          <cell r="A1501" t="str">
            <v>ROI</v>
          </cell>
          <cell r="D1501" t="str">
            <v>AT7</v>
          </cell>
          <cell r="E1501" t="str">
            <v>ROI Gas</v>
          </cell>
          <cell r="F1501" t="str">
            <v>Rated Capacity</v>
          </cell>
          <cell r="H1501" t="str">
            <v>MW</v>
          </cell>
        </row>
        <row r="1502">
          <cell r="A1502" t="str">
            <v>ROI</v>
          </cell>
          <cell r="D1502" t="str">
            <v>AT7</v>
          </cell>
          <cell r="E1502" t="str">
            <v>ROI Gas</v>
          </cell>
          <cell r="F1502" t="str">
            <v>Maintenance</v>
          </cell>
          <cell r="H1502" t="str">
            <v>GWh</v>
          </cell>
        </row>
        <row r="1503">
          <cell r="A1503" t="str">
            <v>ROI</v>
          </cell>
          <cell r="D1503" t="str">
            <v>AT7</v>
          </cell>
          <cell r="E1503" t="str">
            <v>ROI Gas</v>
          </cell>
          <cell r="F1503" t="str">
            <v>Forced Outage</v>
          </cell>
          <cell r="H1503" t="str">
            <v>GWh</v>
          </cell>
        </row>
        <row r="1504">
          <cell r="A1504" t="str">
            <v>ROI</v>
          </cell>
          <cell r="D1504" t="str">
            <v>AT7</v>
          </cell>
          <cell r="E1504" t="str">
            <v>ROI Gas</v>
          </cell>
          <cell r="F1504" t="str">
            <v>Available Energy</v>
          </cell>
          <cell r="H1504" t="str">
            <v>GWh</v>
          </cell>
        </row>
        <row r="1505">
          <cell r="A1505" t="str">
            <v>ROI</v>
          </cell>
          <cell r="D1505" t="str">
            <v>Caulstown OCGT</v>
          </cell>
          <cell r="E1505" t="str">
            <v>ROI Gas</v>
          </cell>
          <cell r="F1505" t="str">
            <v>Generation</v>
          </cell>
          <cell r="H1505" t="str">
            <v>GWh</v>
          </cell>
        </row>
        <row r="1506">
          <cell r="A1506" t="str">
            <v>ROI</v>
          </cell>
          <cell r="D1506" t="str">
            <v>Caulstown OCGT</v>
          </cell>
          <cell r="E1506" t="str">
            <v>ROI Gas</v>
          </cell>
          <cell r="F1506" t="str">
            <v>Units Started</v>
          </cell>
          <cell r="H1506" t="str">
            <v>-</v>
          </cell>
        </row>
        <row r="1507">
          <cell r="A1507" t="str">
            <v>ROI</v>
          </cell>
          <cell r="D1507" t="str">
            <v>Caulstown OCGT</v>
          </cell>
          <cell r="E1507" t="str">
            <v>ROI Gas</v>
          </cell>
          <cell r="F1507" t="str">
            <v>Hours of Operation</v>
          </cell>
          <cell r="H1507" t="str">
            <v>hrs</v>
          </cell>
        </row>
        <row r="1508">
          <cell r="A1508" t="str">
            <v>ROI</v>
          </cell>
          <cell r="D1508" t="str">
            <v>Caulstown OCGT</v>
          </cell>
          <cell r="E1508" t="str">
            <v>ROI Gas</v>
          </cell>
          <cell r="F1508" t="str">
            <v>Capacity Factor</v>
          </cell>
          <cell r="H1508" t="str">
            <v>%</v>
          </cell>
        </row>
        <row r="1509">
          <cell r="A1509" t="str">
            <v>ROI</v>
          </cell>
          <cell r="D1509" t="str">
            <v>Caulstown OCGT</v>
          </cell>
          <cell r="E1509" t="str">
            <v>ROI Gas</v>
          </cell>
          <cell r="F1509" t="str">
            <v>Energy Curtailed</v>
          </cell>
          <cell r="H1509" t="str">
            <v>GWh</v>
          </cell>
        </row>
        <row r="1510">
          <cell r="A1510" t="str">
            <v>ROI</v>
          </cell>
          <cell r="D1510" t="str">
            <v>Caulstown OCGT</v>
          </cell>
          <cell r="E1510" t="str">
            <v>ROI Gas</v>
          </cell>
          <cell r="F1510" t="str">
            <v>Fixed Load Generation</v>
          </cell>
          <cell r="H1510" t="str">
            <v>GWh</v>
          </cell>
        </row>
        <row r="1511">
          <cell r="A1511" t="str">
            <v>ROI</v>
          </cell>
          <cell r="D1511" t="str">
            <v>Caulstown OCGT</v>
          </cell>
          <cell r="E1511" t="str">
            <v>ROI Gas</v>
          </cell>
          <cell r="F1511" t="str">
            <v>Pump Load</v>
          </cell>
          <cell r="H1511" t="str">
            <v>GWh</v>
          </cell>
        </row>
        <row r="1512">
          <cell r="A1512" t="str">
            <v>ROI</v>
          </cell>
          <cell r="D1512" t="str">
            <v>Caulstown OCGT</v>
          </cell>
          <cell r="E1512" t="str">
            <v>ROI Gas</v>
          </cell>
          <cell r="F1512" t="str">
            <v>VO&amp;M Cost</v>
          </cell>
          <cell r="H1512">
            <v>0</v>
          </cell>
        </row>
        <row r="1513">
          <cell r="A1513" t="str">
            <v>ROI</v>
          </cell>
          <cell r="D1513" t="str">
            <v>Caulstown OCGT</v>
          </cell>
          <cell r="E1513" t="str">
            <v>ROI Gas</v>
          </cell>
          <cell r="F1513" t="str">
            <v>Generation Cost</v>
          </cell>
          <cell r="H1513">
            <v>0</v>
          </cell>
        </row>
        <row r="1514">
          <cell r="A1514" t="str">
            <v>ROI</v>
          </cell>
          <cell r="D1514" t="str">
            <v>Caulstown OCGT</v>
          </cell>
          <cell r="E1514" t="str">
            <v>ROI Gas</v>
          </cell>
          <cell r="F1514" t="str">
            <v>Start &amp; Shutdown Cost</v>
          </cell>
          <cell r="H1514">
            <v>0</v>
          </cell>
        </row>
        <row r="1515">
          <cell r="A1515" t="str">
            <v>ROI</v>
          </cell>
          <cell r="D1515" t="str">
            <v>Caulstown OCGT</v>
          </cell>
          <cell r="E1515" t="str">
            <v>ROI Gas</v>
          </cell>
          <cell r="F1515" t="str">
            <v>Start Fuel Cost</v>
          </cell>
          <cell r="H1515">
            <v>0</v>
          </cell>
        </row>
        <row r="1516">
          <cell r="A1516" t="str">
            <v>ROI</v>
          </cell>
          <cell r="D1516" t="str">
            <v>Caulstown OCGT</v>
          </cell>
          <cell r="E1516" t="str">
            <v>ROI Gas</v>
          </cell>
          <cell r="F1516" t="str">
            <v>Emissions Cost</v>
          </cell>
          <cell r="H1516">
            <v>0</v>
          </cell>
        </row>
        <row r="1517">
          <cell r="A1517" t="str">
            <v>ROI</v>
          </cell>
          <cell r="D1517" t="str">
            <v>Caulstown OCGT</v>
          </cell>
          <cell r="E1517" t="str">
            <v>ROI Gas</v>
          </cell>
          <cell r="F1517" t="str">
            <v>Total Generation Cost</v>
          </cell>
          <cell r="H1517">
            <v>0</v>
          </cell>
        </row>
        <row r="1518">
          <cell r="A1518" t="str">
            <v>ROI</v>
          </cell>
          <cell r="D1518" t="str">
            <v>Caulstown OCGT</v>
          </cell>
          <cell r="E1518" t="str">
            <v>ROI Gas</v>
          </cell>
          <cell r="F1518" t="str">
            <v>SRMC</v>
          </cell>
          <cell r="H1518" t="str">
            <v>€/MWh</v>
          </cell>
        </row>
        <row r="1519">
          <cell r="A1519" t="str">
            <v>ROI</v>
          </cell>
          <cell r="D1519" t="str">
            <v>Caulstown OCGT</v>
          </cell>
          <cell r="E1519" t="str">
            <v>ROI Gas</v>
          </cell>
          <cell r="F1519" t="str">
            <v>Mark-up</v>
          </cell>
          <cell r="H1519" t="str">
            <v>€/MWh</v>
          </cell>
        </row>
        <row r="1520">
          <cell r="A1520" t="str">
            <v>ROI</v>
          </cell>
          <cell r="D1520" t="str">
            <v>Caulstown OCGT</v>
          </cell>
          <cell r="E1520" t="str">
            <v>ROI Gas</v>
          </cell>
          <cell r="F1520" t="str">
            <v>Price Received</v>
          </cell>
          <cell r="H1520" t="str">
            <v>€/MWh</v>
          </cell>
        </row>
        <row r="1521">
          <cell r="A1521" t="str">
            <v>ROI</v>
          </cell>
          <cell r="D1521" t="str">
            <v>Caulstown OCGT</v>
          </cell>
          <cell r="E1521" t="str">
            <v>ROI Gas</v>
          </cell>
          <cell r="F1521" t="str">
            <v>Pool Revenue</v>
          </cell>
          <cell r="H1521">
            <v>0</v>
          </cell>
        </row>
        <row r="1522">
          <cell r="A1522" t="str">
            <v>ROI</v>
          </cell>
          <cell r="D1522" t="str">
            <v>Caulstown OCGT</v>
          </cell>
          <cell r="E1522" t="str">
            <v>ROI Gas</v>
          </cell>
          <cell r="F1522" t="str">
            <v>Net Revenue</v>
          </cell>
          <cell r="H1522">
            <v>0</v>
          </cell>
        </row>
        <row r="1523">
          <cell r="A1523" t="str">
            <v>ROI</v>
          </cell>
          <cell r="D1523" t="str">
            <v>Caulstown OCGT</v>
          </cell>
          <cell r="E1523" t="str">
            <v>ROI Gas</v>
          </cell>
          <cell r="F1523" t="str">
            <v>Net Profit</v>
          </cell>
          <cell r="H1523">
            <v>0</v>
          </cell>
        </row>
        <row r="1524">
          <cell r="A1524" t="str">
            <v>ROI</v>
          </cell>
          <cell r="D1524" t="str">
            <v>Caulstown OCGT</v>
          </cell>
          <cell r="E1524" t="str">
            <v>ROI Gas</v>
          </cell>
          <cell r="F1524" t="str">
            <v>Installed Capacity</v>
          </cell>
          <cell r="H1524" t="str">
            <v>MW</v>
          </cell>
        </row>
        <row r="1525">
          <cell r="A1525" t="str">
            <v>ROI</v>
          </cell>
          <cell r="D1525" t="str">
            <v>Caulstown OCGT</v>
          </cell>
          <cell r="E1525" t="str">
            <v>ROI Gas</v>
          </cell>
          <cell r="F1525" t="str">
            <v>Rated Capacity</v>
          </cell>
          <cell r="H1525" t="str">
            <v>MW</v>
          </cell>
        </row>
        <row r="1526">
          <cell r="A1526" t="str">
            <v>ROI</v>
          </cell>
          <cell r="D1526" t="str">
            <v>Caulstown OCGT</v>
          </cell>
          <cell r="E1526" t="str">
            <v>ROI Gas</v>
          </cell>
          <cell r="F1526" t="str">
            <v>Maintenance</v>
          </cell>
          <cell r="H1526" t="str">
            <v>GWh</v>
          </cell>
        </row>
        <row r="1527">
          <cell r="A1527" t="str">
            <v>ROI</v>
          </cell>
          <cell r="D1527" t="str">
            <v>Caulstown OCGT</v>
          </cell>
          <cell r="E1527" t="str">
            <v>ROI Gas</v>
          </cell>
          <cell r="F1527" t="str">
            <v>Forced Outage</v>
          </cell>
          <cell r="H1527" t="str">
            <v>GWh</v>
          </cell>
        </row>
        <row r="1528">
          <cell r="A1528" t="str">
            <v>ROI</v>
          </cell>
          <cell r="D1528" t="str">
            <v>Caulstown OCGT</v>
          </cell>
          <cell r="E1528" t="str">
            <v>ROI Gas</v>
          </cell>
          <cell r="F1528" t="str">
            <v>Available Energy</v>
          </cell>
          <cell r="H1528" t="str">
            <v>GWh</v>
          </cell>
        </row>
        <row r="1529">
          <cell r="A1529" t="str">
            <v>ROI</v>
          </cell>
          <cell r="D1529" t="str">
            <v>Coolkeeragh OCGT 1</v>
          </cell>
          <cell r="E1529" t="str">
            <v>ROI Gas</v>
          </cell>
          <cell r="F1529" t="str">
            <v>Generation</v>
          </cell>
          <cell r="H1529" t="str">
            <v>GWh</v>
          </cell>
        </row>
        <row r="1530">
          <cell r="A1530" t="str">
            <v>ROI</v>
          </cell>
          <cell r="D1530" t="str">
            <v>Coolkeeragh OCGT 1</v>
          </cell>
          <cell r="E1530" t="str">
            <v>ROI Gas</v>
          </cell>
          <cell r="F1530" t="str">
            <v>Units Started</v>
          </cell>
          <cell r="H1530" t="str">
            <v>-</v>
          </cell>
        </row>
        <row r="1531">
          <cell r="A1531" t="str">
            <v>ROI</v>
          </cell>
          <cell r="D1531" t="str">
            <v>Coolkeeragh OCGT 1</v>
          </cell>
          <cell r="E1531" t="str">
            <v>ROI Gas</v>
          </cell>
          <cell r="F1531" t="str">
            <v>Hours of Operation</v>
          </cell>
          <cell r="H1531" t="str">
            <v>hrs</v>
          </cell>
        </row>
        <row r="1532">
          <cell r="A1532" t="str">
            <v>ROI</v>
          </cell>
          <cell r="D1532" t="str">
            <v>Coolkeeragh OCGT 1</v>
          </cell>
          <cell r="E1532" t="str">
            <v>ROI Gas</v>
          </cell>
          <cell r="F1532" t="str">
            <v>Capacity Factor</v>
          </cell>
          <cell r="H1532" t="str">
            <v>%</v>
          </cell>
        </row>
        <row r="1533">
          <cell r="A1533" t="str">
            <v>ROI</v>
          </cell>
          <cell r="D1533" t="str">
            <v>Coolkeeragh OCGT 1</v>
          </cell>
          <cell r="E1533" t="str">
            <v>ROI Gas</v>
          </cell>
          <cell r="F1533" t="str">
            <v>Energy Curtailed</v>
          </cell>
          <cell r="H1533" t="str">
            <v>GWh</v>
          </cell>
        </row>
        <row r="1534">
          <cell r="A1534" t="str">
            <v>ROI</v>
          </cell>
          <cell r="D1534" t="str">
            <v>Coolkeeragh OCGT 1</v>
          </cell>
          <cell r="E1534" t="str">
            <v>ROI Gas</v>
          </cell>
          <cell r="F1534" t="str">
            <v>Fixed Load Generation</v>
          </cell>
          <cell r="H1534" t="str">
            <v>GWh</v>
          </cell>
        </row>
        <row r="1535">
          <cell r="A1535" t="str">
            <v>ROI</v>
          </cell>
          <cell r="D1535" t="str">
            <v>Coolkeeragh OCGT 1</v>
          </cell>
          <cell r="E1535" t="str">
            <v>ROI Gas</v>
          </cell>
          <cell r="F1535" t="str">
            <v>Pump Load</v>
          </cell>
          <cell r="H1535" t="str">
            <v>GWh</v>
          </cell>
        </row>
        <row r="1536">
          <cell r="A1536" t="str">
            <v>ROI</v>
          </cell>
          <cell r="D1536" t="str">
            <v>Coolkeeragh OCGT 1</v>
          </cell>
          <cell r="E1536" t="str">
            <v>ROI Gas</v>
          </cell>
          <cell r="F1536" t="str">
            <v>VO&amp;M Cost</v>
          </cell>
          <cell r="H1536">
            <v>0</v>
          </cell>
        </row>
        <row r="1537">
          <cell r="A1537" t="str">
            <v>ROI</v>
          </cell>
          <cell r="D1537" t="str">
            <v>Coolkeeragh OCGT 1</v>
          </cell>
          <cell r="E1537" t="str">
            <v>ROI Gas</v>
          </cell>
          <cell r="F1537" t="str">
            <v>Generation Cost</v>
          </cell>
          <cell r="H1537">
            <v>0</v>
          </cell>
        </row>
        <row r="1538">
          <cell r="A1538" t="str">
            <v>ROI</v>
          </cell>
          <cell r="D1538" t="str">
            <v>Coolkeeragh OCGT 1</v>
          </cell>
          <cell r="E1538" t="str">
            <v>ROI Gas</v>
          </cell>
          <cell r="F1538" t="str">
            <v>Start &amp; Shutdown Cost</v>
          </cell>
          <cell r="H1538">
            <v>0</v>
          </cell>
        </row>
        <row r="1539">
          <cell r="A1539" t="str">
            <v>ROI</v>
          </cell>
          <cell r="D1539" t="str">
            <v>Coolkeeragh OCGT 1</v>
          </cell>
          <cell r="E1539" t="str">
            <v>ROI Gas</v>
          </cell>
          <cell r="F1539" t="str">
            <v>Start Fuel Cost</v>
          </cell>
          <cell r="H1539">
            <v>0</v>
          </cell>
        </row>
        <row r="1540">
          <cell r="A1540" t="str">
            <v>ROI</v>
          </cell>
          <cell r="D1540" t="str">
            <v>Coolkeeragh OCGT 1</v>
          </cell>
          <cell r="E1540" t="str">
            <v>ROI Gas</v>
          </cell>
          <cell r="F1540" t="str">
            <v>Emissions Cost</v>
          </cell>
          <cell r="H1540">
            <v>0</v>
          </cell>
        </row>
        <row r="1541">
          <cell r="A1541" t="str">
            <v>ROI</v>
          </cell>
          <cell r="D1541" t="str">
            <v>Coolkeeragh OCGT 1</v>
          </cell>
          <cell r="E1541" t="str">
            <v>ROI Gas</v>
          </cell>
          <cell r="F1541" t="str">
            <v>Total Generation Cost</v>
          </cell>
          <cell r="H1541">
            <v>0</v>
          </cell>
        </row>
        <row r="1542">
          <cell r="A1542" t="str">
            <v>ROI</v>
          </cell>
          <cell r="D1542" t="str">
            <v>Coolkeeragh OCGT 1</v>
          </cell>
          <cell r="E1542" t="str">
            <v>ROI Gas</v>
          </cell>
          <cell r="F1542" t="str">
            <v>SRMC</v>
          </cell>
          <cell r="H1542" t="str">
            <v>€/MWh</v>
          </cell>
        </row>
        <row r="1543">
          <cell r="A1543" t="str">
            <v>ROI</v>
          </cell>
          <cell r="D1543" t="str">
            <v>Coolkeeragh OCGT 1</v>
          </cell>
          <cell r="E1543" t="str">
            <v>ROI Gas</v>
          </cell>
          <cell r="F1543" t="str">
            <v>Mark-up</v>
          </cell>
          <cell r="H1543" t="str">
            <v>€/MWh</v>
          </cell>
        </row>
        <row r="1544">
          <cell r="A1544" t="str">
            <v>ROI</v>
          </cell>
          <cell r="D1544" t="str">
            <v>Coolkeeragh OCGT 1</v>
          </cell>
          <cell r="E1544" t="str">
            <v>ROI Gas</v>
          </cell>
          <cell r="F1544" t="str">
            <v>Mark-up</v>
          </cell>
          <cell r="H1544" t="str">
            <v>€/MWh</v>
          </cell>
        </row>
        <row r="1545">
          <cell r="A1545" t="str">
            <v>ROI</v>
          </cell>
          <cell r="D1545" t="str">
            <v>Coolkeeragh OCGT 1</v>
          </cell>
          <cell r="E1545" t="str">
            <v>ROI Gas</v>
          </cell>
          <cell r="F1545" t="str">
            <v>Mark-up</v>
          </cell>
          <cell r="H1545" t="str">
            <v>€/MWh</v>
          </cell>
        </row>
        <row r="1546">
          <cell r="A1546" t="str">
            <v>ROI</v>
          </cell>
          <cell r="D1546" t="str">
            <v>Coolkeeragh OCGT 1</v>
          </cell>
          <cell r="E1546" t="str">
            <v>ROI Gas</v>
          </cell>
          <cell r="F1546" t="str">
            <v>Mark-up</v>
          </cell>
          <cell r="H1546" t="str">
            <v>€/MWh</v>
          </cell>
        </row>
        <row r="1547">
          <cell r="A1547" t="str">
            <v>ROI</v>
          </cell>
          <cell r="D1547" t="str">
            <v>Coolkeeragh OCGT 1</v>
          </cell>
          <cell r="E1547" t="str">
            <v>ROI Gas</v>
          </cell>
          <cell r="F1547" t="str">
            <v>Mark-up</v>
          </cell>
          <cell r="H1547" t="str">
            <v>€/MWh</v>
          </cell>
        </row>
        <row r="1548">
          <cell r="A1548" t="str">
            <v>ROI</v>
          </cell>
          <cell r="D1548" t="str">
            <v>Coolkeeragh OCGT 1</v>
          </cell>
          <cell r="E1548" t="str">
            <v>ROI Gas</v>
          </cell>
          <cell r="F1548" t="str">
            <v>Mark-up</v>
          </cell>
          <cell r="H1548" t="str">
            <v>€/MWh</v>
          </cell>
        </row>
        <row r="1549">
          <cell r="A1549" t="str">
            <v>ROI</v>
          </cell>
          <cell r="D1549" t="str">
            <v>Coolkeeragh OCGT 1</v>
          </cell>
          <cell r="E1549" t="str">
            <v>ROI Gas</v>
          </cell>
          <cell r="F1549" t="str">
            <v>Mark-up</v>
          </cell>
          <cell r="H1549" t="str">
            <v>€/MWh</v>
          </cell>
        </row>
        <row r="1550">
          <cell r="A1550" t="str">
            <v>ROI</v>
          </cell>
          <cell r="D1550" t="str">
            <v>Coolkeeragh OCGT 1</v>
          </cell>
          <cell r="E1550" t="str">
            <v>ROI Gas</v>
          </cell>
          <cell r="F1550" t="str">
            <v>Mark-up</v>
          </cell>
          <cell r="H1550" t="str">
            <v>€/MWh</v>
          </cell>
        </row>
        <row r="1551">
          <cell r="A1551" t="str">
            <v>ROI</v>
          </cell>
          <cell r="D1551" t="str">
            <v>Coolkeeragh OCGT 1</v>
          </cell>
          <cell r="E1551" t="str">
            <v>ROI Gas</v>
          </cell>
          <cell r="F1551" t="str">
            <v>Mark-up</v>
          </cell>
          <cell r="H1551" t="str">
            <v>€/MWh</v>
          </cell>
        </row>
        <row r="1552">
          <cell r="A1552" t="str">
            <v>ROI</v>
          </cell>
          <cell r="D1552" t="str">
            <v>Coolkeeragh OCGT 1</v>
          </cell>
          <cell r="E1552" t="str">
            <v>ROI Gas</v>
          </cell>
          <cell r="F1552" t="str">
            <v>Mark-up</v>
          </cell>
          <cell r="H1552" t="str">
            <v>€/MWh</v>
          </cell>
        </row>
        <row r="1553">
          <cell r="A1553" t="str">
            <v>ROI</v>
          </cell>
          <cell r="D1553" t="str">
            <v>Coolkeeragh OCGT 1</v>
          </cell>
          <cell r="E1553" t="str">
            <v>ROI Gas</v>
          </cell>
          <cell r="F1553" t="str">
            <v>Price Received</v>
          </cell>
          <cell r="H1553" t="str">
            <v>€/MWh</v>
          </cell>
        </row>
        <row r="1554">
          <cell r="A1554" t="str">
            <v>ROI</v>
          </cell>
          <cell r="D1554" t="str">
            <v>Coolkeeragh OCGT 1</v>
          </cell>
          <cell r="E1554" t="str">
            <v>ROI Gas</v>
          </cell>
          <cell r="F1554" t="str">
            <v>Pool Revenue</v>
          </cell>
          <cell r="H1554">
            <v>0</v>
          </cell>
        </row>
        <row r="1555">
          <cell r="A1555" t="str">
            <v>ROI</v>
          </cell>
          <cell r="D1555" t="str">
            <v>Coolkeeragh OCGT 1</v>
          </cell>
          <cell r="E1555" t="str">
            <v>ROI Gas</v>
          </cell>
          <cell r="F1555" t="str">
            <v>Net Revenue</v>
          </cell>
          <cell r="H1555">
            <v>0</v>
          </cell>
        </row>
        <row r="1556">
          <cell r="A1556" t="str">
            <v>ROI</v>
          </cell>
          <cell r="D1556" t="str">
            <v>Coolkeeragh OCGT 1</v>
          </cell>
          <cell r="E1556" t="str">
            <v>ROI Gas</v>
          </cell>
          <cell r="F1556" t="str">
            <v>Net Profit</v>
          </cell>
          <cell r="H1556">
            <v>0</v>
          </cell>
        </row>
        <row r="1557">
          <cell r="A1557" t="str">
            <v>ROI</v>
          </cell>
          <cell r="D1557" t="str">
            <v>Coolkeeragh OCGT 1</v>
          </cell>
          <cell r="E1557" t="str">
            <v>ROI Gas</v>
          </cell>
          <cell r="F1557" t="str">
            <v>Installed Capacity</v>
          </cell>
          <cell r="H1557" t="str">
            <v>MW</v>
          </cell>
        </row>
        <row r="1558">
          <cell r="A1558" t="str">
            <v>ROI</v>
          </cell>
          <cell r="D1558" t="str">
            <v>Coolkeeragh OCGT 1</v>
          </cell>
          <cell r="E1558" t="str">
            <v>ROI Gas</v>
          </cell>
          <cell r="F1558" t="str">
            <v>Rated Capacity</v>
          </cell>
          <cell r="H1558" t="str">
            <v>MW</v>
          </cell>
        </row>
        <row r="1559">
          <cell r="A1559" t="str">
            <v>ROI</v>
          </cell>
          <cell r="D1559" t="str">
            <v>Coolkeeragh OCGT 1</v>
          </cell>
          <cell r="E1559" t="str">
            <v>ROI Gas</v>
          </cell>
          <cell r="F1559" t="str">
            <v>Maintenance</v>
          </cell>
          <cell r="H1559" t="str">
            <v>GWh</v>
          </cell>
        </row>
        <row r="1560">
          <cell r="A1560" t="str">
            <v>ROI</v>
          </cell>
          <cell r="D1560" t="str">
            <v>Coolkeeragh OCGT 1</v>
          </cell>
          <cell r="E1560" t="str">
            <v>ROI Gas</v>
          </cell>
          <cell r="F1560" t="str">
            <v>Forced Outage</v>
          </cell>
          <cell r="H1560" t="str">
            <v>GWh</v>
          </cell>
        </row>
        <row r="1561">
          <cell r="A1561" t="str">
            <v>ROI</v>
          </cell>
          <cell r="D1561" t="str">
            <v>Coolkeeragh OCGT 1</v>
          </cell>
          <cell r="E1561" t="str">
            <v>ROI Gas</v>
          </cell>
          <cell r="F1561" t="str">
            <v>Available Energy</v>
          </cell>
          <cell r="H1561" t="str">
            <v>GWh</v>
          </cell>
        </row>
        <row r="1562">
          <cell r="A1562" t="str">
            <v>ROI</v>
          </cell>
          <cell r="D1562" t="str">
            <v>Cuilleen OCGT</v>
          </cell>
          <cell r="E1562" t="str">
            <v>ROI Gas</v>
          </cell>
          <cell r="F1562" t="str">
            <v>Generation</v>
          </cell>
          <cell r="H1562" t="str">
            <v>GWh</v>
          </cell>
        </row>
        <row r="1563">
          <cell r="A1563" t="str">
            <v>ROI</v>
          </cell>
          <cell r="D1563" t="str">
            <v>Cuilleen OCGT</v>
          </cell>
          <cell r="E1563" t="str">
            <v>ROI Gas</v>
          </cell>
          <cell r="F1563" t="str">
            <v>Units Started</v>
          </cell>
          <cell r="H1563" t="str">
            <v>-</v>
          </cell>
        </row>
        <row r="1564">
          <cell r="A1564" t="str">
            <v>ROI</v>
          </cell>
          <cell r="D1564" t="str">
            <v>Cuilleen OCGT</v>
          </cell>
          <cell r="E1564" t="str">
            <v>ROI Gas</v>
          </cell>
          <cell r="F1564" t="str">
            <v>Hours of Operation</v>
          </cell>
          <cell r="H1564" t="str">
            <v>hrs</v>
          </cell>
        </row>
        <row r="1565">
          <cell r="A1565" t="str">
            <v>ROI</v>
          </cell>
          <cell r="D1565" t="str">
            <v>Cuilleen OCGT</v>
          </cell>
          <cell r="E1565" t="str">
            <v>ROI Gas</v>
          </cell>
          <cell r="F1565" t="str">
            <v>Capacity Factor</v>
          </cell>
          <cell r="H1565" t="str">
            <v>%</v>
          </cell>
        </row>
        <row r="1566">
          <cell r="A1566" t="str">
            <v>ROI</v>
          </cell>
          <cell r="D1566" t="str">
            <v>Cuilleen OCGT</v>
          </cell>
          <cell r="E1566" t="str">
            <v>ROI Gas</v>
          </cell>
          <cell r="F1566" t="str">
            <v>Energy Curtailed</v>
          </cell>
          <cell r="H1566" t="str">
            <v>GWh</v>
          </cell>
        </row>
        <row r="1567">
          <cell r="A1567" t="str">
            <v>ROI</v>
          </cell>
          <cell r="D1567" t="str">
            <v>Cuilleen OCGT</v>
          </cell>
          <cell r="E1567" t="str">
            <v>ROI Gas</v>
          </cell>
          <cell r="F1567" t="str">
            <v>Fixed Load Generation</v>
          </cell>
          <cell r="H1567" t="str">
            <v>GWh</v>
          </cell>
        </row>
        <row r="1568">
          <cell r="A1568" t="str">
            <v>ROI</v>
          </cell>
          <cell r="D1568" t="str">
            <v>Cuilleen OCGT</v>
          </cell>
          <cell r="E1568" t="str">
            <v>ROI Gas</v>
          </cell>
          <cell r="F1568" t="str">
            <v>Pump Load</v>
          </cell>
          <cell r="H1568" t="str">
            <v>GWh</v>
          </cell>
        </row>
        <row r="1569">
          <cell r="A1569" t="str">
            <v>ROI</v>
          </cell>
          <cell r="D1569" t="str">
            <v>Cuilleen OCGT</v>
          </cell>
          <cell r="E1569" t="str">
            <v>ROI Gas</v>
          </cell>
          <cell r="F1569" t="str">
            <v>VO&amp;M Cost</v>
          </cell>
          <cell r="H1569">
            <v>0</v>
          </cell>
        </row>
        <row r="1570">
          <cell r="A1570" t="str">
            <v>ROI</v>
          </cell>
          <cell r="D1570" t="str">
            <v>Cuilleen OCGT</v>
          </cell>
          <cell r="E1570" t="str">
            <v>ROI Gas</v>
          </cell>
          <cell r="F1570" t="str">
            <v>Generation Cost</v>
          </cell>
          <cell r="H1570">
            <v>0</v>
          </cell>
        </row>
        <row r="1571">
          <cell r="A1571" t="str">
            <v>ROI</v>
          </cell>
          <cell r="D1571" t="str">
            <v>Cuilleen OCGT</v>
          </cell>
          <cell r="E1571" t="str">
            <v>ROI Gas</v>
          </cell>
          <cell r="F1571" t="str">
            <v>Start &amp; Shutdown Cost</v>
          </cell>
          <cell r="H1571">
            <v>0</v>
          </cell>
        </row>
        <row r="1572">
          <cell r="A1572" t="str">
            <v>ROI</v>
          </cell>
          <cell r="D1572" t="str">
            <v>Cuilleen OCGT</v>
          </cell>
          <cell r="E1572" t="str">
            <v>ROI Gas</v>
          </cell>
          <cell r="F1572" t="str">
            <v>Start Fuel Cost</v>
          </cell>
          <cell r="H1572">
            <v>0</v>
          </cell>
        </row>
        <row r="1573">
          <cell r="A1573" t="str">
            <v>ROI</v>
          </cell>
          <cell r="D1573" t="str">
            <v>Cuilleen OCGT</v>
          </cell>
          <cell r="E1573" t="str">
            <v>ROI Gas</v>
          </cell>
          <cell r="F1573" t="str">
            <v>Emissions Cost</v>
          </cell>
          <cell r="H1573">
            <v>0</v>
          </cell>
        </row>
        <row r="1574">
          <cell r="A1574" t="str">
            <v>ROI</v>
          </cell>
          <cell r="D1574" t="str">
            <v>Cuilleen OCGT</v>
          </cell>
          <cell r="E1574" t="str">
            <v>ROI Gas</v>
          </cell>
          <cell r="F1574" t="str">
            <v>Total Generation Cost</v>
          </cell>
          <cell r="H1574">
            <v>0</v>
          </cell>
        </row>
        <row r="1575">
          <cell r="A1575" t="str">
            <v>ROI</v>
          </cell>
          <cell r="D1575" t="str">
            <v>Cuilleen OCGT</v>
          </cell>
          <cell r="E1575" t="str">
            <v>ROI Gas</v>
          </cell>
          <cell r="F1575" t="str">
            <v>SRMC</v>
          </cell>
          <cell r="H1575" t="str">
            <v>€/MWh</v>
          </cell>
        </row>
        <row r="1576">
          <cell r="A1576" t="str">
            <v>ROI</v>
          </cell>
          <cell r="D1576" t="str">
            <v>Cuilleen OCGT</v>
          </cell>
          <cell r="E1576" t="str">
            <v>ROI Gas</v>
          </cell>
          <cell r="F1576" t="str">
            <v>Mark-up</v>
          </cell>
          <cell r="H1576" t="str">
            <v>€/MWh</v>
          </cell>
        </row>
        <row r="1577">
          <cell r="A1577" t="str">
            <v>ROI</v>
          </cell>
          <cell r="D1577" t="str">
            <v>Cuilleen OCGT</v>
          </cell>
          <cell r="E1577" t="str">
            <v>ROI Gas</v>
          </cell>
          <cell r="F1577" t="str">
            <v>Mark-up</v>
          </cell>
          <cell r="H1577" t="str">
            <v>€/MWh</v>
          </cell>
        </row>
        <row r="1578">
          <cell r="A1578" t="str">
            <v>ROI</v>
          </cell>
          <cell r="D1578" t="str">
            <v>Cuilleen OCGT</v>
          </cell>
          <cell r="E1578" t="str">
            <v>ROI Gas</v>
          </cell>
          <cell r="F1578" t="str">
            <v>Mark-up</v>
          </cell>
          <cell r="H1578" t="str">
            <v>€/MWh</v>
          </cell>
        </row>
        <row r="1579">
          <cell r="A1579" t="str">
            <v>ROI</v>
          </cell>
          <cell r="D1579" t="str">
            <v>Cuilleen OCGT</v>
          </cell>
          <cell r="E1579" t="str">
            <v>ROI Gas</v>
          </cell>
          <cell r="F1579" t="str">
            <v>Price Received</v>
          </cell>
          <cell r="H1579" t="str">
            <v>€/MWh</v>
          </cell>
        </row>
        <row r="1580">
          <cell r="A1580" t="str">
            <v>ROI</v>
          </cell>
          <cell r="D1580" t="str">
            <v>Cuilleen OCGT</v>
          </cell>
          <cell r="E1580" t="str">
            <v>ROI Gas</v>
          </cell>
          <cell r="F1580" t="str">
            <v>Pool Revenue</v>
          </cell>
          <cell r="H1580">
            <v>0</v>
          </cell>
        </row>
        <row r="1581">
          <cell r="A1581" t="str">
            <v>ROI</v>
          </cell>
          <cell r="D1581" t="str">
            <v>Cuilleen OCGT</v>
          </cell>
          <cell r="E1581" t="str">
            <v>ROI Gas</v>
          </cell>
          <cell r="F1581" t="str">
            <v>Net Revenue</v>
          </cell>
          <cell r="H1581">
            <v>0</v>
          </cell>
        </row>
        <row r="1582">
          <cell r="A1582" t="str">
            <v>ROI</v>
          </cell>
          <cell r="D1582" t="str">
            <v>Cuilleen OCGT</v>
          </cell>
          <cell r="E1582" t="str">
            <v>ROI Gas</v>
          </cell>
          <cell r="F1582" t="str">
            <v>Net Profit</v>
          </cell>
          <cell r="H1582">
            <v>0</v>
          </cell>
        </row>
        <row r="1583">
          <cell r="A1583" t="str">
            <v>ROI</v>
          </cell>
          <cell r="D1583" t="str">
            <v>Cuilleen OCGT</v>
          </cell>
          <cell r="E1583" t="str">
            <v>ROI Gas</v>
          </cell>
          <cell r="F1583" t="str">
            <v>Installed Capacity</v>
          </cell>
          <cell r="H1583" t="str">
            <v>MW</v>
          </cell>
        </row>
        <row r="1584">
          <cell r="A1584" t="str">
            <v>ROI</v>
          </cell>
          <cell r="D1584" t="str">
            <v>Cuilleen OCGT</v>
          </cell>
          <cell r="E1584" t="str">
            <v>ROI Gas</v>
          </cell>
          <cell r="F1584" t="str">
            <v>Rated Capacity</v>
          </cell>
          <cell r="H1584" t="str">
            <v>MW</v>
          </cell>
        </row>
        <row r="1585">
          <cell r="A1585" t="str">
            <v>ROI</v>
          </cell>
          <cell r="D1585" t="str">
            <v>Cuilleen OCGT</v>
          </cell>
          <cell r="E1585" t="str">
            <v>ROI Gas</v>
          </cell>
          <cell r="F1585" t="str">
            <v>Maintenance</v>
          </cell>
          <cell r="H1585" t="str">
            <v>GWh</v>
          </cell>
        </row>
        <row r="1586">
          <cell r="A1586" t="str">
            <v>ROI</v>
          </cell>
          <cell r="D1586" t="str">
            <v>Cuilleen OCGT</v>
          </cell>
          <cell r="E1586" t="str">
            <v>ROI Gas</v>
          </cell>
          <cell r="F1586" t="str">
            <v>Forced Outage</v>
          </cell>
          <cell r="H1586" t="str">
            <v>GWh</v>
          </cell>
        </row>
        <row r="1587">
          <cell r="A1587" t="str">
            <v>ROI</v>
          </cell>
          <cell r="D1587" t="str">
            <v>Cuilleen OCGT</v>
          </cell>
          <cell r="E1587" t="str">
            <v>ROI Gas</v>
          </cell>
          <cell r="F1587" t="str">
            <v>Available Energy</v>
          </cell>
          <cell r="H1587" t="str">
            <v>GWh</v>
          </cell>
        </row>
        <row r="1588">
          <cell r="A1588" t="str">
            <v>ROI</v>
          </cell>
          <cell r="D1588" t="str">
            <v>DB1</v>
          </cell>
          <cell r="E1588" t="str">
            <v>ROI Gas</v>
          </cell>
          <cell r="F1588" t="str">
            <v>Generation</v>
          </cell>
          <cell r="H1588" t="str">
            <v>GWh</v>
          </cell>
        </row>
        <row r="1589">
          <cell r="A1589" t="str">
            <v>ROI</v>
          </cell>
          <cell r="D1589" t="str">
            <v>DB1</v>
          </cell>
          <cell r="E1589" t="str">
            <v>ROI Gas</v>
          </cell>
          <cell r="F1589" t="str">
            <v>Units Started</v>
          </cell>
          <cell r="H1589" t="str">
            <v>-</v>
          </cell>
        </row>
        <row r="1590">
          <cell r="A1590" t="str">
            <v>ROI</v>
          </cell>
          <cell r="D1590" t="str">
            <v>DB1</v>
          </cell>
          <cell r="E1590" t="str">
            <v>ROI Gas</v>
          </cell>
          <cell r="F1590" t="str">
            <v>Hours of Operation</v>
          </cell>
          <cell r="H1590" t="str">
            <v>hrs</v>
          </cell>
        </row>
        <row r="1591">
          <cell r="A1591" t="str">
            <v>ROI</v>
          </cell>
          <cell r="D1591" t="str">
            <v>DB1</v>
          </cell>
          <cell r="E1591" t="str">
            <v>ROI Gas</v>
          </cell>
          <cell r="F1591" t="str">
            <v>Capacity Factor</v>
          </cell>
          <cell r="H1591" t="str">
            <v>%</v>
          </cell>
        </row>
        <row r="1592">
          <cell r="A1592" t="str">
            <v>ROI</v>
          </cell>
          <cell r="D1592" t="str">
            <v>DB1</v>
          </cell>
          <cell r="E1592" t="str">
            <v>ROI Gas</v>
          </cell>
          <cell r="F1592" t="str">
            <v>Energy Curtailed</v>
          </cell>
          <cell r="H1592" t="str">
            <v>GWh</v>
          </cell>
        </row>
        <row r="1593">
          <cell r="A1593" t="str">
            <v>ROI</v>
          </cell>
          <cell r="D1593" t="str">
            <v>DB1</v>
          </cell>
          <cell r="E1593" t="str">
            <v>ROI Gas</v>
          </cell>
          <cell r="F1593" t="str">
            <v>Fixed Load Generation</v>
          </cell>
          <cell r="H1593" t="str">
            <v>GWh</v>
          </cell>
        </row>
        <row r="1594">
          <cell r="A1594" t="str">
            <v>ROI</v>
          </cell>
          <cell r="D1594" t="str">
            <v>DB1</v>
          </cell>
          <cell r="E1594" t="str">
            <v>ROI Gas</v>
          </cell>
          <cell r="F1594" t="str">
            <v>Pump Load</v>
          </cell>
          <cell r="H1594" t="str">
            <v>GWh</v>
          </cell>
        </row>
        <row r="1595">
          <cell r="A1595" t="str">
            <v>ROI</v>
          </cell>
          <cell r="D1595" t="str">
            <v>DB1</v>
          </cell>
          <cell r="E1595" t="str">
            <v>ROI Gas</v>
          </cell>
          <cell r="F1595" t="str">
            <v>VO&amp;M Cost</v>
          </cell>
          <cell r="H1595">
            <v>0</v>
          </cell>
        </row>
        <row r="1596">
          <cell r="A1596" t="str">
            <v>ROI</v>
          </cell>
          <cell r="D1596" t="str">
            <v>DB1</v>
          </cell>
          <cell r="E1596" t="str">
            <v>ROI Gas</v>
          </cell>
          <cell r="F1596" t="str">
            <v>Generation Cost</v>
          </cell>
          <cell r="H1596">
            <v>0</v>
          </cell>
        </row>
        <row r="1597">
          <cell r="A1597" t="str">
            <v>ROI</v>
          </cell>
          <cell r="D1597" t="str">
            <v>DB1</v>
          </cell>
          <cell r="E1597" t="str">
            <v>ROI Gas</v>
          </cell>
          <cell r="F1597" t="str">
            <v>Start &amp; Shutdown Cost</v>
          </cell>
          <cell r="H1597">
            <v>0</v>
          </cell>
        </row>
        <row r="1598">
          <cell r="A1598" t="str">
            <v>ROI</v>
          </cell>
          <cell r="D1598" t="str">
            <v>DB1</v>
          </cell>
          <cell r="E1598" t="str">
            <v>ROI Gas</v>
          </cell>
          <cell r="F1598" t="str">
            <v>Start Fuel Cost</v>
          </cell>
          <cell r="H1598">
            <v>0</v>
          </cell>
        </row>
        <row r="1599">
          <cell r="A1599" t="str">
            <v>ROI</v>
          </cell>
          <cell r="D1599" t="str">
            <v>DB1</v>
          </cell>
          <cell r="E1599" t="str">
            <v>ROI Gas</v>
          </cell>
          <cell r="F1599" t="str">
            <v>Emissions Cost</v>
          </cell>
          <cell r="H1599">
            <v>0</v>
          </cell>
        </row>
        <row r="1600">
          <cell r="A1600" t="str">
            <v>ROI</v>
          </cell>
          <cell r="D1600" t="str">
            <v>DB1</v>
          </cell>
          <cell r="E1600" t="str">
            <v>ROI Gas</v>
          </cell>
          <cell r="F1600" t="str">
            <v>Total Generation Cost</v>
          </cell>
          <cell r="H1600">
            <v>0</v>
          </cell>
        </row>
        <row r="1601">
          <cell r="A1601" t="str">
            <v>ROI</v>
          </cell>
          <cell r="D1601" t="str">
            <v>DB1</v>
          </cell>
          <cell r="E1601" t="str">
            <v>ROI Gas</v>
          </cell>
          <cell r="F1601" t="str">
            <v>SRMC</v>
          </cell>
          <cell r="H1601" t="str">
            <v>€/MWh</v>
          </cell>
        </row>
        <row r="1602">
          <cell r="A1602" t="str">
            <v>ROI</v>
          </cell>
          <cell r="D1602" t="str">
            <v>DB1</v>
          </cell>
          <cell r="E1602" t="str">
            <v>ROI Gas</v>
          </cell>
          <cell r="F1602" t="str">
            <v>Mark-up</v>
          </cell>
          <cell r="H1602" t="str">
            <v>€/MWh</v>
          </cell>
        </row>
        <row r="1603">
          <cell r="A1603" t="str">
            <v>ROI</v>
          </cell>
          <cell r="D1603" t="str">
            <v>DB1</v>
          </cell>
          <cell r="E1603" t="str">
            <v>ROI Gas</v>
          </cell>
          <cell r="F1603" t="str">
            <v>Mark-up</v>
          </cell>
          <cell r="H1603" t="str">
            <v>€/MWh</v>
          </cell>
        </row>
        <row r="1604">
          <cell r="A1604" t="str">
            <v>ROI</v>
          </cell>
          <cell r="D1604" t="str">
            <v>DB1</v>
          </cell>
          <cell r="E1604" t="str">
            <v>ROI Gas</v>
          </cell>
          <cell r="F1604" t="str">
            <v>Price Received</v>
          </cell>
          <cell r="H1604" t="str">
            <v>€/MWh</v>
          </cell>
        </row>
        <row r="1605">
          <cell r="A1605" t="str">
            <v>ROI</v>
          </cell>
          <cell r="D1605" t="str">
            <v>DB1</v>
          </cell>
          <cell r="E1605" t="str">
            <v>ROI Gas</v>
          </cell>
          <cell r="F1605" t="str">
            <v>Pool Revenue</v>
          </cell>
          <cell r="H1605">
            <v>0</v>
          </cell>
        </row>
        <row r="1606">
          <cell r="A1606" t="str">
            <v>ROI</v>
          </cell>
          <cell r="D1606" t="str">
            <v>DB1</v>
          </cell>
          <cell r="E1606" t="str">
            <v>ROI Gas</v>
          </cell>
          <cell r="F1606" t="str">
            <v>Net Revenue</v>
          </cell>
          <cell r="H1606">
            <v>0</v>
          </cell>
        </row>
        <row r="1607">
          <cell r="A1607" t="str">
            <v>ROI</v>
          </cell>
          <cell r="D1607" t="str">
            <v>DB1</v>
          </cell>
          <cell r="E1607" t="str">
            <v>ROI Gas</v>
          </cell>
          <cell r="F1607" t="str">
            <v>Net Profit</v>
          </cell>
          <cell r="H1607">
            <v>0</v>
          </cell>
        </row>
        <row r="1608">
          <cell r="A1608" t="str">
            <v>ROI</v>
          </cell>
          <cell r="D1608" t="str">
            <v>DB1</v>
          </cell>
          <cell r="E1608" t="str">
            <v>ROI Gas</v>
          </cell>
          <cell r="F1608" t="str">
            <v>Installed Capacity</v>
          </cell>
          <cell r="H1608" t="str">
            <v>MW</v>
          </cell>
        </row>
        <row r="1609">
          <cell r="A1609" t="str">
            <v>ROI</v>
          </cell>
          <cell r="D1609" t="str">
            <v>DB1</v>
          </cell>
          <cell r="E1609" t="str">
            <v>ROI Gas</v>
          </cell>
          <cell r="F1609" t="str">
            <v>Rated Capacity</v>
          </cell>
          <cell r="H1609" t="str">
            <v>MW</v>
          </cell>
        </row>
        <row r="1610">
          <cell r="A1610" t="str">
            <v>ROI</v>
          </cell>
          <cell r="D1610" t="str">
            <v>DB1</v>
          </cell>
          <cell r="E1610" t="str">
            <v>ROI Gas</v>
          </cell>
          <cell r="F1610" t="str">
            <v>Maintenance</v>
          </cell>
          <cell r="H1610" t="str">
            <v>GWh</v>
          </cell>
        </row>
        <row r="1611">
          <cell r="A1611" t="str">
            <v>ROI</v>
          </cell>
          <cell r="D1611" t="str">
            <v>DB1</v>
          </cell>
          <cell r="E1611" t="str">
            <v>ROI Gas</v>
          </cell>
          <cell r="F1611" t="str">
            <v>Forced Outage</v>
          </cell>
          <cell r="H1611" t="str">
            <v>GWh</v>
          </cell>
        </row>
        <row r="1612">
          <cell r="A1612" t="str">
            <v>ROI</v>
          </cell>
          <cell r="D1612" t="str">
            <v>DB1</v>
          </cell>
          <cell r="E1612" t="str">
            <v>ROI Gas</v>
          </cell>
          <cell r="F1612" t="str">
            <v>Available Energy</v>
          </cell>
          <cell r="H1612" t="str">
            <v>GWh</v>
          </cell>
        </row>
        <row r="1613">
          <cell r="A1613" t="str">
            <v>ROI</v>
          </cell>
          <cell r="D1613" t="str">
            <v>GI4</v>
          </cell>
          <cell r="E1613" t="str">
            <v>ROI Gas</v>
          </cell>
          <cell r="F1613" t="str">
            <v>Generation</v>
          </cell>
          <cell r="H1613" t="str">
            <v>GWh</v>
          </cell>
        </row>
        <row r="1614">
          <cell r="A1614" t="str">
            <v>ROI</v>
          </cell>
          <cell r="D1614" t="str">
            <v>GI4</v>
          </cell>
          <cell r="E1614" t="str">
            <v>ROI Gas</v>
          </cell>
          <cell r="F1614" t="str">
            <v>Units Started</v>
          </cell>
          <cell r="H1614" t="str">
            <v>-</v>
          </cell>
        </row>
        <row r="1615">
          <cell r="A1615" t="str">
            <v>ROI</v>
          </cell>
          <cell r="D1615" t="str">
            <v>GI4</v>
          </cell>
          <cell r="E1615" t="str">
            <v>ROI Gas</v>
          </cell>
          <cell r="F1615" t="str">
            <v>Hours of Operation</v>
          </cell>
          <cell r="H1615" t="str">
            <v>hrs</v>
          </cell>
        </row>
        <row r="1616">
          <cell r="A1616" t="str">
            <v>ROI</v>
          </cell>
          <cell r="D1616" t="str">
            <v>GI4</v>
          </cell>
          <cell r="E1616" t="str">
            <v>ROI Gas</v>
          </cell>
          <cell r="F1616" t="str">
            <v>Capacity Factor</v>
          </cell>
          <cell r="H1616" t="str">
            <v>%</v>
          </cell>
        </row>
        <row r="1617">
          <cell r="A1617" t="str">
            <v>ROI</v>
          </cell>
          <cell r="D1617" t="str">
            <v>GI4</v>
          </cell>
          <cell r="E1617" t="str">
            <v>ROI Gas</v>
          </cell>
          <cell r="F1617" t="str">
            <v>Energy Curtailed</v>
          </cell>
          <cell r="H1617" t="str">
            <v>GWh</v>
          </cell>
        </row>
        <row r="1618">
          <cell r="A1618" t="str">
            <v>ROI</v>
          </cell>
          <cell r="D1618" t="str">
            <v>GI4</v>
          </cell>
          <cell r="E1618" t="str">
            <v>ROI Gas</v>
          </cell>
          <cell r="F1618" t="str">
            <v>Fixed Load Generation</v>
          </cell>
          <cell r="H1618" t="str">
            <v>GWh</v>
          </cell>
        </row>
        <row r="1619">
          <cell r="A1619" t="str">
            <v>ROI</v>
          </cell>
          <cell r="D1619" t="str">
            <v>GI4</v>
          </cell>
          <cell r="E1619" t="str">
            <v>ROI Gas</v>
          </cell>
          <cell r="F1619" t="str">
            <v>Pump Load</v>
          </cell>
          <cell r="H1619" t="str">
            <v>GWh</v>
          </cell>
        </row>
        <row r="1620">
          <cell r="A1620" t="str">
            <v>ROI</v>
          </cell>
          <cell r="D1620" t="str">
            <v>GI4</v>
          </cell>
          <cell r="E1620" t="str">
            <v>ROI Gas</v>
          </cell>
          <cell r="F1620" t="str">
            <v>VO&amp;M Cost</v>
          </cell>
          <cell r="H1620">
            <v>0</v>
          </cell>
        </row>
        <row r="1621">
          <cell r="A1621" t="str">
            <v>ROI</v>
          </cell>
          <cell r="D1621" t="str">
            <v>GI4</v>
          </cell>
          <cell r="E1621" t="str">
            <v>ROI Gas</v>
          </cell>
          <cell r="F1621" t="str">
            <v>Generation Cost</v>
          </cell>
          <cell r="H1621">
            <v>0</v>
          </cell>
        </row>
        <row r="1622">
          <cell r="A1622" t="str">
            <v>ROI</v>
          </cell>
          <cell r="D1622" t="str">
            <v>GI4</v>
          </cell>
          <cell r="E1622" t="str">
            <v>ROI Gas</v>
          </cell>
          <cell r="F1622" t="str">
            <v>Start &amp; Shutdown Cost</v>
          </cell>
          <cell r="H1622">
            <v>0</v>
          </cell>
        </row>
        <row r="1623">
          <cell r="A1623" t="str">
            <v>ROI</v>
          </cell>
          <cell r="D1623" t="str">
            <v>GI4</v>
          </cell>
          <cell r="E1623" t="str">
            <v>ROI Gas</v>
          </cell>
          <cell r="F1623" t="str">
            <v>Start Fuel Cost</v>
          </cell>
          <cell r="H1623">
            <v>0</v>
          </cell>
        </row>
        <row r="1624">
          <cell r="A1624" t="str">
            <v>ROI</v>
          </cell>
          <cell r="D1624" t="str">
            <v>GI4</v>
          </cell>
          <cell r="E1624" t="str">
            <v>ROI Gas</v>
          </cell>
          <cell r="F1624" t="str">
            <v>Emissions Cost</v>
          </cell>
          <cell r="H1624">
            <v>0</v>
          </cell>
        </row>
        <row r="1625">
          <cell r="A1625" t="str">
            <v>ROI</v>
          </cell>
          <cell r="D1625" t="str">
            <v>GI4</v>
          </cell>
          <cell r="E1625" t="str">
            <v>ROI Gas</v>
          </cell>
          <cell r="F1625" t="str">
            <v>Total Generation Cost</v>
          </cell>
          <cell r="H1625">
            <v>0</v>
          </cell>
        </row>
        <row r="1626">
          <cell r="A1626" t="str">
            <v>ROI</v>
          </cell>
          <cell r="D1626" t="str">
            <v>GI4</v>
          </cell>
          <cell r="E1626" t="str">
            <v>ROI Gas</v>
          </cell>
          <cell r="F1626" t="str">
            <v>SRMC</v>
          </cell>
          <cell r="H1626" t="str">
            <v>€/MWh</v>
          </cell>
        </row>
        <row r="1627">
          <cell r="A1627" t="str">
            <v>ROI</v>
          </cell>
          <cell r="D1627" t="str">
            <v>GI4</v>
          </cell>
          <cell r="E1627" t="str">
            <v>ROI Gas</v>
          </cell>
          <cell r="F1627" t="str">
            <v>Mark-up</v>
          </cell>
          <cell r="H1627" t="str">
            <v>€/MWh</v>
          </cell>
        </row>
        <row r="1628">
          <cell r="A1628" t="str">
            <v>ROI</v>
          </cell>
          <cell r="D1628" t="str">
            <v>GI4</v>
          </cell>
          <cell r="E1628" t="str">
            <v>ROI Gas</v>
          </cell>
          <cell r="F1628" t="str">
            <v>Mark-up</v>
          </cell>
          <cell r="H1628" t="str">
            <v>€/MWh</v>
          </cell>
        </row>
        <row r="1629">
          <cell r="A1629" t="str">
            <v>ROI</v>
          </cell>
          <cell r="D1629" t="str">
            <v>GI4</v>
          </cell>
          <cell r="E1629" t="str">
            <v>ROI Gas</v>
          </cell>
          <cell r="F1629" t="str">
            <v>Price Received</v>
          </cell>
          <cell r="H1629" t="str">
            <v>€/MWh</v>
          </cell>
        </row>
        <row r="1630">
          <cell r="A1630" t="str">
            <v>ROI</v>
          </cell>
          <cell r="D1630" t="str">
            <v>GI4</v>
          </cell>
          <cell r="E1630" t="str">
            <v>ROI Gas</v>
          </cell>
          <cell r="F1630" t="str">
            <v>Pool Revenue</v>
          </cell>
          <cell r="H1630">
            <v>0</v>
          </cell>
        </row>
        <row r="1631">
          <cell r="A1631" t="str">
            <v>ROI</v>
          </cell>
          <cell r="D1631" t="str">
            <v>GI4</v>
          </cell>
          <cell r="E1631" t="str">
            <v>ROI Gas</v>
          </cell>
          <cell r="F1631" t="str">
            <v>Net Revenue</v>
          </cell>
          <cell r="H1631">
            <v>0</v>
          </cell>
        </row>
        <row r="1632">
          <cell r="A1632" t="str">
            <v>ROI</v>
          </cell>
          <cell r="D1632" t="str">
            <v>GI4</v>
          </cell>
          <cell r="E1632" t="str">
            <v>ROI Gas</v>
          </cell>
          <cell r="F1632" t="str">
            <v>Net Profit</v>
          </cell>
          <cell r="H1632">
            <v>0</v>
          </cell>
        </row>
        <row r="1633">
          <cell r="A1633" t="str">
            <v>ROI</v>
          </cell>
          <cell r="D1633" t="str">
            <v>GI4</v>
          </cell>
          <cell r="E1633" t="str">
            <v>ROI Gas</v>
          </cell>
          <cell r="F1633" t="str">
            <v>Installed Capacity</v>
          </cell>
          <cell r="H1633" t="str">
            <v>MW</v>
          </cell>
        </row>
        <row r="1634">
          <cell r="A1634" t="str">
            <v>ROI</v>
          </cell>
          <cell r="D1634" t="str">
            <v>GI4</v>
          </cell>
          <cell r="E1634" t="str">
            <v>ROI Gas</v>
          </cell>
          <cell r="F1634" t="str">
            <v>Rated Capacity</v>
          </cell>
          <cell r="H1634" t="str">
            <v>MW</v>
          </cell>
        </row>
        <row r="1635">
          <cell r="A1635" t="str">
            <v>ROI</v>
          </cell>
          <cell r="D1635" t="str">
            <v>GI4</v>
          </cell>
          <cell r="E1635" t="str">
            <v>ROI Gas</v>
          </cell>
          <cell r="F1635" t="str">
            <v>Maintenance</v>
          </cell>
          <cell r="H1635" t="str">
            <v>GWh</v>
          </cell>
        </row>
        <row r="1636">
          <cell r="A1636" t="str">
            <v>ROI</v>
          </cell>
          <cell r="D1636" t="str">
            <v>GI4</v>
          </cell>
          <cell r="E1636" t="str">
            <v>ROI Gas</v>
          </cell>
          <cell r="F1636" t="str">
            <v>Forced Outage</v>
          </cell>
          <cell r="H1636" t="str">
            <v>GWh</v>
          </cell>
        </row>
        <row r="1637">
          <cell r="A1637" t="str">
            <v>ROI</v>
          </cell>
          <cell r="D1637" t="str">
            <v>GI4</v>
          </cell>
          <cell r="E1637" t="str">
            <v>ROI Gas</v>
          </cell>
          <cell r="F1637" t="str">
            <v>Available Energy</v>
          </cell>
          <cell r="H1637" t="str">
            <v>GWh</v>
          </cell>
        </row>
        <row r="1638">
          <cell r="A1638" t="str">
            <v>ROI</v>
          </cell>
          <cell r="D1638" t="str">
            <v>HN1</v>
          </cell>
          <cell r="E1638" t="str">
            <v>ROI Gas</v>
          </cell>
          <cell r="F1638" t="str">
            <v>Generation</v>
          </cell>
          <cell r="H1638" t="str">
            <v>GWh</v>
          </cell>
        </row>
        <row r="1639">
          <cell r="A1639" t="str">
            <v>ROI</v>
          </cell>
          <cell r="D1639" t="str">
            <v>HN1</v>
          </cell>
          <cell r="E1639" t="str">
            <v>ROI Gas</v>
          </cell>
          <cell r="F1639" t="str">
            <v>Units Started</v>
          </cell>
          <cell r="H1639" t="str">
            <v>-</v>
          </cell>
        </row>
        <row r="1640">
          <cell r="A1640" t="str">
            <v>ROI</v>
          </cell>
          <cell r="D1640" t="str">
            <v>HN1</v>
          </cell>
          <cell r="E1640" t="str">
            <v>ROI Gas</v>
          </cell>
          <cell r="F1640" t="str">
            <v>Hours of Operation</v>
          </cell>
          <cell r="H1640" t="str">
            <v>hrs</v>
          </cell>
        </row>
        <row r="1641">
          <cell r="A1641" t="str">
            <v>ROI</v>
          </cell>
          <cell r="D1641" t="str">
            <v>HN1</v>
          </cell>
          <cell r="E1641" t="str">
            <v>ROI Gas</v>
          </cell>
          <cell r="F1641" t="str">
            <v>Capacity Factor</v>
          </cell>
          <cell r="H1641" t="str">
            <v>%</v>
          </cell>
        </row>
        <row r="1642">
          <cell r="A1642" t="str">
            <v>ROI</v>
          </cell>
          <cell r="D1642" t="str">
            <v>HN1</v>
          </cell>
          <cell r="E1642" t="str">
            <v>ROI Gas</v>
          </cell>
          <cell r="F1642" t="str">
            <v>Energy Curtailed</v>
          </cell>
          <cell r="H1642" t="str">
            <v>GWh</v>
          </cell>
        </row>
        <row r="1643">
          <cell r="A1643" t="str">
            <v>ROI</v>
          </cell>
          <cell r="D1643" t="str">
            <v>HN1</v>
          </cell>
          <cell r="E1643" t="str">
            <v>ROI Gas</v>
          </cell>
          <cell r="F1643" t="str">
            <v>Fixed Load Generation</v>
          </cell>
          <cell r="H1643" t="str">
            <v>GWh</v>
          </cell>
        </row>
        <row r="1644">
          <cell r="A1644" t="str">
            <v>ROI</v>
          </cell>
          <cell r="D1644" t="str">
            <v>HN1</v>
          </cell>
          <cell r="E1644" t="str">
            <v>ROI Gas</v>
          </cell>
          <cell r="F1644" t="str">
            <v>Pump Load</v>
          </cell>
          <cell r="H1644" t="str">
            <v>GWh</v>
          </cell>
        </row>
        <row r="1645">
          <cell r="A1645" t="str">
            <v>ROI</v>
          </cell>
          <cell r="D1645" t="str">
            <v>HN1</v>
          </cell>
          <cell r="E1645" t="str">
            <v>ROI Gas</v>
          </cell>
          <cell r="F1645" t="str">
            <v>VO&amp;M Cost</v>
          </cell>
          <cell r="H1645">
            <v>0</v>
          </cell>
        </row>
        <row r="1646">
          <cell r="A1646" t="str">
            <v>ROI</v>
          </cell>
          <cell r="D1646" t="str">
            <v>HN1</v>
          </cell>
          <cell r="E1646" t="str">
            <v>ROI Gas</v>
          </cell>
          <cell r="F1646" t="str">
            <v>Generation Cost</v>
          </cell>
          <cell r="H1646">
            <v>0</v>
          </cell>
        </row>
        <row r="1647">
          <cell r="A1647" t="str">
            <v>ROI</v>
          </cell>
          <cell r="D1647" t="str">
            <v>HN1</v>
          </cell>
          <cell r="E1647" t="str">
            <v>ROI Gas</v>
          </cell>
          <cell r="F1647" t="str">
            <v>Start &amp; Shutdown Cost</v>
          </cell>
          <cell r="H1647">
            <v>0</v>
          </cell>
        </row>
        <row r="1648">
          <cell r="A1648" t="str">
            <v>ROI</v>
          </cell>
          <cell r="D1648" t="str">
            <v>HN1</v>
          </cell>
          <cell r="E1648" t="str">
            <v>ROI Gas</v>
          </cell>
          <cell r="F1648" t="str">
            <v>Start Fuel Cost</v>
          </cell>
          <cell r="H1648">
            <v>0</v>
          </cell>
        </row>
        <row r="1649">
          <cell r="A1649" t="str">
            <v>ROI</v>
          </cell>
          <cell r="D1649" t="str">
            <v>HN1</v>
          </cell>
          <cell r="E1649" t="str">
            <v>ROI Gas</v>
          </cell>
          <cell r="F1649" t="str">
            <v>Emissions Cost</v>
          </cell>
          <cell r="H1649">
            <v>0</v>
          </cell>
        </row>
        <row r="1650">
          <cell r="A1650" t="str">
            <v>ROI</v>
          </cell>
          <cell r="D1650" t="str">
            <v>HN1</v>
          </cell>
          <cell r="E1650" t="str">
            <v>ROI Gas</v>
          </cell>
          <cell r="F1650" t="str">
            <v>Total Generation Cost</v>
          </cell>
          <cell r="H1650">
            <v>0</v>
          </cell>
        </row>
        <row r="1651">
          <cell r="A1651" t="str">
            <v>ROI</v>
          </cell>
          <cell r="D1651" t="str">
            <v>HN1</v>
          </cell>
          <cell r="E1651" t="str">
            <v>ROI Gas</v>
          </cell>
          <cell r="F1651" t="str">
            <v>SRMC</v>
          </cell>
          <cell r="H1651" t="str">
            <v>€/MWh</v>
          </cell>
        </row>
        <row r="1652">
          <cell r="A1652" t="str">
            <v>ROI</v>
          </cell>
          <cell r="D1652" t="str">
            <v>HN1</v>
          </cell>
          <cell r="E1652" t="str">
            <v>ROI Gas</v>
          </cell>
          <cell r="F1652" t="str">
            <v>Mark-up</v>
          </cell>
          <cell r="H1652" t="str">
            <v>€/MWh</v>
          </cell>
        </row>
        <row r="1653">
          <cell r="A1653" t="str">
            <v>ROI</v>
          </cell>
          <cell r="D1653" t="str">
            <v>HN1</v>
          </cell>
          <cell r="E1653" t="str">
            <v>ROI Gas</v>
          </cell>
          <cell r="F1653" t="str">
            <v>Mark-up</v>
          </cell>
          <cell r="H1653" t="str">
            <v>€/MWh</v>
          </cell>
        </row>
        <row r="1654">
          <cell r="A1654" t="str">
            <v>ROI</v>
          </cell>
          <cell r="D1654" t="str">
            <v>HN1</v>
          </cell>
          <cell r="E1654" t="str">
            <v>ROI Gas</v>
          </cell>
          <cell r="F1654" t="str">
            <v>Mark-up</v>
          </cell>
          <cell r="H1654" t="str">
            <v>€/MWh</v>
          </cell>
        </row>
        <row r="1655">
          <cell r="A1655" t="str">
            <v>ROI</v>
          </cell>
          <cell r="D1655" t="str">
            <v>HN1</v>
          </cell>
          <cell r="E1655" t="str">
            <v>ROI Gas</v>
          </cell>
          <cell r="F1655" t="str">
            <v>Mark-up</v>
          </cell>
          <cell r="H1655" t="str">
            <v>€/MWh</v>
          </cell>
        </row>
        <row r="1656">
          <cell r="A1656" t="str">
            <v>ROI</v>
          </cell>
          <cell r="D1656" t="str">
            <v>HN1</v>
          </cell>
          <cell r="E1656" t="str">
            <v>ROI Gas</v>
          </cell>
          <cell r="F1656" t="str">
            <v>Mark-up</v>
          </cell>
          <cell r="H1656" t="str">
            <v>€/MWh</v>
          </cell>
        </row>
        <row r="1657">
          <cell r="A1657" t="str">
            <v>ROI</v>
          </cell>
          <cell r="D1657" t="str">
            <v>HN1</v>
          </cell>
          <cell r="E1657" t="str">
            <v>ROI Gas</v>
          </cell>
          <cell r="F1657" t="str">
            <v>Price Received</v>
          </cell>
          <cell r="H1657" t="str">
            <v>€/MWh</v>
          </cell>
        </row>
        <row r="1658">
          <cell r="A1658" t="str">
            <v>ROI</v>
          </cell>
          <cell r="D1658" t="str">
            <v>HN1</v>
          </cell>
          <cell r="E1658" t="str">
            <v>ROI Gas</v>
          </cell>
          <cell r="F1658" t="str">
            <v>Pool Revenue</v>
          </cell>
          <cell r="H1658">
            <v>0</v>
          </cell>
        </row>
        <row r="1659">
          <cell r="A1659" t="str">
            <v>ROI</v>
          </cell>
          <cell r="D1659" t="str">
            <v>HN1</v>
          </cell>
          <cell r="E1659" t="str">
            <v>ROI Gas</v>
          </cell>
          <cell r="F1659" t="str">
            <v>Net Revenue</v>
          </cell>
          <cell r="H1659">
            <v>0</v>
          </cell>
        </row>
        <row r="1660">
          <cell r="A1660" t="str">
            <v>ROI</v>
          </cell>
          <cell r="D1660" t="str">
            <v>HN1</v>
          </cell>
          <cell r="E1660" t="str">
            <v>ROI Gas</v>
          </cell>
          <cell r="F1660" t="str">
            <v>Net Profit</v>
          </cell>
          <cell r="H1660">
            <v>0</v>
          </cell>
        </row>
        <row r="1661">
          <cell r="A1661" t="str">
            <v>ROI</v>
          </cell>
          <cell r="D1661" t="str">
            <v>HN1</v>
          </cell>
          <cell r="E1661" t="str">
            <v>ROI Gas</v>
          </cell>
          <cell r="F1661" t="str">
            <v>Installed Capacity</v>
          </cell>
          <cell r="H1661" t="str">
            <v>MW</v>
          </cell>
        </row>
        <row r="1662">
          <cell r="A1662" t="str">
            <v>ROI</v>
          </cell>
          <cell r="D1662" t="str">
            <v>HN1</v>
          </cell>
          <cell r="E1662" t="str">
            <v>ROI Gas</v>
          </cell>
          <cell r="F1662" t="str">
            <v>Rated Capacity</v>
          </cell>
          <cell r="H1662" t="str">
            <v>MW</v>
          </cell>
        </row>
        <row r="1663">
          <cell r="A1663" t="str">
            <v>ROI</v>
          </cell>
          <cell r="D1663" t="str">
            <v>HN1</v>
          </cell>
          <cell r="E1663" t="str">
            <v>ROI Gas</v>
          </cell>
          <cell r="F1663" t="str">
            <v>Maintenance</v>
          </cell>
          <cell r="H1663" t="str">
            <v>GWh</v>
          </cell>
        </row>
        <row r="1664">
          <cell r="A1664" t="str">
            <v>ROI</v>
          </cell>
          <cell r="D1664" t="str">
            <v>HN1</v>
          </cell>
          <cell r="E1664" t="str">
            <v>ROI Gas</v>
          </cell>
          <cell r="F1664" t="str">
            <v>Forced Outage</v>
          </cell>
          <cell r="H1664" t="str">
            <v>GWh</v>
          </cell>
        </row>
        <row r="1665">
          <cell r="A1665" t="str">
            <v>ROI</v>
          </cell>
          <cell r="D1665" t="str">
            <v>HN1</v>
          </cell>
          <cell r="E1665" t="str">
            <v>ROI Gas</v>
          </cell>
          <cell r="F1665" t="str">
            <v>Available Energy</v>
          </cell>
          <cell r="H1665" t="str">
            <v>GWh</v>
          </cell>
        </row>
        <row r="1666">
          <cell r="A1666" t="str">
            <v>ROI</v>
          </cell>
          <cell r="D1666" t="str">
            <v>HN2</v>
          </cell>
          <cell r="E1666" t="str">
            <v>ROI Gas</v>
          </cell>
          <cell r="F1666" t="str">
            <v>Generation</v>
          </cell>
          <cell r="H1666" t="str">
            <v>GWh</v>
          </cell>
        </row>
        <row r="1667">
          <cell r="A1667" t="str">
            <v>ROI</v>
          </cell>
          <cell r="D1667" t="str">
            <v>HN2</v>
          </cell>
          <cell r="E1667" t="str">
            <v>ROI Gas</v>
          </cell>
          <cell r="F1667" t="str">
            <v>Units Started</v>
          </cell>
          <cell r="H1667" t="str">
            <v>-</v>
          </cell>
        </row>
        <row r="1668">
          <cell r="A1668" t="str">
            <v>ROI</v>
          </cell>
          <cell r="D1668" t="str">
            <v>HN2</v>
          </cell>
          <cell r="E1668" t="str">
            <v>ROI Gas</v>
          </cell>
          <cell r="F1668" t="str">
            <v>Hours of Operation</v>
          </cell>
          <cell r="H1668" t="str">
            <v>hrs</v>
          </cell>
        </row>
        <row r="1669">
          <cell r="A1669" t="str">
            <v>ROI</v>
          </cell>
          <cell r="D1669" t="str">
            <v>HN2</v>
          </cell>
          <cell r="E1669" t="str">
            <v>ROI Gas</v>
          </cell>
          <cell r="F1669" t="str">
            <v>Capacity Factor</v>
          </cell>
          <cell r="H1669" t="str">
            <v>%</v>
          </cell>
        </row>
        <row r="1670">
          <cell r="A1670" t="str">
            <v>ROI</v>
          </cell>
          <cell r="D1670" t="str">
            <v>HN2</v>
          </cell>
          <cell r="E1670" t="str">
            <v>ROI Gas</v>
          </cell>
          <cell r="F1670" t="str">
            <v>Energy Curtailed</v>
          </cell>
          <cell r="H1670" t="str">
            <v>GWh</v>
          </cell>
        </row>
        <row r="1671">
          <cell r="A1671" t="str">
            <v>ROI</v>
          </cell>
          <cell r="D1671" t="str">
            <v>HN2</v>
          </cell>
          <cell r="E1671" t="str">
            <v>ROI Gas</v>
          </cell>
          <cell r="F1671" t="str">
            <v>Fixed Load Generation</v>
          </cell>
          <cell r="H1671" t="str">
            <v>GWh</v>
          </cell>
        </row>
        <row r="1672">
          <cell r="A1672" t="str">
            <v>ROI</v>
          </cell>
          <cell r="D1672" t="str">
            <v>HN2</v>
          </cell>
          <cell r="E1672" t="str">
            <v>ROI Gas</v>
          </cell>
          <cell r="F1672" t="str">
            <v>Pump Load</v>
          </cell>
          <cell r="H1672" t="str">
            <v>GWh</v>
          </cell>
        </row>
        <row r="1673">
          <cell r="A1673" t="str">
            <v>ROI</v>
          </cell>
          <cell r="D1673" t="str">
            <v>HN2</v>
          </cell>
          <cell r="E1673" t="str">
            <v>ROI Gas</v>
          </cell>
          <cell r="F1673" t="str">
            <v>VO&amp;M Cost</v>
          </cell>
          <cell r="H1673">
            <v>0</v>
          </cell>
        </row>
        <row r="1674">
          <cell r="A1674" t="str">
            <v>ROI</v>
          </cell>
          <cell r="D1674" t="str">
            <v>HN2</v>
          </cell>
          <cell r="E1674" t="str">
            <v>ROI Gas</v>
          </cell>
          <cell r="F1674" t="str">
            <v>Generation Cost</v>
          </cell>
          <cell r="H1674">
            <v>0</v>
          </cell>
        </row>
        <row r="1675">
          <cell r="A1675" t="str">
            <v>ROI</v>
          </cell>
          <cell r="D1675" t="str">
            <v>HN2</v>
          </cell>
          <cell r="E1675" t="str">
            <v>ROI Gas</v>
          </cell>
          <cell r="F1675" t="str">
            <v>Start &amp; Shutdown Cost</v>
          </cell>
          <cell r="H1675">
            <v>0</v>
          </cell>
        </row>
        <row r="1676">
          <cell r="A1676" t="str">
            <v>ROI</v>
          </cell>
          <cell r="D1676" t="str">
            <v>HN2</v>
          </cell>
          <cell r="E1676" t="str">
            <v>ROI Gas</v>
          </cell>
          <cell r="F1676" t="str">
            <v>Start Fuel Cost</v>
          </cell>
          <cell r="H1676">
            <v>0</v>
          </cell>
        </row>
        <row r="1677">
          <cell r="A1677" t="str">
            <v>ROI</v>
          </cell>
          <cell r="D1677" t="str">
            <v>HN2</v>
          </cell>
          <cell r="E1677" t="str">
            <v>ROI Gas</v>
          </cell>
          <cell r="F1677" t="str">
            <v>Emissions Cost</v>
          </cell>
          <cell r="H1677">
            <v>0</v>
          </cell>
        </row>
        <row r="1678">
          <cell r="A1678" t="str">
            <v>ROI</v>
          </cell>
          <cell r="D1678" t="str">
            <v>HN2</v>
          </cell>
          <cell r="E1678" t="str">
            <v>ROI Gas</v>
          </cell>
          <cell r="F1678" t="str">
            <v>Total Generation Cost</v>
          </cell>
          <cell r="H1678">
            <v>0</v>
          </cell>
        </row>
        <row r="1679">
          <cell r="A1679" t="str">
            <v>ROI</v>
          </cell>
          <cell r="D1679" t="str">
            <v>HN2</v>
          </cell>
          <cell r="E1679" t="str">
            <v>ROI Gas</v>
          </cell>
          <cell r="F1679" t="str">
            <v>SRMC</v>
          </cell>
          <cell r="H1679" t="str">
            <v>€/MWh</v>
          </cell>
        </row>
        <row r="1680">
          <cell r="A1680" t="str">
            <v>ROI</v>
          </cell>
          <cell r="D1680" t="str">
            <v>HN2</v>
          </cell>
          <cell r="E1680" t="str">
            <v>ROI Gas</v>
          </cell>
          <cell r="F1680" t="str">
            <v>Mark-up</v>
          </cell>
          <cell r="H1680" t="str">
            <v>€/MWh</v>
          </cell>
        </row>
        <row r="1681">
          <cell r="A1681" t="str">
            <v>ROI</v>
          </cell>
          <cell r="D1681" t="str">
            <v>HN2</v>
          </cell>
          <cell r="E1681" t="str">
            <v>ROI Gas</v>
          </cell>
          <cell r="F1681" t="str">
            <v>Mark-up</v>
          </cell>
          <cell r="H1681" t="str">
            <v>€/MWh</v>
          </cell>
        </row>
        <row r="1682">
          <cell r="A1682" t="str">
            <v>ROI</v>
          </cell>
          <cell r="D1682" t="str">
            <v>HN2</v>
          </cell>
          <cell r="E1682" t="str">
            <v>ROI Gas</v>
          </cell>
          <cell r="F1682" t="str">
            <v>Mark-up</v>
          </cell>
          <cell r="H1682" t="str">
            <v>€/MWh</v>
          </cell>
        </row>
        <row r="1683">
          <cell r="A1683" t="str">
            <v>ROI</v>
          </cell>
          <cell r="D1683" t="str">
            <v>HN2</v>
          </cell>
          <cell r="E1683" t="str">
            <v>ROI Gas</v>
          </cell>
          <cell r="F1683" t="str">
            <v>Mark-up</v>
          </cell>
          <cell r="H1683" t="str">
            <v>€/MWh</v>
          </cell>
        </row>
        <row r="1684">
          <cell r="A1684" t="str">
            <v>ROI</v>
          </cell>
          <cell r="D1684" t="str">
            <v>HN2</v>
          </cell>
          <cell r="E1684" t="str">
            <v>ROI Gas</v>
          </cell>
          <cell r="F1684" t="str">
            <v>Price Received</v>
          </cell>
          <cell r="H1684" t="str">
            <v>€/MWh</v>
          </cell>
        </row>
        <row r="1685">
          <cell r="A1685" t="str">
            <v>ROI</v>
          </cell>
          <cell r="D1685" t="str">
            <v>HN2</v>
          </cell>
          <cell r="E1685" t="str">
            <v>ROI Gas</v>
          </cell>
          <cell r="F1685" t="str">
            <v>Pool Revenue</v>
          </cell>
          <cell r="H1685">
            <v>0</v>
          </cell>
        </row>
        <row r="1686">
          <cell r="A1686" t="str">
            <v>ROI</v>
          </cell>
          <cell r="D1686" t="str">
            <v>HN2</v>
          </cell>
          <cell r="E1686" t="str">
            <v>ROI Gas</v>
          </cell>
          <cell r="F1686" t="str">
            <v>Net Revenue</v>
          </cell>
          <cell r="H1686">
            <v>0</v>
          </cell>
        </row>
        <row r="1687">
          <cell r="A1687" t="str">
            <v>ROI</v>
          </cell>
          <cell r="D1687" t="str">
            <v>HN2</v>
          </cell>
          <cell r="E1687" t="str">
            <v>ROI Gas</v>
          </cell>
          <cell r="F1687" t="str">
            <v>Net Profit</v>
          </cell>
          <cell r="H1687">
            <v>0</v>
          </cell>
        </row>
        <row r="1688">
          <cell r="A1688" t="str">
            <v>ROI</v>
          </cell>
          <cell r="D1688" t="str">
            <v>HN2</v>
          </cell>
          <cell r="E1688" t="str">
            <v>ROI Gas</v>
          </cell>
          <cell r="F1688" t="str">
            <v>Installed Capacity</v>
          </cell>
          <cell r="H1688" t="str">
            <v>MW</v>
          </cell>
        </row>
        <row r="1689">
          <cell r="A1689" t="str">
            <v>ROI</v>
          </cell>
          <cell r="D1689" t="str">
            <v>HN2</v>
          </cell>
          <cell r="E1689" t="str">
            <v>ROI Gas</v>
          </cell>
          <cell r="F1689" t="str">
            <v>Rated Capacity</v>
          </cell>
          <cell r="H1689" t="str">
            <v>MW</v>
          </cell>
        </row>
        <row r="1690">
          <cell r="A1690" t="str">
            <v>ROI</v>
          </cell>
          <cell r="D1690" t="str">
            <v>HN2</v>
          </cell>
          <cell r="E1690" t="str">
            <v>ROI Gas</v>
          </cell>
          <cell r="F1690" t="str">
            <v>Maintenance</v>
          </cell>
          <cell r="H1690" t="str">
            <v>GWh</v>
          </cell>
        </row>
        <row r="1691">
          <cell r="A1691" t="str">
            <v>ROI</v>
          </cell>
          <cell r="D1691" t="str">
            <v>HN2</v>
          </cell>
          <cell r="E1691" t="str">
            <v>ROI Gas</v>
          </cell>
          <cell r="F1691" t="str">
            <v>Forced Outage</v>
          </cell>
          <cell r="H1691" t="str">
            <v>GWh</v>
          </cell>
        </row>
        <row r="1692">
          <cell r="A1692" t="str">
            <v>ROI</v>
          </cell>
          <cell r="D1692" t="str">
            <v>HN2</v>
          </cell>
          <cell r="E1692" t="str">
            <v>ROI Gas</v>
          </cell>
          <cell r="F1692" t="str">
            <v>Available Energy</v>
          </cell>
          <cell r="H1692" t="str">
            <v>GWh</v>
          </cell>
        </row>
        <row r="1693">
          <cell r="A1693" t="str">
            <v>ROI</v>
          </cell>
          <cell r="D1693" t="str">
            <v>MP CCGT1</v>
          </cell>
          <cell r="E1693" t="str">
            <v>ROI Gas</v>
          </cell>
          <cell r="F1693" t="str">
            <v>Generation</v>
          </cell>
          <cell r="H1693" t="str">
            <v>GWh</v>
          </cell>
        </row>
        <row r="1694">
          <cell r="A1694" t="str">
            <v>ROI</v>
          </cell>
          <cell r="D1694" t="str">
            <v>MP CCGT1</v>
          </cell>
          <cell r="E1694" t="str">
            <v>ROI Gas</v>
          </cell>
          <cell r="F1694" t="str">
            <v>Units Started</v>
          </cell>
          <cell r="H1694" t="str">
            <v>-</v>
          </cell>
        </row>
        <row r="1695">
          <cell r="A1695" t="str">
            <v>ROI</v>
          </cell>
          <cell r="D1695" t="str">
            <v>MP CCGT1</v>
          </cell>
          <cell r="E1695" t="str">
            <v>ROI Gas</v>
          </cell>
          <cell r="F1695" t="str">
            <v>Hours of Operation</v>
          </cell>
          <cell r="H1695" t="str">
            <v>hrs</v>
          </cell>
        </row>
        <row r="1696">
          <cell r="A1696" t="str">
            <v>ROI</v>
          </cell>
          <cell r="D1696" t="str">
            <v>MP CCGT1</v>
          </cell>
          <cell r="E1696" t="str">
            <v>ROI Gas</v>
          </cell>
          <cell r="F1696" t="str">
            <v>Capacity Factor</v>
          </cell>
          <cell r="H1696" t="str">
            <v>%</v>
          </cell>
        </row>
        <row r="1697">
          <cell r="A1697" t="str">
            <v>ROI</v>
          </cell>
          <cell r="D1697" t="str">
            <v>MP CCGT1</v>
          </cell>
          <cell r="E1697" t="str">
            <v>ROI Gas</v>
          </cell>
          <cell r="F1697" t="str">
            <v>Energy Curtailed</v>
          </cell>
          <cell r="H1697" t="str">
            <v>GWh</v>
          </cell>
        </row>
        <row r="1698">
          <cell r="A1698" t="str">
            <v>ROI</v>
          </cell>
          <cell r="D1698" t="str">
            <v>MP CCGT1</v>
          </cell>
          <cell r="E1698" t="str">
            <v>ROI Gas</v>
          </cell>
          <cell r="F1698" t="str">
            <v>Fixed Load Generation</v>
          </cell>
          <cell r="H1698" t="str">
            <v>GWh</v>
          </cell>
        </row>
        <row r="1699">
          <cell r="A1699" t="str">
            <v>ROI</v>
          </cell>
          <cell r="D1699" t="str">
            <v>MP CCGT1</v>
          </cell>
          <cell r="E1699" t="str">
            <v>ROI Gas</v>
          </cell>
          <cell r="F1699" t="str">
            <v>Pump Load</v>
          </cell>
          <cell r="H1699" t="str">
            <v>GWh</v>
          </cell>
        </row>
        <row r="1700">
          <cell r="A1700" t="str">
            <v>ROI</v>
          </cell>
          <cell r="D1700" t="str">
            <v>MP CCGT1</v>
          </cell>
          <cell r="E1700" t="str">
            <v>ROI Gas</v>
          </cell>
          <cell r="F1700" t="str">
            <v>VO&amp;M Cost</v>
          </cell>
          <cell r="H1700">
            <v>0</v>
          </cell>
        </row>
        <row r="1701">
          <cell r="A1701" t="str">
            <v>ROI</v>
          </cell>
          <cell r="D1701" t="str">
            <v>MP CCGT1</v>
          </cell>
          <cell r="E1701" t="str">
            <v>ROI Gas</v>
          </cell>
          <cell r="F1701" t="str">
            <v>Generation Cost</v>
          </cell>
          <cell r="H1701">
            <v>0</v>
          </cell>
        </row>
        <row r="1702">
          <cell r="A1702" t="str">
            <v>ROI</v>
          </cell>
          <cell r="D1702" t="str">
            <v>MP CCGT1</v>
          </cell>
          <cell r="E1702" t="str">
            <v>ROI Gas</v>
          </cell>
          <cell r="F1702" t="str">
            <v>Start &amp; Shutdown Cost</v>
          </cell>
          <cell r="H1702">
            <v>0</v>
          </cell>
        </row>
        <row r="1703">
          <cell r="A1703" t="str">
            <v>ROI</v>
          </cell>
          <cell r="D1703" t="str">
            <v>MP CCGT1</v>
          </cell>
          <cell r="E1703" t="str">
            <v>ROI Gas</v>
          </cell>
          <cell r="F1703" t="str">
            <v>Start Fuel Cost</v>
          </cell>
          <cell r="H1703">
            <v>0</v>
          </cell>
        </row>
        <row r="1704">
          <cell r="A1704" t="str">
            <v>ROI</v>
          </cell>
          <cell r="D1704" t="str">
            <v>MP CCGT1</v>
          </cell>
          <cell r="E1704" t="str">
            <v>ROI Gas</v>
          </cell>
          <cell r="F1704" t="str">
            <v>Emissions Cost</v>
          </cell>
          <cell r="H1704">
            <v>0</v>
          </cell>
        </row>
        <row r="1705">
          <cell r="A1705" t="str">
            <v>ROI</v>
          </cell>
          <cell r="D1705" t="str">
            <v>MP CCGT1</v>
          </cell>
          <cell r="E1705" t="str">
            <v>ROI Gas</v>
          </cell>
          <cell r="F1705" t="str">
            <v>Total Generation Cost</v>
          </cell>
          <cell r="H1705">
            <v>0</v>
          </cell>
        </row>
        <row r="1706">
          <cell r="A1706" t="str">
            <v>ROI</v>
          </cell>
          <cell r="D1706" t="str">
            <v>MP CCGT1</v>
          </cell>
          <cell r="E1706" t="str">
            <v>ROI Gas</v>
          </cell>
          <cell r="F1706" t="str">
            <v>SRMC</v>
          </cell>
          <cell r="H1706" t="str">
            <v>€/MWh</v>
          </cell>
        </row>
        <row r="1707">
          <cell r="A1707" t="str">
            <v>ROI</v>
          </cell>
          <cell r="D1707" t="str">
            <v>MP CCGT1</v>
          </cell>
          <cell r="E1707" t="str">
            <v>ROI Gas</v>
          </cell>
          <cell r="F1707" t="str">
            <v>Mark-up</v>
          </cell>
          <cell r="H1707" t="str">
            <v>€/MWh</v>
          </cell>
        </row>
        <row r="1708">
          <cell r="A1708" t="str">
            <v>ROI</v>
          </cell>
          <cell r="D1708" t="str">
            <v>MP CCGT1</v>
          </cell>
          <cell r="E1708" t="str">
            <v>ROI Gas</v>
          </cell>
          <cell r="F1708" t="str">
            <v>Price Received</v>
          </cell>
          <cell r="H1708" t="str">
            <v>€/MWh</v>
          </cell>
        </row>
        <row r="1709">
          <cell r="A1709" t="str">
            <v>ROI</v>
          </cell>
          <cell r="D1709" t="str">
            <v>MP CCGT1</v>
          </cell>
          <cell r="E1709" t="str">
            <v>ROI Gas</v>
          </cell>
          <cell r="F1709" t="str">
            <v>Pool Revenue</v>
          </cell>
          <cell r="H1709">
            <v>0</v>
          </cell>
        </row>
        <row r="1710">
          <cell r="A1710" t="str">
            <v>ROI</v>
          </cell>
          <cell r="D1710" t="str">
            <v>MP CCGT1</v>
          </cell>
          <cell r="E1710" t="str">
            <v>ROI Gas</v>
          </cell>
          <cell r="F1710" t="str">
            <v>Net Revenue</v>
          </cell>
          <cell r="H1710">
            <v>0</v>
          </cell>
        </row>
        <row r="1711">
          <cell r="A1711" t="str">
            <v>ROI</v>
          </cell>
          <cell r="D1711" t="str">
            <v>MP CCGT1</v>
          </cell>
          <cell r="E1711" t="str">
            <v>ROI Gas</v>
          </cell>
          <cell r="F1711" t="str">
            <v>Net Profit</v>
          </cell>
          <cell r="H1711">
            <v>0</v>
          </cell>
        </row>
        <row r="1712">
          <cell r="A1712" t="str">
            <v>ROI</v>
          </cell>
          <cell r="D1712" t="str">
            <v>MP CCGT1</v>
          </cell>
          <cell r="E1712" t="str">
            <v>ROI Gas</v>
          </cell>
          <cell r="F1712" t="str">
            <v>Installed Capacity</v>
          </cell>
          <cell r="H1712" t="str">
            <v>MW</v>
          </cell>
        </row>
        <row r="1713">
          <cell r="A1713" t="str">
            <v>ROI</v>
          </cell>
          <cell r="D1713" t="str">
            <v>MP CCGT1</v>
          </cell>
          <cell r="E1713" t="str">
            <v>ROI Gas</v>
          </cell>
          <cell r="F1713" t="str">
            <v>Rated Capacity</v>
          </cell>
          <cell r="H1713" t="str">
            <v>MW</v>
          </cell>
        </row>
        <row r="1714">
          <cell r="A1714" t="str">
            <v>ROI</v>
          </cell>
          <cell r="D1714" t="str">
            <v>MP CCGT1</v>
          </cell>
          <cell r="E1714" t="str">
            <v>ROI Gas</v>
          </cell>
          <cell r="F1714" t="str">
            <v>Maintenance</v>
          </cell>
          <cell r="H1714" t="str">
            <v>GWh</v>
          </cell>
        </row>
        <row r="1715">
          <cell r="A1715" t="str">
            <v>ROI</v>
          </cell>
          <cell r="D1715" t="str">
            <v>MP CCGT1</v>
          </cell>
          <cell r="E1715" t="str">
            <v>ROI Gas</v>
          </cell>
          <cell r="F1715" t="str">
            <v>Forced Outage</v>
          </cell>
          <cell r="H1715" t="str">
            <v>GWh</v>
          </cell>
        </row>
        <row r="1716">
          <cell r="A1716" t="str">
            <v>ROI</v>
          </cell>
          <cell r="D1716" t="str">
            <v>MP CCGT1</v>
          </cell>
          <cell r="E1716" t="str">
            <v>ROI Gas</v>
          </cell>
          <cell r="F1716" t="str">
            <v>Available Energy</v>
          </cell>
          <cell r="H1716" t="str">
            <v>GWh</v>
          </cell>
        </row>
        <row r="1717">
          <cell r="A1717" t="str">
            <v>ROI</v>
          </cell>
          <cell r="D1717" t="str">
            <v>MP CCGT2</v>
          </cell>
          <cell r="E1717" t="str">
            <v>ROI Gas</v>
          </cell>
          <cell r="F1717" t="str">
            <v>Generation</v>
          </cell>
          <cell r="H1717" t="str">
            <v>GWh</v>
          </cell>
        </row>
        <row r="1718">
          <cell r="A1718" t="str">
            <v>ROI</v>
          </cell>
          <cell r="D1718" t="str">
            <v>MP CCGT2</v>
          </cell>
          <cell r="E1718" t="str">
            <v>ROI Gas</v>
          </cell>
          <cell r="F1718" t="str">
            <v>Units Started</v>
          </cell>
          <cell r="H1718" t="str">
            <v>-</v>
          </cell>
        </row>
        <row r="1719">
          <cell r="A1719" t="str">
            <v>ROI</v>
          </cell>
          <cell r="D1719" t="str">
            <v>MP CCGT2</v>
          </cell>
          <cell r="E1719" t="str">
            <v>ROI Gas</v>
          </cell>
          <cell r="F1719" t="str">
            <v>Hours of Operation</v>
          </cell>
          <cell r="H1719" t="str">
            <v>hrs</v>
          </cell>
        </row>
        <row r="1720">
          <cell r="A1720" t="str">
            <v>ROI</v>
          </cell>
          <cell r="D1720" t="str">
            <v>MP CCGT2</v>
          </cell>
          <cell r="E1720" t="str">
            <v>ROI Gas</v>
          </cell>
          <cell r="F1720" t="str">
            <v>Capacity Factor</v>
          </cell>
          <cell r="H1720" t="str">
            <v>%</v>
          </cell>
        </row>
        <row r="1721">
          <cell r="A1721" t="str">
            <v>ROI</v>
          </cell>
          <cell r="D1721" t="str">
            <v>MP CCGT2</v>
          </cell>
          <cell r="E1721" t="str">
            <v>ROI Gas</v>
          </cell>
          <cell r="F1721" t="str">
            <v>Energy Curtailed</v>
          </cell>
          <cell r="H1721" t="str">
            <v>GWh</v>
          </cell>
        </row>
        <row r="1722">
          <cell r="A1722" t="str">
            <v>ROI</v>
          </cell>
          <cell r="D1722" t="str">
            <v>MP CCGT2</v>
          </cell>
          <cell r="E1722" t="str">
            <v>ROI Gas</v>
          </cell>
          <cell r="F1722" t="str">
            <v>Fixed Load Generation</v>
          </cell>
          <cell r="H1722" t="str">
            <v>GWh</v>
          </cell>
        </row>
        <row r="1723">
          <cell r="A1723" t="str">
            <v>ROI</v>
          </cell>
          <cell r="D1723" t="str">
            <v>MP CCGT2</v>
          </cell>
          <cell r="E1723" t="str">
            <v>ROI Gas</v>
          </cell>
          <cell r="F1723" t="str">
            <v>Pump Load</v>
          </cell>
          <cell r="H1723" t="str">
            <v>GWh</v>
          </cell>
        </row>
        <row r="1724">
          <cell r="A1724" t="str">
            <v>ROI</v>
          </cell>
          <cell r="D1724" t="str">
            <v>MP CCGT2</v>
          </cell>
          <cell r="E1724" t="str">
            <v>ROI Gas</v>
          </cell>
          <cell r="F1724" t="str">
            <v>VO&amp;M Cost</v>
          </cell>
          <cell r="H1724">
            <v>0</v>
          </cell>
        </row>
        <row r="1725">
          <cell r="A1725" t="str">
            <v>ROI</v>
          </cell>
          <cell r="D1725" t="str">
            <v>MP CCGT2</v>
          </cell>
          <cell r="E1725" t="str">
            <v>ROI Gas</v>
          </cell>
          <cell r="F1725" t="str">
            <v>Generation Cost</v>
          </cell>
          <cell r="H1725">
            <v>0</v>
          </cell>
        </row>
        <row r="1726">
          <cell r="A1726" t="str">
            <v>ROI</v>
          </cell>
          <cell r="D1726" t="str">
            <v>MP CCGT2</v>
          </cell>
          <cell r="E1726" t="str">
            <v>ROI Gas</v>
          </cell>
          <cell r="F1726" t="str">
            <v>Start &amp; Shutdown Cost</v>
          </cell>
          <cell r="H1726">
            <v>0</v>
          </cell>
        </row>
        <row r="1727">
          <cell r="A1727" t="str">
            <v>ROI</v>
          </cell>
          <cell r="D1727" t="str">
            <v>MP CCGT2</v>
          </cell>
          <cell r="E1727" t="str">
            <v>ROI Gas</v>
          </cell>
          <cell r="F1727" t="str">
            <v>Start Fuel Cost</v>
          </cell>
          <cell r="H1727">
            <v>0</v>
          </cell>
        </row>
        <row r="1728">
          <cell r="A1728" t="str">
            <v>ROI</v>
          </cell>
          <cell r="D1728" t="str">
            <v>MP CCGT2</v>
          </cell>
          <cell r="E1728" t="str">
            <v>ROI Gas</v>
          </cell>
          <cell r="F1728" t="str">
            <v>Emissions Cost</v>
          </cell>
          <cell r="H1728">
            <v>0</v>
          </cell>
        </row>
        <row r="1729">
          <cell r="A1729" t="str">
            <v>ROI</v>
          </cell>
          <cell r="D1729" t="str">
            <v>MP CCGT2</v>
          </cell>
          <cell r="E1729" t="str">
            <v>ROI Gas</v>
          </cell>
          <cell r="F1729" t="str">
            <v>Total Generation Cost</v>
          </cell>
          <cell r="H1729">
            <v>0</v>
          </cell>
        </row>
        <row r="1730">
          <cell r="A1730" t="str">
            <v>ROI</v>
          </cell>
          <cell r="D1730" t="str">
            <v>MP CCGT2</v>
          </cell>
          <cell r="E1730" t="str">
            <v>ROI Gas</v>
          </cell>
          <cell r="F1730" t="str">
            <v>SRMC</v>
          </cell>
          <cell r="H1730" t="str">
            <v>€/MWh</v>
          </cell>
        </row>
        <row r="1731">
          <cell r="A1731" t="str">
            <v>ROI</v>
          </cell>
          <cell r="D1731" t="str">
            <v>MP CCGT2</v>
          </cell>
          <cell r="E1731" t="str">
            <v>ROI Gas</v>
          </cell>
          <cell r="F1731" t="str">
            <v>Mark-up</v>
          </cell>
          <cell r="H1731" t="str">
            <v>€/MWh</v>
          </cell>
        </row>
        <row r="1732">
          <cell r="A1732" t="str">
            <v>ROI</v>
          </cell>
          <cell r="D1732" t="str">
            <v>MP CCGT2</v>
          </cell>
          <cell r="E1732" t="str">
            <v>ROI Gas</v>
          </cell>
          <cell r="F1732" t="str">
            <v>Price Received</v>
          </cell>
          <cell r="H1732" t="str">
            <v>€/MWh</v>
          </cell>
        </row>
        <row r="1733">
          <cell r="A1733" t="str">
            <v>ROI</v>
          </cell>
          <cell r="D1733" t="str">
            <v>MP CCGT2</v>
          </cell>
          <cell r="E1733" t="str">
            <v>ROI Gas</v>
          </cell>
          <cell r="F1733" t="str">
            <v>Pool Revenue</v>
          </cell>
          <cell r="H1733">
            <v>0</v>
          </cell>
        </row>
        <row r="1734">
          <cell r="A1734" t="str">
            <v>ROI</v>
          </cell>
          <cell r="D1734" t="str">
            <v>MP CCGT2</v>
          </cell>
          <cell r="E1734" t="str">
            <v>ROI Gas</v>
          </cell>
          <cell r="F1734" t="str">
            <v>Net Revenue</v>
          </cell>
          <cell r="H1734">
            <v>0</v>
          </cell>
        </row>
        <row r="1735">
          <cell r="A1735" t="str">
            <v>ROI</v>
          </cell>
          <cell r="D1735" t="str">
            <v>MP CCGT2</v>
          </cell>
          <cell r="E1735" t="str">
            <v>ROI Gas</v>
          </cell>
          <cell r="F1735" t="str">
            <v>Net Profit</v>
          </cell>
          <cell r="H1735">
            <v>0</v>
          </cell>
        </row>
        <row r="1736">
          <cell r="A1736" t="str">
            <v>ROI</v>
          </cell>
          <cell r="D1736" t="str">
            <v>MP CCGT2</v>
          </cell>
          <cell r="E1736" t="str">
            <v>ROI Gas</v>
          </cell>
          <cell r="F1736" t="str">
            <v>Installed Capacity</v>
          </cell>
          <cell r="H1736" t="str">
            <v>MW</v>
          </cell>
        </row>
        <row r="1737">
          <cell r="A1737" t="str">
            <v>ROI</v>
          </cell>
          <cell r="D1737" t="str">
            <v>MP CCGT2</v>
          </cell>
          <cell r="E1737" t="str">
            <v>ROI Gas</v>
          </cell>
          <cell r="F1737" t="str">
            <v>Rated Capacity</v>
          </cell>
          <cell r="H1737" t="str">
            <v>MW</v>
          </cell>
        </row>
        <row r="1738">
          <cell r="A1738" t="str">
            <v>ROI</v>
          </cell>
          <cell r="D1738" t="str">
            <v>MP CCGT2</v>
          </cell>
          <cell r="E1738" t="str">
            <v>ROI Gas</v>
          </cell>
          <cell r="F1738" t="str">
            <v>Maintenance</v>
          </cell>
          <cell r="H1738" t="str">
            <v>GWh</v>
          </cell>
        </row>
        <row r="1739">
          <cell r="A1739" t="str">
            <v>ROI</v>
          </cell>
          <cell r="D1739" t="str">
            <v>MP CCGT2</v>
          </cell>
          <cell r="E1739" t="str">
            <v>ROI Gas</v>
          </cell>
          <cell r="F1739" t="str">
            <v>Forced Outage</v>
          </cell>
          <cell r="H1739" t="str">
            <v>GWh</v>
          </cell>
        </row>
        <row r="1740">
          <cell r="A1740" t="str">
            <v>ROI</v>
          </cell>
          <cell r="D1740" t="str">
            <v>MP CCGT2</v>
          </cell>
          <cell r="E1740" t="str">
            <v>ROI Gas</v>
          </cell>
          <cell r="F1740" t="str">
            <v>Available Energy</v>
          </cell>
          <cell r="H1740" t="str">
            <v>GWh</v>
          </cell>
        </row>
        <row r="1741">
          <cell r="A1741" t="str">
            <v>ROI</v>
          </cell>
          <cell r="D1741" t="str">
            <v>MRT</v>
          </cell>
          <cell r="E1741" t="str">
            <v>ROI Gas</v>
          </cell>
          <cell r="F1741" t="str">
            <v>Generation</v>
          </cell>
          <cell r="H1741" t="str">
            <v>GWh</v>
          </cell>
        </row>
        <row r="1742">
          <cell r="A1742" t="str">
            <v>ROI</v>
          </cell>
          <cell r="D1742" t="str">
            <v>MRT</v>
          </cell>
          <cell r="E1742" t="str">
            <v>ROI Gas</v>
          </cell>
          <cell r="F1742" t="str">
            <v>Units Started</v>
          </cell>
          <cell r="H1742" t="str">
            <v>-</v>
          </cell>
        </row>
        <row r="1743">
          <cell r="A1743" t="str">
            <v>ROI</v>
          </cell>
          <cell r="D1743" t="str">
            <v>MRT</v>
          </cell>
          <cell r="E1743" t="str">
            <v>ROI Gas</v>
          </cell>
          <cell r="F1743" t="str">
            <v>Hours of Operation</v>
          </cell>
          <cell r="H1743" t="str">
            <v>hrs</v>
          </cell>
        </row>
        <row r="1744">
          <cell r="A1744" t="str">
            <v>ROI</v>
          </cell>
          <cell r="D1744" t="str">
            <v>MRT</v>
          </cell>
          <cell r="E1744" t="str">
            <v>ROI Gas</v>
          </cell>
          <cell r="F1744" t="str">
            <v>Capacity Factor</v>
          </cell>
          <cell r="H1744" t="str">
            <v>%</v>
          </cell>
        </row>
        <row r="1745">
          <cell r="A1745" t="str">
            <v>ROI</v>
          </cell>
          <cell r="D1745" t="str">
            <v>MRT</v>
          </cell>
          <cell r="E1745" t="str">
            <v>ROI Gas</v>
          </cell>
          <cell r="F1745" t="str">
            <v>Energy Curtailed</v>
          </cell>
          <cell r="H1745" t="str">
            <v>GWh</v>
          </cell>
        </row>
        <row r="1746">
          <cell r="A1746" t="str">
            <v>ROI</v>
          </cell>
          <cell r="D1746" t="str">
            <v>MRT</v>
          </cell>
          <cell r="E1746" t="str">
            <v>ROI Gas</v>
          </cell>
          <cell r="F1746" t="str">
            <v>Fixed Load Generation</v>
          </cell>
          <cell r="H1746" t="str">
            <v>GWh</v>
          </cell>
        </row>
        <row r="1747">
          <cell r="A1747" t="str">
            <v>ROI</v>
          </cell>
          <cell r="D1747" t="str">
            <v>MRT</v>
          </cell>
          <cell r="E1747" t="str">
            <v>ROI Gas</v>
          </cell>
          <cell r="F1747" t="str">
            <v>Pump Load</v>
          </cell>
          <cell r="H1747" t="str">
            <v>GWh</v>
          </cell>
        </row>
        <row r="1748">
          <cell r="A1748" t="str">
            <v>ROI</v>
          </cell>
          <cell r="D1748" t="str">
            <v>MRT</v>
          </cell>
          <cell r="E1748" t="str">
            <v>ROI Gas</v>
          </cell>
          <cell r="F1748" t="str">
            <v>VO&amp;M Cost</v>
          </cell>
          <cell r="H1748">
            <v>0</v>
          </cell>
        </row>
        <row r="1749">
          <cell r="A1749" t="str">
            <v>ROI</v>
          </cell>
          <cell r="D1749" t="str">
            <v>MRT</v>
          </cell>
          <cell r="E1749" t="str">
            <v>ROI Gas</v>
          </cell>
          <cell r="F1749" t="str">
            <v>Generation Cost</v>
          </cell>
          <cell r="H1749">
            <v>0</v>
          </cell>
        </row>
        <row r="1750">
          <cell r="A1750" t="str">
            <v>ROI</v>
          </cell>
          <cell r="D1750" t="str">
            <v>MRT</v>
          </cell>
          <cell r="E1750" t="str">
            <v>ROI Gas</v>
          </cell>
          <cell r="F1750" t="str">
            <v>Start &amp; Shutdown Cost</v>
          </cell>
          <cell r="H1750">
            <v>0</v>
          </cell>
        </row>
        <row r="1751">
          <cell r="A1751" t="str">
            <v>ROI</v>
          </cell>
          <cell r="D1751" t="str">
            <v>MRT</v>
          </cell>
          <cell r="E1751" t="str">
            <v>ROI Gas</v>
          </cell>
          <cell r="F1751" t="str">
            <v>Start Fuel Cost</v>
          </cell>
          <cell r="H1751">
            <v>0</v>
          </cell>
        </row>
        <row r="1752">
          <cell r="A1752" t="str">
            <v>ROI</v>
          </cell>
          <cell r="D1752" t="str">
            <v>MRT</v>
          </cell>
          <cell r="E1752" t="str">
            <v>ROI Gas</v>
          </cell>
          <cell r="F1752" t="str">
            <v>Emissions Cost</v>
          </cell>
          <cell r="H1752">
            <v>0</v>
          </cell>
        </row>
        <row r="1753">
          <cell r="A1753" t="str">
            <v>ROI</v>
          </cell>
          <cell r="D1753" t="str">
            <v>MRT</v>
          </cell>
          <cell r="E1753" t="str">
            <v>ROI Gas</v>
          </cell>
          <cell r="F1753" t="str">
            <v>Total Generation Cost</v>
          </cell>
          <cell r="H1753">
            <v>0</v>
          </cell>
        </row>
        <row r="1754">
          <cell r="A1754" t="str">
            <v>ROI</v>
          </cell>
          <cell r="D1754" t="str">
            <v>MRT</v>
          </cell>
          <cell r="E1754" t="str">
            <v>ROI Gas</v>
          </cell>
          <cell r="F1754" t="str">
            <v>SRMC</v>
          </cell>
          <cell r="H1754" t="str">
            <v>€/MWh</v>
          </cell>
        </row>
        <row r="1755">
          <cell r="A1755" t="str">
            <v>ROI</v>
          </cell>
          <cell r="D1755" t="str">
            <v>MRT</v>
          </cell>
          <cell r="E1755" t="str">
            <v>ROI Gas</v>
          </cell>
          <cell r="F1755" t="str">
            <v>Mark-up</v>
          </cell>
          <cell r="H1755" t="str">
            <v>€/MWh</v>
          </cell>
        </row>
        <row r="1756">
          <cell r="A1756" t="str">
            <v>ROI</v>
          </cell>
          <cell r="D1756" t="str">
            <v>MRT</v>
          </cell>
          <cell r="E1756" t="str">
            <v>ROI Gas</v>
          </cell>
          <cell r="F1756" t="str">
            <v>Mark-up</v>
          </cell>
          <cell r="H1756" t="str">
            <v>€/MWh</v>
          </cell>
        </row>
        <row r="1757">
          <cell r="A1757" t="str">
            <v>ROI</v>
          </cell>
          <cell r="D1757" t="str">
            <v>MRT</v>
          </cell>
          <cell r="E1757" t="str">
            <v>ROI Gas</v>
          </cell>
          <cell r="F1757" t="str">
            <v>Mark-up</v>
          </cell>
          <cell r="H1757" t="str">
            <v>€/MWh</v>
          </cell>
        </row>
        <row r="1758">
          <cell r="A1758" t="str">
            <v>ROI</v>
          </cell>
          <cell r="D1758" t="str">
            <v>MRT</v>
          </cell>
          <cell r="E1758" t="str">
            <v>ROI Gas</v>
          </cell>
          <cell r="F1758" t="str">
            <v>Price Received</v>
          </cell>
          <cell r="H1758" t="str">
            <v>€/MWh</v>
          </cell>
        </row>
        <row r="1759">
          <cell r="A1759" t="str">
            <v>ROI</v>
          </cell>
          <cell r="D1759" t="str">
            <v>MRT</v>
          </cell>
          <cell r="E1759" t="str">
            <v>ROI Gas</v>
          </cell>
          <cell r="F1759" t="str">
            <v>Pool Revenue</v>
          </cell>
          <cell r="H1759">
            <v>0</v>
          </cell>
        </row>
        <row r="1760">
          <cell r="A1760" t="str">
            <v>ROI</v>
          </cell>
          <cell r="D1760" t="str">
            <v>MRT</v>
          </cell>
          <cell r="E1760" t="str">
            <v>ROI Gas</v>
          </cell>
          <cell r="F1760" t="str">
            <v>Net Revenue</v>
          </cell>
          <cell r="H1760">
            <v>0</v>
          </cell>
        </row>
        <row r="1761">
          <cell r="A1761" t="str">
            <v>ROI</v>
          </cell>
          <cell r="D1761" t="str">
            <v>MRT</v>
          </cell>
          <cell r="E1761" t="str">
            <v>ROI Gas</v>
          </cell>
          <cell r="F1761" t="str">
            <v>Net Profit</v>
          </cell>
          <cell r="H1761">
            <v>0</v>
          </cell>
        </row>
        <row r="1762">
          <cell r="A1762" t="str">
            <v>ROI</v>
          </cell>
          <cell r="D1762" t="str">
            <v>MRT</v>
          </cell>
          <cell r="E1762" t="str">
            <v>ROI Gas</v>
          </cell>
          <cell r="F1762" t="str">
            <v>Installed Capacity</v>
          </cell>
          <cell r="H1762" t="str">
            <v>MW</v>
          </cell>
        </row>
        <row r="1763">
          <cell r="A1763" t="str">
            <v>ROI</v>
          </cell>
          <cell r="D1763" t="str">
            <v>MRT</v>
          </cell>
          <cell r="E1763" t="str">
            <v>ROI Gas</v>
          </cell>
          <cell r="F1763" t="str">
            <v>Rated Capacity</v>
          </cell>
          <cell r="H1763" t="str">
            <v>MW</v>
          </cell>
        </row>
        <row r="1764">
          <cell r="A1764" t="str">
            <v>ROI</v>
          </cell>
          <cell r="D1764" t="str">
            <v>MRT</v>
          </cell>
          <cell r="E1764" t="str">
            <v>ROI Gas</v>
          </cell>
          <cell r="F1764" t="str">
            <v>Maintenance</v>
          </cell>
          <cell r="H1764" t="str">
            <v>GWh</v>
          </cell>
        </row>
        <row r="1765">
          <cell r="A1765" t="str">
            <v>ROI</v>
          </cell>
          <cell r="D1765" t="str">
            <v>MRT</v>
          </cell>
          <cell r="E1765" t="str">
            <v>ROI Gas</v>
          </cell>
          <cell r="F1765" t="str">
            <v>Forced Outage</v>
          </cell>
          <cell r="H1765" t="str">
            <v>GWh</v>
          </cell>
        </row>
        <row r="1766">
          <cell r="A1766" t="str">
            <v>ROI</v>
          </cell>
          <cell r="D1766" t="str">
            <v>MRT</v>
          </cell>
          <cell r="E1766" t="str">
            <v>ROI Gas</v>
          </cell>
          <cell r="F1766" t="str">
            <v>Available Energy</v>
          </cell>
          <cell r="H1766" t="str">
            <v>GWh</v>
          </cell>
        </row>
        <row r="1767">
          <cell r="A1767" t="str">
            <v>ROI</v>
          </cell>
          <cell r="D1767" t="str">
            <v>MRT Gas Peaker</v>
          </cell>
          <cell r="E1767" t="str">
            <v>ROI Gas</v>
          </cell>
          <cell r="F1767" t="str">
            <v>Generation</v>
          </cell>
          <cell r="H1767" t="str">
            <v>GWh</v>
          </cell>
        </row>
        <row r="1768">
          <cell r="A1768" t="str">
            <v>ROI</v>
          </cell>
          <cell r="D1768" t="str">
            <v>MRT Gas Peaker</v>
          </cell>
          <cell r="E1768" t="str">
            <v>ROI Gas</v>
          </cell>
          <cell r="F1768" t="str">
            <v>Units Started</v>
          </cell>
          <cell r="H1768" t="str">
            <v>-</v>
          </cell>
        </row>
        <row r="1769">
          <cell r="A1769" t="str">
            <v>ROI</v>
          </cell>
          <cell r="D1769" t="str">
            <v>MRT Gas Peaker</v>
          </cell>
          <cell r="E1769" t="str">
            <v>ROI Gas</v>
          </cell>
          <cell r="F1769" t="str">
            <v>Hours of Operation</v>
          </cell>
          <cell r="H1769" t="str">
            <v>hrs</v>
          </cell>
        </row>
        <row r="1770">
          <cell r="A1770" t="str">
            <v>ROI</v>
          </cell>
          <cell r="D1770" t="str">
            <v>MRT Gas Peaker</v>
          </cell>
          <cell r="E1770" t="str">
            <v>ROI Gas</v>
          </cell>
          <cell r="F1770" t="str">
            <v>Capacity Factor</v>
          </cell>
          <cell r="H1770" t="str">
            <v>%</v>
          </cell>
        </row>
        <row r="1771">
          <cell r="A1771" t="str">
            <v>ROI</v>
          </cell>
          <cell r="D1771" t="str">
            <v>MRT Gas Peaker</v>
          </cell>
          <cell r="E1771" t="str">
            <v>ROI Gas</v>
          </cell>
          <cell r="F1771" t="str">
            <v>Energy Curtailed</v>
          </cell>
          <cell r="H1771" t="str">
            <v>GWh</v>
          </cell>
        </row>
        <row r="1772">
          <cell r="A1772" t="str">
            <v>ROI</v>
          </cell>
          <cell r="D1772" t="str">
            <v>MRT Gas Peaker</v>
          </cell>
          <cell r="E1772" t="str">
            <v>ROI Gas</v>
          </cell>
          <cell r="F1772" t="str">
            <v>Fixed Load Generation</v>
          </cell>
          <cell r="H1772" t="str">
            <v>GWh</v>
          </cell>
        </row>
        <row r="1773">
          <cell r="A1773" t="str">
            <v>ROI</v>
          </cell>
          <cell r="D1773" t="str">
            <v>MRT Gas Peaker</v>
          </cell>
          <cell r="E1773" t="str">
            <v>ROI Gas</v>
          </cell>
          <cell r="F1773" t="str">
            <v>Pump Load</v>
          </cell>
          <cell r="H1773" t="str">
            <v>GWh</v>
          </cell>
        </row>
        <row r="1774">
          <cell r="A1774" t="str">
            <v>ROI</v>
          </cell>
          <cell r="D1774" t="str">
            <v>MRT Gas Peaker</v>
          </cell>
          <cell r="E1774" t="str">
            <v>ROI Gas</v>
          </cell>
          <cell r="F1774" t="str">
            <v>VO&amp;M Cost</v>
          </cell>
          <cell r="H1774">
            <v>0</v>
          </cell>
        </row>
        <row r="1775">
          <cell r="A1775" t="str">
            <v>ROI</v>
          </cell>
          <cell r="D1775" t="str">
            <v>MRT Gas Peaker</v>
          </cell>
          <cell r="E1775" t="str">
            <v>ROI Gas</v>
          </cell>
          <cell r="F1775" t="str">
            <v>Generation Cost</v>
          </cell>
          <cell r="H1775">
            <v>0</v>
          </cell>
        </row>
        <row r="1776">
          <cell r="A1776" t="str">
            <v>ROI</v>
          </cell>
          <cell r="D1776" t="str">
            <v>MRT Gas Peaker</v>
          </cell>
          <cell r="E1776" t="str">
            <v>ROI Gas</v>
          </cell>
          <cell r="F1776" t="str">
            <v>Start &amp; Shutdown Cost</v>
          </cell>
          <cell r="H1776">
            <v>0</v>
          </cell>
        </row>
        <row r="1777">
          <cell r="A1777" t="str">
            <v>ROI</v>
          </cell>
          <cell r="D1777" t="str">
            <v>MRT Gas Peaker</v>
          </cell>
          <cell r="E1777" t="str">
            <v>ROI Gas</v>
          </cell>
          <cell r="F1777" t="str">
            <v>Start Fuel Cost</v>
          </cell>
          <cell r="H1777">
            <v>0</v>
          </cell>
        </row>
        <row r="1778">
          <cell r="A1778" t="str">
            <v>ROI</v>
          </cell>
          <cell r="D1778" t="str">
            <v>MRT Gas Peaker</v>
          </cell>
          <cell r="E1778" t="str">
            <v>ROI Gas</v>
          </cell>
          <cell r="F1778" t="str">
            <v>Emissions Cost</v>
          </cell>
          <cell r="H1778">
            <v>0</v>
          </cell>
        </row>
        <row r="1779">
          <cell r="A1779" t="str">
            <v>ROI</v>
          </cell>
          <cell r="D1779" t="str">
            <v>MRT Gas Peaker</v>
          </cell>
          <cell r="E1779" t="str">
            <v>ROI Gas</v>
          </cell>
          <cell r="F1779" t="str">
            <v>Total Generation Cost</v>
          </cell>
          <cell r="H1779">
            <v>0</v>
          </cell>
        </row>
        <row r="1780">
          <cell r="A1780" t="str">
            <v>ROI</v>
          </cell>
          <cell r="D1780" t="str">
            <v>MRT Gas Peaker</v>
          </cell>
          <cell r="E1780" t="str">
            <v>ROI Gas</v>
          </cell>
          <cell r="F1780" t="str">
            <v>SRMC</v>
          </cell>
          <cell r="H1780" t="str">
            <v>€/MWh</v>
          </cell>
        </row>
        <row r="1781">
          <cell r="A1781" t="str">
            <v>ROI</v>
          </cell>
          <cell r="D1781" t="str">
            <v>MRT Gas Peaker</v>
          </cell>
          <cell r="E1781" t="str">
            <v>ROI Gas</v>
          </cell>
          <cell r="F1781" t="str">
            <v>Mark-up</v>
          </cell>
          <cell r="H1781" t="str">
            <v>€/MWh</v>
          </cell>
        </row>
        <row r="1782">
          <cell r="A1782" t="str">
            <v>ROI</v>
          </cell>
          <cell r="D1782" t="str">
            <v>MRT Gas Peaker</v>
          </cell>
          <cell r="E1782" t="str">
            <v>ROI Gas</v>
          </cell>
          <cell r="F1782" t="str">
            <v>Price Received</v>
          </cell>
          <cell r="H1782" t="str">
            <v>€/MWh</v>
          </cell>
        </row>
        <row r="1783">
          <cell r="A1783" t="str">
            <v>ROI</v>
          </cell>
          <cell r="D1783" t="str">
            <v>MRT Gas Peaker</v>
          </cell>
          <cell r="E1783" t="str">
            <v>ROI Gas</v>
          </cell>
          <cell r="F1783" t="str">
            <v>Pool Revenue</v>
          </cell>
          <cell r="H1783">
            <v>0</v>
          </cell>
        </row>
        <row r="1784">
          <cell r="A1784" t="str">
            <v>ROI</v>
          </cell>
          <cell r="D1784" t="str">
            <v>MRT Gas Peaker</v>
          </cell>
          <cell r="E1784" t="str">
            <v>ROI Gas</v>
          </cell>
          <cell r="F1784" t="str">
            <v>Net Revenue</v>
          </cell>
          <cell r="H1784">
            <v>0</v>
          </cell>
        </row>
        <row r="1785">
          <cell r="A1785" t="str">
            <v>ROI</v>
          </cell>
          <cell r="D1785" t="str">
            <v>MRT Gas Peaker</v>
          </cell>
          <cell r="E1785" t="str">
            <v>ROI Gas</v>
          </cell>
          <cell r="F1785" t="str">
            <v>Net Profit</v>
          </cell>
          <cell r="H1785">
            <v>0</v>
          </cell>
        </row>
        <row r="1786">
          <cell r="A1786" t="str">
            <v>ROI</v>
          </cell>
          <cell r="D1786" t="str">
            <v>MRT Gas Peaker</v>
          </cell>
          <cell r="E1786" t="str">
            <v>ROI Gas</v>
          </cell>
          <cell r="F1786" t="str">
            <v>Installed Capacity</v>
          </cell>
          <cell r="H1786" t="str">
            <v>MW</v>
          </cell>
        </row>
        <row r="1787">
          <cell r="A1787" t="str">
            <v>ROI</v>
          </cell>
          <cell r="D1787" t="str">
            <v>MRT Gas Peaker</v>
          </cell>
          <cell r="E1787" t="str">
            <v>ROI Gas</v>
          </cell>
          <cell r="F1787" t="str">
            <v>Rated Capacity</v>
          </cell>
          <cell r="H1787" t="str">
            <v>MW</v>
          </cell>
        </row>
        <row r="1788">
          <cell r="A1788" t="str">
            <v>ROI</v>
          </cell>
          <cell r="D1788" t="str">
            <v>MRT Gas Peaker</v>
          </cell>
          <cell r="E1788" t="str">
            <v>ROI Gas</v>
          </cell>
          <cell r="F1788" t="str">
            <v>Maintenance</v>
          </cell>
          <cell r="H1788" t="str">
            <v>GWh</v>
          </cell>
        </row>
        <row r="1789">
          <cell r="A1789" t="str">
            <v>ROI</v>
          </cell>
          <cell r="D1789" t="str">
            <v>MRT Gas Peaker</v>
          </cell>
          <cell r="E1789" t="str">
            <v>ROI Gas</v>
          </cell>
          <cell r="F1789" t="str">
            <v>Forced Outage</v>
          </cell>
          <cell r="H1789" t="str">
            <v>GWh</v>
          </cell>
        </row>
        <row r="1790">
          <cell r="A1790" t="str">
            <v>ROI</v>
          </cell>
          <cell r="D1790" t="str">
            <v>MRT Gas Peaker</v>
          </cell>
          <cell r="E1790" t="str">
            <v>ROI Gas</v>
          </cell>
          <cell r="F1790" t="str">
            <v>Available Energy</v>
          </cell>
          <cell r="H1790" t="str">
            <v>GWh</v>
          </cell>
        </row>
        <row r="1791">
          <cell r="A1791" t="str">
            <v>ROI</v>
          </cell>
          <cell r="D1791" t="str">
            <v>Nore OCGT</v>
          </cell>
          <cell r="E1791" t="str">
            <v>ROI Gas</v>
          </cell>
          <cell r="F1791" t="str">
            <v>Generation</v>
          </cell>
          <cell r="H1791" t="str">
            <v>GWh</v>
          </cell>
        </row>
        <row r="1792">
          <cell r="A1792" t="str">
            <v>ROI</v>
          </cell>
          <cell r="D1792" t="str">
            <v>Nore OCGT</v>
          </cell>
          <cell r="E1792" t="str">
            <v>ROI Gas</v>
          </cell>
          <cell r="F1792" t="str">
            <v>Units Started</v>
          </cell>
          <cell r="H1792" t="str">
            <v>-</v>
          </cell>
        </row>
        <row r="1793">
          <cell r="A1793" t="str">
            <v>ROI</v>
          </cell>
          <cell r="D1793" t="str">
            <v>Nore OCGT</v>
          </cell>
          <cell r="E1793" t="str">
            <v>ROI Gas</v>
          </cell>
          <cell r="F1793" t="str">
            <v>Hours of Operation</v>
          </cell>
          <cell r="H1793" t="str">
            <v>hrs</v>
          </cell>
        </row>
        <row r="1794">
          <cell r="A1794" t="str">
            <v>ROI</v>
          </cell>
          <cell r="D1794" t="str">
            <v>Nore OCGT</v>
          </cell>
          <cell r="E1794" t="str">
            <v>ROI Gas</v>
          </cell>
          <cell r="F1794" t="str">
            <v>Capacity Factor</v>
          </cell>
          <cell r="H1794" t="str">
            <v>%</v>
          </cell>
        </row>
        <row r="1795">
          <cell r="A1795" t="str">
            <v>ROI</v>
          </cell>
          <cell r="D1795" t="str">
            <v>Nore OCGT</v>
          </cell>
          <cell r="E1795" t="str">
            <v>ROI Gas</v>
          </cell>
          <cell r="F1795" t="str">
            <v>Energy Curtailed</v>
          </cell>
          <cell r="H1795" t="str">
            <v>GWh</v>
          </cell>
        </row>
        <row r="1796">
          <cell r="A1796" t="str">
            <v>ROI</v>
          </cell>
          <cell r="D1796" t="str">
            <v>Nore OCGT</v>
          </cell>
          <cell r="E1796" t="str">
            <v>ROI Gas</v>
          </cell>
          <cell r="F1796" t="str">
            <v>Fixed Load Generation</v>
          </cell>
          <cell r="H1796" t="str">
            <v>GWh</v>
          </cell>
        </row>
        <row r="1797">
          <cell r="A1797" t="str">
            <v>ROI</v>
          </cell>
          <cell r="D1797" t="str">
            <v>Nore OCGT</v>
          </cell>
          <cell r="E1797" t="str">
            <v>ROI Gas</v>
          </cell>
          <cell r="F1797" t="str">
            <v>Pump Load</v>
          </cell>
          <cell r="H1797" t="str">
            <v>GWh</v>
          </cell>
        </row>
        <row r="1798">
          <cell r="A1798" t="str">
            <v>ROI</v>
          </cell>
          <cell r="D1798" t="str">
            <v>Nore OCGT</v>
          </cell>
          <cell r="E1798" t="str">
            <v>ROI Gas</v>
          </cell>
          <cell r="F1798" t="str">
            <v>VO&amp;M Cost</v>
          </cell>
          <cell r="H1798">
            <v>0</v>
          </cell>
        </row>
        <row r="1799">
          <cell r="A1799" t="str">
            <v>ROI</v>
          </cell>
          <cell r="D1799" t="str">
            <v>Nore OCGT</v>
          </cell>
          <cell r="E1799" t="str">
            <v>ROI Gas</v>
          </cell>
          <cell r="F1799" t="str">
            <v>Generation Cost</v>
          </cell>
          <cell r="H1799">
            <v>0</v>
          </cell>
        </row>
        <row r="1800">
          <cell r="A1800" t="str">
            <v>ROI</v>
          </cell>
          <cell r="D1800" t="str">
            <v>Nore OCGT</v>
          </cell>
          <cell r="E1800" t="str">
            <v>ROI Gas</v>
          </cell>
          <cell r="F1800" t="str">
            <v>Start &amp; Shutdown Cost</v>
          </cell>
          <cell r="H1800">
            <v>0</v>
          </cell>
        </row>
        <row r="1801">
          <cell r="A1801" t="str">
            <v>ROI</v>
          </cell>
          <cell r="D1801" t="str">
            <v>Nore OCGT</v>
          </cell>
          <cell r="E1801" t="str">
            <v>ROI Gas</v>
          </cell>
          <cell r="F1801" t="str">
            <v>Start Fuel Cost</v>
          </cell>
          <cell r="H1801">
            <v>0</v>
          </cell>
        </row>
        <row r="1802">
          <cell r="A1802" t="str">
            <v>ROI</v>
          </cell>
          <cell r="D1802" t="str">
            <v>Nore OCGT</v>
          </cell>
          <cell r="E1802" t="str">
            <v>ROI Gas</v>
          </cell>
          <cell r="F1802" t="str">
            <v>Emissions Cost</v>
          </cell>
          <cell r="H1802">
            <v>0</v>
          </cell>
        </row>
        <row r="1803">
          <cell r="A1803" t="str">
            <v>ROI</v>
          </cell>
          <cell r="D1803" t="str">
            <v>Nore OCGT</v>
          </cell>
          <cell r="E1803" t="str">
            <v>ROI Gas</v>
          </cell>
          <cell r="F1803" t="str">
            <v>Total Generation Cost</v>
          </cell>
          <cell r="H1803">
            <v>0</v>
          </cell>
        </row>
        <row r="1804">
          <cell r="A1804" t="str">
            <v>ROI</v>
          </cell>
          <cell r="D1804" t="str">
            <v>Nore OCGT</v>
          </cell>
          <cell r="E1804" t="str">
            <v>ROI Gas</v>
          </cell>
          <cell r="F1804" t="str">
            <v>SRMC</v>
          </cell>
          <cell r="H1804" t="str">
            <v>€/MWh</v>
          </cell>
        </row>
        <row r="1805">
          <cell r="A1805" t="str">
            <v>ROI</v>
          </cell>
          <cell r="D1805" t="str">
            <v>Nore OCGT</v>
          </cell>
          <cell r="E1805" t="str">
            <v>ROI Gas</v>
          </cell>
          <cell r="F1805" t="str">
            <v>Mark-up</v>
          </cell>
          <cell r="H1805" t="str">
            <v>€/MWh</v>
          </cell>
        </row>
        <row r="1806">
          <cell r="A1806" t="str">
            <v>ROI</v>
          </cell>
          <cell r="D1806" t="str">
            <v>Nore OCGT</v>
          </cell>
          <cell r="E1806" t="str">
            <v>ROI Gas</v>
          </cell>
          <cell r="F1806" t="str">
            <v>Mark-up</v>
          </cell>
          <cell r="H1806" t="str">
            <v>€/MWh</v>
          </cell>
        </row>
        <row r="1807">
          <cell r="A1807" t="str">
            <v>ROI</v>
          </cell>
          <cell r="D1807" t="str">
            <v>Nore OCGT</v>
          </cell>
          <cell r="E1807" t="str">
            <v>ROI Gas</v>
          </cell>
          <cell r="F1807" t="str">
            <v>Mark-up</v>
          </cell>
          <cell r="H1807" t="str">
            <v>€/MWh</v>
          </cell>
        </row>
        <row r="1808">
          <cell r="A1808" t="str">
            <v>ROI</v>
          </cell>
          <cell r="D1808" t="str">
            <v>Nore OCGT</v>
          </cell>
          <cell r="E1808" t="str">
            <v>ROI Gas</v>
          </cell>
          <cell r="F1808" t="str">
            <v>Price Received</v>
          </cell>
          <cell r="H1808" t="str">
            <v>€/MWh</v>
          </cell>
        </row>
        <row r="1809">
          <cell r="A1809" t="str">
            <v>ROI</v>
          </cell>
          <cell r="D1809" t="str">
            <v>Nore OCGT</v>
          </cell>
          <cell r="E1809" t="str">
            <v>ROI Gas</v>
          </cell>
          <cell r="F1809" t="str">
            <v>Pool Revenue</v>
          </cell>
          <cell r="H1809">
            <v>0</v>
          </cell>
        </row>
        <row r="1810">
          <cell r="A1810" t="str">
            <v>ROI</v>
          </cell>
          <cell r="D1810" t="str">
            <v>Nore OCGT</v>
          </cell>
          <cell r="E1810" t="str">
            <v>ROI Gas</v>
          </cell>
          <cell r="F1810" t="str">
            <v>Net Revenue</v>
          </cell>
          <cell r="H1810">
            <v>0</v>
          </cell>
        </row>
        <row r="1811">
          <cell r="A1811" t="str">
            <v>ROI</v>
          </cell>
          <cell r="D1811" t="str">
            <v>Nore OCGT</v>
          </cell>
          <cell r="E1811" t="str">
            <v>ROI Gas</v>
          </cell>
          <cell r="F1811" t="str">
            <v>Net Profit</v>
          </cell>
          <cell r="H1811">
            <v>0</v>
          </cell>
        </row>
        <row r="1812">
          <cell r="A1812" t="str">
            <v>ROI</v>
          </cell>
          <cell r="D1812" t="str">
            <v>Nore OCGT</v>
          </cell>
          <cell r="E1812" t="str">
            <v>ROI Gas</v>
          </cell>
          <cell r="F1812" t="str">
            <v>Installed Capacity</v>
          </cell>
          <cell r="H1812" t="str">
            <v>MW</v>
          </cell>
        </row>
        <row r="1813">
          <cell r="A1813" t="str">
            <v>ROI</v>
          </cell>
          <cell r="D1813" t="str">
            <v>Nore OCGT</v>
          </cell>
          <cell r="E1813" t="str">
            <v>ROI Gas</v>
          </cell>
          <cell r="F1813" t="str">
            <v>Rated Capacity</v>
          </cell>
          <cell r="H1813" t="str">
            <v>MW</v>
          </cell>
        </row>
        <row r="1814">
          <cell r="A1814" t="str">
            <v>ROI</v>
          </cell>
          <cell r="D1814" t="str">
            <v>Nore OCGT</v>
          </cell>
          <cell r="E1814" t="str">
            <v>ROI Gas</v>
          </cell>
          <cell r="F1814" t="str">
            <v>Maintenance</v>
          </cell>
          <cell r="H1814" t="str">
            <v>GWh</v>
          </cell>
        </row>
        <row r="1815">
          <cell r="A1815" t="str">
            <v>ROI</v>
          </cell>
          <cell r="D1815" t="str">
            <v>Nore OCGT</v>
          </cell>
          <cell r="E1815" t="str">
            <v>ROI Gas</v>
          </cell>
          <cell r="F1815" t="str">
            <v>Forced Outage</v>
          </cell>
          <cell r="H1815" t="str">
            <v>GWh</v>
          </cell>
        </row>
        <row r="1816">
          <cell r="A1816" t="str">
            <v>ROI</v>
          </cell>
          <cell r="D1816" t="str">
            <v>Nore OCGT</v>
          </cell>
          <cell r="E1816" t="str">
            <v>ROI Gas</v>
          </cell>
          <cell r="F1816" t="str">
            <v>Available Energy</v>
          </cell>
          <cell r="H1816" t="str">
            <v>GWh</v>
          </cell>
        </row>
        <row r="1817">
          <cell r="A1817" t="str">
            <v>ROI</v>
          </cell>
          <cell r="D1817" t="str">
            <v>NW 6</v>
          </cell>
          <cell r="E1817" t="str">
            <v>ROI Gas</v>
          </cell>
          <cell r="F1817" t="str">
            <v>Generation</v>
          </cell>
          <cell r="H1817" t="str">
            <v>GWh</v>
          </cell>
        </row>
        <row r="1818">
          <cell r="A1818" t="str">
            <v>ROI</v>
          </cell>
          <cell r="D1818" t="str">
            <v>NW 6</v>
          </cell>
          <cell r="E1818" t="str">
            <v>ROI Gas</v>
          </cell>
          <cell r="F1818" t="str">
            <v>Units Started</v>
          </cell>
          <cell r="H1818" t="str">
            <v>-</v>
          </cell>
        </row>
        <row r="1819">
          <cell r="A1819" t="str">
            <v>ROI</v>
          </cell>
          <cell r="D1819" t="str">
            <v>NW 6</v>
          </cell>
          <cell r="E1819" t="str">
            <v>ROI Gas</v>
          </cell>
          <cell r="F1819" t="str">
            <v>Hours of Operation</v>
          </cell>
          <cell r="H1819" t="str">
            <v>hrs</v>
          </cell>
        </row>
        <row r="1820">
          <cell r="A1820" t="str">
            <v>ROI</v>
          </cell>
          <cell r="D1820" t="str">
            <v>NW 6</v>
          </cell>
          <cell r="E1820" t="str">
            <v>ROI Gas</v>
          </cell>
          <cell r="F1820" t="str">
            <v>Capacity Factor</v>
          </cell>
          <cell r="H1820" t="str">
            <v>%</v>
          </cell>
        </row>
        <row r="1821">
          <cell r="A1821" t="str">
            <v>ROI</v>
          </cell>
          <cell r="D1821" t="str">
            <v>NW 6</v>
          </cell>
          <cell r="E1821" t="str">
            <v>ROI Gas</v>
          </cell>
          <cell r="F1821" t="str">
            <v>Energy Curtailed</v>
          </cell>
          <cell r="H1821" t="str">
            <v>GWh</v>
          </cell>
        </row>
        <row r="1822">
          <cell r="A1822" t="str">
            <v>ROI</v>
          </cell>
          <cell r="D1822" t="str">
            <v>NW 6</v>
          </cell>
          <cell r="E1822" t="str">
            <v>ROI Gas</v>
          </cell>
          <cell r="F1822" t="str">
            <v>Fixed Load Generation</v>
          </cell>
          <cell r="H1822" t="str">
            <v>GWh</v>
          </cell>
        </row>
        <row r="1823">
          <cell r="A1823" t="str">
            <v>ROI</v>
          </cell>
          <cell r="D1823" t="str">
            <v>NW 6</v>
          </cell>
          <cell r="E1823" t="str">
            <v>ROI Gas</v>
          </cell>
          <cell r="F1823" t="str">
            <v>Pump Load</v>
          </cell>
          <cell r="H1823" t="str">
            <v>GWh</v>
          </cell>
        </row>
        <row r="1824">
          <cell r="A1824" t="str">
            <v>ROI</v>
          </cell>
          <cell r="D1824" t="str">
            <v>NW 6</v>
          </cell>
          <cell r="E1824" t="str">
            <v>ROI Gas</v>
          </cell>
          <cell r="F1824" t="str">
            <v>VO&amp;M Cost</v>
          </cell>
          <cell r="H1824">
            <v>0</v>
          </cell>
        </row>
        <row r="1825">
          <cell r="A1825" t="str">
            <v>ROI</v>
          </cell>
          <cell r="D1825" t="str">
            <v>NW 6</v>
          </cell>
          <cell r="E1825" t="str">
            <v>ROI Gas</v>
          </cell>
          <cell r="F1825" t="str">
            <v>Generation Cost</v>
          </cell>
          <cell r="H1825">
            <v>0</v>
          </cell>
        </row>
        <row r="1826">
          <cell r="A1826" t="str">
            <v>ROI</v>
          </cell>
          <cell r="D1826" t="str">
            <v>NW 6</v>
          </cell>
          <cell r="E1826" t="str">
            <v>ROI Gas</v>
          </cell>
          <cell r="F1826" t="str">
            <v>Start &amp; Shutdown Cost</v>
          </cell>
          <cell r="H1826">
            <v>0</v>
          </cell>
        </row>
        <row r="1827">
          <cell r="A1827" t="str">
            <v>ROI</v>
          </cell>
          <cell r="D1827" t="str">
            <v>NW 6</v>
          </cell>
          <cell r="E1827" t="str">
            <v>ROI Gas</v>
          </cell>
          <cell r="F1827" t="str">
            <v>Start Fuel Cost</v>
          </cell>
          <cell r="H1827">
            <v>0</v>
          </cell>
        </row>
        <row r="1828">
          <cell r="A1828" t="str">
            <v>ROI</v>
          </cell>
          <cell r="D1828" t="str">
            <v>NW 6</v>
          </cell>
          <cell r="E1828" t="str">
            <v>ROI Gas</v>
          </cell>
          <cell r="F1828" t="str">
            <v>Emissions Cost</v>
          </cell>
          <cell r="H1828">
            <v>0</v>
          </cell>
        </row>
        <row r="1829">
          <cell r="A1829" t="str">
            <v>ROI</v>
          </cell>
          <cell r="D1829" t="str">
            <v>NW 6</v>
          </cell>
          <cell r="E1829" t="str">
            <v>ROI Gas</v>
          </cell>
          <cell r="F1829" t="str">
            <v>Total Generation Cost</v>
          </cell>
          <cell r="H1829">
            <v>0</v>
          </cell>
        </row>
        <row r="1830">
          <cell r="A1830" t="str">
            <v>ROI</v>
          </cell>
          <cell r="D1830" t="str">
            <v>NW 6</v>
          </cell>
          <cell r="E1830" t="str">
            <v>ROI Gas</v>
          </cell>
          <cell r="F1830" t="str">
            <v>SRMC</v>
          </cell>
          <cell r="H1830" t="str">
            <v>€/MWh</v>
          </cell>
        </row>
        <row r="1831">
          <cell r="A1831" t="str">
            <v>ROI</v>
          </cell>
          <cell r="D1831" t="str">
            <v>NW 6</v>
          </cell>
          <cell r="E1831" t="str">
            <v>ROI Gas</v>
          </cell>
          <cell r="F1831" t="str">
            <v>Mark-up</v>
          </cell>
          <cell r="H1831" t="str">
            <v>€/MWh</v>
          </cell>
        </row>
        <row r="1832">
          <cell r="A1832" t="str">
            <v>ROI</v>
          </cell>
          <cell r="D1832" t="str">
            <v>NW 6</v>
          </cell>
          <cell r="E1832" t="str">
            <v>ROI Gas</v>
          </cell>
          <cell r="F1832" t="str">
            <v>Mark-up</v>
          </cell>
          <cell r="H1832" t="str">
            <v>€/MWh</v>
          </cell>
        </row>
        <row r="1833">
          <cell r="A1833" t="str">
            <v>ROI</v>
          </cell>
          <cell r="D1833" t="str">
            <v>NW 6</v>
          </cell>
          <cell r="E1833" t="str">
            <v>ROI Gas</v>
          </cell>
          <cell r="F1833" t="str">
            <v>Mark-up</v>
          </cell>
          <cell r="H1833" t="str">
            <v>€/MWh</v>
          </cell>
        </row>
        <row r="1834">
          <cell r="A1834" t="str">
            <v>ROI</v>
          </cell>
          <cell r="D1834" t="str">
            <v>NW 6</v>
          </cell>
          <cell r="E1834" t="str">
            <v>ROI Gas</v>
          </cell>
          <cell r="F1834" t="str">
            <v>Mark-up</v>
          </cell>
          <cell r="H1834" t="str">
            <v>€/MWh</v>
          </cell>
        </row>
        <row r="1835">
          <cell r="A1835" t="str">
            <v>ROI</v>
          </cell>
          <cell r="D1835" t="str">
            <v>NW 6</v>
          </cell>
          <cell r="E1835" t="str">
            <v>ROI Gas</v>
          </cell>
          <cell r="F1835" t="str">
            <v>Mark-up</v>
          </cell>
          <cell r="H1835" t="str">
            <v>€/MWh</v>
          </cell>
        </row>
        <row r="1836">
          <cell r="A1836" t="str">
            <v>ROI</v>
          </cell>
          <cell r="D1836" t="str">
            <v>NW 6</v>
          </cell>
          <cell r="E1836" t="str">
            <v>ROI Gas</v>
          </cell>
          <cell r="F1836" t="str">
            <v>Mark-up</v>
          </cell>
          <cell r="H1836" t="str">
            <v>€/MWh</v>
          </cell>
        </row>
        <row r="1837">
          <cell r="A1837" t="str">
            <v>ROI</v>
          </cell>
          <cell r="D1837" t="str">
            <v>NW 6</v>
          </cell>
          <cell r="E1837" t="str">
            <v>ROI Gas</v>
          </cell>
          <cell r="F1837" t="str">
            <v>Mark-up</v>
          </cell>
          <cell r="H1837" t="str">
            <v>€/MWh</v>
          </cell>
        </row>
        <row r="1838">
          <cell r="A1838" t="str">
            <v>ROI</v>
          </cell>
          <cell r="D1838" t="str">
            <v>NW 6</v>
          </cell>
          <cell r="E1838" t="str">
            <v>ROI Gas</v>
          </cell>
          <cell r="F1838" t="str">
            <v>Mark-up</v>
          </cell>
          <cell r="H1838" t="str">
            <v>€/MWh</v>
          </cell>
        </row>
        <row r="1839">
          <cell r="A1839" t="str">
            <v>ROI</v>
          </cell>
          <cell r="D1839" t="str">
            <v>NW 6</v>
          </cell>
          <cell r="E1839" t="str">
            <v>ROI Gas</v>
          </cell>
          <cell r="F1839" t="str">
            <v>Mark-up</v>
          </cell>
          <cell r="H1839" t="str">
            <v>€/MWh</v>
          </cell>
        </row>
        <row r="1840">
          <cell r="A1840" t="str">
            <v>ROI</v>
          </cell>
          <cell r="D1840" t="str">
            <v>NW 6</v>
          </cell>
          <cell r="E1840" t="str">
            <v>ROI Gas</v>
          </cell>
          <cell r="F1840" t="str">
            <v>Mark-up</v>
          </cell>
          <cell r="H1840" t="str">
            <v>€/MWh</v>
          </cell>
        </row>
        <row r="1841">
          <cell r="A1841" t="str">
            <v>ROI</v>
          </cell>
          <cell r="D1841" t="str">
            <v>NW 6</v>
          </cell>
          <cell r="E1841" t="str">
            <v>ROI Gas</v>
          </cell>
          <cell r="F1841" t="str">
            <v>Price Received</v>
          </cell>
          <cell r="H1841" t="str">
            <v>€/MWh</v>
          </cell>
        </row>
        <row r="1842">
          <cell r="A1842" t="str">
            <v>ROI</v>
          </cell>
          <cell r="D1842" t="str">
            <v>NW 6</v>
          </cell>
          <cell r="E1842" t="str">
            <v>ROI Gas</v>
          </cell>
          <cell r="F1842" t="str">
            <v>Pool Revenue</v>
          </cell>
          <cell r="H1842">
            <v>0</v>
          </cell>
        </row>
        <row r="1843">
          <cell r="A1843" t="str">
            <v>ROI</v>
          </cell>
          <cell r="D1843" t="str">
            <v>NW 6</v>
          </cell>
          <cell r="E1843" t="str">
            <v>ROI Gas</v>
          </cell>
          <cell r="F1843" t="str">
            <v>Net Revenue</v>
          </cell>
          <cell r="H1843">
            <v>0</v>
          </cell>
        </row>
        <row r="1844">
          <cell r="A1844" t="str">
            <v>ROI</v>
          </cell>
          <cell r="D1844" t="str">
            <v>NW 6</v>
          </cell>
          <cell r="E1844" t="str">
            <v>ROI Gas</v>
          </cell>
          <cell r="F1844" t="str">
            <v>Net Profit</v>
          </cell>
          <cell r="H1844">
            <v>0</v>
          </cell>
        </row>
        <row r="1845">
          <cell r="A1845" t="str">
            <v>ROI</v>
          </cell>
          <cell r="D1845" t="str">
            <v>NW 6</v>
          </cell>
          <cell r="E1845" t="str">
            <v>ROI Gas</v>
          </cell>
          <cell r="F1845" t="str">
            <v>Installed Capacity</v>
          </cell>
          <cell r="H1845" t="str">
            <v>MW</v>
          </cell>
        </row>
        <row r="1846">
          <cell r="A1846" t="str">
            <v>ROI</v>
          </cell>
          <cell r="D1846" t="str">
            <v>NW 6</v>
          </cell>
          <cell r="E1846" t="str">
            <v>ROI Gas</v>
          </cell>
          <cell r="F1846" t="str">
            <v>Rated Capacity</v>
          </cell>
          <cell r="H1846" t="str">
            <v>MW</v>
          </cell>
        </row>
        <row r="1847">
          <cell r="A1847" t="str">
            <v>ROI</v>
          </cell>
          <cell r="D1847" t="str">
            <v>NW 6</v>
          </cell>
          <cell r="E1847" t="str">
            <v>ROI Gas</v>
          </cell>
          <cell r="F1847" t="str">
            <v>Maintenance</v>
          </cell>
          <cell r="H1847" t="str">
            <v>GWh</v>
          </cell>
        </row>
        <row r="1848">
          <cell r="A1848" t="str">
            <v>ROI</v>
          </cell>
          <cell r="D1848" t="str">
            <v>NW 6</v>
          </cell>
          <cell r="E1848" t="str">
            <v>ROI Gas</v>
          </cell>
          <cell r="F1848" t="str">
            <v>Forced Outage</v>
          </cell>
          <cell r="H1848" t="str">
            <v>GWh</v>
          </cell>
        </row>
        <row r="1849">
          <cell r="A1849" t="str">
            <v>ROI</v>
          </cell>
          <cell r="D1849" t="str">
            <v>NW 6</v>
          </cell>
          <cell r="E1849" t="str">
            <v>ROI Gas</v>
          </cell>
          <cell r="F1849" t="str">
            <v>Available Energy</v>
          </cell>
          <cell r="H1849" t="str">
            <v>GWh</v>
          </cell>
        </row>
        <row r="1850">
          <cell r="A1850" t="str">
            <v>ROI</v>
          </cell>
          <cell r="D1850" t="str">
            <v>NW 7</v>
          </cell>
          <cell r="E1850" t="str">
            <v>ROI Gas</v>
          </cell>
          <cell r="F1850" t="str">
            <v>Generation</v>
          </cell>
          <cell r="H1850" t="str">
            <v>GWh</v>
          </cell>
        </row>
        <row r="1851">
          <cell r="A1851" t="str">
            <v>ROI</v>
          </cell>
          <cell r="D1851" t="str">
            <v>NW 7</v>
          </cell>
          <cell r="E1851" t="str">
            <v>ROI Gas</v>
          </cell>
          <cell r="F1851" t="str">
            <v>Units Started</v>
          </cell>
          <cell r="H1851" t="str">
            <v>-</v>
          </cell>
        </row>
        <row r="1852">
          <cell r="A1852" t="str">
            <v>ROI</v>
          </cell>
          <cell r="D1852" t="str">
            <v>NW 7</v>
          </cell>
          <cell r="E1852" t="str">
            <v>ROI Gas</v>
          </cell>
          <cell r="F1852" t="str">
            <v>Hours of Operation</v>
          </cell>
          <cell r="H1852" t="str">
            <v>hrs</v>
          </cell>
        </row>
        <row r="1853">
          <cell r="A1853" t="str">
            <v>ROI</v>
          </cell>
          <cell r="D1853" t="str">
            <v>NW 7</v>
          </cell>
          <cell r="E1853" t="str">
            <v>ROI Gas</v>
          </cell>
          <cell r="F1853" t="str">
            <v>Capacity Factor</v>
          </cell>
          <cell r="H1853" t="str">
            <v>%</v>
          </cell>
        </row>
        <row r="1854">
          <cell r="A1854" t="str">
            <v>ROI</v>
          </cell>
          <cell r="D1854" t="str">
            <v>NW 7</v>
          </cell>
          <cell r="E1854" t="str">
            <v>ROI Gas</v>
          </cell>
          <cell r="F1854" t="str">
            <v>Energy Curtailed</v>
          </cell>
          <cell r="H1854" t="str">
            <v>GWh</v>
          </cell>
        </row>
        <row r="1855">
          <cell r="A1855" t="str">
            <v>ROI</v>
          </cell>
          <cell r="D1855" t="str">
            <v>NW 7</v>
          </cell>
          <cell r="E1855" t="str">
            <v>ROI Gas</v>
          </cell>
          <cell r="F1855" t="str">
            <v>Fixed Load Generation</v>
          </cell>
          <cell r="H1855" t="str">
            <v>GWh</v>
          </cell>
        </row>
        <row r="1856">
          <cell r="A1856" t="str">
            <v>ROI</v>
          </cell>
          <cell r="D1856" t="str">
            <v>NW 7</v>
          </cell>
          <cell r="E1856" t="str">
            <v>ROI Gas</v>
          </cell>
          <cell r="F1856" t="str">
            <v>Pump Load</v>
          </cell>
          <cell r="H1856" t="str">
            <v>GWh</v>
          </cell>
        </row>
        <row r="1857">
          <cell r="A1857" t="str">
            <v>ROI</v>
          </cell>
          <cell r="D1857" t="str">
            <v>NW 7</v>
          </cell>
          <cell r="E1857" t="str">
            <v>ROI Gas</v>
          </cell>
          <cell r="F1857" t="str">
            <v>VO&amp;M Cost</v>
          </cell>
          <cell r="H1857">
            <v>0</v>
          </cell>
        </row>
        <row r="1858">
          <cell r="A1858" t="str">
            <v>ROI</v>
          </cell>
          <cell r="D1858" t="str">
            <v>NW 7</v>
          </cell>
          <cell r="E1858" t="str">
            <v>ROI Gas</v>
          </cell>
          <cell r="F1858" t="str">
            <v>Generation Cost</v>
          </cell>
          <cell r="H1858">
            <v>0</v>
          </cell>
        </row>
        <row r="1859">
          <cell r="A1859" t="str">
            <v>ROI</v>
          </cell>
          <cell r="D1859" t="str">
            <v>NW 7</v>
          </cell>
          <cell r="E1859" t="str">
            <v>ROI Gas</v>
          </cell>
          <cell r="F1859" t="str">
            <v>Start &amp; Shutdown Cost</v>
          </cell>
          <cell r="H1859">
            <v>0</v>
          </cell>
        </row>
        <row r="1860">
          <cell r="A1860" t="str">
            <v>ROI</v>
          </cell>
          <cell r="D1860" t="str">
            <v>NW 7</v>
          </cell>
          <cell r="E1860" t="str">
            <v>ROI Gas</v>
          </cell>
          <cell r="F1860" t="str">
            <v>Start Fuel Cost</v>
          </cell>
          <cell r="H1860">
            <v>0</v>
          </cell>
        </row>
        <row r="1861">
          <cell r="A1861" t="str">
            <v>ROI</v>
          </cell>
          <cell r="D1861" t="str">
            <v>NW 7</v>
          </cell>
          <cell r="E1861" t="str">
            <v>ROI Gas</v>
          </cell>
          <cell r="F1861" t="str">
            <v>Emissions Cost</v>
          </cell>
          <cell r="H1861">
            <v>0</v>
          </cell>
        </row>
        <row r="1862">
          <cell r="A1862" t="str">
            <v>ROI</v>
          </cell>
          <cell r="D1862" t="str">
            <v>NW 7</v>
          </cell>
          <cell r="E1862" t="str">
            <v>ROI Gas</v>
          </cell>
          <cell r="F1862" t="str">
            <v>Total Generation Cost</v>
          </cell>
          <cell r="H1862">
            <v>0</v>
          </cell>
        </row>
        <row r="1863">
          <cell r="A1863" t="str">
            <v>ROI</v>
          </cell>
          <cell r="D1863" t="str">
            <v>NW 7</v>
          </cell>
          <cell r="E1863" t="str">
            <v>ROI Gas</v>
          </cell>
          <cell r="F1863" t="str">
            <v>SRMC</v>
          </cell>
          <cell r="H1863" t="str">
            <v>€/MWh</v>
          </cell>
        </row>
        <row r="1864">
          <cell r="A1864" t="str">
            <v>ROI</v>
          </cell>
          <cell r="D1864" t="str">
            <v>NW 7</v>
          </cell>
          <cell r="E1864" t="str">
            <v>ROI Gas</v>
          </cell>
          <cell r="F1864" t="str">
            <v>Mark-up</v>
          </cell>
          <cell r="H1864" t="str">
            <v>€/MWh</v>
          </cell>
        </row>
        <row r="1865">
          <cell r="A1865" t="str">
            <v>ROI</v>
          </cell>
          <cell r="D1865" t="str">
            <v>NW 7</v>
          </cell>
          <cell r="E1865" t="str">
            <v>ROI Gas</v>
          </cell>
          <cell r="F1865" t="str">
            <v>Mark-up</v>
          </cell>
          <cell r="H1865" t="str">
            <v>€/MWh</v>
          </cell>
        </row>
        <row r="1866">
          <cell r="A1866" t="str">
            <v>ROI</v>
          </cell>
          <cell r="D1866" t="str">
            <v>NW 7</v>
          </cell>
          <cell r="E1866" t="str">
            <v>ROI Gas</v>
          </cell>
          <cell r="F1866" t="str">
            <v>Mark-up</v>
          </cell>
          <cell r="H1866" t="str">
            <v>€/MWh</v>
          </cell>
        </row>
        <row r="1867">
          <cell r="A1867" t="str">
            <v>ROI</v>
          </cell>
          <cell r="D1867" t="str">
            <v>NW 7</v>
          </cell>
          <cell r="E1867" t="str">
            <v>ROI Gas</v>
          </cell>
          <cell r="F1867" t="str">
            <v>Mark-up</v>
          </cell>
          <cell r="H1867" t="str">
            <v>€/MWh</v>
          </cell>
        </row>
        <row r="1868">
          <cell r="A1868" t="str">
            <v>ROI</v>
          </cell>
          <cell r="D1868" t="str">
            <v>NW 7</v>
          </cell>
          <cell r="E1868" t="str">
            <v>ROI Gas</v>
          </cell>
          <cell r="F1868" t="str">
            <v>Mark-up</v>
          </cell>
          <cell r="H1868" t="str">
            <v>€/MWh</v>
          </cell>
        </row>
        <row r="1869">
          <cell r="A1869" t="str">
            <v>ROI</v>
          </cell>
          <cell r="D1869" t="str">
            <v>NW 7</v>
          </cell>
          <cell r="E1869" t="str">
            <v>ROI Gas</v>
          </cell>
          <cell r="F1869" t="str">
            <v>Mark-up</v>
          </cell>
          <cell r="H1869" t="str">
            <v>€/MWh</v>
          </cell>
        </row>
        <row r="1870">
          <cell r="A1870" t="str">
            <v>ROI</v>
          </cell>
          <cell r="D1870" t="str">
            <v>NW 7</v>
          </cell>
          <cell r="E1870" t="str">
            <v>ROI Gas</v>
          </cell>
          <cell r="F1870" t="str">
            <v>Mark-up</v>
          </cell>
          <cell r="H1870" t="str">
            <v>€/MWh</v>
          </cell>
        </row>
        <row r="1871">
          <cell r="A1871" t="str">
            <v>ROI</v>
          </cell>
          <cell r="D1871" t="str">
            <v>NW 7</v>
          </cell>
          <cell r="E1871" t="str">
            <v>ROI Gas</v>
          </cell>
          <cell r="F1871" t="str">
            <v>Mark-up</v>
          </cell>
          <cell r="H1871" t="str">
            <v>€/MWh</v>
          </cell>
        </row>
        <row r="1872">
          <cell r="A1872" t="str">
            <v>ROI</v>
          </cell>
          <cell r="D1872" t="str">
            <v>NW 7</v>
          </cell>
          <cell r="E1872" t="str">
            <v>ROI Gas</v>
          </cell>
          <cell r="F1872" t="str">
            <v>Mark-up</v>
          </cell>
          <cell r="H1872" t="str">
            <v>€/MWh</v>
          </cell>
        </row>
        <row r="1873">
          <cell r="A1873" t="str">
            <v>ROI</v>
          </cell>
          <cell r="D1873" t="str">
            <v>NW 7</v>
          </cell>
          <cell r="E1873" t="str">
            <v>ROI Gas</v>
          </cell>
          <cell r="F1873" t="str">
            <v>Mark-up</v>
          </cell>
          <cell r="H1873" t="str">
            <v>€/MWh</v>
          </cell>
        </row>
        <row r="1874">
          <cell r="A1874" t="str">
            <v>ROI</v>
          </cell>
          <cell r="D1874" t="str">
            <v>NW 7</v>
          </cell>
          <cell r="E1874" t="str">
            <v>ROI Gas</v>
          </cell>
          <cell r="F1874" t="str">
            <v>Price Received</v>
          </cell>
          <cell r="H1874" t="str">
            <v>€/MWh</v>
          </cell>
        </row>
        <row r="1875">
          <cell r="A1875" t="str">
            <v>ROI</v>
          </cell>
          <cell r="D1875" t="str">
            <v>NW 7</v>
          </cell>
          <cell r="E1875" t="str">
            <v>ROI Gas</v>
          </cell>
          <cell r="F1875" t="str">
            <v>Pool Revenue</v>
          </cell>
          <cell r="H1875">
            <v>0</v>
          </cell>
        </row>
        <row r="1876">
          <cell r="A1876" t="str">
            <v>ROI</v>
          </cell>
          <cell r="D1876" t="str">
            <v>NW 7</v>
          </cell>
          <cell r="E1876" t="str">
            <v>ROI Gas</v>
          </cell>
          <cell r="F1876" t="str">
            <v>Net Revenue</v>
          </cell>
          <cell r="H1876">
            <v>0</v>
          </cell>
        </row>
        <row r="1877">
          <cell r="A1877" t="str">
            <v>ROI</v>
          </cell>
          <cell r="D1877" t="str">
            <v>NW 7</v>
          </cell>
          <cell r="E1877" t="str">
            <v>ROI Gas</v>
          </cell>
          <cell r="F1877" t="str">
            <v>Net Profit</v>
          </cell>
          <cell r="H1877">
            <v>0</v>
          </cell>
        </row>
        <row r="1878">
          <cell r="A1878" t="str">
            <v>ROI</v>
          </cell>
          <cell r="D1878" t="str">
            <v>NW 7</v>
          </cell>
          <cell r="E1878" t="str">
            <v>ROI Gas</v>
          </cell>
          <cell r="F1878" t="str">
            <v>Installed Capacity</v>
          </cell>
          <cell r="H1878" t="str">
            <v>MW</v>
          </cell>
        </row>
        <row r="1879">
          <cell r="A1879" t="str">
            <v>ROI</v>
          </cell>
          <cell r="D1879" t="str">
            <v>NW 7</v>
          </cell>
          <cell r="E1879" t="str">
            <v>ROI Gas</v>
          </cell>
          <cell r="F1879" t="str">
            <v>Rated Capacity</v>
          </cell>
          <cell r="H1879" t="str">
            <v>MW</v>
          </cell>
        </row>
        <row r="1880">
          <cell r="A1880" t="str">
            <v>ROI</v>
          </cell>
          <cell r="D1880" t="str">
            <v>NW 7</v>
          </cell>
          <cell r="E1880" t="str">
            <v>ROI Gas</v>
          </cell>
          <cell r="F1880" t="str">
            <v>Maintenance</v>
          </cell>
          <cell r="H1880" t="str">
            <v>GWh</v>
          </cell>
        </row>
        <row r="1881">
          <cell r="A1881" t="str">
            <v>ROI</v>
          </cell>
          <cell r="D1881" t="str">
            <v>NW 7</v>
          </cell>
          <cell r="E1881" t="str">
            <v>ROI Gas</v>
          </cell>
          <cell r="F1881" t="str">
            <v>Forced Outage</v>
          </cell>
          <cell r="H1881" t="str">
            <v>GWh</v>
          </cell>
        </row>
        <row r="1882">
          <cell r="A1882" t="str">
            <v>ROI</v>
          </cell>
          <cell r="D1882" t="str">
            <v>NW 7</v>
          </cell>
          <cell r="E1882" t="str">
            <v>ROI Gas</v>
          </cell>
          <cell r="F1882" t="str">
            <v>Available Energy</v>
          </cell>
          <cell r="H1882" t="str">
            <v>GWh</v>
          </cell>
        </row>
        <row r="1883">
          <cell r="A1883" t="str">
            <v>ROI</v>
          </cell>
          <cell r="D1883" t="str">
            <v>NW5</v>
          </cell>
          <cell r="E1883" t="str">
            <v>ROI Gas</v>
          </cell>
          <cell r="F1883" t="str">
            <v>Generation</v>
          </cell>
          <cell r="H1883" t="str">
            <v>GWh</v>
          </cell>
        </row>
        <row r="1884">
          <cell r="A1884" t="str">
            <v>ROI</v>
          </cell>
          <cell r="D1884" t="str">
            <v>NW5</v>
          </cell>
          <cell r="E1884" t="str">
            <v>ROI Gas</v>
          </cell>
          <cell r="F1884" t="str">
            <v>Units Started</v>
          </cell>
          <cell r="H1884" t="str">
            <v>-</v>
          </cell>
        </row>
        <row r="1885">
          <cell r="A1885" t="str">
            <v>ROI</v>
          </cell>
          <cell r="D1885" t="str">
            <v>NW5</v>
          </cell>
          <cell r="E1885" t="str">
            <v>ROI Gas</v>
          </cell>
          <cell r="F1885" t="str">
            <v>Hours of Operation</v>
          </cell>
          <cell r="H1885" t="str">
            <v>hrs</v>
          </cell>
        </row>
        <row r="1886">
          <cell r="A1886" t="str">
            <v>ROI</v>
          </cell>
          <cell r="D1886" t="str">
            <v>NW5</v>
          </cell>
          <cell r="E1886" t="str">
            <v>ROI Gas</v>
          </cell>
          <cell r="F1886" t="str">
            <v>Capacity Factor</v>
          </cell>
          <cell r="H1886" t="str">
            <v>%</v>
          </cell>
        </row>
        <row r="1887">
          <cell r="A1887" t="str">
            <v>ROI</v>
          </cell>
          <cell r="D1887" t="str">
            <v>NW5</v>
          </cell>
          <cell r="E1887" t="str">
            <v>ROI Gas</v>
          </cell>
          <cell r="F1887" t="str">
            <v>Energy Curtailed</v>
          </cell>
          <cell r="H1887" t="str">
            <v>GWh</v>
          </cell>
        </row>
        <row r="1888">
          <cell r="A1888" t="str">
            <v>ROI</v>
          </cell>
          <cell r="D1888" t="str">
            <v>NW5</v>
          </cell>
          <cell r="E1888" t="str">
            <v>ROI Gas</v>
          </cell>
          <cell r="F1888" t="str">
            <v>Fixed Load Generation</v>
          </cell>
          <cell r="H1888" t="str">
            <v>GWh</v>
          </cell>
        </row>
        <row r="1889">
          <cell r="A1889" t="str">
            <v>ROI</v>
          </cell>
          <cell r="D1889" t="str">
            <v>NW5</v>
          </cell>
          <cell r="E1889" t="str">
            <v>ROI Gas</v>
          </cell>
          <cell r="F1889" t="str">
            <v>Pump Load</v>
          </cell>
          <cell r="H1889" t="str">
            <v>GWh</v>
          </cell>
        </row>
        <row r="1890">
          <cell r="A1890" t="str">
            <v>ROI</v>
          </cell>
          <cell r="D1890" t="str">
            <v>NW5</v>
          </cell>
          <cell r="E1890" t="str">
            <v>ROI Gas</v>
          </cell>
          <cell r="F1890" t="str">
            <v>VO&amp;M Cost</v>
          </cell>
          <cell r="H1890">
            <v>0</v>
          </cell>
        </row>
        <row r="1891">
          <cell r="A1891" t="str">
            <v>ROI</v>
          </cell>
          <cell r="D1891" t="str">
            <v>NW5</v>
          </cell>
          <cell r="E1891" t="str">
            <v>ROI Gas</v>
          </cell>
          <cell r="F1891" t="str">
            <v>Generation Cost</v>
          </cell>
          <cell r="H1891">
            <v>0</v>
          </cell>
        </row>
        <row r="1892">
          <cell r="A1892" t="str">
            <v>ROI</v>
          </cell>
          <cell r="D1892" t="str">
            <v>NW5</v>
          </cell>
          <cell r="E1892" t="str">
            <v>ROI Gas</v>
          </cell>
          <cell r="F1892" t="str">
            <v>Start &amp; Shutdown Cost</v>
          </cell>
          <cell r="H1892">
            <v>0</v>
          </cell>
        </row>
        <row r="1893">
          <cell r="A1893" t="str">
            <v>ROI</v>
          </cell>
          <cell r="D1893" t="str">
            <v>NW5</v>
          </cell>
          <cell r="E1893" t="str">
            <v>ROI Gas</v>
          </cell>
          <cell r="F1893" t="str">
            <v>Start Fuel Cost</v>
          </cell>
          <cell r="H1893">
            <v>0</v>
          </cell>
        </row>
        <row r="1894">
          <cell r="A1894" t="str">
            <v>ROI</v>
          </cell>
          <cell r="D1894" t="str">
            <v>NW5</v>
          </cell>
          <cell r="E1894" t="str">
            <v>ROI Gas</v>
          </cell>
          <cell r="F1894" t="str">
            <v>Emissions Cost</v>
          </cell>
          <cell r="H1894">
            <v>0</v>
          </cell>
        </row>
        <row r="1895">
          <cell r="A1895" t="str">
            <v>ROI</v>
          </cell>
          <cell r="D1895" t="str">
            <v>NW5</v>
          </cell>
          <cell r="E1895" t="str">
            <v>ROI Gas</v>
          </cell>
          <cell r="F1895" t="str">
            <v>Total Generation Cost</v>
          </cell>
          <cell r="H1895">
            <v>0</v>
          </cell>
        </row>
        <row r="1896">
          <cell r="A1896" t="str">
            <v>ROI</v>
          </cell>
          <cell r="D1896" t="str">
            <v>NW5</v>
          </cell>
          <cell r="E1896" t="str">
            <v>ROI Gas</v>
          </cell>
          <cell r="F1896" t="str">
            <v>SRMC</v>
          </cell>
          <cell r="H1896" t="str">
            <v>€/MWh</v>
          </cell>
        </row>
        <row r="1897">
          <cell r="A1897" t="str">
            <v>ROI</v>
          </cell>
          <cell r="D1897" t="str">
            <v>NW5</v>
          </cell>
          <cell r="E1897" t="str">
            <v>ROI Gas</v>
          </cell>
          <cell r="F1897" t="str">
            <v>Mark-up</v>
          </cell>
          <cell r="H1897" t="str">
            <v>€/MWh</v>
          </cell>
        </row>
        <row r="1898">
          <cell r="A1898" t="str">
            <v>ROI</v>
          </cell>
          <cell r="D1898" t="str">
            <v>NW5</v>
          </cell>
          <cell r="E1898" t="str">
            <v>ROI Gas</v>
          </cell>
          <cell r="F1898" t="str">
            <v>Mark-up</v>
          </cell>
          <cell r="H1898" t="str">
            <v>€/MWh</v>
          </cell>
        </row>
        <row r="1899">
          <cell r="A1899" t="str">
            <v>ROI</v>
          </cell>
          <cell r="D1899" t="str">
            <v>NW5</v>
          </cell>
          <cell r="E1899" t="str">
            <v>ROI Gas</v>
          </cell>
          <cell r="F1899" t="str">
            <v>Mark-up</v>
          </cell>
          <cell r="H1899" t="str">
            <v>€/MWh</v>
          </cell>
        </row>
        <row r="1900">
          <cell r="A1900" t="str">
            <v>ROI</v>
          </cell>
          <cell r="D1900" t="str">
            <v>NW5</v>
          </cell>
          <cell r="E1900" t="str">
            <v>ROI Gas</v>
          </cell>
          <cell r="F1900" t="str">
            <v>Price Received</v>
          </cell>
          <cell r="H1900" t="str">
            <v>€/MWh</v>
          </cell>
        </row>
        <row r="1901">
          <cell r="A1901" t="str">
            <v>ROI</v>
          </cell>
          <cell r="D1901" t="str">
            <v>NW5</v>
          </cell>
          <cell r="E1901" t="str">
            <v>ROI Gas</v>
          </cell>
          <cell r="F1901" t="str">
            <v>Pool Revenue</v>
          </cell>
          <cell r="H1901">
            <v>0</v>
          </cell>
        </row>
        <row r="1902">
          <cell r="A1902" t="str">
            <v>ROI</v>
          </cell>
          <cell r="D1902" t="str">
            <v>NW5</v>
          </cell>
          <cell r="E1902" t="str">
            <v>ROI Gas</v>
          </cell>
          <cell r="F1902" t="str">
            <v>Net Revenue</v>
          </cell>
          <cell r="H1902">
            <v>0</v>
          </cell>
        </row>
        <row r="1903">
          <cell r="A1903" t="str">
            <v>ROI</v>
          </cell>
          <cell r="D1903" t="str">
            <v>NW5</v>
          </cell>
          <cell r="E1903" t="str">
            <v>ROI Gas</v>
          </cell>
          <cell r="F1903" t="str">
            <v>Net Profit</v>
          </cell>
          <cell r="H1903">
            <v>0</v>
          </cell>
        </row>
        <row r="1904">
          <cell r="A1904" t="str">
            <v>ROI</v>
          </cell>
          <cell r="D1904" t="str">
            <v>NW5</v>
          </cell>
          <cell r="E1904" t="str">
            <v>ROI Gas</v>
          </cell>
          <cell r="F1904" t="str">
            <v>Installed Capacity</v>
          </cell>
          <cell r="H1904" t="str">
            <v>MW</v>
          </cell>
        </row>
        <row r="1905">
          <cell r="A1905" t="str">
            <v>ROI</v>
          </cell>
          <cell r="D1905" t="str">
            <v>NW5</v>
          </cell>
          <cell r="E1905" t="str">
            <v>ROI Gas</v>
          </cell>
          <cell r="F1905" t="str">
            <v>Rated Capacity</v>
          </cell>
          <cell r="H1905" t="str">
            <v>MW</v>
          </cell>
        </row>
        <row r="1906">
          <cell r="A1906" t="str">
            <v>ROI</v>
          </cell>
          <cell r="D1906" t="str">
            <v>NW5</v>
          </cell>
          <cell r="E1906" t="str">
            <v>ROI Gas</v>
          </cell>
          <cell r="F1906" t="str">
            <v>Maintenance</v>
          </cell>
          <cell r="H1906" t="str">
            <v>GWh</v>
          </cell>
        </row>
        <row r="1907">
          <cell r="A1907" t="str">
            <v>ROI</v>
          </cell>
          <cell r="D1907" t="str">
            <v>NW5</v>
          </cell>
          <cell r="E1907" t="str">
            <v>ROI Gas</v>
          </cell>
          <cell r="F1907" t="str">
            <v>Forced Outage</v>
          </cell>
          <cell r="H1907" t="str">
            <v>GWh</v>
          </cell>
        </row>
        <row r="1908">
          <cell r="A1908" t="str">
            <v>ROI</v>
          </cell>
          <cell r="D1908" t="str">
            <v>NW5</v>
          </cell>
          <cell r="E1908" t="str">
            <v>ROI Gas</v>
          </cell>
          <cell r="F1908" t="str">
            <v>Available Energy</v>
          </cell>
          <cell r="H1908" t="str">
            <v>GWh</v>
          </cell>
        </row>
        <row r="1909">
          <cell r="A1909" t="str">
            <v>ROI</v>
          </cell>
          <cell r="D1909" t="str">
            <v>PBC</v>
          </cell>
          <cell r="E1909" t="str">
            <v>ROI Gas</v>
          </cell>
          <cell r="F1909" t="str">
            <v>Generation</v>
          </cell>
          <cell r="H1909" t="str">
            <v>GWh</v>
          </cell>
        </row>
        <row r="1910">
          <cell r="A1910" t="str">
            <v>ROI</v>
          </cell>
          <cell r="D1910" t="str">
            <v>PBC</v>
          </cell>
          <cell r="E1910" t="str">
            <v>ROI Gas</v>
          </cell>
          <cell r="F1910" t="str">
            <v>Units Started</v>
          </cell>
          <cell r="H1910" t="str">
            <v>-</v>
          </cell>
        </row>
        <row r="1911">
          <cell r="A1911" t="str">
            <v>ROI</v>
          </cell>
          <cell r="D1911" t="str">
            <v>PBC</v>
          </cell>
          <cell r="E1911" t="str">
            <v>ROI Gas</v>
          </cell>
          <cell r="F1911" t="str">
            <v>Hours of Operation</v>
          </cell>
          <cell r="H1911" t="str">
            <v>hrs</v>
          </cell>
        </row>
        <row r="1912">
          <cell r="A1912" t="str">
            <v>ROI</v>
          </cell>
          <cell r="D1912" t="str">
            <v>PBC</v>
          </cell>
          <cell r="E1912" t="str">
            <v>ROI Gas</v>
          </cell>
          <cell r="F1912" t="str">
            <v>Capacity Factor</v>
          </cell>
          <cell r="H1912" t="str">
            <v>%</v>
          </cell>
        </row>
        <row r="1913">
          <cell r="A1913" t="str">
            <v>ROI</v>
          </cell>
          <cell r="D1913" t="str">
            <v>PBC</v>
          </cell>
          <cell r="E1913" t="str">
            <v>ROI Gas</v>
          </cell>
          <cell r="F1913" t="str">
            <v>Energy Curtailed</v>
          </cell>
          <cell r="H1913" t="str">
            <v>GWh</v>
          </cell>
        </row>
        <row r="1914">
          <cell r="A1914" t="str">
            <v>ROI</v>
          </cell>
          <cell r="D1914" t="str">
            <v>PBC</v>
          </cell>
          <cell r="E1914" t="str">
            <v>ROI Gas</v>
          </cell>
          <cell r="F1914" t="str">
            <v>Fixed Load Generation</v>
          </cell>
          <cell r="H1914" t="str">
            <v>GWh</v>
          </cell>
        </row>
        <row r="1915">
          <cell r="A1915" t="str">
            <v>ROI</v>
          </cell>
          <cell r="D1915" t="str">
            <v>PBC</v>
          </cell>
          <cell r="E1915" t="str">
            <v>ROI Gas</v>
          </cell>
          <cell r="F1915" t="str">
            <v>Pump Load</v>
          </cell>
          <cell r="H1915" t="str">
            <v>GWh</v>
          </cell>
        </row>
        <row r="1916">
          <cell r="A1916" t="str">
            <v>ROI</v>
          </cell>
          <cell r="D1916" t="str">
            <v>PBC</v>
          </cell>
          <cell r="E1916" t="str">
            <v>ROI Gas</v>
          </cell>
          <cell r="F1916" t="str">
            <v>VO&amp;M Cost</v>
          </cell>
          <cell r="H1916">
            <v>0</v>
          </cell>
        </row>
        <row r="1917">
          <cell r="A1917" t="str">
            <v>ROI</v>
          </cell>
          <cell r="D1917" t="str">
            <v>PBC</v>
          </cell>
          <cell r="E1917" t="str">
            <v>ROI Gas</v>
          </cell>
          <cell r="F1917" t="str">
            <v>Generation Cost</v>
          </cell>
          <cell r="H1917">
            <v>0</v>
          </cell>
        </row>
        <row r="1918">
          <cell r="A1918" t="str">
            <v>ROI</v>
          </cell>
          <cell r="D1918" t="str">
            <v>PBC</v>
          </cell>
          <cell r="E1918" t="str">
            <v>ROI Gas</v>
          </cell>
          <cell r="F1918" t="str">
            <v>Start &amp; Shutdown Cost</v>
          </cell>
          <cell r="H1918">
            <v>0</v>
          </cell>
        </row>
        <row r="1919">
          <cell r="A1919" t="str">
            <v>ROI</v>
          </cell>
          <cell r="D1919" t="str">
            <v>PBC</v>
          </cell>
          <cell r="E1919" t="str">
            <v>ROI Gas</v>
          </cell>
          <cell r="F1919" t="str">
            <v>Start Fuel Cost</v>
          </cell>
          <cell r="H1919">
            <v>0</v>
          </cell>
        </row>
        <row r="1920">
          <cell r="A1920" t="str">
            <v>ROI</v>
          </cell>
          <cell r="D1920" t="str">
            <v>PBC</v>
          </cell>
          <cell r="E1920" t="str">
            <v>ROI Gas</v>
          </cell>
          <cell r="F1920" t="str">
            <v>Emissions Cost</v>
          </cell>
          <cell r="H1920">
            <v>0</v>
          </cell>
        </row>
        <row r="1921">
          <cell r="A1921" t="str">
            <v>ROI</v>
          </cell>
          <cell r="D1921" t="str">
            <v>PBC</v>
          </cell>
          <cell r="E1921" t="str">
            <v>ROI Gas</v>
          </cell>
          <cell r="F1921" t="str">
            <v>Total Generation Cost</v>
          </cell>
          <cell r="H1921">
            <v>0</v>
          </cell>
        </row>
        <row r="1922">
          <cell r="A1922" t="str">
            <v>ROI</v>
          </cell>
          <cell r="D1922" t="str">
            <v>PBC</v>
          </cell>
          <cell r="E1922" t="str">
            <v>ROI Gas</v>
          </cell>
          <cell r="F1922" t="str">
            <v>SRMC</v>
          </cell>
          <cell r="H1922" t="str">
            <v>€/MWh</v>
          </cell>
        </row>
        <row r="1923">
          <cell r="A1923" t="str">
            <v>ROI</v>
          </cell>
          <cell r="D1923" t="str">
            <v>PBC</v>
          </cell>
          <cell r="E1923" t="str">
            <v>ROI Gas</v>
          </cell>
          <cell r="F1923" t="str">
            <v>Mark-up</v>
          </cell>
          <cell r="H1923" t="str">
            <v>€/MWh</v>
          </cell>
        </row>
        <row r="1924">
          <cell r="A1924" t="str">
            <v>ROI</v>
          </cell>
          <cell r="D1924" t="str">
            <v>PBC</v>
          </cell>
          <cell r="E1924" t="str">
            <v>ROI Gas</v>
          </cell>
          <cell r="F1924" t="str">
            <v>Mark-up</v>
          </cell>
          <cell r="H1924" t="str">
            <v>€/MWh</v>
          </cell>
        </row>
        <row r="1925">
          <cell r="A1925" t="str">
            <v>ROI</v>
          </cell>
          <cell r="D1925" t="str">
            <v>PBC</v>
          </cell>
          <cell r="E1925" t="str">
            <v>ROI Gas</v>
          </cell>
          <cell r="F1925" t="str">
            <v>Mark-up</v>
          </cell>
          <cell r="H1925" t="str">
            <v>€/MWh</v>
          </cell>
        </row>
        <row r="1926">
          <cell r="A1926" t="str">
            <v>ROI</v>
          </cell>
          <cell r="D1926" t="str">
            <v>PBC</v>
          </cell>
          <cell r="E1926" t="str">
            <v>ROI Gas</v>
          </cell>
          <cell r="F1926" t="str">
            <v>Price Received</v>
          </cell>
          <cell r="H1926" t="str">
            <v>€/MWh</v>
          </cell>
        </row>
        <row r="1927">
          <cell r="A1927" t="str">
            <v>ROI</v>
          </cell>
          <cell r="D1927" t="str">
            <v>PBC</v>
          </cell>
          <cell r="E1927" t="str">
            <v>ROI Gas</v>
          </cell>
          <cell r="F1927" t="str">
            <v>Pool Revenue</v>
          </cell>
          <cell r="H1927">
            <v>0</v>
          </cell>
        </row>
        <row r="1928">
          <cell r="A1928" t="str">
            <v>ROI</v>
          </cell>
          <cell r="D1928" t="str">
            <v>PBC</v>
          </cell>
          <cell r="E1928" t="str">
            <v>ROI Gas</v>
          </cell>
          <cell r="F1928" t="str">
            <v>Net Revenue</v>
          </cell>
          <cell r="H1928">
            <v>0</v>
          </cell>
        </row>
        <row r="1929">
          <cell r="A1929" t="str">
            <v>ROI</v>
          </cell>
          <cell r="D1929" t="str">
            <v>PBC</v>
          </cell>
          <cell r="E1929" t="str">
            <v>ROI Gas</v>
          </cell>
          <cell r="F1929" t="str">
            <v>Net Profit</v>
          </cell>
          <cell r="H1929">
            <v>0</v>
          </cell>
        </row>
        <row r="1930">
          <cell r="A1930" t="str">
            <v>ROI</v>
          </cell>
          <cell r="D1930" t="str">
            <v>PBC</v>
          </cell>
          <cell r="E1930" t="str">
            <v>ROI Gas</v>
          </cell>
          <cell r="F1930" t="str">
            <v>Installed Capacity</v>
          </cell>
          <cell r="H1930" t="str">
            <v>MW</v>
          </cell>
        </row>
        <row r="1931">
          <cell r="A1931" t="str">
            <v>ROI</v>
          </cell>
          <cell r="D1931" t="str">
            <v>PBC</v>
          </cell>
          <cell r="E1931" t="str">
            <v>ROI Gas</v>
          </cell>
          <cell r="F1931" t="str">
            <v>Rated Capacity</v>
          </cell>
          <cell r="H1931" t="str">
            <v>MW</v>
          </cell>
        </row>
        <row r="1932">
          <cell r="A1932" t="str">
            <v>ROI</v>
          </cell>
          <cell r="D1932" t="str">
            <v>PBC</v>
          </cell>
          <cell r="E1932" t="str">
            <v>ROI Gas</v>
          </cell>
          <cell r="F1932" t="str">
            <v>Maintenance</v>
          </cell>
          <cell r="H1932" t="str">
            <v>GWh</v>
          </cell>
        </row>
        <row r="1933">
          <cell r="A1933" t="str">
            <v>ROI</v>
          </cell>
          <cell r="D1933" t="str">
            <v>PBC</v>
          </cell>
          <cell r="E1933" t="str">
            <v>ROI Gas</v>
          </cell>
          <cell r="F1933" t="str">
            <v>Forced Outage</v>
          </cell>
          <cell r="H1933" t="str">
            <v>GWh</v>
          </cell>
        </row>
        <row r="1934">
          <cell r="A1934" t="str">
            <v>ROI</v>
          </cell>
          <cell r="D1934" t="str">
            <v>PBC</v>
          </cell>
          <cell r="E1934" t="str">
            <v>ROI Gas</v>
          </cell>
          <cell r="F1934" t="str">
            <v>Available Energy</v>
          </cell>
          <cell r="H1934" t="str">
            <v>GWh</v>
          </cell>
        </row>
        <row r="1935">
          <cell r="A1935" t="str">
            <v>ROI</v>
          </cell>
          <cell r="D1935" t="str">
            <v>RP 3</v>
          </cell>
          <cell r="E1935" t="str">
            <v>ROI Gas</v>
          </cell>
          <cell r="F1935" t="str">
            <v>Generation</v>
          </cell>
          <cell r="H1935" t="str">
            <v>GWh</v>
          </cell>
        </row>
        <row r="1936">
          <cell r="A1936" t="str">
            <v>ROI</v>
          </cell>
          <cell r="D1936" t="str">
            <v>RP 3</v>
          </cell>
          <cell r="E1936" t="str">
            <v>ROI Gas</v>
          </cell>
          <cell r="F1936" t="str">
            <v>Units Started</v>
          </cell>
          <cell r="H1936" t="str">
            <v>-</v>
          </cell>
        </row>
        <row r="1937">
          <cell r="A1937" t="str">
            <v>ROI</v>
          </cell>
          <cell r="D1937" t="str">
            <v>RP 3</v>
          </cell>
          <cell r="E1937" t="str">
            <v>ROI Gas</v>
          </cell>
          <cell r="F1937" t="str">
            <v>Hours of Operation</v>
          </cell>
          <cell r="H1937" t="str">
            <v>hrs</v>
          </cell>
        </row>
        <row r="1938">
          <cell r="A1938" t="str">
            <v>ROI</v>
          </cell>
          <cell r="D1938" t="str">
            <v>RP 3</v>
          </cell>
          <cell r="E1938" t="str">
            <v>ROI Gas</v>
          </cell>
          <cell r="F1938" t="str">
            <v>Capacity Factor</v>
          </cell>
          <cell r="H1938" t="str">
            <v>%</v>
          </cell>
        </row>
        <row r="1939">
          <cell r="A1939" t="str">
            <v>ROI</v>
          </cell>
          <cell r="D1939" t="str">
            <v>RP 3</v>
          </cell>
          <cell r="E1939" t="str">
            <v>ROI Gas</v>
          </cell>
          <cell r="F1939" t="str">
            <v>Energy Curtailed</v>
          </cell>
          <cell r="H1939" t="str">
            <v>GWh</v>
          </cell>
        </row>
        <row r="1940">
          <cell r="A1940" t="str">
            <v>ROI</v>
          </cell>
          <cell r="D1940" t="str">
            <v>RP 3</v>
          </cell>
          <cell r="E1940" t="str">
            <v>ROI Gas</v>
          </cell>
          <cell r="F1940" t="str">
            <v>Fixed Load Generation</v>
          </cell>
          <cell r="H1940" t="str">
            <v>GWh</v>
          </cell>
        </row>
        <row r="1941">
          <cell r="A1941" t="str">
            <v>ROI</v>
          </cell>
          <cell r="D1941" t="str">
            <v>RP 3</v>
          </cell>
          <cell r="E1941" t="str">
            <v>ROI Gas</v>
          </cell>
          <cell r="F1941" t="str">
            <v>Pump Load</v>
          </cell>
          <cell r="H1941" t="str">
            <v>GWh</v>
          </cell>
        </row>
        <row r="1942">
          <cell r="A1942" t="str">
            <v>ROI</v>
          </cell>
          <cell r="D1942" t="str">
            <v>RP 3</v>
          </cell>
          <cell r="E1942" t="str">
            <v>ROI Gas</v>
          </cell>
          <cell r="F1942" t="str">
            <v>VO&amp;M Cost</v>
          </cell>
          <cell r="H1942">
            <v>0</v>
          </cell>
        </row>
        <row r="1943">
          <cell r="A1943" t="str">
            <v>ROI</v>
          </cell>
          <cell r="D1943" t="str">
            <v>RP 3</v>
          </cell>
          <cell r="E1943" t="str">
            <v>ROI Gas</v>
          </cell>
          <cell r="F1943" t="str">
            <v>Generation Cost</v>
          </cell>
          <cell r="H1943">
            <v>0</v>
          </cell>
        </row>
        <row r="1944">
          <cell r="A1944" t="str">
            <v>ROI</v>
          </cell>
          <cell r="D1944" t="str">
            <v>RP 3</v>
          </cell>
          <cell r="E1944" t="str">
            <v>ROI Gas</v>
          </cell>
          <cell r="F1944" t="str">
            <v>Start &amp; Shutdown Cost</v>
          </cell>
          <cell r="H1944">
            <v>0</v>
          </cell>
        </row>
        <row r="1945">
          <cell r="A1945" t="str">
            <v>ROI</v>
          </cell>
          <cell r="D1945" t="str">
            <v>RP 3</v>
          </cell>
          <cell r="E1945" t="str">
            <v>ROI Gas</v>
          </cell>
          <cell r="F1945" t="str">
            <v>Start Fuel Cost</v>
          </cell>
          <cell r="H1945">
            <v>0</v>
          </cell>
        </row>
        <row r="1946">
          <cell r="A1946" t="str">
            <v>ROI</v>
          </cell>
          <cell r="D1946" t="str">
            <v>RP 3</v>
          </cell>
          <cell r="E1946" t="str">
            <v>ROI Gas</v>
          </cell>
          <cell r="F1946" t="str">
            <v>Emissions Cost</v>
          </cell>
          <cell r="H1946">
            <v>0</v>
          </cell>
        </row>
        <row r="1947">
          <cell r="A1947" t="str">
            <v>ROI</v>
          </cell>
          <cell r="D1947" t="str">
            <v>RP 3</v>
          </cell>
          <cell r="E1947" t="str">
            <v>ROI Gas</v>
          </cell>
          <cell r="F1947" t="str">
            <v>Total Generation Cost</v>
          </cell>
          <cell r="H1947">
            <v>0</v>
          </cell>
        </row>
        <row r="1948">
          <cell r="A1948" t="str">
            <v>ROI</v>
          </cell>
          <cell r="D1948" t="str">
            <v>RP 3</v>
          </cell>
          <cell r="E1948" t="str">
            <v>ROI Gas</v>
          </cell>
          <cell r="F1948" t="str">
            <v>SRMC</v>
          </cell>
          <cell r="H1948" t="str">
            <v>€/MWh</v>
          </cell>
        </row>
        <row r="1949">
          <cell r="A1949" t="str">
            <v>ROI</v>
          </cell>
          <cell r="D1949" t="str">
            <v>RP 3</v>
          </cell>
          <cell r="E1949" t="str">
            <v>ROI Gas</v>
          </cell>
          <cell r="F1949" t="str">
            <v>Mark-up</v>
          </cell>
          <cell r="H1949" t="str">
            <v>€/MWh</v>
          </cell>
        </row>
        <row r="1950">
          <cell r="A1950" t="str">
            <v>ROI</v>
          </cell>
          <cell r="D1950" t="str">
            <v>RP 3</v>
          </cell>
          <cell r="E1950" t="str">
            <v>ROI Gas</v>
          </cell>
          <cell r="F1950" t="str">
            <v>Price Received</v>
          </cell>
          <cell r="H1950" t="str">
            <v>€/MWh</v>
          </cell>
        </row>
        <row r="1951">
          <cell r="A1951" t="str">
            <v>ROI</v>
          </cell>
          <cell r="D1951" t="str">
            <v>RP 3</v>
          </cell>
          <cell r="E1951" t="str">
            <v>ROI Gas</v>
          </cell>
          <cell r="F1951" t="str">
            <v>Pool Revenue</v>
          </cell>
          <cell r="H1951">
            <v>0</v>
          </cell>
        </row>
        <row r="1952">
          <cell r="A1952" t="str">
            <v>ROI</v>
          </cell>
          <cell r="D1952" t="str">
            <v>RP 3</v>
          </cell>
          <cell r="E1952" t="str">
            <v>ROI Gas</v>
          </cell>
          <cell r="F1952" t="str">
            <v>Net Revenue</v>
          </cell>
          <cell r="H1952">
            <v>0</v>
          </cell>
        </row>
        <row r="1953">
          <cell r="A1953" t="str">
            <v>ROI</v>
          </cell>
          <cell r="D1953" t="str">
            <v>RP 3</v>
          </cell>
          <cell r="E1953" t="str">
            <v>ROI Gas</v>
          </cell>
          <cell r="F1953" t="str">
            <v>Net Profit</v>
          </cell>
          <cell r="H1953">
            <v>0</v>
          </cell>
        </row>
        <row r="1954">
          <cell r="A1954" t="str">
            <v>ROI</v>
          </cell>
          <cell r="D1954" t="str">
            <v>RP 3</v>
          </cell>
          <cell r="E1954" t="str">
            <v>ROI Gas</v>
          </cell>
          <cell r="F1954" t="str">
            <v>Installed Capacity</v>
          </cell>
          <cell r="H1954" t="str">
            <v>MW</v>
          </cell>
        </row>
        <row r="1955">
          <cell r="A1955" t="str">
            <v>ROI</v>
          </cell>
          <cell r="D1955" t="str">
            <v>RP 3</v>
          </cell>
          <cell r="E1955" t="str">
            <v>ROI Gas</v>
          </cell>
          <cell r="F1955" t="str">
            <v>Rated Capacity</v>
          </cell>
          <cell r="H1955" t="str">
            <v>MW</v>
          </cell>
        </row>
        <row r="1956">
          <cell r="A1956" t="str">
            <v>ROI</v>
          </cell>
          <cell r="D1956" t="str">
            <v>RP 3</v>
          </cell>
          <cell r="E1956" t="str">
            <v>ROI Gas</v>
          </cell>
          <cell r="F1956" t="str">
            <v>Maintenance</v>
          </cell>
          <cell r="H1956" t="str">
            <v>GWh</v>
          </cell>
        </row>
        <row r="1957">
          <cell r="A1957" t="str">
            <v>ROI</v>
          </cell>
          <cell r="D1957" t="str">
            <v>RP 3</v>
          </cell>
          <cell r="E1957" t="str">
            <v>ROI Gas</v>
          </cell>
          <cell r="F1957" t="str">
            <v>Forced Outage</v>
          </cell>
          <cell r="H1957" t="str">
            <v>GWh</v>
          </cell>
        </row>
        <row r="1958">
          <cell r="A1958" t="str">
            <v>ROI</v>
          </cell>
          <cell r="D1958" t="str">
            <v>RP 3</v>
          </cell>
          <cell r="E1958" t="str">
            <v>ROI Gas</v>
          </cell>
          <cell r="F1958" t="str">
            <v>Available Energy</v>
          </cell>
          <cell r="H1958" t="str">
            <v>GWh</v>
          </cell>
        </row>
        <row r="1959">
          <cell r="A1959" t="str">
            <v>ROI</v>
          </cell>
          <cell r="D1959" t="str">
            <v>RP 4</v>
          </cell>
          <cell r="E1959" t="str">
            <v>ROI Gas</v>
          </cell>
          <cell r="F1959" t="str">
            <v>Generation</v>
          </cell>
          <cell r="H1959" t="str">
            <v>GWh</v>
          </cell>
        </row>
        <row r="1960">
          <cell r="A1960" t="str">
            <v>ROI</v>
          </cell>
          <cell r="D1960" t="str">
            <v>RP 4</v>
          </cell>
          <cell r="E1960" t="str">
            <v>ROI Gas</v>
          </cell>
          <cell r="F1960" t="str">
            <v>Units Started</v>
          </cell>
          <cell r="H1960" t="str">
            <v>-</v>
          </cell>
        </row>
        <row r="1961">
          <cell r="A1961" t="str">
            <v>ROI</v>
          </cell>
          <cell r="D1961" t="str">
            <v>RP 4</v>
          </cell>
          <cell r="E1961" t="str">
            <v>ROI Gas</v>
          </cell>
          <cell r="F1961" t="str">
            <v>Hours of Operation</v>
          </cell>
          <cell r="H1961" t="str">
            <v>hrs</v>
          </cell>
        </row>
        <row r="1962">
          <cell r="A1962" t="str">
            <v>ROI</v>
          </cell>
          <cell r="D1962" t="str">
            <v>RP 4</v>
          </cell>
          <cell r="E1962" t="str">
            <v>ROI Gas</v>
          </cell>
          <cell r="F1962" t="str">
            <v>Capacity Factor</v>
          </cell>
          <cell r="H1962" t="str">
            <v>%</v>
          </cell>
        </row>
        <row r="1963">
          <cell r="A1963" t="str">
            <v>ROI</v>
          </cell>
          <cell r="D1963" t="str">
            <v>RP 4</v>
          </cell>
          <cell r="E1963" t="str">
            <v>ROI Gas</v>
          </cell>
          <cell r="F1963" t="str">
            <v>Energy Curtailed</v>
          </cell>
          <cell r="H1963" t="str">
            <v>GWh</v>
          </cell>
        </row>
        <row r="1964">
          <cell r="A1964" t="str">
            <v>ROI</v>
          </cell>
          <cell r="D1964" t="str">
            <v>RP 4</v>
          </cell>
          <cell r="E1964" t="str">
            <v>ROI Gas</v>
          </cell>
          <cell r="F1964" t="str">
            <v>Fixed Load Generation</v>
          </cell>
          <cell r="H1964" t="str">
            <v>GWh</v>
          </cell>
        </row>
        <row r="1965">
          <cell r="A1965" t="str">
            <v>ROI</v>
          </cell>
          <cell r="D1965" t="str">
            <v>RP 4</v>
          </cell>
          <cell r="E1965" t="str">
            <v>ROI Gas</v>
          </cell>
          <cell r="F1965" t="str">
            <v>Pump Load</v>
          </cell>
          <cell r="H1965" t="str">
            <v>GWh</v>
          </cell>
        </row>
        <row r="1966">
          <cell r="A1966" t="str">
            <v>ROI</v>
          </cell>
          <cell r="D1966" t="str">
            <v>RP 4</v>
          </cell>
          <cell r="E1966" t="str">
            <v>ROI Gas</v>
          </cell>
          <cell r="F1966" t="str">
            <v>VO&amp;M Cost</v>
          </cell>
          <cell r="H1966">
            <v>0</v>
          </cell>
        </row>
        <row r="1967">
          <cell r="A1967" t="str">
            <v>ROI</v>
          </cell>
          <cell r="D1967" t="str">
            <v>RP 4</v>
          </cell>
          <cell r="E1967" t="str">
            <v>ROI Gas</v>
          </cell>
          <cell r="F1967" t="str">
            <v>Generation Cost</v>
          </cell>
          <cell r="H1967">
            <v>0</v>
          </cell>
        </row>
        <row r="1968">
          <cell r="A1968" t="str">
            <v>ROI</v>
          </cell>
          <cell r="D1968" t="str">
            <v>RP 4</v>
          </cell>
          <cell r="E1968" t="str">
            <v>ROI Gas</v>
          </cell>
          <cell r="F1968" t="str">
            <v>Start &amp; Shutdown Cost</v>
          </cell>
          <cell r="H1968">
            <v>0</v>
          </cell>
        </row>
        <row r="1969">
          <cell r="A1969" t="str">
            <v>ROI</v>
          </cell>
          <cell r="D1969" t="str">
            <v>RP 4</v>
          </cell>
          <cell r="E1969" t="str">
            <v>ROI Gas</v>
          </cell>
          <cell r="F1969" t="str">
            <v>Start Fuel Cost</v>
          </cell>
          <cell r="H1969">
            <v>0</v>
          </cell>
        </row>
        <row r="1970">
          <cell r="A1970" t="str">
            <v>ROI</v>
          </cell>
          <cell r="D1970" t="str">
            <v>RP 4</v>
          </cell>
          <cell r="E1970" t="str">
            <v>ROI Gas</v>
          </cell>
          <cell r="F1970" t="str">
            <v>Emissions Cost</v>
          </cell>
          <cell r="H1970">
            <v>0</v>
          </cell>
        </row>
        <row r="1971">
          <cell r="A1971" t="str">
            <v>ROI</v>
          </cell>
          <cell r="D1971" t="str">
            <v>RP 4</v>
          </cell>
          <cell r="E1971" t="str">
            <v>ROI Gas</v>
          </cell>
          <cell r="F1971" t="str">
            <v>Total Generation Cost</v>
          </cell>
          <cell r="H1971">
            <v>0</v>
          </cell>
        </row>
        <row r="1972">
          <cell r="A1972" t="str">
            <v>ROI</v>
          </cell>
          <cell r="D1972" t="str">
            <v>RP 4</v>
          </cell>
          <cell r="E1972" t="str">
            <v>ROI Gas</v>
          </cell>
          <cell r="F1972" t="str">
            <v>SRMC</v>
          </cell>
          <cell r="H1972" t="str">
            <v>€/MWh</v>
          </cell>
        </row>
        <row r="1973">
          <cell r="A1973" t="str">
            <v>ROI</v>
          </cell>
          <cell r="D1973" t="str">
            <v>RP 4</v>
          </cell>
          <cell r="E1973" t="str">
            <v>ROI Gas</v>
          </cell>
          <cell r="F1973" t="str">
            <v>Mark-up</v>
          </cell>
          <cell r="H1973" t="str">
            <v>€/MWh</v>
          </cell>
        </row>
        <row r="1974">
          <cell r="A1974" t="str">
            <v>ROI</v>
          </cell>
          <cell r="D1974" t="str">
            <v>RP 4</v>
          </cell>
          <cell r="E1974" t="str">
            <v>ROI Gas</v>
          </cell>
          <cell r="F1974" t="str">
            <v>Price Received</v>
          </cell>
          <cell r="H1974" t="str">
            <v>€/MWh</v>
          </cell>
        </row>
        <row r="1975">
          <cell r="A1975" t="str">
            <v>ROI</v>
          </cell>
          <cell r="D1975" t="str">
            <v>RP 4</v>
          </cell>
          <cell r="E1975" t="str">
            <v>ROI Gas</v>
          </cell>
          <cell r="F1975" t="str">
            <v>Pool Revenue</v>
          </cell>
          <cell r="H1975">
            <v>0</v>
          </cell>
        </row>
        <row r="1976">
          <cell r="A1976" t="str">
            <v>ROI</v>
          </cell>
          <cell r="D1976" t="str">
            <v>RP 4</v>
          </cell>
          <cell r="E1976" t="str">
            <v>ROI Gas</v>
          </cell>
          <cell r="F1976" t="str">
            <v>Net Revenue</v>
          </cell>
          <cell r="H1976">
            <v>0</v>
          </cell>
        </row>
        <row r="1977">
          <cell r="A1977" t="str">
            <v>ROI</v>
          </cell>
          <cell r="D1977" t="str">
            <v>RP 4</v>
          </cell>
          <cell r="E1977" t="str">
            <v>ROI Gas</v>
          </cell>
          <cell r="F1977" t="str">
            <v>Net Profit</v>
          </cell>
          <cell r="H1977">
            <v>0</v>
          </cell>
        </row>
        <row r="1978">
          <cell r="A1978" t="str">
            <v>ROI</v>
          </cell>
          <cell r="D1978" t="str">
            <v>RP 4</v>
          </cell>
          <cell r="E1978" t="str">
            <v>ROI Gas</v>
          </cell>
          <cell r="F1978" t="str">
            <v>Installed Capacity</v>
          </cell>
          <cell r="H1978" t="str">
            <v>MW</v>
          </cell>
        </row>
        <row r="1979">
          <cell r="A1979" t="str">
            <v>ROI</v>
          </cell>
          <cell r="D1979" t="str">
            <v>RP 4</v>
          </cell>
          <cell r="E1979" t="str">
            <v>ROI Gas</v>
          </cell>
          <cell r="F1979" t="str">
            <v>Rated Capacity</v>
          </cell>
          <cell r="H1979" t="str">
            <v>MW</v>
          </cell>
        </row>
        <row r="1980">
          <cell r="A1980" t="str">
            <v>ROI</v>
          </cell>
          <cell r="D1980" t="str">
            <v>RP 4</v>
          </cell>
          <cell r="E1980" t="str">
            <v>ROI Gas</v>
          </cell>
          <cell r="F1980" t="str">
            <v>Maintenance</v>
          </cell>
          <cell r="H1980" t="str">
            <v>GWh</v>
          </cell>
        </row>
        <row r="1981">
          <cell r="A1981" t="str">
            <v>ROI</v>
          </cell>
          <cell r="D1981" t="str">
            <v>RP 4</v>
          </cell>
          <cell r="E1981" t="str">
            <v>ROI Gas</v>
          </cell>
          <cell r="F1981" t="str">
            <v>Forced Outage</v>
          </cell>
          <cell r="H1981" t="str">
            <v>GWh</v>
          </cell>
        </row>
        <row r="1982">
          <cell r="A1982" t="str">
            <v>ROI</v>
          </cell>
          <cell r="D1982" t="str">
            <v>RP 4</v>
          </cell>
          <cell r="E1982" t="str">
            <v>ROI Gas</v>
          </cell>
          <cell r="F1982" t="str">
            <v>Available Energy</v>
          </cell>
          <cell r="H1982" t="str">
            <v>GWh</v>
          </cell>
        </row>
        <row r="1983">
          <cell r="A1983" t="str">
            <v>ROI</v>
          </cell>
          <cell r="D1983" t="str">
            <v>SK3</v>
          </cell>
          <cell r="E1983" t="str">
            <v>ROI Gas</v>
          </cell>
          <cell r="F1983" t="str">
            <v>Generation</v>
          </cell>
          <cell r="H1983" t="str">
            <v>GWh</v>
          </cell>
        </row>
        <row r="1984">
          <cell r="A1984" t="str">
            <v>ROI</v>
          </cell>
          <cell r="D1984" t="str">
            <v>SK3</v>
          </cell>
          <cell r="E1984" t="str">
            <v>ROI Gas</v>
          </cell>
          <cell r="F1984" t="str">
            <v>Units Started</v>
          </cell>
          <cell r="H1984" t="str">
            <v>-</v>
          </cell>
        </row>
        <row r="1985">
          <cell r="A1985" t="str">
            <v>ROI</v>
          </cell>
          <cell r="D1985" t="str">
            <v>SK3</v>
          </cell>
          <cell r="E1985" t="str">
            <v>ROI Gas</v>
          </cell>
          <cell r="F1985" t="str">
            <v>Hours of Operation</v>
          </cell>
          <cell r="H1985" t="str">
            <v>hrs</v>
          </cell>
        </row>
        <row r="1986">
          <cell r="A1986" t="str">
            <v>ROI</v>
          </cell>
          <cell r="D1986" t="str">
            <v>SK3</v>
          </cell>
          <cell r="E1986" t="str">
            <v>ROI Gas</v>
          </cell>
          <cell r="F1986" t="str">
            <v>Capacity Factor</v>
          </cell>
          <cell r="H1986" t="str">
            <v>%</v>
          </cell>
        </row>
        <row r="1987">
          <cell r="A1987" t="str">
            <v>ROI</v>
          </cell>
          <cell r="D1987" t="str">
            <v>SK3</v>
          </cell>
          <cell r="E1987" t="str">
            <v>ROI Gas</v>
          </cell>
          <cell r="F1987" t="str">
            <v>Energy Curtailed</v>
          </cell>
          <cell r="H1987" t="str">
            <v>GWh</v>
          </cell>
        </row>
        <row r="1988">
          <cell r="A1988" t="str">
            <v>ROI</v>
          </cell>
          <cell r="D1988" t="str">
            <v>SK3</v>
          </cell>
          <cell r="E1988" t="str">
            <v>ROI Gas</v>
          </cell>
          <cell r="F1988" t="str">
            <v>Fixed Load Generation</v>
          </cell>
          <cell r="H1988" t="str">
            <v>GWh</v>
          </cell>
        </row>
        <row r="1989">
          <cell r="A1989" t="str">
            <v>ROI</v>
          </cell>
          <cell r="D1989" t="str">
            <v>SK3</v>
          </cell>
          <cell r="E1989" t="str">
            <v>ROI Gas</v>
          </cell>
          <cell r="F1989" t="str">
            <v>Pump Load</v>
          </cell>
          <cell r="H1989" t="str">
            <v>GWh</v>
          </cell>
        </row>
        <row r="1990">
          <cell r="A1990" t="str">
            <v>ROI</v>
          </cell>
          <cell r="D1990" t="str">
            <v>SK3</v>
          </cell>
          <cell r="E1990" t="str">
            <v>ROI Gas</v>
          </cell>
          <cell r="F1990" t="str">
            <v>VO&amp;M Cost</v>
          </cell>
          <cell r="H1990">
            <v>0</v>
          </cell>
        </row>
        <row r="1991">
          <cell r="A1991" t="str">
            <v>ROI</v>
          </cell>
          <cell r="D1991" t="str">
            <v>SK3</v>
          </cell>
          <cell r="E1991" t="str">
            <v>ROI Gas</v>
          </cell>
          <cell r="F1991" t="str">
            <v>Generation Cost</v>
          </cell>
          <cell r="H1991">
            <v>0</v>
          </cell>
        </row>
        <row r="1992">
          <cell r="A1992" t="str">
            <v>ROI</v>
          </cell>
          <cell r="D1992" t="str">
            <v>SK3</v>
          </cell>
          <cell r="E1992" t="str">
            <v>ROI Gas</v>
          </cell>
          <cell r="F1992" t="str">
            <v>Start &amp; Shutdown Cost</v>
          </cell>
          <cell r="H1992">
            <v>0</v>
          </cell>
        </row>
        <row r="1993">
          <cell r="A1993" t="str">
            <v>ROI</v>
          </cell>
          <cell r="D1993" t="str">
            <v>SK3</v>
          </cell>
          <cell r="E1993" t="str">
            <v>ROI Gas</v>
          </cell>
          <cell r="F1993" t="str">
            <v>Start Fuel Cost</v>
          </cell>
          <cell r="H1993">
            <v>0</v>
          </cell>
        </row>
        <row r="1994">
          <cell r="A1994" t="str">
            <v>ROI</v>
          </cell>
          <cell r="D1994" t="str">
            <v>SK3</v>
          </cell>
          <cell r="E1994" t="str">
            <v>ROI Gas</v>
          </cell>
          <cell r="F1994" t="str">
            <v>Emissions Cost</v>
          </cell>
          <cell r="H1994">
            <v>0</v>
          </cell>
        </row>
        <row r="1995">
          <cell r="A1995" t="str">
            <v>ROI</v>
          </cell>
          <cell r="D1995" t="str">
            <v>SK3</v>
          </cell>
          <cell r="E1995" t="str">
            <v>ROI Gas</v>
          </cell>
          <cell r="F1995" t="str">
            <v>Total Generation Cost</v>
          </cell>
          <cell r="H1995">
            <v>0</v>
          </cell>
        </row>
        <row r="1996">
          <cell r="A1996" t="str">
            <v>ROI</v>
          </cell>
          <cell r="D1996" t="str">
            <v>SK3</v>
          </cell>
          <cell r="E1996" t="str">
            <v>ROI Gas</v>
          </cell>
          <cell r="F1996" t="str">
            <v>SRMC</v>
          </cell>
          <cell r="H1996" t="str">
            <v>€/MWh</v>
          </cell>
        </row>
        <row r="1997">
          <cell r="A1997" t="str">
            <v>ROI</v>
          </cell>
          <cell r="D1997" t="str">
            <v>SK3</v>
          </cell>
          <cell r="E1997" t="str">
            <v>ROI Gas</v>
          </cell>
          <cell r="F1997" t="str">
            <v>Mark-up</v>
          </cell>
          <cell r="H1997" t="str">
            <v>€/MWh</v>
          </cell>
        </row>
        <row r="1998">
          <cell r="A1998" t="str">
            <v>ROI</v>
          </cell>
          <cell r="D1998" t="str">
            <v>SK3</v>
          </cell>
          <cell r="E1998" t="str">
            <v>ROI Gas</v>
          </cell>
          <cell r="F1998" t="str">
            <v>Price Received</v>
          </cell>
          <cell r="H1998" t="str">
            <v>€/MWh</v>
          </cell>
        </row>
        <row r="1999">
          <cell r="A1999" t="str">
            <v>ROI</v>
          </cell>
          <cell r="D1999" t="str">
            <v>SK3</v>
          </cell>
          <cell r="E1999" t="str">
            <v>ROI Gas</v>
          </cell>
          <cell r="F1999" t="str">
            <v>Pool Revenue</v>
          </cell>
          <cell r="H1999">
            <v>0</v>
          </cell>
        </row>
        <row r="2000">
          <cell r="A2000" t="str">
            <v>ROI</v>
          </cell>
          <cell r="D2000" t="str">
            <v>SK3</v>
          </cell>
          <cell r="E2000" t="str">
            <v>ROI Gas</v>
          </cell>
          <cell r="F2000" t="str">
            <v>Net Revenue</v>
          </cell>
          <cell r="H2000">
            <v>0</v>
          </cell>
        </row>
        <row r="2001">
          <cell r="A2001" t="str">
            <v>ROI</v>
          </cell>
          <cell r="D2001" t="str">
            <v>SK3</v>
          </cell>
          <cell r="E2001" t="str">
            <v>ROI Gas</v>
          </cell>
          <cell r="F2001" t="str">
            <v>Net Profit</v>
          </cell>
          <cell r="H2001">
            <v>0</v>
          </cell>
        </row>
        <row r="2002">
          <cell r="A2002" t="str">
            <v>ROI</v>
          </cell>
          <cell r="D2002" t="str">
            <v>SK3</v>
          </cell>
          <cell r="E2002" t="str">
            <v>ROI Gas</v>
          </cell>
          <cell r="F2002" t="str">
            <v>Installed Capacity</v>
          </cell>
          <cell r="H2002" t="str">
            <v>MW</v>
          </cell>
        </row>
        <row r="2003">
          <cell r="A2003" t="str">
            <v>ROI</v>
          </cell>
          <cell r="D2003" t="str">
            <v>SK3</v>
          </cell>
          <cell r="E2003" t="str">
            <v>ROI Gas</v>
          </cell>
          <cell r="F2003" t="str">
            <v>Rated Capacity</v>
          </cell>
          <cell r="H2003" t="str">
            <v>MW</v>
          </cell>
        </row>
        <row r="2004">
          <cell r="A2004" t="str">
            <v>ROI</v>
          </cell>
          <cell r="D2004" t="str">
            <v>SK3</v>
          </cell>
          <cell r="E2004" t="str">
            <v>ROI Gas</v>
          </cell>
          <cell r="F2004" t="str">
            <v>Maintenance</v>
          </cell>
          <cell r="H2004" t="str">
            <v>GWh</v>
          </cell>
        </row>
        <row r="2005">
          <cell r="A2005" t="str">
            <v>ROI</v>
          </cell>
          <cell r="D2005" t="str">
            <v>SK3</v>
          </cell>
          <cell r="E2005" t="str">
            <v>ROI Gas</v>
          </cell>
          <cell r="F2005" t="str">
            <v>Forced Outage</v>
          </cell>
          <cell r="H2005" t="str">
            <v>GWh</v>
          </cell>
        </row>
        <row r="2006">
          <cell r="A2006" t="str">
            <v>ROI</v>
          </cell>
          <cell r="D2006" t="str">
            <v>SK3</v>
          </cell>
          <cell r="E2006" t="str">
            <v>ROI Gas</v>
          </cell>
          <cell r="F2006" t="str">
            <v>Available Energy</v>
          </cell>
          <cell r="H2006" t="str">
            <v>GWh</v>
          </cell>
        </row>
        <row r="2007">
          <cell r="A2007" t="str">
            <v>ROI</v>
          </cell>
          <cell r="D2007" t="str">
            <v>SK4</v>
          </cell>
          <cell r="E2007" t="str">
            <v>ROI Gas</v>
          </cell>
          <cell r="F2007" t="str">
            <v>Generation</v>
          </cell>
          <cell r="H2007" t="str">
            <v>GWh</v>
          </cell>
        </row>
        <row r="2008">
          <cell r="A2008" t="str">
            <v>ROI</v>
          </cell>
          <cell r="D2008" t="str">
            <v>SK4</v>
          </cell>
          <cell r="E2008" t="str">
            <v>ROI Gas</v>
          </cell>
          <cell r="F2008" t="str">
            <v>Units Started</v>
          </cell>
          <cell r="H2008" t="str">
            <v>-</v>
          </cell>
        </row>
        <row r="2009">
          <cell r="A2009" t="str">
            <v>ROI</v>
          </cell>
          <cell r="D2009" t="str">
            <v>SK4</v>
          </cell>
          <cell r="E2009" t="str">
            <v>ROI Gas</v>
          </cell>
          <cell r="F2009" t="str">
            <v>Hours of Operation</v>
          </cell>
          <cell r="H2009" t="str">
            <v>hrs</v>
          </cell>
        </row>
        <row r="2010">
          <cell r="A2010" t="str">
            <v>ROI</v>
          </cell>
          <cell r="D2010" t="str">
            <v>SK4</v>
          </cell>
          <cell r="E2010" t="str">
            <v>ROI Gas</v>
          </cell>
          <cell r="F2010" t="str">
            <v>Capacity Factor</v>
          </cell>
          <cell r="H2010" t="str">
            <v>%</v>
          </cell>
        </row>
        <row r="2011">
          <cell r="A2011" t="str">
            <v>ROI</v>
          </cell>
          <cell r="D2011" t="str">
            <v>SK4</v>
          </cell>
          <cell r="E2011" t="str">
            <v>ROI Gas</v>
          </cell>
          <cell r="F2011" t="str">
            <v>Energy Curtailed</v>
          </cell>
          <cell r="H2011" t="str">
            <v>GWh</v>
          </cell>
        </row>
        <row r="2012">
          <cell r="A2012" t="str">
            <v>ROI</v>
          </cell>
          <cell r="D2012" t="str">
            <v>SK4</v>
          </cell>
          <cell r="E2012" t="str">
            <v>ROI Gas</v>
          </cell>
          <cell r="F2012" t="str">
            <v>Fixed Load Generation</v>
          </cell>
          <cell r="H2012" t="str">
            <v>GWh</v>
          </cell>
        </row>
        <row r="2013">
          <cell r="A2013" t="str">
            <v>ROI</v>
          </cell>
          <cell r="D2013" t="str">
            <v>SK4</v>
          </cell>
          <cell r="E2013" t="str">
            <v>ROI Gas</v>
          </cell>
          <cell r="F2013" t="str">
            <v>Pump Load</v>
          </cell>
          <cell r="H2013" t="str">
            <v>GWh</v>
          </cell>
        </row>
        <row r="2014">
          <cell r="A2014" t="str">
            <v>ROI</v>
          </cell>
          <cell r="D2014" t="str">
            <v>SK4</v>
          </cell>
          <cell r="E2014" t="str">
            <v>ROI Gas</v>
          </cell>
          <cell r="F2014" t="str">
            <v>VO&amp;M Cost</v>
          </cell>
          <cell r="H2014">
            <v>0</v>
          </cell>
        </row>
        <row r="2015">
          <cell r="A2015" t="str">
            <v>ROI</v>
          </cell>
          <cell r="D2015" t="str">
            <v>SK4</v>
          </cell>
          <cell r="E2015" t="str">
            <v>ROI Gas</v>
          </cell>
          <cell r="F2015" t="str">
            <v>Generation Cost</v>
          </cell>
          <cell r="H2015">
            <v>0</v>
          </cell>
        </row>
        <row r="2016">
          <cell r="A2016" t="str">
            <v>ROI</v>
          </cell>
          <cell r="D2016" t="str">
            <v>SK4</v>
          </cell>
          <cell r="E2016" t="str">
            <v>ROI Gas</v>
          </cell>
          <cell r="F2016" t="str">
            <v>Start &amp; Shutdown Cost</v>
          </cell>
          <cell r="H2016">
            <v>0</v>
          </cell>
        </row>
        <row r="2017">
          <cell r="A2017" t="str">
            <v>ROI</v>
          </cell>
          <cell r="D2017" t="str">
            <v>SK4</v>
          </cell>
          <cell r="E2017" t="str">
            <v>ROI Gas</v>
          </cell>
          <cell r="F2017" t="str">
            <v>Start Fuel Cost</v>
          </cell>
          <cell r="H2017">
            <v>0</v>
          </cell>
        </row>
        <row r="2018">
          <cell r="A2018" t="str">
            <v>ROI</v>
          </cell>
          <cell r="D2018" t="str">
            <v>SK4</v>
          </cell>
          <cell r="E2018" t="str">
            <v>ROI Gas</v>
          </cell>
          <cell r="F2018" t="str">
            <v>Emissions Cost</v>
          </cell>
          <cell r="H2018">
            <v>0</v>
          </cell>
        </row>
        <row r="2019">
          <cell r="A2019" t="str">
            <v>ROI</v>
          </cell>
          <cell r="D2019" t="str">
            <v>SK4</v>
          </cell>
          <cell r="E2019" t="str">
            <v>ROI Gas</v>
          </cell>
          <cell r="F2019" t="str">
            <v>Total Generation Cost</v>
          </cell>
          <cell r="H2019">
            <v>0</v>
          </cell>
        </row>
        <row r="2020">
          <cell r="A2020" t="str">
            <v>ROI</v>
          </cell>
          <cell r="D2020" t="str">
            <v>SK4</v>
          </cell>
          <cell r="E2020" t="str">
            <v>ROI Gas</v>
          </cell>
          <cell r="F2020" t="str">
            <v>SRMC</v>
          </cell>
          <cell r="H2020" t="str">
            <v>€/MWh</v>
          </cell>
        </row>
        <row r="2021">
          <cell r="A2021" t="str">
            <v>ROI</v>
          </cell>
          <cell r="D2021" t="str">
            <v>SK4</v>
          </cell>
          <cell r="E2021" t="str">
            <v>ROI Gas</v>
          </cell>
          <cell r="F2021" t="str">
            <v>Mark-up</v>
          </cell>
          <cell r="H2021" t="str">
            <v>€/MWh</v>
          </cell>
        </row>
        <row r="2022">
          <cell r="A2022" t="str">
            <v>ROI</v>
          </cell>
          <cell r="D2022" t="str">
            <v>SK4</v>
          </cell>
          <cell r="E2022" t="str">
            <v>ROI Gas</v>
          </cell>
          <cell r="F2022" t="str">
            <v>Price Received</v>
          </cell>
          <cell r="H2022" t="str">
            <v>€/MWh</v>
          </cell>
        </row>
        <row r="2023">
          <cell r="A2023" t="str">
            <v>ROI</v>
          </cell>
          <cell r="D2023" t="str">
            <v>SK4</v>
          </cell>
          <cell r="E2023" t="str">
            <v>ROI Gas</v>
          </cell>
          <cell r="F2023" t="str">
            <v>Pool Revenue</v>
          </cell>
          <cell r="H2023">
            <v>0</v>
          </cell>
        </row>
        <row r="2024">
          <cell r="A2024" t="str">
            <v>ROI</v>
          </cell>
          <cell r="D2024" t="str">
            <v>SK4</v>
          </cell>
          <cell r="E2024" t="str">
            <v>ROI Gas</v>
          </cell>
          <cell r="F2024" t="str">
            <v>Net Revenue</v>
          </cell>
          <cell r="H2024">
            <v>0</v>
          </cell>
        </row>
        <row r="2025">
          <cell r="A2025" t="str">
            <v>ROI</v>
          </cell>
          <cell r="D2025" t="str">
            <v>SK4</v>
          </cell>
          <cell r="E2025" t="str">
            <v>ROI Gas</v>
          </cell>
          <cell r="F2025" t="str">
            <v>Net Profit</v>
          </cell>
          <cell r="H2025">
            <v>0</v>
          </cell>
        </row>
        <row r="2026">
          <cell r="A2026" t="str">
            <v>ROI</v>
          </cell>
          <cell r="D2026" t="str">
            <v>SK4</v>
          </cell>
          <cell r="E2026" t="str">
            <v>ROI Gas</v>
          </cell>
          <cell r="F2026" t="str">
            <v>Installed Capacity</v>
          </cell>
          <cell r="H2026" t="str">
            <v>MW</v>
          </cell>
        </row>
        <row r="2027">
          <cell r="A2027" t="str">
            <v>ROI</v>
          </cell>
          <cell r="D2027" t="str">
            <v>SK4</v>
          </cell>
          <cell r="E2027" t="str">
            <v>ROI Gas</v>
          </cell>
          <cell r="F2027" t="str">
            <v>Rated Capacity</v>
          </cell>
          <cell r="H2027" t="str">
            <v>MW</v>
          </cell>
        </row>
        <row r="2028">
          <cell r="A2028" t="str">
            <v>ROI</v>
          </cell>
          <cell r="D2028" t="str">
            <v>SK4</v>
          </cell>
          <cell r="E2028" t="str">
            <v>ROI Gas</v>
          </cell>
          <cell r="F2028" t="str">
            <v>Maintenance</v>
          </cell>
          <cell r="H2028" t="str">
            <v>GWh</v>
          </cell>
        </row>
        <row r="2029">
          <cell r="A2029" t="str">
            <v>ROI</v>
          </cell>
          <cell r="D2029" t="str">
            <v>SK4</v>
          </cell>
          <cell r="E2029" t="str">
            <v>ROI Gas</v>
          </cell>
          <cell r="F2029" t="str">
            <v>Forced Outage</v>
          </cell>
          <cell r="H2029" t="str">
            <v>GWh</v>
          </cell>
        </row>
        <row r="2030">
          <cell r="A2030" t="str">
            <v>ROI</v>
          </cell>
          <cell r="D2030" t="str">
            <v>SK4</v>
          </cell>
          <cell r="E2030" t="str">
            <v>ROI Gas</v>
          </cell>
          <cell r="F2030" t="str">
            <v>Available Energy</v>
          </cell>
          <cell r="H2030" t="str">
            <v>GWh</v>
          </cell>
        </row>
        <row r="2031">
          <cell r="A2031" t="str">
            <v>ROI</v>
          </cell>
          <cell r="D2031" t="str">
            <v>Suir OCGT</v>
          </cell>
          <cell r="E2031" t="str">
            <v>ROI Gas</v>
          </cell>
          <cell r="F2031" t="str">
            <v>Generation</v>
          </cell>
          <cell r="H2031" t="str">
            <v>GWh</v>
          </cell>
        </row>
        <row r="2032">
          <cell r="A2032" t="str">
            <v>ROI</v>
          </cell>
          <cell r="D2032" t="str">
            <v>Suir OCGT</v>
          </cell>
          <cell r="E2032" t="str">
            <v>ROI Gas</v>
          </cell>
          <cell r="F2032" t="str">
            <v>Units Started</v>
          </cell>
          <cell r="H2032" t="str">
            <v>-</v>
          </cell>
        </row>
        <row r="2033">
          <cell r="A2033" t="str">
            <v>ROI</v>
          </cell>
          <cell r="D2033" t="str">
            <v>Suir OCGT</v>
          </cell>
          <cell r="E2033" t="str">
            <v>ROI Gas</v>
          </cell>
          <cell r="F2033" t="str">
            <v>Hours of Operation</v>
          </cell>
          <cell r="H2033" t="str">
            <v>hrs</v>
          </cell>
        </row>
        <row r="2034">
          <cell r="A2034" t="str">
            <v>ROI</v>
          </cell>
          <cell r="D2034" t="str">
            <v>Suir OCGT</v>
          </cell>
          <cell r="E2034" t="str">
            <v>ROI Gas</v>
          </cell>
          <cell r="F2034" t="str">
            <v>Capacity Factor</v>
          </cell>
          <cell r="H2034" t="str">
            <v>%</v>
          </cell>
        </row>
        <row r="2035">
          <cell r="A2035" t="str">
            <v>ROI</v>
          </cell>
          <cell r="D2035" t="str">
            <v>Suir OCGT</v>
          </cell>
          <cell r="E2035" t="str">
            <v>ROI Gas</v>
          </cell>
          <cell r="F2035" t="str">
            <v>Energy Curtailed</v>
          </cell>
          <cell r="H2035" t="str">
            <v>GWh</v>
          </cell>
        </row>
        <row r="2036">
          <cell r="A2036" t="str">
            <v>ROI</v>
          </cell>
          <cell r="D2036" t="str">
            <v>Suir OCGT</v>
          </cell>
          <cell r="E2036" t="str">
            <v>ROI Gas</v>
          </cell>
          <cell r="F2036" t="str">
            <v>Fixed Load Generation</v>
          </cell>
          <cell r="H2036" t="str">
            <v>GWh</v>
          </cell>
        </row>
        <row r="2037">
          <cell r="A2037" t="str">
            <v>ROI</v>
          </cell>
          <cell r="D2037" t="str">
            <v>Suir OCGT</v>
          </cell>
          <cell r="E2037" t="str">
            <v>ROI Gas</v>
          </cell>
          <cell r="F2037" t="str">
            <v>Pump Load</v>
          </cell>
          <cell r="H2037" t="str">
            <v>GWh</v>
          </cell>
        </row>
        <row r="2038">
          <cell r="A2038" t="str">
            <v>ROI</v>
          </cell>
          <cell r="D2038" t="str">
            <v>Suir OCGT</v>
          </cell>
          <cell r="E2038" t="str">
            <v>ROI Gas</v>
          </cell>
          <cell r="F2038" t="str">
            <v>VO&amp;M Cost</v>
          </cell>
          <cell r="H2038">
            <v>0</v>
          </cell>
        </row>
        <row r="2039">
          <cell r="A2039" t="str">
            <v>ROI</v>
          </cell>
          <cell r="D2039" t="str">
            <v>Suir OCGT</v>
          </cell>
          <cell r="E2039" t="str">
            <v>ROI Gas</v>
          </cell>
          <cell r="F2039" t="str">
            <v>Generation Cost</v>
          </cell>
          <cell r="H2039">
            <v>0</v>
          </cell>
        </row>
        <row r="2040">
          <cell r="A2040" t="str">
            <v>ROI</v>
          </cell>
          <cell r="D2040" t="str">
            <v>Suir OCGT</v>
          </cell>
          <cell r="E2040" t="str">
            <v>ROI Gas</v>
          </cell>
          <cell r="F2040" t="str">
            <v>Start &amp; Shutdown Cost</v>
          </cell>
          <cell r="H2040">
            <v>0</v>
          </cell>
        </row>
        <row r="2041">
          <cell r="A2041" t="str">
            <v>ROI</v>
          </cell>
          <cell r="D2041" t="str">
            <v>Suir OCGT</v>
          </cell>
          <cell r="E2041" t="str">
            <v>ROI Gas</v>
          </cell>
          <cell r="F2041" t="str">
            <v>Start Fuel Cost</v>
          </cell>
          <cell r="H2041">
            <v>0</v>
          </cell>
        </row>
        <row r="2042">
          <cell r="A2042" t="str">
            <v>ROI</v>
          </cell>
          <cell r="D2042" t="str">
            <v>Suir OCGT</v>
          </cell>
          <cell r="E2042" t="str">
            <v>ROI Gas</v>
          </cell>
          <cell r="F2042" t="str">
            <v>Emissions Cost</v>
          </cell>
          <cell r="H2042">
            <v>0</v>
          </cell>
        </row>
        <row r="2043">
          <cell r="A2043" t="str">
            <v>ROI</v>
          </cell>
          <cell r="D2043" t="str">
            <v>Suir OCGT</v>
          </cell>
          <cell r="E2043" t="str">
            <v>ROI Gas</v>
          </cell>
          <cell r="F2043" t="str">
            <v>Total Generation Cost</v>
          </cell>
          <cell r="H2043">
            <v>0</v>
          </cell>
        </row>
        <row r="2044">
          <cell r="A2044" t="str">
            <v>ROI</v>
          </cell>
          <cell r="D2044" t="str">
            <v>Suir OCGT</v>
          </cell>
          <cell r="E2044" t="str">
            <v>ROI Gas</v>
          </cell>
          <cell r="F2044" t="str">
            <v>SRMC</v>
          </cell>
          <cell r="H2044" t="str">
            <v>€/MWh</v>
          </cell>
        </row>
        <row r="2045">
          <cell r="A2045" t="str">
            <v>ROI</v>
          </cell>
          <cell r="D2045" t="str">
            <v>Suir OCGT</v>
          </cell>
          <cell r="E2045" t="str">
            <v>ROI Gas</v>
          </cell>
          <cell r="F2045" t="str">
            <v>Mark-up</v>
          </cell>
          <cell r="H2045" t="str">
            <v>€/MWh</v>
          </cell>
        </row>
        <row r="2046">
          <cell r="A2046" t="str">
            <v>ROI</v>
          </cell>
          <cell r="D2046" t="str">
            <v>Suir OCGT</v>
          </cell>
          <cell r="E2046" t="str">
            <v>ROI Gas</v>
          </cell>
          <cell r="F2046" t="str">
            <v>Mark-up</v>
          </cell>
          <cell r="H2046" t="str">
            <v>€/MWh</v>
          </cell>
        </row>
        <row r="2047">
          <cell r="A2047" t="str">
            <v>ROI</v>
          </cell>
          <cell r="D2047" t="str">
            <v>Suir OCGT</v>
          </cell>
          <cell r="E2047" t="str">
            <v>ROI Gas</v>
          </cell>
          <cell r="F2047" t="str">
            <v>Mark-up</v>
          </cell>
          <cell r="H2047" t="str">
            <v>€/MWh</v>
          </cell>
        </row>
        <row r="2048">
          <cell r="A2048" t="str">
            <v>ROI</v>
          </cell>
          <cell r="D2048" t="str">
            <v>Suir OCGT</v>
          </cell>
          <cell r="E2048" t="str">
            <v>ROI Gas</v>
          </cell>
          <cell r="F2048" t="str">
            <v>Price Received</v>
          </cell>
          <cell r="H2048" t="str">
            <v>€/MWh</v>
          </cell>
        </row>
        <row r="2049">
          <cell r="A2049" t="str">
            <v>ROI</v>
          </cell>
          <cell r="D2049" t="str">
            <v>Suir OCGT</v>
          </cell>
          <cell r="E2049" t="str">
            <v>ROI Gas</v>
          </cell>
          <cell r="F2049" t="str">
            <v>Pool Revenue</v>
          </cell>
          <cell r="H2049">
            <v>0</v>
          </cell>
        </row>
        <row r="2050">
          <cell r="A2050" t="str">
            <v>ROI</v>
          </cell>
          <cell r="D2050" t="str">
            <v>Suir OCGT</v>
          </cell>
          <cell r="E2050" t="str">
            <v>ROI Gas</v>
          </cell>
          <cell r="F2050" t="str">
            <v>Net Revenue</v>
          </cell>
          <cell r="H2050">
            <v>0</v>
          </cell>
        </row>
        <row r="2051">
          <cell r="A2051" t="str">
            <v>ROI</v>
          </cell>
          <cell r="D2051" t="str">
            <v>Suir OCGT</v>
          </cell>
          <cell r="E2051" t="str">
            <v>ROI Gas</v>
          </cell>
          <cell r="F2051" t="str">
            <v>Net Profit</v>
          </cell>
          <cell r="H2051">
            <v>0</v>
          </cell>
        </row>
        <row r="2052">
          <cell r="A2052" t="str">
            <v>ROI</v>
          </cell>
          <cell r="D2052" t="str">
            <v>Suir OCGT</v>
          </cell>
          <cell r="E2052" t="str">
            <v>ROI Gas</v>
          </cell>
          <cell r="F2052" t="str">
            <v>Installed Capacity</v>
          </cell>
          <cell r="H2052" t="str">
            <v>MW</v>
          </cell>
        </row>
        <row r="2053">
          <cell r="A2053" t="str">
            <v>ROI</v>
          </cell>
          <cell r="D2053" t="str">
            <v>Suir OCGT</v>
          </cell>
          <cell r="E2053" t="str">
            <v>ROI Gas</v>
          </cell>
          <cell r="F2053" t="str">
            <v>Rated Capacity</v>
          </cell>
          <cell r="H2053" t="str">
            <v>MW</v>
          </cell>
        </row>
        <row r="2054">
          <cell r="A2054" t="str">
            <v>ROI</v>
          </cell>
          <cell r="D2054" t="str">
            <v>Suir OCGT</v>
          </cell>
          <cell r="E2054" t="str">
            <v>ROI Gas</v>
          </cell>
          <cell r="F2054" t="str">
            <v>Maintenance</v>
          </cell>
          <cell r="H2054" t="str">
            <v>GWh</v>
          </cell>
        </row>
        <row r="2055">
          <cell r="A2055" t="str">
            <v>ROI</v>
          </cell>
          <cell r="D2055" t="str">
            <v>Suir OCGT</v>
          </cell>
          <cell r="E2055" t="str">
            <v>ROI Gas</v>
          </cell>
          <cell r="F2055" t="str">
            <v>Forced Outage</v>
          </cell>
          <cell r="H2055" t="str">
            <v>GWh</v>
          </cell>
        </row>
        <row r="2056">
          <cell r="A2056" t="str">
            <v>ROI</v>
          </cell>
          <cell r="D2056" t="str">
            <v>Suir OCGT</v>
          </cell>
          <cell r="E2056" t="str">
            <v>ROI Gas</v>
          </cell>
          <cell r="F2056" t="str">
            <v>Available Energy</v>
          </cell>
          <cell r="H2056" t="str">
            <v>GWh</v>
          </cell>
        </row>
        <row r="2057">
          <cell r="A2057" t="str">
            <v>ROI</v>
          </cell>
          <cell r="D2057" t="str">
            <v>TB OCGT 1</v>
          </cell>
          <cell r="E2057" t="str">
            <v>ROI Gas</v>
          </cell>
          <cell r="F2057" t="str">
            <v>Generation</v>
          </cell>
          <cell r="H2057" t="str">
            <v>GWh</v>
          </cell>
        </row>
        <row r="2058">
          <cell r="A2058" t="str">
            <v>ROI</v>
          </cell>
          <cell r="D2058" t="str">
            <v>TB OCGT 1</v>
          </cell>
          <cell r="E2058" t="str">
            <v>ROI Gas</v>
          </cell>
          <cell r="F2058" t="str">
            <v>Units Started</v>
          </cell>
          <cell r="H2058" t="str">
            <v>-</v>
          </cell>
        </row>
        <row r="2059">
          <cell r="A2059" t="str">
            <v>ROI</v>
          </cell>
          <cell r="D2059" t="str">
            <v>TB OCGT 1</v>
          </cell>
          <cell r="E2059" t="str">
            <v>ROI Gas</v>
          </cell>
          <cell r="F2059" t="str">
            <v>Hours of Operation</v>
          </cell>
          <cell r="H2059" t="str">
            <v>hrs</v>
          </cell>
        </row>
        <row r="2060">
          <cell r="A2060" t="str">
            <v>ROI</v>
          </cell>
          <cell r="D2060" t="str">
            <v>TB OCGT 1</v>
          </cell>
          <cell r="E2060" t="str">
            <v>ROI Gas</v>
          </cell>
          <cell r="F2060" t="str">
            <v>Capacity Factor</v>
          </cell>
          <cell r="H2060" t="str">
            <v>%</v>
          </cell>
        </row>
        <row r="2061">
          <cell r="A2061" t="str">
            <v>ROI</v>
          </cell>
          <cell r="D2061" t="str">
            <v>TB OCGT 1</v>
          </cell>
          <cell r="E2061" t="str">
            <v>ROI Gas</v>
          </cell>
          <cell r="F2061" t="str">
            <v>Energy Curtailed</v>
          </cell>
          <cell r="H2061" t="str">
            <v>GWh</v>
          </cell>
        </row>
        <row r="2062">
          <cell r="A2062" t="str">
            <v>ROI</v>
          </cell>
          <cell r="D2062" t="str">
            <v>TB OCGT 1</v>
          </cell>
          <cell r="E2062" t="str">
            <v>ROI Gas</v>
          </cell>
          <cell r="F2062" t="str">
            <v>Fixed Load Generation</v>
          </cell>
          <cell r="H2062" t="str">
            <v>GWh</v>
          </cell>
        </row>
        <row r="2063">
          <cell r="A2063" t="str">
            <v>ROI</v>
          </cell>
          <cell r="D2063" t="str">
            <v>TB OCGT 1</v>
          </cell>
          <cell r="E2063" t="str">
            <v>ROI Gas</v>
          </cell>
          <cell r="F2063" t="str">
            <v>Pump Load</v>
          </cell>
          <cell r="H2063" t="str">
            <v>GWh</v>
          </cell>
        </row>
        <row r="2064">
          <cell r="A2064" t="str">
            <v>ROI</v>
          </cell>
          <cell r="D2064" t="str">
            <v>TB OCGT 1</v>
          </cell>
          <cell r="E2064" t="str">
            <v>ROI Gas</v>
          </cell>
          <cell r="F2064" t="str">
            <v>VO&amp;M Cost</v>
          </cell>
          <cell r="H2064">
            <v>0</v>
          </cell>
        </row>
        <row r="2065">
          <cell r="A2065" t="str">
            <v>ROI</v>
          </cell>
          <cell r="D2065" t="str">
            <v>TB OCGT 1</v>
          </cell>
          <cell r="E2065" t="str">
            <v>ROI Gas</v>
          </cell>
          <cell r="F2065" t="str">
            <v>Generation Cost</v>
          </cell>
          <cell r="H2065">
            <v>0</v>
          </cell>
        </row>
        <row r="2066">
          <cell r="A2066" t="str">
            <v>ROI</v>
          </cell>
          <cell r="D2066" t="str">
            <v>TB OCGT 1</v>
          </cell>
          <cell r="E2066" t="str">
            <v>ROI Gas</v>
          </cell>
          <cell r="F2066" t="str">
            <v>Start &amp; Shutdown Cost</v>
          </cell>
          <cell r="H2066">
            <v>0</v>
          </cell>
        </row>
        <row r="2067">
          <cell r="A2067" t="str">
            <v>ROI</v>
          </cell>
          <cell r="D2067" t="str">
            <v>TB OCGT 1</v>
          </cell>
          <cell r="E2067" t="str">
            <v>ROI Gas</v>
          </cell>
          <cell r="F2067" t="str">
            <v>Start Fuel Cost</v>
          </cell>
          <cell r="H2067">
            <v>0</v>
          </cell>
        </row>
        <row r="2068">
          <cell r="A2068" t="str">
            <v>ROI</v>
          </cell>
          <cell r="D2068" t="str">
            <v>TB OCGT 1</v>
          </cell>
          <cell r="E2068" t="str">
            <v>ROI Gas</v>
          </cell>
          <cell r="F2068" t="str">
            <v>Emissions Cost</v>
          </cell>
          <cell r="H2068">
            <v>0</v>
          </cell>
        </row>
        <row r="2069">
          <cell r="A2069" t="str">
            <v>ROI</v>
          </cell>
          <cell r="D2069" t="str">
            <v>TB OCGT 1</v>
          </cell>
          <cell r="E2069" t="str">
            <v>ROI Gas</v>
          </cell>
          <cell r="F2069" t="str">
            <v>Total Generation Cost</v>
          </cell>
          <cell r="H2069">
            <v>0</v>
          </cell>
        </row>
        <row r="2070">
          <cell r="A2070" t="str">
            <v>ROI</v>
          </cell>
          <cell r="D2070" t="str">
            <v>TB OCGT 1</v>
          </cell>
          <cell r="E2070" t="str">
            <v>ROI Gas</v>
          </cell>
          <cell r="F2070" t="str">
            <v>SRMC</v>
          </cell>
          <cell r="H2070" t="str">
            <v>€/MWh</v>
          </cell>
        </row>
        <row r="2071">
          <cell r="A2071" t="str">
            <v>ROI</v>
          </cell>
          <cell r="D2071" t="str">
            <v>TB OCGT 1</v>
          </cell>
          <cell r="E2071" t="str">
            <v>ROI Gas</v>
          </cell>
          <cell r="F2071" t="str">
            <v>Mark-up</v>
          </cell>
          <cell r="H2071" t="str">
            <v>€/MWh</v>
          </cell>
        </row>
        <row r="2072">
          <cell r="A2072" t="str">
            <v>ROI</v>
          </cell>
          <cell r="D2072" t="str">
            <v>TB OCGT 1</v>
          </cell>
          <cell r="E2072" t="str">
            <v>ROI Gas</v>
          </cell>
          <cell r="F2072" t="str">
            <v>Mark-up</v>
          </cell>
          <cell r="H2072" t="str">
            <v>€/MWh</v>
          </cell>
        </row>
        <row r="2073">
          <cell r="A2073" t="str">
            <v>ROI</v>
          </cell>
          <cell r="D2073" t="str">
            <v>TB OCGT 1</v>
          </cell>
          <cell r="E2073" t="str">
            <v>ROI Gas</v>
          </cell>
          <cell r="F2073" t="str">
            <v>Mark-up</v>
          </cell>
          <cell r="H2073" t="str">
            <v>€/MWh</v>
          </cell>
        </row>
        <row r="2074">
          <cell r="A2074" t="str">
            <v>ROI</v>
          </cell>
          <cell r="D2074" t="str">
            <v>TB OCGT 1</v>
          </cell>
          <cell r="E2074" t="str">
            <v>ROI Gas</v>
          </cell>
          <cell r="F2074" t="str">
            <v>Mark-up</v>
          </cell>
          <cell r="H2074" t="str">
            <v>€/MWh</v>
          </cell>
        </row>
        <row r="2075">
          <cell r="A2075" t="str">
            <v>ROI</v>
          </cell>
          <cell r="D2075" t="str">
            <v>TB OCGT 1</v>
          </cell>
          <cell r="E2075" t="str">
            <v>ROI Gas</v>
          </cell>
          <cell r="F2075" t="str">
            <v>Mark-up</v>
          </cell>
          <cell r="H2075" t="str">
            <v>€/MWh</v>
          </cell>
        </row>
        <row r="2076">
          <cell r="A2076" t="str">
            <v>ROI</v>
          </cell>
          <cell r="D2076" t="str">
            <v>TB OCGT 1</v>
          </cell>
          <cell r="E2076" t="str">
            <v>ROI Gas</v>
          </cell>
          <cell r="F2076" t="str">
            <v>Mark-up</v>
          </cell>
          <cell r="H2076" t="str">
            <v>€/MWh</v>
          </cell>
        </row>
        <row r="2077">
          <cell r="A2077" t="str">
            <v>ROI</v>
          </cell>
          <cell r="D2077" t="str">
            <v>TB OCGT 1</v>
          </cell>
          <cell r="E2077" t="str">
            <v>ROI Gas</v>
          </cell>
          <cell r="F2077" t="str">
            <v>Mark-up</v>
          </cell>
          <cell r="H2077" t="str">
            <v>€/MWh</v>
          </cell>
        </row>
        <row r="2078">
          <cell r="A2078" t="str">
            <v>ROI</v>
          </cell>
          <cell r="D2078" t="str">
            <v>TB OCGT 1</v>
          </cell>
          <cell r="E2078" t="str">
            <v>ROI Gas</v>
          </cell>
          <cell r="F2078" t="str">
            <v>Mark-up</v>
          </cell>
          <cell r="H2078" t="str">
            <v>€/MWh</v>
          </cell>
        </row>
        <row r="2079">
          <cell r="A2079" t="str">
            <v>ROI</v>
          </cell>
          <cell r="D2079" t="str">
            <v>TB OCGT 1</v>
          </cell>
          <cell r="E2079" t="str">
            <v>ROI Gas</v>
          </cell>
          <cell r="F2079" t="str">
            <v>Mark-up</v>
          </cell>
          <cell r="H2079" t="str">
            <v>€/MWh</v>
          </cell>
        </row>
        <row r="2080">
          <cell r="A2080" t="str">
            <v>ROI</v>
          </cell>
          <cell r="D2080" t="str">
            <v>TB OCGT 1</v>
          </cell>
          <cell r="E2080" t="str">
            <v>ROI Gas</v>
          </cell>
          <cell r="F2080" t="str">
            <v>Mark-up</v>
          </cell>
          <cell r="H2080" t="str">
            <v>€/MWh</v>
          </cell>
        </row>
        <row r="2081">
          <cell r="A2081" t="str">
            <v>ROI</v>
          </cell>
          <cell r="D2081" t="str">
            <v>TB OCGT 1</v>
          </cell>
          <cell r="E2081" t="str">
            <v>ROI Gas</v>
          </cell>
          <cell r="F2081" t="str">
            <v>Price Received</v>
          </cell>
          <cell r="H2081" t="str">
            <v>€/MWh</v>
          </cell>
        </row>
        <row r="2082">
          <cell r="A2082" t="str">
            <v>ROI</v>
          </cell>
          <cell r="D2082" t="str">
            <v>TB OCGT 1</v>
          </cell>
          <cell r="E2082" t="str">
            <v>ROI Gas</v>
          </cell>
          <cell r="F2082" t="str">
            <v>Pool Revenue</v>
          </cell>
          <cell r="H2082">
            <v>0</v>
          </cell>
        </row>
        <row r="2083">
          <cell r="A2083" t="str">
            <v>ROI</v>
          </cell>
          <cell r="D2083" t="str">
            <v>TB OCGT 1</v>
          </cell>
          <cell r="E2083" t="str">
            <v>ROI Gas</v>
          </cell>
          <cell r="F2083" t="str">
            <v>Net Revenue</v>
          </cell>
          <cell r="H2083">
            <v>0</v>
          </cell>
        </row>
        <row r="2084">
          <cell r="A2084" t="str">
            <v>ROI</v>
          </cell>
          <cell r="D2084" t="str">
            <v>TB OCGT 1</v>
          </cell>
          <cell r="E2084" t="str">
            <v>ROI Gas</v>
          </cell>
          <cell r="F2084" t="str">
            <v>Net Profit</v>
          </cell>
          <cell r="H2084">
            <v>0</v>
          </cell>
        </row>
        <row r="2085">
          <cell r="A2085" t="str">
            <v>ROI</v>
          </cell>
          <cell r="D2085" t="str">
            <v>TB OCGT 1</v>
          </cell>
          <cell r="E2085" t="str">
            <v>ROI Gas</v>
          </cell>
          <cell r="F2085" t="str">
            <v>Installed Capacity</v>
          </cell>
          <cell r="H2085" t="str">
            <v>MW</v>
          </cell>
        </row>
        <row r="2086">
          <cell r="A2086" t="str">
            <v>ROI</v>
          </cell>
          <cell r="D2086" t="str">
            <v>TB OCGT 1</v>
          </cell>
          <cell r="E2086" t="str">
            <v>ROI Gas</v>
          </cell>
          <cell r="F2086" t="str">
            <v>Rated Capacity</v>
          </cell>
          <cell r="H2086" t="str">
            <v>MW</v>
          </cell>
        </row>
        <row r="2087">
          <cell r="A2087" t="str">
            <v>ROI</v>
          </cell>
          <cell r="D2087" t="str">
            <v>TB OCGT 1</v>
          </cell>
          <cell r="E2087" t="str">
            <v>ROI Gas</v>
          </cell>
          <cell r="F2087" t="str">
            <v>Maintenance</v>
          </cell>
          <cell r="H2087" t="str">
            <v>GWh</v>
          </cell>
        </row>
        <row r="2088">
          <cell r="A2088" t="str">
            <v>ROI</v>
          </cell>
          <cell r="D2088" t="str">
            <v>TB OCGT 1</v>
          </cell>
          <cell r="E2088" t="str">
            <v>ROI Gas</v>
          </cell>
          <cell r="F2088" t="str">
            <v>Forced Outage</v>
          </cell>
          <cell r="H2088" t="str">
            <v>GWh</v>
          </cell>
        </row>
        <row r="2089">
          <cell r="A2089" t="str">
            <v>ROI</v>
          </cell>
          <cell r="D2089" t="str">
            <v>TB OCGT 1</v>
          </cell>
          <cell r="E2089" t="str">
            <v>ROI Gas</v>
          </cell>
          <cell r="F2089" t="str">
            <v>Available Energy</v>
          </cell>
          <cell r="H2089" t="str">
            <v>GWh</v>
          </cell>
        </row>
        <row r="2090">
          <cell r="A2090" t="str">
            <v>ROI</v>
          </cell>
          <cell r="D2090" t="str">
            <v>TB OCGT 2</v>
          </cell>
          <cell r="E2090" t="str">
            <v>ROI Gas</v>
          </cell>
          <cell r="F2090" t="str">
            <v>Generation</v>
          </cell>
          <cell r="H2090" t="str">
            <v>GWh</v>
          </cell>
        </row>
        <row r="2091">
          <cell r="A2091" t="str">
            <v>ROI</v>
          </cell>
          <cell r="D2091" t="str">
            <v>TB OCGT 2</v>
          </cell>
          <cell r="E2091" t="str">
            <v>ROI Gas</v>
          </cell>
          <cell r="F2091" t="str">
            <v>Units Started</v>
          </cell>
          <cell r="H2091" t="str">
            <v>-</v>
          </cell>
        </row>
        <row r="2092">
          <cell r="A2092" t="str">
            <v>ROI</v>
          </cell>
          <cell r="D2092" t="str">
            <v>TB OCGT 2</v>
          </cell>
          <cell r="E2092" t="str">
            <v>ROI Gas</v>
          </cell>
          <cell r="F2092" t="str">
            <v>Hours of Operation</v>
          </cell>
          <cell r="H2092" t="str">
            <v>hrs</v>
          </cell>
        </row>
        <row r="2093">
          <cell r="A2093" t="str">
            <v>ROI</v>
          </cell>
          <cell r="D2093" t="str">
            <v>TB OCGT 2</v>
          </cell>
          <cell r="E2093" t="str">
            <v>ROI Gas</v>
          </cell>
          <cell r="F2093" t="str">
            <v>Capacity Factor</v>
          </cell>
          <cell r="H2093" t="str">
            <v>%</v>
          </cell>
        </row>
        <row r="2094">
          <cell r="A2094" t="str">
            <v>ROI</v>
          </cell>
          <cell r="D2094" t="str">
            <v>TB OCGT 2</v>
          </cell>
          <cell r="E2094" t="str">
            <v>ROI Gas</v>
          </cell>
          <cell r="F2094" t="str">
            <v>Energy Curtailed</v>
          </cell>
          <cell r="H2094" t="str">
            <v>GWh</v>
          </cell>
        </row>
        <row r="2095">
          <cell r="A2095" t="str">
            <v>ROI</v>
          </cell>
          <cell r="D2095" t="str">
            <v>TB OCGT 2</v>
          </cell>
          <cell r="E2095" t="str">
            <v>ROI Gas</v>
          </cell>
          <cell r="F2095" t="str">
            <v>Fixed Load Generation</v>
          </cell>
          <cell r="H2095" t="str">
            <v>GWh</v>
          </cell>
        </row>
        <row r="2096">
          <cell r="A2096" t="str">
            <v>ROI</v>
          </cell>
          <cell r="D2096" t="str">
            <v>TB OCGT 2</v>
          </cell>
          <cell r="E2096" t="str">
            <v>ROI Gas</v>
          </cell>
          <cell r="F2096" t="str">
            <v>Pump Load</v>
          </cell>
          <cell r="H2096" t="str">
            <v>GWh</v>
          </cell>
        </row>
        <row r="2097">
          <cell r="A2097" t="str">
            <v>ROI</v>
          </cell>
          <cell r="D2097" t="str">
            <v>TB OCGT 2</v>
          </cell>
          <cell r="E2097" t="str">
            <v>ROI Gas</v>
          </cell>
          <cell r="F2097" t="str">
            <v>VO&amp;M Cost</v>
          </cell>
          <cell r="H2097">
            <v>0</v>
          </cell>
        </row>
        <row r="2098">
          <cell r="A2098" t="str">
            <v>ROI</v>
          </cell>
          <cell r="D2098" t="str">
            <v>TB OCGT 2</v>
          </cell>
          <cell r="E2098" t="str">
            <v>ROI Gas</v>
          </cell>
          <cell r="F2098" t="str">
            <v>Generation Cost</v>
          </cell>
          <cell r="H2098">
            <v>0</v>
          </cell>
        </row>
        <row r="2099">
          <cell r="A2099" t="str">
            <v>ROI</v>
          </cell>
          <cell r="D2099" t="str">
            <v>TB OCGT 2</v>
          </cell>
          <cell r="E2099" t="str">
            <v>ROI Gas</v>
          </cell>
          <cell r="F2099" t="str">
            <v>Start &amp; Shutdown Cost</v>
          </cell>
          <cell r="H2099">
            <v>0</v>
          </cell>
        </row>
        <row r="2100">
          <cell r="A2100" t="str">
            <v>ROI</v>
          </cell>
          <cell r="D2100" t="str">
            <v>TB OCGT 2</v>
          </cell>
          <cell r="E2100" t="str">
            <v>ROI Gas</v>
          </cell>
          <cell r="F2100" t="str">
            <v>Start Fuel Cost</v>
          </cell>
          <cell r="H2100">
            <v>0</v>
          </cell>
        </row>
        <row r="2101">
          <cell r="A2101" t="str">
            <v>ROI</v>
          </cell>
          <cell r="D2101" t="str">
            <v>TB OCGT 2</v>
          </cell>
          <cell r="E2101" t="str">
            <v>ROI Gas</v>
          </cell>
          <cell r="F2101" t="str">
            <v>Emissions Cost</v>
          </cell>
          <cell r="H2101">
            <v>0</v>
          </cell>
        </row>
        <row r="2102">
          <cell r="A2102" t="str">
            <v>ROI</v>
          </cell>
          <cell r="D2102" t="str">
            <v>TB OCGT 2</v>
          </cell>
          <cell r="E2102" t="str">
            <v>ROI Gas</v>
          </cell>
          <cell r="F2102" t="str">
            <v>Total Generation Cost</v>
          </cell>
          <cell r="H2102">
            <v>0</v>
          </cell>
        </row>
        <row r="2103">
          <cell r="A2103" t="str">
            <v>ROI</v>
          </cell>
          <cell r="D2103" t="str">
            <v>TB OCGT 2</v>
          </cell>
          <cell r="E2103" t="str">
            <v>ROI Gas</v>
          </cell>
          <cell r="F2103" t="str">
            <v>SRMC</v>
          </cell>
          <cell r="H2103" t="str">
            <v>€/MWh</v>
          </cell>
        </row>
        <row r="2104">
          <cell r="A2104" t="str">
            <v>ROI</v>
          </cell>
          <cell r="D2104" t="str">
            <v>TB OCGT 2</v>
          </cell>
          <cell r="E2104" t="str">
            <v>ROI Gas</v>
          </cell>
          <cell r="F2104" t="str">
            <v>Mark-up</v>
          </cell>
          <cell r="H2104" t="str">
            <v>€/MWh</v>
          </cell>
        </row>
        <row r="2105">
          <cell r="A2105" t="str">
            <v>ROI</v>
          </cell>
          <cell r="D2105" t="str">
            <v>TB OCGT 2</v>
          </cell>
          <cell r="E2105" t="str">
            <v>ROI Gas</v>
          </cell>
          <cell r="F2105" t="str">
            <v>Mark-up</v>
          </cell>
          <cell r="H2105" t="str">
            <v>€/MWh</v>
          </cell>
        </row>
        <row r="2106">
          <cell r="A2106" t="str">
            <v>ROI</v>
          </cell>
          <cell r="D2106" t="str">
            <v>TB OCGT 2</v>
          </cell>
          <cell r="E2106" t="str">
            <v>ROI Gas</v>
          </cell>
          <cell r="F2106" t="str">
            <v>Mark-up</v>
          </cell>
          <cell r="H2106" t="str">
            <v>€/MWh</v>
          </cell>
        </row>
        <row r="2107">
          <cell r="A2107" t="str">
            <v>ROI</v>
          </cell>
          <cell r="D2107" t="str">
            <v>TB OCGT 2</v>
          </cell>
          <cell r="E2107" t="str">
            <v>ROI Gas</v>
          </cell>
          <cell r="F2107" t="str">
            <v>Mark-up</v>
          </cell>
          <cell r="H2107" t="str">
            <v>€/MWh</v>
          </cell>
        </row>
        <row r="2108">
          <cell r="A2108" t="str">
            <v>ROI</v>
          </cell>
          <cell r="D2108" t="str">
            <v>TB OCGT 2</v>
          </cell>
          <cell r="E2108" t="str">
            <v>ROI Gas</v>
          </cell>
          <cell r="F2108" t="str">
            <v>Mark-up</v>
          </cell>
          <cell r="H2108" t="str">
            <v>€/MWh</v>
          </cell>
        </row>
        <row r="2109">
          <cell r="A2109" t="str">
            <v>ROI</v>
          </cell>
          <cell r="D2109" t="str">
            <v>TB OCGT 2</v>
          </cell>
          <cell r="E2109" t="str">
            <v>ROI Gas</v>
          </cell>
          <cell r="F2109" t="str">
            <v>Mark-up</v>
          </cell>
          <cell r="H2109" t="str">
            <v>€/MWh</v>
          </cell>
        </row>
        <row r="2110">
          <cell r="A2110" t="str">
            <v>ROI</v>
          </cell>
          <cell r="D2110" t="str">
            <v>TB OCGT 2</v>
          </cell>
          <cell r="E2110" t="str">
            <v>ROI Gas</v>
          </cell>
          <cell r="F2110" t="str">
            <v>Mark-up</v>
          </cell>
          <cell r="H2110" t="str">
            <v>€/MWh</v>
          </cell>
        </row>
        <row r="2111">
          <cell r="A2111" t="str">
            <v>ROI</v>
          </cell>
          <cell r="D2111" t="str">
            <v>TB OCGT 2</v>
          </cell>
          <cell r="E2111" t="str">
            <v>ROI Gas</v>
          </cell>
          <cell r="F2111" t="str">
            <v>Mark-up</v>
          </cell>
          <cell r="H2111" t="str">
            <v>€/MWh</v>
          </cell>
        </row>
        <row r="2112">
          <cell r="A2112" t="str">
            <v>ROI</v>
          </cell>
          <cell r="D2112" t="str">
            <v>TB OCGT 2</v>
          </cell>
          <cell r="E2112" t="str">
            <v>ROI Gas</v>
          </cell>
          <cell r="F2112" t="str">
            <v>Mark-up</v>
          </cell>
          <cell r="H2112" t="str">
            <v>€/MWh</v>
          </cell>
        </row>
        <row r="2113">
          <cell r="A2113" t="str">
            <v>ROI</v>
          </cell>
          <cell r="D2113" t="str">
            <v>TB OCGT 2</v>
          </cell>
          <cell r="E2113" t="str">
            <v>ROI Gas</v>
          </cell>
          <cell r="F2113" t="str">
            <v>Mark-up</v>
          </cell>
          <cell r="H2113" t="str">
            <v>€/MWh</v>
          </cell>
        </row>
        <row r="2114">
          <cell r="A2114" t="str">
            <v>ROI</v>
          </cell>
          <cell r="D2114" t="str">
            <v>TB OCGT 2</v>
          </cell>
          <cell r="E2114" t="str">
            <v>ROI Gas</v>
          </cell>
          <cell r="F2114" t="str">
            <v>Price Received</v>
          </cell>
          <cell r="H2114" t="str">
            <v>€/MWh</v>
          </cell>
        </row>
        <row r="2115">
          <cell r="A2115" t="str">
            <v>ROI</v>
          </cell>
          <cell r="D2115" t="str">
            <v>TB OCGT 2</v>
          </cell>
          <cell r="E2115" t="str">
            <v>ROI Gas</v>
          </cell>
          <cell r="F2115" t="str">
            <v>Pool Revenue</v>
          </cell>
          <cell r="H2115">
            <v>0</v>
          </cell>
        </row>
        <row r="2116">
          <cell r="A2116" t="str">
            <v>ROI</v>
          </cell>
          <cell r="D2116" t="str">
            <v>TB OCGT 2</v>
          </cell>
          <cell r="E2116" t="str">
            <v>ROI Gas</v>
          </cell>
          <cell r="F2116" t="str">
            <v>Net Revenue</v>
          </cell>
          <cell r="H2116">
            <v>0</v>
          </cell>
        </row>
        <row r="2117">
          <cell r="A2117" t="str">
            <v>ROI</v>
          </cell>
          <cell r="D2117" t="str">
            <v>TB OCGT 2</v>
          </cell>
          <cell r="E2117" t="str">
            <v>ROI Gas</v>
          </cell>
          <cell r="F2117" t="str">
            <v>Net Profit</v>
          </cell>
          <cell r="H2117">
            <v>0</v>
          </cell>
        </row>
        <row r="2118">
          <cell r="A2118" t="str">
            <v>ROI</v>
          </cell>
          <cell r="D2118" t="str">
            <v>TB OCGT 2</v>
          </cell>
          <cell r="E2118" t="str">
            <v>ROI Gas</v>
          </cell>
          <cell r="F2118" t="str">
            <v>Installed Capacity</v>
          </cell>
          <cell r="H2118" t="str">
            <v>MW</v>
          </cell>
        </row>
        <row r="2119">
          <cell r="A2119" t="str">
            <v>ROI</v>
          </cell>
          <cell r="D2119" t="str">
            <v>TB OCGT 2</v>
          </cell>
          <cell r="E2119" t="str">
            <v>ROI Gas</v>
          </cell>
          <cell r="F2119" t="str">
            <v>Rated Capacity</v>
          </cell>
          <cell r="H2119" t="str">
            <v>MW</v>
          </cell>
        </row>
        <row r="2120">
          <cell r="A2120" t="str">
            <v>ROI</v>
          </cell>
          <cell r="D2120" t="str">
            <v>TB OCGT 2</v>
          </cell>
          <cell r="E2120" t="str">
            <v>ROI Gas</v>
          </cell>
          <cell r="F2120" t="str">
            <v>Maintenance</v>
          </cell>
          <cell r="H2120" t="str">
            <v>GWh</v>
          </cell>
        </row>
        <row r="2121">
          <cell r="A2121" t="str">
            <v>ROI</v>
          </cell>
          <cell r="D2121" t="str">
            <v>TB OCGT 2</v>
          </cell>
          <cell r="E2121" t="str">
            <v>ROI Gas</v>
          </cell>
          <cell r="F2121" t="str">
            <v>Forced Outage</v>
          </cell>
          <cell r="H2121" t="str">
            <v>GWh</v>
          </cell>
        </row>
        <row r="2122">
          <cell r="A2122" t="str">
            <v>ROI</v>
          </cell>
          <cell r="D2122" t="str">
            <v>TB OCGT 2</v>
          </cell>
          <cell r="E2122" t="str">
            <v>ROI Gas</v>
          </cell>
          <cell r="F2122" t="str">
            <v>Available Energy</v>
          </cell>
          <cell r="H2122" t="str">
            <v>GWh</v>
          </cell>
        </row>
        <row r="2123">
          <cell r="A2123" t="str">
            <v>ROI</v>
          </cell>
          <cell r="D2123" t="str">
            <v>TB OCGT 3</v>
          </cell>
          <cell r="E2123" t="str">
            <v>ROI Gas</v>
          </cell>
          <cell r="F2123" t="str">
            <v>Generation</v>
          </cell>
          <cell r="H2123" t="str">
            <v>GWh</v>
          </cell>
        </row>
        <row r="2124">
          <cell r="A2124" t="str">
            <v>ROI</v>
          </cell>
          <cell r="D2124" t="str">
            <v>TB OCGT 3</v>
          </cell>
          <cell r="E2124" t="str">
            <v>ROI Gas</v>
          </cell>
          <cell r="F2124" t="str">
            <v>Units Started</v>
          </cell>
          <cell r="H2124" t="str">
            <v>-</v>
          </cell>
        </row>
        <row r="2125">
          <cell r="A2125" t="str">
            <v>ROI</v>
          </cell>
          <cell r="D2125" t="str">
            <v>TB OCGT 3</v>
          </cell>
          <cell r="E2125" t="str">
            <v>ROI Gas</v>
          </cell>
          <cell r="F2125" t="str">
            <v>Hours of Operation</v>
          </cell>
          <cell r="H2125" t="str">
            <v>hrs</v>
          </cell>
        </row>
        <row r="2126">
          <cell r="A2126" t="str">
            <v>ROI</v>
          </cell>
          <cell r="D2126" t="str">
            <v>TB OCGT 3</v>
          </cell>
          <cell r="E2126" t="str">
            <v>ROI Gas</v>
          </cell>
          <cell r="F2126" t="str">
            <v>Capacity Factor</v>
          </cell>
          <cell r="H2126" t="str">
            <v>%</v>
          </cell>
        </row>
        <row r="2127">
          <cell r="A2127" t="str">
            <v>ROI</v>
          </cell>
          <cell r="D2127" t="str">
            <v>TB OCGT 3</v>
          </cell>
          <cell r="E2127" t="str">
            <v>ROI Gas</v>
          </cell>
          <cell r="F2127" t="str">
            <v>Energy Curtailed</v>
          </cell>
          <cell r="H2127" t="str">
            <v>GWh</v>
          </cell>
        </row>
        <row r="2128">
          <cell r="A2128" t="str">
            <v>ROI</v>
          </cell>
          <cell r="D2128" t="str">
            <v>TB OCGT 3</v>
          </cell>
          <cell r="E2128" t="str">
            <v>ROI Gas</v>
          </cell>
          <cell r="F2128" t="str">
            <v>Fixed Load Generation</v>
          </cell>
          <cell r="H2128" t="str">
            <v>GWh</v>
          </cell>
        </row>
        <row r="2129">
          <cell r="A2129" t="str">
            <v>ROI</v>
          </cell>
          <cell r="D2129" t="str">
            <v>TB OCGT 3</v>
          </cell>
          <cell r="E2129" t="str">
            <v>ROI Gas</v>
          </cell>
          <cell r="F2129" t="str">
            <v>Pump Load</v>
          </cell>
          <cell r="H2129" t="str">
            <v>GWh</v>
          </cell>
        </row>
        <row r="2130">
          <cell r="A2130" t="str">
            <v>ROI</v>
          </cell>
          <cell r="D2130" t="str">
            <v>TB OCGT 3</v>
          </cell>
          <cell r="E2130" t="str">
            <v>ROI Gas</v>
          </cell>
          <cell r="F2130" t="str">
            <v>VO&amp;M Cost</v>
          </cell>
          <cell r="H2130">
            <v>0</v>
          </cell>
        </row>
        <row r="2131">
          <cell r="A2131" t="str">
            <v>ROI</v>
          </cell>
          <cell r="D2131" t="str">
            <v>TB OCGT 3</v>
          </cell>
          <cell r="E2131" t="str">
            <v>ROI Gas</v>
          </cell>
          <cell r="F2131" t="str">
            <v>Generation Cost</v>
          </cell>
          <cell r="H2131">
            <v>0</v>
          </cell>
        </row>
        <row r="2132">
          <cell r="A2132" t="str">
            <v>ROI</v>
          </cell>
          <cell r="D2132" t="str">
            <v>TB OCGT 3</v>
          </cell>
          <cell r="E2132" t="str">
            <v>ROI Gas</v>
          </cell>
          <cell r="F2132" t="str">
            <v>Start &amp; Shutdown Cost</v>
          </cell>
          <cell r="H2132">
            <v>0</v>
          </cell>
        </row>
        <row r="2133">
          <cell r="A2133" t="str">
            <v>ROI</v>
          </cell>
          <cell r="D2133" t="str">
            <v>TB OCGT 3</v>
          </cell>
          <cell r="E2133" t="str">
            <v>ROI Gas</v>
          </cell>
          <cell r="F2133" t="str">
            <v>Start Fuel Cost</v>
          </cell>
          <cell r="H2133">
            <v>0</v>
          </cell>
        </row>
        <row r="2134">
          <cell r="A2134" t="str">
            <v>ROI</v>
          </cell>
          <cell r="D2134" t="str">
            <v>TB OCGT 3</v>
          </cell>
          <cell r="E2134" t="str">
            <v>ROI Gas</v>
          </cell>
          <cell r="F2134" t="str">
            <v>Emissions Cost</v>
          </cell>
          <cell r="H2134">
            <v>0</v>
          </cell>
        </row>
        <row r="2135">
          <cell r="A2135" t="str">
            <v>ROI</v>
          </cell>
          <cell r="D2135" t="str">
            <v>TB OCGT 3</v>
          </cell>
          <cell r="E2135" t="str">
            <v>ROI Gas</v>
          </cell>
          <cell r="F2135" t="str">
            <v>Total Generation Cost</v>
          </cell>
          <cell r="H2135">
            <v>0</v>
          </cell>
        </row>
        <row r="2136">
          <cell r="A2136" t="str">
            <v>ROI</v>
          </cell>
          <cell r="D2136" t="str">
            <v>TB OCGT 3</v>
          </cell>
          <cell r="E2136" t="str">
            <v>ROI Gas</v>
          </cell>
          <cell r="F2136" t="str">
            <v>SRMC</v>
          </cell>
          <cell r="H2136" t="str">
            <v>€/MWh</v>
          </cell>
        </row>
        <row r="2137">
          <cell r="A2137" t="str">
            <v>ROI</v>
          </cell>
          <cell r="D2137" t="str">
            <v>TB OCGT 3</v>
          </cell>
          <cell r="E2137" t="str">
            <v>ROI Gas</v>
          </cell>
          <cell r="F2137" t="str">
            <v>Mark-up</v>
          </cell>
          <cell r="H2137" t="str">
            <v>€/MWh</v>
          </cell>
        </row>
        <row r="2138">
          <cell r="A2138" t="str">
            <v>ROI</v>
          </cell>
          <cell r="D2138" t="str">
            <v>TB OCGT 3</v>
          </cell>
          <cell r="E2138" t="str">
            <v>ROI Gas</v>
          </cell>
          <cell r="F2138" t="str">
            <v>Mark-up</v>
          </cell>
          <cell r="H2138" t="str">
            <v>€/MWh</v>
          </cell>
        </row>
        <row r="2139">
          <cell r="A2139" t="str">
            <v>ROI</v>
          </cell>
          <cell r="D2139" t="str">
            <v>TB OCGT 3</v>
          </cell>
          <cell r="E2139" t="str">
            <v>ROI Gas</v>
          </cell>
          <cell r="F2139" t="str">
            <v>Mark-up</v>
          </cell>
          <cell r="H2139" t="str">
            <v>€/MWh</v>
          </cell>
        </row>
        <row r="2140">
          <cell r="A2140" t="str">
            <v>ROI</v>
          </cell>
          <cell r="D2140" t="str">
            <v>TB OCGT 3</v>
          </cell>
          <cell r="E2140" t="str">
            <v>ROI Gas</v>
          </cell>
          <cell r="F2140" t="str">
            <v>Mark-up</v>
          </cell>
          <cell r="H2140" t="str">
            <v>€/MWh</v>
          </cell>
        </row>
        <row r="2141">
          <cell r="A2141" t="str">
            <v>ROI</v>
          </cell>
          <cell r="D2141" t="str">
            <v>TB OCGT 3</v>
          </cell>
          <cell r="E2141" t="str">
            <v>ROI Gas</v>
          </cell>
          <cell r="F2141" t="str">
            <v>Mark-up</v>
          </cell>
          <cell r="H2141" t="str">
            <v>€/MWh</v>
          </cell>
        </row>
        <row r="2142">
          <cell r="A2142" t="str">
            <v>ROI</v>
          </cell>
          <cell r="D2142" t="str">
            <v>TB OCGT 3</v>
          </cell>
          <cell r="E2142" t="str">
            <v>ROI Gas</v>
          </cell>
          <cell r="F2142" t="str">
            <v>Mark-up</v>
          </cell>
          <cell r="H2142" t="str">
            <v>€/MWh</v>
          </cell>
        </row>
        <row r="2143">
          <cell r="A2143" t="str">
            <v>ROI</v>
          </cell>
          <cell r="D2143" t="str">
            <v>TB OCGT 3</v>
          </cell>
          <cell r="E2143" t="str">
            <v>ROI Gas</v>
          </cell>
          <cell r="F2143" t="str">
            <v>Mark-up</v>
          </cell>
          <cell r="H2143" t="str">
            <v>€/MWh</v>
          </cell>
        </row>
        <row r="2144">
          <cell r="A2144" t="str">
            <v>ROI</v>
          </cell>
          <cell r="D2144" t="str">
            <v>TB OCGT 3</v>
          </cell>
          <cell r="E2144" t="str">
            <v>ROI Gas</v>
          </cell>
          <cell r="F2144" t="str">
            <v>Mark-up</v>
          </cell>
          <cell r="H2144" t="str">
            <v>€/MWh</v>
          </cell>
        </row>
        <row r="2145">
          <cell r="A2145" t="str">
            <v>ROI</v>
          </cell>
          <cell r="D2145" t="str">
            <v>TB OCGT 3</v>
          </cell>
          <cell r="E2145" t="str">
            <v>ROI Gas</v>
          </cell>
          <cell r="F2145" t="str">
            <v>Mark-up</v>
          </cell>
          <cell r="H2145" t="str">
            <v>€/MWh</v>
          </cell>
        </row>
        <row r="2146">
          <cell r="A2146" t="str">
            <v>ROI</v>
          </cell>
          <cell r="D2146" t="str">
            <v>TB OCGT 3</v>
          </cell>
          <cell r="E2146" t="str">
            <v>ROI Gas</v>
          </cell>
          <cell r="F2146" t="str">
            <v>Mark-up</v>
          </cell>
          <cell r="H2146" t="str">
            <v>€/MWh</v>
          </cell>
        </row>
        <row r="2147">
          <cell r="A2147" t="str">
            <v>ROI</v>
          </cell>
          <cell r="D2147" t="str">
            <v>TB OCGT 3</v>
          </cell>
          <cell r="E2147" t="str">
            <v>ROI Gas</v>
          </cell>
          <cell r="F2147" t="str">
            <v>Price Received</v>
          </cell>
          <cell r="H2147" t="str">
            <v>€/MWh</v>
          </cell>
        </row>
        <row r="2148">
          <cell r="A2148" t="str">
            <v>ROI</v>
          </cell>
          <cell r="D2148" t="str">
            <v>TB OCGT 3</v>
          </cell>
          <cell r="E2148" t="str">
            <v>ROI Gas</v>
          </cell>
          <cell r="F2148" t="str">
            <v>Pool Revenue</v>
          </cell>
          <cell r="H2148">
            <v>0</v>
          </cell>
        </row>
        <row r="2149">
          <cell r="A2149" t="str">
            <v>ROI</v>
          </cell>
          <cell r="D2149" t="str">
            <v>TB OCGT 3</v>
          </cell>
          <cell r="E2149" t="str">
            <v>ROI Gas</v>
          </cell>
          <cell r="F2149" t="str">
            <v>Net Revenue</v>
          </cell>
          <cell r="H2149">
            <v>0</v>
          </cell>
        </row>
        <row r="2150">
          <cell r="A2150" t="str">
            <v>ROI</v>
          </cell>
          <cell r="D2150" t="str">
            <v>TB OCGT 3</v>
          </cell>
          <cell r="E2150" t="str">
            <v>ROI Gas</v>
          </cell>
          <cell r="F2150" t="str">
            <v>Net Profit</v>
          </cell>
          <cell r="H2150">
            <v>0</v>
          </cell>
        </row>
        <row r="2151">
          <cell r="A2151" t="str">
            <v>ROI</v>
          </cell>
          <cell r="D2151" t="str">
            <v>TB OCGT 3</v>
          </cell>
          <cell r="E2151" t="str">
            <v>ROI Gas</v>
          </cell>
          <cell r="F2151" t="str">
            <v>Installed Capacity</v>
          </cell>
          <cell r="H2151" t="str">
            <v>MW</v>
          </cell>
        </row>
        <row r="2152">
          <cell r="A2152" t="str">
            <v>ROI</v>
          </cell>
          <cell r="D2152" t="str">
            <v>TB OCGT 3</v>
          </cell>
          <cell r="E2152" t="str">
            <v>ROI Gas</v>
          </cell>
          <cell r="F2152" t="str">
            <v>Rated Capacity</v>
          </cell>
          <cell r="H2152" t="str">
            <v>MW</v>
          </cell>
        </row>
        <row r="2153">
          <cell r="A2153" t="str">
            <v>ROI</v>
          </cell>
          <cell r="D2153" t="str">
            <v>TB OCGT 3</v>
          </cell>
          <cell r="E2153" t="str">
            <v>ROI Gas</v>
          </cell>
          <cell r="F2153" t="str">
            <v>Maintenance</v>
          </cell>
          <cell r="H2153" t="str">
            <v>GWh</v>
          </cell>
        </row>
        <row r="2154">
          <cell r="A2154" t="str">
            <v>ROI</v>
          </cell>
          <cell r="D2154" t="str">
            <v>TB OCGT 3</v>
          </cell>
          <cell r="E2154" t="str">
            <v>ROI Gas</v>
          </cell>
          <cell r="F2154" t="str">
            <v>Forced Outage</v>
          </cell>
          <cell r="H2154" t="str">
            <v>GWh</v>
          </cell>
        </row>
        <row r="2155">
          <cell r="A2155" t="str">
            <v>ROI</v>
          </cell>
          <cell r="D2155" t="str">
            <v>TB OCGT 3</v>
          </cell>
          <cell r="E2155" t="str">
            <v>ROI Gas</v>
          </cell>
          <cell r="F2155" t="str">
            <v>Available Energy</v>
          </cell>
          <cell r="H2155" t="str">
            <v>GWh</v>
          </cell>
        </row>
        <row r="2156">
          <cell r="A2156" t="str">
            <v>ROI</v>
          </cell>
          <cell r="D2156" t="str">
            <v>TY1</v>
          </cell>
          <cell r="E2156" t="str">
            <v>ROI Gas</v>
          </cell>
          <cell r="F2156" t="str">
            <v>Generation</v>
          </cell>
          <cell r="H2156" t="str">
            <v>GWh</v>
          </cell>
        </row>
        <row r="2157">
          <cell r="A2157" t="str">
            <v>ROI</v>
          </cell>
          <cell r="D2157" t="str">
            <v>TY1</v>
          </cell>
          <cell r="E2157" t="str">
            <v>ROI Gas</v>
          </cell>
          <cell r="F2157" t="str">
            <v>Units Started</v>
          </cell>
          <cell r="H2157" t="str">
            <v>-</v>
          </cell>
        </row>
        <row r="2158">
          <cell r="A2158" t="str">
            <v>ROI</v>
          </cell>
          <cell r="D2158" t="str">
            <v>TY1</v>
          </cell>
          <cell r="E2158" t="str">
            <v>ROI Gas</v>
          </cell>
          <cell r="F2158" t="str">
            <v>Hours of Operation</v>
          </cell>
          <cell r="H2158" t="str">
            <v>hrs</v>
          </cell>
        </row>
        <row r="2159">
          <cell r="A2159" t="str">
            <v>ROI</v>
          </cell>
          <cell r="D2159" t="str">
            <v>TY1</v>
          </cell>
          <cell r="E2159" t="str">
            <v>ROI Gas</v>
          </cell>
          <cell r="F2159" t="str">
            <v>Capacity Factor</v>
          </cell>
          <cell r="H2159" t="str">
            <v>%</v>
          </cell>
        </row>
        <row r="2160">
          <cell r="A2160" t="str">
            <v>ROI</v>
          </cell>
          <cell r="D2160" t="str">
            <v>TY1</v>
          </cell>
          <cell r="E2160" t="str">
            <v>ROI Gas</v>
          </cell>
          <cell r="F2160" t="str">
            <v>Energy Curtailed</v>
          </cell>
          <cell r="H2160" t="str">
            <v>GWh</v>
          </cell>
        </row>
        <row r="2161">
          <cell r="A2161" t="str">
            <v>ROI</v>
          </cell>
          <cell r="D2161" t="str">
            <v>TY1</v>
          </cell>
          <cell r="E2161" t="str">
            <v>ROI Gas</v>
          </cell>
          <cell r="F2161" t="str">
            <v>Fixed Load Generation</v>
          </cell>
          <cell r="H2161" t="str">
            <v>GWh</v>
          </cell>
        </row>
        <row r="2162">
          <cell r="A2162" t="str">
            <v>ROI</v>
          </cell>
          <cell r="D2162" t="str">
            <v>TY1</v>
          </cell>
          <cell r="E2162" t="str">
            <v>ROI Gas</v>
          </cell>
          <cell r="F2162" t="str">
            <v>Pump Load</v>
          </cell>
          <cell r="H2162" t="str">
            <v>GWh</v>
          </cell>
        </row>
        <row r="2163">
          <cell r="A2163" t="str">
            <v>ROI</v>
          </cell>
          <cell r="D2163" t="str">
            <v>TY1</v>
          </cell>
          <cell r="E2163" t="str">
            <v>ROI Gas</v>
          </cell>
          <cell r="F2163" t="str">
            <v>VO&amp;M Cost</v>
          </cell>
          <cell r="H2163">
            <v>0</v>
          </cell>
        </row>
        <row r="2164">
          <cell r="A2164" t="str">
            <v>ROI</v>
          </cell>
          <cell r="D2164" t="str">
            <v>TY1</v>
          </cell>
          <cell r="E2164" t="str">
            <v>ROI Gas</v>
          </cell>
          <cell r="F2164" t="str">
            <v>Generation Cost</v>
          </cell>
          <cell r="H2164">
            <v>0</v>
          </cell>
        </row>
        <row r="2165">
          <cell r="A2165" t="str">
            <v>ROI</v>
          </cell>
          <cell r="D2165" t="str">
            <v>TY1</v>
          </cell>
          <cell r="E2165" t="str">
            <v>ROI Gas</v>
          </cell>
          <cell r="F2165" t="str">
            <v>Start &amp; Shutdown Cost</v>
          </cell>
          <cell r="H2165">
            <v>0</v>
          </cell>
        </row>
        <row r="2166">
          <cell r="A2166" t="str">
            <v>ROI</v>
          </cell>
          <cell r="D2166" t="str">
            <v>TY1</v>
          </cell>
          <cell r="E2166" t="str">
            <v>ROI Gas</v>
          </cell>
          <cell r="F2166" t="str">
            <v>Start Fuel Cost</v>
          </cell>
          <cell r="H2166">
            <v>0</v>
          </cell>
        </row>
        <row r="2167">
          <cell r="A2167" t="str">
            <v>ROI</v>
          </cell>
          <cell r="D2167" t="str">
            <v>TY1</v>
          </cell>
          <cell r="E2167" t="str">
            <v>ROI Gas</v>
          </cell>
          <cell r="F2167" t="str">
            <v>Emissions Cost</v>
          </cell>
          <cell r="H2167">
            <v>0</v>
          </cell>
        </row>
        <row r="2168">
          <cell r="A2168" t="str">
            <v>ROI</v>
          </cell>
          <cell r="D2168" t="str">
            <v>TY1</v>
          </cell>
          <cell r="E2168" t="str">
            <v>ROI Gas</v>
          </cell>
          <cell r="F2168" t="str">
            <v>Total Generation Cost</v>
          </cell>
          <cell r="H2168">
            <v>0</v>
          </cell>
        </row>
        <row r="2169">
          <cell r="A2169" t="str">
            <v>ROI</v>
          </cell>
          <cell r="D2169" t="str">
            <v>TY1</v>
          </cell>
          <cell r="E2169" t="str">
            <v>ROI Gas</v>
          </cell>
          <cell r="F2169" t="str">
            <v>SRMC</v>
          </cell>
          <cell r="H2169" t="str">
            <v>€/MWh</v>
          </cell>
        </row>
        <row r="2170">
          <cell r="A2170" t="str">
            <v>ROI</v>
          </cell>
          <cell r="D2170" t="str">
            <v>TY1</v>
          </cell>
          <cell r="E2170" t="str">
            <v>ROI Gas</v>
          </cell>
          <cell r="F2170" t="str">
            <v>Mark-up</v>
          </cell>
          <cell r="H2170" t="str">
            <v>€/MWh</v>
          </cell>
        </row>
        <row r="2171">
          <cell r="A2171" t="str">
            <v>ROI</v>
          </cell>
          <cell r="D2171" t="str">
            <v>TY1</v>
          </cell>
          <cell r="E2171" t="str">
            <v>ROI Gas</v>
          </cell>
          <cell r="F2171" t="str">
            <v>Mark-up</v>
          </cell>
          <cell r="H2171" t="str">
            <v>€/MWh</v>
          </cell>
        </row>
        <row r="2172">
          <cell r="A2172" t="str">
            <v>ROI</v>
          </cell>
          <cell r="D2172" t="str">
            <v>TY1</v>
          </cell>
          <cell r="E2172" t="str">
            <v>ROI Gas</v>
          </cell>
          <cell r="F2172" t="str">
            <v>Mark-up</v>
          </cell>
          <cell r="H2172" t="str">
            <v>€/MWh</v>
          </cell>
        </row>
        <row r="2173">
          <cell r="A2173" t="str">
            <v>ROI</v>
          </cell>
          <cell r="D2173" t="str">
            <v>TY1</v>
          </cell>
          <cell r="E2173" t="str">
            <v>ROI Gas</v>
          </cell>
          <cell r="F2173" t="str">
            <v>Price Received</v>
          </cell>
          <cell r="H2173" t="str">
            <v>€/MWh</v>
          </cell>
        </row>
        <row r="2174">
          <cell r="A2174" t="str">
            <v>ROI</v>
          </cell>
          <cell r="D2174" t="str">
            <v>TY1</v>
          </cell>
          <cell r="E2174" t="str">
            <v>ROI Gas</v>
          </cell>
          <cell r="F2174" t="str">
            <v>Pool Revenue</v>
          </cell>
          <cell r="H2174">
            <v>0</v>
          </cell>
        </row>
        <row r="2175">
          <cell r="A2175" t="str">
            <v>ROI</v>
          </cell>
          <cell r="D2175" t="str">
            <v>TY1</v>
          </cell>
          <cell r="E2175" t="str">
            <v>ROI Gas</v>
          </cell>
          <cell r="F2175" t="str">
            <v>Net Revenue</v>
          </cell>
          <cell r="H2175">
            <v>0</v>
          </cell>
        </row>
        <row r="2176">
          <cell r="A2176" t="str">
            <v>ROI</v>
          </cell>
          <cell r="D2176" t="str">
            <v>TY1</v>
          </cell>
          <cell r="E2176" t="str">
            <v>ROI Gas</v>
          </cell>
          <cell r="F2176" t="str">
            <v>Net Profit</v>
          </cell>
          <cell r="H2176">
            <v>0</v>
          </cell>
        </row>
        <row r="2177">
          <cell r="A2177" t="str">
            <v>ROI</v>
          </cell>
          <cell r="D2177" t="str">
            <v>TY1</v>
          </cell>
          <cell r="E2177" t="str">
            <v>ROI Gas</v>
          </cell>
          <cell r="F2177" t="str">
            <v>Installed Capacity</v>
          </cell>
          <cell r="H2177" t="str">
            <v>MW</v>
          </cell>
        </row>
        <row r="2178">
          <cell r="A2178" t="str">
            <v>ROI</v>
          </cell>
          <cell r="D2178" t="str">
            <v>TY1</v>
          </cell>
          <cell r="E2178" t="str">
            <v>ROI Gas</v>
          </cell>
          <cell r="F2178" t="str">
            <v>Rated Capacity</v>
          </cell>
          <cell r="H2178" t="str">
            <v>MW</v>
          </cell>
        </row>
        <row r="2179">
          <cell r="A2179" t="str">
            <v>ROI</v>
          </cell>
          <cell r="D2179" t="str">
            <v>TY1</v>
          </cell>
          <cell r="E2179" t="str">
            <v>ROI Gas</v>
          </cell>
          <cell r="F2179" t="str">
            <v>Maintenance</v>
          </cell>
          <cell r="H2179" t="str">
            <v>GWh</v>
          </cell>
        </row>
        <row r="2180">
          <cell r="A2180" t="str">
            <v>ROI</v>
          </cell>
          <cell r="D2180" t="str">
            <v>TY1</v>
          </cell>
          <cell r="E2180" t="str">
            <v>ROI Gas</v>
          </cell>
          <cell r="F2180" t="str">
            <v>Forced Outage</v>
          </cell>
          <cell r="H2180" t="str">
            <v>GWh</v>
          </cell>
        </row>
        <row r="2181">
          <cell r="A2181" t="str">
            <v>ROI</v>
          </cell>
          <cell r="D2181" t="str">
            <v>TY1</v>
          </cell>
          <cell r="E2181" t="str">
            <v>ROI Gas</v>
          </cell>
          <cell r="F2181" t="str">
            <v>Available Energy</v>
          </cell>
          <cell r="H2181" t="str">
            <v>GWh</v>
          </cell>
        </row>
        <row r="2182">
          <cell r="A2182" t="str">
            <v>ROI</v>
          </cell>
          <cell r="D2182" t="str">
            <v>WG1</v>
          </cell>
          <cell r="E2182" t="str">
            <v>ROI Gas</v>
          </cell>
          <cell r="F2182" t="str">
            <v>Generation</v>
          </cell>
          <cell r="H2182" t="str">
            <v>GWh</v>
          </cell>
        </row>
        <row r="2183">
          <cell r="A2183" t="str">
            <v>ROI</v>
          </cell>
          <cell r="D2183" t="str">
            <v>WG1</v>
          </cell>
          <cell r="E2183" t="str">
            <v>ROI Gas</v>
          </cell>
          <cell r="F2183" t="str">
            <v>Units Started</v>
          </cell>
          <cell r="H2183" t="str">
            <v>-</v>
          </cell>
        </row>
        <row r="2184">
          <cell r="A2184" t="str">
            <v>ROI</v>
          </cell>
          <cell r="D2184" t="str">
            <v>WG1</v>
          </cell>
          <cell r="E2184" t="str">
            <v>ROI Gas</v>
          </cell>
          <cell r="F2184" t="str">
            <v>Hours of Operation</v>
          </cell>
          <cell r="H2184" t="str">
            <v>hrs</v>
          </cell>
        </row>
        <row r="2185">
          <cell r="A2185" t="str">
            <v>ROI</v>
          </cell>
          <cell r="D2185" t="str">
            <v>WG1</v>
          </cell>
          <cell r="E2185" t="str">
            <v>ROI Gas</v>
          </cell>
          <cell r="F2185" t="str">
            <v>Capacity Factor</v>
          </cell>
          <cell r="H2185" t="str">
            <v>%</v>
          </cell>
        </row>
        <row r="2186">
          <cell r="A2186" t="str">
            <v>ROI</v>
          </cell>
          <cell r="D2186" t="str">
            <v>WG1</v>
          </cell>
          <cell r="E2186" t="str">
            <v>ROI Gas</v>
          </cell>
          <cell r="F2186" t="str">
            <v>Energy Curtailed</v>
          </cell>
          <cell r="H2186" t="str">
            <v>GWh</v>
          </cell>
        </row>
        <row r="2187">
          <cell r="A2187" t="str">
            <v>ROI</v>
          </cell>
          <cell r="D2187" t="str">
            <v>WG1</v>
          </cell>
          <cell r="E2187" t="str">
            <v>ROI Gas</v>
          </cell>
          <cell r="F2187" t="str">
            <v>Fixed Load Generation</v>
          </cell>
          <cell r="H2187" t="str">
            <v>GWh</v>
          </cell>
        </row>
        <row r="2188">
          <cell r="A2188" t="str">
            <v>ROI</v>
          </cell>
          <cell r="D2188" t="str">
            <v>WG1</v>
          </cell>
          <cell r="E2188" t="str">
            <v>ROI Gas</v>
          </cell>
          <cell r="F2188" t="str">
            <v>Pump Load</v>
          </cell>
          <cell r="H2188" t="str">
            <v>GWh</v>
          </cell>
        </row>
        <row r="2189">
          <cell r="A2189" t="str">
            <v>ROI</v>
          </cell>
          <cell r="D2189" t="str">
            <v>WG1</v>
          </cell>
          <cell r="E2189" t="str">
            <v>ROI Gas</v>
          </cell>
          <cell r="F2189" t="str">
            <v>VO&amp;M Cost</v>
          </cell>
          <cell r="H2189">
            <v>0</v>
          </cell>
        </row>
        <row r="2190">
          <cell r="A2190" t="str">
            <v>ROI</v>
          </cell>
          <cell r="D2190" t="str">
            <v>WG1</v>
          </cell>
          <cell r="E2190" t="str">
            <v>ROI Gas</v>
          </cell>
          <cell r="F2190" t="str">
            <v>Generation Cost</v>
          </cell>
          <cell r="H2190">
            <v>0</v>
          </cell>
        </row>
        <row r="2191">
          <cell r="A2191" t="str">
            <v>ROI</v>
          </cell>
          <cell r="D2191" t="str">
            <v>WG1</v>
          </cell>
          <cell r="E2191" t="str">
            <v>ROI Gas</v>
          </cell>
          <cell r="F2191" t="str">
            <v>Start &amp; Shutdown Cost</v>
          </cell>
          <cell r="H2191">
            <v>0</v>
          </cell>
        </row>
        <row r="2192">
          <cell r="A2192" t="str">
            <v>ROI</v>
          </cell>
          <cell r="D2192" t="str">
            <v>WG1</v>
          </cell>
          <cell r="E2192" t="str">
            <v>ROI Gas</v>
          </cell>
          <cell r="F2192" t="str">
            <v>Start Fuel Cost</v>
          </cell>
          <cell r="H2192">
            <v>0</v>
          </cell>
        </row>
        <row r="2193">
          <cell r="A2193" t="str">
            <v>ROI</v>
          </cell>
          <cell r="D2193" t="str">
            <v>WG1</v>
          </cell>
          <cell r="E2193" t="str">
            <v>ROI Gas</v>
          </cell>
          <cell r="F2193" t="str">
            <v>Emissions Cost</v>
          </cell>
          <cell r="H2193">
            <v>0</v>
          </cell>
        </row>
        <row r="2194">
          <cell r="A2194" t="str">
            <v>ROI</v>
          </cell>
          <cell r="D2194" t="str">
            <v>WG1</v>
          </cell>
          <cell r="E2194" t="str">
            <v>ROI Gas</v>
          </cell>
          <cell r="F2194" t="str">
            <v>Total Generation Cost</v>
          </cell>
          <cell r="H2194">
            <v>0</v>
          </cell>
        </row>
        <row r="2195">
          <cell r="A2195" t="str">
            <v>ROI</v>
          </cell>
          <cell r="D2195" t="str">
            <v>WG1</v>
          </cell>
          <cell r="E2195" t="str">
            <v>ROI Gas</v>
          </cell>
          <cell r="F2195" t="str">
            <v>SRMC</v>
          </cell>
          <cell r="H2195" t="str">
            <v>€/MWh</v>
          </cell>
        </row>
        <row r="2196">
          <cell r="A2196" t="str">
            <v>ROI</v>
          </cell>
          <cell r="D2196" t="str">
            <v>WG1</v>
          </cell>
          <cell r="E2196" t="str">
            <v>ROI Gas</v>
          </cell>
          <cell r="F2196" t="str">
            <v>Mark-up</v>
          </cell>
          <cell r="H2196" t="str">
            <v>€/MWh</v>
          </cell>
        </row>
        <row r="2197">
          <cell r="A2197" t="str">
            <v>ROI</v>
          </cell>
          <cell r="D2197" t="str">
            <v>WG1</v>
          </cell>
          <cell r="E2197" t="str">
            <v>ROI Gas</v>
          </cell>
          <cell r="F2197" t="str">
            <v>Mark-up</v>
          </cell>
          <cell r="H2197" t="str">
            <v>€/MWh</v>
          </cell>
        </row>
        <row r="2198">
          <cell r="A2198" t="str">
            <v>ROI</v>
          </cell>
          <cell r="D2198" t="str">
            <v>WG1</v>
          </cell>
          <cell r="E2198" t="str">
            <v>ROI Gas</v>
          </cell>
          <cell r="F2198" t="str">
            <v>Mark-up</v>
          </cell>
          <cell r="H2198" t="str">
            <v>€/MWh</v>
          </cell>
        </row>
        <row r="2199">
          <cell r="A2199" t="str">
            <v>ROI</v>
          </cell>
          <cell r="D2199" t="str">
            <v>WG1</v>
          </cell>
          <cell r="E2199" t="str">
            <v>ROI Gas</v>
          </cell>
          <cell r="F2199" t="str">
            <v>Mark-up</v>
          </cell>
          <cell r="H2199" t="str">
            <v>€/MWh</v>
          </cell>
        </row>
        <row r="2200">
          <cell r="A2200" t="str">
            <v>ROI</v>
          </cell>
          <cell r="D2200" t="str">
            <v>WG1</v>
          </cell>
          <cell r="E2200" t="str">
            <v>ROI Gas</v>
          </cell>
          <cell r="F2200" t="str">
            <v>Price Received</v>
          </cell>
          <cell r="H2200" t="str">
            <v>€/MWh</v>
          </cell>
        </row>
        <row r="2201">
          <cell r="A2201" t="str">
            <v>ROI</v>
          </cell>
          <cell r="D2201" t="str">
            <v>WG1</v>
          </cell>
          <cell r="E2201" t="str">
            <v>ROI Gas</v>
          </cell>
          <cell r="F2201" t="str">
            <v>Pool Revenue</v>
          </cell>
          <cell r="H2201">
            <v>0</v>
          </cell>
        </row>
        <row r="2202">
          <cell r="A2202" t="str">
            <v>ROI</v>
          </cell>
          <cell r="D2202" t="str">
            <v>WG1</v>
          </cell>
          <cell r="E2202" t="str">
            <v>ROI Gas</v>
          </cell>
          <cell r="F2202" t="str">
            <v>Net Revenue</v>
          </cell>
          <cell r="H2202">
            <v>0</v>
          </cell>
        </row>
        <row r="2203">
          <cell r="A2203" t="str">
            <v>ROI</v>
          </cell>
          <cell r="D2203" t="str">
            <v>WG1</v>
          </cell>
          <cell r="E2203" t="str">
            <v>ROI Gas</v>
          </cell>
          <cell r="F2203" t="str">
            <v>Net Profit</v>
          </cell>
          <cell r="H2203">
            <v>0</v>
          </cell>
        </row>
        <row r="2204">
          <cell r="A2204" t="str">
            <v>ROI</v>
          </cell>
          <cell r="D2204" t="str">
            <v>WG1</v>
          </cell>
          <cell r="E2204" t="str">
            <v>ROI Gas</v>
          </cell>
          <cell r="F2204" t="str">
            <v>Installed Capacity</v>
          </cell>
          <cell r="H2204" t="str">
            <v>MW</v>
          </cell>
        </row>
        <row r="2205">
          <cell r="A2205" t="str">
            <v>ROI</v>
          </cell>
          <cell r="D2205" t="str">
            <v>WG1</v>
          </cell>
          <cell r="E2205" t="str">
            <v>ROI Gas</v>
          </cell>
          <cell r="F2205" t="str">
            <v>Rated Capacity</v>
          </cell>
          <cell r="H2205" t="str">
            <v>MW</v>
          </cell>
        </row>
        <row r="2206">
          <cell r="A2206" t="str">
            <v>ROI</v>
          </cell>
          <cell r="D2206" t="str">
            <v>WG1</v>
          </cell>
          <cell r="E2206" t="str">
            <v>ROI Gas</v>
          </cell>
          <cell r="F2206" t="str">
            <v>Maintenance</v>
          </cell>
          <cell r="H2206" t="str">
            <v>GWh</v>
          </cell>
        </row>
        <row r="2207">
          <cell r="A2207" t="str">
            <v>ROI</v>
          </cell>
          <cell r="D2207" t="str">
            <v>WG1</v>
          </cell>
          <cell r="E2207" t="str">
            <v>ROI Gas</v>
          </cell>
          <cell r="F2207" t="str">
            <v>Forced Outage</v>
          </cell>
          <cell r="H2207" t="str">
            <v>GWh</v>
          </cell>
        </row>
        <row r="2208">
          <cell r="A2208" t="str">
            <v>ROI</v>
          </cell>
          <cell r="D2208" t="str">
            <v>WG1</v>
          </cell>
          <cell r="E2208" t="str">
            <v>ROI Gas</v>
          </cell>
          <cell r="F2208" t="str">
            <v>Available Energy</v>
          </cell>
          <cell r="H2208" t="str">
            <v>GWh</v>
          </cell>
        </row>
        <row r="2209">
          <cell r="A2209" t="str">
            <v>ROI</v>
          </cell>
          <cell r="D2209" t="str">
            <v>AE1</v>
          </cell>
          <cell r="E2209" t="str">
            <v>ROI Other</v>
          </cell>
          <cell r="F2209" t="str">
            <v>Generation</v>
          </cell>
          <cell r="H2209" t="str">
            <v>GWh</v>
          </cell>
        </row>
        <row r="2210">
          <cell r="A2210" t="str">
            <v>ROI</v>
          </cell>
          <cell r="D2210" t="str">
            <v>AE1</v>
          </cell>
          <cell r="E2210" t="str">
            <v>ROI Other</v>
          </cell>
          <cell r="F2210" t="str">
            <v>Units Started</v>
          </cell>
          <cell r="H2210" t="str">
            <v>-</v>
          </cell>
        </row>
        <row r="2211">
          <cell r="A2211" t="str">
            <v>ROI</v>
          </cell>
          <cell r="D2211" t="str">
            <v>AE1</v>
          </cell>
          <cell r="E2211" t="str">
            <v>ROI Other</v>
          </cell>
          <cell r="F2211" t="str">
            <v>Hours of Operation</v>
          </cell>
          <cell r="H2211" t="str">
            <v>hrs</v>
          </cell>
        </row>
        <row r="2212">
          <cell r="A2212" t="str">
            <v>ROI</v>
          </cell>
          <cell r="D2212" t="str">
            <v>AE1</v>
          </cell>
          <cell r="E2212" t="str">
            <v>ROI Other</v>
          </cell>
          <cell r="F2212" t="str">
            <v>Capacity Factor</v>
          </cell>
          <cell r="H2212" t="str">
            <v>%</v>
          </cell>
        </row>
        <row r="2213">
          <cell r="A2213" t="str">
            <v>ROI</v>
          </cell>
          <cell r="D2213" t="str">
            <v>AE1</v>
          </cell>
          <cell r="E2213" t="str">
            <v>ROI Other</v>
          </cell>
          <cell r="F2213" t="str">
            <v>Energy Curtailed</v>
          </cell>
          <cell r="H2213" t="str">
            <v>GWh</v>
          </cell>
        </row>
        <row r="2214">
          <cell r="A2214" t="str">
            <v>ROI</v>
          </cell>
          <cell r="D2214" t="str">
            <v>AE1</v>
          </cell>
          <cell r="E2214" t="str">
            <v>ROI Other</v>
          </cell>
          <cell r="F2214" t="str">
            <v>Fixed Load Generation</v>
          </cell>
          <cell r="H2214" t="str">
            <v>GWh</v>
          </cell>
        </row>
        <row r="2215">
          <cell r="A2215" t="str">
            <v>ROI</v>
          </cell>
          <cell r="D2215" t="str">
            <v>AE1</v>
          </cell>
          <cell r="E2215" t="str">
            <v>ROI Other</v>
          </cell>
          <cell r="F2215" t="str">
            <v>Pump Load</v>
          </cell>
          <cell r="H2215" t="str">
            <v>GWh</v>
          </cell>
        </row>
        <row r="2216">
          <cell r="A2216" t="str">
            <v>ROI</v>
          </cell>
          <cell r="D2216" t="str">
            <v>AE1</v>
          </cell>
          <cell r="E2216" t="str">
            <v>ROI Other</v>
          </cell>
          <cell r="F2216" t="str">
            <v>VO&amp;M Cost</v>
          </cell>
          <cell r="H2216">
            <v>0</v>
          </cell>
        </row>
        <row r="2217">
          <cell r="A2217" t="str">
            <v>ROI</v>
          </cell>
          <cell r="D2217" t="str">
            <v>AE1</v>
          </cell>
          <cell r="E2217" t="str">
            <v>ROI Other</v>
          </cell>
          <cell r="F2217" t="str">
            <v>Generation Cost</v>
          </cell>
          <cell r="H2217">
            <v>0</v>
          </cell>
        </row>
        <row r="2218">
          <cell r="A2218" t="str">
            <v>ROI</v>
          </cell>
          <cell r="D2218" t="str">
            <v>AE1</v>
          </cell>
          <cell r="E2218" t="str">
            <v>ROI Other</v>
          </cell>
          <cell r="F2218" t="str">
            <v>Start &amp; Shutdown Cost</v>
          </cell>
          <cell r="H2218">
            <v>0</v>
          </cell>
        </row>
        <row r="2219">
          <cell r="A2219" t="str">
            <v>ROI</v>
          </cell>
          <cell r="D2219" t="str">
            <v>AE1</v>
          </cell>
          <cell r="E2219" t="str">
            <v>ROI Other</v>
          </cell>
          <cell r="F2219" t="str">
            <v>Start Fuel Cost</v>
          </cell>
          <cell r="H2219">
            <v>0</v>
          </cell>
        </row>
        <row r="2220">
          <cell r="A2220" t="str">
            <v>ROI</v>
          </cell>
          <cell r="D2220" t="str">
            <v>AE1</v>
          </cell>
          <cell r="E2220" t="str">
            <v>ROI Other</v>
          </cell>
          <cell r="F2220" t="str">
            <v>Emissions Cost</v>
          </cell>
          <cell r="H2220">
            <v>0</v>
          </cell>
        </row>
        <row r="2221">
          <cell r="A2221" t="str">
            <v>ROI</v>
          </cell>
          <cell r="D2221" t="str">
            <v>AE1</v>
          </cell>
          <cell r="E2221" t="str">
            <v>ROI Other</v>
          </cell>
          <cell r="F2221" t="str">
            <v>Total Generation Cost</v>
          </cell>
          <cell r="H2221">
            <v>0</v>
          </cell>
        </row>
        <row r="2222">
          <cell r="A2222" t="str">
            <v>ROI</v>
          </cell>
          <cell r="D2222" t="str">
            <v>AE1</v>
          </cell>
          <cell r="E2222" t="str">
            <v>ROI Other</v>
          </cell>
          <cell r="F2222" t="str">
            <v>SRMC</v>
          </cell>
          <cell r="H2222" t="str">
            <v>€/MWh</v>
          </cell>
        </row>
        <row r="2223">
          <cell r="A2223" t="str">
            <v>ROI</v>
          </cell>
          <cell r="D2223" t="str">
            <v>AE1</v>
          </cell>
          <cell r="E2223" t="str">
            <v>ROI Other</v>
          </cell>
          <cell r="F2223" t="str">
            <v>Mark-up</v>
          </cell>
          <cell r="H2223" t="str">
            <v>€/MWh</v>
          </cell>
        </row>
        <row r="2224">
          <cell r="A2224" t="str">
            <v>ROI</v>
          </cell>
          <cell r="D2224" t="str">
            <v>AE1</v>
          </cell>
          <cell r="E2224" t="str">
            <v>ROI Other</v>
          </cell>
          <cell r="F2224" t="str">
            <v>Price Received</v>
          </cell>
          <cell r="H2224" t="str">
            <v>€/MWh</v>
          </cell>
        </row>
        <row r="2225">
          <cell r="A2225" t="str">
            <v>ROI</v>
          </cell>
          <cell r="D2225" t="str">
            <v>AE1</v>
          </cell>
          <cell r="E2225" t="str">
            <v>ROI Other</v>
          </cell>
          <cell r="F2225" t="str">
            <v>Pool Revenue</v>
          </cell>
          <cell r="H2225">
            <v>0</v>
          </cell>
        </row>
        <row r="2226">
          <cell r="A2226" t="str">
            <v>ROI</v>
          </cell>
          <cell r="D2226" t="str">
            <v>AE1</v>
          </cell>
          <cell r="E2226" t="str">
            <v>ROI Other</v>
          </cell>
          <cell r="F2226" t="str">
            <v>Net Revenue</v>
          </cell>
          <cell r="H2226">
            <v>0</v>
          </cell>
        </row>
        <row r="2227">
          <cell r="A2227" t="str">
            <v>ROI</v>
          </cell>
          <cell r="D2227" t="str">
            <v>AE1</v>
          </cell>
          <cell r="E2227" t="str">
            <v>ROI Other</v>
          </cell>
          <cell r="F2227" t="str">
            <v>Net Profit</v>
          </cell>
          <cell r="H2227">
            <v>0</v>
          </cell>
        </row>
        <row r="2228">
          <cell r="A2228" t="str">
            <v>ROI</v>
          </cell>
          <cell r="D2228" t="str">
            <v>AE1</v>
          </cell>
          <cell r="E2228" t="str">
            <v>ROI Other</v>
          </cell>
          <cell r="F2228" t="str">
            <v>Installed Capacity</v>
          </cell>
          <cell r="H2228" t="str">
            <v>MW</v>
          </cell>
        </row>
        <row r="2229">
          <cell r="A2229" t="str">
            <v>ROI</v>
          </cell>
          <cell r="D2229" t="str">
            <v>AE1</v>
          </cell>
          <cell r="E2229" t="str">
            <v>ROI Other</v>
          </cell>
          <cell r="F2229" t="str">
            <v>Rated Capacity</v>
          </cell>
          <cell r="H2229" t="str">
            <v>MW</v>
          </cell>
        </row>
        <row r="2230">
          <cell r="A2230" t="str">
            <v>ROI</v>
          </cell>
          <cell r="D2230" t="str">
            <v>AE1</v>
          </cell>
          <cell r="E2230" t="str">
            <v>ROI Other</v>
          </cell>
          <cell r="F2230" t="str">
            <v>Maintenance</v>
          </cell>
          <cell r="H2230" t="str">
            <v>GWh</v>
          </cell>
        </row>
        <row r="2231">
          <cell r="A2231" t="str">
            <v>ROI</v>
          </cell>
          <cell r="D2231" t="str">
            <v>AE1</v>
          </cell>
          <cell r="E2231" t="str">
            <v>ROI Other</v>
          </cell>
          <cell r="F2231" t="str">
            <v>Forced Outage</v>
          </cell>
          <cell r="H2231" t="str">
            <v>GWh</v>
          </cell>
        </row>
        <row r="2232">
          <cell r="A2232" t="str">
            <v>ROI</v>
          </cell>
          <cell r="D2232" t="str">
            <v>AE1</v>
          </cell>
          <cell r="E2232" t="str">
            <v>ROI Other</v>
          </cell>
          <cell r="F2232" t="str">
            <v>Available Energy</v>
          </cell>
          <cell r="H2232" t="str">
            <v>GWh</v>
          </cell>
        </row>
        <row r="2233">
          <cell r="A2233" t="str">
            <v>ROI</v>
          </cell>
          <cell r="D2233" t="str">
            <v>BIOMASS 1</v>
          </cell>
          <cell r="E2233" t="str">
            <v>ROI Other</v>
          </cell>
          <cell r="F2233" t="str">
            <v>Generation</v>
          </cell>
          <cell r="H2233" t="str">
            <v>GWh</v>
          </cell>
        </row>
        <row r="2234">
          <cell r="A2234" t="str">
            <v>ROI</v>
          </cell>
          <cell r="D2234" t="str">
            <v>BIOMASS 1</v>
          </cell>
          <cell r="E2234" t="str">
            <v>ROI Other</v>
          </cell>
          <cell r="F2234" t="str">
            <v>Units Started</v>
          </cell>
          <cell r="H2234" t="str">
            <v>-</v>
          </cell>
        </row>
        <row r="2235">
          <cell r="A2235" t="str">
            <v>ROI</v>
          </cell>
          <cell r="D2235" t="str">
            <v>BIOMASS 1</v>
          </cell>
          <cell r="E2235" t="str">
            <v>ROI Other</v>
          </cell>
          <cell r="F2235" t="str">
            <v>Hours of Operation</v>
          </cell>
          <cell r="H2235" t="str">
            <v>hrs</v>
          </cell>
        </row>
        <row r="2236">
          <cell r="A2236" t="str">
            <v>ROI</v>
          </cell>
          <cell r="D2236" t="str">
            <v>BIOMASS 1</v>
          </cell>
          <cell r="E2236" t="str">
            <v>ROI Other</v>
          </cell>
          <cell r="F2236" t="str">
            <v>Capacity Factor</v>
          </cell>
          <cell r="H2236" t="str">
            <v>%</v>
          </cell>
        </row>
        <row r="2237">
          <cell r="A2237" t="str">
            <v>ROI</v>
          </cell>
          <cell r="D2237" t="str">
            <v>BIOMASS 1</v>
          </cell>
          <cell r="E2237" t="str">
            <v>ROI Other</v>
          </cell>
          <cell r="F2237" t="str">
            <v>Energy Curtailed</v>
          </cell>
          <cell r="H2237" t="str">
            <v>GWh</v>
          </cell>
        </row>
        <row r="2238">
          <cell r="A2238" t="str">
            <v>ROI</v>
          </cell>
          <cell r="D2238" t="str">
            <v>BIOMASS 1</v>
          </cell>
          <cell r="E2238" t="str">
            <v>ROI Other</v>
          </cell>
          <cell r="F2238" t="str">
            <v>Fixed Load Generation</v>
          </cell>
          <cell r="H2238" t="str">
            <v>GWh</v>
          </cell>
        </row>
        <row r="2239">
          <cell r="A2239" t="str">
            <v>ROI</v>
          </cell>
          <cell r="D2239" t="str">
            <v>BIOMASS 1</v>
          </cell>
          <cell r="E2239" t="str">
            <v>ROI Other</v>
          </cell>
          <cell r="F2239" t="str">
            <v>Pump Load</v>
          </cell>
          <cell r="H2239" t="str">
            <v>GWh</v>
          </cell>
        </row>
        <row r="2240">
          <cell r="A2240" t="str">
            <v>ROI</v>
          </cell>
          <cell r="D2240" t="str">
            <v>BIOMASS 1</v>
          </cell>
          <cell r="E2240" t="str">
            <v>ROI Other</v>
          </cell>
          <cell r="F2240" t="str">
            <v>VO&amp;M Cost</v>
          </cell>
          <cell r="H2240">
            <v>0</v>
          </cell>
        </row>
        <row r="2241">
          <cell r="A2241" t="str">
            <v>ROI</v>
          </cell>
          <cell r="D2241" t="str">
            <v>BIOMASS 1</v>
          </cell>
          <cell r="E2241" t="str">
            <v>ROI Other</v>
          </cell>
          <cell r="F2241" t="str">
            <v>Generation Cost</v>
          </cell>
          <cell r="H2241">
            <v>0</v>
          </cell>
        </row>
        <row r="2242">
          <cell r="A2242" t="str">
            <v>ROI</v>
          </cell>
          <cell r="D2242" t="str">
            <v>BIOMASS 1</v>
          </cell>
          <cell r="E2242" t="str">
            <v>ROI Other</v>
          </cell>
          <cell r="F2242" t="str">
            <v>Start &amp; Shutdown Cost</v>
          </cell>
          <cell r="H2242">
            <v>0</v>
          </cell>
        </row>
        <row r="2243">
          <cell r="A2243" t="str">
            <v>ROI</v>
          </cell>
          <cell r="D2243" t="str">
            <v>BIOMASS 1</v>
          </cell>
          <cell r="E2243" t="str">
            <v>ROI Other</v>
          </cell>
          <cell r="F2243" t="str">
            <v>Start Fuel Cost</v>
          </cell>
          <cell r="H2243">
            <v>0</v>
          </cell>
        </row>
        <row r="2244">
          <cell r="A2244" t="str">
            <v>ROI</v>
          </cell>
          <cell r="D2244" t="str">
            <v>BIOMASS 1</v>
          </cell>
          <cell r="E2244" t="str">
            <v>ROI Other</v>
          </cell>
          <cell r="F2244" t="str">
            <v>Emissions Cost</v>
          </cell>
          <cell r="H2244">
            <v>0</v>
          </cell>
        </row>
        <row r="2245">
          <cell r="A2245" t="str">
            <v>ROI</v>
          </cell>
          <cell r="D2245" t="str">
            <v>BIOMASS 1</v>
          </cell>
          <cell r="E2245" t="str">
            <v>ROI Other</v>
          </cell>
          <cell r="F2245" t="str">
            <v>Total Generation Cost</v>
          </cell>
          <cell r="H2245">
            <v>0</v>
          </cell>
        </row>
        <row r="2246">
          <cell r="A2246" t="str">
            <v>ROI</v>
          </cell>
          <cell r="D2246" t="str">
            <v>BIOMASS 1</v>
          </cell>
          <cell r="E2246" t="str">
            <v>ROI Other</v>
          </cell>
          <cell r="F2246" t="str">
            <v>SRMC</v>
          </cell>
          <cell r="H2246" t="str">
            <v>€/MWh</v>
          </cell>
        </row>
        <row r="2247">
          <cell r="A2247" t="str">
            <v>ROI</v>
          </cell>
          <cell r="D2247" t="str">
            <v>BIOMASS 1</v>
          </cell>
          <cell r="E2247" t="str">
            <v>ROI Other</v>
          </cell>
          <cell r="F2247" t="str">
            <v>Mark-up</v>
          </cell>
          <cell r="H2247" t="str">
            <v>€/MWh</v>
          </cell>
        </row>
        <row r="2248">
          <cell r="A2248" t="str">
            <v>ROI</v>
          </cell>
          <cell r="D2248" t="str">
            <v>BIOMASS 1</v>
          </cell>
          <cell r="E2248" t="str">
            <v>ROI Other</v>
          </cell>
          <cell r="F2248" t="str">
            <v>Price Received</v>
          </cell>
          <cell r="H2248" t="str">
            <v>€/MWh</v>
          </cell>
        </row>
        <row r="2249">
          <cell r="A2249" t="str">
            <v>ROI</v>
          </cell>
          <cell r="D2249" t="str">
            <v>BIOMASS 1</v>
          </cell>
          <cell r="E2249" t="str">
            <v>ROI Other</v>
          </cell>
          <cell r="F2249" t="str">
            <v>Pool Revenue</v>
          </cell>
          <cell r="H2249">
            <v>0</v>
          </cell>
        </row>
        <row r="2250">
          <cell r="A2250" t="str">
            <v>ROI</v>
          </cell>
          <cell r="D2250" t="str">
            <v>BIOMASS 1</v>
          </cell>
          <cell r="E2250" t="str">
            <v>ROI Other</v>
          </cell>
          <cell r="F2250" t="str">
            <v>Net Revenue</v>
          </cell>
          <cell r="H2250">
            <v>0</v>
          </cell>
        </row>
        <row r="2251">
          <cell r="A2251" t="str">
            <v>ROI</v>
          </cell>
          <cell r="D2251" t="str">
            <v>BIOMASS 1</v>
          </cell>
          <cell r="E2251" t="str">
            <v>ROI Other</v>
          </cell>
          <cell r="F2251" t="str">
            <v>Net Profit</v>
          </cell>
          <cell r="H2251">
            <v>0</v>
          </cell>
        </row>
        <row r="2252">
          <cell r="A2252" t="str">
            <v>ROI</v>
          </cell>
          <cell r="D2252" t="str">
            <v>BIOMASS 1</v>
          </cell>
          <cell r="E2252" t="str">
            <v>ROI Other</v>
          </cell>
          <cell r="F2252" t="str">
            <v>Installed Capacity</v>
          </cell>
          <cell r="H2252" t="str">
            <v>MW</v>
          </cell>
        </row>
        <row r="2253">
          <cell r="A2253" t="str">
            <v>ROI</v>
          </cell>
          <cell r="D2253" t="str">
            <v>BIOMASS 1</v>
          </cell>
          <cell r="E2253" t="str">
            <v>ROI Other</v>
          </cell>
          <cell r="F2253" t="str">
            <v>Rated Capacity</v>
          </cell>
          <cell r="H2253" t="str">
            <v>MW</v>
          </cell>
        </row>
        <row r="2254">
          <cell r="A2254" t="str">
            <v>ROI</v>
          </cell>
          <cell r="D2254" t="str">
            <v>BIOMASS 1</v>
          </cell>
          <cell r="E2254" t="str">
            <v>ROI Other</v>
          </cell>
          <cell r="F2254" t="str">
            <v>Maintenance</v>
          </cell>
          <cell r="H2254" t="str">
            <v>GWh</v>
          </cell>
        </row>
        <row r="2255">
          <cell r="A2255" t="str">
            <v>ROI</v>
          </cell>
          <cell r="D2255" t="str">
            <v>BIOMASS 1</v>
          </cell>
          <cell r="E2255" t="str">
            <v>ROI Other</v>
          </cell>
          <cell r="F2255" t="str">
            <v>Forced Outage</v>
          </cell>
          <cell r="H2255" t="str">
            <v>GWh</v>
          </cell>
        </row>
        <row r="2256">
          <cell r="A2256" t="str">
            <v>ROI</v>
          </cell>
          <cell r="D2256" t="str">
            <v>BIOMASS 1</v>
          </cell>
          <cell r="E2256" t="str">
            <v>ROI Other</v>
          </cell>
          <cell r="F2256" t="str">
            <v>Available Energy</v>
          </cell>
          <cell r="H2256" t="str">
            <v>GWh</v>
          </cell>
        </row>
        <row r="2257">
          <cell r="A2257" t="str">
            <v>ROI</v>
          </cell>
          <cell r="D2257" t="str">
            <v>BIOMASS 2</v>
          </cell>
          <cell r="E2257" t="str">
            <v>ROI Other</v>
          </cell>
          <cell r="F2257" t="str">
            <v>Generation</v>
          </cell>
          <cell r="H2257" t="str">
            <v>GWh</v>
          </cell>
        </row>
        <row r="2258">
          <cell r="A2258" t="str">
            <v>ROI</v>
          </cell>
          <cell r="D2258" t="str">
            <v>BIOMASS 2</v>
          </cell>
          <cell r="E2258" t="str">
            <v>ROI Other</v>
          </cell>
          <cell r="F2258" t="str">
            <v>Units Started</v>
          </cell>
          <cell r="H2258" t="str">
            <v>-</v>
          </cell>
        </row>
        <row r="2259">
          <cell r="A2259" t="str">
            <v>ROI</v>
          </cell>
          <cell r="D2259" t="str">
            <v>BIOMASS 2</v>
          </cell>
          <cell r="E2259" t="str">
            <v>ROI Other</v>
          </cell>
          <cell r="F2259" t="str">
            <v>Hours of Operation</v>
          </cell>
          <cell r="H2259" t="str">
            <v>hrs</v>
          </cell>
        </row>
        <row r="2260">
          <cell r="A2260" t="str">
            <v>ROI</v>
          </cell>
          <cell r="D2260" t="str">
            <v>BIOMASS 2</v>
          </cell>
          <cell r="E2260" t="str">
            <v>ROI Other</v>
          </cell>
          <cell r="F2260" t="str">
            <v>Capacity Factor</v>
          </cell>
          <cell r="H2260" t="str">
            <v>%</v>
          </cell>
        </row>
        <row r="2261">
          <cell r="A2261" t="str">
            <v>ROI</v>
          </cell>
          <cell r="D2261" t="str">
            <v>BIOMASS 2</v>
          </cell>
          <cell r="E2261" t="str">
            <v>ROI Other</v>
          </cell>
          <cell r="F2261" t="str">
            <v>Energy Curtailed</v>
          </cell>
          <cell r="H2261" t="str">
            <v>GWh</v>
          </cell>
        </row>
        <row r="2262">
          <cell r="A2262" t="str">
            <v>ROI</v>
          </cell>
          <cell r="D2262" t="str">
            <v>BIOMASS 2</v>
          </cell>
          <cell r="E2262" t="str">
            <v>ROI Other</v>
          </cell>
          <cell r="F2262" t="str">
            <v>Fixed Load Generation</v>
          </cell>
          <cell r="H2262" t="str">
            <v>GWh</v>
          </cell>
        </row>
        <row r="2263">
          <cell r="A2263" t="str">
            <v>ROI</v>
          </cell>
          <cell r="D2263" t="str">
            <v>BIOMASS 2</v>
          </cell>
          <cell r="E2263" t="str">
            <v>ROI Other</v>
          </cell>
          <cell r="F2263" t="str">
            <v>Pump Load</v>
          </cell>
          <cell r="H2263" t="str">
            <v>GWh</v>
          </cell>
        </row>
        <row r="2264">
          <cell r="A2264" t="str">
            <v>ROI</v>
          </cell>
          <cell r="D2264" t="str">
            <v>BIOMASS 2</v>
          </cell>
          <cell r="E2264" t="str">
            <v>ROI Other</v>
          </cell>
          <cell r="F2264" t="str">
            <v>VO&amp;M Cost</v>
          </cell>
          <cell r="H2264">
            <v>0</v>
          </cell>
        </row>
        <row r="2265">
          <cell r="A2265" t="str">
            <v>ROI</v>
          </cell>
          <cell r="D2265" t="str">
            <v>BIOMASS 2</v>
          </cell>
          <cell r="E2265" t="str">
            <v>ROI Other</v>
          </cell>
          <cell r="F2265" t="str">
            <v>Generation Cost</v>
          </cell>
          <cell r="H2265">
            <v>0</v>
          </cell>
        </row>
        <row r="2266">
          <cell r="A2266" t="str">
            <v>ROI</v>
          </cell>
          <cell r="D2266" t="str">
            <v>BIOMASS 2</v>
          </cell>
          <cell r="E2266" t="str">
            <v>ROI Other</v>
          </cell>
          <cell r="F2266" t="str">
            <v>Start &amp; Shutdown Cost</v>
          </cell>
          <cell r="H2266">
            <v>0</v>
          </cell>
        </row>
        <row r="2267">
          <cell r="A2267" t="str">
            <v>ROI</v>
          </cell>
          <cell r="D2267" t="str">
            <v>BIOMASS 2</v>
          </cell>
          <cell r="E2267" t="str">
            <v>ROI Other</v>
          </cell>
          <cell r="F2267" t="str">
            <v>Start Fuel Cost</v>
          </cell>
          <cell r="H2267">
            <v>0</v>
          </cell>
        </row>
        <row r="2268">
          <cell r="A2268" t="str">
            <v>ROI</v>
          </cell>
          <cell r="D2268" t="str">
            <v>BIOMASS 2</v>
          </cell>
          <cell r="E2268" t="str">
            <v>ROI Other</v>
          </cell>
          <cell r="F2268" t="str">
            <v>Emissions Cost</v>
          </cell>
          <cell r="H2268">
            <v>0</v>
          </cell>
        </row>
        <row r="2269">
          <cell r="A2269" t="str">
            <v>ROI</v>
          </cell>
          <cell r="D2269" t="str">
            <v>BIOMASS 2</v>
          </cell>
          <cell r="E2269" t="str">
            <v>ROI Other</v>
          </cell>
          <cell r="F2269" t="str">
            <v>Total Generation Cost</v>
          </cell>
          <cell r="H2269">
            <v>0</v>
          </cell>
        </row>
        <row r="2270">
          <cell r="A2270" t="str">
            <v>ROI</v>
          </cell>
          <cell r="D2270" t="str">
            <v>BIOMASS 2</v>
          </cell>
          <cell r="E2270" t="str">
            <v>ROI Other</v>
          </cell>
          <cell r="F2270" t="str">
            <v>SRMC</v>
          </cell>
          <cell r="H2270" t="str">
            <v>€/MWh</v>
          </cell>
        </row>
        <row r="2271">
          <cell r="A2271" t="str">
            <v>ROI</v>
          </cell>
          <cell r="D2271" t="str">
            <v>BIOMASS 2</v>
          </cell>
          <cell r="E2271" t="str">
            <v>ROI Other</v>
          </cell>
          <cell r="F2271" t="str">
            <v>Mark-up</v>
          </cell>
          <cell r="H2271" t="str">
            <v>€/MWh</v>
          </cell>
        </row>
        <row r="2272">
          <cell r="A2272" t="str">
            <v>ROI</v>
          </cell>
          <cell r="D2272" t="str">
            <v>BIOMASS 2</v>
          </cell>
          <cell r="E2272" t="str">
            <v>ROI Other</v>
          </cell>
          <cell r="F2272" t="str">
            <v>Price Received</v>
          </cell>
          <cell r="H2272" t="str">
            <v>€/MWh</v>
          </cell>
        </row>
        <row r="2273">
          <cell r="A2273" t="str">
            <v>ROI</v>
          </cell>
          <cell r="D2273" t="str">
            <v>BIOMASS 2</v>
          </cell>
          <cell r="E2273" t="str">
            <v>ROI Other</v>
          </cell>
          <cell r="F2273" t="str">
            <v>Pool Revenue</v>
          </cell>
          <cell r="H2273">
            <v>0</v>
          </cell>
        </row>
        <row r="2274">
          <cell r="A2274" t="str">
            <v>ROI</v>
          </cell>
          <cell r="D2274" t="str">
            <v>BIOMASS 2</v>
          </cell>
          <cell r="E2274" t="str">
            <v>ROI Other</v>
          </cell>
          <cell r="F2274" t="str">
            <v>Net Revenue</v>
          </cell>
          <cell r="H2274">
            <v>0</v>
          </cell>
        </row>
        <row r="2275">
          <cell r="A2275" t="str">
            <v>ROI</v>
          </cell>
          <cell r="D2275" t="str">
            <v>BIOMASS 2</v>
          </cell>
          <cell r="E2275" t="str">
            <v>ROI Other</v>
          </cell>
          <cell r="F2275" t="str">
            <v>Net Profit</v>
          </cell>
          <cell r="H2275">
            <v>0</v>
          </cell>
        </row>
        <row r="2276">
          <cell r="A2276" t="str">
            <v>ROI</v>
          </cell>
          <cell r="D2276" t="str">
            <v>BIOMASS 2</v>
          </cell>
          <cell r="E2276" t="str">
            <v>ROI Other</v>
          </cell>
          <cell r="F2276" t="str">
            <v>Installed Capacity</v>
          </cell>
          <cell r="H2276" t="str">
            <v>MW</v>
          </cell>
        </row>
        <row r="2277">
          <cell r="A2277" t="str">
            <v>ROI</v>
          </cell>
          <cell r="D2277" t="str">
            <v>BIOMASS 2</v>
          </cell>
          <cell r="E2277" t="str">
            <v>ROI Other</v>
          </cell>
          <cell r="F2277" t="str">
            <v>Rated Capacity</v>
          </cell>
          <cell r="H2277" t="str">
            <v>MW</v>
          </cell>
        </row>
        <row r="2278">
          <cell r="A2278" t="str">
            <v>ROI</v>
          </cell>
          <cell r="D2278" t="str">
            <v>BIOMASS 2</v>
          </cell>
          <cell r="E2278" t="str">
            <v>ROI Other</v>
          </cell>
          <cell r="F2278" t="str">
            <v>Maintenance</v>
          </cell>
          <cell r="H2278" t="str">
            <v>GWh</v>
          </cell>
        </row>
        <row r="2279">
          <cell r="A2279" t="str">
            <v>ROI</v>
          </cell>
          <cell r="D2279" t="str">
            <v>BIOMASS 2</v>
          </cell>
          <cell r="E2279" t="str">
            <v>ROI Other</v>
          </cell>
          <cell r="F2279" t="str">
            <v>Forced Outage</v>
          </cell>
          <cell r="H2279" t="str">
            <v>GWh</v>
          </cell>
        </row>
        <row r="2280">
          <cell r="A2280" t="str">
            <v>ROI</v>
          </cell>
          <cell r="D2280" t="str">
            <v>BIOMASS 2</v>
          </cell>
          <cell r="E2280" t="str">
            <v>ROI Other</v>
          </cell>
          <cell r="F2280" t="str">
            <v>Available Energy</v>
          </cell>
          <cell r="H2280" t="str">
            <v>GWh</v>
          </cell>
        </row>
        <row r="2281">
          <cell r="A2281" t="str">
            <v>ROI</v>
          </cell>
          <cell r="D2281" t="str">
            <v>BIOMASS 3</v>
          </cell>
          <cell r="E2281" t="str">
            <v>ROI Other</v>
          </cell>
          <cell r="F2281" t="str">
            <v>Generation</v>
          </cell>
          <cell r="H2281" t="str">
            <v>GWh</v>
          </cell>
        </row>
        <row r="2282">
          <cell r="A2282" t="str">
            <v>ROI</v>
          </cell>
          <cell r="D2282" t="str">
            <v>BIOMASS 3</v>
          </cell>
          <cell r="E2282" t="str">
            <v>ROI Other</v>
          </cell>
          <cell r="F2282" t="str">
            <v>Units Started</v>
          </cell>
          <cell r="H2282" t="str">
            <v>-</v>
          </cell>
        </row>
        <row r="2283">
          <cell r="A2283" t="str">
            <v>ROI</v>
          </cell>
          <cell r="D2283" t="str">
            <v>BIOMASS 3</v>
          </cell>
          <cell r="E2283" t="str">
            <v>ROI Other</v>
          </cell>
          <cell r="F2283" t="str">
            <v>Hours of Operation</v>
          </cell>
          <cell r="H2283" t="str">
            <v>hrs</v>
          </cell>
        </row>
        <row r="2284">
          <cell r="A2284" t="str">
            <v>ROI</v>
          </cell>
          <cell r="D2284" t="str">
            <v>BIOMASS 3</v>
          </cell>
          <cell r="E2284" t="str">
            <v>ROI Other</v>
          </cell>
          <cell r="F2284" t="str">
            <v>Capacity Factor</v>
          </cell>
          <cell r="H2284" t="str">
            <v>%</v>
          </cell>
        </row>
        <row r="2285">
          <cell r="A2285" t="str">
            <v>ROI</v>
          </cell>
          <cell r="D2285" t="str">
            <v>BIOMASS 3</v>
          </cell>
          <cell r="E2285" t="str">
            <v>ROI Other</v>
          </cell>
          <cell r="F2285" t="str">
            <v>Energy Curtailed</v>
          </cell>
          <cell r="H2285" t="str">
            <v>GWh</v>
          </cell>
        </row>
        <row r="2286">
          <cell r="A2286" t="str">
            <v>ROI</v>
          </cell>
          <cell r="D2286" t="str">
            <v>BIOMASS 3</v>
          </cell>
          <cell r="E2286" t="str">
            <v>ROI Other</v>
          </cell>
          <cell r="F2286" t="str">
            <v>Fixed Load Generation</v>
          </cell>
          <cell r="H2286" t="str">
            <v>GWh</v>
          </cell>
        </row>
        <row r="2287">
          <cell r="A2287" t="str">
            <v>ROI</v>
          </cell>
          <cell r="D2287" t="str">
            <v>BIOMASS 3</v>
          </cell>
          <cell r="E2287" t="str">
            <v>ROI Other</v>
          </cell>
          <cell r="F2287" t="str">
            <v>Pump Load</v>
          </cell>
          <cell r="H2287" t="str">
            <v>GWh</v>
          </cell>
        </row>
        <row r="2288">
          <cell r="A2288" t="str">
            <v>ROI</v>
          </cell>
          <cell r="D2288" t="str">
            <v>BIOMASS 3</v>
          </cell>
          <cell r="E2288" t="str">
            <v>ROI Other</v>
          </cell>
          <cell r="F2288" t="str">
            <v>VO&amp;M Cost</v>
          </cell>
          <cell r="H2288">
            <v>0</v>
          </cell>
        </row>
        <row r="2289">
          <cell r="A2289" t="str">
            <v>ROI</v>
          </cell>
          <cell r="D2289" t="str">
            <v>BIOMASS 3</v>
          </cell>
          <cell r="E2289" t="str">
            <v>ROI Other</v>
          </cell>
          <cell r="F2289" t="str">
            <v>Generation Cost</v>
          </cell>
          <cell r="H2289">
            <v>0</v>
          </cell>
        </row>
        <row r="2290">
          <cell r="A2290" t="str">
            <v>ROI</v>
          </cell>
          <cell r="D2290" t="str">
            <v>BIOMASS 3</v>
          </cell>
          <cell r="E2290" t="str">
            <v>ROI Other</v>
          </cell>
          <cell r="F2290" t="str">
            <v>Start &amp; Shutdown Cost</v>
          </cell>
          <cell r="H2290">
            <v>0</v>
          </cell>
        </row>
        <row r="2291">
          <cell r="A2291" t="str">
            <v>ROI</v>
          </cell>
          <cell r="D2291" t="str">
            <v>BIOMASS 3</v>
          </cell>
          <cell r="E2291" t="str">
            <v>ROI Other</v>
          </cell>
          <cell r="F2291" t="str">
            <v>Start Fuel Cost</v>
          </cell>
          <cell r="H2291">
            <v>0</v>
          </cell>
        </row>
        <row r="2292">
          <cell r="A2292" t="str">
            <v>ROI</v>
          </cell>
          <cell r="D2292" t="str">
            <v>BIOMASS 3</v>
          </cell>
          <cell r="E2292" t="str">
            <v>ROI Other</v>
          </cell>
          <cell r="F2292" t="str">
            <v>Emissions Cost</v>
          </cell>
          <cell r="H2292">
            <v>0</v>
          </cell>
        </row>
        <row r="2293">
          <cell r="A2293" t="str">
            <v>ROI</v>
          </cell>
          <cell r="D2293" t="str">
            <v>BIOMASS 3</v>
          </cell>
          <cell r="E2293" t="str">
            <v>ROI Other</v>
          </cell>
          <cell r="F2293" t="str">
            <v>Total Generation Cost</v>
          </cell>
          <cell r="H2293">
            <v>0</v>
          </cell>
        </row>
        <row r="2294">
          <cell r="A2294" t="str">
            <v>ROI</v>
          </cell>
          <cell r="D2294" t="str">
            <v>BIOMASS 3</v>
          </cell>
          <cell r="E2294" t="str">
            <v>ROI Other</v>
          </cell>
          <cell r="F2294" t="str">
            <v>SRMC</v>
          </cell>
          <cell r="H2294" t="str">
            <v>€/MWh</v>
          </cell>
        </row>
        <row r="2295">
          <cell r="A2295" t="str">
            <v>ROI</v>
          </cell>
          <cell r="D2295" t="str">
            <v>BIOMASS 3</v>
          </cell>
          <cell r="E2295" t="str">
            <v>ROI Other</v>
          </cell>
          <cell r="F2295" t="str">
            <v>Mark-up</v>
          </cell>
          <cell r="H2295" t="str">
            <v>€/MWh</v>
          </cell>
        </row>
        <row r="2296">
          <cell r="A2296" t="str">
            <v>ROI</v>
          </cell>
          <cell r="D2296" t="str">
            <v>BIOMASS 3</v>
          </cell>
          <cell r="E2296" t="str">
            <v>ROI Other</v>
          </cell>
          <cell r="F2296" t="str">
            <v>Price Received</v>
          </cell>
          <cell r="H2296" t="str">
            <v>€/MWh</v>
          </cell>
        </row>
        <row r="2297">
          <cell r="A2297" t="str">
            <v>ROI</v>
          </cell>
          <cell r="D2297" t="str">
            <v>BIOMASS 3</v>
          </cell>
          <cell r="E2297" t="str">
            <v>ROI Other</v>
          </cell>
          <cell r="F2297" t="str">
            <v>Pool Revenue</v>
          </cell>
          <cell r="H2297">
            <v>0</v>
          </cell>
        </row>
        <row r="2298">
          <cell r="A2298" t="str">
            <v>ROI</v>
          </cell>
          <cell r="D2298" t="str">
            <v>BIOMASS 3</v>
          </cell>
          <cell r="E2298" t="str">
            <v>ROI Other</v>
          </cell>
          <cell r="F2298" t="str">
            <v>Net Revenue</v>
          </cell>
          <cell r="H2298">
            <v>0</v>
          </cell>
        </row>
        <row r="2299">
          <cell r="A2299" t="str">
            <v>ROI</v>
          </cell>
          <cell r="D2299" t="str">
            <v>BIOMASS 3</v>
          </cell>
          <cell r="E2299" t="str">
            <v>ROI Other</v>
          </cell>
          <cell r="F2299" t="str">
            <v>Net Profit</v>
          </cell>
          <cell r="H2299">
            <v>0</v>
          </cell>
        </row>
        <row r="2300">
          <cell r="A2300" t="str">
            <v>ROI</v>
          </cell>
          <cell r="D2300" t="str">
            <v>BIOMASS 3</v>
          </cell>
          <cell r="E2300" t="str">
            <v>ROI Other</v>
          </cell>
          <cell r="F2300" t="str">
            <v>Installed Capacity</v>
          </cell>
          <cell r="H2300" t="str">
            <v>MW</v>
          </cell>
        </row>
        <row r="2301">
          <cell r="A2301" t="str">
            <v>ROI</v>
          </cell>
          <cell r="D2301" t="str">
            <v>BIOMASS 3</v>
          </cell>
          <cell r="E2301" t="str">
            <v>ROI Other</v>
          </cell>
          <cell r="F2301" t="str">
            <v>Rated Capacity</v>
          </cell>
          <cell r="H2301" t="str">
            <v>MW</v>
          </cell>
        </row>
        <row r="2302">
          <cell r="A2302" t="str">
            <v>ROI</v>
          </cell>
          <cell r="D2302" t="str">
            <v>BIOMASS 3</v>
          </cell>
          <cell r="E2302" t="str">
            <v>ROI Other</v>
          </cell>
          <cell r="F2302" t="str">
            <v>Maintenance</v>
          </cell>
          <cell r="H2302" t="str">
            <v>GWh</v>
          </cell>
        </row>
        <row r="2303">
          <cell r="A2303" t="str">
            <v>ROI</v>
          </cell>
          <cell r="D2303" t="str">
            <v>BIOMASS 3</v>
          </cell>
          <cell r="E2303" t="str">
            <v>ROI Other</v>
          </cell>
          <cell r="F2303" t="str">
            <v>Forced Outage</v>
          </cell>
          <cell r="H2303" t="str">
            <v>GWh</v>
          </cell>
        </row>
        <row r="2304">
          <cell r="A2304" t="str">
            <v>ROI</v>
          </cell>
          <cell r="D2304" t="str">
            <v>BIOMASS 3</v>
          </cell>
          <cell r="E2304" t="str">
            <v>ROI Other</v>
          </cell>
          <cell r="F2304" t="str">
            <v>Available Energy</v>
          </cell>
          <cell r="H2304" t="str">
            <v>GWh</v>
          </cell>
        </row>
        <row r="2305">
          <cell r="A2305" t="str">
            <v>ROI</v>
          </cell>
          <cell r="D2305" t="str">
            <v>BIOMASS 4</v>
          </cell>
          <cell r="E2305" t="str">
            <v>ROI Other</v>
          </cell>
          <cell r="F2305" t="str">
            <v>Generation</v>
          </cell>
          <cell r="H2305" t="str">
            <v>GWh</v>
          </cell>
        </row>
        <row r="2306">
          <cell r="A2306" t="str">
            <v>ROI</v>
          </cell>
          <cell r="D2306" t="str">
            <v>BIOMASS 4</v>
          </cell>
          <cell r="E2306" t="str">
            <v>ROI Other</v>
          </cell>
          <cell r="F2306" t="str">
            <v>Units Started</v>
          </cell>
          <cell r="H2306" t="str">
            <v>-</v>
          </cell>
        </row>
        <row r="2307">
          <cell r="A2307" t="str">
            <v>ROI</v>
          </cell>
          <cell r="D2307" t="str">
            <v>BIOMASS 4</v>
          </cell>
          <cell r="E2307" t="str">
            <v>ROI Other</v>
          </cell>
          <cell r="F2307" t="str">
            <v>Hours of Operation</v>
          </cell>
          <cell r="H2307" t="str">
            <v>hrs</v>
          </cell>
        </row>
        <row r="2308">
          <cell r="A2308" t="str">
            <v>ROI</v>
          </cell>
          <cell r="D2308" t="str">
            <v>BIOMASS 4</v>
          </cell>
          <cell r="E2308" t="str">
            <v>ROI Other</v>
          </cell>
          <cell r="F2308" t="str">
            <v>Capacity Factor</v>
          </cell>
          <cell r="H2308" t="str">
            <v>%</v>
          </cell>
        </row>
        <row r="2309">
          <cell r="A2309" t="str">
            <v>ROI</v>
          </cell>
          <cell r="D2309" t="str">
            <v>BIOMASS 4</v>
          </cell>
          <cell r="E2309" t="str">
            <v>ROI Other</v>
          </cell>
          <cell r="F2309" t="str">
            <v>Energy Curtailed</v>
          </cell>
          <cell r="H2309" t="str">
            <v>GWh</v>
          </cell>
        </row>
        <row r="2310">
          <cell r="A2310" t="str">
            <v>ROI</v>
          </cell>
          <cell r="D2310" t="str">
            <v>BIOMASS 4</v>
          </cell>
          <cell r="E2310" t="str">
            <v>ROI Other</v>
          </cell>
          <cell r="F2310" t="str">
            <v>Fixed Load Generation</v>
          </cell>
          <cell r="H2310" t="str">
            <v>GWh</v>
          </cell>
        </row>
        <row r="2311">
          <cell r="A2311" t="str">
            <v>ROI</v>
          </cell>
          <cell r="D2311" t="str">
            <v>BIOMASS 4</v>
          </cell>
          <cell r="E2311" t="str">
            <v>ROI Other</v>
          </cell>
          <cell r="F2311" t="str">
            <v>Pump Load</v>
          </cell>
          <cell r="H2311" t="str">
            <v>GWh</v>
          </cell>
        </row>
        <row r="2312">
          <cell r="A2312" t="str">
            <v>ROI</v>
          </cell>
          <cell r="D2312" t="str">
            <v>BIOMASS 4</v>
          </cell>
          <cell r="E2312" t="str">
            <v>ROI Other</v>
          </cell>
          <cell r="F2312" t="str">
            <v>VO&amp;M Cost</v>
          </cell>
          <cell r="H2312">
            <v>0</v>
          </cell>
        </row>
        <row r="2313">
          <cell r="A2313" t="str">
            <v>ROI</v>
          </cell>
          <cell r="D2313" t="str">
            <v>BIOMASS 4</v>
          </cell>
          <cell r="E2313" t="str">
            <v>ROI Other</v>
          </cell>
          <cell r="F2313" t="str">
            <v>Generation Cost</v>
          </cell>
          <cell r="H2313">
            <v>0</v>
          </cell>
        </row>
        <row r="2314">
          <cell r="A2314" t="str">
            <v>ROI</v>
          </cell>
          <cell r="D2314" t="str">
            <v>BIOMASS 4</v>
          </cell>
          <cell r="E2314" t="str">
            <v>ROI Other</v>
          </cell>
          <cell r="F2314" t="str">
            <v>Start &amp; Shutdown Cost</v>
          </cell>
          <cell r="H2314">
            <v>0</v>
          </cell>
        </row>
        <row r="2315">
          <cell r="A2315" t="str">
            <v>ROI</v>
          </cell>
          <cell r="D2315" t="str">
            <v>BIOMASS 4</v>
          </cell>
          <cell r="E2315" t="str">
            <v>ROI Other</v>
          </cell>
          <cell r="F2315" t="str">
            <v>Start Fuel Cost</v>
          </cell>
          <cell r="H2315">
            <v>0</v>
          </cell>
        </row>
        <row r="2316">
          <cell r="A2316" t="str">
            <v>ROI</v>
          </cell>
          <cell r="D2316" t="str">
            <v>BIOMASS 4</v>
          </cell>
          <cell r="E2316" t="str">
            <v>ROI Other</v>
          </cell>
          <cell r="F2316" t="str">
            <v>Emissions Cost</v>
          </cell>
          <cell r="H2316">
            <v>0</v>
          </cell>
        </row>
        <row r="2317">
          <cell r="A2317" t="str">
            <v>ROI</v>
          </cell>
          <cell r="D2317" t="str">
            <v>BIOMASS 4</v>
          </cell>
          <cell r="E2317" t="str">
            <v>ROI Other</v>
          </cell>
          <cell r="F2317" t="str">
            <v>Total Generation Cost</v>
          </cell>
          <cell r="H2317">
            <v>0</v>
          </cell>
        </row>
        <row r="2318">
          <cell r="A2318" t="str">
            <v>ROI</v>
          </cell>
          <cell r="D2318" t="str">
            <v>BIOMASS 4</v>
          </cell>
          <cell r="E2318" t="str">
            <v>ROI Other</v>
          </cell>
          <cell r="F2318" t="str">
            <v>SRMC</v>
          </cell>
          <cell r="H2318" t="str">
            <v>€/MWh</v>
          </cell>
        </row>
        <row r="2319">
          <cell r="A2319" t="str">
            <v>ROI</v>
          </cell>
          <cell r="D2319" t="str">
            <v>BIOMASS 4</v>
          </cell>
          <cell r="E2319" t="str">
            <v>ROI Other</v>
          </cell>
          <cell r="F2319" t="str">
            <v>Mark-up</v>
          </cell>
          <cell r="H2319" t="str">
            <v>€/MWh</v>
          </cell>
        </row>
        <row r="2320">
          <cell r="A2320" t="str">
            <v>ROI</v>
          </cell>
          <cell r="D2320" t="str">
            <v>BIOMASS 4</v>
          </cell>
          <cell r="E2320" t="str">
            <v>ROI Other</v>
          </cell>
          <cell r="F2320" t="str">
            <v>Price Received</v>
          </cell>
          <cell r="H2320" t="str">
            <v>€/MWh</v>
          </cell>
        </row>
        <row r="2321">
          <cell r="A2321" t="str">
            <v>ROI</v>
          </cell>
          <cell r="D2321" t="str">
            <v>BIOMASS 4</v>
          </cell>
          <cell r="E2321" t="str">
            <v>ROI Other</v>
          </cell>
          <cell r="F2321" t="str">
            <v>Pool Revenue</v>
          </cell>
          <cell r="H2321">
            <v>0</v>
          </cell>
        </row>
        <row r="2322">
          <cell r="A2322" t="str">
            <v>ROI</v>
          </cell>
          <cell r="D2322" t="str">
            <v>BIOMASS 4</v>
          </cell>
          <cell r="E2322" t="str">
            <v>ROI Other</v>
          </cell>
          <cell r="F2322" t="str">
            <v>Net Revenue</v>
          </cell>
          <cell r="H2322">
            <v>0</v>
          </cell>
        </row>
        <row r="2323">
          <cell r="A2323" t="str">
            <v>ROI</v>
          </cell>
          <cell r="D2323" t="str">
            <v>BIOMASS 4</v>
          </cell>
          <cell r="E2323" t="str">
            <v>ROI Other</v>
          </cell>
          <cell r="F2323" t="str">
            <v>Net Profit</v>
          </cell>
          <cell r="H2323">
            <v>0</v>
          </cell>
        </row>
        <row r="2324">
          <cell r="A2324" t="str">
            <v>ROI</v>
          </cell>
          <cell r="D2324" t="str">
            <v>BIOMASS 4</v>
          </cell>
          <cell r="E2324" t="str">
            <v>ROI Other</v>
          </cell>
          <cell r="F2324" t="str">
            <v>Installed Capacity</v>
          </cell>
          <cell r="H2324" t="str">
            <v>MW</v>
          </cell>
        </row>
        <row r="2325">
          <cell r="A2325" t="str">
            <v>ROI</v>
          </cell>
          <cell r="D2325" t="str">
            <v>BIOMASS 4</v>
          </cell>
          <cell r="E2325" t="str">
            <v>ROI Other</v>
          </cell>
          <cell r="F2325" t="str">
            <v>Rated Capacity</v>
          </cell>
          <cell r="H2325" t="str">
            <v>MW</v>
          </cell>
        </row>
        <row r="2326">
          <cell r="A2326" t="str">
            <v>ROI</v>
          </cell>
          <cell r="D2326" t="str">
            <v>BIOMASS 4</v>
          </cell>
          <cell r="E2326" t="str">
            <v>ROI Other</v>
          </cell>
          <cell r="F2326" t="str">
            <v>Maintenance</v>
          </cell>
          <cell r="H2326" t="str">
            <v>GWh</v>
          </cell>
        </row>
        <row r="2327">
          <cell r="A2327" t="str">
            <v>ROI</v>
          </cell>
          <cell r="D2327" t="str">
            <v>BIOMASS 4</v>
          </cell>
          <cell r="E2327" t="str">
            <v>ROI Other</v>
          </cell>
          <cell r="F2327" t="str">
            <v>Forced Outage</v>
          </cell>
          <cell r="H2327" t="str">
            <v>GWh</v>
          </cell>
        </row>
        <row r="2328">
          <cell r="A2328" t="str">
            <v>ROI</v>
          </cell>
          <cell r="D2328" t="str">
            <v>BIOMASS 4</v>
          </cell>
          <cell r="E2328" t="str">
            <v>ROI Other</v>
          </cell>
          <cell r="F2328" t="str">
            <v>Available Energy</v>
          </cell>
          <cell r="H2328" t="str">
            <v>GWh</v>
          </cell>
        </row>
        <row r="2329">
          <cell r="A2329" t="str">
            <v>ROI</v>
          </cell>
          <cell r="D2329" t="str">
            <v>Biomass-Landfill gas-Biomass CHP</v>
          </cell>
          <cell r="E2329" t="str">
            <v>ROI Other</v>
          </cell>
          <cell r="F2329" t="str">
            <v>Generation</v>
          </cell>
          <cell r="H2329" t="str">
            <v>GWh</v>
          </cell>
        </row>
        <row r="2330">
          <cell r="A2330" t="str">
            <v>ROI</v>
          </cell>
          <cell r="D2330" t="str">
            <v>Biomass-Landfill gas-Biomass CHP</v>
          </cell>
          <cell r="E2330" t="str">
            <v>ROI Other</v>
          </cell>
          <cell r="F2330" t="str">
            <v>Units Started</v>
          </cell>
          <cell r="H2330" t="str">
            <v>-</v>
          </cell>
        </row>
        <row r="2331">
          <cell r="A2331" t="str">
            <v>ROI</v>
          </cell>
          <cell r="D2331" t="str">
            <v>Biomass-Landfill gas-Biomass CHP</v>
          </cell>
          <cell r="E2331" t="str">
            <v>ROI Other</v>
          </cell>
          <cell r="F2331" t="str">
            <v>Hours of Operation</v>
          </cell>
          <cell r="H2331" t="str">
            <v>hrs</v>
          </cell>
        </row>
        <row r="2332">
          <cell r="A2332" t="str">
            <v>ROI</v>
          </cell>
          <cell r="D2332" t="str">
            <v>Biomass-Landfill gas-Biomass CHP</v>
          </cell>
          <cell r="E2332" t="str">
            <v>ROI Other</v>
          </cell>
          <cell r="F2332" t="str">
            <v>Capacity Factor</v>
          </cell>
          <cell r="H2332" t="str">
            <v>%</v>
          </cell>
        </row>
        <row r="2333">
          <cell r="A2333" t="str">
            <v>ROI</v>
          </cell>
          <cell r="D2333" t="str">
            <v>Biomass-Landfill gas-Biomass CHP</v>
          </cell>
          <cell r="E2333" t="str">
            <v>ROI Other</v>
          </cell>
          <cell r="F2333" t="str">
            <v>Energy Curtailed</v>
          </cell>
          <cell r="H2333" t="str">
            <v>GWh</v>
          </cell>
        </row>
        <row r="2334">
          <cell r="A2334" t="str">
            <v>ROI</v>
          </cell>
          <cell r="D2334" t="str">
            <v>Biomass-Landfill gas-Biomass CHP</v>
          </cell>
          <cell r="E2334" t="str">
            <v>ROI Other</v>
          </cell>
          <cell r="F2334" t="str">
            <v>Fixed Load Generation</v>
          </cell>
          <cell r="H2334" t="str">
            <v>GWh</v>
          </cell>
        </row>
        <row r="2335">
          <cell r="A2335" t="str">
            <v>ROI</v>
          </cell>
          <cell r="D2335" t="str">
            <v>Biomass-Landfill gas-Biomass CHP</v>
          </cell>
          <cell r="E2335" t="str">
            <v>ROI Other</v>
          </cell>
          <cell r="F2335" t="str">
            <v>Pump Load</v>
          </cell>
          <cell r="H2335" t="str">
            <v>GWh</v>
          </cell>
        </row>
        <row r="2336">
          <cell r="A2336" t="str">
            <v>ROI</v>
          </cell>
          <cell r="D2336" t="str">
            <v>Biomass-Landfill gas-Biomass CHP</v>
          </cell>
          <cell r="E2336" t="str">
            <v>ROI Other</v>
          </cell>
          <cell r="F2336" t="str">
            <v>VO&amp;M Cost</v>
          </cell>
          <cell r="H2336">
            <v>0</v>
          </cell>
        </row>
        <row r="2337">
          <cell r="A2337" t="str">
            <v>ROI</v>
          </cell>
          <cell r="D2337" t="str">
            <v>Biomass-Landfill gas-Biomass CHP</v>
          </cell>
          <cell r="E2337" t="str">
            <v>ROI Other</v>
          </cell>
          <cell r="F2337" t="str">
            <v>Generation Cost</v>
          </cell>
          <cell r="H2337">
            <v>0</v>
          </cell>
        </row>
        <row r="2338">
          <cell r="A2338" t="str">
            <v>ROI</v>
          </cell>
          <cell r="D2338" t="str">
            <v>Biomass-Landfill gas-Biomass CHP</v>
          </cell>
          <cell r="E2338" t="str">
            <v>ROI Other</v>
          </cell>
          <cell r="F2338" t="str">
            <v>Start &amp; Shutdown Cost</v>
          </cell>
          <cell r="H2338">
            <v>0</v>
          </cell>
        </row>
        <row r="2339">
          <cell r="A2339" t="str">
            <v>ROI</v>
          </cell>
          <cell r="D2339" t="str">
            <v>Biomass-Landfill gas-Biomass CHP</v>
          </cell>
          <cell r="E2339" t="str">
            <v>ROI Other</v>
          </cell>
          <cell r="F2339" t="str">
            <v>Start Fuel Cost</v>
          </cell>
          <cell r="H2339">
            <v>0</v>
          </cell>
        </row>
        <row r="2340">
          <cell r="A2340" t="str">
            <v>ROI</v>
          </cell>
          <cell r="D2340" t="str">
            <v>Biomass-Landfill gas-Biomass CHP</v>
          </cell>
          <cell r="E2340" t="str">
            <v>ROI Other</v>
          </cell>
          <cell r="F2340" t="str">
            <v>Emissions Cost</v>
          </cell>
          <cell r="H2340">
            <v>0</v>
          </cell>
        </row>
        <row r="2341">
          <cell r="A2341" t="str">
            <v>ROI</v>
          </cell>
          <cell r="D2341" t="str">
            <v>Biomass-Landfill gas-Biomass CHP</v>
          </cell>
          <cell r="E2341" t="str">
            <v>ROI Other</v>
          </cell>
          <cell r="F2341" t="str">
            <v>Total Generation Cost</v>
          </cell>
          <cell r="H2341">
            <v>0</v>
          </cell>
        </row>
        <row r="2342">
          <cell r="A2342" t="str">
            <v>ROI</v>
          </cell>
          <cell r="D2342" t="str">
            <v>Biomass-Landfill gas-Biomass CHP</v>
          </cell>
          <cell r="E2342" t="str">
            <v>ROI Other</v>
          </cell>
          <cell r="F2342" t="str">
            <v>SRMC</v>
          </cell>
          <cell r="H2342" t="str">
            <v>€/MWh</v>
          </cell>
        </row>
        <row r="2343">
          <cell r="A2343" t="str">
            <v>ROI</v>
          </cell>
          <cell r="D2343" t="str">
            <v>Biomass-Landfill gas-Biomass CHP</v>
          </cell>
          <cell r="E2343" t="str">
            <v>ROI Other</v>
          </cell>
          <cell r="F2343" t="str">
            <v>Mark-up</v>
          </cell>
          <cell r="H2343" t="str">
            <v>€/MWh</v>
          </cell>
        </row>
        <row r="2344">
          <cell r="A2344" t="str">
            <v>ROI</v>
          </cell>
          <cell r="D2344" t="str">
            <v>Biomass-Landfill gas-Biomass CHP</v>
          </cell>
          <cell r="E2344" t="str">
            <v>ROI Other</v>
          </cell>
          <cell r="F2344" t="str">
            <v>Price Received</v>
          </cell>
          <cell r="H2344" t="str">
            <v>€/MWh</v>
          </cell>
        </row>
        <row r="2345">
          <cell r="A2345" t="str">
            <v>ROI</v>
          </cell>
          <cell r="D2345" t="str">
            <v>Biomass-Landfill gas-Biomass CHP</v>
          </cell>
          <cell r="E2345" t="str">
            <v>ROI Other</v>
          </cell>
          <cell r="F2345" t="str">
            <v>Pool Revenue</v>
          </cell>
          <cell r="H2345">
            <v>0</v>
          </cell>
        </row>
        <row r="2346">
          <cell r="A2346" t="str">
            <v>ROI</v>
          </cell>
          <cell r="D2346" t="str">
            <v>Biomass-Landfill gas-Biomass CHP</v>
          </cell>
          <cell r="E2346" t="str">
            <v>ROI Other</v>
          </cell>
          <cell r="F2346" t="str">
            <v>Net Revenue</v>
          </cell>
          <cell r="H2346">
            <v>0</v>
          </cell>
        </row>
        <row r="2347">
          <cell r="A2347" t="str">
            <v>ROI</v>
          </cell>
          <cell r="D2347" t="str">
            <v>Biomass-Landfill gas-Biomass CHP</v>
          </cell>
          <cell r="E2347" t="str">
            <v>ROI Other</v>
          </cell>
          <cell r="F2347" t="str">
            <v>Net Profit</v>
          </cell>
          <cell r="H2347">
            <v>0</v>
          </cell>
        </row>
        <row r="2348">
          <cell r="A2348" t="str">
            <v>ROI</v>
          </cell>
          <cell r="D2348" t="str">
            <v>Biomass-Landfill gas-Biomass CHP</v>
          </cell>
          <cell r="E2348" t="str">
            <v>ROI Other</v>
          </cell>
          <cell r="F2348" t="str">
            <v>Installed Capacity</v>
          </cell>
          <cell r="H2348" t="str">
            <v>MW</v>
          </cell>
        </row>
        <row r="2349">
          <cell r="A2349" t="str">
            <v>ROI</v>
          </cell>
          <cell r="D2349" t="str">
            <v>Biomass-Landfill gas-Biomass CHP</v>
          </cell>
          <cell r="E2349" t="str">
            <v>ROI Other</v>
          </cell>
          <cell r="F2349" t="str">
            <v>Rated Capacity</v>
          </cell>
          <cell r="H2349" t="str">
            <v>MW</v>
          </cell>
        </row>
        <row r="2350">
          <cell r="A2350" t="str">
            <v>ROI</v>
          </cell>
          <cell r="D2350" t="str">
            <v>Biomass-Landfill gas-Biomass CHP</v>
          </cell>
          <cell r="E2350" t="str">
            <v>ROI Other</v>
          </cell>
          <cell r="F2350" t="str">
            <v>Maintenance</v>
          </cell>
          <cell r="H2350" t="str">
            <v>GWh</v>
          </cell>
        </row>
        <row r="2351">
          <cell r="A2351" t="str">
            <v>ROI</v>
          </cell>
          <cell r="D2351" t="str">
            <v>Biomass-Landfill gas-Biomass CHP</v>
          </cell>
          <cell r="E2351" t="str">
            <v>ROI Other</v>
          </cell>
          <cell r="F2351" t="str">
            <v>Forced Outage</v>
          </cell>
          <cell r="H2351" t="str">
            <v>GWh</v>
          </cell>
        </row>
        <row r="2352">
          <cell r="A2352" t="str">
            <v>ROI</v>
          </cell>
          <cell r="D2352" t="str">
            <v>Biomass-Landfill gas-Biomass CHP</v>
          </cell>
          <cell r="E2352" t="str">
            <v>ROI Other</v>
          </cell>
          <cell r="F2352" t="str">
            <v>Available Energy</v>
          </cell>
          <cell r="H2352" t="str">
            <v>GWh</v>
          </cell>
        </row>
        <row r="2353">
          <cell r="A2353" t="str">
            <v>ROI</v>
          </cell>
          <cell r="D2353" t="str">
            <v>Conventional CHP</v>
          </cell>
          <cell r="E2353" t="str">
            <v>ROI Other</v>
          </cell>
          <cell r="F2353" t="str">
            <v>Generation</v>
          </cell>
          <cell r="H2353" t="str">
            <v>GWh</v>
          </cell>
        </row>
        <row r="2354">
          <cell r="A2354" t="str">
            <v>ROI</v>
          </cell>
          <cell r="D2354" t="str">
            <v>Conventional CHP</v>
          </cell>
          <cell r="E2354" t="str">
            <v>ROI Other</v>
          </cell>
          <cell r="F2354" t="str">
            <v>Units Started</v>
          </cell>
          <cell r="H2354" t="str">
            <v>-</v>
          </cell>
        </row>
        <row r="2355">
          <cell r="A2355" t="str">
            <v>ROI</v>
          </cell>
          <cell r="D2355" t="str">
            <v>Conventional CHP</v>
          </cell>
          <cell r="E2355" t="str">
            <v>ROI Other</v>
          </cell>
          <cell r="F2355" t="str">
            <v>Hours of Operation</v>
          </cell>
          <cell r="H2355" t="str">
            <v>hrs</v>
          </cell>
        </row>
        <row r="2356">
          <cell r="A2356" t="str">
            <v>ROI</v>
          </cell>
          <cell r="D2356" t="str">
            <v>Conventional CHP</v>
          </cell>
          <cell r="E2356" t="str">
            <v>ROI Other</v>
          </cell>
          <cell r="F2356" t="str">
            <v>Capacity Factor</v>
          </cell>
          <cell r="H2356" t="str">
            <v>%</v>
          </cell>
        </row>
        <row r="2357">
          <cell r="A2357" t="str">
            <v>ROI</v>
          </cell>
          <cell r="D2357" t="str">
            <v>Conventional CHP</v>
          </cell>
          <cell r="E2357" t="str">
            <v>ROI Other</v>
          </cell>
          <cell r="F2357" t="str">
            <v>Energy Curtailed</v>
          </cell>
          <cell r="H2357" t="str">
            <v>GWh</v>
          </cell>
        </row>
        <row r="2358">
          <cell r="A2358" t="str">
            <v>ROI</v>
          </cell>
          <cell r="D2358" t="str">
            <v>Conventional CHP</v>
          </cell>
          <cell r="E2358" t="str">
            <v>ROI Other</v>
          </cell>
          <cell r="F2358" t="str">
            <v>Fixed Load Generation</v>
          </cell>
          <cell r="H2358" t="str">
            <v>GWh</v>
          </cell>
        </row>
        <row r="2359">
          <cell r="A2359" t="str">
            <v>ROI</v>
          </cell>
          <cell r="D2359" t="str">
            <v>Conventional CHP</v>
          </cell>
          <cell r="E2359" t="str">
            <v>ROI Other</v>
          </cell>
          <cell r="F2359" t="str">
            <v>Pump Load</v>
          </cell>
          <cell r="H2359" t="str">
            <v>GWh</v>
          </cell>
        </row>
        <row r="2360">
          <cell r="A2360" t="str">
            <v>ROI</v>
          </cell>
          <cell r="D2360" t="str">
            <v>Conventional CHP</v>
          </cell>
          <cell r="E2360" t="str">
            <v>ROI Other</v>
          </cell>
          <cell r="F2360" t="str">
            <v>VO&amp;M Cost</v>
          </cell>
          <cell r="H2360">
            <v>0</v>
          </cell>
        </row>
        <row r="2361">
          <cell r="A2361" t="str">
            <v>ROI</v>
          </cell>
          <cell r="D2361" t="str">
            <v>Conventional CHP</v>
          </cell>
          <cell r="E2361" t="str">
            <v>ROI Other</v>
          </cell>
          <cell r="F2361" t="str">
            <v>Generation Cost</v>
          </cell>
          <cell r="H2361">
            <v>0</v>
          </cell>
        </row>
        <row r="2362">
          <cell r="A2362" t="str">
            <v>ROI</v>
          </cell>
          <cell r="D2362" t="str">
            <v>Conventional CHP</v>
          </cell>
          <cell r="E2362" t="str">
            <v>ROI Other</v>
          </cell>
          <cell r="F2362" t="str">
            <v>Start &amp; Shutdown Cost</v>
          </cell>
          <cell r="H2362">
            <v>0</v>
          </cell>
        </row>
        <row r="2363">
          <cell r="A2363" t="str">
            <v>ROI</v>
          </cell>
          <cell r="D2363" t="str">
            <v>Conventional CHP</v>
          </cell>
          <cell r="E2363" t="str">
            <v>ROI Other</v>
          </cell>
          <cell r="F2363" t="str">
            <v>Start Fuel Cost</v>
          </cell>
          <cell r="H2363">
            <v>0</v>
          </cell>
        </row>
        <row r="2364">
          <cell r="A2364" t="str">
            <v>ROI</v>
          </cell>
          <cell r="D2364" t="str">
            <v>Conventional CHP</v>
          </cell>
          <cell r="E2364" t="str">
            <v>ROI Other</v>
          </cell>
          <cell r="F2364" t="str">
            <v>Emissions Cost</v>
          </cell>
          <cell r="H2364">
            <v>0</v>
          </cell>
        </row>
        <row r="2365">
          <cell r="A2365" t="str">
            <v>ROI</v>
          </cell>
          <cell r="D2365" t="str">
            <v>Conventional CHP</v>
          </cell>
          <cell r="E2365" t="str">
            <v>ROI Other</v>
          </cell>
          <cell r="F2365" t="str">
            <v>Total Generation Cost</v>
          </cell>
          <cell r="H2365">
            <v>0</v>
          </cell>
        </row>
        <row r="2366">
          <cell r="A2366" t="str">
            <v>ROI</v>
          </cell>
          <cell r="D2366" t="str">
            <v>Conventional CHP</v>
          </cell>
          <cell r="E2366" t="str">
            <v>ROI Other</v>
          </cell>
          <cell r="F2366" t="str">
            <v>SRMC</v>
          </cell>
          <cell r="H2366" t="str">
            <v>€/MWh</v>
          </cell>
        </row>
        <row r="2367">
          <cell r="A2367" t="str">
            <v>ROI</v>
          </cell>
          <cell r="D2367" t="str">
            <v>Conventional CHP</v>
          </cell>
          <cell r="E2367" t="str">
            <v>ROI Other</v>
          </cell>
          <cell r="F2367" t="str">
            <v>Mark-up</v>
          </cell>
          <cell r="H2367" t="str">
            <v>€/MWh</v>
          </cell>
        </row>
        <row r="2368">
          <cell r="A2368" t="str">
            <v>ROI</v>
          </cell>
          <cell r="D2368" t="str">
            <v>Conventional CHP</v>
          </cell>
          <cell r="E2368" t="str">
            <v>ROI Other</v>
          </cell>
          <cell r="F2368" t="str">
            <v>Price Received</v>
          </cell>
          <cell r="H2368" t="str">
            <v>€/MWh</v>
          </cell>
        </row>
        <row r="2369">
          <cell r="A2369" t="str">
            <v>ROI</v>
          </cell>
          <cell r="D2369" t="str">
            <v>Conventional CHP</v>
          </cell>
          <cell r="E2369" t="str">
            <v>ROI Other</v>
          </cell>
          <cell r="F2369" t="str">
            <v>Pool Revenue</v>
          </cell>
          <cell r="H2369">
            <v>0</v>
          </cell>
        </row>
        <row r="2370">
          <cell r="A2370" t="str">
            <v>ROI</v>
          </cell>
          <cell r="D2370" t="str">
            <v>Conventional CHP</v>
          </cell>
          <cell r="E2370" t="str">
            <v>ROI Other</v>
          </cell>
          <cell r="F2370" t="str">
            <v>Net Revenue</v>
          </cell>
          <cell r="H2370">
            <v>0</v>
          </cell>
        </row>
        <row r="2371">
          <cell r="A2371" t="str">
            <v>ROI</v>
          </cell>
          <cell r="D2371" t="str">
            <v>Conventional CHP</v>
          </cell>
          <cell r="E2371" t="str">
            <v>ROI Other</v>
          </cell>
          <cell r="F2371" t="str">
            <v>Net Profit</v>
          </cell>
          <cell r="H2371">
            <v>0</v>
          </cell>
        </row>
        <row r="2372">
          <cell r="A2372" t="str">
            <v>ROI</v>
          </cell>
          <cell r="D2372" t="str">
            <v>Conventional CHP</v>
          </cell>
          <cell r="E2372" t="str">
            <v>ROI Other</v>
          </cell>
          <cell r="F2372" t="str">
            <v>Installed Capacity</v>
          </cell>
          <cell r="H2372" t="str">
            <v>MW</v>
          </cell>
        </row>
        <row r="2373">
          <cell r="A2373" t="str">
            <v>ROI</v>
          </cell>
          <cell r="D2373" t="str">
            <v>Conventional CHP</v>
          </cell>
          <cell r="E2373" t="str">
            <v>ROI Other</v>
          </cell>
          <cell r="F2373" t="str">
            <v>Rated Capacity</v>
          </cell>
          <cell r="H2373" t="str">
            <v>MW</v>
          </cell>
        </row>
        <row r="2374">
          <cell r="A2374" t="str">
            <v>ROI</v>
          </cell>
          <cell r="D2374" t="str">
            <v>Conventional CHP</v>
          </cell>
          <cell r="E2374" t="str">
            <v>ROI Other</v>
          </cell>
          <cell r="F2374" t="str">
            <v>Maintenance</v>
          </cell>
          <cell r="H2374" t="str">
            <v>GWh</v>
          </cell>
        </row>
        <row r="2375">
          <cell r="A2375" t="str">
            <v>ROI</v>
          </cell>
          <cell r="D2375" t="str">
            <v>Conventional CHP</v>
          </cell>
          <cell r="E2375" t="str">
            <v>ROI Other</v>
          </cell>
          <cell r="F2375" t="str">
            <v>Forced Outage</v>
          </cell>
          <cell r="H2375" t="str">
            <v>GWh</v>
          </cell>
        </row>
        <row r="2376">
          <cell r="A2376" t="str">
            <v>ROI</v>
          </cell>
          <cell r="D2376" t="str">
            <v>Conventional CHP</v>
          </cell>
          <cell r="E2376" t="str">
            <v>ROI Other</v>
          </cell>
          <cell r="F2376" t="str">
            <v>Available Energy</v>
          </cell>
          <cell r="H2376" t="str">
            <v>GWh</v>
          </cell>
        </row>
        <row r="2377">
          <cell r="A2377" t="str">
            <v>ROI</v>
          </cell>
          <cell r="D2377" t="str">
            <v>DAE</v>
          </cell>
          <cell r="E2377" t="str">
            <v>ROI Other</v>
          </cell>
          <cell r="F2377" t="str">
            <v>Generation</v>
          </cell>
          <cell r="H2377" t="str">
            <v>GWh</v>
          </cell>
        </row>
        <row r="2378">
          <cell r="A2378" t="str">
            <v>ROI</v>
          </cell>
          <cell r="D2378" t="str">
            <v>DAE</v>
          </cell>
          <cell r="E2378" t="str">
            <v>ROI Other</v>
          </cell>
          <cell r="F2378" t="str">
            <v>Units Started</v>
          </cell>
          <cell r="H2378" t="str">
            <v>-</v>
          </cell>
        </row>
        <row r="2379">
          <cell r="A2379" t="str">
            <v>ROI</v>
          </cell>
          <cell r="D2379" t="str">
            <v>DAE</v>
          </cell>
          <cell r="E2379" t="str">
            <v>ROI Other</v>
          </cell>
          <cell r="F2379" t="str">
            <v>Hours of Operation</v>
          </cell>
          <cell r="H2379" t="str">
            <v>hrs</v>
          </cell>
        </row>
        <row r="2380">
          <cell r="A2380" t="str">
            <v>ROI</v>
          </cell>
          <cell r="D2380" t="str">
            <v>DAE</v>
          </cell>
          <cell r="E2380" t="str">
            <v>ROI Other</v>
          </cell>
          <cell r="F2380" t="str">
            <v>Capacity Factor</v>
          </cell>
          <cell r="H2380" t="str">
            <v>%</v>
          </cell>
        </row>
        <row r="2381">
          <cell r="A2381" t="str">
            <v>ROI</v>
          </cell>
          <cell r="D2381" t="str">
            <v>DAE</v>
          </cell>
          <cell r="E2381" t="str">
            <v>ROI Other</v>
          </cell>
          <cell r="F2381" t="str">
            <v>Energy Curtailed</v>
          </cell>
          <cell r="H2381" t="str">
            <v>GWh</v>
          </cell>
        </row>
        <row r="2382">
          <cell r="A2382" t="str">
            <v>ROI</v>
          </cell>
          <cell r="D2382" t="str">
            <v>DAE</v>
          </cell>
          <cell r="E2382" t="str">
            <v>ROI Other</v>
          </cell>
          <cell r="F2382" t="str">
            <v>Fixed Load Generation</v>
          </cell>
          <cell r="H2382" t="str">
            <v>GWh</v>
          </cell>
        </row>
        <row r="2383">
          <cell r="A2383" t="str">
            <v>ROI</v>
          </cell>
          <cell r="D2383" t="str">
            <v>DAE</v>
          </cell>
          <cell r="E2383" t="str">
            <v>ROI Other</v>
          </cell>
          <cell r="F2383" t="str">
            <v>Pump Load</v>
          </cell>
          <cell r="H2383" t="str">
            <v>GWh</v>
          </cell>
        </row>
        <row r="2384">
          <cell r="A2384" t="str">
            <v>ROI</v>
          </cell>
          <cell r="D2384" t="str">
            <v>DAE</v>
          </cell>
          <cell r="E2384" t="str">
            <v>ROI Other</v>
          </cell>
          <cell r="F2384" t="str">
            <v>VO&amp;M Cost</v>
          </cell>
          <cell r="H2384">
            <v>0</v>
          </cell>
        </row>
        <row r="2385">
          <cell r="A2385" t="str">
            <v>ROI</v>
          </cell>
          <cell r="D2385" t="str">
            <v>DAE</v>
          </cell>
          <cell r="E2385" t="str">
            <v>ROI Other</v>
          </cell>
          <cell r="F2385" t="str">
            <v>Generation Cost</v>
          </cell>
          <cell r="H2385">
            <v>0</v>
          </cell>
        </row>
        <row r="2386">
          <cell r="A2386" t="str">
            <v>ROI</v>
          </cell>
          <cell r="D2386" t="str">
            <v>DAE</v>
          </cell>
          <cell r="E2386" t="str">
            <v>ROI Other</v>
          </cell>
          <cell r="F2386" t="str">
            <v>Start &amp; Shutdown Cost</v>
          </cell>
          <cell r="H2386">
            <v>0</v>
          </cell>
        </row>
        <row r="2387">
          <cell r="A2387" t="str">
            <v>ROI</v>
          </cell>
          <cell r="D2387" t="str">
            <v>DAE</v>
          </cell>
          <cell r="E2387" t="str">
            <v>ROI Other</v>
          </cell>
          <cell r="F2387" t="str">
            <v>Start Fuel Cost</v>
          </cell>
          <cell r="H2387">
            <v>0</v>
          </cell>
        </row>
        <row r="2388">
          <cell r="A2388" t="str">
            <v>ROI</v>
          </cell>
          <cell r="D2388" t="str">
            <v>DAE</v>
          </cell>
          <cell r="E2388" t="str">
            <v>ROI Other</v>
          </cell>
          <cell r="F2388" t="str">
            <v>Emissions Cost</v>
          </cell>
          <cell r="H2388">
            <v>0</v>
          </cell>
        </row>
        <row r="2389">
          <cell r="A2389" t="str">
            <v>ROI</v>
          </cell>
          <cell r="D2389" t="str">
            <v>DAE</v>
          </cell>
          <cell r="E2389" t="str">
            <v>ROI Other</v>
          </cell>
          <cell r="F2389" t="str">
            <v>Total Generation Cost</v>
          </cell>
          <cell r="H2389">
            <v>0</v>
          </cell>
        </row>
        <row r="2390">
          <cell r="A2390" t="str">
            <v>ROI</v>
          </cell>
          <cell r="D2390" t="str">
            <v>DAE</v>
          </cell>
          <cell r="E2390" t="str">
            <v>ROI Other</v>
          </cell>
          <cell r="F2390" t="str">
            <v>SRMC</v>
          </cell>
          <cell r="H2390" t="str">
            <v>€/MWh</v>
          </cell>
        </row>
        <row r="2391">
          <cell r="A2391" t="str">
            <v>ROI</v>
          </cell>
          <cell r="D2391" t="str">
            <v>DAE</v>
          </cell>
          <cell r="E2391" t="str">
            <v>ROI Other</v>
          </cell>
          <cell r="F2391" t="str">
            <v>Mark-up</v>
          </cell>
          <cell r="H2391" t="str">
            <v>€/MWh</v>
          </cell>
        </row>
        <row r="2392">
          <cell r="A2392" t="str">
            <v>ROI</v>
          </cell>
          <cell r="D2392" t="str">
            <v>DAE</v>
          </cell>
          <cell r="E2392" t="str">
            <v>ROI Other</v>
          </cell>
          <cell r="F2392" t="str">
            <v>Price Received</v>
          </cell>
          <cell r="H2392" t="str">
            <v>€/MWh</v>
          </cell>
        </row>
        <row r="2393">
          <cell r="A2393" t="str">
            <v>ROI</v>
          </cell>
          <cell r="D2393" t="str">
            <v>DAE</v>
          </cell>
          <cell r="E2393" t="str">
            <v>ROI Other</v>
          </cell>
          <cell r="F2393" t="str">
            <v>Pool Revenue</v>
          </cell>
          <cell r="H2393">
            <v>0</v>
          </cell>
        </row>
        <row r="2394">
          <cell r="A2394" t="str">
            <v>ROI</v>
          </cell>
          <cell r="D2394" t="str">
            <v>DAE</v>
          </cell>
          <cell r="E2394" t="str">
            <v>ROI Other</v>
          </cell>
          <cell r="F2394" t="str">
            <v>Net Revenue</v>
          </cell>
          <cell r="H2394">
            <v>0</v>
          </cell>
        </row>
        <row r="2395">
          <cell r="A2395" t="str">
            <v>ROI</v>
          </cell>
          <cell r="D2395" t="str">
            <v>DAE</v>
          </cell>
          <cell r="E2395" t="str">
            <v>ROI Other</v>
          </cell>
          <cell r="F2395" t="str">
            <v>Net Profit</v>
          </cell>
          <cell r="H2395">
            <v>0</v>
          </cell>
        </row>
        <row r="2396">
          <cell r="A2396" t="str">
            <v>ROI</v>
          </cell>
          <cell r="D2396" t="str">
            <v>DAE</v>
          </cell>
          <cell r="E2396" t="str">
            <v>ROI Other</v>
          </cell>
          <cell r="F2396" t="str">
            <v>Installed Capacity</v>
          </cell>
          <cell r="H2396" t="str">
            <v>MW</v>
          </cell>
        </row>
        <row r="2397">
          <cell r="A2397" t="str">
            <v>ROI</v>
          </cell>
          <cell r="D2397" t="str">
            <v>DAE</v>
          </cell>
          <cell r="E2397" t="str">
            <v>ROI Other</v>
          </cell>
          <cell r="F2397" t="str">
            <v>Rated Capacity</v>
          </cell>
          <cell r="H2397" t="str">
            <v>MW</v>
          </cell>
        </row>
        <row r="2398">
          <cell r="A2398" t="str">
            <v>ROI</v>
          </cell>
          <cell r="D2398" t="str">
            <v>DAE</v>
          </cell>
          <cell r="E2398" t="str">
            <v>ROI Other</v>
          </cell>
          <cell r="F2398" t="str">
            <v>Maintenance</v>
          </cell>
          <cell r="H2398" t="str">
            <v>GWh</v>
          </cell>
        </row>
        <row r="2399">
          <cell r="A2399" t="str">
            <v>ROI</v>
          </cell>
          <cell r="D2399" t="str">
            <v>DAE</v>
          </cell>
          <cell r="E2399" t="str">
            <v>ROI Other</v>
          </cell>
          <cell r="F2399" t="str">
            <v>Forced Outage</v>
          </cell>
          <cell r="H2399" t="str">
            <v>GWh</v>
          </cell>
        </row>
        <row r="2400">
          <cell r="A2400" t="str">
            <v>ROI</v>
          </cell>
          <cell r="D2400" t="str">
            <v>DAE</v>
          </cell>
          <cell r="E2400" t="str">
            <v>ROI Other</v>
          </cell>
          <cell r="F2400" t="str">
            <v>Available Energy</v>
          </cell>
          <cell r="H2400" t="str">
            <v>GWh</v>
          </cell>
        </row>
        <row r="2401">
          <cell r="A2401" t="str">
            <v>ROI</v>
          </cell>
          <cell r="D2401" t="str">
            <v>Dublin Waste to Energy</v>
          </cell>
          <cell r="E2401" t="str">
            <v>ROI Other</v>
          </cell>
          <cell r="F2401" t="str">
            <v>Generation</v>
          </cell>
          <cell r="H2401" t="str">
            <v>GWh</v>
          </cell>
        </row>
        <row r="2402">
          <cell r="A2402" t="str">
            <v>ROI</v>
          </cell>
          <cell r="D2402" t="str">
            <v>Dublin Waste to Energy</v>
          </cell>
          <cell r="E2402" t="str">
            <v>ROI Other</v>
          </cell>
          <cell r="F2402" t="str">
            <v>Units Started</v>
          </cell>
          <cell r="H2402" t="str">
            <v>-</v>
          </cell>
        </row>
        <row r="2403">
          <cell r="A2403" t="str">
            <v>ROI</v>
          </cell>
          <cell r="D2403" t="str">
            <v>Dublin Waste to Energy</v>
          </cell>
          <cell r="E2403" t="str">
            <v>ROI Other</v>
          </cell>
          <cell r="F2403" t="str">
            <v>Hours of Operation</v>
          </cell>
          <cell r="H2403" t="str">
            <v>hrs</v>
          </cell>
        </row>
        <row r="2404">
          <cell r="A2404" t="str">
            <v>ROI</v>
          </cell>
          <cell r="D2404" t="str">
            <v>Dublin Waste to Energy</v>
          </cell>
          <cell r="E2404" t="str">
            <v>ROI Other</v>
          </cell>
          <cell r="F2404" t="str">
            <v>Capacity Factor</v>
          </cell>
          <cell r="H2404" t="str">
            <v>%</v>
          </cell>
        </row>
        <row r="2405">
          <cell r="A2405" t="str">
            <v>ROI</v>
          </cell>
          <cell r="D2405" t="str">
            <v>Dublin Waste to Energy</v>
          </cell>
          <cell r="E2405" t="str">
            <v>ROI Other</v>
          </cell>
          <cell r="F2405" t="str">
            <v>Energy Curtailed</v>
          </cell>
          <cell r="H2405" t="str">
            <v>GWh</v>
          </cell>
        </row>
        <row r="2406">
          <cell r="A2406" t="str">
            <v>ROI</v>
          </cell>
          <cell r="D2406" t="str">
            <v>Dublin Waste to Energy</v>
          </cell>
          <cell r="E2406" t="str">
            <v>ROI Other</v>
          </cell>
          <cell r="F2406" t="str">
            <v>Fixed Load Generation</v>
          </cell>
          <cell r="H2406" t="str">
            <v>GWh</v>
          </cell>
        </row>
        <row r="2407">
          <cell r="A2407" t="str">
            <v>ROI</v>
          </cell>
          <cell r="D2407" t="str">
            <v>Dublin Waste to Energy</v>
          </cell>
          <cell r="E2407" t="str">
            <v>ROI Other</v>
          </cell>
          <cell r="F2407" t="str">
            <v>Pump Load</v>
          </cell>
          <cell r="H2407" t="str">
            <v>GWh</v>
          </cell>
        </row>
        <row r="2408">
          <cell r="A2408" t="str">
            <v>ROI</v>
          </cell>
          <cell r="D2408" t="str">
            <v>Dublin Waste to Energy</v>
          </cell>
          <cell r="E2408" t="str">
            <v>ROI Other</v>
          </cell>
          <cell r="F2408" t="str">
            <v>VO&amp;M Cost</v>
          </cell>
          <cell r="H2408">
            <v>0</v>
          </cell>
        </row>
        <row r="2409">
          <cell r="A2409" t="str">
            <v>ROI</v>
          </cell>
          <cell r="D2409" t="str">
            <v>Dublin Waste to Energy</v>
          </cell>
          <cell r="E2409" t="str">
            <v>ROI Other</v>
          </cell>
          <cell r="F2409" t="str">
            <v>Generation Cost</v>
          </cell>
          <cell r="H2409">
            <v>0</v>
          </cell>
        </row>
        <row r="2410">
          <cell r="A2410" t="str">
            <v>ROI</v>
          </cell>
          <cell r="D2410" t="str">
            <v>Dublin Waste to Energy</v>
          </cell>
          <cell r="E2410" t="str">
            <v>ROI Other</v>
          </cell>
          <cell r="F2410" t="str">
            <v>Start &amp; Shutdown Cost</v>
          </cell>
          <cell r="H2410">
            <v>0</v>
          </cell>
        </row>
        <row r="2411">
          <cell r="A2411" t="str">
            <v>ROI</v>
          </cell>
          <cell r="D2411" t="str">
            <v>Dublin Waste to Energy</v>
          </cell>
          <cell r="E2411" t="str">
            <v>ROI Other</v>
          </cell>
          <cell r="F2411" t="str">
            <v>Start Fuel Cost</v>
          </cell>
          <cell r="H2411">
            <v>0</v>
          </cell>
        </row>
        <row r="2412">
          <cell r="A2412" t="str">
            <v>ROI</v>
          </cell>
          <cell r="D2412" t="str">
            <v>Dublin Waste to Energy</v>
          </cell>
          <cell r="E2412" t="str">
            <v>ROI Other</v>
          </cell>
          <cell r="F2412" t="str">
            <v>Emissions Cost</v>
          </cell>
          <cell r="H2412">
            <v>0</v>
          </cell>
        </row>
        <row r="2413">
          <cell r="A2413" t="str">
            <v>ROI</v>
          </cell>
          <cell r="D2413" t="str">
            <v>Dublin Waste to Energy</v>
          </cell>
          <cell r="E2413" t="str">
            <v>ROI Other</v>
          </cell>
          <cell r="F2413" t="str">
            <v>Total Generation Cost</v>
          </cell>
          <cell r="H2413">
            <v>0</v>
          </cell>
        </row>
        <row r="2414">
          <cell r="A2414" t="str">
            <v>ROI</v>
          </cell>
          <cell r="D2414" t="str">
            <v>Dublin Waste to Energy</v>
          </cell>
          <cell r="E2414" t="str">
            <v>ROI Other</v>
          </cell>
          <cell r="F2414" t="str">
            <v>SRMC</v>
          </cell>
          <cell r="H2414" t="str">
            <v>€/MWh</v>
          </cell>
        </row>
        <row r="2415">
          <cell r="A2415" t="str">
            <v>ROI</v>
          </cell>
          <cell r="D2415" t="str">
            <v>Dublin Waste to Energy</v>
          </cell>
          <cell r="E2415" t="str">
            <v>ROI Other</v>
          </cell>
          <cell r="F2415" t="str">
            <v>Mark-up</v>
          </cell>
          <cell r="H2415" t="str">
            <v>€/MWh</v>
          </cell>
        </row>
        <row r="2416">
          <cell r="A2416" t="str">
            <v>ROI</v>
          </cell>
          <cell r="D2416" t="str">
            <v>Dublin Waste to Energy</v>
          </cell>
          <cell r="E2416" t="str">
            <v>ROI Other</v>
          </cell>
          <cell r="F2416" t="str">
            <v>Price Received</v>
          </cell>
          <cell r="H2416" t="str">
            <v>€/MWh</v>
          </cell>
        </row>
        <row r="2417">
          <cell r="A2417" t="str">
            <v>ROI</v>
          </cell>
          <cell r="D2417" t="str">
            <v>Dublin Waste to Energy</v>
          </cell>
          <cell r="E2417" t="str">
            <v>ROI Other</v>
          </cell>
          <cell r="F2417" t="str">
            <v>Pool Revenue</v>
          </cell>
          <cell r="H2417">
            <v>0</v>
          </cell>
        </row>
        <row r="2418">
          <cell r="A2418" t="str">
            <v>ROI</v>
          </cell>
          <cell r="D2418" t="str">
            <v>Dublin Waste to Energy</v>
          </cell>
          <cell r="E2418" t="str">
            <v>ROI Other</v>
          </cell>
          <cell r="F2418" t="str">
            <v>Net Revenue</v>
          </cell>
          <cell r="H2418">
            <v>0</v>
          </cell>
        </row>
        <row r="2419">
          <cell r="A2419" t="str">
            <v>ROI</v>
          </cell>
          <cell r="D2419" t="str">
            <v>Dublin Waste to Energy</v>
          </cell>
          <cell r="E2419" t="str">
            <v>ROI Other</v>
          </cell>
          <cell r="F2419" t="str">
            <v>Net Profit</v>
          </cell>
          <cell r="H2419">
            <v>0</v>
          </cell>
        </row>
        <row r="2420">
          <cell r="A2420" t="str">
            <v>ROI</v>
          </cell>
          <cell r="D2420" t="str">
            <v>Dublin Waste to Energy</v>
          </cell>
          <cell r="E2420" t="str">
            <v>ROI Other</v>
          </cell>
          <cell r="F2420" t="str">
            <v>Installed Capacity</v>
          </cell>
          <cell r="H2420" t="str">
            <v>MW</v>
          </cell>
        </row>
        <row r="2421">
          <cell r="A2421" t="str">
            <v>ROI</v>
          </cell>
          <cell r="D2421" t="str">
            <v>Dublin Waste to Energy</v>
          </cell>
          <cell r="E2421" t="str">
            <v>ROI Other</v>
          </cell>
          <cell r="F2421" t="str">
            <v>Rated Capacity</v>
          </cell>
          <cell r="H2421" t="str">
            <v>MW</v>
          </cell>
        </row>
        <row r="2422">
          <cell r="A2422" t="str">
            <v>ROI</v>
          </cell>
          <cell r="D2422" t="str">
            <v>Dublin Waste to Energy</v>
          </cell>
          <cell r="E2422" t="str">
            <v>ROI Other</v>
          </cell>
          <cell r="F2422" t="str">
            <v>Maintenance</v>
          </cell>
          <cell r="H2422" t="str">
            <v>GWh</v>
          </cell>
        </row>
        <row r="2423">
          <cell r="A2423" t="str">
            <v>ROI</v>
          </cell>
          <cell r="D2423" t="str">
            <v>Dublin Waste to Energy</v>
          </cell>
          <cell r="E2423" t="str">
            <v>ROI Other</v>
          </cell>
          <cell r="F2423" t="str">
            <v>Forced Outage</v>
          </cell>
          <cell r="H2423" t="str">
            <v>GWh</v>
          </cell>
        </row>
        <row r="2424">
          <cell r="A2424" t="str">
            <v>ROI</v>
          </cell>
          <cell r="D2424" t="str">
            <v>Dublin Waste to Energy</v>
          </cell>
          <cell r="E2424" t="str">
            <v>ROI Other</v>
          </cell>
          <cell r="F2424" t="str">
            <v>Available Energy</v>
          </cell>
          <cell r="H2424" t="str">
            <v>GWh</v>
          </cell>
        </row>
        <row r="2425">
          <cell r="A2425" t="str">
            <v>ROI</v>
          </cell>
          <cell r="D2425" t="str">
            <v>IW1</v>
          </cell>
          <cell r="E2425" t="str">
            <v>ROI Other</v>
          </cell>
          <cell r="F2425" t="str">
            <v>Generation</v>
          </cell>
          <cell r="H2425" t="str">
            <v>GWh</v>
          </cell>
        </row>
        <row r="2426">
          <cell r="A2426" t="str">
            <v>ROI</v>
          </cell>
          <cell r="D2426" t="str">
            <v>IW1</v>
          </cell>
          <cell r="E2426" t="str">
            <v>ROI Other</v>
          </cell>
          <cell r="F2426" t="str">
            <v>Units Started</v>
          </cell>
          <cell r="H2426" t="str">
            <v>-</v>
          </cell>
        </row>
        <row r="2427">
          <cell r="A2427" t="str">
            <v>ROI</v>
          </cell>
          <cell r="D2427" t="str">
            <v>IW1</v>
          </cell>
          <cell r="E2427" t="str">
            <v>ROI Other</v>
          </cell>
          <cell r="F2427" t="str">
            <v>Hours of Operation</v>
          </cell>
          <cell r="H2427" t="str">
            <v>hrs</v>
          </cell>
        </row>
        <row r="2428">
          <cell r="A2428" t="str">
            <v>ROI</v>
          </cell>
          <cell r="D2428" t="str">
            <v>IW1</v>
          </cell>
          <cell r="E2428" t="str">
            <v>ROI Other</v>
          </cell>
          <cell r="F2428" t="str">
            <v>Capacity Factor</v>
          </cell>
          <cell r="H2428" t="str">
            <v>%</v>
          </cell>
        </row>
        <row r="2429">
          <cell r="A2429" t="str">
            <v>ROI</v>
          </cell>
          <cell r="D2429" t="str">
            <v>IW1</v>
          </cell>
          <cell r="E2429" t="str">
            <v>ROI Other</v>
          </cell>
          <cell r="F2429" t="str">
            <v>Energy Curtailed</v>
          </cell>
          <cell r="H2429" t="str">
            <v>GWh</v>
          </cell>
        </row>
        <row r="2430">
          <cell r="A2430" t="str">
            <v>ROI</v>
          </cell>
          <cell r="D2430" t="str">
            <v>IW1</v>
          </cell>
          <cell r="E2430" t="str">
            <v>ROI Other</v>
          </cell>
          <cell r="F2430" t="str">
            <v>Fixed Load Generation</v>
          </cell>
          <cell r="H2430" t="str">
            <v>GWh</v>
          </cell>
        </row>
        <row r="2431">
          <cell r="A2431" t="str">
            <v>ROI</v>
          </cell>
          <cell r="D2431" t="str">
            <v>IW1</v>
          </cell>
          <cell r="E2431" t="str">
            <v>ROI Other</v>
          </cell>
          <cell r="F2431" t="str">
            <v>Pump Load</v>
          </cell>
          <cell r="H2431" t="str">
            <v>GWh</v>
          </cell>
        </row>
        <row r="2432">
          <cell r="A2432" t="str">
            <v>ROI</v>
          </cell>
          <cell r="D2432" t="str">
            <v>IW1</v>
          </cell>
          <cell r="E2432" t="str">
            <v>ROI Other</v>
          </cell>
          <cell r="F2432" t="str">
            <v>VO&amp;M Cost</v>
          </cell>
          <cell r="H2432">
            <v>0</v>
          </cell>
        </row>
        <row r="2433">
          <cell r="A2433" t="str">
            <v>ROI</v>
          </cell>
          <cell r="D2433" t="str">
            <v>IW1</v>
          </cell>
          <cell r="E2433" t="str">
            <v>ROI Other</v>
          </cell>
          <cell r="F2433" t="str">
            <v>Generation Cost</v>
          </cell>
          <cell r="H2433">
            <v>0</v>
          </cell>
        </row>
        <row r="2434">
          <cell r="A2434" t="str">
            <v>ROI</v>
          </cell>
          <cell r="D2434" t="str">
            <v>IW1</v>
          </cell>
          <cell r="E2434" t="str">
            <v>ROI Other</v>
          </cell>
          <cell r="F2434" t="str">
            <v>Start &amp; Shutdown Cost</v>
          </cell>
          <cell r="H2434">
            <v>0</v>
          </cell>
        </row>
        <row r="2435">
          <cell r="A2435" t="str">
            <v>ROI</v>
          </cell>
          <cell r="D2435" t="str">
            <v>IW1</v>
          </cell>
          <cell r="E2435" t="str">
            <v>ROI Other</v>
          </cell>
          <cell r="F2435" t="str">
            <v>Start Fuel Cost</v>
          </cell>
          <cell r="H2435">
            <v>0</v>
          </cell>
        </row>
        <row r="2436">
          <cell r="A2436" t="str">
            <v>ROI</v>
          </cell>
          <cell r="D2436" t="str">
            <v>IW1</v>
          </cell>
          <cell r="E2436" t="str">
            <v>ROI Other</v>
          </cell>
          <cell r="F2436" t="str">
            <v>Emissions Cost</v>
          </cell>
          <cell r="H2436">
            <v>0</v>
          </cell>
        </row>
        <row r="2437">
          <cell r="A2437" t="str">
            <v>ROI</v>
          </cell>
          <cell r="D2437" t="str">
            <v>IW1</v>
          </cell>
          <cell r="E2437" t="str">
            <v>ROI Other</v>
          </cell>
          <cell r="F2437" t="str">
            <v>Total Generation Cost</v>
          </cell>
          <cell r="H2437">
            <v>0</v>
          </cell>
        </row>
        <row r="2438">
          <cell r="A2438" t="str">
            <v>ROI</v>
          </cell>
          <cell r="D2438" t="str">
            <v>IW1</v>
          </cell>
          <cell r="E2438" t="str">
            <v>ROI Other</v>
          </cell>
          <cell r="F2438" t="str">
            <v>SRMC</v>
          </cell>
          <cell r="H2438" t="str">
            <v>€/MWh</v>
          </cell>
        </row>
        <row r="2439">
          <cell r="A2439" t="str">
            <v>ROI</v>
          </cell>
          <cell r="D2439" t="str">
            <v>IW1</v>
          </cell>
          <cell r="E2439" t="str">
            <v>ROI Other</v>
          </cell>
          <cell r="F2439" t="str">
            <v>Mark-up</v>
          </cell>
          <cell r="H2439" t="str">
            <v>€/MWh</v>
          </cell>
        </row>
        <row r="2440">
          <cell r="A2440" t="str">
            <v>ROI</v>
          </cell>
          <cell r="D2440" t="str">
            <v>IW1</v>
          </cell>
          <cell r="E2440" t="str">
            <v>ROI Other</v>
          </cell>
          <cell r="F2440" t="str">
            <v>Price Received</v>
          </cell>
          <cell r="H2440" t="str">
            <v>€/MWh</v>
          </cell>
        </row>
        <row r="2441">
          <cell r="A2441" t="str">
            <v>ROI</v>
          </cell>
          <cell r="D2441" t="str">
            <v>IW1</v>
          </cell>
          <cell r="E2441" t="str">
            <v>ROI Other</v>
          </cell>
          <cell r="F2441" t="str">
            <v>Pool Revenue</v>
          </cell>
          <cell r="H2441">
            <v>0</v>
          </cell>
        </row>
        <row r="2442">
          <cell r="A2442" t="str">
            <v>ROI</v>
          </cell>
          <cell r="D2442" t="str">
            <v>IW1</v>
          </cell>
          <cell r="E2442" t="str">
            <v>ROI Other</v>
          </cell>
          <cell r="F2442" t="str">
            <v>Net Revenue</v>
          </cell>
          <cell r="H2442">
            <v>0</v>
          </cell>
        </row>
        <row r="2443">
          <cell r="A2443" t="str">
            <v>ROI</v>
          </cell>
          <cell r="D2443" t="str">
            <v>IW1</v>
          </cell>
          <cell r="E2443" t="str">
            <v>ROI Other</v>
          </cell>
          <cell r="F2443" t="str">
            <v>Net Profit</v>
          </cell>
          <cell r="H2443">
            <v>0</v>
          </cell>
        </row>
        <row r="2444">
          <cell r="A2444" t="str">
            <v>ROI</v>
          </cell>
          <cell r="D2444" t="str">
            <v>IW1</v>
          </cell>
          <cell r="E2444" t="str">
            <v>ROI Other</v>
          </cell>
          <cell r="F2444" t="str">
            <v>Installed Capacity</v>
          </cell>
          <cell r="H2444" t="str">
            <v>MW</v>
          </cell>
        </row>
        <row r="2445">
          <cell r="A2445" t="str">
            <v>ROI</v>
          </cell>
          <cell r="D2445" t="str">
            <v>IW1</v>
          </cell>
          <cell r="E2445" t="str">
            <v>ROI Other</v>
          </cell>
          <cell r="F2445" t="str">
            <v>Rated Capacity</v>
          </cell>
          <cell r="H2445" t="str">
            <v>MW</v>
          </cell>
        </row>
        <row r="2446">
          <cell r="A2446" t="str">
            <v>ROI</v>
          </cell>
          <cell r="D2446" t="str">
            <v>IW1</v>
          </cell>
          <cell r="E2446" t="str">
            <v>ROI Other</v>
          </cell>
          <cell r="F2446" t="str">
            <v>Maintenance</v>
          </cell>
          <cell r="H2446" t="str">
            <v>GWh</v>
          </cell>
        </row>
        <row r="2447">
          <cell r="A2447" t="str">
            <v>ROI</v>
          </cell>
          <cell r="D2447" t="str">
            <v>IW1</v>
          </cell>
          <cell r="E2447" t="str">
            <v>ROI Other</v>
          </cell>
          <cell r="F2447" t="str">
            <v>Forced Outage</v>
          </cell>
          <cell r="H2447" t="str">
            <v>GWh</v>
          </cell>
        </row>
        <row r="2448">
          <cell r="A2448" t="str">
            <v>ROI</v>
          </cell>
          <cell r="D2448" t="str">
            <v>IW1</v>
          </cell>
          <cell r="E2448" t="str">
            <v>ROI Other</v>
          </cell>
          <cell r="F2448" t="str">
            <v>Available Energy</v>
          </cell>
          <cell r="H2448" t="str">
            <v>GWh</v>
          </cell>
        </row>
        <row r="2449">
          <cell r="A2449" t="str">
            <v>ROI</v>
          </cell>
          <cell r="D2449" t="str">
            <v>AA1</v>
          </cell>
          <cell r="E2449" t="str">
            <v>ROI Hydro</v>
          </cell>
          <cell r="F2449" t="str">
            <v>Generation</v>
          </cell>
          <cell r="H2449" t="str">
            <v>GWh</v>
          </cell>
        </row>
        <row r="2450">
          <cell r="A2450" t="str">
            <v>ROI</v>
          </cell>
          <cell r="D2450" t="str">
            <v>AA1</v>
          </cell>
          <cell r="E2450" t="str">
            <v>ROI Hydro</v>
          </cell>
          <cell r="F2450" t="str">
            <v>Units Started</v>
          </cell>
          <cell r="H2450" t="str">
            <v>-</v>
          </cell>
        </row>
        <row r="2451">
          <cell r="A2451" t="str">
            <v>ROI</v>
          </cell>
          <cell r="D2451" t="str">
            <v>AA1</v>
          </cell>
          <cell r="E2451" t="str">
            <v>ROI Hydro</v>
          </cell>
          <cell r="F2451" t="str">
            <v>Hours of Operation</v>
          </cell>
          <cell r="H2451" t="str">
            <v>hrs</v>
          </cell>
        </row>
        <row r="2452">
          <cell r="A2452" t="str">
            <v>ROI</v>
          </cell>
          <cell r="D2452" t="str">
            <v>AA1</v>
          </cell>
          <cell r="E2452" t="str">
            <v>ROI Hydro</v>
          </cell>
          <cell r="F2452" t="str">
            <v>Capacity Factor</v>
          </cell>
          <cell r="H2452" t="str">
            <v>%</v>
          </cell>
        </row>
        <row r="2453">
          <cell r="A2453" t="str">
            <v>ROI</v>
          </cell>
          <cell r="D2453" t="str">
            <v>AA1</v>
          </cell>
          <cell r="E2453" t="str">
            <v>ROI Hydro</v>
          </cell>
          <cell r="F2453" t="str">
            <v>Energy Curtailed</v>
          </cell>
          <cell r="H2453" t="str">
            <v>GWh</v>
          </cell>
        </row>
        <row r="2454">
          <cell r="A2454" t="str">
            <v>ROI</v>
          </cell>
          <cell r="D2454" t="str">
            <v>AA1</v>
          </cell>
          <cell r="E2454" t="str">
            <v>ROI Hydro</v>
          </cell>
          <cell r="F2454" t="str">
            <v>Fixed Load Generation</v>
          </cell>
          <cell r="H2454" t="str">
            <v>GWh</v>
          </cell>
        </row>
        <row r="2455">
          <cell r="A2455" t="str">
            <v>ROI</v>
          </cell>
          <cell r="D2455" t="str">
            <v>AA1</v>
          </cell>
          <cell r="E2455" t="str">
            <v>ROI Hydro</v>
          </cell>
          <cell r="F2455" t="str">
            <v>Pump Load</v>
          </cell>
          <cell r="H2455" t="str">
            <v>GWh</v>
          </cell>
        </row>
        <row r="2456">
          <cell r="A2456" t="str">
            <v>ROI</v>
          </cell>
          <cell r="D2456" t="str">
            <v>AA1</v>
          </cell>
          <cell r="E2456" t="str">
            <v>ROI Hydro</v>
          </cell>
          <cell r="F2456" t="str">
            <v>VO&amp;M Cost</v>
          </cell>
          <cell r="H2456">
            <v>0</v>
          </cell>
        </row>
        <row r="2457">
          <cell r="A2457" t="str">
            <v>ROI</v>
          </cell>
          <cell r="D2457" t="str">
            <v>AA1</v>
          </cell>
          <cell r="E2457" t="str">
            <v>ROI Hydro</v>
          </cell>
          <cell r="F2457" t="str">
            <v>Generation Cost</v>
          </cell>
          <cell r="H2457">
            <v>0</v>
          </cell>
        </row>
        <row r="2458">
          <cell r="A2458" t="str">
            <v>ROI</v>
          </cell>
          <cell r="D2458" t="str">
            <v>AA1</v>
          </cell>
          <cell r="E2458" t="str">
            <v>ROI Hydro</v>
          </cell>
          <cell r="F2458" t="str">
            <v>Start &amp; Shutdown Cost</v>
          </cell>
          <cell r="H2458">
            <v>0</v>
          </cell>
        </row>
        <row r="2459">
          <cell r="A2459" t="str">
            <v>ROI</v>
          </cell>
          <cell r="D2459" t="str">
            <v>AA1</v>
          </cell>
          <cell r="E2459" t="str">
            <v>ROI Hydro</v>
          </cell>
          <cell r="F2459" t="str">
            <v>Start Fuel Cost</v>
          </cell>
          <cell r="H2459">
            <v>0</v>
          </cell>
        </row>
        <row r="2460">
          <cell r="A2460" t="str">
            <v>ROI</v>
          </cell>
          <cell r="D2460" t="str">
            <v>AA1</v>
          </cell>
          <cell r="E2460" t="str">
            <v>ROI Hydro</v>
          </cell>
          <cell r="F2460" t="str">
            <v>Emissions Cost</v>
          </cell>
          <cell r="H2460">
            <v>0</v>
          </cell>
        </row>
        <row r="2461">
          <cell r="A2461" t="str">
            <v>ROI</v>
          </cell>
          <cell r="D2461" t="str">
            <v>AA1</v>
          </cell>
          <cell r="E2461" t="str">
            <v>ROI Hydro</v>
          </cell>
          <cell r="F2461" t="str">
            <v>Total Generation Cost</v>
          </cell>
          <cell r="H2461">
            <v>0</v>
          </cell>
        </row>
        <row r="2462">
          <cell r="A2462" t="str">
            <v>ROI</v>
          </cell>
          <cell r="D2462" t="str">
            <v>AA1</v>
          </cell>
          <cell r="E2462" t="str">
            <v>ROI Hydro</v>
          </cell>
          <cell r="F2462" t="str">
            <v>SRMC</v>
          </cell>
          <cell r="H2462" t="str">
            <v>€/MWh</v>
          </cell>
        </row>
        <row r="2463">
          <cell r="A2463" t="str">
            <v>ROI</v>
          </cell>
          <cell r="D2463" t="str">
            <v>AA1</v>
          </cell>
          <cell r="E2463" t="str">
            <v>ROI Hydro</v>
          </cell>
          <cell r="F2463" t="str">
            <v>Mark-up</v>
          </cell>
          <cell r="H2463" t="str">
            <v>€/MWh</v>
          </cell>
        </row>
        <row r="2464">
          <cell r="A2464" t="str">
            <v>ROI</v>
          </cell>
          <cell r="D2464" t="str">
            <v>AA1</v>
          </cell>
          <cell r="E2464" t="str">
            <v>ROI Hydro</v>
          </cell>
          <cell r="F2464" t="str">
            <v>Price Received</v>
          </cell>
          <cell r="H2464" t="str">
            <v>€/MWh</v>
          </cell>
        </row>
        <row r="2465">
          <cell r="A2465" t="str">
            <v>ROI</v>
          </cell>
          <cell r="D2465" t="str">
            <v>AA1</v>
          </cell>
          <cell r="E2465" t="str">
            <v>ROI Hydro</v>
          </cell>
          <cell r="F2465" t="str">
            <v>Pool Revenue</v>
          </cell>
          <cell r="H2465">
            <v>0</v>
          </cell>
        </row>
        <row r="2466">
          <cell r="A2466" t="str">
            <v>ROI</v>
          </cell>
          <cell r="D2466" t="str">
            <v>AA1</v>
          </cell>
          <cell r="E2466" t="str">
            <v>ROI Hydro</v>
          </cell>
          <cell r="F2466" t="str">
            <v>Net Revenue</v>
          </cell>
          <cell r="H2466">
            <v>0</v>
          </cell>
        </row>
        <row r="2467">
          <cell r="A2467" t="str">
            <v>ROI</v>
          </cell>
          <cell r="D2467" t="str">
            <v>AA1</v>
          </cell>
          <cell r="E2467" t="str">
            <v>ROI Hydro</v>
          </cell>
          <cell r="F2467" t="str">
            <v>Net Profit</v>
          </cell>
          <cell r="H2467">
            <v>0</v>
          </cell>
        </row>
        <row r="2468">
          <cell r="A2468" t="str">
            <v>ROI</v>
          </cell>
          <cell r="D2468" t="str">
            <v>AA1</v>
          </cell>
          <cell r="E2468" t="str">
            <v>ROI Hydro</v>
          </cell>
          <cell r="F2468" t="str">
            <v>Installed Capacity</v>
          </cell>
          <cell r="H2468" t="str">
            <v>MW</v>
          </cell>
        </row>
        <row r="2469">
          <cell r="A2469" t="str">
            <v>ROI</v>
          </cell>
          <cell r="D2469" t="str">
            <v>AA1</v>
          </cell>
          <cell r="E2469" t="str">
            <v>ROI Hydro</v>
          </cell>
          <cell r="F2469" t="str">
            <v>Rated Capacity</v>
          </cell>
          <cell r="H2469" t="str">
            <v>MW</v>
          </cell>
        </row>
        <row r="2470">
          <cell r="A2470" t="str">
            <v>ROI</v>
          </cell>
          <cell r="D2470" t="str">
            <v>AA1</v>
          </cell>
          <cell r="E2470" t="str">
            <v>ROI Hydro</v>
          </cell>
          <cell r="F2470" t="str">
            <v>Maintenance</v>
          </cell>
          <cell r="H2470" t="str">
            <v>GWh</v>
          </cell>
        </row>
        <row r="2471">
          <cell r="A2471" t="str">
            <v>ROI</v>
          </cell>
          <cell r="D2471" t="str">
            <v>AA1</v>
          </cell>
          <cell r="E2471" t="str">
            <v>ROI Hydro</v>
          </cell>
          <cell r="F2471" t="str">
            <v>Forced Outage</v>
          </cell>
          <cell r="H2471" t="str">
            <v>GWh</v>
          </cell>
        </row>
        <row r="2472">
          <cell r="A2472" t="str">
            <v>ROI</v>
          </cell>
          <cell r="D2472" t="str">
            <v>AA1</v>
          </cell>
          <cell r="E2472" t="str">
            <v>ROI Hydro</v>
          </cell>
          <cell r="F2472" t="str">
            <v>Available Energy</v>
          </cell>
          <cell r="H2472" t="str">
            <v>GWh</v>
          </cell>
        </row>
        <row r="2473">
          <cell r="A2473" t="str">
            <v>ROI</v>
          </cell>
          <cell r="D2473" t="str">
            <v>AA2</v>
          </cell>
          <cell r="E2473" t="str">
            <v>ROI Hydro</v>
          </cell>
          <cell r="F2473" t="str">
            <v>Generation</v>
          </cell>
          <cell r="H2473" t="str">
            <v>GWh</v>
          </cell>
        </row>
        <row r="2474">
          <cell r="A2474" t="str">
            <v>ROI</v>
          </cell>
          <cell r="D2474" t="str">
            <v>AA2</v>
          </cell>
          <cell r="E2474" t="str">
            <v>ROI Hydro</v>
          </cell>
          <cell r="F2474" t="str">
            <v>Units Started</v>
          </cell>
          <cell r="H2474" t="str">
            <v>-</v>
          </cell>
        </row>
        <row r="2475">
          <cell r="A2475" t="str">
            <v>ROI</v>
          </cell>
          <cell r="D2475" t="str">
            <v>AA2</v>
          </cell>
          <cell r="E2475" t="str">
            <v>ROI Hydro</v>
          </cell>
          <cell r="F2475" t="str">
            <v>Hours of Operation</v>
          </cell>
          <cell r="H2475" t="str">
            <v>hrs</v>
          </cell>
        </row>
        <row r="2476">
          <cell r="A2476" t="str">
            <v>ROI</v>
          </cell>
          <cell r="D2476" t="str">
            <v>AA2</v>
          </cell>
          <cell r="E2476" t="str">
            <v>ROI Hydro</v>
          </cell>
          <cell r="F2476" t="str">
            <v>Capacity Factor</v>
          </cell>
          <cell r="H2476" t="str">
            <v>%</v>
          </cell>
        </row>
        <row r="2477">
          <cell r="A2477" t="str">
            <v>ROI</v>
          </cell>
          <cell r="D2477" t="str">
            <v>AA2</v>
          </cell>
          <cell r="E2477" t="str">
            <v>ROI Hydro</v>
          </cell>
          <cell r="F2477" t="str">
            <v>Energy Curtailed</v>
          </cell>
          <cell r="H2477" t="str">
            <v>GWh</v>
          </cell>
        </row>
        <row r="2478">
          <cell r="A2478" t="str">
            <v>ROI</v>
          </cell>
          <cell r="D2478" t="str">
            <v>AA2</v>
          </cell>
          <cell r="E2478" t="str">
            <v>ROI Hydro</v>
          </cell>
          <cell r="F2478" t="str">
            <v>Fixed Load Generation</v>
          </cell>
          <cell r="H2478" t="str">
            <v>GWh</v>
          </cell>
        </row>
        <row r="2479">
          <cell r="A2479" t="str">
            <v>ROI</v>
          </cell>
          <cell r="D2479" t="str">
            <v>AA2</v>
          </cell>
          <cell r="E2479" t="str">
            <v>ROI Hydro</v>
          </cell>
          <cell r="F2479" t="str">
            <v>Pump Load</v>
          </cell>
          <cell r="H2479" t="str">
            <v>GWh</v>
          </cell>
        </row>
        <row r="2480">
          <cell r="A2480" t="str">
            <v>ROI</v>
          </cell>
          <cell r="D2480" t="str">
            <v>AA2</v>
          </cell>
          <cell r="E2480" t="str">
            <v>ROI Hydro</v>
          </cell>
          <cell r="F2480" t="str">
            <v>VO&amp;M Cost</v>
          </cell>
          <cell r="H2480">
            <v>0</v>
          </cell>
        </row>
        <row r="2481">
          <cell r="A2481" t="str">
            <v>ROI</v>
          </cell>
          <cell r="D2481" t="str">
            <v>AA2</v>
          </cell>
          <cell r="E2481" t="str">
            <v>ROI Hydro</v>
          </cell>
          <cell r="F2481" t="str">
            <v>Generation Cost</v>
          </cell>
          <cell r="H2481">
            <v>0</v>
          </cell>
        </row>
        <row r="2482">
          <cell r="A2482" t="str">
            <v>ROI</v>
          </cell>
          <cell r="D2482" t="str">
            <v>AA2</v>
          </cell>
          <cell r="E2482" t="str">
            <v>ROI Hydro</v>
          </cell>
          <cell r="F2482" t="str">
            <v>Start &amp; Shutdown Cost</v>
          </cell>
          <cell r="H2482">
            <v>0</v>
          </cell>
        </row>
        <row r="2483">
          <cell r="A2483" t="str">
            <v>ROI</v>
          </cell>
          <cell r="D2483" t="str">
            <v>AA2</v>
          </cell>
          <cell r="E2483" t="str">
            <v>ROI Hydro</v>
          </cell>
          <cell r="F2483" t="str">
            <v>Start Fuel Cost</v>
          </cell>
          <cell r="H2483">
            <v>0</v>
          </cell>
        </row>
        <row r="2484">
          <cell r="A2484" t="str">
            <v>ROI</v>
          </cell>
          <cell r="D2484" t="str">
            <v>AA2</v>
          </cell>
          <cell r="E2484" t="str">
            <v>ROI Hydro</v>
          </cell>
          <cell r="F2484" t="str">
            <v>Emissions Cost</v>
          </cell>
          <cell r="H2484">
            <v>0</v>
          </cell>
        </row>
        <row r="2485">
          <cell r="A2485" t="str">
            <v>ROI</v>
          </cell>
          <cell r="D2485" t="str">
            <v>AA2</v>
          </cell>
          <cell r="E2485" t="str">
            <v>ROI Hydro</v>
          </cell>
          <cell r="F2485" t="str">
            <v>Total Generation Cost</v>
          </cell>
          <cell r="H2485">
            <v>0</v>
          </cell>
        </row>
        <row r="2486">
          <cell r="A2486" t="str">
            <v>ROI</v>
          </cell>
          <cell r="D2486" t="str">
            <v>AA2</v>
          </cell>
          <cell r="E2486" t="str">
            <v>ROI Hydro</v>
          </cell>
          <cell r="F2486" t="str">
            <v>SRMC</v>
          </cell>
          <cell r="H2486" t="str">
            <v>€/MWh</v>
          </cell>
        </row>
        <row r="2487">
          <cell r="A2487" t="str">
            <v>ROI</v>
          </cell>
          <cell r="D2487" t="str">
            <v>AA2</v>
          </cell>
          <cell r="E2487" t="str">
            <v>ROI Hydro</v>
          </cell>
          <cell r="F2487" t="str">
            <v>Mark-up</v>
          </cell>
          <cell r="H2487" t="str">
            <v>€/MWh</v>
          </cell>
        </row>
        <row r="2488">
          <cell r="A2488" t="str">
            <v>ROI</v>
          </cell>
          <cell r="D2488" t="str">
            <v>AA2</v>
          </cell>
          <cell r="E2488" t="str">
            <v>ROI Hydro</v>
          </cell>
          <cell r="F2488" t="str">
            <v>Price Received</v>
          </cell>
          <cell r="H2488" t="str">
            <v>€/MWh</v>
          </cell>
        </row>
        <row r="2489">
          <cell r="A2489" t="str">
            <v>ROI</v>
          </cell>
          <cell r="D2489" t="str">
            <v>AA2</v>
          </cell>
          <cell r="E2489" t="str">
            <v>ROI Hydro</v>
          </cell>
          <cell r="F2489" t="str">
            <v>Pool Revenue</v>
          </cell>
          <cell r="H2489">
            <v>0</v>
          </cell>
        </row>
        <row r="2490">
          <cell r="A2490" t="str">
            <v>ROI</v>
          </cell>
          <cell r="D2490" t="str">
            <v>AA2</v>
          </cell>
          <cell r="E2490" t="str">
            <v>ROI Hydro</v>
          </cell>
          <cell r="F2490" t="str">
            <v>Net Revenue</v>
          </cell>
          <cell r="H2490">
            <v>0</v>
          </cell>
        </row>
        <row r="2491">
          <cell r="A2491" t="str">
            <v>ROI</v>
          </cell>
          <cell r="D2491" t="str">
            <v>AA2</v>
          </cell>
          <cell r="E2491" t="str">
            <v>ROI Hydro</v>
          </cell>
          <cell r="F2491" t="str">
            <v>Net Profit</v>
          </cell>
          <cell r="H2491">
            <v>0</v>
          </cell>
        </row>
        <row r="2492">
          <cell r="A2492" t="str">
            <v>ROI</v>
          </cell>
          <cell r="D2492" t="str">
            <v>AA2</v>
          </cell>
          <cell r="E2492" t="str">
            <v>ROI Hydro</v>
          </cell>
          <cell r="F2492" t="str">
            <v>Installed Capacity</v>
          </cell>
          <cell r="H2492" t="str">
            <v>MW</v>
          </cell>
        </row>
        <row r="2493">
          <cell r="A2493" t="str">
            <v>ROI</v>
          </cell>
          <cell r="D2493" t="str">
            <v>AA2</v>
          </cell>
          <cell r="E2493" t="str">
            <v>ROI Hydro</v>
          </cell>
          <cell r="F2493" t="str">
            <v>Rated Capacity</v>
          </cell>
          <cell r="H2493" t="str">
            <v>MW</v>
          </cell>
        </row>
        <row r="2494">
          <cell r="A2494" t="str">
            <v>ROI</v>
          </cell>
          <cell r="D2494" t="str">
            <v>AA2</v>
          </cell>
          <cell r="E2494" t="str">
            <v>ROI Hydro</v>
          </cell>
          <cell r="F2494" t="str">
            <v>Maintenance</v>
          </cell>
          <cell r="H2494" t="str">
            <v>GWh</v>
          </cell>
        </row>
        <row r="2495">
          <cell r="A2495" t="str">
            <v>ROI</v>
          </cell>
          <cell r="D2495" t="str">
            <v>AA2</v>
          </cell>
          <cell r="E2495" t="str">
            <v>ROI Hydro</v>
          </cell>
          <cell r="F2495" t="str">
            <v>Forced Outage</v>
          </cell>
          <cell r="H2495" t="str">
            <v>GWh</v>
          </cell>
        </row>
        <row r="2496">
          <cell r="A2496" t="str">
            <v>ROI</v>
          </cell>
          <cell r="D2496" t="str">
            <v>AA2</v>
          </cell>
          <cell r="E2496" t="str">
            <v>ROI Hydro</v>
          </cell>
          <cell r="F2496" t="str">
            <v>Available Energy</v>
          </cell>
          <cell r="H2496" t="str">
            <v>GWh</v>
          </cell>
        </row>
        <row r="2497">
          <cell r="A2497" t="str">
            <v>ROI</v>
          </cell>
          <cell r="D2497" t="str">
            <v>AA3</v>
          </cell>
          <cell r="E2497" t="str">
            <v>ROI Hydro</v>
          </cell>
          <cell r="F2497" t="str">
            <v>Generation</v>
          </cell>
          <cell r="H2497" t="str">
            <v>GWh</v>
          </cell>
        </row>
        <row r="2498">
          <cell r="A2498" t="str">
            <v>ROI</v>
          </cell>
          <cell r="D2498" t="str">
            <v>AA3</v>
          </cell>
          <cell r="E2498" t="str">
            <v>ROI Hydro</v>
          </cell>
          <cell r="F2498" t="str">
            <v>Units Started</v>
          </cell>
          <cell r="H2498" t="str">
            <v>-</v>
          </cell>
        </row>
        <row r="2499">
          <cell r="A2499" t="str">
            <v>ROI</v>
          </cell>
          <cell r="D2499" t="str">
            <v>AA3</v>
          </cell>
          <cell r="E2499" t="str">
            <v>ROI Hydro</v>
          </cell>
          <cell r="F2499" t="str">
            <v>Hours of Operation</v>
          </cell>
          <cell r="H2499" t="str">
            <v>hrs</v>
          </cell>
        </row>
        <row r="2500">
          <cell r="A2500" t="str">
            <v>ROI</v>
          </cell>
          <cell r="D2500" t="str">
            <v>AA3</v>
          </cell>
          <cell r="E2500" t="str">
            <v>ROI Hydro</v>
          </cell>
          <cell r="F2500" t="str">
            <v>Capacity Factor</v>
          </cell>
          <cell r="H2500" t="str">
            <v>%</v>
          </cell>
        </row>
        <row r="2501">
          <cell r="A2501" t="str">
            <v>ROI</v>
          </cell>
          <cell r="D2501" t="str">
            <v>AA3</v>
          </cell>
          <cell r="E2501" t="str">
            <v>ROI Hydro</v>
          </cell>
          <cell r="F2501" t="str">
            <v>Energy Curtailed</v>
          </cell>
          <cell r="H2501" t="str">
            <v>GWh</v>
          </cell>
        </row>
        <row r="2502">
          <cell r="A2502" t="str">
            <v>ROI</v>
          </cell>
          <cell r="D2502" t="str">
            <v>AA3</v>
          </cell>
          <cell r="E2502" t="str">
            <v>ROI Hydro</v>
          </cell>
          <cell r="F2502" t="str">
            <v>Fixed Load Generation</v>
          </cell>
          <cell r="H2502" t="str">
            <v>GWh</v>
          </cell>
        </row>
        <row r="2503">
          <cell r="A2503" t="str">
            <v>ROI</v>
          </cell>
          <cell r="D2503" t="str">
            <v>AA3</v>
          </cell>
          <cell r="E2503" t="str">
            <v>ROI Hydro</v>
          </cell>
          <cell r="F2503" t="str">
            <v>Pump Load</v>
          </cell>
          <cell r="H2503" t="str">
            <v>GWh</v>
          </cell>
        </row>
        <row r="2504">
          <cell r="A2504" t="str">
            <v>ROI</v>
          </cell>
          <cell r="D2504" t="str">
            <v>AA3</v>
          </cell>
          <cell r="E2504" t="str">
            <v>ROI Hydro</v>
          </cell>
          <cell r="F2504" t="str">
            <v>VO&amp;M Cost</v>
          </cell>
          <cell r="H2504">
            <v>0</v>
          </cell>
        </row>
        <row r="2505">
          <cell r="A2505" t="str">
            <v>ROI</v>
          </cell>
          <cell r="D2505" t="str">
            <v>AA3</v>
          </cell>
          <cell r="E2505" t="str">
            <v>ROI Hydro</v>
          </cell>
          <cell r="F2505" t="str">
            <v>Generation Cost</v>
          </cell>
          <cell r="H2505">
            <v>0</v>
          </cell>
        </row>
        <row r="2506">
          <cell r="A2506" t="str">
            <v>ROI</v>
          </cell>
          <cell r="D2506" t="str">
            <v>AA3</v>
          </cell>
          <cell r="E2506" t="str">
            <v>ROI Hydro</v>
          </cell>
          <cell r="F2506" t="str">
            <v>Start &amp; Shutdown Cost</v>
          </cell>
          <cell r="H2506">
            <v>0</v>
          </cell>
        </row>
        <row r="2507">
          <cell r="A2507" t="str">
            <v>ROI</v>
          </cell>
          <cell r="D2507" t="str">
            <v>AA3</v>
          </cell>
          <cell r="E2507" t="str">
            <v>ROI Hydro</v>
          </cell>
          <cell r="F2507" t="str">
            <v>Start Fuel Cost</v>
          </cell>
          <cell r="H2507">
            <v>0</v>
          </cell>
        </row>
        <row r="2508">
          <cell r="A2508" t="str">
            <v>ROI</v>
          </cell>
          <cell r="D2508" t="str">
            <v>AA3</v>
          </cell>
          <cell r="E2508" t="str">
            <v>ROI Hydro</v>
          </cell>
          <cell r="F2508" t="str">
            <v>Emissions Cost</v>
          </cell>
          <cell r="H2508">
            <v>0</v>
          </cell>
        </row>
        <row r="2509">
          <cell r="A2509" t="str">
            <v>ROI</v>
          </cell>
          <cell r="D2509" t="str">
            <v>AA3</v>
          </cell>
          <cell r="E2509" t="str">
            <v>ROI Hydro</v>
          </cell>
          <cell r="F2509" t="str">
            <v>Total Generation Cost</v>
          </cell>
          <cell r="H2509">
            <v>0</v>
          </cell>
        </row>
        <row r="2510">
          <cell r="A2510" t="str">
            <v>ROI</v>
          </cell>
          <cell r="D2510" t="str">
            <v>AA3</v>
          </cell>
          <cell r="E2510" t="str">
            <v>ROI Hydro</v>
          </cell>
          <cell r="F2510" t="str">
            <v>SRMC</v>
          </cell>
          <cell r="H2510" t="str">
            <v>€/MWh</v>
          </cell>
        </row>
        <row r="2511">
          <cell r="A2511" t="str">
            <v>ROI</v>
          </cell>
          <cell r="D2511" t="str">
            <v>AA3</v>
          </cell>
          <cell r="E2511" t="str">
            <v>ROI Hydro</v>
          </cell>
          <cell r="F2511" t="str">
            <v>Mark-up</v>
          </cell>
          <cell r="H2511" t="str">
            <v>€/MWh</v>
          </cell>
        </row>
        <row r="2512">
          <cell r="A2512" t="str">
            <v>ROI</v>
          </cell>
          <cell r="D2512" t="str">
            <v>AA3</v>
          </cell>
          <cell r="E2512" t="str">
            <v>ROI Hydro</v>
          </cell>
          <cell r="F2512" t="str">
            <v>Price Received</v>
          </cell>
          <cell r="H2512" t="str">
            <v>€/MWh</v>
          </cell>
        </row>
        <row r="2513">
          <cell r="A2513" t="str">
            <v>ROI</v>
          </cell>
          <cell r="D2513" t="str">
            <v>AA3</v>
          </cell>
          <cell r="E2513" t="str">
            <v>ROI Hydro</v>
          </cell>
          <cell r="F2513" t="str">
            <v>Pool Revenue</v>
          </cell>
          <cell r="H2513">
            <v>0</v>
          </cell>
        </row>
        <row r="2514">
          <cell r="A2514" t="str">
            <v>ROI</v>
          </cell>
          <cell r="D2514" t="str">
            <v>AA3</v>
          </cell>
          <cell r="E2514" t="str">
            <v>ROI Hydro</v>
          </cell>
          <cell r="F2514" t="str">
            <v>Net Revenue</v>
          </cell>
          <cell r="H2514">
            <v>0</v>
          </cell>
        </row>
        <row r="2515">
          <cell r="A2515" t="str">
            <v>ROI</v>
          </cell>
          <cell r="D2515" t="str">
            <v>AA3</v>
          </cell>
          <cell r="E2515" t="str">
            <v>ROI Hydro</v>
          </cell>
          <cell r="F2515" t="str">
            <v>Net Profit</v>
          </cell>
          <cell r="H2515">
            <v>0</v>
          </cell>
        </row>
        <row r="2516">
          <cell r="A2516" t="str">
            <v>ROI</v>
          </cell>
          <cell r="D2516" t="str">
            <v>AA3</v>
          </cell>
          <cell r="E2516" t="str">
            <v>ROI Hydro</v>
          </cell>
          <cell r="F2516" t="str">
            <v>Installed Capacity</v>
          </cell>
          <cell r="H2516" t="str">
            <v>MW</v>
          </cell>
        </row>
        <row r="2517">
          <cell r="A2517" t="str">
            <v>ROI</v>
          </cell>
          <cell r="D2517" t="str">
            <v>AA3</v>
          </cell>
          <cell r="E2517" t="str">
            <v>ROI Hydro</v>
          </cell>
          <cell r="F2517" t="str">
            <v>Rated Capacity</v>
          </cell>
          <cell r="H2517" t="str">
            <v>MW</v>
          </cell>
        </row>
        <row r="2518">
          <cell r="A2518" t="str">
            <v>ROI</v>
          </cell>
          <cell r="D2518" t="str">
            <v>AA3</v>
          </cell>
          <cell r="E2518" t="str">
            <v>ROI Hydro</v>
          </cell>
          <cell r="F2518" t="str">
            <v>Maintenance</v>
          </cell>
          <cell r="H2518" t="str">
            <v>GWh</v>
          </cell>
        </row>
        <row r="2519">
          <cell r="A2519" t="str">
            <v>ROI</v>
          </cell>
          <cell r="D2519" t="str">
            <v>AA3</v>
          </cell>
          <cell r="E2519" t="str">
            <v>ROI Hydro</v>
          </cell>
          <cell r="F2519" t="str">
            <v>Forced Outage</v>
          </cell>
          <cell r="H2519" t="str">
            <v>GWh</v>
          </cell>
        </row>
        <row r="2520">
          <cell r="A2520" t="str">
            <v>ROI</v>
          </cell>
          <cell r="D2520" t="str">
            <v>AA3</v>
          </cell>
          <cell r="E2520" t="str">
            <v>ROI Hydro</v>
          </cell>
          <cell r="F2520" t="str">
            <v>Available Energy</v>
          </cell>
          <cell r="H2520" t="str">
            <v>GWh</v>
          </cell>
        </row>
        <row r="2521">
          <cell r="A2521" t="str">
            <v>ROI</v>
          </cell>
          <cell r="D2521" t="str">
            <v>AA4</v>
          </cell>
          <cell r="E2521" t="str">
            <v>ROI Hydro</v>
          </cell>
          <cell r="F2521" t="str">
            <v>Generation</v>
          </cell>
          <cell r="H2521" t="str">
            <v>GWh</v>
          </cell>
        </row>
        <row r="2522">
          <cell r="A2522" t="str">
            <v>ROI</v>
          </cell>
          <cell r="D2522" t="str">
            <v>AA4</v>
          </cell>
          <cell r="E2522" t="str">
            <v>ROI Hydro</v>
          </cell>
          <cell r="F2522" t="str">
            <v>Units Started</v>
          </cell>
          <cell r="H2522" t="str">
            <v>-</v>
          </cell>
        </row>
        <row r="2523">
          <cell r="A2523" t="str">
            <v>ROI</v>
          </cell>
          <cell r="D2523" t="str">
            <v>AA4</v>
          </cell>
          <cell r="E2523" t="str">
            <v>ROI Hydro</v>
          </cell>
          <cell r="F2523" t="str">
            <v>Hours of Operation</v>
          </cell>
          <cell r="H2523" t="str">
            <v>hrs</v>
          </cell>
        </row>
        <row r="2524">
          <cell r="A2524" t="str">
            <v>ROI</v>
          </cell>
          <cell r="D2524" t="str">
            <v>AA4</v>
          </cell>
          <cell r="E2524" t="str">
            <v>ROI Hydro</v>
          </cell>
          <cell r="F2524" t="str">
            <v>Capacity Factor</v>
          </cell>
          <cell r="H2524" t="str">
            <v>%</v>
          </cell>
        </row>
        <row r="2525">
          <cell r="A2525" t="str">
            <v>ROI</v>
          </cell>
          <cell r="D2525" t="str">
            <v>AA4</v>
          </cell>
          <cell r="E2525" t="str">
            <v>ROI Hydro</v>
          </cell>
          <cell r="F2525" t="str">
            <v>Energy Curtailed</v>
          </cell>
          <cell r="H2525" t="str">
            <v>GWh</v>
          </cell>
        </row>
        <row r="2526">
          <cell r="A2526" t="str">
            <v>ROI</v>
          </cell>
          <cell r="D2526" t="str">
            <v>AA4</v>
          </cell>
          <cell r="E2526" t="str">
            <v>ROI Hydro</v>
          </cell>
          <cell r="F2526" t="str">
            <v>Fixed Load Generation</v>
          </cell>
          <cell r="H2526" t="str">
            <v>GWh</v>
          </cell>
        </row>
        <row r="2527">
          <cell r="A2527" t="str">
            <v>ROI</v>
          </cell>
          <cell r="D2527" t="str">
            <v>AA4</v>
          </cell>
          <cell r="E2527" t="str">
            <v>ROI Hydro</v>
          </cell>
          <cell r="F2527" t="str">
            <v>Pump Load</v>
          </cell>
          <cell r="H2527" t="str">
            <v>GWh</v>
          </cell>
        </row>
        <row r="2528">
          <cell r="A2528" t="str">
            <v>ROI</v>
          </cell>
          <cell r="D2528" t="str">
            <v>AA4</v>
          </cell>
          <cell r="E2528" t="str">
            <v>ROI Hydro</v>
          </cell>
          <cell r="F2528" t="str">
            <v>VO&amp;M Cost</v>
          </cell>
          <cell r="H2528">
            <v>0</v>
          </cell>
        </row>
        <row r="2529">
          <cell r="A2529" t="str">
            <v>ROI</v>
          </cell>
          <cell r="D2529" t="str">
            <v>AA4</v>
          </cell>
          <cell r="E2529" t="str">
            <v>ROI Hydro</v>
          </cell>
          <cell r="F2529" t="str">
            <v>Generation Cost</v>
          </cell>
          <cell r="H2529">
            <v>0</v>
          </cell>
        </row>
        <row r="2530">
          <cell r="A2530" t="str">
            <v>ROI</v>
          </cell>
          <cell r="D2530" t="str">
            <v>AA4</v>
          </cell>
          <cell r="E2530" t="str">
            <v>ROI Hydro</v>
          </cell>
          <cell r="F2530" t="str">
            <v>Start &amp; Shutdown Cost</v>
          </cell>
          <cell r="H2530">
            <v>0</v>
          </cell>
        </row>
        <row r="2531">
          <cell r="A2531" t="str">
            <v>ROI</v>
          </cell>
          <cell r="D2531" t="str">
            <v>AA4</v>
          </cell>
          <cell r="E2531" t="str">
            <v>ROI Hydro</v>
          </cell>
          <cell r="F2531" t="str">
            <v>Start Fuel Cost</v>
          </cell>
          <cell r="H2531">
            <v>0</v>
          </cell>
        </row>
        <row r="2532">
          <cell r="A2532" t="str">
            <v>ROI</v>
          </cell>
          <cell r="D2532" t="str">
            <v>AA4</v>
          </cell>
          <cell r="E2532" t="str">
            <v>ROI Hydro</v>
          </cell>
          <cell r="F2532" t="str">
            <v>Emissions Cost</v>
          </cell>
          <cell r="H2532">
            <v>0</v>
          </cell>
        </row>
        <row r="2533">
          <cell r="A2533" t="str">
            <v>ROI</v>
          </cell>
          <cell r="D2533" t="str">
            <v>AA4</v>
          </cell>
          <cell r="E2533" t="str">
            <v>ROI Hydro</v>
          </cell>
          <cell r="F2533" t="str">
            <v>Total Generation Cost</v>
          </cell>
          <cell r="H2533">
            <v>0</v>
          </cell>
        </row>
        <row r="2534">
          <cell r="A2534" t="str">
            <v>ROI</v>
          </cell>
          <cell r="D2534" t="str">
            <v>AA4</v>
          </cell>
          <cell r="E2534" t="str">
            <v>ROI Hydro</v>
          </cell>
          <cell r="F2534" t="str">
            <v>SRMC</v>
          </cell>
          <cell r="H2534" t="str">
            <v>€/MWh</v>
          </cell>
        </row>
        <row r="2535">
          <cell r="A2535" t="str">
            <v>ROI</v>
          </cell>
          <cell r="D2535" t="str">
            <v>AA4</v>
          </cell>
          <cell r="E2535" t="str">
            <v>ROI Hydro</v>
          </cell>
          <cell r="F2535" t="str">
            <v>Mark-up</v>
          </cell>
          <cell r="H2535" t="str">
            <v>€/MWh</v>
          </cell>
        </row>
        <row r="2536">
          <cell r="A2536" t="str">
            <v>ROI</v>
          </cell>
          <cell r="D2536" t="str">
            <v>AA4</v>
          </cell>
          <cell r="E2536" t="str">
            <v>ROI Hydro</v>
          </cell>
          <cell r="F2536" t="str">
            <v>Price Received</v>
          </cell>
          <cell r="H2536" t="str">
            <v>€/MWh</v>
          </cell>
        </row>
        <row r="2537">
          <cell r="A2537" t="str">
            <v>ROI</v>
          </cell>
          <cell r="D2537" t="str">
            <v>AA4</v>
          </cell>
          <cell r="E2537" t="str">
            <v>ROI Hydro</v>
          </cell>
          <cell r="F2537" t="str">
            <v>Pool Revenue</v>
          </cell>
          <cell r="H2537">
            <v>0</v>
          </cell>
        </row>
        <row r="2538">
          <cell r="A2538" t="str">
            <v>ROI</v>
          </cell>
          <cell r="D2538" t="str">
            <v>AA4</v>
          </cell>
          <cell r="E2538" t="str">
            <v>ROI Hydro</v>
          </cell>
          <cell r="F2538" t="str">
            <v>Net Revenue</v>
          </cell>
          <cell r="H2538">
            <v>0</v>
          </cell>
        </row>
        <row r="2539">
          <cell r="A2539" t="str">
            <v>ROI</v>
          </cell>
          <cell r="D2539" t="str">
            <v>AA4</v>
          </cell>
          <cell r="E2539" t="str">
            <v>ROI Hydro</v>
          </cell>
          <cell r="F2539" t="str">
            <v>Net Profit</v>
          </cell>
          <cell r="H2539">
            <v>0</v>
          </cell>
        </row>
        <row r="2540">
          <cell r="A2540" t="str">
            <v>ROI</v>
          </cell>
          <cell r="D2540" t="str">
            <v>AA4</v>
          </cell>
          <cell r="E2540" t="str">
            <v>ROI Hydro</v>
          </cell>
          <cell r="F2540" t="str">
            <v>Installed Capacity</v>
          </cell>
          <cell r="H2540" t="str">
            <v>MW</v>
          </cell>
        </row>
        <row r="2541">
          <cell r="A2541" t="str">
            <v>ROI</v>
          </cell>
          <cell r="D2541" t="str">
            <v>AA4</v>
          </cell>
          <cell r="E2541" t="str">
            <v>ROI Hydro</v>
          </cell>
          <cell r="F2541" t="str">
            <v>Rated Capacity</v>
          </cell>
          <cell r="H2541" t="str">
            <v>MW</v>
          </cell>
        </row>
        <row r="2542">
          <cell r="A2542" t="str">
            <v>ROI</v>
          </cell>
          <cell r="D2542" t="str">
            <v>AA4</v>
          </cell>
          <cell r="E2542" t="str">
            <v>ROI Hydro</v>
          </cell>
          <cell r="F2542" t="str">
            <v>Maintenance</v>
          </cell>
          <cell r="H2542" t="str">
            <v>GWh</v>
          </cell>
        </row>
        <row r="2543">
          <cell r="A2543" t="str">
            <v>ROI</v>
          </cell>
          <cell r="D2543" t="str">
            <v>AA4</v>
          </cell>
          <cell r="E2543" t="str">
            <v>ROI Hydro</v>
          </cell>
          <cell r="F2543" t="str">
            <v>Forced Outage</v>
          </cell>
          <cell r="H2543" t="str">
            <v>GWh</v>
          </cell>
        </row>
        <row r="2544">
          <cell r="A2544" t="str">
            <v>ROI</v>
          </cell>
          <cell r="D2544" t="str">
            <v>AA4</v>
          </cell>
          <cell r="E2544" t="str">
            <v>ROI Hydro</v>
          </cell>
          <cell r="F2544" t="str">
            <v>Available Energy</v>
          </cell>
          <cell r="H2544" t="str">
            <v>GWh</v>
          </cell>
        </row>
        <row r="2545">
          <cell r="A2545" t="str">
            <v>ROI</v>
          </cell>
          <cell r="D2545" t="str">
            <v>ER1</v>
          </cell>
          <cell r="E2545" t="str">
            <v>ROI Hydro</v>
          </cell>
          <cell r="F2545" t="str">
            <v>Generation</v>
          </cell>
          <cell r="H2545" t="str">
            <v>GWh</v>
          </cell>
        </row>
        <row r="2546">
          <cell r="A2546" t="str">
            <v>ROI</v>
          </cell>
          <cell r="D2546" t="str">
            <v>ER1</v>
          </cell>
          <cell r="E2546" t="str">
            <v>ROI Hydro</v>
          </cell>
          <cell r="F2546" t="str">
            <v>Units Started</v>
          </cell>
          <cell r="H2546" t="str">
            <v>-</v>
          </cell>
        </row>
        <row r="2547">
          <cell r="A2547" t="str">
            <v>ROI</v>
          </cell>
          <cell r="D2547" t="str">
            <v>ER1</v>
          </cell>
          <cell r="E2547" t="str">
            <v>ROI Hydro</v>
          </cell>
          <cell r="F2547" t="str">
            <v>Hours of Operation</v>
          </cell>
          <cell r="H2547" t="str">
            <v>hrs</v>
          </cell>
        </row>
        <row r="2548">
          <cell r="A2548" t="str">
            <v>ROI</v>
          </cell>
          <cell r="D2548" t="str">
            <v>ER1</v>
          </cell>
          <cell r="E2548" t="str">
            <v>ROI Hydro</v>
          </cell>
          <cell r="F2548" t="str">
            <v>Capacity Factor</v>
          </cell>
          <cell r="H2548" t="str">
            <v>%</v>
          </cell>
        </row>
        <row r="2549">
          <cell r="A2549" t="str">
            <v>ROI</v>
          </cell>
          <cell r="D2549" t="str">
            <v>ER1</v>
          </cell>
          <cell r="E2549" t="str">
            <v>ROI Hydro</v>
          </cell>
          <cell r="F2549" t="str">
            <v>Energy Curtailed</v>
          </cell>
          <cell r="H2549" t="str">
            <v>GWh</v>
          </cell>
        </row>
        <row r="2550">
          <cell r="A2550" t="str">
            <v>ROI</v>
          </cell>
          <cell r="D2550" t="str">
            <v>ER1</v>
          </cell>
          <cell r="E2550" t="str">
            <v>ROI Hydro</v>
          </cell>
          <cell r="F2550" t="str">
            <v>Fixed Load Generation</v>
          </cell>
          <cell r="H2550" t="str">
            <v>GWh</v>
          </cell>
        </row>
        <row r="2551">
          <cell r="A2551" t="str">
            <v>ROI</v>
          </cell>
          <cell r="D2551" t="str">
            <v>ER1</v>
          </cell>
          <cell r="E2551" t="str">
            <v>ROI Hydro</v>
          </cell>
          <cell r="F2551" t="str">
            <v>Pump Load</v>
          </cell>
          <cell r="H2551" t="str">
            <v>GWh</v>
          </cell>
        </row>
        <row r="2552">
          <cell r="A2552" t="str">
            <v>ROI</v>
          </cell>
          <cell r="D2552" t="str">
            <v>ER1</v>
          </cell>
          <cell r="E2552" t="str">
            <v>ROI Hydro</v>
          </cell>
          <cell r="F2552" t="str">
            <v>VO&amp;M Cost</v>
          </cell>
          <cell r="H2552">
            <v>0</v>
          </cell>
        </row>
        <row r="2553">
          <cell r="A2553" t="str">
            <v>ROI</v>
          </cell>
          <cell r="D2553" t="str">
            <v>ER1</v>
          </cell>
          <cell r="E2553" t="str">
            <v>ROI Hydro</v>
          </cell>
          <cell r="F2553" t="str">
            <v>Generation Cost</v>
          </cell>
          <cell r="H2553">
            <v>0</v>
          </cell>
        </row>
        <row r="2554">
          <cell r="A2554" t="str">
            <v>ROI</v>
          </cell>
          <cell r="D2554" t="str">
            <v>ER1</v>
          </cell>
          <cell r="E2554" t="str">
            <v>ROI Hydro</v>
          </cell>
          <cell r="F2554" t="str">
            <v>Start &amp; Shutdown Cost</v>
          </cell>
          <cell r="H2554">
            <v>0</v>
          </cell>
        </row>
        <row r="2555">
          <cell r="A2555" t="str">
            <v>ROI</v>
          </cell>
          <cell r="D2555" t="str">
            <v>ER1</v>
          </cell>
          <cell r="E2555" t="str">
            <v>ROI Hydro</v>
          </cell>
          <cell r="F2555" t="str">
            <v>Start Fuel Cost</v>
          </cell>
          <cell r="H2555">
            <v>0</v>
          </cell>
        </row>
        <row r="2556">
          <cell r="A2556" t="str">
            <v>ROI</v>
          </cell>
          <cell r="D2556" t="str">
            <v>ER1</v>
          </cell>
          <cell r="E2556" t="str">
            <v>ROI Hydro</v>
          </cell>
          <cell r="F2556" t="str">
            <v>Emissions Cost</v>
          </cell>
          <cell r="H2556">
            <v>0</v>
          </cell>
        </row>
        <row r="2557">
          <cell r="A2557" t="str">
            <v>ROI</v>
          </cell>
          <cell r="D2557" t="str">
            <v>ER1</v>
          </cell>
          <cell r="E2557" t="str">
            <v>ROI Hydro</v>
          </cell>
          <cell r="F2557" t="str">
            <v>Total Generation Cost</v>
          </cell>
          <cell r="H2557">
            <v>0</v>
          </cell>
        </row>
        <row r="2558">
          <cell r="A2558" t="str">
            <v>ROI</v>
          </cell>
          <cell r="D2558" t="str">
            <v>ER1</v>
          </cell>
          <cell r="E2558" t="str">
            <v>ROI Hydro</v>
          </cell>
          <cell r="F2558" t="str">
            <v>SRMC</v>
          </cell>
          <cell r="H2558" t="str">
            <v>€/MWh</v>
          </cell>
        </row>
        <row r="2559">
          <cell r="A2559" t="str">
            <v>ROI</v>
          </cell>
          <cell r="D2559" t="str">
            <v>ER1</v>
          </cell>
          <cell r="E2559" t="str">
            <v>ROI Hydro</v>
          </cell>
          <cell r="F2559" t="str">
            <v>Mark-up</v>
          </cell>
          <cell r="H2559" t="str">
            <v>€/MWh</v>
          </cell>
        </row>
        <row r="2560">
          <cell r="A2560" t="str">
            <v>ROI</v>
          </cell>
          <cell r="D2560" t="str">
            <v>ER1</v>
          </cell>
          <cell r="E2560" t="str">
            <v>ROI Hydro</v>
          </cell>
          <cell r="F2560" t="str">
            <v>Price Received</v>
          </cell>
          <cell r="H2560" t="str">
            <v>€/MWh</v>
          </cell>
        </row>
        <row r="2561">
          <cell r="A2561" t="str">
            <v>ROI</v>
          </cell>
          <cell r="D2561" t="str">
            <v>ER1</v>
          </cell>
          <cell r="E2561" t="str">
            <v>ROI Hydro</v>
          </cell>
          <cell r="F2561" t="str">
            <v>Pool Revenue</v>
          </cell>
          <cell r="H2561">
            <v>0</v>
          </cell>
        </row>
        <row r="2562">
          <cell r="A2562" t="str">
            <v>ROI</v>
          </cell>
          <cell r="D2562" t="str">
            <v>ER1</v>
          </cell>
          <cell r="E2562" t="str">
            <v>ROI Hydro</v>
          </cell>
          <cell r="F2562" t="str">
            <v>Net Revenue</v>
          </cell>
          <cell r="H2562">
            <v>0</v>
          </cell>
        </row>
        <row r="2563">
          <cell r="A2563" t="str">
            <v>ROI</v>
          </cell>
          <cell r="D2563" t="str">
            <v>ER1</v>
          </cell>
          <cell r="E2563" t="str">
            <v>ROI Hydro</v>
          </cell>
          <cell r="F2563" t="str">
            <v>Net Profit</v>
          </cell>
          <cell r="H2563">
            <v>0</v>
          </cell>
        </row>
        <row r="2564">
          <cell r="A2564" t="str">
            <v>ROI</v>
          </cell>
          <cell r="D2564" t="str">
            <v>ER1</v>
          </cell>
          <cell r="E2564" t="str">
            <v>ROI Hydro</v>
          </cell>
          <cell r="F2564" t="str">
            <v>Installed Capacity</v>
          </cell>
          <cell r="H2564" t="str">
            <v>MW</v>
          </cell>
        </row>
        <row r="2565">
          <cell r="A2565" t="str">
            <v>ROI</v>
          </cell>
          <cell r="D2565" t="str">
            <v>ER1</v>
          </cell>
          <cell r="E2565" t="str">
            <v>ROI Hydro</v>
          </cell>
          <cell r="F2565" t="str">
            <v>Rated Capacity</v>
          </cell>
          <cell r="H2565" t="str">
            <v>MW</v>
          </cell>
        </row>
        <row r="2566">
          <cell r="A2566" t="str">
            <v>ROI</v>
          </cell>
          <cell r="D2566" t="str">
            <v>ER1</v>
          </cell>
          <cell r="E2566" t="str">
            <v>ROI Hydro</v>
          </cell>
          <cell r="F2566" t="str">
            <v>Maintenance</v>
          </cell>
          <cell r="H2566" t="str">
            <v>GWh</v>
          </cell>
        </row>
        <row r="2567">
          <cell r="A2567" t="str">
            <v>ROI</v>
          </cell>
          <cell r="D2567" t="str">
            <v>ER1</v>
          </cell>
          <cell r="E2567" t="str">
            <v>ROI Hydro</v>
          </cell>
          <cell r="F2567" t="str">
            <v>Forced Outage</v>
          </cell>
          <cell r="H2567" t="str">
            <v>GWh</v>
          </cell>
        </row>
        <row r="2568">
          <cell r="A2568" t="str">
            <v>ROI</v>
          </cell>
          <cell r="D2568" t="str">
            <v>ER1</v>
          </cell>
          <cell r="E2568" t="str">
            <v>ROI Hydro</v>
          </cell>
          <cell r="F2568" t="str">
            <v>Available Energy</v>
          </cell>
          <cell r="H2568" t="str">
            <v>GWh</v>
          </cell>
        </row>
        <row r="2569">
          <cell r="A2569" t="str">
            <v>ROI</v>
          </cell>
          <cell r="D2569" t="str">
            <v>ER2</v>
          </cell>
          <cell r="E2569" t="str">
            <v>ROI Hydro</v>
          </cell>
          <cell r="F2569" t="str">
            <v>Generation</v>
          </cell>
          <cell r="H2569" t="str">
            <v>GWh</v>
          </cell>
        </row>
        <row r="2570">
          <cell r="A2570" t="str">
            <v>ROI</v>
          </cell>
          <cell r="D2570" t="str">
            <v>ER2</v>
          </cell>
          <cell r="E2570" t="str">
            <v>ROI Hydro</v>
          </cell>
          <cell r="F2570" t="str">
            <v>Units Started</v>
          </cell>
          <cell r="H2570" t="str">
            <v>-</v>
          </cell>
        </row>
        <row r="2571">
          <cell r="A2571" t="str">
            <v>ROI</v>
          </cell>
          <cell r="D2571" t="str">
            <v>ER2</v>
          </cell>
          <cell r="E2571" t="str">
            <v>ROI Hydro</v>
          </cell>
          <cell r="F2571" t="str">
            <v>Hours of Operation</v>
          </cell>
          <cell r="H2571" t="str">
            <v>hrs</v>
          </cell>
        </row>
        <row r="2572">
          <cell r="A2572" t="str">
            <v>ROI</v>
          </cell>
          <cell r="D2572" t="str">
            <v>ER2</v>
          </cell>
          <cell r="E2572" t="str">
            <v>ROI Hydro</v>
          </cell>
          <cell r="F2572" t="str">
            <v>Capacity Factor</v>
          </cell>
          <cell r="H2572" t="str">
            <v>%</v>
          </cell>
        </row>
        <row r="2573">
          <cell r="A2573" t="str">
            <v>ROI</v>
          </cell>
          <cell r="D2573" t="str">
            <v>ER2</v>
          </cell>
          <cell r="E2573" t="str">
            <v>ROI Hydro</v>
          </cell>
          <cell r="F2573" t="str">
            <v>Energy Curtailed</v>
          </cell>
          <cell r="H2573" t="str">
            <v>GWh</v>
          </cell>
        </row>
        <row r="2574">
          <cell r="A2574" t="str">
            <v>ROI</v>
          </cell>
          <cell r="D2574" t="str">
            <v>ER2</v>
          </cell>
          <cell r="E2574" t="str">
            <v>ROI Hydro</v>
          </cell>
          <cell r="F2574" t="str">
            <v>Fixed Load Generation</v>
          </cell>
          <cell r="H2574" t="str">
            <v>GWh</v>
          </cell>
        </row>
        <row r="2575">
          <cell r="A2575" t="str">
            <v>ROI</v>
          </cell>
          <cell r="D2575" t="str">
            <v>ER2</v>
          </cell>
          <cell r="E2575" t="str">
            <v>ROI Hydro</v>
          </cell>
          <cell r="F2575" t="str">
            <v>Pump Load</v>
          </cell>
          <cell r="H2575" t="str">
            <v>GWh</v>
          </cell>
        </row>
        <row r="2576">
          <cell r="A2576" t="str">
            <v>ROI</v>
          </cell>
          <cell r="D2576" t="str">
            <v>ER2</v>
          </cell>
          <cell r="E2576" t="str">
            <v>ROI Hydro</v>
          </cell>
          <cell r="F2576" t="str">
            <v>VO&amp;M Cost</v>
          </cell>
          <cell r="H2576">
            <v>0</v>
          </cell>
        </row>
        <row r="2577">
          <cell r="A2577" t="str">
            <v>ROI</v>
          </cell>
          <cell r="D2577" t="str">
            <v>ER2</v>
          </cell>
          <cell r="E2577" t="str">
            <v>ROI Hydro</v>
          </cell>
          <cell r="F2577" t="str">
            <v>Generation Cost</v>
          </cell>
          <cell r="H2577">
            <v>0</v>
          </cell>
        </row>
        <row r="2578">
          <cell r="A2578" t="str">
            <v>ROI</v>
          </cell>
          <cell r="D2578" t="str">
            <v>ER2</v>
          </cell>
          <cell r="E2578" t="str">
            <v>ROI Hydro</v>
          </cell>
          <cell r="F2578" t="str">
            <v>Start &amp; Shutdown Cost</v>
          </cell>
          <cell r="H2578">
            <v>0</v>
          </cell>
        </row>
        <row r="2579">
          <cell r="A2579" t="str">
            <v>ROI</v>
          </cell>
          <cell r="D2579" t="str">
            <v>ER2</v>
          </cell>
          <cell r="E2579" t="str">
            <v>ROI Hydro</v>
          </cell>
          <cell r="F2579" t="str">
            <v>Start Fuel Cost</v>
          </cell>
          <cell r="H2579">
            <v>0</v>
          </cell>
        </row>
        <row r="2580">
          <cell r="A2580" t="str">
            <v>ROI</v>
          </cell>
          <cell r="D2580" t="str">
            <v>ER2</v>
          </cell>
          <cell r="E2580" t="str">
            <v>ROI Hydro</v>
          </cell>
          <cell r="F2580" t="str">
            <v>Emissions Cost</v>
          </cell>
          <cell r="H2580">
            <v>0</v>
          </cell>
        </row>
        <row r="2581">
          <cell r="A2581" t="str">
            <v>ROI</v>
          </cell>
          <cell r="D2581" t="str">
            <v>ER2</v>
          </cell>
          <cell r="E2581" t="str">
            <v>ROI Hydro</v>
          </cell>
          <cell r="F2581" t="str">
            <v>Total Generation Cost</v>
          </cell>
          <cell r="H2581">
            <v>0</v>
          </cell>
        </row>
        <row r="2582">
          <cell r="A2582" t="str">
            <v>ROI</v>
          </cell>
          <cell r="D2582" t="str">
            <v>ER2</v>
          </cell>
          <cell r="E2582" t="str">
            <v>ROI Hydro</v>
          </cell>
          <cell r="F2582" t="str">
            <v>SRMC</v>
          </cell>
          <cell r="H2582" t="str">
            <v>€/MWh</v>
          </cell>
        </row>
        <row r="2583">
          <cell r="A2583" t="str">
            <v>ROI</v>
          </cell>
          <cell r="D2583" t="str">
            <v>ER2</v>
          </cell>
          <cell r="E2583" t="str">
            <v>ROI Hydro</v>
          </cell>
          <cell r="F2583" t="str">
            <v>Mark-up</v>
          </cell>
          <cell r="H2583" t="str">
            <v>€/MWh</v>
          </cell>
        </row>
        <row r="2584">
          <cell r="A2584" t="str">
            <v>ROI</v>
          </cell>
          <cell r="D2584" t="str">
            <v>ER2</v>
          </cell>
          <cell r="E2584" t="str">
            <v>ROI Hydro</v>
          </cell>
          <cell r="F2584" t="str">
            <v>Price Received</v>
          </cell>
          <cell r="H2584" t="str">
            <v>€/MWh</v>
          </cell>
        </row>
        <row r="2585">
          <cell r="A2585" t="str">
            <v>ROI</v>
          </cell>
          <cell r="D2585" t="str">
            <v>ER2</v>
          </cell>
          <cell r="E2585" t="str">
            <v>ROI Hydro</v>
          </cell>
          <cell r="F2585" t="str">
            <v>Pool Revenue</v>
          </cell>
          <cell r="H2585">
            <v>0</v>
          </cell>
        </row>
        <row r="2586">
          <cell r="A2586" t="str">
            <v>ROI</v>
          </cell>
          <cell r="D2586" t="str">
            <v>ER2</v>
          </cell>
          <cell r="E2586" t="str">
            <v>ROI Hydro</v>
          </cell>
          <cell r="F2586" t="str">
            <v>Net Revenue</v>
          </cell>
          <cell r="H2586">
            <v>0</v>
          </cell>
        </row>
        <row r="2587">
          <cell r="A2587" t="str">
            <v>ROI</v>
          </cell>
          <cell r="D2587" t="str">
            <v>ER2</v>
          </cell>
          <cell r="E2587" t="str">
            <v>ROI Hydro</v>
          </cell>
          <cell r="F2587" t="str">
            <v>Net Profit</v>
          </cell>
          <cell r="H2587">
            <v>0</v>
          </cell>
        </row>
        <row r="2588">
          <cell r="A2588" t="str">
            <v>ROI</v>
          </cell>
          <cell r="D2588" t="str">
            <v>ER2</v>
          </cell>
          <cell r="E2588" t="str">
            <v>ROI Hydro</v>
          </cell>
          <cell r="F2588" t="str">
            <v>Installed Capacity</v>
          </cell>
          <cell r="H2588" t="str">
            <v>MW</v>
          </cell>
        </row>
        <row r="2589">
          <cell r="A2589" t="str">
            <v>ROI</v>
          </cell>
          <cell r="D2589" t="str">
            <v>ER2</v>
          </cell>
          <cell r="E2589" t="str">
            <v>ROI Hydro</v>
          </cell>
          <cell r="F2589" t="str">
            <v>Rated Capacity</v>
          </cell>
          <cell r="H2589" t="str">
            <v>MW</v>
          </cell>
        </row>
        <row r="2590">
          <cell r="A2590" t="str">
            <v>ROI</v>
          </cell>
          <cell r="D2590" t="str">
            <v>ER2</v>
          </cell>
          <cell r="E2590" t="str">
            <v>ROI Hydro</v>
          </cell>
          <cell r="F2590" t="str">
            <v>Maintenance</v>
          </cell>
          <cell r="H2590" t="str">
            <v>GWh</v>
          </cell>
        </row>
        <row r="2591">
          <cell r="A2591" t="str">
            <v>ROI</v>
          </cell>
          <cell r="D2591" t="str">
            <v>ER2</v>
          </cell>
          <cell r="E2591" t="str">
            <v>ROI Hydro</v>
          </cell>
          <cell r="F2591" t="str">
            <v>Forced Outage</v>
          </cell>
          <cell r="H2591" t="str">
            <v>GWh</v>
          </cell>
        </row>
        <row r="2592">
          <cell r="A2592" t="str">
            <v>ROI</v>
          </cell>
          <cell r="D2592" t="str">
            <v>ER2</v>
          </cell>
          <cell r="E2592" t="str">
            <v>ROI Hydro</v>
          </cell>
          <cell r="F2592" t="str">
            <v>Available Energy</v>
          </cell>
          <cell r="H2592" t="str">
            <v>GWh</v>
          </cell>
        </row>
        <row r="2593">
          <cell r="A2593" t="str">
            <v>ROI</v>
          </cell>
          <cell r="D2593" t="str">
            <v>ER3</v>
          </cell>
          <cell r="E2593" t="str">
            <v>ROI Hydro</v>
          </cell>
          <cell r="F2593" t="str">
            <v>Generation</v>
          </cell>
          <cell r="H2593" t="str">
            <v>GWh</v>
          </cell>
        </row>
        <row r="2594">
          <cell r="A2594" t="str">
            <v>ROI</v>
          </cell>
          <cell r="D2594" t="str">
            <v>ER3</v>
          </cell>
          <cell r="E2594" t="str">
            <v>ROI Hydro</v>
          </cell>
          <cell r="F2594" t="str">
            <v>Units Started</v>
          </cell>
          <cell r="H2594" t="str">
            <v>-</v>
          </cell>
        </row>
        <row r="2595">
          <cell r="A2595" t="str">
            <v>ROI</v>
          </cell>
          <cell r="D2595" t="str">
            <v>ER3</v>
          </cell>
          <cell r="E2595" t="str">
            <v>ROI Hydro</v>
          </cell>
          <cell r="F2595" t="str">
            <v>Hours of Operation</v>
          </cell>
          <cell r="H2595" t="str">
            <v>hrs</v>
          </cell>
        </row>
        <row r="2596">
          <cell r="A2596" t="str">
            <v>ROI</v>
          </cell>
          <cell r="D2596" t="str">
            <v>ER3</v>
          </cell>
          <cell r="E2596" t="str">
            <v>ROI Hydro</v>
          </cell>
          <cell r="F2596" t="str">
            <v>Capacity Factor</v>
          </cell>
          <cell r="H2596" t="str">
            <v>%</v>
          </cell>
        </row>
        <row r="2597">
          <cell r="A2597" t="str">
            <v>ROI</v>
          </cell>
          <cell r="D2597" t="str">
            <v>ER3</v>
          </cell>
          <cell r="E2597" t="str">
            <v>ROI Hydro</v>
          </cell>
          <cell r="F2597" t="str">
            <v>Energy Curtailed</v>
          </cell>
          <cell r="H2597" t="str">
            <v>GWh</v>
          </cell>
        </row>
        <row r="2598">
          <cell r="A2598" t="str">
            <v>ROI</v>
          </cell>
          <cell r="D2598" t="str">
            <v>ER3</v>
          </cell>
          <cell r="E2598" t="str">
            <v>ROI Hydro</v>
          </cell>
          <cell r="F2598" t="str">
            <v>Fixed Load Generation</v>
          </cell>
          <cell r="H2598" t="str">
            <v>GWh</v>
          </cell>
        </row>
        <row r="2599">
          <cell r="A2599" t="str">
            <v>ROI</v>
          </cell>
          <cell r="D2599" t="str">
            <v>ER3</v>
          </cell>
          <cell r="E2599" t="str">
            <v>ROI Hydro</v>
          </cell>
          <cell r="F2599" t="str">
            <v>Pump Load</v>
          </cell>
          <cell r="H2599" t="str">
            <v>GWh</v>
          </cell>
        </row>
        <row r="2600">
          <cell r="A2600" t="str">
            <v>ROI</v>
          </cell>
          <cell r="D2600" t="str">
            <v>ER3</v>
          </cell>
          <cell r="E2600" t="str">
            <v>ROI Hydro</v>
          </cell>
          <cell r="F2600" t="str">
            <v>VO&amp;M Cost</v>
          </cell>
          <cell r="H2600">
            <v>0</v>
          </cell>
        </row>
        <row r="2601">
          <cell r="A2601" t="str">
            <v>ROI</v>
          </cell>
          <cell r="D2601" t="str">
            <v>ER3</v>
          </cell>
          <cell r="E2601" t="str">
            <v>ROI Hydro</v>
          </cell>
          <cell r="F2601" t="str">
            <v>Generation Cost</v>
          </cell>
          <cell r="H2601">
            <v>0</v>
          </cell>
        </row>
        <row r="2602">
          <cell r="A2602" t="str">
            <v>ROI</v>
          </cell>
          <cell r="D2602" t="str">
            <v>ER3</v>
          </cell>
          <cell r="E2602" t="str">
            <v>ROI Hydro</v>
          </cell>
          <cell r="F2602" t="str">
            <v>Start &amp; Shutdown Cost</v>
          </cell>
          <cell r="H2602">
            <v>0</v>
          </cell>
        </row>
        <row r="2603">
          <cell r="A2603" t="str">
            <v>ROI</v>
          </cell>
          <cell r="D2603" t="str">
            <v>ER3</v>
          </cell>
          <cell r="E2603" t="str">
            <v>ROI Hydro</v>
          </cell>
          <cell r="F2603" t="str">
            <v>Start Fuel Cost</v>
          </cell>
          <cell r="H2603">
            <v>0</v>
          </cell>
        </row>
        <row r="2604">
          <cell r="A2604" t="str">
            <v>ROI</v>
          </cell>
          <cell r="D2604" t="str">
            <v>ER3</v>
          </cell>
          <cell r="E2604" t="str">
            <v>ROI Hydro</v>
          </cell>
          <cell r="F2604" t="str">
            <v>Emissions Cost</v>
          </cell>
          <cell r="H2604">
            <v>0</v>
          </cell>
        </row>
        <row r="2605">
          <cell r="A2605" t="str">
            <v>ROI</v>
          </cell>
          <cell r="D2605" t="str">
            <v>ER3</v>
          </cell>
          <cell r="E2605" t="str">
            <v>ROI Hydro</v>
          </cell>
          <cell r="F2605" t="str">
            <v>Total Generation Cost</v>
          </cell>
          <cell r="H2605">
            <v>0</v>
          </cell>
        </row>
        <row r="2606">
          <cell r="A2606" t="str">
            <v>ROI</v>
          </cell>
          <cell r="D2606" t="str">
            <v>ER3</v>
          </cell>
          <cell r="E2606" t="str">
            <v>ROI Hydro</v>
          </cell>
          <cell r="F2606" t="str">
            <v>SRMC</v>
          </cell>
          <cell r="H2606" t="str">
            <v>€/MWh</v>
          </cell>
        </row>
        <row r="2607">
          <cell r="A2607" t="str">
            <v>ROI</v>
          </cell>
          <cell r="D2607" t="str">
            <v>ER3</v>
          </cell>
          <cell r="E2607" t="str">
            <v>ROI Hydro</v>
          </cell>
          <cell r="F2607" t="str">
            <v>Mark-up</v>
          </cell>
          <cell r="H2607" t="str">
            <v>€/MWh</v>
          </cell>
        </row>
        <row r="2608">
          <cell r="A2608" t="str">
            <v>ROI</v>
          </cell>
          <cell r="D2608" t="str">
            <v>ER3</v>
          </cell>
          <cell r="E2608" t="str">
            <v>ROI Hydro</v>
          </cell>
          <cell r="F2608" t="str">
            <v>Price Received</v>
          </cell>
          <cell r="H2608" t="str">
            <v>€/MWh</v>
          </cell>
        </row>
        <row r="2609">
          <cell r="A2609" t="str">
            <v>ROI</v>
          </cell>
          <cell r="D2609" t="str">
            <v>ER3</v>
          </cell>
          <cell r="E2609" t="str">
            <v>ROI Hydro</v>
          </cell>
          <cell r="F2609" t="str">
            <v>Pool Revenue</v>
          </cell>
          <cell r="H2609">
            <v>0</v>
          </cell>
        </row>
        <row r="2610">
          <cell r="A2610" t="str">
            <v>ROI</v>
          </cell>
          <cell r="D2610" t="str">
            <v>ER3</v>
          </cell>
          <cell r="E2610" t="str">
            <v>ROI Hydro</v>
          </cell>
          <cell r="F2610" t="str">
            <v>Net Revenue</v>
          </cell>
          <cell r="H2610">
            <v>0</v>
          </cell>
        </row>
        <row r="2611">
          <cell r="A2611" t="str">
            <v>ROI</v>
          </cell>
          <cell r="D2611" t="str">
            <v>ER3</v>
          </cell>
          <cell r="E2611" t="str">
            <v>ROI Hydro</v>
          </cell>
          <cell r="F2611" t="str">
            <v>Net Profit</v>
          </cell>
          <cell r="H2611">
            <v>0</v>
          </cell>
        </row>
        <row r="2612">
          <cell r="A2612" t="str">
            <v>ROI</v>
          </cell>
          <cell r="D2612" t="str">
            <v>ER3</v>
          </cell>
          <cell r="E2612" t="str">
            <v>ROI Hydro</v>
          </cell>
          <cell r="F2612" t="str">
            <v>Installed Capacity</v>
          </cell>
          <cell r="H2612" t="str">
            <v>MW</v>
          </cell>
        </row>
        <row r="2613">
          <cell r="A2613" t="str">
            <v>ROI</v>
          </cell>
          <cell r="D2613" t="str">
            <v>ER3</v>
          </cell>
          <cell r="E2613" t="str">
            <v>ROI Hydro</v>
          </cell>
          <cell r="F2613" t="str">
            <v>Rated Capacity</v>
          </cell>
          <cell r="H2613" t="str">
            <v>MW</v>
          </cell>
        </row>
        <row r="2614">
          <cell r="A2614" t="str">
            <v>ROI</v>
          </cell>
          <cell r="D2614" t="str">
            <v>ER3</v>
          </cell>
          <cell r="E2614" t="str">
            <v>ROI Hydro</v>
          </cell>
          <cell r="F2614" t="str">
            <v>Maintenance</v>
          </cell>
          <cell r="H2614" t="str">
            <v>GWh</v>
          </cell>
        </row>
        <row r="2615">
          <cell r="A2615" t="str">
            <v>ROI</v>
          </cell>
          <cell r="D2615" t="str">
            <v>ER3</v>
          </cell>
          <cell r="E2615" t="str">
            <v>ROI Hydro</v>
          </cell>
          <cell r="F2615" t="str">
            <v>Forced Outage</v>
          </cell>
          <cell r="H2615" t="str">
            <v>GWh</v>
          </cell>
        </row>
        <row r="2616">
          <cell r="A2616" t="str">
            <v>ROI</v>
          </cell>
          <cell r="D2616" t="str">
            <v>ER3</v>
          </cell>
          <cell r="E2616" t="str">
            <v>ROI Hydro</v>
          </cell>
          <cell r="F2616" t="str">
            <v>Available Energy</v>
          </cell>
          <cell r="H2616" t="str">
            <v>GWh</v>
          </cell>
        </row>
        <row r="2617">
          <cell r="A2617" t="str">
            <v>ROI</v>
          </cell>
          <cell r="D2617" t="str">
            <v>ER4</v>
          </cell>
          <cell r="E2617" t="str">
            <v>ROI Hydro</v>
          </cell>
          <cell r="F2617" t="str">
            <v>Generation</v>
          </cell>
          <cell r="H2617" t="str">
            <v>GWh</v>
          </cell>
        </row>
        <row r="2618">
          <cell r="A2618" t="str">
            <v>ROI</v>
          </cell>
          <cell r="D2618" t="str">
            <v>ER4</v>
          </cell>
          <cell r="E2618" t="str">
            <v>ROI Hydro</v>
          </cell>
          <cell r="F2618" t="str">
            <v>Units Started</v>
          </cell>
          <cell r="H2618" t="str">
            <v>-</v>
          </cell>
        </row>
        <row r="2619">
          <cell r="A2619" t="str">
            <v>ROI</v>
          </cell>
          <cell r="D2619" t="str">
            <v>ER4</v>
          </cell>
          <cell r="E2619" t="str">
            <v>ROI Hydro</v>
          </cell>
          <cell r="F2619" t="str">
            <v>Hours of Operation</v>
          </cell>
          <cell r="H2619" t="str">
            <v>hrs</v>
          </cell>
        </row>
        <row r="2620">
          <cell r="A2620" t="str">
            <v>ROI</v>
          </cell>
          <cell r="D2620" t="str">
            <v>ER4</v>
          </cell>
          <cell r="E2620" t="str">
            <v>ROI Hydro</v>
          </cell>
          <cell r="F2620" t="str">
            <v>Capacity Factor</v>
          </cell>
          <cell r="H2620" t="str">
            <v>%</v>
          </cell>
        </row>
        <row r="2621">
          <cell r="A2621" t="str">
            <v>ROI</v>
          </cell>
          <cell r="D2621" t="str">
            <v>ER4</v>
          </cell>
          <cell r="E2621" t="str">
            <v>ROI Hydro</v>
          </cell>
          <cell r="F2621" t="str">
            <v>Energy Curtailed</v>
          </cell>
          <cell r="H2621" t="str">
            <v>GWh</v>
          </cell>
        </row>
        <row r="2622">
          <cell r="A2622" t="str">
            <v>ROI</v>
          </cell>
          <cell r="D2622" t="str">
            <v>ER4</v>
          </cell>
          <cell r="E2622" t="str">
            <v>ROI Hydro</v>
          </cell>
          <cell r="F2622" t="str">
            <v>Fixed Load Generation</v>
          </cell>
          <cell r="H2622" t="str">
            <v>GWh</v>
          </cell>
        </row>
        <row r="2623">
          <cell r="A2623" t="str">
            <v>ROI</v>
          </cell>
          <cell r="D2623" t="str">
            <v>ER4</v>
          </cell>
          <cell r="E2623" t="str">
            <v>ROI Hydro</v>
          </cell>
          <cell r="F2623" t="str">
            <v>Pump Load</v>
          </cell>
          <cell r="H2623" t="str">
            <v>GWh</v>
          </cell>
        </row>
        <row r="2624">
          <cell r="A2624" t="str">
            <v>ROI</v>
          </cell>
          <cell r="D2624" t="str">
            <v>ER4</v>
          </cell>
          <cell r="E2624" t="str">
            <v>ROI Hydro</v>
          </cell>
          <cell r="F2624" t="str">
            <v>VO&amp;M Cost</v>
          </cell>
          <cell r="H2624">
            <v>0</v>
          </cell>
        </row>
        <row r="2625">
          <cell r="A2625" t="str">
            <v>ROI</v>
          </cell>
          <cell r="D2625" t="str">
            <v>ER4</v>
          </cell>
          <cell r="E2625" t="str">
            <v>ROI Hydro</v>
          </cell>
          <cell r="F2625" t="str">
            <v>Generation Cost</v>
          </cell>
          <cell r="H2625">
            <v>0</v>
          </cell>
        </row>
        <row r="2626">
          <cell r="A2626" t="str">
            <v>ROI</v>
          </cell>
          <cell r="D2626" t="str">
            <v>ER4</v>
          </cell>
          <cell r="E2626" t="str">
            <v>ROI Hydro</v>
          </cell>
          <cell r="F2626" t="str">
            <v>Start &amp; Shutdown Cost</v>
          </cell>
          <cell r="H2626">
            <v>0</v>
          </cell>
        </row>
        <row r="2627">
          <cell r="A2627" t="str">
            <v>ROI</v>
          </cell>
          <cell r="D2627" t="str">
            <v>ER4</v>
          </cell>
          <cell r="E2627" t="str">
            <v>ROI Hydro</v>
          </cell>
          <cell r="F2627" t="str">
            <v>Start Fuel Cost</v>
          </cell>
          <cell r="H2627">
            <v>0</v>
          </cell>
        </row>
        <row r="2628">
          <cell r="A2628" t="str">
            <v>ROI</v>
          </cell>
          <cell r="D2628" t="str">
            <v>ER4</v>
          </cell>
          <cell r="E2628" t="str">
            <v>ROI Hydro</v>
          </cell>
          <cell r="F2628" t="str">
            <v>Emissions Cost</v>
          </cell>
          <cell r="H2628">
            <v>0</v>
          </cell>
        </row>
        <row r="2629">
          <cell r="A2629" t="str">
            <v>ROI</v>
          </cell>
          <cell r="D2629" t="str">
            <v>ER4</v>
          </cell>
          <cell r="E2629" t="str">
            <v>ROI Hydro</v>
          </cell>
          <cell r="F2629" t="str">
            <v>Total Generation Cost</v>
          </cell>
          <cell r="H2629">
            <v>0</v>
          </cell>
        </row>
        <row r="2630">
          <cell r="A2630" t="str">
            <v>ROI</v>
          </cell>
          <cell r="D2630" t="str">
            <v>ER4</v>
          </cell>
          <cell r="E2630" t="str">
            <v>ROI Hydro</v>
          </cell>
          <cell r="F2630" t="str">
            <v>SRMC</v>
          </cell>
          <cell r="H2630" t="str">
            <v>€/MWh</v>
          </cell>
        </row>
        <row r="2631">
          <cell r="A2631" t="str">
            <v>ROI</v>
          </cell>
          <cell r="D2631" t="str">
            <v>ER4</v>
          </cell>
          <cell r="E2631" t="str">
            <v>ROI Hydro</v>
          </cell>
          <cell r="F2631" t="str">
            <v>Mark-up</v>
          </cell>
          <cell r="H2631" t="str">
            <v>€/MWh</v>
          </cell>
        </row>
        <row r="2632">
          <cell r="A2632" t="str">
            <v>ROI</v>
          </cell>
          <cell r="D2632" t="str">
            <v>ER4</v>
          </cell>
          <cell r="E2632" t="str">
            <v>ROI Hydro</v>
          </cell>
          <cell r="F2632" t="str">
            <v>Price Received</v>
          </cell>
          <cell r="H2632" t="str">
            <v>€/MWh</v>
          </cell>
        </row>
        <row r="2633">
          <cell r="A2633" t="str">
            <v>ROI</v>
          </cell>
          <cell r="D2633" t="str">
            <v>ER4</v>
          </cell>
          <cell r="E2633" t="str">
            <v>ROI Hydro</v>
          </cell>
          <cell r="F2633" t="str">
            <v>Pool Revenue</v>
          </cell>
          <cell r="H2633">
            <v>0</v>
          </cell>
        </row>
        <row r="2634">
          <cell r="A2634" t="str">
            <v>ROI</v>
          </cell>
          <cell r="D2634" t="str">
            <v>ER4</v>
          </cell>
          <cell r="E2634" t="str">
            <v>ROI Hydro</v>
          </cell>
          <cell r="F2634" t="str">
            <v>Net Revenue</v>
          </cell>
          <cell r="H2634">
            <v>0</v>
          </cell>
        </row>
        <row r="2635">
          <cell r="A2635" t="str">
            <v>ROI</v>
          </cell>
          <cell r="D2635" t="str">
            <v>ER4</v>
          </cell>
          <cell r="E2635" t="str">
            <v>ROI Hydro</v>
          </cell>
          <cell r="F2635" t="str">
            <v>Net Profit</v>
          </cell>
          <cell r="H2635">
            <v>0</v>
          </cell>
        </row>
        <row r="2636">
          <cell r="A2636" t="str">
            <v>ROI</v>
          </cell>
          <cell r="D2636" t="str">
            <v>ER4</v>
          </cell>
          <cell r="E2636" t="str">
            <v>ROI Hydro</v>
          </cell>
          <cell r="F2636" t="str">
            <v>Installed Capacity</v>
          </cell>
          <cell r="H2636" t="str">
            <v>MW</v>
          </cell>
        </row>
        <row r="2637">
          <cell r="A2637" t="str">
            <v>ROI</v>
          </cell>
          <cell r="D2637" t="str">
            <v>ER4</v>
          </cell>
          <cell r="E2637" t="str">
            <v>ROI Hydro</v>
          </cell>
          <cell r="F2637" t="str">
            <v>Rated Capacity</v>
          </cell>
          <cell r="H2637" t="str">
            <v>MW</v>
          </cell>
        </row>
        <row r="2638">
          <cell r="A2638" t="str">
            <v>ROI</v>
          </cell>
          <cell r="D2638" t="str">
            <v>ER4</v>
          </cell>
          <cell r="E2638" t="str">
            <v>ROI Hydro</v>
          </cell>
          <cell r="F2638" t="str">
            <v>Maintenance</v>
          </cell>
          <cell r="H2638" t="str">
            <v>GWh</v>
          </cell>
        </row>
        <row r="2639">
          <cell r="A2639" t="str">
            <v>ROI</v>
          </cell>
          <cell r="D2639" t="str">
            <v>ER4</v>
          </cell>
          <cell r="E2639" t="str">
            <v>ROI Hydro</v>
          </cell>
          <cell r="F2639" t="str">
            <v>Forced Outage</v>
          </cell>
          <cell r="H2639" t="str">
            <v>GWh</v>
          </cell>
        </row>
        <row r="2640">
          <cell r="A2640" t="str">
            <v>ROI</v>
          </cell>
          <cell r="D2640" t="str">
            <v>ER4</v>
          </cell>
          <cell r="E2640" t="str">
            <v>ROI Hydro</v>
          </cell>
          <cell r="F2640" t="str">
            <v>Available Energy</v>
          </cell>
          <cell r="H2640" t="str">
            <v>GWh</v>
          </cell>
        </row>
        <row r="2641">
          <cell r="A2641" t="str">
            <v>ROI</v>
          </cell>
          <cell r="D2641" t="str">
            <v>LE1</v>
          </cell>
          <cell r="E2641" t="str">
            <v>ROI Hydro</v>
          </cell>
          <cell r="F2641" t="str">
            <v>Generation</v>
          </cell>
          <cell r="H2641" t="str">
            <v>GWh</v>
          </cell>
        </row>
        <row r="2642">
          <cell r="A2642" t="str">
            <v>ROI</v>
          </cell>
          <cell r="D2642" t="str">
            <v>LE1</v>
          </cell>
          <cell r="E2642" t="str">
            <v>ROI Hydro</v>
          </cell>
          <cell r="F2642" t="str">
            <v>Units Started</v>
          </cell>
          <cell r="H2642" t="str">
            <v>-</v>
          </cell>
        </row>
        <row r="2643">
          <cell r="A2643" t="str">
            <v>ROI</v>
          </cell>
          <cell r="D2643" t="str">
            <v>LE1</v>
          </cell>
          <cell r="E2643" t="str">
            <v>ROI Hydro</v>
          </cell>
          <cell r="F2643" t="str">
            <v>Hours of Operation</v>
          </cell>
          <cell r="H2643" t="str">
            <v>hrs</v>
          </cell>
        </row>
        <row r="2644">
          <cell r="A2644" t="str">
            <v>ROI</v>
          </cell>
          <cell r="D2644" t="str">
            <v>LE1</v>
          </cell>
          <cell r="E2644" t="str">
            <v>ROI Hydro</v>
          </cell>
          <cell r="F2644" t="str">
            <v>Capacity Factor</v>
          </cell>
          <cell r="H2644" t="str">
            <v>%</v>
          </cell>
        </row>
        <row r="2645">
          <cell r="A2645" t="str">
            <v>ROI</v>
          </cell>
          <cell r="D2645" t="str">
            <v>LE1</v>
          </cell>
          <cell r="E2645" t="str">
            <v>ROI Hydro</v>
          </cell>
          <cell r="F2645" t="str">
            <v>Energy Curtailed</v>
          </cell>
          <cell r="H2645" t="str">
            <v>GWh</v>
          </cell>
        </row>
        <row r="2646">
          <cell r="A2646" t="str">
            <v>ROI</v>
          </cell>
          <cell r="D2646" t="str">
            <v>LE1</v>
          </cell>
          <cell r="E2646" t="str">
            <v>ROI Hydro</v>
          </cell>
          <cell r="F2646" t="str">
            <v>Fixed Load Generation</v>
          </cell>
          <cell r="H2646" t="str">
            <v>GWh</v>
          </cell>
        </row>
        <row r="2647">
          <cell r="A2647" t="str">
            <v>ROI</v>
          </cell>
          <cell r="D2647" t="str">
            <v>LE1</v>
          </cell>
          <cell r="E2647" t="str">
            <v>ROI Hydro</v>
          </cell>
          <cell r="F2647" t="str">
            <v>Pump Load</v>
          </cell>
          <cell r="H2647" t="str">
            <v>GWh</v>
          </cell>
        </row>
        <row r="2648">
          <cell r="A2648" t="str">
            <v>ROI</v>
          </cell>
          <cell r="D2648" t="str">
            <v>LE1</v>
          </cell>
          <cell r="E2648" t="str">
            <v>ROI Hydro</v>
          </cell>
          <cell r="F2648" t="str">
            <v>VO&amp;M Cost</v>
          </cell>
          <cell r="H2648">
            <v>0</v>
          </cell>
        </row>
        <row r="2649">
          <cell r="A2649" t="str">
            <v>ROI</v>
          </cell>
          <cell r="D2649" t="str">
            <v>LE1</v>
          </cell>
          <cell r="E2649" t="str">
            <v>ROI Hydro</v>
          </cell>
          <cell r="F2649" t="str">
            <v>Generation Cost</v>
          </cell>
          <cell r="H2649">
            <v>0</v>
          </cell>
        </row>
        <row r="2650">
          <cell r="A2650" t="str">
            <v>ROI</v>
          </cell>
          <cell r="D2650" t="str">
            <v>LE1</v>
          </cell>
          <cell r="E2650" t="str">
            <v>ROI Hydro</v>
          </cell>
          <cell r="F2650" t="str">
            <v>Start &amp; Shutdown Cost</v>
          </cell>
          <cell r="H2650">
            <v>0</v>
          </cell>
        </row>
        <row r="2651">
          <cell r="A2651" t="str">
            <v>ROI</v>
          </cell>
          <cell r="D2651" t="str">
            <v>LE1</v>
          </cell>
          <cell r="E2651" t="str">
            <v>ROI Hydro</v>
          </cell>
          <cell r="F2651" t="str">
            <v>Start Fuel Cost</v>
          </cell>
          <cell r="H2651">
            <v>0</v>
          </cell>
        </row>
        <row r="2652">
          <cell r="A2652" t="str">
            <v>ROI</v>
          </cell>
          <cell r="D2652" t="str">
            <v>LE1</v>
          </cell>
          <cell r="E2652" t="str">
            <v>ROI Hydro</v>
          </cell>
          <cell r="F2652" t="str">
            <v>Emissions Cost</v>
          </cell>
          <cell r="H2652">
            <v>0</v>
          </cell>
        </row>
        <row r="2653">
          <cell r="A2653" t="str">
            <v>ROI</v>
          </cell>
          <cell r="D2653" t="str">
            <v>LE1</v>
          </cell>
          <cell r="E2653" t="str">
            <v>ROI Hydro</v>
          </cell>
          <cell r="F2653" t="str">
            <v>Total Generation Cost</v>
          </cell>
          <cell r="H2653">
            <v>0</v>
          </cell>
        </row>
        <row r="2654">
          <cell r="A2654" t="str">
            <v>ROI</v>
          </cell>
          <cell r="D2654" t="str">
            <v>LE1</v>
          </cell>
          <cell r="E2654" t="str">
            <v>ROI Hydro</v>
          </cell>
          <cell r="F2654" t="str">
            <v>SRMC</v>
          </cell>
          <cell r="H2654" t="str">
            <v>€/MWh</v>
          </cell>
        </row>
        <row r="2655">
          <cell r="A2655" t="str">
            <v>ROI</v>
          </cell>
          <cell r="D2655" t="str">
            <v>LE1</v>
          </cell>
          <cell r="E2655" t="str">
            <v>ROI Hydro</v>
          </cell>
          <cell r="F2655" t="str">
            <v>Mark-up</v>
          </cell>
          <cell r="H2655" t="str">
            <v>€/MWh</v>
          </cell>
        </row>
        <row r="2656">
          <cell r="A2656" t="str">
            <v>ROI</v>
          </cell>
          <cell r="D2656" t="str">
            <v>LE1</v>
          </cell>
          <cell r="E2656" t="str">
            <v>ROI Hydro</v>
          </cell>
          <cell r="F2656" t="str">
            <v>Price Received</v>
          </cell>
          <cell r="H2656" t="str">
            <v>€/MWh</v>
          </cell>
        </row>
        <row r="2657">
          <cell r="A2657" t="str">
            <v>ROI</v>
          </cell>
          <cell r="D2657" t="str">
            <v>LE1</v>
          </cell>
          <cell r="E2657" t="str">
            <v>ROI Hydro</v>
          </cell>
          <cell r="F2657" t="str">
            <v>Pool Revenue</v>
          </cell>
          <cell r="H2657">
            <v>0</v>
          </cell>
        </row>
        <row r="2658">
          <cell r="A2658" t="str">
            <v>ROI</v>
          </cell>
          <cell r="D2658" t="str">
            <v>LE1</v>
          </cell>
          <cell r="E2658" t="str">
            <v>ROI Hydro</v>
          </cell>
          <cell r="F2658" t="str">
            <v>Net Revenue</v>
          </cell>
          <cell r="H2658">
            <v>0</v>
          </cell>
        </row>
        <row r="2659">
          <cell r="A2659" t="str">
            <v>ROI</v>
          </cell>
          <cell r="D2659" t="str">
            <v>LE1</v>
          </cell>
          <cell r="E2659" t="str">
            <v>ROI Hydro</v>
          </cell>
          <cell r="F2659" t="str">
            <v>Net Profit</v>
          </cell>
          <cell r="H2659">
            <v>0</v>
          </cell>
        </row>
        <row r="2660">
          <cell r="A2660" t="str">
            <v>ROI</v>
          </cell>
          <cell r="D2660" t="str">
            <v>LE1</v>
          </cell>
          <cell r="E2660" t="str">
            <v>ROI Hydro</v>
          </cell>
          <cell r="F2660" t="str">
            <v>Installed Capacity</v>
          </cell>
          <cell r="H2660" t="str">
            <v>MW</v>
          </cell>
        </row>
        <row r="2661">
          <cell r="A2661" t="str">
            <v>ROI</v>
          </cell>
          <cell r="D2661" t="str">
            <v>LE1</v>
          </cell>
          <cell r="E2661" t="str">
            <v>ROI Hydro</v>
          </cell>
          <cell r="F2661" t="str">
            <v>Rated Capacity</v>
          </cell>
          <cell r="H2661" t="str">
            <v>MW</v>
          </cell>
        </row>
        <row r="2662">
          <cell r="A2662" t="str">
            <v>ROI</v>
          </cell>
          <cell r="D2662" t="str">
            <v>LE1</v>
          </cell>
          <cell r="E2662" t="str">
            <v>ROI Hydro</v>
          </cell>
          <cell r="F2662" t="str">
            <v>Maintenance</v>
          </cell>
          <cell r="H2662" t="str">
            <v>GWh</v>
          </cell>
        </row>
        <row r="2663">
          <cell r="A2663" t="str">
            <v>ROI</v>
          </cell>
          <cell r="D2663" t="str">
            <v>LE1</v>
          </cell>
          <cell r="E2663" t="str">
            <v>ROI Hydro</v>
          </cell>
          <cell r="F2663" t="str">
            <v>Forced Outage</v>
          </cell>
          <cell r="H2663" t="str">
            <v>GWh</v>
          </cell>
        </row>
        <row r="2664">
          <cell r="A2664" t="str">
            <v>ROI</v>
          </cell>
          <cell r="D2664" t="str">
            <v>LE1</v>
          </cell>
          <cell r="E2664" t="str">
            <v>ROI Hydro</v>
          </cell>
          <cell r="F2664" t="str">
            <v>Available Energy</v>
          </cell>
          <cell r="H2664" t="str">
            <v>GWh</v>
          </cell>
        </row>
        <row r="2665">
          <cell r="A2665" t="str">
            <v>ROI</v>
          </cell>
          <cell r="D2665" t="str">
            <v>LE2</v>
          </cell>
          <cell r="E2665" t="str">
            <v>ROI Hydro</v>
          </cell>
          <cell r="F2665" t="str">
            <v>Generation</v>
          </cell>
          <cell r="H2665" t="str">
            <v>GWh</v>
          </cell>
        </row>
        <row r="2666">
          <cell r="A2666" t="str">
            <v>ROI</v>
          </cell>
          <cell r="D2666" t="str">
            <v>LE2</v>
          </cell>
          <cell r="E2666" t="str">
            <v>ROI Hydro</v>
          </cell>
          <cell r="F2666" t="str">
            <v>Units Started</v>
          </cell>
          <cell r="H2666" t="str">
            <v>-</v>
          </cell>
        </row>
        <row r="2667">
          <cell r="A2667" t="str">
            <v>ROI</v>
          </cell>
          <cell r="D2667" t="str">
            <v>LE2</v>
          </cell>
          <cell r="E2667" t="str">
            <v>ROI Hydro</v>
          </cell>
          <cell r="F2667" t="str">
            <v>Hours of Operation</v>
          </cell>
          <cell r="H2667" t="str">
            <v>hrs</v>
          </cell>
        </row>
        <row r="2668">
          <cell r="A2668" t="str">
            <v>ROI</v>
          </cell>
          <cell r="D2668" t="str">
            <v>LE2</v>
          </cell>
          <cell r="E2668" t="str">
            <v>ROI Hydro</v>
          </cell>
          <cell r="F2668" t="str">
            <v>Capacity Factor</v>
          </cell>
          <cell r="H2668" t="str">
            <v>%</v>
          </cell>
        </row>
        <row r="2669">
          <cell r="A2669" t="str">
            <v>ROI</v>
          </cell>
          <cell r="D2669" t="str">
            <v>LE2</v>
          </cell>
          <cell r="E2669" t="str">
            <v>ROI Hydro</v>
          </cell>
          <cell r="F2669" t="str">
            <v>Energy Curtailed</v>
          </cell>
          <cell r="H2669" t="str">
            <v>GWh</v>
          </cell>
        </row>
        <row r="2670">
          <cell r="A2670" t="str">
            <v>ROI</v>
          </cell>
          <cell r="D2670" t="str">
            <v>LE2</v>
          </cell>
          <cell r="E2670" t="str">
            <v>ROI Hydro</v>
          </cell>
          <cell r="F2670" t="str">
            <v>Fixed Load Generation</v>
          </cell>
          <cell r="H2670" t="str">
            <v>GWh</v>
          </cell>
        </row>
        <row r="2671">
          <cell r="A2671" t="str">
            <v>ROI</v>
          </cell>
          <cell r="D2671" t="str">
            <v>LE2</v>
          </cell>
          <cell r="E2671" t="str">
            <v>ROI Hydro</v>
          </cell>
          <cell r="F2671" t="str">
            <v>Pump Load</v>
          </cell>
          <cell r="H2671" t="str">
            <v>GWh</v>
          </cell>
        </row>
        <row r="2672">
          <cell r="A2672" t="str">
            <v>ROI</v>
          </cell>
          <cell r="D2672" t="str">
            <v>LE2</v>
          </cell>
          <cell r="E2672" t="str">
            <v>ROI Hydro</v>
          </cell>
          <cell r="F2672" t="str">
            <v>VO&amp;M Cost</v>
          </cell>
          <cell r="H2672">
            <v>0</v>
          </cell>
        </row>
        <row r="2673">
          <cell r="A2673" t="str">
            <v>ROI</v>
          </cell>
          <cell r="D2673" t="str">
            <v>LE2</v>
          </cell>
          <cell r="E2673" t="str">
            <v>ROI Hydro</v>
          </cell>
          <cell r="F2673" t="str">
            <v>Generation Cost</v>
          </cell>
          <cell r="H2673">
            <v>0</v>
          </cell>
        </row>
        <row r="2674">
          <cell r="A2674" t="str">
            <v>ROI</v>
          </cell>
          <cell r="D2674" t="str">
            <v>LE2</v>
          </cell>
          <cell r="E2674" t="str">
            <v>ROI Hydro</v>
          </cell>
          <cell r="F2674" t="str">
            <v>Start &amp; Shutdown Cost</v>
          </cell>
          <cell r="H2674">
            <v>0</v>
          </cell>
        </row>
        <row r="2675">
          <cell r="A2675" t="str">
            <v>ROI</v>
          </cell>
          <cell r="D2675" t="str">
            <v>LE2</v>
          </cell>
          <cell r="E2675" t="str">
            <v>ROI Hydro</v>
          </cell>
          <cell r="F2675" t="str">
            <v>Start Fuel Cost</v>
          </cell>
          <cell r="H2675">
            <v>0</v>
          </cell>
        </row>
        <row r="2676">
          <cell r="A2676" t="str">
            <v>ROI</v>
          </cell>
          <cell r="D2676" t="str">
            <v>LE2</v>
          </cell>
          <cell r="E2676" t="str">
            <v>ROI Hydro</v>
          </cell>
          <cell r="F2676" t="str">
            <v>Emissions Cost</v>
          </cell>
          <cell r="H2676">
            <v>0</v>
          </cell>
        </row>
        <row r="2677">
          <cell r="A2677" t="str">
            <v>ROI</v>
          </cell>
          <cell r="D2677" t="str">
            <v>LE2</v>
          </cell>
          <cell r="E2677" t="str">
            <v>ROI Hydro</v>
          </cell>
          <cell r="F2677" t="str">
            <v>Total Generation Cost</v>
          </cell>
          <cell r="H2677">
            <v>0</v>
          </cell>
        </row>
        <row r="2678">
          <cell r="A2678" t="str">
            <v>ROI</v>
          </cell>
          <cell r="D2678" t="str">
            <v>LE2</v>
          </cell>
          <cell r="E2678" t="str">
            <v>ROI Hydro</v>
          </cell>
          <cell r="F2678" t="str">
            <v>SRMC</v>
          </cell>
          <cell r="H2678" t="str">
            <v>€/MWh</v>
          </cell>
        </row>
        <row r="2679">
          <cell r="A2679" t="str">
            <v>ROI</v>
          </cell>
          <cell r="D2679" t="str">
            <v>LE2</v>
          </cell>
          <cell r="E2679" t="str">
            <v>ROI Hydro</v>
          </cell>
          <cell r="F2679" t="str">
            <v>Mark-up</v>
          </cell>
          <cell r="H2679" t="str">
            <v>€/MWh</v>
          </cell>
        </row>
        <row r="2680">
          <cell r="A2680" t="str">
            <v>ROI</v>
          </cell>
          <cell r="D2680" t="str">
            <v>LE2</v>
          </cell>
          <cell r="E2680" t="str">
            <v>ROI Hydro</v>
          </cell>
          <cell r="F2680" t="str">
            <v>Price Received</v>
          </cell>
          <cell r="H2680" t="str">
            <v>€/MWh</v>
          </cell>
        </row>
        <row r="2681">
          <cell r="A2681" t="str">
            <v>ROI</v>
          </cell>
          <cell r="D2681" t="str">
            <v>LE2</v>
          </cell>
          <cell r="E2681" t="str">
            <v>ROI Hydro</v>
          </cell>
          <cell r="F2681" t="str">
            <v>Pool Revenue</v>
          </cell>
          <cell r="H2681">
            <v>0</v>
          </cell>
        </row>
        <row r="2682">
          <cell r="A2682" t="str">
            <v>ROI</v>
          </cell>
          <cell r="D2682" t="str">
            <v>LE2</v>
          </cell>
          <cell r="E2682" t="str">
            <v>ROI Hydro</v>
          </cell>
          <cell r="F2682" t="str">
            <v>Net Revenue</v>
          </cell>
          <cell r="H2682">
            <v>0</v>
          </cell>
        </row>
        <row r="2683">
          <cell r="A2683" t="str">
            <v>ROI</v>
          </cell>
          <cell r="D2683" t="str">
            <v>LE2</v>
          </cell>
          <cell r="E2683" t="str">
            <v>ROI Hydro</v>
          </cell>
          <cell r="F2683" t="str">
            <v>Net Profit</v>
          </cell>
          <cell r="H2683">
            <v>0</v>
          </cell>
        </row>
        <row r="2684">
          <cell r="A2684" t="str">
            <v>ROI</v>
          </cell>
          <cell r="D2684" t="str">
            <v>LE2</v>
          </cell>
          <cell r="E2684" t="str">
            <v>ROI Hydro</v>
          </cell>
          <cell r="F2684" t="str">
            <v>Installed Capacity</v>
          </cell>
          <cell r="H2684" t="str">
            <v>MW</v>
          </cell>
        </row>
        <row r="2685">
          <cell r="A2685" t="str">
            <v>ROI</v>
          </cell>
          <cell r="D2685" t="str">
            <v>LE2</v>
          </cell>
          <cell r="E2685" t="str">
            <v>ROI Hydro</v>
          </cell>
          <cell r="F2685" t="str">
            <v>Rated Capacity</v>
          </cell>
          <cell r="H2685" t="str">
            <v>MW</v>
          </cell>
        </row>
        <row r="2686">
          <cell r="A2686" t="str">
            <v>ROI</v>
          </cell>
          <cell r="D2686" t="str">
            <v>LE2</v>
          </cell>
          <cell r="E2686" t="str">
            <v>ROI Hydro</v>
          </cell>
          <cell r="F2686" t="str">
            <v>Maintenance</v>
          </cell>
          <cell r="H2686" t="str">
            <v>GWh</v>
          </cell>
        </row>
        <row r="2687">
          <cell r="A2687" t="str">
            <v>ROI</v>
          </cell>
          <cell r="D2687" t="str">
            <v>LE2</v>
          </cell>
          <cell r="E2687" t="str">
            <v>ROI Hydro</v>
          </cell>
          <cell r="F2687" t="str">
            <v>Forced Outage</v>
          </cell>
          <cell r="H2687" t="str">
            <v>GWh</v>
          </cell>
        </row>
        <row r="2688">
          <cell r="A2688" t="str">
            <v>ROI</v>
          </cell>
          <cell r="D2688" t="str">
            <v>LE2</v>
          </cell>
          <cell r="E2688" t="str">
            <v>ROI Hydro</v>
          </cell>
          <cell r="F2688" t="str">
            <v>Available Energy</v>
          </cell>
          <cell r="H2688" t="str">
            <v>GWh</v>
          </cell>
        </row>
        <row r="2689">
          <cell r="A2689" t="str">
            <v>ROI</v>
          </cell>
          <cell r="D2689" t="str">
            <v>LE3</v>
          </cell>
          <cell r="E2689" t="str">
            <v>ROI Hydro</v>
          </cell>
          <cell r="F2689" t="str">
            <v>Generation</v>
          </cell>
          <cell r="H2689" t="str">
            <v>GWh</v>
          </cell>
        </row>
        <row r="2690">
          <cell r="A2690" t="str">
            <v>ROI</v>
          </cell>
          <cell r="D2690" t="str">
            <v>LE3</v>
          </cell>
          <cell r="E2690" t="str">
            <v>ROI Hydro</v>
          </cell>
          <cell r="F2690" t="str">
            <v>Units Started</v>
          </cell>
          <cell r="H2690" t="str">
            <v>-</v>
          </cell>
        </row>
        <row r="2691">
          <cell r="A2691" t="str">
            <v>ROI</v>
          </cell>
          <cell r="D2691" t="str">
            <v>LE3</v>
          </cell>
          <cell r="E2691" t="str">
            <v>ROI Hydro</v>
          </cell>
          <cell r="F2691" t="str">
            <v>Hours of Operation</v>
          </cell>
          <cell r="H2691" t="str">
            <v>hrs</v>
          </cell>
        </row>
        <row r="2692">
          <cell r="A2692" t="str">
            <v>ROI</v>
          </cell>
          <cell r="D2692" t="str">
            <v>LE3</v>
          </cell>
          <cell r="E2692" t="str">
            <v>ROI Hydro</v>
          </cell>
          <cell r="F2692" t="str">
            <v>Capacity Factor</v>
          </cell>
          <cell r="H2692" t="str">
            <v>%</v>
          </cell>
        </row>
        <row r="2693">
          <cell r="A2693" t="str">
            <v>ROI</v>
          </cell>
          <cell r="D2693" t="str">
            <v>LE3</v>
          </cell>
          <cell r="E2693" t="str">
            <v>ROI Hydro</v>
          </cell>
          <cell r="F2693" t="str">
            <v>Energy Curtailed</v>
          </cell>
          <cell r="H2693" t="str">
            <v>GWh</v>
          </cell>
        </row>
        <row r="2694">
          <cell r="A2694" t="str">
            <v>ROI</v>
          </cell>
          <cell r="D2694" t="str">
            <v>LE3</v>
          </cell>
          <cell r="E2694" t="str">
            <v>ROI Hydro</v>
          </cell>
          <cell r="F2694" t="str">
            <v>Fixed Load Generation</v>
          </cell>
          <cell r="H2694" t="str">
            <v>GWh</v>
          </cell>
        </row>
        <row r="2695">
          <cell r="A2695" t="str">
            <v>ROI</v>
          </cell>
          <cell r="D2695" t="str">
            <v>LE3</v>
          </cell>
          <cell r="E2695" t="str">
            <v>ROI Hydro</v>
          </cell>
          <cell r="F2695" t="str">
            <v>Pump Load</v>
          </cell>
          <cell r="H2695" t="str">
            <v>GWh</v>
          </cell>
        </row>
        <row r="2696">
          <cell r="A2696" t="str">
            <v>ROI</v>
          </cell>
          <cell r="D2696" t="str">
            <v>LE3</v>
          </cell>
          <cell r="E2696" t="str">
            <v>ROI Hydro</v>
          </cell>
          <cell r="F2696" t="str">
            <v>VO&amp;M Cost</v>
          </cell>
          <cell r="H2696">
            <v>0</v>
          </cell>
        </row>
        <row r="2697">
          <cell r="A2697" t="str">
            <v>ROI</v>
          </cell>
          <cell r="D2697" t="str">
            <v>LE3</v>
          </cell>
          <cell r="E2697" t="str">
            <v>ROI Hydro</v>
          </cell>
          <cell r="F2697" t="str">
            <v>Generation Cost</v>
          </cell>
          <cell r="H2697">
            <v>0</v>
          </cell>
        </row>
        <row r="2698">
          <cell r="A2698" t="str">
            <v>ROI</v>
          </cell>
          <cell r="D2698" t="str">
            <v>LE3</v>
          </cell>
          <cell r="E2698" t="str">
            <v>ROI Hydro</v>
          </cell>
          <cell r="F2698" t="str">
            <v>Start &amp; Shutdown Cost</v>
          </cell>
          <cell r="H2698">
            <v>0</v>
          </cell>
        </row>
        <row r="2699">
          <cell r="A2699" t="str">
            <v>ROI</v>
          </cell>
          <cell r="D2699" t="str">
            <v>LE3</v>
          </cell>
          <cell r="E2699" t="str">
            <v>ROI Hydro</v>
          </cell>
          <cell r="F2699" t="str">
            <v>Start Fuel Cost</v>
          </cell>
          <cell r="H2699">
            <v>0</v>
          </cell>
        </row>
        <row r="2700">
          <cell r="A2700" t="str">
            <v>ROI</v>
          </cell>
          <cell r="D2700" t="str">
            <v>LE3</v>
          </cell>
          <cell r="E2700" t="str">
            <v>ROI Hydro</v>
          </cell>
          <cell r="F2700" t="str">
            <v>Emissions Cost</v>
          </cell>
          <cell r="H2700">
            <v>0</v>
          </cell>
        </row>
        <row r="2701">
          <cell r="A2701" t="str">
            <v>ROI</v>
          </cell>
          <cell r="D2701" t="str">
            <v>LE3</v>
          </cell>
          <cell r="E2701" t="str">
            <v>ROI Hydro</v>
          </cell>
          <cell r="F2701" t="str">
            <v>Total Generation Cost</v>
          </cell>
          <cell r="H2701">
            <v>0</v>
          </cell>
        </row>
        <row r="2702">
          <cell r="A2702" t="str">
            <v>ROI</v>
          </cell>
          <cell r="D2702" t="str">
            <v>LE3</v>
          </cell>
          <cell r="E2702" t="str">
            <v>ROI Hydro</v>
          </cell>
          <cell r="F2702" t="str">
            <v>SRMC</v>
          </cell>
          <cell r="H2702" t="str">
            <v>€/MWh</v>
          </cell>
        </row>
        <row r="2703">
          <cell r="A2703" t="str">
            <v>ROI</v>
          </cell>
          <cell r="D2703" t="str">
            <v>LE3</v>
          </cell>
          <cell r="E2703" t="str">
            <v>ROI Hydro</v>
          </cell>
          <cell r="F2703" t="str">
            <v>Mark-up</v>
          </cell>
          <cell r="H2703" t="str">
            <v>€/MWh</v>
          </cell>
        </row>
        <row r="2704">
          <cell r="A2704" t="str">
            <v>ROI</v>
          </cell>
          <cell r="D2704" t="str">
            <v>LE3</v>
          </cell>
          <cell r="E2704" t="str">
            <v>ROI Hydro</v>
          </cell>
          <cell r="F2704" t="str">
            <v>Price Received</v>
          </cell>
          <cell r="H2704" t="str">
            <v>€/MWh</v>
          </cell>
        </row>
        <row r="2705">
          <cell r="A2705" t="str">
            <v>ROI</v>
          </cell>
          <cell r="D2705" t="str">
            <v>LE3</v>
          </cell>
          <cell r="E2705" t="str">
            <v>ROI Hydro</v>
          </cell>
          <cell r="F2705" t="str">
            <v>Pool Revenue</v>
          </cell>
          <cell r="H2705">
            <v>0</v>
          </cell>
        </row>
        <row r="2706">
          <cell r="A2706" t="str">
            <v>ROI</v>
          </cell>
          <cell r="D2706" t="str">
            <v>LE3</v>
          </cell>
          <cell r="E2706" t="str">
            <v>ROI Hydro</v>
          </cell>
          <cell r="F2706" t="str">
            <v>Net Revenue</v>
          </cell>
          <cell r="H2706">
            <v>0</v>
          </cell>
        </row>
        <row r="2707">
          <cell r="A2707" t="str">
            <v>ROI</v>
          </cell>
          <cell r="D2707" t="str">
            <v>LE3</v>
          </cell>
          <cell r="E2707" t="str">
            <v>ROI Hydro</v>
          </cell>
          <cell r="F2707" t="str">
            <v>Net Profit</v>
          </cell>
          <cell r="H2707">
            <v>0</v>
          </cell>
        </row>
        <row r="2708">
          <cell r="A2708" t="str">
            <v>ROI</v>
          </cell>
          <cell r="D2708" t="str">
            <v>LE3</v>
          </cell>
          <cell r="E2708" t="str">
            <v>ROI Hydro</v>
          </cell>
          <cell r="F2708" t="str">
            <v>Installed Capacity</v>
          </cell>
          <cell r="H2708" t="str">
            <v>MW</v>
          </cell>
        </row>
        <row r="2709">
          <cell r="A2709" t="str">
            <v>ROI</v>
          </cell>
          <cell r="D2709" t="str">
            <v>LE3</v>
          </cell>
          <cell r="E2709" t="str">
            <v>ROI Hydro</v>
          </cell>
          <cell r="F2709" t="str">
            <v>Rated Capacity</v>
          </cell>
          <cell r="H2709" t="str">
            <v>MW</v>
          </cell>
        </row>
        <row r="2710">
          <cell r="A2710" t="str">
            <v>ROI</v>
          </cell>
          <cell r="D2710" t="str">
            <v>LE3</v>
          </cell>
          <cell r="E2710" t="str">
            <v>ROI Hydro</v>
          </cell>
          <cell r="F2710" t="str">
            <v>Maintenance</v>
          </cell>
          <cell r="H2710" t="str">
            <v>GWh</v>
          </cell>
        </row>
        <row r="2711">
          <cell r="A2711" t="str">
            <v>ROI</v>
          </cell>
          <cell r="D2711" t="str">
            <v>LE3</v>
          </cell>
          <cell r="E2711" t="str">
            <v>ROI Hydro</v>
          </cell>
          <cell r="F2711" t="str">
            <v>Forced Outage</v>
          </cell>
          <cell r="H2711" t="str">
            <v>GWh</v>
          </cell>
        </row>
        <row r="2712">
          <cell r="A2712" t="str">
            <v>ROI</v>
          </cell>
          <cell r="D2712" t="str">
            <v>LE3</v>
          </cell>
          <cell r="E2712" t="str">
            <v>ROI Hydro</v>
          </cell>
          <cell r="F2712" t="str">
            <v>Available Energy</v>
          </cell>
          <cell r="H2712" t="str">
            <v>GWh</v>
          </cell>
        </row>
        <row r="2713">
          <cell r="A2713" t="str">
            <v>ROI</v>
          </cell>
          <cell r="D2713" t="str">
            <v>LI1</v>
          </cell>
          <cell r="E2713" t="str">
            <v>ROI Hydro</v>
          </cell>
          <cell r="F2713" t="str">
            <v>Generation</v>
          </cell>
          <cell r="H2713" t="str">
            <v>GWh</v>
          </cell>
        </row>
        <row r="2714">
          <cell r="A2714" t="str">
            <v>ROI</v>
          </cell>
          <cell r="D2714" t="str">
            <v>LI1</v>
          </cell>
          <cell r="E2714" t="str">
            <v>ROI Hydro</v>
          </cell>
          <cell r="F2714" t="str">
            <v>Units Started</v>
          </cell>
          <cell r="H2714" t="str">
            <v>-</v>
          </cell>
        </row>
        <row r="2715">
          <cell r="A2715" t="str">
            <v>ROI</v>
          </cell>
          <cell r="D2715" t="str">
            <v>LI1</v>
          </cell>
          <cell r="E2715" t="str">
            <v>ROI Hydro</v>
          </cell>
          <cell r="F2715" t="str">
            <v>Hours of Operation</v>
          </cell>
          <cell r="H2715" t="str">
            <v>hrs</v>
          </cell>
        </row>
        <row r="2716">
          <cell r="A2716" t="str">
            <v>ROI</v>
          </cell>
          <cell r="D2716" t="str">
            <v>LI1</v>
          </cell>
          <cell r="E2716" t="str">
            <v>ROI Hydro</v>
          </cell>
          <cell r="F2716" t="str">
            <v>Capacity Factor</v>
          </cell>
          <cell r="H2716" t="str">
            <v>%</v>
          </cell>
        </row>
        <row r="2717">
          <cell r="A2717" t="str">
            <v>ROI</v>
          </cell>
          <cell r="D2717" t="str">
            <v>LI1</v>
          </cell>
          <cell r="E2717" t="str">
            <v>ROI Hydro</v>
          </cell>
          <cell r="F2717" t="str">
            <v>Energy Curtailed</v>
          </cell>
          <cell r="H2717" t="str">
            <v>GWh</v>
          </cell>
        </row>
        <row r="2718">
          <cell r="A2718" t="str">
            <v>ROI</v>
          </cell>
          <cell r="D2718" t="str">
            <v>LI1</v>
          </cell>
          <cell r="E2718" t="str">
            <v>ROI Hydro</v>
          </cell>
          <cell r="F2718" t="str">
            <v>Fixed Load Generation</v>
          </cell>
          <cell r="H2718" t="str">
            <v>GWh</v>
          </cell>
        </row>
        <row r="2719">
          <cell r="A2719" t="str">
            <v>ROI</v>
          </cell>
          <cell r="D2719" t="str">
            <v>LI1</v>
          </cell>
          <cell r="E2719" t="str">
            <v>ROI Hydro</v>
          </cell>
          <cell r="F2719" t="str">
            <v>Pump Load</v>
          </cell>
          <cell r="H2719" t="str">
            <v>GWh</v>
          </cell>
        </row>
        <row r="2720">
          <cell r="A2720" t="str">
            <v>ROI</v>
          </cell>
          <cell r="D2720" t="str">
            <v>LI1</v>
          </cell>
          <cell r="E2720" t="str">
            <v>ROI Hydro</v>
          </cell>
          <cell r="F2720" t="str">
            <v>VO&amp;M Cost</v>
          </cell>
          <cell r="H2720">
            <v>0</v>
          </cell>
        </row>
        <row r="2721">
          <cell r="A2721" t="str">
            <v>ROI</v>
          </cell>
          <cell r="D2721" t="str">
            <v>LI1</v>
          </cell>
          <cell r="E2721" t="str">
            <v>ROI Hydro</v>
          </cell>
          <cell r="F2721" t="str">
            <v>Generation Cost</v>
          </cell>
          <cell r="H2721">
            <v>0</v>
          </cell>
        </row>
        <row r="2722">
          <cell r="A2722" t="str">
            <v>ROI</v>
          </cell>
          <cell r="D2722" t="str">
            <v>LI1</v>
          </cell>
          <cell r="E2722" t="str">
            <v>ROI Hydro</v>
          </cell>
          <cell r="F2722" t="str">
            <v>Start &amp; Shutdown Cost</v>
          </cell>
          <cell r="H2722">
            <v>0</v>
          </cell>
        </row>
        <row r="2723">
          <cell r="A2723" t="str">
            <v>ROI</v>
          </cell>
          <cell r="D2723" t="str">
            <v>LI1</v>
          </cell>
          <cell r="E2723" t="str">
            <v>ROI Hydro</v>
          </cell>
          <cell r="F2723" t="str">
            <v>Start Fuel Cost</v>
          </cell>
          <cell r="H2723">
            <v>0</v>
          </cell>
        </row>
        <row r="2724">
          <cell r="A2724" t="str">
            <v>ROI</v>
          </cell>
          <cell r="D2724" t="str">
            <v>LI1</v>
          </cell>
          <cell r="E2724" t="str">
            <v>ROI Hydro</v>
          </cell>
          <cell r="F2724" t="str">
            <v>Emissions Cost</v>
          </cell>
          <cell r="H2724">
            <v>0</v>
          </cell>
        </row>
        <row r="2725">
          <cell r="A2725" t="str">
            <v>ROI</v>
          </cell>
          <cell r="D2725" t="str">
            <v>LI1</v>
          </cell>
          <cell r="E2725" t="str">
            <v>ROI Hydro</v>
          </cell>
          <cell r="F2725" t="str">
            <v>Total Generation Cost</v>
          </cell>
          <cell r="H2725">
            <v>0</v>
          </cell>
        </row>
        <row r="2726">
          <cell r="A2726" t="str">
            <v>ROI</v>
          </cell>
          <cell r="D2726" t="str">
            <v>LI1</v>
          </cell>
          <cell r="E2726" t="str">
            <v>ROI Hydro</v>
          </cell>
          <cell r="F2726" t="str">
            <v>SRMC</v>
          </cell>
          <cell r="H2726" t="str">
            <v>€/MWh</v>
          </cell>
        </row>
        <row r="2727">
          <cell r="A2727" t="str">
            <v>ROI</v>
          </cell>
          <cell r="D2727" t="str">
            <v>LI1</v>
          </cell>
          <cell r="E2727" t="str">
            <v>ROI Hydro</v>
          </cell>
          <cell r="F2727" t="str">
            <v>Mark-up</v>
          </cell>
          <cell r="H2727" t="str">
            <v>€/MWh</v>
          </cell>
        </row>
        <row r="2728">
          <cell r="A2728" t="str">
            <v>ROI</v>
          </cell>
          <cell r="D2728" t="str">
            <v>LI1</v>
          </cell>
          <cell r="E2728" t="str">
            <v>ROI Hydro</v>
          </cell>
          <cell r="F2728" t="str">
            <v>Price Received</v>
          </cell>
          <cell r="H2728" t="str">
            <v>€/MWh</v>
          </cell>
        </row>
        <row r="2729">
          <cell r="A2729" t="str">
            <v>ROI</v>
          </cell>
          <cell r="D2729" t="str">
            <v>LI1</v>
          </cell>
          <cell r="E2729" t="str">
            <v>ROI Hydro</v>
          </cell>
          <cell r="F2729" t="str">
            <v>Pool Revenue</v>
          </cell>
          <cell r="H2729">
            <v>0</v>
          </cell>
        </row>
        <row r="2730">
          <cell r="A2730" t="str">
            <v>ROI</v>
          </cell>
          <cell r="D2730" t="str">
            <v>LI1</v>
          </cell>
          <cell r="E2730" t="str">
            <v>ROI Hydro</v>
          </cell>
          <cell r="F2730" t="str">
            <v>Net Revenue</v>
          </cell>
          <cell r="H2730">
            <v>0</v>
          </cell>
        </row>
        <row r="2731">
          <cell r="A2731" t="str">
            <v>ROI</v>
          </cell>
          <cell r="D2731" t="str">
            <v>LI1</v>
          </cell>
          <cell r="E2731" t="str">
            <v>ROI Hydro</v>
          </cell>
          <cell r="F2731" t="str">
            <v>Net Profit</v>
          </cell>
          <cell r="H2731">
            <v>0</v>
          </cell>
        </row>
        <row r="2732">
          <cell r="A2732" t="str">
            <v>ROI</v>
          </cell>
          <cell r="D2732" t="str">
            <v>LI1</v>
          </cell>
          <cell r="E2732" t="str">
            <v>ROI Hydro</v>
          </cell>
          <cell r="F2732" t="str">
            <v>Installed Capacity</v>
          </cell>
          <cell r="H2732" t="str">
            <v>MW</v>
          </cell>
        </row>
        <row r="2733">
          <cell r="A2733" t="str">
            <v>ROI</v>
          </cell>
          <cell r="D2733" t="str">
            <v>LI1</v>
          </cell>
          <cell r="E2733" t="str">
            <v>ROI Hydro</v>
          </cell>
          <cell r="F2733" t="str">
            <v>Rated Capacity</v>
          </cell>
          <cell r="H2733" t="str">
            <v>MW</v>
          </cell>
        </row>
        <row r="2734">
          <cell r="A2734" t="str">
            <v>ROI</v>
          </cell>
          <cell r="D2734" t="str">
            <v>LI1</v>
          </cell>
          <cell r="E2734" t="str">
            <v>ROI Hydro</v>
          </cell>
          <cell r="F2734" t="str">
            <v>Maintenance</v>
          </cell>
          <cell r="H2734" t="str">
            <v>GWh</v>
          </cell>
        </row>
        <row r="2735">
          <cell r="A2735" t="str">
            <v>ROI</v>
          </cell>
          <cell r="D2735" t="str">
            <v>LI1</v>
          </cell>
          <cell r="E2735" t="str">
            <v>ROI Hydro</v>
          </cell>
          <cell r="F2735" t="str">
            <v>Forced Outage</v>
          </cell>
          <cell r="H2735" t="str">
            <v>GWh</v>
          </cell>
        </row>
        <row r="2736">
          <cell r="A2736" t="str">
            <v>ROI</v>
          </cell>
          <cell r="D2736" t="str">
            <v>LI1</v>
          </cell>
          <cell r="E2736" t="str">
            <v>ROI Hydro</v>
          </cell>
          <cell r="F2736" t="str">
            <v>Available Energy</v>
          </cell>
          <cell r="H2736" t="str">
            <v>GWh</v>
          </cell>
        </row>
        <row r="2737">
          <cell r="A2737" t="str">
            <v>ROI</v>
          </cell>
          <cell r="D2737" t="str">
            <v>LI2</v>
          </cell>
          <cell r="E2737" t="str">
            <v>ROI Hydro</v>
          </cell>
          <cell r="F2737" t="str">
            <v>Generation</v>
          </cell>
          <cell r="H2737" t="str">
            <v>GWh</v>
          </cell>
        </row>
        <row r="2738">
          <cell r="A2738" t="str">
            <v>ROI</v>
          </cell>
          <cell r="D2738" t="str">
            <v>LI2</v>
          </cell>
          <cell r="E2738" t="str">
            <v>ROI Hydro</v>
          </cell>
          <cell r="F2738" t="str">
            <v>Units Started</v>
          </cell>
          <cell r="H2738" t="str">
            <v>-</v>
          </cell>
        </row>
        <row r="2739">
          <cell r="A2739" t="str">
            <v>ROI</v>
          </cell>
          <cell r="D2739" t="str">
            <v>LI2</v>
          </cell>
          <cell r="E2739" t="str">
            <v>ROI Hydro</v>
          </cell>
          <cell r="F2739" t="str">
            <v>Hours of Operation</v>
          </cell>
          <cell r="H2739" t="str">
            <v>hrs</v>
          </cell>
        </row>
        <row r="2740">
          <cell r="A2740" t="str">
            <v>ROI</v>
          </cell>
          <cell r="D2740" t="str">
            <v>LI2</v>
          </cell>
          <cell r="E2740" t="str">
            <v>ROI Hydro</v>
          </cell>
          <cell r="F2740" t="str">
            <v>Capacity Factor</v>
          </cell>
          <cell r="H2740" t="str">
            <v>%</v>
          </cell>
        </row>
        <row r="2741">
          <cell r="A2741" t="str">
            <v>ROI</v>
          </cell>
          <cell r="D2741" t="str">
            <v>LI2</v>
          </cell>
          <cell r="E2741" t="str">
            <v>ROI Hydro</v>
          </cell>
          <cell r="F2741" t="str">
            <v>Energy Curtailed</v>
          </cell>
          <cell r="H2741" t="str">
            <v>GWh</v>
          </cell>
        </row>
        <row r="2742">
          <cell r="A2742" t="str">
            <v>ROI</v>
          </cell>
          <cell r="D2742" t="str">
            <v>LI2</v>
          </cell>
          <cell r="E2742" t="str">
            <v>ROI Hydro</v>
          </cell>
          <cell r="F2742" t="str">
            <v>Fixed Load Generation</v>
          </cell>
          <cell r="H2742" t="str">
            <v>GWh</v>
          </cell>
        </row>
        <row r="2743">
          <cell r="A2743" t="str">
            <v>ROI</v>
          </cell>
          <cell r="D2743" t="str">
            <v>LI2</v>
          </cell>
          <cell r="E2743" t="str">
            <v>ROI Hydro</v>
          </cell>
          <cell r="F2743" t="str">
            <v>Pump Load</v>
          </cell>
          <cell r="H2743" t="str">
            <v>GWh</v>
          </cell>
        </row>
        <row r="2744">
          <cell r="A2744" t="str">
            <v>ROI</v>
          </cell>
          <cell r="D2744" t="str">
            <v>LI2</v>
          </cell>
          <cell r="E2744" t="str">
            <v>ROI Hydro</v>
          </cell>
          <cell r="F2744" t="str">
            <v>VO&amp;M Cost</v>
          </cell>
          <cell r="H2744">
            <v>0</v>
          </cell>
        </row>
        <row r="2745">
          <cell r="A2745" t="str">
            <v>ROI</v>
          </cell>
          <cell r="D2745" t="str">
            <v>LI2</v>
          </cell>
          <cell r="E2745" t="str">
            <v>ROI Hydro</v>
          </cell>
          <cell r="F2745" t="str">
            <v>Generation Cost</v>
          </cell>
          <cell r="H2745">
            <v>0</v>
          </cell>
        </row>
        <row r="2746">
          <cell r="A2746" t="str">
            <v>ROI</v>
          </cell>
          <cell r="D2746" t="str">
            <v>LI2</v>
          </cell>
          <cell r="E2746" t="str">
            <v>ROI Hydro</v>
          </cell>
          <cell r="F2746" t="str">
            <v>Start &amp; Shutdown Cost</v>
          </cell>
          <cell r="H2746">
            <v>0</v>
          </cell>
        </row>
        <row r="2747">
          <cell r="A2747" t="str">
            <v>ROI</v>
          </cell>
          <cell r="D2747" t="str">
            <v>LI2</v>
          </cell>
          <cell r="E2747" t="str">
            <v>ROI Hydro</v>
          </cell>
          <cell r="F2747" t="str">
            <v>Start Fuel Cost</v>
          </cell>
          <cell r="H2747">
            <v>0</v>
          </cell>
        </row>
        <row r="2748">
          <cell r="A2748" t="str">
            <v>ROI</v>
          </cell>
          <cell r="D2748" t="str">
            <v>LI2</v>
          </cell>
          <cell r="E2748" t="str">
            <v>ROI Hydro</v>
          </cell>
          <cell r="F2748" t="str">
            <v>Emissions Cost</v>
          </cell>
          <cell r="H2748">
            <v>0</v>
          </cell>
        </row>
        <row r="2749">
          <cell r="A2749" t="str">
            <v>ROI</v>
          </cell>
          <cell r="D2749" t="str">
            <v>LI2</v>
          </cell>
          <cell r="E2749" t="str">
            <v>ROI Hydro</v>
          </cell>
          <cell r="F2749" t="str">
            <v>Total Generation Cost</v>
          </cell>
          <cell r="H2749">
            <v>0</v>
          </cell>
        </row>
        <row r="2750">
          <cell r="A2750" t="str">
            <v>ROI</v>
          </cell>
          <cell r="D2750" t="str">
            <v>LI2</v>
          </cell>
          <cell r="E2750" t="str">
            <v>ROI Hydro</v>
          </cell>
          <cell r="F2750" t="str">
            <v>SRMC</v>
          </cell>
          <cell r="H2750" t="str">
            <v>€/MWh</v>
          </cell>
        </row>
        <row r="2751">
          <cell r="A2751" t="str">
            <v>ROI</v>
          </cell>
          <cell r="D2751" t="str">
            <v>LI2</v>
          </cell>
          <cell r="E2751" t="str">
            <v>ROI Hydro</v>
          </cell>
          <cell r="F2751" t="str">
            <v>Mark-up</v>
          </cell>
          <cell r="H2751" t="str">
            <v>€/MWh</v>
          </cell>
        </row>
        <row r="2752">
          <cell r="A2752" t="str">
            <v>ROI</v>
          </cell>
          <cell r="D2752" t="str">
            <v>LI2</v>
          </cell>
          <cell r="E2752" t="str">
            <v>ROI Hydro</v>
          </cell>
          <cell r="F2752" t="str">
            <v>Price Received</v>
          </cell>
          <cell r="H2752" t="str">
            <v>€/MWh</v>
          </cell>
        </row>
        <row r="2753">
          <cell r="A2753" t="str">
            <v>ROI</v>
          </cell>
          <cell r="D2753" t="str">
            <v>LI2</v>
          </cell>
          <cell r="E2753" t="str">
            <v>ROI Hydro</v>
          </cell>
          <cell r="F2753" t="str">
            <v>Pool Revenue</v>
          </cell>
          <cell r="H2753">
            <v>0</v>
          </cell>
        </row>
        <row r="2754">
          <cell r="A2754" t="str">
            <v>ROI</v>
          </cell>
          <cell r="D2754" t="str">
            <v>LI2</v>
          </cell>
          <cell r="E2754" t="str">
            <v>ROI Hydro</v>
          </cell>
          <cell r="F2754" t="str">
            <v>Net Revenue</v>
          </cell>
          <cell r="H2754">
            <v>0</v>
          </cell>
        </row>
        <row r="2755">
          <cell r="A2755" t="str">
            <v>ROI</v>
          </cell>
          <cell r="D2755" t="str">
            <v>LI2</v>
          </cell>
          <cell r="E2755" t="str">
            <v>ROI Hydro</v>
          </cell>
          <cell r="F2755" t="str">
            <v>Net Profit</v>
          </cell>
          <cell r="H2755">
            <v>0</v>
          </cell>
        </row>
        <row r="2756">
          <cell r="A2756" t="str">
            <v>ROI</v>
          </cell>
          <cell r="D2756" t="str">
            <v>LI2</v>
          </cell>
          <cell r="E2756" t="str">
            <v>ROI Hydro</v>
          </cell>
          <cell r="F2756" t="str">
            <v>Installed Capacity</v>
          </cell>
          <cell r="H2756" t="str">
            <v>MW</v>
          </cell>
        </row>
        <row r="2757">
          <cell r="A2757" t="str">
            <v>ROI</v>
          </cell>
          <cell r="D2757" t="str">
            <v>LI2</v>
          </cell>
          <cell r="E2757" t="str">
            <v>ROI Hydro</v>
          </cell>
          <cell r="F2757" t="str">
            <v>Rated Capacity</v>
          </cell>
          <cell r="H2757" t="str">
            <v>MW</v>
          </cell>
        </row>
        <row r="2758">
          <cell r="A2758" t="str">
            <v>ROI</v>
          </cell>
          <cell r="D2758" t="str">
            <v>LI2</v>
          </cell>
          <cell r="E2758" t="str">
            <v>ROI Hydro</v>
          </cell>
          <cell r="F2758" t="str">
            <v>Maintenance</v>
          </cell>
          <cell r="H2758" t="str">
            <v>GWh</v>
          </cell>
        </row>
        <row r="2759">
          <cell r="A2759" t="str">
            <v>ROI</v>
          </cell>
          <cell r="D2759" t="str">
            <v>LI2</v>
          </cell>
          <cell r="E2759" t="str">
            <v>ROI Hydro</v>
          </cell>
          <cell r="F2759" t="str">
            <v>Forced Outage</v>
          </cell>
          <cell r="H2759" t="str">
            <v>GWh</v>
          </cell>
        </row>
        <row r="2760">
          <cell r="A2760" t="str">
            <v>ROI</v>
          </cell>
          <cell r="D2760" t="str">
            <v>LI2</v>
          </cell>
          <cell r="E2760" t="str">
            <v>ROI Hydro</v>
          </cell>
          <cell r="F2760" t="str">
            <v>Available Energy</v>
          </cell>
          <cell r="H2760" t="str">
            <v>GWh</v>
          </cell>
        </row>
        <row r="2761">
          <cell r="A2761" t="str">
            <v>ROI</v>
          </cell>
          <cell r="D2761" t="str">
            <v>LI4</v>
          </cell>
          <cell r="E2761" t="str">
            <v>ROI Hydro</v>
          </cell>
          <cell r="F2761" t="str">
            <v>Generation</v>
          </cell>
          <cell r="H2761" t="str">
            <v>GWh</v>
          </cell>
        </row>
        <row r="2762">
          <cell r="A2762" t="str">
            <v>ROI</v>
          </cell>
          <cell r="D2762" t="str">
            <v>LI4</v>
          </cell>
          <cell r="E2762" t="str">
            <v>ROI Hydro</v>
          </cell>
          <cell r="F2762" t="str">
            <v>Units Started</v>
          </cell>
          <cell r="H2762" t="str">
            <v>-</v>
          </cell>
        </row>
        <row r="2763">
          <cell r="A2763" t="str">
            <v>ROI</v>
          </cell>
          <cell r="D2763" t="str">
            <v>LI4</v>
          </cell>
          <cell r="E2763" t="str">
            <v>ROI Hydro</v>
          </cell>
          <cell r="F2763" t="str">
            <v>Hours of Operation</v>
          </cell>
          <cell r="H2763" t="str">
            <v>hrs</v>
          </cell>
        </row>
        <row r="2764">
          <cell r="A2764" t="str">
            <v>ROI</v>
          </cell>
          <cell r="D2764" t="str">
            <v>LI4</v>
          </cell>
          <cell r="E2764" t="str">
            <v>ROI Hydro</v>
          </cell>
          <cell r="F2764" t="str">
            <v>Capacity Factor</v>
          </cell>
          <cell r="H2764" t="str">
            <v>%</v>
          </cell>
        </row>
        <row r="2765">
          <cell r="A2765" t="str">
            <v>ROI</v>
          </cell>
          <cell r="D2765" t="str">
            <v>LI4</v>
          </cell>
          <cell r="E2765" t="str">
            <v>ROI Hydro</v>
          </cell>
          <cell r="F2765" t="str">
            <v>Energy Curtailed</v>
          </cell>
          <cell r="H2765" t="str">
            <v>GWh</v>
          </cell>
        </row>
        <row r="2766">
          <cell r="A2766" t="str">
            <v>ROI</v>
          </cell>
          <cell r="D2766" t="str">
            <v>LI4</v>
          </cell>
          <cell r="E2766" t="str">
            <v>ROI Hydro</v>
          </cell>
          <cell r="F2766" t="str">
            <v>Fixed Load Generation</v>
          </cell>
          <cell r="H2766" t="str">
            <v>GWh</v>
          </cell>
        </row>
        <row r="2767">
          <cell r="A2767" t="str">
            <v>ROI</v>
          </cell>
          <cell r="D2767" t="str">
            <v>LI4</v>
          </cell>
          <cell r="E2767" t="str">
            <v>ROI Hydro</v>
          </cell>
          <cell r="F2767" t="str">
            <v>Pump Load</v>
          </cell>
          <cell r="H2767" t="str">
            <v>GWh</v>
          </cell>
        </row>
        <row r="2768">
          <cell r="A2768" t="str">
            <v>ROI</v>
          </cell>
          <cell r="D2768" t="str">
            <v>LI4</v>
          </cell>
          <cell r="E2768" t="str">
            <v>ROI Hydro</v>
          </cell>
          <cell r="F2768" t="str">
            <v>VO&amp;M Cost</v>
          </cell>
          <cell r="H2768">
            <v>0</v>
          </cell>
        </row>
        <row r="2769">
          <cell r="A2769" t="str">
            <v>ROI</v>
          </cell>
          <cell r="D2769" t="str">
            <v>LI4</v>
          </cell>
          <cell r="E2769" t="str">
            <v>ROI Hydro</v>
          </cell>
          <cell r="F2769" t="str">
            <v>Generation Cost</v>
          </cell>
          <cell r="H2769">
            <v>0</v>
          </cell>
        </row>
        <row r="2770">
          <cell r="A2770" t="str">
            <v>ROI</v>
          </cell>
          <cell r="D2770" t="str">
            <v>LI4</v>
          </cell>
          <cell r="E2770" t="str">
            <v>ROI Hydro</v>
          </cell>
          <cell r="F2770" t="str">
            <v>Start &amp; Shutdown Cost</v>
          </cell>
          <cell r="H2770">
            <v>0</v>
          </cell>
        </row>
        <row r="2771">
          <cell r="A2771" t="str">
            <v>ROI</v>
          </cell>
          <cell r="D2771" t="str">
            <v>LI4</v>
          </cell>
          <cell r="E2771" t="str">
            <v>ROI Hydro</v>
          </cell>
          <cell r="F2771" t="str">
            <v>Start Fuel Cost</v>
          </cell>
          <cell r="H2771">
            <v>0</v>
          </cell>
        </row>
        <row r="2772">
          <cell r="A2772" t="str">
            <v>ROI</v>
          </cell>
          <cell r="D2772" t="str">
            <v>LI4</v>
          </cell>
          <cell r="E2772" t="str">
            <v>ROI Hydro</v>
          </cell>
          <cell r="F2772" t="str">
            <v>Emissions Cost</v>
          </cell>
          <cell r="H2772">
            <v>0</v>
          </cell>
        </row>
        <row r="2773">
          <cell r="A2773" t="str">
            <v>ROI</v>
          </cell>
          <cell r="D2773" t="str">
            <v>LI4</v>
          </cell>
          <cell r="E2773" t="str">
            <v>ROI Hydro</v>
          </cell>
          <cell r="F2773" t="str">
            <v>Total Generation Cost</v>
          </cell>
          <cell r="H2773">
            <v>0</v>
          </cell>
        </row>
        <row r="2774">
          <cell r="A2774" t="str">
            <v>ROI</v>
          </cell>
          <cell r="D2774" t="str">
            <v>LI4</v>
          </cell>
          <cell r="E2774" t="str">
            <v>ROI Hydro</v>
          </cell>
          <cell r="F2774" t="str">
            <v>SRMC</v>
          </cell>
          <cell r="H2774" t="str">
            <v>€/MWh</v>
          </cell>
        </row>
        <row r="2775">
          <cell r="A2775" t="str">
            <v>ROI</v>
          </cell>
          <cell r="D2775" t="str">
            <v>LI4</v>
          </cell>
          <cell r="E2775" t="str">
            <v>ROI Hydro</v>
          </cell>
          <cell r="F2775" t="str">
            <v>Mark-up</v>
          </cell>
          <cell r="H2775" t="str">
            <v>€/MWh</v>
          </cell>
        </row>
        <row r="2776">
          <cell r="A2776" t="str">
            <v>ROI</v>
          </cell>
          <cell r="D2776" t="str">
            <v>LI4</v>
          </cell>
          <cell r="E2776" t="str">
            <v>ROI Hydro</v>
          </cell>
          <cell r="F2776" t="str">
            <v>Price Received</v>
          </cell>
          <cell r="H2776" t="str">
            <v>€/MWh</v>
          </cell>
        </row>
        <row r="2777">
          <cell r="A2777" t="str">
            <v>ROI</v>
          </cell>
          <cell r="D2777" t="str">
            <v>LI4</v>
          </cell>
          <cell r="E2777" t="str">
            <v>ROI Hydro</v>
          </cell>
          <cell r="F2777" t="str">
            <v>Pool Revenue</v>
          </cell>
          <cell r="H2777">
            <v>0</v>
          </cell>
        </row>
        <row r="2778">
          <cell r="A2778" t="str">
            <v>ROI</v>
          </cell>
          <cell r="D2778" t="str">
            <v>LI4</v>
          </cell>
          <cell r="E2778" t="str">
            <v>ROI Hydro</v>
          </cell>
          <cell r="F2778" t="str">
            <v>Net Revenue</v>
          </cell>
          <cell r="H2778">
            <v>0</v>
          </cell>
        </row>
        <row r="2779">
          <cell r="A2779" t="str">
            <v>ROI</v>
          </cell>
          <cell r="D2779" t="str">
            <v>LI4</v>
          </cell>
          <cell r="E2779" t="str">
            <v>ROI Hydro</v>
          </cell>
          <cell r="F2779" t="str">
            <v>Net Profit</v>
          </cell>
          <cell r="H2779">
            <v>0</v>
          </cell>
        </row>
        <row r="2780">
          <cell r="A2780" t="str">
            <v>ROI</v>
          </cell>
          <cell r="D2780" t="str">
            <v>LI4</v>
          </cell>
          <cell r="E2780" t="str">
            <v>ROI Hydro</v>
          </cell>
          <cell r="F2780" t="str">
            <v>Installed Capacity</v>
          </cell>
          <cell r="H2780" t="str">
            <v>MW</v>
          </cell>
        </row>
        <row r="2781">
          <cell r="A2781" t="str">
            <v>ROI</v>
          </cell>
          <cell r="D2781" t="str">
            <v>LI4</v>
          </cell>
          <cell r="E2781" t="str">
            <v>ROI Hydro</v>
          </cell>
          <cell r="F2781" t="str">
            <v>Rated Capacity</v>
          </cell>
          <cell r="H2781" t="str">
            <v>MW</v>
          </cell>
        </row>
        <row r="2782">
          <cell r="A2782" t="str">
            <v>ROI</v>
          </cell>
          <cell r="D2782" t="str">
            <v>LI4</v>
          </cell>
          <cell r="E2782" t="str">
            <v>ROI Hydro</v>
          </cell>
          <cell r="F2782" t="str">
            <v>Maintenance</v>
          </cell>
          <cell r="H2782" t="str">
            <v>GWh</v>
          </cell>
        </row>
        <row r="2783">
          <cell r="A2783" t="str">
            <v>ROI</v>
          </cell>
          <cell r="D2783" t="str">
            <v>LI4</v>
          </cell>
          <cell r="E2783" t="str">
            <v>ROI Hydro</v>
          </cell>
          <cell r="F2783" t="str">
            <v>Forced Outage</v>
          </cell>
          <cell r="H2783" t="str">
            <v>GWh</v>
          </cell>
        </row>
        <row r="2784">
          <cell r="A2784" t="str">
            <v>ROI</v>
          </cell>
          <cell r="D2784" t="str">
            <v>LI4</v>
          </cell>
          <cell r="E2784" t="str">
            <v>ROI Hydro</v>
          </cell>
          <cell r="F2784" t="str">
            <v>Available Energy</v>
          </cell>
          <cell r="H2784" t="str">
            <v>GWh</v>
          </cell>
        </row>
        <row r="2785">
          <cell r="A2785" t="str">
            <v>ROI</v>
          </cell>
          <cell r="D2785" t="str">
            <v>LI5</v>
          </cell>
          <cell r="E2785" t="str">
            <v>ROI Hydro</v>
          </cell>
          <cell r="F2785" t="str">
            <v>Generation</v>
          </cell>
          <cell r="H2785" t="str">
            <v>GWh</v>
          </cell>
        </row>
        <row r="2786">
          <cell r="A2786" t="str">
            <v>ROI</v>
          </cell>
          <cell r="D2786" t="str">
            <v>LI5</v>
          </cell>
          <cell r="E2786" t="str">
            <v>ROI Hydro</v>
          </cell>
          <cell r="F2786" t="str">
            <v>Units Started</v>
          </cell>
          <cell r="H2786" t="str">
            <v>-</v>
          </cell>
        </row>
        <row r="2787">
          <cell r="A2787" t="str">
            <v>ROI</v>
          </cell>
          <cell r="D2787" t="str">
            <v>LI5</v>
          </cell>
          <cell r="E2787" t="str">
            <v>ROI Hydro</v>
          </cell>
          <cell r="F2787" t="str">
            <v>Hours of Operation</v>
          </cell>
          <cell r="H2787" t="str">
            <v>hrs</v>
          </cell>
        </row>
        <row r="2788">
          <cell r="A2788" t="str">
            <v>ROI</v>
          </cell>
          <cell r="D2788" t="str">
            <v>LI5</v>
          </cell>
          <cell r="E2788" t="str">
            <v>ROI Hydro</v>
          </cell>
          <cell r="F2788" t="str">
            <v>Capacity Factor</v>
          </cell>
          <cell r="H2788" t="str">
            <v>%</v>
          </cell>
        </row>
        <row r="2789">
          <cell r="A2789" t="str">
            <v>ROI</v>
          </cell>
          <cell r="D2789" t="str">
            <v>LI5</v>
          </cell>
          <cell r="E2789" t="str">
            <v>ROI Hydro</v>
          </cell>
          <cell r="F2789" t="str">
            <v>Energy Curtailed</v>
          </cell>
          <cell r="H2789" t="str">
            <v>GWh</v>
          </cell>
        </row>
        <row r="2790">
          <cell r="A2790" t="str">
            <v>ROI</v>
          </cell>
          <cell r="D2790" t="str">
            <v>LI5</v>
          </cell>
          <cell r="E2790" t="str">
            <v>ROI Hydro</v>
          </cell>
          <cell r="F2790" t="str">
            <v>Fixed Load Generation</v>
          </cell>
          <cell r="H2790" t="str">
            <v>GWh</v>
          </cell>
        </row>
        <row r="2791">
          <cell r="A2791" t="str">
            <v>ROI</v>
          </cell>
          <cell r="D2791" t="str">
            <v>LI5</v>
          </cell>
          <cell r="E2791" t="str">
            <v>ROI Hydro</v>
          </cell>
          <cell r="F2791" t="str">
            <v>Pump Load</v>
          </cell>
          <cell r="H2791" t="str">
            <v>GWh</v>
          </cell>
        </row>
        <row r="2792">
          <cell r="A2792" t="str">
            <v>ROI</v>
          </cell>
          <cell r="D2792" t="str">
            <v>LI5</v>
          </cell>
          <cell r="E2792" t="str">
            <v>ROI Hydro</v>
          </cell>
          <cell r="F2792" t="str">
            <v>VO&amp;M Cost</v>
          </cell>
          <cell r="H2792">
            <v>0</v>
          </cell>
        </row>
        <row r="2793">
          <cell r="A2793" t="str">
            <v>ROI</v>
          </cell>
          <cell r="D2793" t="str">
            <v>LI5</v>
          </cell>
          <cell r="E2793" t="str">
            <v>ROI Hydro</v>
          </cell>
          <cell r="F2793" t="str">
            <v>Generation Cost</v>
          </cell>
          <cell r="H2793">
            <v>0</v>
          </cell>
        </row>
        <row r="2794">
          <cell r="A2794" t="str">
            <v>ROI</v>
          </cell>
          <cell r="D2794" t="str">
            <v>LI5</v>
          </cell>
          <cell r="E2794" t="str">
            <v>ROI Hydro</v>
          </cell>
          <cell r="F2794" t="str">
            <v>Start &amp; Shutdown Cost</v>
          </cell>
          <cell r="H2794">
            <v>0</v>
          </cell>
        </row>
        <row r="2795">
          <cell r="A2795" t="str">
            <v>ROI</v>
          </cell>
          <cell r="D2795" t="str">
            <v>LI5</v>
          </cell>
          <cell r="E2795" t="str">
            <v>ROI Hydro</v>
          </cell>
          <cell r="F2795" t="str">
            <v>Start Fuel Cost</v>
          </cell>
          <cell r="H2795">
            <v>0</v>
          </cell>
        </row>
        <row r="2796">
          <cell r="A2796" t="str">
            <v>ROI</v>
          </cell>
          <cell r="D2796" t="str">
            <v>LI5</v>
          </cell>
          <cell r="E2796" t="str">
            <v>ROI Hydro</v>
          </cell>
          <cell r="F2796" t="str">
            <v>Emissions Cost</v>
          </cell>
          <cell r="H2796">
            <v>0</v>
          </cell>
        </row>
        <row r="2797">
          <cell r="A2797" t="str">
            <v>ROI</v>
          </cell>
          <cell r="D2797" t="str">
            <v>LI5</v>
          </cell>
          <cell r="E2797" t="str">
            <v>ROI Hydro</v>
          </cell>
          <cell r="F2797" t="str">
            <v>Total Generation Cost</v>
          </cell>
          <cell r="H2797">
            <v>0</v>
          </cell>
        </row>
        <row r="2798">
          <cell r="A2798" t="str">
            <v>ROI</v>
          </cell>
          <cell r="D2798" t="str">
            <v>LI5</v>
          </cell>
          <cell r="E2798" t="str">
            <v>ROI Hydro</v>
          </cell>
          <cell r="F2798" t="str">
            <v>SRMC</v>
          </cell>
          <cell r="H2798" t="str">
            <v>€/MWh</v>
          </cell>
        </row>
        <row r="2799">
          <cell r="A2799" t="str">
            <v>ROI</v>
          </cell>
          <cell r="D2799" t="str">
            <v>LI5</v>
          </cell>
          <cell r="E2799" t="str">
            <v>ROI Hydro</v>
          </cell>
          <cell r="F2799" t="str">
            <v>Mark-up</v>
          </cell>
          <cell r="H2799" t="str">
            <v>€/MWh</v>
          </cell>
        </row>
        <row r="2800">
          <cell r="A2800" t="str">
            <v>ROI</v>
          </cell>
          <cell r="D2800" t="str">
            <v>LI5</v>
          </cell>
          <cell r="E2800" t="str">
            <v>ROI Hydro</v>
          </cell>
          <cell r="F2800" t="str">
            <v>Price Received</v>
          </cell>
          <cell r="H2800" t="str">
            <v>€/MWh</v>
          </cell>
        </row>
        <row r="2801">
          <cell r="A2801" t="str">
            <v>ROI</v>
          </cell>
          <cell r="D2801" t="str">
            <v>LI5</v>
          </cell>
          <cell r="E2801" t="str">
            <v>ROI Hydro</v>
          </cell>
          <cell r="F2801" t="str">
            <v>Pool Revenue</v>
          </cell>
          <cell r="H2801">
            <v>0</v>
          </cell>
        </row>
        <row r="2802">
          <cell r="A2802" t="str">
            <v>ROI</v>
          </cell>
          <cell r="D2802" t="str">
            <v>LI5</v>
          </cell>
          <cell r="E2802" t="str">
            <v>ROI Hydro</v>
          </cell>
          <cell r="F2802" t="str">
            <v>Net Revenue</v>
          </cell>
          <cell r="H2802">
            <v>0</v>
          </cell>
        </row>
        <row r="2803">
          <cell r="A2803" t="str">
            <v>ROI</v>
          </cell>
          <cell r="D2803" t="str">
            <v>LI5</v>
          </cell>
          <cell r="E2803" t="str">
            <v>ROI Hydro</v>
          </cell>
          <cell r="F2803" t="str">
            <v>Net Profit</v>
          </cell>
          <cell r="H2803">
            <v>0</v>
          </cell>
        </row>
        <row r="2804">
          <cell r="A2804" t="str">
            <v>ROI</v>
          </cell>
          <cell r="D2804" t="str">
            <v>LI5</v>
          </cell>
          <cell r="E2804" t="str">
            <v>ROI Hydro</v>
          </cell>
          <cell r="F2804" t="str">
            <v>Installed Capacity</v>
          </cell>
          <cell r="H2804" t="str">
            <v>MW</v>
          </cell>
        </row>
        <row r="2805">
          <cell r="A2805" t="str">
            <v>ROI</v>
          </cell>
          <cell r="D2805" t="str">
            <v>LI5</v>
          </cell>
          <cell r="E2805" t="str">
            <v>ROI Hydro</v>
          </cell>
          <cell r="F2805" t="str">
            <v>Rated Capacity</v>
          </cell>
          <cell r="H2805" t="str">
            <v>MW</v>
          </cell>
        </row>
        <row r="2806">
          <cell r="A2806" t="str">
            <v>ROI</v>
          </cell>
          <cell r="D2806" t="str">
            <v>LI5</v>
          </cell>
          <cell r="E2806" t="str">
            <v>ROI Hydro</v>
          </cell>
          <cell r="F2806" t="str">
            <v>Maintenance</v>
          </cell>
          <cell r="H2806" t="str">
            <v>GWh</v>
          </cell>
        </row>
        <row r="2807">
          <cell r="A2807" t="str">
            <v>ROI</v>
          </cell>
          <cell r="D2807" t="str">
            <v>LI5</v>
          </cell>
          <cell r="E2807" t="str">
            <v>ROI Hydro</v>
          </cell>
          <cell r="F2807" t="str">
            <v>Forced Outage</v>
          </cell>
          <cell r="H2807" t="str">
            <v>GWh</v>
          </cell>
        </row>
        <row r="2808">
          <cell r="A2808" t="str">
            <v>ROI</v>
          </cell>
          <cell r="D2808" t="str">
            <v>LI5</v>
          </cell>
          <cell r="E2808" t="str">
            <v>ROI Hydro</v>
          </cell>
          <cell r="F2808" t="str">
            <v>Available Energy</v>
          </cell>
          <cell r="H2808" t="str">
            <v>GWh</v>
          </cell>
        </row>
        <row r="2809">
          <cell r="A2809" t="str">
            <v>ROI</v>
          </cell>
          <cell r="D2809" t="str">
            <v>Small scale hydro</v>
          </cell>
          <cell r="E2809" t="str">
            <v>ROI Hydro</v>
          </cell>
          <cell r="F2809" t="str">
            <v>Generation</v>
          </cell>
          <cell r="H2809" t="str">
            <v>GWh</v>
          </cell>
        </row>
        <row r="2810">
          <cell r="A2810" t="str">
            <v>ROI</v>
          </cell>
          <cell r="D2810" t="str">
            <v>Small scale hydro</v>
          </cell>
          <cell r="E2810" t="str">
            <v>ROI Hydro</v>
          </cell>
          <cell r="F2810" t="str">
            <v>Units Started</v>
          </cell>
          <cell r="H2810" t="str">
            <v>-</v>
          </cell>
        </row>
        <row r="2811">
          <cell r="A2811" t="str">
            <v>ROI</v>
          </cell>
          <cell r="D2811" t="str">
            <v>Small scale hydro</v>
          </cell>
          <cell r="E2811" t="str">
            <v>ROI Hydro</v>
          </cell>
          <cell r="F2811" t="str">
            <v>Hours of Operation</v>
          </cell>
          <cell r="H2811" t="str">
            <v>hrs</v>
          </cell>
        </row>
        <row r="2812">
          <cell r="A2812" t="str">
            <v>ROI</v>
          </cell>
          <cell r="D2812" t="str">
            <v>Small scale hydro</v>
          </cell>
          <cell r="E2812" t="str">
            <v>ROI Hydro</v>
          </cell>
          <cell r="F2812" t="str">
            <v>Capacity Factor</v>
          </cell>
          <cell r="H2812" t="str">
            <v>%</v>
          </cell>
        </row>
        <row r="2813">
          <cell r="A2813" t="str">
            <v>ROI</v>
          </cell>
          <cell r="D2813" t="str">
            <v>Small scale hydro</v>
          </cell>
          <cell r="E2813" t="str">
            <v>ROI Hydro</v>
          </cell>
          <cell r="F2813" t="str">
            <v>Energy Curtailed</v>
          </cell>
          <cell r="H2813" t="str">
            <v>GWh</v>
          </cell>
        </row>
        <row r="2814">
          <cell r="A2814" t="str">
            <v>ROI</v>
          </cell>
          <cell r="D2814" t="str">
            <v>Small scale hydro</v>
          </cell>
          <cell r="E2814" t="str">
            <v>ROI Hydro</v>
          </cell>
          <cell r="F2814" t="str">
            <v>Fixed Load Generation</v>
          </cell>
          <cell r="H2814" t="str">
            <v>GWh</v>
          </cell>
        </row>
        <row r="2815">
          <cell r="A2815" t="str">
            <v>ROI</v>
          </cell>
          <cell r="D2815" t="str">
            <v>Small scale hydro</v>
          </cell>
          <cell r="E2815" t="str">
            <v>ROI Hydro</v>
          </cell>
          <cell r="F2815" t="str">
            <v>Pump Load</v>
          </cell>
          <cell r="H2815" t="str">
            <v>GWh</v>
          </cell>
        </row>
        <row r="2816">
          <cell r="A2816" t="str">
            <v>ROI</v>
          </cell>
          <cell r="D2816" t="str">
            <v>Small scale hydro</v>
          </cell>
          <cell r="E2816" t="str">
            <v>ROI Hydro</v>
          </cell>
          <cell r="F2816" t="str">
            <v>VO&amp;M Cost</v>
          </cell>
          <cell r="H2816">
            <v>0</v>
          </cell>
        </row>
        <row r="2817">
          <cell r="A2817" t="str">
            <v>ROI</v>
          </cell>
          <cell r="D2817" t="str">
            <v>Small scale hydro</v>
          </cell>
          <cell r="E2817" t="str">
            <v>ROI Hydro</v>
          </cell>
          <cell r="F2817" t="str">
            <v>Generation Cost</v>
          </cell>
          <cell r="H2817">
            <v>0</v>
          </cell>
        </row>
        <row r="2818">
          <cell r="A2818" t="str">
            <v>ROI</v>
          </cell>
          <cell r="D2818" t="str">
            <v>Small scale hydro</v>
          </cell>
          <cell r="E2818" t="str">
            <v>ROI Hydro</v>
          </cell>
          <cell r="F2818" t="str">
            <v>Start &amp; Shutdown Cost</v>
          </cell>
          <cell r="H2818">
            <v>0</v>
          </cell>
        </row>
        <row r="2819">
          <cell r="A2819" t="str">
            <v>ROI</v>
          </cell>
          <cell r="D2819" t="str">
            <v>Small scale hydro</v>
          </cell>
          <cell r="E2819" t="str">
            <v>ROI Hydro</v>
          </cell>
          <cell r="F2819" t="str">
            <v>Start Fuel Cost</v>
          </cell>
          <cell r="H2819">
            <v>0</v>
          </cell>
        </row>
        <row r="2820">
          <cell r="A2820" t="str">
            <v>ROI</v>
          </cell>
          <cell r="D2820" t="str">
            <v>Small scale hydro</v>
          </cell>
          <cell r="E2820" t="str">
            <v>ROI Hydro</v>
          </cell>
          <cell r="F2820" t="str">
            <v>Emissions Cost</v>
          </cell>
          <cell r="H2820">
            <v>0</v>
          </cell>
        </row>
        <row r="2821">
          <cell r="A2821" t="str">
            <v>ROI</v>
          </cell>
          <cell r="D2821" t="str">
            <v>Small scale hydro</v>
          </cell>
          <cell r="E2821" t="str">
            <v>ROI Hydro</v>
          </cell>
          <cell r="F2821" t="str">
            <v>Total Generation Cost</v>
          </cell>
          <cell r="H2821">
            <v>0</v>
          </cell>
        </row>
        <row r="2822">
          <cell r="A2822" t="str">
            <v>ROI</v>
          </cell>
          <cell r="D2822" t="str">
            <v>Small scale hydro</v>
          </cell>
          <cell r="E2822" t="str">
            <v>ROI Hydro</v>
          </cell>
          <cell r="F2822" t="str">
            <v>SRMC</v>
          </cell>
          <cell r="H2822" t="str">
            <v>€/MWh</v>
          </cell>
        </row>
        <row r="2823">
          <cell r="A2823" t="str">
            <v>ROI</v>
          </cell>
          <cell r="D2823" t="str">
            <v>Small scale hydro</v>
          </cell>
          <cell r="E2823" t="str">
            <v>ROI Hydro</v>
          </cell>
          <cell r="F2823" t="str">
            <v>Mark-up</v>
          </cell>
          <cell r="H2823" t="str">
            <v>€/MWh</v>
          </cell>
        </row>
        <row r="2824">
          <cell r="A2824" t="str">
            <v>ROI</v>
          </cell>
          <cell r="D2824" t="str">
            <v>Small scale hydro</v>
          </cell>
          <cell r="E2824" t="str">
            <v>ROI Hydro</v>
          </cell>
          <cell r="F2824" t="str">
            <v>Price Received</v>
          </cell>
          <cell r="H2824" t="str">
            <v>€/MWh</v>
          </cell>
        </row>
        <row r="2825">
          <cell r="A2825" t="str">
            <v>ROI</v>
          </cell>
          <cell r="D2825" t="str">
            <v>Small scale hydro</v>
          </cell>
          <cell r="E2825" t="str">
            <v>ROI Hydro</v>
          </cell>
          <cell r="F2825" t="str">
            <v>Pool Revenue</v>
          </cell>
          <cell r="H2825">
            <v>0</v>
          </cell>
        </row>
        <row r="2826">
          <cell r="A2826" t="str">
            <v>ROI</v>
          </cell>
          <cell r="D2826" t="str">
            <v>Small scale hydro</v>
          </cell>
          <cell r="E2826" t="str">
            <v>ROI Hydro</v>
          </cell>
          <cell r="F2826" t="str">
            <v>Net Revenue</v>
          </cell>
          <cell r="H2826">
            <v>0</v>
          </cell>
        </row>
        <row r="2827">
          <cell r="A2827" t="str">
            <v>ROI</v>
          </cell>
          <cell r="D2827" t="str">
            <v>Small scale hydro</v>
          </cell>
          <cell r="E2827" t="str">
            <v>ROI Hydro</v>
          </cell>
          <cell r="F2827" t="str">
            <v>Net Profit</v>
          </cell>
          <cell r="H2827">
            <v>0</v>
          </cell>
        </row>
        <row r="2828">
          <cell r="A2828" t="str">
            <v>ROI</v>
          </cell>
          <cell r="D2828" t="str">
            <v>Small scale hydro</v>
          </cell>
          <cell r="E2828" t="str">
            <v>ROI Hydro</v>
          </cell>
          <cell r="F2828" t="str">
            <v>Installed Capacity</v>
          </cell>
          <cell r="H2828" t="str">
            <v>MW</v>
          </cell>
        </row>
        <row r="2829">
          <cell r="A2829" t="str">
            <v>ROI</v>
          </cell>
          <cell r="D2829" t="str">
            <v>Small scale hydro</v>
          </cell>
          <cell r="E2829" t="str">
            <v>ROI Hydro</v>
          </cell>
          <cell r="F2829" t="str">
            <v>Rated Capacity</v>
          </cell>
          <cell r="H2829" t="str">
            <v>MW</v>
          </cell>
        </row>
        <row r="2830">
          <cell r="A2830" t="str">
            <v>ROI</v>
          </cell>
          <cell r="D2830" t="str">
            <v>Small scale hydro</v>
          </cell>
          <cell r="E2830" t="str">
            <v>ROI Hydro</v>
          </cell>
          <cell r="F2830" t="str">
            <v>Maintenance</v>
          </cell>
          <cell r="H2830" t="str">
            <v>GWh</v>
          </cell>
        </row>
        <row r="2831">
          <cell r="A2831" t="str">
            <v>ROI</v>
          </cell>
          <cell r="D2831" t="str">
            <v>Small scale hydro</v>
          </cell>
          <cell r="E2831" t="str">
            <v>ROI Hydro</v>
          </cell>
          <cell r="F2831" t="str">
            <v>Forced Outage</v>
          </cell>
          <cell r="H2831" t="str">
            <v>GWh</v>
          </cell>
        </row>
        <row r="2832">
          <cell r="A2832" t="str">
            <v>ROI</v>
          </cell>
          <cell r="D2832" t="str">
            <v>Small scale hydro</v>
          </cell>
          <cell r="E2832" t="str">
            <v>ROI Hydro</v>
          </cell>
          <cell r="F2832" t="str">
            <v>Available Energy</v>
          </cell>
          <cell r="H2832" t="str">
            <v>GWh</v>
          </cell>
        </row>
        <row r="2833">
          <cell r="A2833" t="str">
            <v>ROI</v>
          </cell>
          <cell r="D2833" t="str">
            <v>GI1</v>
          </cell>
          <cell r="E2833" t="str">
            <v>ROI Oil</v>
          </cell>
          <cell r="F2833" t="str">
            <v>Generation</v>
          </cell>
          <cell r="H2833" t="str">
            <v>GWh</v>
          </cell>
        </row>
        <row r="2834">
          <cell r="A2834" t="str">
            <v>ROI</v>
          </cell>
          <cell r="D2834" t="str">
            <v>GI1</v>
          </cell>
          <cell r="E2834" t="str">
            <v>ROI Oil</v>
          </cell>
          <cell r="F2834" t="str">
            <v>Units Started</v>
          </cell>
          <cell r="H2834" t="str">
            <v>-</v>
          </cell>
        </row>
        <row r="2835">
          <cell r="A2835" t="str">
            <v>ROI</v>
          </cell>
          <cell r="D2835" t="str">
            <v>GI1</v>
          </cell>
          <cell r="E2835" t="str">
            <v>ROI Oil</v>
          </cell>
          <cell r="F2835" t="str">
            <v>Hours of Operation</v>
          </cell>
          <cell r="H2835" t="str">
            <v>hrs</v>
          </cell>
        </row>
        <row r="2836">
          <cell r="A2836" t="str">
            <v>ROI</v>
          </cell>
          <cell r="D2836" t="str">
            <v>GI1</v>
          </cell>
          <cell r="E2836" t="str">
            <v>ROI Oil</v>
          </cell>
          <cell r="F2836" t="str">
            <v>Capacity Factor</v>
          </cell>
          <cell r="H2836" t="str">
            <v>%</v>
          </cell>
        </row>
        <row r="2837">
          <cell r="A2837" t="str">
            <v>ROI</v>
          </cell>
          <cell r="D2837" t="str">
            <v>GI1</v>
          </cell>
          <cell r="E2837" t="str">
            <v>ROI Oil</v>
          </cell>
          <cell r="F2837" t="str">
            <v>Energy Curtailed</v>
          </cell>
          <cell r="H2837" t="str">
            <v>GWh</v>
          </cell>
        </row>
        <row r="2838">
          <cell r="A2838" t="str">
            <v>ROI</v>
          </cell>
          <cell r="D2838" t="str">
            <v>GI1</v>
          </cell>
          <cell r="E2838" t="str">
            <v>ROI Oil</v>
          </cell>
          <cell r="F2838" t="str">
            <v>Fixed Load Generation</v>
          </cell>
          <cell r="H2838" t="str">
            <v>GWh</v>
          </cell>
        </row>
        <row r="2839">
          <cell r="A2839" t="str">
            <v>ROI</v>
          </cell>
          <cell r="D2839" t="str">
            <v>GI1</v>
          </cell>
          <cell r="E2839" t="str">
            <v>ROI Oil</v>
          </cell>
          <cell r="F2839" t="str">
            <v>Pump Load</v>
          </cell>
          <cell r="H2839" t="str">
            <v>GWh</v>
          </cell>
        </row>
        <row r="2840">
          <cell r="A2840" t="str">
            <v>ROI</v>
          </cell>
          <cell r="D2840" t="str">
            <v>GI1</v>
          </cell>
          <cell r="E2840" t="str">
            <v>ROI Oil</v>
          </cell>
          <cell r="F2840" t="str">
            <v>VO&amp;M Cost</v>
          </cell>
          <cell r="H2840">
            <v>0</v>
          </cell>
        </row>
        <row r="2841">
          <cell r="A2841" t="str">
            <v>ROI</v>
          </cell>
          <cell r="D2841" t="str">
            <v>GI1</v>
          </cell>
          <cell r="E2841" t="str">
            <v>ROI Oil</v>
          </cell>
          <cell r="F2841" t="str">
            <v>Generation Cost</v>
          </cell>
          <cell r="H2841">
            <v>0</v>
          </cell>
        </row>
        <row r="2842">
          <cell r="A2842" t="str">
            <v>ROI</v>
          </cell>
          <cell r="D2842" t="str">
            <v>GI1</v>
          </cell>
          <cell r="E2842" t="str">
            <v>ROI Oil</v>
          </cell>
          <cell r="F2842" t="str">
            <v>Start &amp; Shutdown Cost</v>
          </cell>
          <cell r="H2842">
            <v>0</v>
          </cell>
        </row>
        <row r="2843">
          <cell r="A2843" t="str">
            <v>ROI</v>
          </cell>
          <cell r="D2843" t="str">
            <v>GI1</v>
          </cell>
          <cell r="E2843" t="str">
            <v>ROI Oil</v>
          </cell>
          <cell r="F2843" t="str">
            <v>Start Fuel Cost</v>
          </cell>
          <cell r="H2843">
            <v>0</v>
          </cell>
        </row>
        <row r="2844">
          <cell r="A2844" t="str">
            <v>ROI</v>
          </cell>
          <cell r="D2844" t="str">
            <v>GI1</v>
          </cell>
          <cell r="E2844" t="str">
            <v>ROI Oil</v>
          </cell>
          <cell r="F2844" t="str">
            <v>Emissions Cost</v>
          </cell>
          <cell r="H2844">
            <v>0</v>
          </cell>
        </row>
        <row r="2845">
          <cell r="A2845" t="str">
            <v>ROI</v>
          </cell>
          <cell r="D2845" t="str">
            <v>GI1</v>
          </cell>
          <cell r="E2845" t="str">
            <v>ROI Oil</v>
          </cell>
          <cell r="F2845" t="str">
            <v>Total Generation Cost</v>
          </cell>
          <cell r="H2845">
            <v>0</v>
          </cell>
        </row>
        <row r="2846">
          <cell r="A2846" t="str">
            <v>ROI</v>
          </cell>
          <cell r="D2846" t="str">
            <v>GI1</v>
          </cell>
          <cell r="E2846" t="str">
            <v>ROI Oil</v>
          </cell>
          <cell r="F2846" t="str">
            <v>SRMC</v>
          </cell>
          <cell r="H2846" t="str">
            <v>€/MWh</v>
          </cell>
        </row>
        <row r="2847">
          <cell r="A2847" t="str">
            <v>ROI</v>
          </cell>
          <cell r="D2847" t="str">
            <v>GI1</v>
          </cell>
          <cell r="E2847" t="str">
            <v>ROI Oil</v>
          </cell>
          <cell r="F2847" t="str">
            <v>Mark-up</v>
          </cell>
          <cell r="H2847" t="str">
            <v>€/MWh</v>
          </cell>
        </row>
        <row r="2848">
          <cell r="A2848" t="str">
            <v>ROI</v>
          </cell>
          <cell r="D2848" t="str">
            <v>GI1</v>
          </cell>
          <cell r="E2848" t="str">
            <v>ROI Oil</v>
          </cell>
          <cell r="F2848" t="str">
            <v>Mark-up</v>
          </cell>
          <cell r="H2848" t="str">
            <v>€/MWh</v>
          </cell>
        </row>
        <row r="2849">
          <cell r="A2849" t="str">
            <v>ROI</v>
          </cell>
          <cell r="D2849" t="str">
            <v>GI1</v>
          </cell>
          <cell r="E2849" t="str">
            <v>ROI Oil</v>
          </cell>
          <cell r="F2849" t="str">
            <v>Mark-up</v>
          </cell>
          <cell r="H2849" t="str">
            <v>€/MWh</v>
          </cell>
        </row>
        <row r="2850">
          <cell r="A2850" t="str">
            <v>ROI</v>
          </cell>
          <cell r="D2850" t="str">
            <v>GI1</v>
          </cell>
          <cell r="E2850" t="str">
            <v>ROI Oil</v>
          </cell>
          <cell r="F2850" t="str">
            <v>Price Received</v>
          </cell>
          <cell r="H2850" t="str">
            <v>€/MWh</v>
          </cell>
        </row>
        <row r="2851">
          <cell r="A2851" t="str">
            <v>ROI</v>
          </cell>
          <cell r="D2851" t="str">
            <v>GI1</v>
          </cell>
          <cell r="E2851" t="str">
            <v>ROI Oil</v>
          </cell>
          <cell r="F2851" t="str">
            <v>Pool Revenue</v>
          </cell>
          <cell r="H2851">
            <v>0</v>
          </cell>
        </row>
        <row r="2852">
          <cell r="A2852" t="str">
            <v>ROI</v>
          </cell>
          <cell r="D2852" t="str">
            <v>GI1</v>
          </cell>
          <cell r="E2852" t="str">
            <v>ROI Oil</v>
          </cell>
          <cell r="F2852" t="str">
            <v>Net Revenue</v>
          </cell>
          <cell r="H2852">
            <v>0</v>
          </cell>
        </row>
        <row r="2853">
          <cell r="A2853" t="str">
            <v>ROI</v>
          </cell>
          <cell r="D2853" t="str">
            <v>GI1</v>
          </cell>
          <cell r="E2853" t="str">
            <v>ROI Oil</v>
          </cell>
          <cell r="F2853" t="str">
            <v>Net Profit</v>
          </cell>
          <cell r="H2853">
            <v>0</v>
          </cell>
        </row>
        <row r="2854">
          <cell r="A2854" t="str">
            <v>ROI</v>
          </cell>
          <cell r="D2854" t="str">
            <v>GI1</v>
          </cell>
          <cell r="E2854" t="str">
            <v>ROI Oil</v>
          </cell>
          <cell r="F2854" t="str">
            <v>Installed Capacity</v>
          </cell>
          <cell r="H2854" t="str">
            <v>MW</v>
          </cell>
        </row>
        <row r="2855">
          <cell r="A2855" t="str">
            <v>ROI</v>
          </cell>
          <cell r="D2855" t="str">
            <v>GI1</v>
          </cell>
          <cell r="E2855" t="str">
            <v>ROI Oil</v>
          </cell>
          <cell r="F2855" t="str">
            <v>Rated Capacity</v>
          </cell>
          <cell r="H2855" t="str">
            <v>MW</v>
          </cell>
        </row>
        <row r="2856">
          <cell r="A2856" t="str">
            <v>ROI</v>
          </cell>
          <cell r="D2856" t="str">
            <v>GI1</v>
          </cell>
          <cell r="E2856" t="str">
            <v>ROI Oil</v>
          </cell>
          <cell r="F2856" t="str">
            <v>Maintenance</v>
          </cell>
          <cell r="H2856" t="str">
            <v>GWh</v>
          </cell>
        </row>
        <row r="2857">
          <cell r="A2857" t="str">
            <v>ROI</v>
          </cell>
          <cell r="D2857" t="str">
            <v>GI1</v>
          </cell>
          <cell r="E2857" t="str">
            <v>ROI Oil</v>
          </cell>
          <cell r="F2857" t="str">
            <v>Forced Outage</v>
          </cell>
          <cell r="H2857" t="str">
            <v>GWh</v>
          </cell>
        </row>
        <row r="2858">
          <cell r="A2858" t="str">
            <v>ROI</v>
          </cell>
          <cell r="D2858" t="str">
            <v>GI1</v>
          </cell>
          <cell r="E2858" t="str">
            <v>ROI Oil</v>
          </cell>
          <cell r="F2858" t="str">
            <v>Available Energy</v>
          </cell>
          <cell r="H2858" t="str">
            <v>GWh</v>
          </cell>
        </row>
        <row r="2859">
          <cell r="A2859" t="str">
            <v>ROI</v>
          </cell>
          <cell r="D2859" t="str">
            <v>GI2</v>
          </cell>
          <cell r="E2859" t="str">
            <v>ROI Oil</v>
          </cell>
          <cell r="F2859" t="str">
            <v>Generation</v>
          </cell>
          <cell r="H2859" t="str">
            <v>GWh</v>
          </cell>
        </row>
        <row r="2860">
          <cell r="A2860" t="str">
            <v>ROI</v>
          </cell>
          <cell r="D2860" t="str">
            <v>GI2</v>
          </cell>
          <cell r="E2860" t="str">
            <v>ROI Oil</v>
          </cell>
          <cell r="F2860" t="str">
            <v>Units Started</v>
          </cell>
          <cell r="H2860" t="str">
            <v>-</v>
          </cell>
        </row>
        <row r="2861">
          <cell r="A2861" t="str">
            <v>ROI</v>
          </cell>
          <cell r="D2861" t="str">
            <v>GI2</v>
          </cell>
          <cell r="E2861" t="str">
            <v>ROI Oil</v>
          </cell>
          <cell r="F2861" t="str">
            <v>Hours of Operation</v>
          </cell>
          <cell r="H2861" t="str">
            <v>hrs</v>
          </cell>
        </row>
        <row r="2862">
          <cell r="A2862" t="str">
            <v>ROI</v>
          </cell>
          <cell r="D2862" t="str">
            <v>GI2</v>
          </cell>
          <cell r="E2862" t="str">
            <v>ROI Oil</v>
          </cell>
          <cell r="F2862" t="str">
            <v>Capacity Factor</v>
          </cell>
          <cell r="H2862" t="str">
            <v>%</v>
          </cell>
        </row>
        <row r="2863">
          <cell r="A2863" t="str">
            <v>ROI</v>
          </cell>
          <cell r="D2863" t="str">
            <v>GI2</v>
          </cell>
          <cell r="E2863" t="str">
            <v>ROI Oil</v>
          </cell>
          <cell r="F2863" t="str">
            <v>Energy Curtailed</v>
          </cell>
          <cell r="H2863" t="str">
            <v>GWh</v>
          </cell>
        </row>
        <row r="2864">
          <cell r="A2864" t="str">
            <v>ROI</v>
          </cell>
          <cell r="D2864" t="str">
            <v>GI2</v>
          </cell>
          <cell r="E2864" t="str">
            <v>ROI Oil</v>
          </cell>
          <cell r="F2864" t="str">
            <v>Fixed Load Generation</v>
          </cell>
          <cell r="H2864" t="str">
            <v>GWh</v>
          </cell>
        </row>
        <row r="2865">
          <cell r="A2865" t="str">
            <v>ROI</v>
          </cell>
          <cell r="D2865" t="str">
            <v>GI2</v>
          </cell>
          <cell r="E2865" t="str">
            <v>ROI Oil</v>
          </cell>
          <cell r="F2865" t="str">
            <v>Pump Load</v>
          </cell>
          <cell r="H2865" t="str">
            <v>GWh</v>
          </cell>
        </row>
        <row r="2866">
          <cell r="A2866" t="str">
            <v>ROI</v>
          </cell>
          <cell r="D2866" t="str">
            <v>GI2</v>
          </cell>
          <cell r="E2866" t="str">
            <v>ROI Oil</v>
          </cell>
          <cell r="F2866" t="str">
            <v>VO&amp;M Cost</v>
          </cell>
          <cell r="H2866">
            <v>0</v>
          </cell>
        </row>
        <row r="2867">
          <cell r="A2867" t="str">
            <v>ROI</v>
          </cell>
          <cell r="D2867" t="str">
            <v>GI2</v>
          </cell>
          <cell r="E2867" t="str">
            <v>ROI Oil</v>
          </cell>
          <cell r="F2867" t="str">
            <v>Generation Cost</v>
          </cell>
          <cell r="H2867">
            <v>0</v>
          </cell>
        </row>
        <row r="2868">
          <cell r="A2868" t="str">
            <v>ROI</v>
          </cell>
          <cell r="D2868" t="str">
            <v>GI2</v>
          </cell>
          <cell r="E2868" t="str">
            <v>ROI Oil</v>
          </cell>
          <cell r="F2868" t="str">
            <v>Start &amp; Shutdown Cost</v>
          </cell>
          <cell r="H2868">
            <v>0</v>
          </cell>
        </row>
        <row r="2869">
          <cell r="A2869" t="str">
            <v>ROI</v>
          </cell>
          <cell r="D2869" t="str">
            <v>GI2</v>
          </cell>
          <cell r="E2869" t="str">
            <v>ROI Oil</v>
          </cell>
          <cell r="F2869" t="str">
            <v>Start Fuel Cost</v>
          </cell>
          <cell r="H2869">
            <v>0</v>
          </cell>
        </row>
        <row r="2870">
          <cell r="A2870" t="str">
            <v>ROI</v>
          </cell>
          <cell r="D2870" t="str">
            <v>GI2</v>
          </cell>
          <cell r="E2870" t="str">
            <v>ROI Oil</v>
          </cell>
          <cell r="F2870" t="str">
            <v>Emissions Cost</v>
          </cell>
          <cell r="H2870">
            <v>0</v>
          </cell>
        </row>
        <row r="2871">
          <cell r="A2871" t="str">
            <v>ROI</v>
          </cell>
          <cell r="D2871" t="str">
            <v>GI2</v>
          </cell>
          <cell r="E2871" t="str">
            <v>ROI Oil</v>
          </cell>
          <cell r="F2871" t="str">
            <v>Total Generation Cost</v>
          </cell>
          <cell r="H2871">
            <v>0</v>
          </cell>
        </row>
        <row r="2872">
          <cell r="A2872" t="str">
            <v>ROI</v>
          </cell>
          <cell r="D2872" t="str">
            <v>GI2</v>
          </cell>
          <cell r="E2872" t="str">
            <v>ROI Oil</v>
          </cell>
          <cell r="F2872" t="str">
            <v>SRMC</v>
          </cell>
          <cell r="H2872" t="str">
            <v>€/MWh</v>
          </cell>
        </row>
        <row r="2873">
          <cell r="A2873" t="str">
            <v>ROI</v>
          </cell>
          <cell r="D2873" t="str">
            <v>GI2</v>
          </cell>
          <cell r="E2873" t="str">
            <v>ROI Oil</v>
          </cell>
          <cell r="F2873" t="str">
            <v>Mark-up</v>
          </cell>
          <cell r="H2873" t="str">
            <v>€/MWh</v>
          </cell>
        </row>
        <row r="2874">
          <cell r="A2874" t="str">
            <v>ROI</v>
          </cell>
          <cell r="D2874" t="str">
            <v>GI2</v>
          </cell>
          <cell r="E2874" t="str">
            <v>ROI Oil</v>
          </cell>
          <cell r="F2874" t="str">
            <v>Mark-up</v>
          </cell>
          <cell r="H2874" t="str">
            <v>€/MWh</v>
          </cell>
        </row>
        <row r="2875">
          <cell r="A2875" t="str">
            <v>ROI</v>
          </cell>
          <cell r="D2875" t="str">
            <v>GI2</v>
          </cell>
          <cell r="E2875" t="str">
            <v>ROI Oil</v>
          </cell>
          <cell r="F2875" t="str">
            <v>Mark-up</v>
          </cell>
          <cell r="H2875" t="str">
            <v>€/MWh</v>
          </cell>
        </row>
        <row r="2876">
          <cell r="A2876" t="str">
            <v>ROI</v>
          </cell>
          <cell r="D2876" t="str">
            <v>GI2</v>
          </cell>
          <cell r="E2876" t="str">
            <v>ROI Oil</v>
          </cell>
          <cell r="F2876" t="str">
            <v>Price Received</v>
          </cell>
          <cell r="H2876" t="str">
            <v>€/MWh</v>
          </cell>
        </row>
        <row r="2877">
          <cell r="A2877" t="str">
            <v>ROI</v>
          </cell>
          <cell r="D2877" t="str">
            <v>GI2</v>
          </cell>
          <cell r="E2877" t="str">
            <v>ROI Oil</v>
          </cell>
          <cell r="F2877" t="str">
            <v>Pool Revenue</v>
          </cell>
          <cell r="H2877">
            <v>0</v>
          </cell>
        </row>
        <row r="2878">
          <cell r="A2878" t="str">
            <v>ROI</v>
          </cell>
          <cell r="D2878" t="str">
            <v>GI2</v>
          </cell>
          <cell r="E2878" t="str">
            <v>ROI Oil</v>
          </cell>
          <cell r="F2878" t="str">
            <v>Net Revenue</v>
          </cell>
          <cell r="H2878">
            <v>0</v>
          </cell>
        </row>
        <row r="2879">
          <cell r="A2879" t="str">
            <v>ROI</v>
          </cell>
          <cell r="D2879" t="str">
            <v>GI2</v>
          </cell>
          <cell r="E2879" t="str">
            <v>ROI Oil</v>
          </cell>
          <cell r="F2879" t="str">
            <v>Net Profit</v>
          </cell>
          <cell r="H2879">
            <v>0</v>
          </cell>
        </row>
        <row r="2880">
          <cell r="A2880" t="str">
            <v>ROI</v>
          </cell>
          <cell r="D2880" t="str">
            <v>GI2</v>
          </cell>
          <cell r="E2880" t="str">
            <v>ROI Oil</v>
          </cell>
          <cell r="F2880" t="str">
            <v>Installed Capacity</v>
          </cell>
          <cell r="H2880" t="str">
            <v>MW</v>
          </cell>
        </row>
        <row r="2881">
          <cell r="A2881" t="str">
            <v>ROI</v>
          </cell>
          <cell r="D2881" t="str">
            <v>GI2</v>
          </cell>
          <cell r="E2881" t="str">
            <v>ROI Oil</v>
          </cell>
          <cell r="F2881" t="str">
            <v>Rated Capacity</v>
          </cell>
          <cell r="H2881" t="str">
            <v>MW</v>
          </cell>
        </row>
        <row r="2882">
          <cell r="A2882" t="str">
            <v>ROI</v>
          </cell>
          <cell r="D2882" t="str">
            <v>GI2</v>
          </cell>
          <cell r="E2882" t="str">
            <v>ROI Oil</v>
          </cell>
          <cell r="F2882" t="str">
            <v>Maintenance</v>
          </cell>
          <cell r="H2882" t="str">
            <v>GWh</v>
          </cell>
        </row>
        <row r="2883">
          <cell r="A2883" t="str">
            <v>ROI</v>
          </cell>
          <cell r="D2883" t="str">
            <v>GI2</v>
          </cell>
          <cell r="E2883" t="str">
            <v>ROI Oil</v>
          </cell>
          <cell r="F2883" t="str">
            <v>Forced Outage</v>
          </cell>
          <cell r="H2883" t="str">
            <v>GWh</v>
          </cell>
        </row>
        <row r="2884">
          <cell r="A2884" t="str">
            <v>ROI</v>
          </cell>
          <cell r="D2884" t="str">
            <v>GI2</v>
          </cell>
          <cell r="E2884" t="str">
            <v>ROI Oil</v>
          </cell>
          <cell r="F2884" t="str">
            <v>Available Energy</v>
          </cell>
          <cell r="H2884" t="str">
            <v>GWh</v>
          </cell>
        </row>
        <row r="2885">
          <cell r="A2885" t="str">
            <v>ROI</v>
          </cell>
          <cell r="D2885" t="str">
            <v>GI3</v>
          </cell>
          <cell r="E2885" t="str">
            <v>ROI Oil</v>
          </cell>
          <cell r="F2885" t="str">
            <v>Generation</v>
          </cell>
          <cell r="H2885" t="str">
            <v>GWh</v>
          </cell>
        </row>
        <row r="2886">
          <cell r="A2886" t="str">
            <v>ROI</v>
          </cell>
          <cell r="D2886" t="str">
            <v>GI3</v>
          </cell>
          <cell r="E2886" t="str">
            <v>ROI Oil</v>
          </cell>
          <cell r="F2886" t="str">
            <v>Units Started</v>
          </cell>
          <cell r="H2886" t="str">
            <v>-</v>
          </cell>
        </row>
        <row r="2887">
          <cell r="A2887" t="str">
            <v>ROI</v>
          </cell>
          <cell r="D2887" t="str">
            <v>GI3</v>
          </cell>
          <cell r="E2887" t="str">
            <v>ROI Oil</v>
          </cell>
          <cell r="F2887" t="str">
            <v>Hours of Operation</v>
          </cell>
          <cell r="H2887" t="str">
            <v>hrs</v>
          </cell>
        </row>
        <row r="2888">
          <cell r="A2888" t="str">
            <v>ROI</v>
          </cell>
          <cell r="D2888" t="str">
            <v>GI3</v>
          </cell>
          <cell r="E2888" t="str">
            <v>ROI Oil</v>
          </cell>
          <cell r="F2888" t="str">
            <v>Capacity Factor</v>
          </cell>
          <cell r="H2888" t="str">
            <v>%</v>
          </cell>
        </row>
        <row r="2889">
          <cell r="A2889" t="str">
            <v>ROI</v>
          </cell>
          <cell r="D2889" t="str">
            <v>GI3</v>
          </cell>
          <cell r="E2889" t="str">
            <v>ROI Oil</v>
          </cell>
          <cell r="F2889" t="str">
            <v>Energy Curtailed</v>
          </cell>
          <cell r="H2889" t="str">
            <v>GWh</v>
          </cell>
        </row>
        <row r="2890">
          <cell r="A2890" t="str">
            <v>ROI</v>
          </cell>
          <cell r="D2890" t="str">
            <v>GI3</v>
          </cell>
          <cell r="E2890" t="str">
            <v>ROI Oil</v>
          </cell>
          <cell r="F2890" t="str">
            <v>Fixed Load Generation</v>
          </cell>
          <cell r="H2890" t="str">
            <v>GWh</v>
          </cell>
        </row>
        <row r="2891">
          <cell r="A2891" t="str">
            <v>ROI</v>
          </cell>
          <cell r="D2891" t="str">
            <v>GI3</v>
          </cell>
          <cell r="E2891" t="str">
            <v>ROI Oil</v>
          </cell>
          <cell r="F2891" t="str">
            <v>Pump Load</v>
          </cell>
          <cell r="H2891" t="str">
            <v>GWh</v>
          </cell>
        </row>
        <row r="2892">
          <cell r="A2892" t="str">
            <v>ROI</v>
          </cell>
          <cell r="D2892" t="str">
            <v>GI3</v>
          </cell>
          <cell r="E2892" t="str">
            <v>ROI Oil</v>
          </cell>
          <cell r="F2892" t="str">
            <v>VO&amp;M Cost</v>
          </cell>
          <cell r="H2892">
            <v>0</v>
          </cell>
        </row>
        <row r="2893">
          <cell r="A2893" t="str">
            <v>ROI</v>
          </cell>
          <cell r="D2893" t="str">
            <v>GI3</v>
          </cell>
          <cell r="E2893" t="str">
            <v>ROI Oil</v>
          </cell>
          <cell r="F2893" t="str">
            <v>Generation Cost</v>
          </cell>
          <cell r="H2893">
            <v>0</v>
          </cell>
        </row>
        <row r="2894">
          <cell r="A2894" t="str">
            <v>ROI</v>
          </cell>
          <cell r="D2894" t="str">
            <v>GI3</v>
          </cell>
          <cell r="E2894" t="str">
            <v>ROI Oil</v>
          </cell>
          <cell r="F2894" t="str">
            <v>Start &amp; Shutdown Cost</v>
          </cell>
          <cell r="H2894">
            <v>0</v>
          </cell>
        </row>
        <row r="2895">
          <cell r="A2895" t="str">
            <v>ROI</v>
          </cell>
          <cell r="D2895" t="str">
            <v>GI3</v>
          </cell>
          <cell r="E2895" t="str">
            <v>ROI Oil</v>
          </cell>
          <cell r="F2895" t="str">
            <v>Start Fuel Cost</v>
          </cell>
          <cell r="H2895">
            <v>0</v>
          </cell>
        </row>
        <row r="2896">
          <cell r="A2896" t="str">
            <v>ROI</v>
          </cell>
          <cell r="D2896" t="str">
            <v>GI3</v>
          </cell>
          <cell r="E2896" t="str">
            <v>ROI Oil</v>
          </cell>
          <cell r="F2896" t="str">
            <v>Emissions Cost</v>
          </cell>
          <cell r="H2896">
            <v>0</v>
          </cell>
        </row>
        <row r="2897">
          <cell r="A2897" t="str">
            <v>ROI</v>
          </cell>
          <cell r="D2897" t="str">
            <v>GI3</v>
          </cell>
          <cell r="E2897" t="str">
            <v>ROI Oil</v>
          </cell>
          <cell r="F2897" t="str">
            <v>Total Generation Cost</v>
          </cell>
          <cell r="H2897">
            <v>0</v>
          </cell>
        </row>
        <row r="2898">
          <cell r="A2898" t="str">
            <v>ROI</v>
          </cell>
          <cell r="D2898" t="str">
            <v>GI3</v>
          </cell>
          <cell r="E2898" t="str">
            <v>ROI Oil</v>
          </cell>
          <cell r="F2898" t="str">
            <v>SRMC</v>
          </cell>
          <cell r="H2898" t="str">
            <v>€/MWh</v>
          </cell>
        </row>
        <row r="2899">
          <cell r="A2899" t="str">
            <v>ROI</v>
          </cell>
          <cell r="D2899" t="str">
            <v>GI3</v>
          </cell>
          <cell r="E2899" t="str">
            <v>ROI Oil</v>
          </cell>
          <cell r="F2899" t="str">
            <v>Mark-up</v>
          </cell>
          <cell r="H2899" t="str">
            <v>€/MWh</v>
          </cell>
        </row>
        <row r="2900">
          <cell r="A2900" t="str">
            <v>ROI</v>
          </cell>
          <cell r="D2900" t="str">
            <v>GI3</v>
          </cell>
          <cell r="E2900" t="str">
            <v>ROI Oil</v>
          </cell>
          <cell r="F2900" t="str">
            <v>Mark-up</v>
          </cell>
          <cell r="H2900" t="str">
            <v>€/MWh</v>
          </cell>
        </row>
        <row r="2901">
          <cell r="A2901" t="str">
            <v>ROI</v>
          </cell>
          <cell r="D2901" t="str">
            <v>GI3</v>
          </cell>
          <cell r="E2901" t="str">
            <v>ROI Oil</v>
          </cell>
          <cell r="F2901" t="str">
            <v>Mark-up</v>
          </cell>
          <cell r="H2901" t="str">
            <v>€/MWh</v>
          </cell>
        </row>
        <row r="2902">
          <cell r="A2902" t="str">
            <v>ROI</v>
          </cell>
          <cell r="D2902" t="str">
            <v>GI3</v>
          </cell>
          <cell r="E2902" t="str">
            <v>ROI Oil</v>
          </cell>
          <cell r="F2902" t="str">
            <v>Price Received</v>
          </cell>
          <cell r="H2902" t="str">
            <v>€/MWh</v>
          </cell>
        </row>
        <row r="2903">
          <cell r="A2903" t="str">
            <v>ROI</v>
          </cell>
          <cell r="D2903" t="str">
            <v>GI3</v>
          </cell>
          <cell r="E2903" t="str">
            <v>ROI Oil</v>
          </cell>
          <cell r="F2903" t="str">
            <v>Pool Revenue</v>
          </cell>
          <cell r="H2903">
            <v>0</v>
          </cell>
        </row>
        <row r="2904">
          <cell r="A2904" t="str">
            <v>ROI</v>
          </cell>
          <cell r="D2904" t="str">
            <v>GI3</v>
          </cell>
          <cell r="E2904" t="str">
            <v>ROI Oil</v>
          </cell>
          <cell r="F2904" t="str">
            <v>Net Revenue</v>
          </cell>
          <cell r="H2904">
            <v>0</v>
          </cell>
        </row>
        <row r="2905">
          <cell r="A2905" t="str">
            <v>ROI</v>
          </cell>
          <cell r="D2905" t="str">
            <v>GI3</v>
          </cell>
          <cell r="E2905" t="str">
            <v>ROI Oil</v>
          </cell>
          <cell r="F2905" t="str">
            <v>Net Profit</v>
          </cell>
          <cell r="H2905">
            <v>0</v>
          </cell>
        </row>
        <row r="2906">
          <cell r="A2906" t="str">
            <v>ROI</v>
          </cell>
          <cell r="D2906" t="str">
            <v>GI3</v>
          </cell>
          <cell r="E2906" t="str">
            <v>ROI Oil</v>
          </cell>
          <cell r="F2906" t="str">
            <v>Installed Capacity</v>
          </cell>
          <cell r="H2906" t="str">
            <v>MW</v>
          </cell>
        </row>
        <row r="2907">
          <cell r="A2907" t="str">
            <v>ROI</v>
          </cell>
          <cell r="D2907" t="str">
            <v>GI3</v>
          </cell>
          <cell r="E2907" t="str">
            <v>ROI Oil</v>
          </cell>
          <cell r="F2907" t="str">
            <v>Rated Capacity</v>
          </cell>
          <cell r="H2907" t="str">
            <v>MW</v>
          </cell>
        </row>
        <row r="2908">
          <cell r="A2908" t="str">
            <v>ROI</v>
          </cell>
          <cell r="D2908" t="str">
            <v>GI3</v>
          </cell>
          <cell r="E2908" t="str">
            <v>ROI Oil</v>
          </cell>
          <cell r="F2908" t="str">
            <v>Maintenance</v>
          </cell>
          <cell r="H2908" t="str">
            <v>GWh</v>
          </cell>
        </row>
        <row r="2909">
          <cell r="A2909" t="str">
            <v>ROI</v>
          </cell>
          <cell r="D2909" t="str">
            <v>GI3</v>
          </cell>
          <cell r="E2909" t="str">
            <v>ROI Oil</v>
          </cell>
          <cell r="F2909" t="str">
            <v>Forced Outage</v>
          </cell>
          <cell r="H2909" t="str">
            <v>GWh</v>
          </cell>
        </row>
        <row r="2910">
          <cell r="A2910" t="str">
            <v>ROI</v>
          </cell>
          <cell r="D2910" t="str">
            <v>GI3</v>
          </cell>
          <cell r="E2910" t="str">
            <v>ROI Oil</v>
          </cell>
          <cell r="F2910" t="str">
            <v>Available Energy</v>
          </cell>
          <cell r="H2910" t="str">
            <v>GWh</v>
          </cell>
        </row>
        <row r="2911">
          <cell r="A2911" t="str">
            <v>ROI</v>
          </cell>
          <cell r="D2911" t="str">
            <v>TB1</v>
          </cell>
          <cell r="E2911" t="str">
            <v>ROI Oil</v>
          </cell>
          <cell r="F2911" t="str">
            <v>Generation</v>
          </cell>
          <cell r="H2911" t="str">
            <v>GWh</v>
          </cell>
        </row>
        <row r="2912">
          <cell r="A2912" t="str">
            <v>ROI</v>
          </cell>
          <cell r="D2912" t="str">
            <v>TB1</v>
          </cell>
          <cell r="E2912" t="str">
            <v>ROI Oil</v>
          </cell>
          <cell r="F2912" t="str">
            <v>Units Started</v>
          </cell>
          <cell r="H2912" t="str">
            <v>-</v>
          </cell>
        </row>
        <row r="2913">
          <cell r="A2913" t="str">
            <v>ROI</v>
          </cell>
          <cell r="D2913" t="str">
            <v>TB1</v>
          </cell>
          <cell r="E2913" t="str">
            <v>ROI Oil</v>
          </cell>
          <cell r="F2913" t="str">
            <v>Hours of Operation</v>
          </cell>
          <cell r="H2913" t="str">
            <v>hrs</v>
          </cell>
        </row>
        <row r="2914">
          <cell r="A2914" t="str">
            <v>ROI</v>
          </cell>
          <cell r="D2914" t="str">
            <v>TB1</v>
          </cell>
          <cell r="E2914" t="str">
            <v>ROI Oil</v>
          </cell>
          <cell r="F2914" t="str">
            <v>Capacity Factor</v>
          </cell>
          <cell r="H2914" t="str">
            <v>%</v>
          </cell>
        </row>
        <row r="2915">
          <cell r="A2915" t="str">
            <v>ROI</v>
          </cell>
          <cell r="D2915" t="str">
            <v>TB1</v>
          </cell>
          <cell r="E2915" t="str">
            <v>ROI Oil</v>
          </cell>
          <cell r="F2915" t="str">
            <v>Energy Curtailed</v>
          </cell>
          <cell r="H2915" t="str">
            <v>GWh</v>
          </cell>
        </row>
        <row r="2916">
          <cell r="A2916" t="str">
            <v>ROI</v>
          </cell>
          <cell r="D2916" t="str">
            <v>TB1</v>
          </cell>
          <cell r="E2916" t="str">
            <v>ROI Oil</v>
          </cell>
          <cell r="F2916" t="str">
            <v>Fixed Load Generation</v>
          </cell>
          <cell r="H2916" t="str">
            <v>GWh</v>
          </cell>
        </row>
        <row r="2917">
          <cell r="A2917" t="str">
            <v>ROI</v>
          </cell>
          <cell r="D2917" t="str">
            <v>TB1</v>
          </cell>
          <cell r="E2917" t="str">
            <v>ROI Oil</v>
          </cell>
          <cell r="F2917" t="str">
            <v>Pump Load</v>
          </cell>
          <cell r="H2917" t="str">
            <v>GWh</v>
          </cell>
        </row>
        <row r="2918">
          <cell r="A2918" t="str">
            <v>ROI</v>
          </cell>
          <cell r="D2918" t="str">
            <v>TB1</v>
          </cell>
          <cell r="E2918" t="str">
            <v>ROI Oil</v>
          </cell>
          <cell r="F2918" t="str">
            <v>VO&amp;M Cost</v>
          </cell>
          <cell r="H2918">
            <v>0</v>
          </cell>
        </row>
        <row r="2919">
          <cell r="A2919" t="str">
            <v>ROI</v>
          </cell>
          <cell r="D2919" t="str">
            <v>TB1</v>
          </cell>
          <cell r="E2919" t="str">
            <v>ROI Oil</v>
          </cell>
          <cell r="F2919" t="str">
            <v>Generation Cost</v>
          </cell>
          <cell r="H2919">
            <v>0</v>
          </cell>
        </row>
        <row r="2920">
          <cell r="A2920" t="str">
            <v>ROI</v>
          </cell>
          <cell r="D2920" t="str">
            <v>TB1</v>
          </cell>
          <cell r="E2920" t="str">
            <v>ROI Oil</v>
          </cell>
          <cell r="F2920" t="str">
            <v>Start &amp; Shutdown Cost</v>
          </cell>
          <cell r="H2920">
            <v>0</v>
          </cell>
        </row>
        <row r="2921">
          <cell r="A2921" t="str">
            <v>ROI</v>
          </cell>
          <cell r="D2921" t="str">
            <v>TB1</v>
          </cell>
          <cell r="E2921" t="str">
            <v>ROI Oil</v>
          </cell>
          <cell r="F2921" t="str">
            <v>Start Fuel Cost</v>
          </cell>
          <cell r="H2921">
            <v>0</v>
          </cell>
        </row>
        <row r="2922">
          <cell r="A2922" t="str">
            <v>ROI</v>
          </cell>
          <cell r="D2922" t="str">
            <v>TB1</v>
          </cell>
          <cell r="E2922" t="str">
            <v>ROI Oil</v>
          </cell>
          <cell r="F2922" t="str">
            <v>Emissions Cost</v>
          </cell>
          <cell r="H2922">
            <v>0</v>
          </cell>
        </row>
        <row r="2923">
          <cell r="A2923" t="str">
            <v>ROI</v>
          </cell>
          <cell r="D2923" t="str">
            <v>TB1</v>
          </cell>
          <cell r="E2923" t="str">
            <v>ROI Oil</v>
          </cell>
          <cell r="F2923" t="str">
            <v>Total Generation Cost</v>
          </cell>
          <cell r="H2923">
            <v>0</v>
          </cell>
        </row>
        <row r="2924">
          <cell r="A2924" t="str">
            <v>ROI</v>
          </cell>
          <cell r="D2924" t="str">
            <v>TB1</v>
          </cell>
          <cell r="E2924" t="str">
            <v>ROI Oil</v>
          </cell>
          <cell r="F2924" t="str">
            <v>SRMC</v>
          </cell>
          <cell r="H2924" t="str">
            <v>€/MWh</v>
          </cell>
        </row>
        <row r="2925">
          <cell r="A2925" t="str">
            <v>ROI</v>
          </cell>
          <cell r="D2925" t="str">
            <v>TB1</v>
          </cell>
          <cell r="E2925" t="str">
            <v>ROI Oil</v>
          </cell>
          <cell r="F2925" t="str">
            <v>Mark-up</v>
          </cell>
          <cell r="H2925" t="str">
            <v>€/MWh</v>
          </cell>
        </row>
        <row r="2926">
          <cell r="A2926" t="str">
            <v>ROI</v>
          </cell>
          <cell r="D2926" t="str">
            <v>TB1</v>
          </cell>
          <cell r="E2926" t="str">
            <v>ROI Oil</v>
          </cell>
          <cell r="F2926" t="str">
            <v>Mark-up</v>
          </cell>
          <cell r="H2926" t="str">
            <v>€/MWh</v>
          </cell>
        </row>
        <row r="2927">
          <cell r="A2927" t="str">
            <v>ROI</v>
          </cell>
          <cell r="D2927" t="str">
            <v>TB1</v>
          </cell>
          <cell r="E2927" t="str">
            <v>ROI Oil</v>
          </cell>
          <cell r="F2927" t="str">
            <v>Mark-up</v>
          </cell>
          <cell r="H2927" t="str">
            <v>€/MWh</v>
          </cell>
        </row>
        <row r="2928">
          <cell r="A2928" t="str">
            <v>ROI</v>
          </cell>
          <cell r="D2928" t="str">
            <v>TB1</v>
          </cell>
          <cell r="E2928" t="str">
            <v>ROI Oil</v>
          </cell>
          <cell r="F2928" t="str">
            <v>Price Received</v>
          </cell>
          <cell r="H2928" t="str">
            <v>€/MWh</v>
          </cell>
        </row>
        <row r="2929">
          <cell r="A2929" t="str">
            <v>ROI</v>
          </cell>
          <cell r="D2929" t="str">
            <v>TB1</v>
          </cell>
          <cell r="E2929" t="str">
            <v>ROI Oil</v>
          </cell>
          <cell r="F2929" t="str">
            <v>Pool Revenue</v>
          </cell>
          <cell r="H2929">
            <v>0</v>
          </cell>
        </row>
        <row r="2930">
          <cell r="A2930" t="str">
            <v>ROI</v>
          </cell>
          <cell r="D2930" t="str">
            <v>TB1</v>
          </cell>
          <cell r="E2930" t="str">
            <v>ROI Oil</v>
          </cell>
          <cell r="F2930" t="str">
            <v>Net Revenue</v>
          </cell>
          <cell r="H2930">
            <v>0</v>
          </cell>
        </row>
        <row r="2931">
          <cell r="A2931" t="str">
            <v>ROI</v>
          </cell>
          <cell r="D2931" t="str">
            <v>TB1</v>
          </cell>
          <cell r="E2931" t="str">
            <v>ROI Oil</v>
          </cell>
          <cell r="F2931" t="str">
            <v>Net Profit</v>
          </cell>
          <cell r="H2931">
            <v>0</v>
          </cell>
        </row>
        <row r="2932">
          <cell r="A2932" t="str">
            <v>ROI</v>
          </cell>
          <cell r="D2932" t="str">
            <v>TB1</v>
          </cell>
          <cell r="E2932" t="str">
            <v>ROI Oil</v>
          </cell>
          <cell r="F2932" t="str">
            <v>Installed Capacity</v>
          </cell>
          <cell r="H2932" t="str">
            <v>MW</v>
          </cell>
        </row>
        <row r="2933">
          <cell r="A2933" t="str">
            <v>ROI</v>
          </cell>
          <cell r="D2933" t="str">
            <v>TB1</v>
          </cell>
          <cell r="E2933" t="str">
            <v>ROI Oil</v>
          </cell>
          <cell r="F2933" t="str">
            <v>Rated Capacity</v>
          </cell>
          <cell r="H2933" t="str">
            <v>MW</v>
          </cell>
        </row>
        <row r="2934">
          <cell r="A2934" t="str">
            <v>ROI</v>
          </cell>
          <cell r="D2934" t="str">
            <v>TB1</v>
          </cell>
          <cell r="E2934" t="str">
            <v>ROI Oil</v>
          </cell>
          <cell r="F2934" t="str">
            <v>Maintenance</v>
          </cell>
          <cell r="H2934" t="str">
            <v>GWh</v>
          </cell>
        </row>
        <row r="2935">
          <cell r="A2935" t="str">
            <v>ROI</v>
          </cell>
          <cell r="D2935" t="str">
            <v>TB1</v>
          </cell>
          <cell r="E2935" t="str">
            <v>ROI Oil</v>
          </cell>
          <cell r="F2935" t="str">
            <v>Forced Outage</v>
          </cell>
          <cell r="H2935" t="str">
            <v>GWh</v>
          </cell>
        </row>
        <row r="2936">
          <cell r="A2936" t="str">
            <v>ROI</v>
          </cell>
          <cell r="D2936" t="str">
            <v>TB1</v>
          </cell>
          <cell r="E2936" t="str">
            <v>ROI Oil</v>
          </cell>
          <cell r="F2936" t="str">
            <v>Available Energy</v>
          </cell>
          <cell r="H2936" t="str">
            <v>GWh</v>
          </cell>
        </row>
        <row r="2937">
          <cell r="A2937" t="str">
            <v>ROI</v>
          </cell>
          <cell r="D2937" t="str">
            <v>TB2</v>
          </cell>
          <cell r="E2937" t="str">
            <v>ROI Oil</v>
          </cell>
          <cell r="F2937" t="str">
            <v>Generation</v>
          </cell>
          <cell r="H2937" t="str">
            <v>GWh</v>
          </cell>
        </row>
        <row r="2938">
          <cell r="A2938" t="str">
            <v>ROI</v>
          </cell>
          <cell r="D2938" t="str">
            <v>TB2</v>
          </cell>
          <cell r="E2938" t="str">
            <v>ROI Oil</v>
          </cell>
          <cell r="F2938" t="str">
            <v>Units Started</v>
          </cell>
          <cell r="H2938" t="str">
            <v>-</v>
          </cell>
        </row>
        <row r="2939">
          <cell r="A2939" t="str">
            <v>ROI</v>
          </cell>
          <cell r="D2939" t="str">
            <v>TB2</v>
          </cell>
          <cell r="E2939" t="str">
            <v>ROI Oil</v>
          </cell>
          <cell r="F2939" t="str">
            <v>Hours of Operation</v>
          </cell>
          <cell r="H2939" t="str">
            <v>hrs</v>
          </cell>
        </row>
        <row r="2940">
          <cell r="A2940" t="str">
            <v>ROI</v>
          </cell>
          <cell r="D2940" t="str">
            <v>TB2</v>
          </cell>
          <cell r="E2940" t="str">
            <v>ROI Oil</v>
          </cell>
          <cell r="F2940" t="str">
            <v>Capacity Factor</v>
          </cell>
          <cell r="H2940" t="str">
            <v>%</v>
          </cell>
        </row>
        <row r="2941">
          <cell r="A2941" t="str">
            <v>ROI</v>
          </cell>
          <cell r="D2941" t="str">
            <v>TB2</v>
          </cell>
          <cell r="E2941" t="str">
            <v>ROI Oil</v>
          </cell>
          <cell r="F2941" t="str">
            <v>Energy Curtailed</v>
          </cell>
          <cell r="H2941" t="str">
            <v>GWh</v>
          </cell>
        </row>
        <row r="2942">
          <cell r="A2942" t="str">
            <v>ROI</v>
          </cell>
          <cell r="D2942" t="str">
            <v>TB2</v>
          </cell>
          <cell r="E2942" t="str">
            <v>ROI Oil</v>
          </cell>
          <cell r="F2942" t="str">
            <v>Fixed Load Generation</v>
          </cell>
          <cell r="H2942" t="str">
            <v>GWh</v>
          </cell>
        </row>
        <row r="2943">
          <cell r="A2943" t="str">
            <v>ROI</v>
          </cell>
          <cell r="D2943" t="str">
            <v>TB2</v>
          </cell>
          <cell r="E2943" t="str">
            <v>ROI Oil</v>
          </cell>
          <cell r="F2943" t="str">
            <v>Pump Load</v>
          </cell>
          <cell r="H2943" t="str">
            <v>GWh</v>
          </cell>
        </row>
        <row r="2944">
          <cell r="A2944" t="str">
            <v>ROI</v>
          </cell>
          <cell r="D2944" t="str">
            <v>TB2</v>
          </cell>
          <cell r="E2944" t="str">
            <v>ROI Oil</v>
          </cell>
          <cell r="F2944" t="str">
            <v>VO&amp;M Cost</v>
          </cell>
          <cell r="H2944">
            <v>0</v>
          </cell>
        </row>
        <row r="2945">
          <cell r="A2945" t="str">
            <v>ROI</v>
          </cell>
          <cell r="D2945" t="str">
            <v>TB2</v>
          </cell>
          <cell r="E2945" t="str">
            <v>ROI Oil</v>
          </cell>
          <cell r="F2945" t="str">
            <v>Generation Cost</v>
          </cell>
          <cell r="H2945">
            <v>0</v>
          </cell>
        </row>
        <row r="2946">
          <cell r="A2946" t="str">
            <v>ROI</v>
          </cell>
          <cell r="D2946" t="str">
            <v>TB2</v>
          </cell>
          <cell r="E2946" t="str">
            <v>ROI Oil</v>
          </cell>
          <cell r="F2946" t="str">
            <v>Start &amp; Shutdown Cost</v>
          </cell>
          <cell r="H2946">
            <v>0</v>
          </cell>
        </row>
        <row r="2947">
          <cell r="A2947" t="str">
            <v>ROI</v>
          </cell>
          <cell r="D2947" t="str">
            <v>TB2</v>
          </cell>
          <cell r="E2947" t="str">
            <v>ROI Oil</v>
          </cell>
          <cell r="F2947" t="str">
            <v>Start Fuel Cost</v>
          </cell>
          <cell r="H2947">
            <v>0</v>
          </cell>
        </row>
        <row r="2948">
          <cell r="A2948" t="str">
            <v>ROI</v>
          </cell>
          <cell r="D2948" t="str">
            <v>TB2</v>
          </cell>
          <cell r="E2948" t="str">
            <v>ROI Oil</v>
          </cell>
          <cell r="F2948" t="str">
            <v>Emissions Cost</v>
          </cell>
          <cell r="H2948">
            <v>0</v>
          </cell>
        </row>
        <row r="2949">
          <cell r="A2949" t="str">
            <v>ROI</v>
          </cell>
          <cell r="D2949" t="str">
            <v>TB2</v>
          </cell>
          <cell r="E2949" t="str">
            <v>ROI Oil</v>
          </cell>
          <cell r="F2949" t="str">
            <v>Total Generation Cost</v>
          </cell>
          <cell r="H2949">
            <v>0</v>
          </cell>
        </row>
        <row r="2950">
          <cell r="A2950" t="str">
            <v>ROI</v>
          </cell>
          <cell r="D2950" t="str">
            <v>TB2</v>
          </cell>
          <cell r="E2950" t="str">
            <v>ROI Oil</v>
          </cell>
          <cell r="F2950" t="str">
            <v>SRMC</v>
          </cell>
          <cell r="H2950" t="str">
            <v>€/MWh</v>
          </cell>
        </row>
        <row r="2951">
          <cell r="A2951" t="str">
            <v>ROI</v>
          </cell>
          <cell r="D2951" t="str">
            <v>TB2</v>
          </cell>
          <cell r="E2951" t="str">
            <v>ROI Oil</v>
          </cell>
          <cell r="F2951" t="str">
            <v>Mark-up</v>
          </cell>
          <cell r="H2951" t="str">
            <v>€/MWh</v>
          </cell>
        </row>
        <row r="2952">
          <cell r="A2952" t="str">
            <v>ROI</v>
          </cell>
          <cell r="D2952" t="str">
            <v>TB2</v>
          </cell>
          <cell r="E2952" t="str">
            <v>ROI Oil</v>
          </cell>
          <cell r="F2952" t="str">
            <v>Mark-up</v>
          </cell>
          <cell r="H2952" t="str">
            <v>€/MWh</v>
          </cell>
        </row>
        <row r="2953">
          <cell r="A2953" t="str">
            <v>ROI</v>
          </cell>
          <cell r="D2953" t="str">
            <v>TB2</v>
          </cell>
          <cell r="E2953" t="str">
            <v>ROI Oil</v>
          </cell>
          <cell r="F2953" t="str">
            <v>Mark-up</v>
          </cell>
          <cell r="H2953" t="str">
            <v>€/MWh</v>
          </cell>
        </row>
        <row r="2954">
          <cell r="A2954" t="str">
            <v>ROI</v>
          </cell>
          <cell r="D2954" t="str">
            <v>TB2</v>
          </cell>
          <cell r="E2954" t="str">
            <v>ROI Oil</v>
          </cell>
          <cell r="F2954" t="str">
            <v>Price Received</v>
          </cell>
          <cell r="H2954" t="str">
            <v>€/MWh</v>
          </cell>
        </row>
        <row r="2955">
          <cell r="A2955" t="str">
            <v>ROI</v>
          </cell>
          <cell r="D2955" t="str">
            <v>TB2</v>
          </cell>
          <cell r="E2955" t="str">
            <v>ROI Oil</v>
          </cell>
          <cell r="F2955" t="str">
            <v>Pool Revenue</v>
          </cell>
          <cell r="H2955">
            <v>0</v>
          </cell>
        </row>
        <row r="2956">
          <cell r="A2956" t="str">
            <v>ROI</v>
          </cell>
          <cell r="D2956" t="str">
            <v>TB2</v>
          </cell>
          <cell r="E2956" t="str">
            <v>ROI Oil</v>
          </cell>
          <cell r="F2956" t="str">
            <v>Net Revenue</v>
          </cell>
          <cell r="H2956">
            <v>0</v>
          </cell>
        </row>
        <row r="2957">
          <cell r="A2957" t="str">
            <v>ROI</v>
          </cell>
          <cell r="D2957" t="str">
            <v>TB2</v>
          </cell>
          <cell r="E2957" t="str">
            <v>ROI Oil</v>
          </cell>
          <cell r="F2957" t="str">
            <v>Net Profit</v>
          </cell>
          <cell r="H2957">
            <v>0</v>
          </cell>
        </row>
        <row r="2958">
          <cell r="A2958" t="str">
            <v>ROI</v>
          </cell>
          <cell r="D2958" t="str">
            <v>TB2</v>
          </cell>
          <cell r="E2958" t="str">
            <v>ROI Oil</v>
          </cell>
          <cell r="F2958" t="str">
            <v>Installed Capacity</v>
          </cell>
          <cell r="H2958" t="str">
            <v>MW</v>
          </cell>
        </row>
        <row r="2959">
          <cell r="A2959" t="str">
            <v>ROI</v>
          </cell>
          <cell r="D2959" t="str">
            <v>TB2</v>
          </cell>
          <cell r="E2959" t="str">
            <v>ROI Oil</v>
          </cell>
          <cell r="F2959" t="str">
            <v>Rated Capacity</v>
          </cell>
          <cell r="H2959" t="str">
            <v>MW</v>
          </cell>
        </row>
        <row r="2960">
          <cell r="A2960" t="str">
            <v>ROI</v>
          </cell>
          <cell r="D2960" t="str">
            <v>TB2</v>
          </cell>
          <cell r="E2960" t="str">
            <v>ROI Oil</v>
          </cell>
          <cell r="F2960" t="str">
            <v>Maintenance</v>
          </cell>
          <cell r="H2960" t="str">
            <v>GWh</v>
          </cell>
        </row>
        <row r="2961">
          <cell r="A2961" t="str">
            <v>ROI</v>
          </cell>
          <cell r="D2961" t="str">
            <v>TB2</v>
          </cell>
          <cell r="E2961" t="str">
            <v>ROI Oil</v>
          </cell>
          <cell r="F2961" t="str">
            <v>Forced Outage</v>
          </cell>
          <cell r="H2961" t="str">
            <v>GWh</v>
          </cell>
        </row>
        <row r="2962">
          <cell r="A2962" t="str">
            <v>ROI</v>
          </cell>
          <cell r="D2962" t="str">
            <v>TB2</v>
          </cell>
          <cell r="E2962" t="str">
            <v>ROI Oil</v>
          </cell>
          <cell r="F2962" t="str">
            <v>Available Energy</v>
          </cell>
          <cell r="H2962" t="str">
            <v>GWh</v>
          </cell>
        </row>
        <row r="2963">
          <cell r="A2963" t="str">
            <v>ROI</v>
          </cell>
          <cell r="D2963" t="str">
            <v>TB3</v>
          </cell>
          <cell r="E2963" t="str">
            <v>ROI Oil</v>
          </cell>
          <cell r="F2963" t="str">
            <v>Generation</v>
          </cell>
          <cell r="H2963" t="str">
            <v>GWh</v>
          </cell>
        </row>
        <row r="2964">
          <cell r="A2964" t="str">
            <v>ROI</v>
          </cell>
          <cell r="D2964" t="str">
            <v>TB3</v>
          </cell>
          <cell r="E2964" t="str">
            <v>ROI Oil</v>
          </cell>
          <cell r="F2964" t="str">
            <v>Units Started</v>
          </cell>
          <cell r="H2964" t="str">
            <v>-</v>
          </cell>
        </row>
        <row r="2965">
          <cell r="A2965" t="str">
            <v>ROI</v>
          </cell>
          <cell r="D2965" t="str">
            <v>TB3</v>
          </cell>
          <cell r="E2965" t="str">
            <v>ROI Oil</v>
          </cell>
          <cell r="F2965" t="str">
            <v>Hours of Operation</v>
          </cell>
          <cell r="H2965" t="str">
            <v>hrs</v>
          </cell>
        </row>
        <row r="2966">
          <cell r="A2966" t="str">
            <v>ROI</v>
          </cell>
          <cell r="D2966" t="str">
            <v>TB3</v>
          </cell>
          <cell r="E2966" t="str">
            <v>ROI Oil</v>
          </cell>
          <cell r="F2966" t="str">
            <v>Capacity Factor</v>
          </cell>
          <cell r="H2966" t="str">
            <v>%</v>
          </cell>
        </row>
        <row r="2967">
          <cell r="A2967" t="str">
            <v>ROI</v>
          </cell>
          <cell r="D2967" t="str">
            <v>TB3</v>
          </cell>
          <cell r="E2967" t="str">
            <v>ROI Oil</v>
          </cell>
          <cell r="F2967" t="str">
            <v>Energy Curtailed</v>
          </cell>
          <cell r="H2967" t="str">
            <v>GWh</v>
          </cell>
        </row>
        <row r="2968">
          <cell r="A2968" t="str">
            <v>ROI</v>
          </cell>
          <cell r="D2968" t="str">
            <v>TB3</v>
          </cell>
          <cell r="E2968" t="str">
            <v>ROI Oil</v>
          </cell>
          <cell r="F2968" t="str">
            <v>Fixed Load Generation</v>
          </cell>
          <cell r="H2968" t="str">
            <v>GWh</v>
          </cell>
        </row>
        <row r="2969">
          <cell r="A2969" t="str">
            <v>ROI</v>
          </cell>
          <cell r="D2969" t="str">
            <v>TB3</v>
          </cell>
          <cell r="E2969" t="str">
            <v>ROI Oil</v>
          </cell>
          <cell r="F2969" t="str">
            <v>Pump Load</v>
          </cell>
          <cell r="H2969" t="str">
            <v>GWh</v>
          </cell>
        </row>
        <row r="2970">
          <cell r="A2970" t="str">
            <v>ROI</v>
          </cell>
          <cell r="D2970" t="str">
            <v>TB3</v>
          </cell>
          <cell r="E2970" t="str">
            <v>ROI Oil</v>
          </cell>
          <cell r="F2970" t="str">
            <v>VO&amp;M Cost</v>
          </cell>
          <cell r="H2970">
            <v>0</v>
          </cell>
        </row>
        <row r="2971">
          <cell r="A2971" t="str">
            <v>ROI</v>
          </cell>
          <cell r="D2971" t="str">
            <v>TB3</v>
          </cell>
          <cell r="E2971" t="str">
            <v>ROI Oil</v>
          </cell>
          <cell r="F2971" t="str">
            <v>Generation Cost</v>
          </cell>
          <cell r="H2971">
            <v>0</v>
          </cell>
        </row>
        <row r="2972">
          <cell r="A2972" t="str">
            <v>ROI</v>
          </cell>
          <cell r="D2972" t="str">
            <v>TB3</v>
          </cell>
          <cell r="E2972" t="str">
            <v>ROI Oil</v>
          </cell>
          <cell r="F2972" t="str">
            <v>Start &amp; Shutdown Cost</v>
          </cell>
          <cell r="H2972">
            <v>0</v>
          </cell>
        </row>
        <row r="2973">
          <cell r="A2973" t="str">
            <v>ROI</v>
          </cell>
          <cell r="D2973" t="str">
            <v>TB3</v>
          </cell>
          <cell r="E2973" t="str">
            <v>ROI Oil</v>
          </cell>
          <cell r="F2973" t="str">
            <v>Start Fuel Cost</v>
          </cell>
          <cell r="H2973">
            <v>0</v>
          </cell>
        </row>
        <row r="2974">
          <cell r="A2974" t="str">
            <v>ROI</v>
          </cell>
          <cell r="D2974" t="str">
            <v>TB3</v>
          </cell>
          <cell r="E2974" t="str">
            <v>ROI Oil</v>
          </cell>
          <cell r="F2974" t="str">
            <v>Emissions Cost</v>
          </cell>
          <cell r="H2974">
            <v>0</v>
          </cell>
        </row>
        <row r="2975">
          <cell r="A2975" t="str">
            <v>ROI</v>
          </cell>
          <cell r="D2975" t="str">
            <v>TB3</v>
          </cell>
          <cell r="E2975" t="str">
            <v>ROI Oil</v>
          </cell>
          <cell r="F2975" t="str">
            <v>Total Generation Cost</v>
          </cell>
          <cell r="H2975">
            <v>0</v>
          </cell>
        </row>
        <row r="2976">
          <cell r="A2976" t="str">
            <v>ROI</v>
          </cell>
          <cell r="D2976" t="str">
            <v>TB3</v>
          </cell>
          <cell r="E2976" t="str">
            <v>ROI Oil</v>
          </cell>
          <cell r="F2976" t="str">
            <v>SRMC</v>
          </cell>
          <cell r="H2976" t="str">
            <v>€/MWh</v>
          </cell>
        </row>
        <row r="2977">
          <cell r="A2977" t="str">
            <v>ROI</v>
          </cell>
          <cell r="D2977" t="str">
            <v>TB3</v>
          </cell>
          <cell r="E2977" t="str">
            <v>ROI Oil</v>
          </cell>
          <cell r="F2977" t="str">
            <v>Mark-up</v>
          </cell>
          <cell r="H2977" t="str">
            <v>€/MWh</v>
          </cell>
        </row>
        <row r="2978">
          <cell r="A2978" t="str">
            <v>ROI</v>
          </cell>
          <cell r="D2978" t="str">
            <v>TB3</v>
          </cell>
          <cell r="E2978" t="str">
            <v>ROI Oil</v>
          </cell>
          <cell r="F2978" t="str">
            <v>Mark-up</v>
          </cell>
          <cell r="H2978" t="str">
            <v>€/MWh</v>
          </cell>
        </row>
        <row r="2979">
          <cell r="A2979" t="str">
            <v>ROI</v>
          </cell>
          <cell r="D2979" t="str">
            <v>TB3</v>
          </cell>
          <cell r="E2979" t="str">
            <v>ROI Oil</v>
          </cell>
          <cell r="F2979" t="str">
            <v>Mark-up</v>
          </cell>
          <cell r="H2979" t="str">
            <v>€/MWh</v>
          </cell>
        </row>
        <row r="2980">
          <cell r="A2980" t="str">
            <v>ROI</v>
          </cell>
          <cell r="D2980" t="str">
            <v>TB3</v>
          </cell>
          <cell r="E2980" t="str">
            <v>ROI Oil</v>
          </cell>
          <cell r="F2980" t="str">
            <v>Mark-up</v>
          </cell>
          <cell r="H2980" t="str">
            <v>€/MWh</v>
          </cell>
        </row>
        <row r="2981">
          <cell r="A2981" t="str">
            <v>ROI</v>
          </cell>
          <cell r="D2981" t="str">
            <v>TB3</v>
          </cell>
          <cell r="E2981" t="str">
            <v>ROI Oil</v>
          </cell>
          <cell r="F2981" t="str">
            <v>Price Received</v>
          </cell>
          <cell r="H2981" t="str">
            <v>€/MWh</v>
          </cell>
        </row>
        <row r="2982">
          <cell r="A2982" t="str">
            <v>ROI</v>
          </cell>
          <cell r="D2982" t="str">
            <v>TB3</v>
          </cell>
          <cell r="E2982" t="str">
            <v>ROI Oil</v>
          </cell>
          <cell r="F2982" t="str">
            <v>Pool Revenue</v>
          </cell>
          <cell r="H2982">
            <v>0</v>
          </cell>
        </row>
        <row r="2983">
          <cell r="A2983" t="str">
            <v>ROI</v>
          </cell>
          <cell r="D2983" t="str">
            <v>TB3</v>
          </cell>
          <cell r="E2983" t="str">
            <v>ROI Oil</v>
          </cell>
          <cell r="F2983" t="str">
            <v>Net Revenue</v>
          </cell>
          <cell r="H2983">
            <v>0</v>
          </cell>
        </row>
        <row r="2984">
          <cell r="A2984" t="str">
            <v>ROI</v>
          </cell>
          <cell r="D2984" t="str">
            <v>TB3</v>
          </cell>
          <cell r="E2984" t="str">
            <v>ROI Oil</v>
          </cell>
          <cell r="F2984" t="str">
            <v>Net Profit</v>
          </cell>
          <cell r="H2984">
            <v>0</v>
          </cell>
        </row>
        <row r="2985">
          <cell r="A2985" t="str">
            <v>ROI</v>
          </cell>
          <cell r="D2985" t="str">
            <v>TB3</v>
          </cell>
          <cell r="E2985" t="str">
            <v>ROI Oil</v>
          </cell>
          <cell r="F2985" t="str">
            <v>Installed Capacity</v>
          </cell>
          <cell r="H2985" t="str">
            <v>MW</v>
          </cell>
        </row>
        <row r="2986">
          <cell r="A2986" t="str">
            <v>ROI</v>
          </cell>
          <cell r="D2986" t="str">
            <v>TB3</v>
          </cell>
          <cell r="E2986" t="str">
            <v>ROI Oil</v>
          </cell>
          <cell r="F2986" t="str">
            <v>Rated Capacity</v>
          </cell>
          <cell r="H2986" t="str">
            <v>MW</v>
          </cell>
        </row>
        <row r="2987">
          <cell r="A2987" t="str">
            <v>ROI</v>
          </cell>
          <cell r="D2987" t="str">
            <v>TB3</v>
          </cell>
          <cell r="E2987" t="str">
            <v>ROI Oil</v>
          </cell>
          <cell r="F2987" t="str">
            <v>Maintenance</v>
          </cell>
          <cell r="H2987" t="str">
            <v>GWh</v>
          </cell>
        </row>
        <row r="2988">
          <cell r="A2988" t="str">
            <v>ROI</v>
          </cell>
          <cell r="D2988" t="str">
            <v>TB3</v>
          </cell>
          <cell r="E2988" t="str">
            <v>ROI Oil</v>
          </cell>
          <cell r="F2988" t="str">
            <v>Forced Outage</v>
          </cell>
          <cell r="H2988" t="str">
            <v>GWh</v>
          </cell>
        </row>
        <row r="2989">
          <cell r="A2989" t="str">
            <v>ROI</v>
          </cell>
          <cell r="D2989" t="str">
            <v>TB3</v>
          </cell>
          <cell r="E2989" t="str">
            <v>ROI Oil</v>
          </cell>
          <cell r="F2989" t="str">
            <v>Available Energy</v>
          </cell>
          <cell r="H2989" t="str">
            <v>GWh</v>
          </cell>
        </row>
        <row r="2990">
          <cell r="A2990" t="str">
            <v>ROI</v>
          </cell>
          <cell r="D2990" t="str">
            <v>TB4</v>
          </cell>
          <cell r="E2990" t="str">
            <v>ROI Oil</v>
          </cell>
          <cell r="F2990" t="str">
            <v>Generation</v>
          </cell>
          <cell r="H2990" t="str">
            <v>GWh</v>
          </cell>
        </row>
        <row r="2991">
          <cell r="A2991" t="str">
            <v>ROI</v>
          </cell>
          <cell r="D2991" t="str">
            <v>TB4</v>
          </cell>
          <cell r="E2991" t="str">
            <v>ROI Oil</v>
          </cell>
          <cell r="F2991" t="str">
            <v>Units Started</v>
          </cell>
          <cell r="H2991" t="str">
            <v>-</v>
          </cell>
        </row>
        <row r="2992">
          <cell r="A2992" t="str">
            <v>ROI</v>
          </cell>
          <cell r="D2992" t="str">
            <v>TB4</v>
          </cell>
          <cell r="E2992" t="str">
            <v>ROI Oil</v>
          </cell>
          <cell r="F2992" t="str">
            <v>Hours of Operation</v>
          </cell>
          <cell r="H2992" t="str">
            <v>hrs</v>
          </cell>
        </row>
        <row r="2993">
          <cell r="A2993" t="str">
            <v>ROI</v>
          </cell>
          <cell r="D2993" t="str">
            <v>TB4</v>
          </cell>
          <cell r="E2993" t="str">
            <v>ROI Oil</v>
          </cell>
          <cell r="F2993" t="str">
            <v>Capacity Factor</v>
          </cell>
          <cell r="H2993" t="str">
            <v>%</v>
          </cell>
        </row>
        <row r="2994">
          <cell r="A2994" t="str">
            <v>ROI</v>
          </cell>
          <cell r="D2994" t="str">
            <v>TB4</v>
          </cell>
          <cell r="E2994" t="str">
            <v>ROI Oil</v>
          </cell>
          <cell r="F2994" t="str">
            <v>Energy Curtailed</v>
          </cell>
          <cell r="H2994" t="str">
            <v>GWh</v>
          </cell>
        </row>
        <row r="2995">
          <cell r="A2995" t="str">
            <v>ROI</v>
          </cell>
          <cell r="D2995" t="str">
            <v>TB4</v>
          </cell>
          <cell r="E2995" t="str">
            <v>ROI Oil</v>
          </cell>
          <cell r="F2995" t="str">
            <v>Fixed Load Generation</v>
          </cell>
          <cell r="H2995" t="str">
            <v>GWh</v>
          </cell>
        </row>
        <row r="2996">
          <cell r="A2996" t="str">
            <v>ROI</v>
          </cell>
          <cell r="D2996" t="str">
            <v>TB4</v>
          </cell>
          <cell r="E2996" t="str">
            <v>ROI Oil</v>
          </cell>
          <cell r="F2996" t="str">
            <v>Pump Load</v>
          </cell>
          <cell r="H2996" t="str">
            <v>GWh</v>
          </cell>
        </row>
        <row r="2997">
          <cell r="A2997" t="str">
            <v>ROI</v>
          </cell>
          <cell r="D2997" t="str">
            <v>TB4</v>
          </cell>
          <cell r="E2997" t="str">
            <v>ROI Oil</v>
          </cell>
          <cell r="F2997" t="str">
            <v>VO&amp;M Cost</v>
          </cell>
          <cell r="H2997">
            <v>0</v>
          </cell>
        </row>
        <row r="2998">
          <cell r="A2998" t="str">
            <v>ROI</v>
          </cell>
          <cell r="D2998" t="str">
            <v>TB4</v>
          </cell>
          <cell r="E2998" t="str">
            <v>ROI Oil</v>
          </cell>
          <cell r="F2998" t="str">
            <v>Generation Cost</v>
          </cell>
          <cell r="H2998">
            <v>0</v>
          </cell>
        </row>
        <row r="2999">
          <cell r="A2999" t="str">
            <v>ROI</v>
          </cell>
          <cell r="D2999" t="str">
            <v>TB4</v>
          </cell>
          <cell r="E2999" t="str">
            <v>ROI Oil</v>
          </cell>
          <cell r="F2999" t="str">
            <v>Start &amp; Shutdown Cost</v>
          </cell>
          <cell r="H2999">
            <v>0</v>
          </cell>
        </row>
        <row r="3000">
          <cell r="A3000" t="str">
            <v>ROI</v>
          </cell>
          <cell r="D3000" t="str">
            <v>TB4</v>
          </cell>
          <cell r="E3000" t="str">
            <v>ROI Oil</v>
          </cell>
          <cell r="F3000" t="str">
            <v>Start Fuel Cost</v>
          </cell>
          <cell r="H3000">
            <v>0</v>
          </cell>
        </row>
        <row r="3001">
          <cell r="A3001" t="str">
            <v>ROI</v>
          </cell>
          <cell r="D3001" t="str">
            <v>TB4</v>
          </cell>
          <cell r="E3001" t="str">
            <v>ROI Oil</v>
          </cell>
          <cell r="F3001" t="str">
            <v>Emissions Cost</v>
          </cell>
          <cell r="H3001">
            <v>0</v>
          </cell>
        </row>
        <row r="3002">
          <cell r="A3002" t="str">
            <v>ROI</v>
          </cell>
          <cell r="D3002" t="str">
            <v>TB4</v>
          </cell>
          <cell r="E3002" t="str">
            <v>ROI Oil</v>
          </cell>
          <cell r="F3002" t="str">
            <v>Total Generation Cost</v>
          </cell>
          <cell r="H3002">
            <v>0</v>
          </cell>
        </row>
        <row r="3003">
          <cell r="A3003" t="str">
            <v>ROI</v>
          </cell>
          <cell r="D3003" t="str">
            <v>TB4</v>
          </cell>
          <cell r="E3003" t="str">
            <v>ROI Oil</v>
          </cell>
          <cell r="F3003" t="str">
            <v>SRMC</v>
          </cell>
          <cell r="H3003" t="str">
            <v>€/MWh</v>
          </cell>
        </row>
        <row r="3004">
          <cell r="A3004" t="str">
            <v>ROI</v>
          </cell>
          <cell r="D3004" t="str">
            <v>TB4</v>
          </cell>
          <cell r="E3004" t="str">
            <v>ROI Oil</v>
          </cell>
          <cell r="F3004" t="str">
            <v>Mark-up</v>
          </cell>
          <cell r="H3004" t="str">
            <v>€/MWh</v>
          </cell>
        </row>
        <row r="3005">
          <cell r="A3005" t="str">
            <v>ROI</v>
          </cell>
          <cell r="D3005" t="str">
            <v>TB4</v>
          </cell>
          <cell r="E3005" t="str">
            <v>ROI Oil</v>
          </cell>
          <cell r="F3005" t="str">
            <v>Mark-up</v>
          </cell>
          <cell r="H3005" t="str">
            <v>€/MWh</v>
          </cell>
        </row>
        <row r="3006">
          <cell r="A3006" t="str">
            <v>ROI</v>
          </cell>
          <cell r="D3006" t="str">
            <v>TB4</v>
          </cell>
          <cell r="E3006" t="str">
            <v>ROI Oil</v>
          </cell>
          <cell r="F3006" t="str">
            <v>Mark-up</v>
          </cell>
          <cell r="H3006" t="str">
            <v>€/MWh</v>
          </cell>
        </row>
        <row r="3007">
          <cell r="A3007" t="str">
            <v>ROI</v>
          </cell>
          <cell r="D3007" t="str">
            <v>TB4</v>
          </cell>
          <cell r="E3007" t="str">
            <v>ROI Oil</v>
          </cell>
          <cell r="F3007" t="str">
            <v>Mark-up</v>
          </cell>
          <cell r="H3007" t="str">
            <v>€/MWh</v>
          </cell>
        </row>
        <row r="3008">
          <cell r="A3008" t="str">
            <v>ROI</v>
          </cell>
          <cell r="D3008" t="str">
            <v>TB4</v>
          </cell>
          <cell r="E3008" t="str">
            <v>ROI Oil</v>
          </cell>
          <cell r="F3008" t="str">
            <v>Price Received</v>
          </cell>
          <cell r="H3008" t="str">
            <v>€/MWh</v>
          </cell>
        </row>
        <row r="3009">
          <cell r="A3009" t="str">
            <v>ROI</v>
          </cell>
          <cell r="D3009" t="str">
            <v>TB4</v>
          </cell>
          <cell r="E3009" t="str">
            <v>ROI Oil</v>
          </cell>
          <cell r="F3009" t="str">
            <v>Pool Revenue</v>
          </cell>
          <cell r="H3009">
            <v>0</v>
          </cell>
        </row>
        <row r="3010">
          <cell r="A3010" t="str">
            <v>ROI</v>
          </cell>
          <cell r="D3010" t="str">
            <v>TB4</v>
          </cell>
          <cell r="E3010" t="str">
            <v>ROI Oil</v>
          </cell>
          <cell r="F3010" t="str">
            <v>Net Revenue</v>
          </cell>
          <cell r="H3010">
            <v>0</v>
          </cell>
        </row>
        <row r="3011">
          <cell r="A3011" t="str">
            <v>ROI</v>
          </cell>
          <cell r="D3011" t="str">
            <v>TB4</v>
          </cell>
          <cell r="E3011" t="str">
            <v>ROI Oil</v>
          </cell>
          <cell r="F3011" t="str">
            <v>Net Profit</v>
          </cell>
          <cell r="H3011">
            <v>0</v>
          </cell>
        </row>
        <row r="3012">
          <cell r="A3012" t="str">
            <v>ROI</v>
          </cell>
          <cell r="D3012" t="str">
            <v>TB4</v>
          </cell>
          <cell r="E3012" t="str">
            <v>ROI Oil</v>
          </cell>
          <cell r="F3012" t="str">
            <v>Installed Capacity</v>
          </cell>
          <cell r="H3012" t="str">
            <v>MW</v>
          </cell>
        </row>
        <row r="3013">
          <cell r="A3013" t="str">
            <v>ROI</v>
          </cell>
          <cell r="D3013" t="str">
            <v>TB4</v>
          </cell>
          <cell r="E3013" t="str">
            <v>ROI Oil</v>
          </cell>
          <cell r="F3013" t="str">
            <v>Rated Capacity</v>
          </cell>
          <cell r="H3013" t="str">
            <v>MW</v>
          </cell>
        </row>
        <row r="3014">
          <cell r="A3014" t="str">
            <v>ROI</v>
          </cell>
          <cell r="D3014" t="str">
            <v>TB4</v>
          </cell>
          <cell r="E3014" t="str">
            <v>ROI Oil</v>
          </cell>
          <cell r="F3014" t="str">
            <v>Maintenance</v>
          </cell>
          <cell r="H3014" t="str">
            <v>GWh</v>
          </cell>
        </row>
        <row r="3015">
          <cell r="A3015" t="str">
            <v>ROI</v>
          </cell>
          <cell r="D3015" t="str">
            <v>TB4</v>
          </cell>
          <cell r="E3015" t="str">
            <v>ROI Oil</v>
          </cell>
          <cell r="F3015" t="str">
            <v>Forced Outage</v>
          </cell>
          <cell r="H3015" t="str">
            <v>GWh</v>
          </cell>
        </row>
        <row r="3016">
          <cell r="A3016" t="str">
            <v>ROI</v>
          </cell>
          <cell r="D3016" t="str">
            <v>TB4</v>
          </cell>
          <cell r="E3016" t="str">
            <v>ROI Oil</v>
          </cell>
          <cell r="F3016" t="str">
            <v>Available Energy</v>
          </cell>
          <cell r="H3016" t="str">
            <v>GWh</v>
          </cell>
        </row>
        <row r="3017">
          <cell r="A3017" t="str">
            <v>ROI</v>
          </cell>
          <cell r="D3017" t="str">
            <v>ED3</v>
          </cell>
          <cell r="E3017" t="str">
            <v>ROI Distillate</v>
          </cell>
          <cell r="F3017" t="str">
            <v>Generation</v>
          </cell>
          <cell r="H3017" t="str">
            <v>GWh</v>
          </cell>
        </row>
        <row r="3018">
          <cell r="A3018" t="str">
            <v>ROI</v>
          </cell>
          <cell r="D3018" t="str">
            <v>ED3</v>
          </cell>
          <cell r="E3018" t="str">
            <v>ROI Distillate</v>
          </cell>
          <cell r="F3018" t="str">
            <v>Units Started</v>
          </cell>
          <cell r="H3018" t="str">
            <v>-</v>
          </cell>
        </row>
        <row r="3019">
          <cell r="A3019" t="str">
            <v>ROI</v>
          </cell>
          <cell r="D3019" t="str">
            <v>ED3</v>
          </cell>
          <cell r="E3019" t="str">
            <v>ROI Distillate</v>
          </cell>
          <cell r="F3019" t="str">
            <v>Hours of Operation</v>
          </cell>
          <cell r="H3019" t="str">
            <v>hrs</v>
          </cell>
        </row>
        <row r="3020">
          <cell r="A3020" t="str">
            <v>ROI</v>
          </cell>
          <cell r="D3020" t="str">
            <v>ED3</v>
          </cell>
          <cell r="E3020" t="str">
            <v>ROI Distillate</v>
          </cell>
          <cell r="F3020" t="str">
            <v>Capacity Factor</v>
          </cell>
          <cell r="H3020" t="str">
            <v>%</v>
          </cell>
        </row>
        <row r="3021">
          <cell r="A3021" t="str">
            <v>ROI</v>
          </cell>
          <cell r="D3021" t="str">
            <v>ED3</v>
          </cell>
          <cell r="E3021" t="str">
            <v>ROI Distillate</v>
          </cell>
          <cell r="F3021" t="str">
            <v>Energy Curtailed</v>
          </cell>
          <cell r="H3021" t="str">
            <v>GWh</v>
          </cell>
        </row>
        <row r="3022">
          <cell r="A3022" t="str">
            <v>ROI</v>
          </cell>
          <cell r="D3022" t="str">
            <v>ED3</v>
          </cell>
          <cell r="E3022" t="str">
            <v>ROI Distillate</v>
          </cell>
          <cell r="F3022" t="str">
            <v>Fixed Load Generation</v>
          </cell>
          <cell r="H3022" t="str">
            <v>GWh</v>
          </cell>
        </row>
        <row r="3023">
          <cell r="A3023" t="str">
            <v>ROI</v>
          </cell>
          <cell r="D3023" t="str">
            <v>ED3</v>
          </cell>
          <cell r="E3023" t="str">
            <v>ROI Distillate</v>
          </cell>
          <cell r="F3023" t="str">
            <v>Pump Load</v>
          </cell>
          <cell r="H3023" t="str">
            <v>GWh</v>
          </cell>
        </row>
        <row r="3024">
          <cell r="A3024" t="str">
            <v>ROI</v>
          </cell>
          <cell r="D3024" t="str">
            <v>ED3</v>
          </cell>
          <cell r="E3024" t="str">
            <v>ROI Distillate</v>
          </cell>
          <cell r="F3024" t="str">
            <v>VO&amp;M Cost</v>
          </cell>
          <cell r="H3024">
            <v>0</v>
          </cell>
        </row>
        <row r="3025">
          <cell r="A3025" t="str">
            <v>ROI</v>
          </cell>
          <cell r="D3025" t="str">
            <v>ED3</v>
          </cell>
          <cell r="E3025" t="str">
            <v>ROI Distillate</v>
          </cell>
          <cell r="F3025" t="str">
            <v>Generation Cost</v>
          </cell>
          <cell r="H3025">
            <v>0</v>
          </cell>
        </row>
        <row r="3026">
          <cell r="A3026" t="str">
            <v>ROI</v>
          </cell>
          <cell r="D3026" t="str">
            <v>ED3</v>
          </cell>
          <cell r="E3026" t="str">
            <v>ROI Distillate</v>
          </cell>
          <cell r="F3026" t="str">
            <v>Start &amp; Shutdown Cost</v>
          </cell>
          <cell r="H3026">
            <v>0</v>
          </cell>
        </row>
        <row r="3027">
          <cell r="A3027" t="str">
            <v>ROI</v>
          </cell>
          <cell r="D3027" t="str">
            <v>ED3</v>
          </cell>
          <cell r="E3027" t="str">
            <v>ROI Distillate</v>
          </cell>
          <cell r="F3027" t="str">
            <v>Start Fuel Cost</v>
          </cell>
          <cell r="H3027">
            <v>0</v>
          </cell>
        </row>
        <row r="3028">
          <cell r="A3028" t="str">
            <v>ROI</v>
          </cell>
          <cell r="D3028" t="str">
            <v>ED3</v>
          </cell>
          <cell r="E3028" t="str">
            <v>ROI Distillate</v>
          </cell>
          <cell r="F3028" t="str">
            <v>Emissions Cost</v>
          </cell>
          <cell r="H3028">
            <v>0</v>
          </cell>
        </row>
        <row r="3029">
          <cell r="A3029" t="str">
            <v>ROI</v>
          </cell>
          <cell r="D3029" t="str">
            <v>ED3</v>
          </cell>
          <cell r="E3029" t="str">
            <v>ROI Distillate</v>
          </cell>
          <cell r="F3029" t="str">
            <v>Total Generation Cost</v>
          </cell>
          <cell r="H3029">
            <v>0</v>
          </cell>
        </row>
        <row r="3030">
          <cell r="A3030" t="str">
            <v>ROI</v>
          </cell>
          <cell r="D3030" t="str">
            <v>ED3</v>
          </cell>
          <cell r="E3030" t="str">
            <v>ROI Distillate</v>
          </cell>
          <cell r="F3030" t="str">
            <v>SRMC</v>
          </cell>
          <cell r="H3030" t="str">
            <v>€/MWh</v>
          </cell>
        </row>
        <row r="3031">
          <cell r="A3031" t="str">
            <v>ROI</v>
          </cell>
          <cell r="D3031" t="str">
            <v>ED3</v>
          </cell>
          <cell r="E3031" t="str">
            <v>ROI Distillate</v>
          </cell>
          <cell r="F3031" t="str">
            <v>Mark-up</v>
          </cell>
          <cell r="H3031" t="str">
            <v>€/MWh</v>
          </cell>
        </row>
        <row r="3032">
          <cell r="A3032" t="str">
            <v>ROI</v>
          </cell>
          <cell r="D3032" t="str">
            <v>ED3</v>
          </cell>
          <cell r="E3032" t="str">
            <v>ROI Distillate</v>
          </cell>
          <cell r="F3032" t="str">
            <v>Price Received</v>
          </cell>
          <cell r="H3032" t="str">
            <v>€/MWh</v>
          </cell>
        </row>
        <row r="3033">
          <cell r="A3033" t="str">
            <v>ROI</v>
          </cell>
          <cell r="D3033" t="str">
            <v>ED3</v>
          </cell>
          <cell r="E3033" t="str">
            <v>ROI Distillate</v>
          </cell>
          <cell r="F3033" t="str">
            <v>Pool Revenue</v>
          </cell>
          <cell r="H3033">
            <v>0</v>
          </cell>
        </row>
        <row r="3034">
          <cell r="A3034" t="str">
            <v>ROI</v>
          </cell>
          <cell r="D3034" t="str">
            <v>ED3</v>
          </cell>
          <cell r="E3034" t="str">
            <v>ROI Distillate</v>
          </cell>
          <cell r="F3034" t="str">
            <v>Net Revenue</v>
          </cell>
          <cell r="H3034">
            <v>0</v>
          </cell>
        </row>
        <row r="3035">
          <cell r="A3035" t="str">
            <v>ROI</v>
          </cell>
          <cell r="D3035" t="str">
            <v>ED3</v>
          </cell>
          <cell r="E3035" t="str">
            <v>ROI Distillate</v>
          </cell>
          <cell r="F3035" t="str">
            <v>Net Profit</v>
          </cell>
          <cell r="H3035">
            <v>0</v>
          </cell>
        </row>
        <row r="3036">
          <cell r="A3036" t="str">
            <v>ROI</v>
          </cell>
          <cell r="D3036" t="str">
            <v>ED3</v>
          </cell>
          <cell r="E3036" t="str">
            <v>ROI Distillate</v>
          </cell>
          <cell r="F3036" t="str">
            <v>Installed Capacity</v>
          </cell>
          <cell r="H3036" t="str">
            <v>MW</v>
          </cell>
        </row>
        <row r="3037">
          <cell r="A3037" t="str">
            <v>ROI</v>
          </cell>
          <cell r="D3037" t="str">
            <v>ED3</v>
          </cell>
          <cell r="E3037" t="str">
            <v>ROI Distillate</v>
          </cell>
          <cell r="F3037" t="str">
            <v>Rated Capacity</v>
          </cell>
          <cell r="H3037" t="str">
            <v>MW</v>
          </cell>
        </row>
        <row r="3038">
          <cell r="A3038" t="str">
            <v>ROI</v>
          </cell>
          <cell r="D3038" t="str">
            <v>ED3</v>
          </cell>
          <cell r="E3038" t="str">
            <v>ROI Distillate</v>
          </cell>
          <cell r="F3038" t="str">
            <v>Maintenance</v>
          </cell>
          <cell r="H3038" t="str">
            <v>GWh</v>
          </cell>
        </row>
        <row r="3039">
          <cell r="A3039" t="str">
            <v>ROI</v>
          </cell>
          <cell r="D3039" t="str">
            <v>ED3</v>
          </cell>
          <cell r="E3039" t="str">
            <v>ROI Distillate</v>
          </cell>
          <cell r="F3039" t="str">
            <v>Forced Outage</v>
          </cell>
          <cell r="H3039" t="str">
            <v>GWh</v>
          </cell>
        </row>
        <row r="3040">
          <cell r="A3040" t="str">
            <v>ROI</v>
          </cell>
          <cell r="D3040" t="str">
            <v>ED3</v>
          </cell>
          <cell r="E3040" t="str">
            <v>ROI Distillate</v>
          </cell>
          <cell r="F3040" t="str">
            <v>Available Energy</v>
          </cell>
          <cell r="H3040" t="str">
            <v>GWh</v>
          </cell>
        </row>
        <row r="3041">
          <cell r="A3041" t="str">
            <v>ROI</v>
          </cell>
          <cell r="D3041" t="str">
            <v>ED5</v>
          </cell>
          <cell r="E3041" t="str">
            <v>ROI Distillate</v>
          </cell>
          <cell r="F3041" t="str">
            <v>Generation</v>
          </cell>
          <cell r="H3041" t="str">
            <v>GWh</v>
          </cell>
        </row>
        <row r="3042">
          <cell r="A3042" t="str">
            <v>ROI</v>
          </cell>
          <cell r="D3042" t="str">
            <v>ED5</v>
          </cell>
          <cell r="E3042" t="str">
            <v>ROI Distillate</v>
          </cell>
          <cell r="F3042" t="str">
            <v>Units Started</v>
          </cell>
          <cell r="H3042" t="str">
            <v>-</v>
          </cell>
        </row>
        <row r="3043">
          <cell r="A3043" t="str">
            <v>ROI</v>
          </cell>
          <cell r="D3043" t="str">
            <v>ED5</v>
          </cell>
          <cell r="E3043" t="str">
            <v>ROI Distillate</v>
          </cell>
          <cell r="F3043" t="str">
            <v>Hours of Operation</v>
          </cell>
          <cell r="H3043" t="str">
            <v>hrs</v>
          </cell>
        </row>
        <row r="3044">
          <cell r="A3044" t="str">
            <v>ROI</v>
          </cell>
          <cell r="D3044" t="str">
            <v>ED5</v>
          </cell>
          <cell r="E3044" t="str">
            <v>ROI Distillate</v>
          </cell>
          <cell r="F3044" t="str">
            <v>Capacity Factor</v>
          </cell>
          <cell r="H3044" t="str">
            <v>%</v>
          </cell>
        </row>
        <row r="3045">
          <cell r="A3045" t="str">
            <v>ROI</v>
          </cell>
          <cell r="D3045" t="str">
            <v>ED5</v>
          </cell>
          <cell r="E3045" t="str">
            <v>ROI Distillate</v>
          </cell>
          <cell r="F3045" t="str">
            <v>Energy Curtailed</v>
          </cell>
          <cell r="H3045" t="str">
            <v>GWh</v>
          </cell>
        </row>
        <row r="3046">
          <cell r="A3046" t="str">
            <v>ROI</v>
          </cell>
          <cell r="D3046" t="str">
            <v>ED5</v>
          </cell>
          <cell r="E3046" t="str">
            <v>ROI Distillate</v>
          </cell>
          <cell r="F3046" t="str">
            <v>Fixed Load Generation</v>
          </cell>
          <cell r="H3046" t="str">
            <v>GWh</v>
          </cell>
        </row>
        <row r="3047">
          <cell r="A3047" t="str">
            <v>ROI</v>
          </cell>
          <cell r="D3047" t="str">
            <v>ED5</v>
          </cell>
          <cell r="E3047" t="str">
            <v>ROI Distillate</v>
          </cell>
          <cell r="F3047" t="str">
            <v>Pump Load</v>
          </cell>
          <cell r="H3047" t="str">
            <v>GWh</v>
          </cell>
        </row>
        <row r="3048">
          <cell r="A3048" t="str">
            <v>ROI</v>
          </cell>
          <cell r="D3048" t="str">
            <v>ED5</v>
          </cell>
          <cell r="E3048" t="str">
            <v>ROI Distillate</v>
          </cell>
          <cell r="F3048" t="str">
            <v>VO&amp;M Cost</v>
          </cell>
          <cell r="H3048">
            <v>0</v>
          </cell>
        </row>
        <row r="3049">
          <cell r="A3049" t="str">
            <v>ROI</v>
          </cell>
          <cell r="D3049" t="str">
            <v>ED5</v>
          </cell>
          <cell r="E3049" t="str">
            <v>ROI Distillate</v>
          </cell>
          <cell r="F3049" t="str">
            <v>Generation Cost</v>
          </cell>
          <cell r="H3049">
            <v>0</v>
          </cell>
        </row>
        <row r="3050">
          <cell r="A3050" t="str">
            <v>ROI</v>
          </cell>
          <cell r="D3050" t="str">
            <v>ED5</v>
          </cell>
          <cell r="E3050" t="str">
            <v>ROI Distillate</v>
          </cell>
          <cell r="F3050" t="str">
            <v>Start &amp; Shutdown Cost</v>
          </cell>
          <cell r="H3050">
            <v>0</v>
          </cell>
        </row>
        <row r="3051">
          <cell r="A3051" t="str">
            <v>ROI</v>
          </cell>
          <cell r="D3051" t="str">
            <v>ED5</v>
          </cell>
          <cell r="E3051" t="str">
            <v>ROI Distillate</v>
          </cell>
          <cell r="F3051" t="str">
            <v>Start Fuel Cost</v>
          </cell>
          <cell r="H3051">
            <v>0</v>
          </cell>
        </row>
        <row r="3052">
          <cell r="A3052" t="str">
            <v>ROI</v>
          </cell>
          <cell r="D3052" t="str">
            <v>ED5</v>
          </cell>
          <cell r="E3052" t="str">
            <v>ROI Distillate</v>
          </cell>
          <cell r="F3052" t="str">
            <v>Emissions Cost</v>
          </cell>
          <cell r="H3052">
            <v>0</v>
          </cell>
        </row>
        <row r="3053">
          <cell r="A3053" t="str">
            <v>ROI</v>
          </cell>
          <cell r="D3053" t="str">
            <v>ED5</v>
          </cell>
          <cell r="E3053" t="str">
            <v>ROI Distillate</v>
          </cell>
          <cell r="F3053" t="str">
            <v>Total Generation Cost</v>
          </cell>
          <cell r="H3053">
            <v>0</v>
          </cell>
        </row>
        <row r="3054">
          <cell r="A3054" t="str">
            <v>ROI</v>
          </cell>
          <cell r="D3054" t="str">
            <v>ED5</v>
          </cell>
          <cell r="E3054" t="str">
            <v>ROI Distillate</v>
          </cell>
          <cell r="F3054" t="str">
            <v>SRMC</v>
          </cell>
          <cell r="H3054" t="str">
            <v>€/MWh</v>
          </cell>
        </row>
        <row r="3055">
          <cell r="A3055" t="str">
            <v>ROI</v>
          </cell>
          <cell r="D3055" t="str">
            <v>ED5</v>
          </cell>
          <cell r="E3055" t="str">
            <v>ROI Distillate</v>
          </cell>
          <cell r="F3055" t="str">
            <v>Mark-up</v>
          </cell>
          <cell r="H3055" t="str">
            <v>€/MWh</v>
          </cell>
        </row>
        <row r="3056">
          <cell r="A3056" t="str">
            <v>ROI</v>
          </cell>
          <cell r="D3056" t="str">
            <v>ED5</v>
          </cell>
          <cell r="E3056" t="str">
            <v>ROI Distillate</v>
          </cell>
          <cell r="F3056" t="str">
            <v>Price Received</v>
          </cell>
          <cell r="H3056" t="str">
            <v>€/MWh</v>
          </cell>
        </row>
        <row r="3057">
          <cell r="A3057" t="str">
            <v>ROI</v>
          </cell>
          <cell r="D3057" t="str">
            <v>ED5</v>
          </cell>
          <cell r="E3057" t="str">
            <v>ROI Distillate</v>
          </cell>
          <cell r="F3057" t="str">
            <v>Pool Revenue</v>
          </cell>
          <cell r="H3057">
            <v>0</v>
          </cell>
        </row>
        <row r="3058">
          <cell r="A3058" t="str">
            <v>ROI</v>
          </cell>
          <cell r="D3058" t="str">
            <v>ED5</v>
          </cell>
          <cell r="E3058" t="str">
            <v>ROI Distillate</v>
          </cell>
          <cell r="F3058" t="str">
            <v>Net Revenue</v>
          </cell>
          <cell r="H3058">
            <v>0</v>
          </cell>
        </row>
        <row r="3059">
          <cell r="A3059" t="str">
            <v>ROI</v>
          </cell>
          <cell r="D3059" t="str">
            <v>ED5</v>
          </cell>
          <cell r="E3059" t="str">
            <v>ROI Distillate</v>
          </cell>
          <cell r="F3059" t="str">
            <v>Net Profit</v>
          </cell>
          <cell r="H3059">
            <v>0</v>
          </cell>
        </row>
        <row r="3060">
          <cell r="A3060" t="str">
            <v>ROI</v>
          </cell>
          <cell r="D3060" t="str">
            <v>ED5</v>
          </cell>
          <cell r="E3060" t="str">
            <v>ROI Distillate</v>
          </cell>
          <cell r="F3060" t="str">
            <v>Installed Capacity</v>
          </cell>
          <cell r="H3060" t="str">
            <v>MW</v>
          </cell>
        </row>
        <row r="3061">
          <cell r="A3061" t="str">
            <v>ROI</v>
          </cell>
          <cell r="D3061" t="str">
            <v>ED5</v>
          </cell>
          <cell r="E3061" t="str">
            <v>ROI Distillate</v>
          </cell>
          <cell r="F3061" t="str">
            <v>Rated Capacity</v>
          </cell>
          <cell r="H3061" t="str">
            <v>MW</v>
          </cell>
        </row>
        <row r="3062">
          <cell r="A3062" t="str">
            <v>ROI</v>
          </cell>
          <cell r="D3062" t="str">
            <v>ED5</v>
          </cell>
          <cell r="E3062" t="str">
            <v>ROI Distillate</v>
          </cell>
          <cell r="F3062" t="str">
            <v>Maintenance</v>
          </cell>
          <cell r="H3062" t="str">
            <v>GWh</v>
          </cell>
        </row>
        <row r="3063">
          <cell r="A3063" t="str">
            <v>ROI</v>
          </cell>
          <cell r="D3063" t="str">
            <v>ED5</v>
          </cell>
          <cell r="E3063" t="str">
            <v>ROI Distillate</v>
          </cell>
          <cell r="F3063" t="str">
            <v>Forced Outage</v>
          </cell>
          <cell r="H3063" t="str">
            <v>GWh</v>
          </cell>
        </row>
        <row r="3064">
          <cell r="A3064" t="str">
            <v>ROI</v>
          </cell>
          <cell r="D3064" t="str">
            <v>ED5</v>
          </cell>
          <cell r="E3064" t="str">
            <v>ROI Distillate</v>
          </cell>
          <cell r="F3064" t="str">
            <v>Available Energy</v>
          </cell>
          <cell r="H3064" t="str">
            <v>GWh</v>
          </cell>
        </row>
        <row r="3065">
          <cell r="A3065" t="str">
            <v>ROI</v>
          </cell>
          <cell r="D3065" t="str">
            <v>RP1</v>
          </cell>
          <cell r="E3065" t="str">
            <v>ROI Distillate</v>
          </cell>
          <cell r="F3065" t="str">
            <v>Generation</v>
          </cell>
          <cell r="H3065" t="str">
            <v>GWh</v>
          </cell>
        </row>
        <row r="3066">
          <cell r="A3066" t="str">
            <v>ROI</v>
          </cell>
          <cell r="D3066" t="str">
            <v>RP1</v>
          </cell>
          <cell r="E3066" t="str">
            <v>ROI Distillate</v>
          </cell>
          <cell r="F3066" t="str">
            <v>Units Started</v>
          </cell>
          <cell r="H3066" t="str">
            <v>-</v>
          </cell>
        </row>
        <row r="3067">
          <cell r="A3067" t="str">
            <v>ROI</v>
          </cell>
          <cell r="D3067" t="str">
            <v>RP1</v>
          </cell>
          <cell r="E3067" t="str">
            <v>ROI Distillate</v>
          </cell>
          <cell r="F3067" t="str">
            <v>Hours of Operation</v>
          </cell>
          <cell r="H3067" t="str">
            <v>hrs</v>
          </cell>
        </row>
        <row r="3068">
          <cell r="A3068" t="str">
            <v>ROI</v>
          </cell>
          <cell r="D3068" t="str">
            <v>RP1</v>
          </cell>
          <cell r="E3068" t="str">
            <v>ROI Distillate</v>
          </cell>
          <cell r="F3068" t="str">
            <v>Capacity Factor</v>
          </cell>
          <cell r="H3068" t="str">
            <v>%</v>
          </cell>
        </row>
        <row r="3069">
          <cell r="A3069" t="str">
            <v>ROI</v>
          </cell>
          <cell r="D3069" t="str">
            <v>RP1</v>
          </cell>
          <cell r="E3069" t="str">
            <v>ROI Distillate</v>
          </cell>
          <cell r="F3069" t="str">
            <v>Energy Curtailed</v>
          </cell>
          <cell r="H3069" t="str">
            <v>GWh</v>
          </cell>
        </row>
        <row r="3070">
          <cell r="A3070" t="str">
            <v>ROI</v>
          </cell>
          <cell r="D3070" t="str">
            <v>RP1</v>
          </cell>
          <cell r="E3070" t="str">
            <v>ROI Distillate</v>
          </cell>
          <cell r="F3070" t="str">
            <v>Fixed Load Generation</v>
          </cell>
          <cell r="H3070" t="str">
            <v>GWh</v>
          </cell>
        </row>
        <row r="3071">
          <cell r="A3071" t="str">
            <v>ROI</v>
          </cell>
          <cell r="D3071" t="str">
            <v>RP1</v>
          </cell>
          <cell r="E3071" t="str">
            <v>ROI Distillate</v>
          </cell>
          <cell r="F3071" t="str">
            <v>Pump Load</v>
          </cell>
          <cell r="H3071" t="str">
            <v>GWh</v>
          </cell>
        </row>
        <row r="3072">
          <cell r="A3072" t="str">
            <v>ROI</v>
          </cell>
          <cell r="D3072" t="str">
            <v>RP1</v>
          </cell>
          <cell r="E3072" t="str">
            <v>ROI Distillate</v>
          </cell>
          <cell r="F3072" t="str">
            <v>VO&amp;M Cost</v>
          </cell>
          <cell r="H3072">
            <v>0</v>
          </cell>
        </row>
        <row r="3073">
          <cell r="A3073" t="str">
            <v>ROI</v>
          </cell>
          <cell r="D3073" t="str">
            <v>RP1</v>
          </cell>
          <cell r="E3073" t="str">
            <v>ROI Distillate</v>
          </cell>
          <cell r="F3073" t="str">
            <v>Generation Cost</v>
          </cell>
          <cell r="H3073">
            <v>0</v>
          </cell>
        </row>
        <row r="3074">
          <cell r="A3074" t="str">
            <v>ROI</v>
          </cell>
          <cell r="D3074" t="str">
            <v>RP1</v>
          </cell>
          <cell r="E3074" t="str">
            <v>ROI Distillate</v>
          </cell>
          <cell r="F3074" t="str">
            <v>Start &amp; Shutdown Cost</v>
          </cell>
          <cell r="H3074">
            <v>0</v>
          </cell>
        </row>
        <row r="3075">
          <cell r="A3075" t="str">
            <v>ROI</v>
          </cell>
          <cell r="D3075" t="str">
            <v>RP1</v>
          </cell>
          <cell r="E3075" t="str">
            <v>ROI Distillate</v>
          </cell>
          <cell r="F3075" t="str">
            <v>Start Fuel Cost</v>
          </cell>
          <cell r="H3075">
            <v>0</v>
          </cell>
        </row>
        <row r="3076">
          <cell r="A3076" t="str">
            <v>ROI</v>
          </cell>
          <cell r="D3076" t="str">
            <v>RP1</v>
          </cell>
          <cell r="E3076" t="str">
            <v>ROI Distillate</v>
          </cell>
          <cell r="F3076" t="str">
            <v>Emissions Cost</v>
          </cell>
          <cell r="H3076">
            <v>0</v>
          </cell>
        </row>
        <row r="3077">
          <cell r="A3077" t="str">
            <v>ROI</v>
          </cell>
          <cell r="D3077" t="str">
            <v>RP1</v>
          </cell>
          <cell r="E3077" t="str">
            <v>ROI Distillate</v>
          </cell>
          <cell r="F3077" t="str">
            <v>Total Generation Cost</v>
          </cell>
          <cell r="H3077">
            <v>0</v>
          </cell>
        </row>
        <row r="3078">
          <cell r="A3078" t="str">
            <v>ROI</v>
          </cell>
          <cell r="D3078" t="str">
            <v>RP1</v>
          </cell>
          <cell r="E3078" t="str">
            <v>ROI Distillate</v>
          </cell>
          <cell r="F3078" t="str">
            <v>SRMC</v>
          </cell>
          <cell r="H3078" t="str">
            <v>€/MWh</v>
          </cell>
        </row>
        <row r="3079">
          <cell r="A3079" t="str">
            <v>ROI</v>
          </cell>
          <cell r="D3079" t="str">
            <v>RP1</v>
          </cell>
          <cell r="E3079" t="str">
            <v>ROI Distillate</v>
          </cell>
          <cell r="F3079" t="str">
            <v>Mark-up</v>
          </cell>
          <cell r="H3079" t="str">
            <v>€/MWh</v>
          </cell>
        </row>
        <row r="3080">
          <cell r="A3080" t="str">
            <v>ROI</v>
          </cell>
          <cell r="D3080" t="str">
            <v>RP1</v>
          </cell>
          <cell r="E3080" t="str">
            <v>ROI Distillate</v>
          </cell>
          <cell r="F3080" t="str">
            <v>Price Received</v>
          </cell>
          <cell r="H3080" t="str">
            <v>€/MWh</v>
          </cell>
        </row>
        <row r="3081">
          <cell r="A3081" t="str">
            <v>ROI</v>
          </cell>
          <cell r="D3081" t="str">
            <v>RP1</v>
          </cell>
          <cell r="E3081" t="str">
            <v>ROI Distillate</v>
          </cell>
          <cell r="F3081" t="str">
            <v>Pool Revenue</v>
          </cell>
          <cell r="H3081">
            <v>0</v>
          </cell>
        </row>
        <row r="3082">
          <cell r="A3082" t="str">
            <v>ROI</v>
          </cell>
          <cell r="D3082" t="str">
            <v>RP1</v>
          </cell>
          <cell r="E3082" t="str">
            <v>ROI Distillate</v>
          </cell>
          <cell r="F3082" t="str">
            <v>Net Revenue</v>
          </cell>
          <cell r="H3082">
            <v>0</v>
          </cell>
        </row>
        <row r="3083">
          <cell r="A3083" t="str">
            <v>ROI</v>
          </cell>
          <cell r="D3083" t="str">
            <v>RP1</v>
          </cell>
          <cell r="E3083" t="str">
            <v>ROI Distillate</v>
          </cell>
          <cell r="F3083" t="str">
            <v>Net Profit</v>
          </cell>
          <cell r="H3083">
            <v>0</v>
          </cell>
        </row>
        <row r="3084">
          <cell r="A3084" t="str">
            <v>ROI</v>
          </cell>
          <cell r="D3084" t="str">
            <v>RP1</v>
          </cell>
          <cell r="E3084" t="str">
            <v>ROI Distillate</v>
          </cell>
          <cell r="F3084" t="str">
            <v>Installed Capacity</v>
          </cell>
          <cell r="H3084" t="str">
            <v>MW</v>
          </cell>
        </row>
        <row r="3085">
          <cell r="A3085" t="str">
            <v>ROI</v>
          </cell>
          <cell r="D3085" t="str">
            <v>RP1</v>
          </cell>
          <cell r="E3085" t="str">
            <v>ROI Distillate</v>
          </cell>
          <cell r="F3085" t="str">
            <v>Rated Capacity</v>
          </cell>
          <cell r="H3085" t="str">
            <v>MW</v>
          </cell>
        </row>
        <row r="3086">
          <cell r="A3086" t="str">
            <v>ROI</v>
          </cell>
          <cell r="D3086" t="str">
            <v>RP1</v>
          </cell>
          <cell r="E3086" t="str">
            <v>ROI Distillate</v>
          </cell>
          <cell r="F3086" t="str">
            <v>Maintenance</v>
          </cell>
          <cell r="H3086" t="str">
            <v>GWh</v>
          </cell>
        </row>
        <row r="3087">
          <cell r="A3087" t="str">
            <v>ROI</v>
          </cell>
          <cell r="D3087" t="str">
            <v>RP1</v>
          </cell>
          <cell r="E3087" t="str">
            <v>ROI Distillate</v>
          </cell>
          <cell r="F3087" t="str">
            <v>Forced Outage</v>
          </cell>
          <cell r="H3087" t="str">
            <v>GWh</v>
          </cell>
        </row>
        <row r="3088">
          <cell r="A3088" t="str">
            <v>ROI</v>
          </cell>
          <cell r="D3088" t="str">
            <v>RP1</v>
          </cell>
          <cell r="E3088" t="str">
            <v>ROI Distillate</v>
          </cell>
          <cell r="F3088" t="str">
            <v>Available Energy</v>
          </cell>
          <cell r="H3088" t="str">
            <v>GWh</v>
          </cell>
        </row>
        <row r="3089">
          <cell r="A3089" t="str">
            <v>ROI</v>
          </cell>
          <cell r="D3089" t="str">
            <v>RP2</v>
          </cell>
          <cell r="E3089" t="str">
            <v>ROI Distillate</v>
          </cell>
          <cell r="F3089" t="str">
            <v>Generation</v>
          </cell>
          <cell r="H3089" t="str">
            <v>GWh</v>
          </cell>
        </row>
        <row r="3090">
          <cell r="A3090" t="str">
            <v>ROI</v>
          </cell>
          <cell r="D3090" t="str">
            <v>RP2</v>
          </cell>
          <cell r="E3090" t="str">
            <v>ROI Distillate</v>
          </cell>
          <cell r="F3090" t="str">
            <v>Units Started</v>
          </cell>
          <cell r="H3090" t="str">
            <v>-</v>
          </cell>
        </row>
        <row r="3091">
          <cell r="A3091" t="str">
            <v>ROI</v>
          </cell>
          <cell r="D3091" t="str">
            <v>RP2</v>
          </cell>
          <cell r="E3091" t="str">
            <v>ROI Distillate</v>
          </cell>
          <cell r="F3091" t="str">
            <v>Hours of Operation</v>
          </cell>
          <cell r="H3091" t="str">
            <v>hrs</v>
          </cell>
        </row>
        <row r="3092">
          <cell r="A3092" t="str">
            <v>ROI</v>
          </cell>
          <cell r="D3092" t="str">
            <v>RP2</v>
          </cell>
          <cell r="E3092" t="str">
            <v>ROI Distillate</v>
          </cell>
          <cell r="F3092" t="str">
            <v>Capacity Factor</v>
          </cell>
          <cell r="H3092" t="str">
            <v>%</v>
          </cell>
        </row>
        <row r="3093">
          <cell r="A3093" t="str">
            <v>ROI</v>
          </cell>
          <cell r="D3093" t="str">
            <v>RP2</v>
          </cell>
          <cell r="E3093" t="str">
            <v>ROI Distillate</v>
          </cell>
          <cell r="F3093" t="str">
            <v>Energy Curtailed</v>
          </cell>
          <cell r="H3093" t="str">
            <v>GWh</v>
          </cell>
        </row>
        <row r="3094">
          <cell r="A3094" t="str">
            <v>ROI</v>
          </cell>
          <cell r="D3094" t="str">
            <v>RP2</v>
          </cell>
          <cell r="E3094" t="str">
            <v>ROI Distillate</v>
          </cell>
          <cell r="F3094" t="str">
            <v>Fixed Load Generation</v>
          </cell>
          <cell r="H3094" t="str">
            <v>GWh</v>
          </cell>
        </row>
        <row r="3095">
          <cell r="A3095" t="str">
            <v>ROI</v>
          </cell>
          <cell r="D3095" t="str">
            <v>RP2</v>
          </cell>
          <cell r="E3095" t="str">
            <v>ROI Distillate</v>
          </cell>
          <cell r="F3095" t="str">
            <v>Pump Load</v>
          </cell>
          <cell r="H3095" t="str">
            <v>GWh</v>
          </cell>
        </row>
        <row r="3096">
          <cell r="A3096" t="str">
            <v>ROI</v>
          </cell>
          <cell r="D3096" t="str">
            <v>RP2</v>
          </cell>
          <cell r="E3096" t="str">
            <v>ROI Distillate</v>
          </cell>
          <cell r="F3096" t="str">
            <v>VO&amp;M Cost</v>
          </cell>
          <cell r="H3096">
            <v>0</v>
          </cell>
        </row>
        <row r="3097">
          <cell r="A3097" t="str">
            <v>ROI</v>
          </cell>
          <cell r="D3097" t="str">
            <v>RP2</v>
          </cell>
          <cell r="E3097" t="str">
            <v>ROI Distillate</v>
          </cell>
          <cell r="F3097" t="str">
            <v>Generation Cost</v>
          </cell>
          <cell r="H3097">
            <v>0</v>
          </cell>
        </row>
        <row r="3098">
          <cell r="A3098" t="str">
            <v>ROI</v>
          </cell>
          <cell r="D3098" t="str">
            <v>RP2</v>
          </cell>
          <cell r="E3098" t="str">
            <v>ROI Distillate</v>
          </cell>
          <cell r="F3098" t="str">
            <v>Start &amp; Shutdown Cost</v>
          </cell>
          <cell r="H3098">
            <v>0</v>
          </cell>
        </row>
        <row r="3099">
          <cell r="A3099" t="str">
            <v>ROI</v>
          </cell>
          <cell r="D3099" t="str">
            <v>RP2</v>
          </cell>
          <cell r="E3099" t="str">
            <v>ROI Distillate</v>
          </cell>
          <cell r="F3099" t="str">
            <v>Start Fuel Cost</v>
          </cell>
          <cell r="H3099">
            <v>0</v>
          </cell>
        </row>
        <row r="3100">
          <cell r="A3100" t="str">
            <v>ROI</v>
          </cell>
          <cell r="D3100" t="str">
            <v>RP2</v>
          </cell>
          <cell r="E3100" t="str">
            <v>ROI Distillate</v>
          </cell>
          <cell r="F3100" t="str">
            <v>Emissions Cost</v>
          </cell>
          <cell r="H3100">
            <v>0</v>
          </cell>
        </row>
        <row r="3101">
          <cell r="A3101" t="str">
            <v>ROI</v>
          </cell>
          <cell r="D3101" t="str">
            <v>RP2</v>
          </cell>
          <cell r="E3101" t="str">
            <v>ROI Distillate</v>
          </cell>
          <cell r="F3101" t="str">
            <v>Total Generation Cost</v>
          </cell>
          <cell r="H3101">
            <v>0</v>
          </cell>
        </row>
        <row r="3102">
          <cell r="A3102" t="str">
            <v>ROI</v>
          </cell>
          <cell r="D3102" t="str">
            <v>RP2</v>
          </cell>
          <cell r="E3102" t="str">
            <v>ROI Distillate</v>
          </cell>
          <cell r="F3102" t="str">
            <v>SRMC</v>
          </cell>
          <cell r="H3102" t="str">
            <v>€/MWh</v>
          </cell>
        </row>
        <row r="3103">
          <cell r="A3103" t="str">
            <v>ROI</v>
          </cell>
          <cell r="D3103" t="str">
            <v>RP2</v>
          </cell>
          <cell r="E3103" t="str">
            <v>ROI Distillate</v>
          </cell>
          <cell r="F3103" t="str">
            <v>Mark-up</v>
          </cell>
          <cell r="H3103" t="str">
            <v>€/MWh</v>
          </cell>
        </row>
        <row r="3104">
          <cell r="A3104" t="str">
            <v>ROI</v>
          </cell>
          <cell r="D3104" t="str">
            <v>RP2</v>
          </cell>
          <cell r="E3104" t="str">
            <v>ROI Distillate</v>
          </cell>
          <cell r="F3104" t="str">
            <v>Price Received</v>
          </cell>
          <cell r="H3104" t="str">
            <v>€/MWh</v>
          </cell>
        </row>
        <row r="3105">
          <cell r="A3105" t="str">
            <v>ROI</v>
          </cell>
          <cell r="D3105" t="str">
            <v>RP2</v>
          </cell>
          <cell r="E3105" t="str">
            <v>ROI Distillate</v>
          </cell>
          <cell r="F3105" t="str">
            <v>Pool Revenue</v>
          </cell>
          <cell r="H3105">
            <v>0</v>
          </cell>
        </row>
        <row r="3106">
          <cell r="A3106" t="str">
            <v>ROI</v>
          </cell>
          <cell r="D3106" t="str">
            <v>RP2</v>
          </cell>
          <cell r="E3106" t="str">
            <v>ROI Distillate</v>
          </cell>
          <cell r="F3106" t="str">
            <v>Net Revenue</v>
          </cell>
          <cell r="H3106">
            <v>0</v>
          </cell>
        </row>
        <row r="3107">
          <cell r="A3107" t="str">
            <v>ROI</v>
          </cell>
          <cell r="D3107" t="str">
            <v>RP2</v>
          </cell>
          <cell r="E3107" t="str">
            <v>ROI Distillate</v>
          </cell>
          <cell r="F3107" t="str">
            <v>Net Profit</v>
          </cell>
          <cell r="H3107">
            <v>0</v>
          </cell>
        </row>
        <row r="3108">
          <cell r="A3108" t="str">
            <v>ROI</v>
          </cell>
          <cell r="D3108" t="str">
            <v>RP2</v>
          </cell>
          <cell r="E3108" t="str">
            <v>ROI Distillate</v>
          </cell>
          <cell r="F3108" t="str">
            <v>Installed Capacity</v>
          </cell>
          <cell r="H3108" t="str">
            <v>MW</v>
          </cell>
        </row>
        <row r="3109">
          <cell r="A3109" t="str">
            <v>ROI</v>
          </cell>
          <cell r="D3109" t="str">
            <v>RP2</v>
          </cell>
          <cell r="E3109" t="str">
            <v>ROI Distillate</v>
          </cell>
          <cell r="F3109" t="str">
            <v>Rated Capacity</v>
          </cell>
          <cell r="H3109" t="str">
            <v>MW</v>
          </cell>
        </row>
        <row r="3110">
          <cell r="A3110" t="str">
            <v>ROI</v>
          </cell>
          <cell r="D3110" t="str">
            <v>RP2</v>
          </cell>
          <cell r="E3110" t="str">
            <v>ROI Distillate</v>
          </cell>
          <cell r="F3110" t="str">
            <v>Maintenance</v>
          </cell>
          <cell r="H3110" t="str">
            <v>GWh</v>
          </cell>
        </row>
        <row r="3111">
          <cell r="A3111" t="str">
            <v>ROI</v>
          </cell>
          <cell r="D3111" t="str">
            <v>RP2</v>
          </cell>
          <cell r="E3111" t="str">
            <v>ROI Distillate</v>
          </cell>
          <cell r="F3111" t="str">
            <v>Forced Outage</v>
          </cell>
          <cell r="H3111" t="str">
            <v>GWh</v>
          </cell>
        </row>
        <row r="3112">
          <cell r="A3112" t="str">
            <v>ROI</v>
          </cell>
          <cell r="D3112" t="str">
            <v>RP2</v>
          </cell>
          <cell r="E3112" t="str">
            <v>ROI Distillate</v>
          </cell>
          <cell r="F3112" t="str">
            <v>Available Energy</v>
          </cell>
          <cell r="H3112" t="str">
            <v>GWh</v>
          </cell>
        </row>
        <row r="3113">
          <cell r="A3113" t="str">
            <v>ROI</v>
          </cell>
          <cell r="D3113" t="str">
            <v>TP1</v>
          </cell>
          <cell r="E3113" t="str">
            <v>ROI Distillate</v>
          </cell>
          <cell r="F3113" t="str">
            <v>Generation</v>
          </cell>
          <cell r="H3113" t="str">
            <v>GWh</v>
          </cell>
        </row>
        <row r="3114">
          <cell r="A3114" t="str">
            <v>ROI</v>
          </cell>
          <cell r="D3114" t="str">
            <v>TP1</v>
          </cell>
          <cell r="E3114" t="str">
            <v>ROI Distillate</v>
          </cell>
          <cell r="F3114" t="str">
            <v>Units Started</v>
          </cell>
          <cell r="H3114" t="str">
            <v>-</v>
          </cell>
        </row>
        <row r="3115">
          <cell r="A3115" t="str">
            <v>ROI</v>
          </cell>
          <cell r="D3115" t="str">
            <v>TP1</v>
          </cell>
          <cell r="E3115" t="str">
            <v>ROI Distillate</v>
          </cell>
          <cell r="F3115" t="str">
            <v>Hours of Operation</v>
          </cell>
          <cell r="H3115" t="str">
            <v>hrs</v>
          </cell>
        </row>
        <row r="3116">
          <cell r="A3116" t="str">
            <v>ROI</v>
          </cell>
          <cell r="D3116" t="str">
            <v>TP1</v>
          </cell>
          <cell r="E3116" t="str">
            <v>ROI Distillate</v>
          </cell>
          <cell r="F3116" t="str">
            <v>Capacity Factor</v>
          </cell>
          <cell r="H3116" t="str">
            <v>%</v>
          </cell>
        </row>
        <row r="3117">
          <cell r="A3117" t="str">
            <v>ROI</v>
          </cell>
          <cell r="D3117" t="str">
            <v>TP1</v>
          </cell>
          <cell r="E3117" t="str">
            <v>ROI Distillate</v>
          </cell>
          <cell r="F3117" t="str">
            <v>Energy Curtailed</v>
          </cell>
          <cell r="H3117" t="str">
            <v>GWh</v>
          </cell>
        </row>
        <row r="3118">
          <cell r="A3118" t="str">
            <v>ROI</v>
          </cell>
          <cell r="D3118" t="str">
            <v>TP1</v>
          </cell>
          <cell r="E3118" t="str">
            <v>ROI Distillate</v>
          </cell>
          <cell r="F3118" t="str">
            <v>Fixed Load Generation</v>
          </cell>
          <cell r="H3118" t="str">
            <v>GWh</v>
          </cell>
        </row>
        <row r="3119">
          <cell r="A3119" t="str">
            <v>ROI</v>
          </cell>
          <cell r="D3119" t="str">
            <v>TP1</v>
          </cell>
          <cell r="E3119" t="str">
            <v>ROI Distillate</v>
          </cell>
          <cell r="F3119" t="str">
            <v>Pump Load</v>
          </cell>
          <cell r="H3119" t="str">
            <v>GWh</v>
          </cell>
        </row>
        <row r="3120">
          <cell r="A3120" t="str">
            <v>ROI</v>
          </cell>
          <cell r="D3120" t="str">
            <v>TP1</v>
          </cell>
          <cell r="E3120" t="str">
            <v>ROI Distillate</v>
          </cell>
          <cell r="F3120" t="str">
            <v>VO&amp;M Cost</v>
          </cell>
          <cell r="H3120">
            <v>0</v>
          </cell>
        </row>
        <row r="3121">
          <cell r="A3121" t="str">
            <v>ROI</v>
          </cell>
          <cell r="D3121" t="str">
            <v>TP1</v>
          </cell>
          <cell r="E3121" t="str">
            <v>ROI Distillate</v>
          </cell>
          <cell r="F3121" t="str">
            <v>Generation Cost</v>
          </cell>
          <cell r="H3121">
            <v>0</v>
          </cell>
        </row>
        <row r="3122">
          <cell r="A3122" t="str">
            <v>ROI</v>
          </cell>
          <cell r="D3122" t="str">
            <v>TP1</v>
          </cell>
          <cell r="E3122" t="str">
            <v>ROI Distillate</v>
          </cell>
          <cell r="F3122" t="str">
            <v>Start &amp; Shutdown Cost</v>
          </cell>
          <cell r="H3122">
            <v>0</v>
          </cell>
        </row>
        <row r="3123">
          <cell r="A3123" t="str">
            <v>ROI</v>
          </cell>
          <cell r="D3123" t="str">
            <v>TP1</v>
          </cell>
          <cell r="E3123" t="str">
            <v>ROI Distillate</v>
          </cell>
          <cell r="F3123" t="str">
            <v>Start Fuel Cost</v>
          </cell>
          <cell r="H3123">
            <v>0</v>
          </cell>
        </row>
        <row r="3124">
          <cell r="A3124" t="str">
            <v>ROI</v>
          </cell>
          <cell r="D3124" t="str">
            <v>TP1</v>
          </cell>
          <cell r="E3124" t="str">
            <v>ROI Distillate</v>
          </cell>
          <cell r="F3124" t="str">
            <v>Emissions Cost</v>
          </cell>
          <cell r="H3124">
            <v>0</v>
          </cell>
        </row>
        <row r="3125">
          <cell r="A3125" t="str">
            <v>ROI</v>
          </cell>
          <cell r="D3125" t="str">
            <v>TP1</v>
          </cell>
          <cell r="E3125" t="str">
            <v>ROI Distillate</v>
          </cell>
          <cell r="F3125" t="str">
            <v>Total Generation Cost</v>
          </cell>
          <cell r="H3125">
            <v>0</v>
          </cell>
        </row>
        <row r="3126">
          <cell r="A3126" t="str">
            <v>ROI</v>
          </cell>
          <cell r="D3126" t="str">
            <v>TP1</v>
          </cell>
          <cell r="E3126" t="str">
            <v>ROI Distillate</v>
          </cell>
          <cell r="F3126" t="str">
            <v>SRMC</v>
          </cell>
          <cell r="H3126" t="str">
            <v>€/MWh</v>
          </cell>
        </row>
        <row r="3127">
          <cell r="A3127" t="str">
            <v>ROI</v>
          </cell>
          <cell r="D3127" t="str">
            <v>TP1</v>
          </cell>
          <cell r="E3127" t="str">
            <v>ROI Distillate</v>
          </cell>
          <cell r="F3127" t="str">
            <v>Mark-up</v>
          </cell>
          <cell r="H3127" t="str">
            <v>€/MWh</v>
          </cell>
        </row>
        <row r="3128">
          <cell r="A3128" t="str">
            <v>ROI</v>
          </cell>
          <cell r="D3128" t="str">
            <v>TP1</v>
          </cell>
          <cell r="E3128" t="str">
            <v>ROI Distillate</v>
          </cell>
          <cell r="F3128" t="str">
            <v>Price Received</v>
          </cell>
          <cell r="H3128" t="str">
            <v>€/MWh</v>
          </cell>
        </row>
        <row r="3129">
          <cell r="A3129" t="str">
            <v>ROI</v>
          </cell>
          <cell r="D3129" t="str">
            <v>TP1</v>
          </cell>
          <cell r="E3129" t="str">
            <v>ROI Distillate</v>
          </cell>
          <cell r="F3129" t="str">
            <v>Pool Revenue</v>
          </cell>
          <cell r="H3129">
            <v>0</v>
          </cell>
        </row>
        <row r="3130">
          <cell r="A3130" t="str">
            <v>ROI</v>
          </cell>
          <cell r="D3130" t="str">
            <v>TP1</v>
          </cell>
          <cell r="E3130" t="str">
            <v>ROI Distillate</v>
          </cell>
          <cell r="F3130" t="str">
            <v>Net Revenue</v>
          </cell>
          <cell r="H3130">
            <v>0</v>
          </cell>
        </row>
        <row r="3131">
          <cell r="A3131" t="str">
            <v>ROI</v>
          </cell>
          <cell r="D3131" t="str">
            <v>TP1</v>
          </cell>
          <cell r="E3131" t="str">
            <v>ROI Distillate</v>
          </cell>
          <cell r="F3131" t="str">
            <v>Net Profit</v>
          </cell>
          <cell r="H3131">
            <v>0</v>
          </cell>
        </row>
        <row r="3132">
          <cell r="A3132" t="str">
            <v>ROI</v>
          </cell>
          <cell r="D3132" t="str">
            <v>TP1</v>
          </cell>
          <cell r="E3132" t="str">
            <v>ROI Distillate</v>
          </cell>
          <cell r="F3132" t="str">
            <v>Installed Capacity</v>
          </cell>
          <cell r="H3132" t="str">
            <v>MW</v>
          </cell>
        </row>
        <row r="3133">
          <cell r="A3133" t="str">
            <v>ROI</v>
          </cell>
          <cell r="D3133" t="str">
            <v>TP1</v>
          </cell>
          <cell r="E3133" t="str">
            <v>ROI Distillate</v>
          </cell>
          <cell r="F3133" t="str">
            <v>Rated Capacity</v>
          </cell>
          <cell r="H3133" t="str">
            <v>MW</v>
          </cell>
        </row>
        <row r="3134">
          <cell r="A3134" t="str">
            <v>ROI</v>
          </cell>
          <cell r="D3134" t="str">
            <v>TP1</v>
          </cell>
          <cell r="E3134" t="str">
            <v>ROI Distillate</v>
          </cell>
          <cell r="F3134" t="str">
            <v>Maintenance</v>
          </cell>
          <cell r="H3134" t="str">
            <v>GWh</v>
          </cell>
        </row>
        <row r="3135">
          <cell r="A3135" t="str">
            <v>ROI</v>
          </cell>
          <cell r="D3135" t="str">
            <v>TP1</v>
          </cell>
          <cell r="E3135" t="str">
            <v>ROI Distillate</v>
          </cell>
          <cell r="F3135" t="str">
            <v>Forced Outage</v>
          </cell>
          <cell r="H3135" t="str">
            <v>GWh</v>
          </cell>
        </row>
        <row r="3136">
          <cell r="A3136" t="str">
            <v>ROI</v>
          </cell>
          <cell r="D3136" t="str">
            <v>TP1</v>
          </cell>
          <cell r="E3136" t="str">
            <v>ROI Distillate</v>
          </cell>
          <cell r="F3136" t="str">
            <v>Available Energy</v>
          </cell>
          <cell r="H3136" t="str">
            <v>GWh</v>
          </cell>
        </row>
        <row r="3137">
          <cell r="A3137" t="str">
            <v>ROI</v>
          </cell>
          <cell r="D3137" t="str">
            <v>TP3</v>
          </cell>
          <cell r="E3137" t="str">
            <v>ROI Distillate</v>
          </cell>
          <cell r="F3137" t="str">
            <v>Generation</v>
          </cell>
          <cell r="H3137" t="str">
            <v>GWh</v>
          </cell>
        </row>
        <row r="3138">
          <cell r="A3138" t="str">
            <v>ROI</v>
          </cell>
          <cell r="D3138" t="str">
            <v>TP3</v>
          </cell>
          <cell r="E3138" t="str">
            <v>ROI Distillate</v>
          </cell>
          <cell r="F3138" t="str">
            <v>Units Started</v>
          </cell>
          <cell r="H3138" t="str">
            <v>-</v>
          </cell>
        </row>
        <row r="3139">
          <cell r="A3139" t="str">
            <v>ROI</v>
          </cell>
          <cell r="D3139" t="str">
            <v>TP3</v>
          </cell>
          <cell r="E3139" t="str">
            <v>ROI Distillate</v>
          </cell>
          <cell r="F3139" t="str">
            <v>Hours of Operation</v>
          </cell>
          <cell r="H3139" t="str">
            <v>hrs</v>
          </cell>
        </row>
        <row r="3140">
          <cell r="A3140" t="str">
            <v>ROI</v>
          </cell>
          <cell r="D3140" t="str">
            <v>TP3</v>
          </cell>
          <cell r="E3140" t="str">
            <v>ROI Distillate</v>
          </cell>
          <cell r="F3140" t="str">
            <v>Capacity Factor</v>
          </cell>
          <cell r="H3140" t="str">
            <v>%</v>
          </cell>
        </row>
        <row r="3141">
          <cell r="A3141" t="str">
            <v>ROI</v>
          </cell>
          <cell r="D3141" t="str">
            <v>TP3</v>
          </cell>
          <cell r="E3141" t="str">
            <v>ROI Distillate</v>
          </cell>
          <cell r="F3141" t="str">
            <v>Energy Curtailed</v>
          </cell>
          <cell r="H3141" t="str">
            <v>GWh</v>
          </cell>
        </row>
        <row r="3142">
          <cell r="A3142" t="str">
            <v>ROI</v>
          </cell>
          <cell r="D3142" t="str">
            <v>TP3</v>
          </cell>
          <cell r="E3142" t="str">
            <v>ROI Distillate</v>
          </cell>
          <cell r="F3142" t="str">
            <v>Fixed Load Generation</v>
          </cell>
          <cell r="H3142" t="str">
            <v>GWh</v>
          </cell>
        </row>
        <row r="3143">
          <cell r="A3143" t="str">
            <v>ROI</v>
          </cell>
          <cell r="D3143" t="str">
            <v>TP3</v>
          </cell>
          <cell r="E3143" t="str">
            <v>ROI Distillate</v>
          </cell>
          <cell r="F3143" t="str">
            <v>Pump Load</v>
          </cell>
          <cell r="H3143" t="str">
            <v>GWh</v>
          </cell>
        </row>
        <row r="3144">
          <cell r="A3144" t="str">
            <v>ROI</v>
          </cell>
          <cell r="D3144" t="str">
            <v>TP3</v>
          </cell>
          <cell r="E3144" t="str">
            <v>ROI Distillate</v>
          </cell>
          <cell r="F3144" t="str">
            <v>VO&amp;M Cost</v>
          </cell>
          <cell r="H3144">
            <v>0</v>
          </cell>
        </row>
        <row r="3145">
          <cell r="A3145" t="str">
            <v>ROI</v>
          </cell>
          <cell r="D3145" t="str">
            <v>TP3</v>
          </cell>
          <cell r="E3145" t="str">
            <v>ROI Distillate</v>
          </cell>
          <cell r="F3145" t="str">
            <v>Generation Cost</v>
          </cell>
          <cell r="H3145">
            <v>0</v>
          </cell>
        </row>
        <row r="3146">
          <cell r="A3146" t="str">
            <v>ROI</v>
          </cell>
          <cell r="D3146" t="str">
            <v>TP3</v>
          </cell>
          <cell r="E3146" t="str">
            <v>ROI Distillate</v>
          </cell>
          <cell r="F3146" t="str">
            <v>Start &amp; Shutdown Cost</v>
          </cell>
          <cell r="H3146">
            <v>0</v>
          </cell>
        </row>
        <row r="3147">
          <cell r="A3147" t="str">
            <v>ROI</v>
          </cell>
          <cell r="D3147" t="str">
            <v>TP3</v>
          </cell>
          <cell r="E3147" t="str">
            <v>ROI Distillate</v>
          </cell>
          <cell r="F3147" t="str">
            <v>Start Fuel Cost</v>
          </cell>
          <cell r="H3147">
            <v>0</v>
          </cell>
        </row>
        <row r="3148">
          <cell r="A3148" t="str">
            <v>ROI</v>
          </cell>
          <cell r="D3148" t="str">
            <v>TP3</v>
          </cell>
          <cell r="E3148" t="str">
            <v>ROI Distillate</v>
          </cell>
          <cell r="F3148" t="str">
            <v>Emissions Cost</v>
          </cell>
          <cell r="H3148">
            <v>0</v>
          </cell>
        </row>
        <row r="3149">
          <cell r="A3149" t="str">
            <v>ROI</v>
          </cell>
          <cell r="D3149" t="str">
            <v>TP3</v>
          </cell>
          <cell r="E3149" t="str">
            <v>ROI Distillate</v>
          </cell>
          <cell r="F3149" t="str">
            <v>Total Generation Cost</v>
          </cell>
          <cell r="H3149">
            <v>0</v>
          </cell>
        </row>
        <row r="3150">
          <cell r="A3150" t="str">
            <v>ROI</v>
          </cell>
          <cell r="D3150" t="str">
            <v>TP3</v>
          </cell>
          <cell r="E3150" t="str">
            <v>ROI Distillate</v>
          </cell>
          <cell r="F3150" t="str">
            <v>SRMC</v>
          </cell>
          <cell r="H3150" t="str">
            <v>€/MWh</v>
          </cell>
        </row>
        <row r="3151">
          <cell r="A3151" t="str">
            <v>ROI</v>
          </cell>
          <cell r="D3151" t="str">
            <v>TP3</v>
          </cell>
          <cell r="E3151" t="str">
            <v>ROI Distillate</v>
          </cell>
          <cell r="F3151" t="str">
            <v>Mark-up</v>
          </cell>
          <cell r="H3151" t="str">
            <v>€/MWh</v>
          </cell>
        </row>
        <row r="3152">
          <cell r="A3152" t="str">
            <v>ROI</v>
          </cell>
          <cell r="D3152" t="str">
            <v>TP3</v>
          </cell>
          <cell r="E3152" t="str">
            <v>ROI Distillate</v>
          </cell>
          <cell r="F3152" t="str">
            <v>Price Received</v>
          </cell>
          <cell r="H3152" t="str">
            <v>€/MWh</v>
          </cell>
        </row>
        <row r="3153">
          <cell r="A3153" t="str">
            <v>ROI</v>
          </cell>
          <cell r="D3153" t="str">
            <v>TP3</v>
          </cell>
          <cell r="E3153" t="str">
            <v>ROI Distillate</v>
          </cell>
          <cell r="F3153" t="str">
            <v>Pool Revenue</v>
          </cell>
          <cell r="H3153">
            <v>0</v>
          </cell>
        </row>
        <row r="3154">
          <cell r="A3154" t="str">
            <v>ROI</v>
          </cell>
          <cell r="D3154" t="str">
            <v>TP3</v>
          </cell>
          <cell r="E3154" t="str">
            <v>ROI Distillate</v>
          </cell>
          <cell r="F3154" t="str">
            <v>Net Revenue</v>
          </cell>
          <cell r="H3154">
            <v>0</v>
          </cell>
        </row>
        <row r="3155">
          <cell r="A3155" t="str">
            <v>ROI</v>
          </cell>
          <cell r="D3155" t="str">
            <v>TP3</v>
          </cell>
          <cell r="E3155" t="str">
            <v>ROI Distillate</v>
          </cell>
          <cell r="F3155" t="str">
            <v>Net Profit</v>
          </cell>
          <cell r="H3155">
            <v>0</v>
          </cell>
        </row>
        <row r="3156">
          <cell r="A3156" t="str">
            <v>ROI</v>
          </cell>
          <cell r="D3156" t="str">
            <v>TP3</v>
          </cell>
          <cell r="E3156" t="str">
            <v>ROI Distillate</v>
          </cell>
          <cell r="F3156" t="str">
            <v>Installed Capacity</v>
          </cell>
          <cell r="H3156" t="str">
            <v>MW</v>
          </cell>
        </row>
        <row r="3157">
          <cell r="A3157" t="str">
            <v>ROI</v>
          </cell>
          <cell r="D3157" t="str">
            <v>TP3</v>
          </cell>
          <cell r="E3157" t="str">
            <v>ROI Distillate</v>
          </cell>
          <cell r="F3157" t="str">
            <v>Rated Capacity</v>
          </cell>
          <cell r="H3157" t="str">
            <v>MW</v>
          </cell>
        </row>
        <row r="3158">
          <cell r="A3158" t="str">
            <v>ROI</v>
          </cell>
          <cell r="D3158" t="str">
            <v>TP3</v>
          </cell>
          <cell r="E3158" t="str">
            <v>ROI Distillate</v>
          </cell>
          <cell r="F3158" t="str">
            <v>Maintenance</v>
          </cell>
          <cell r="H3158" t="str">
            <v>GWh</v>
          </cell>
        </row>
        <row r="3159">
          <cell r="A3159" t="str">
            <v>ROI</v>
          </cell>
          <cell r="D3159" t="str">
            <v>TP3</v>
          </cell>
          <cell r="E3159" t="str">
            <v>ROI Distillate</v>
          </cell>
          <cell r="F3159" t="str">
            <v>Forced Outage</v>
          </cell>
          <cell r="H3159" t="str">
            <v>GWh</v>
          </cell>
        </row>
        <row r="3160">
          <cell r="A3160" t="str">
            <v>ROI</v>
          </cell>
          <cell r="D3160" t="str">
            <v>TP3</v>
          </cell>
          <cell r="E3160" t="str">
            <v>ROI Distillate</v>
          </cell>
          <cell r="F3160" t="str">
            <v>Available Energy</v>
          </cell>
          <cell r="H3160" t="str">
            <v>GWh</v>
          </cell>
        </row>
        <row r="3161">
          <cell r="A3161" t="str">
            <v>ROI</v>
          </cell>
          <cell r="D3161" t="str">
            <v>ED1</v>
          </cell>
          <cell r="E3161" t="str">
            <v>ROI Peat</v>
          </cell>
          <cell r="F3161" t="str">
            <v>Generation</v>
          </cell>
          <cell r="H3161" t="str">
            <v>GWh</v>
          </cell>
        </row>
        <row r="3162">
          <cell r="A3162" t="str">
            <v>ROI</v>
          </cell>
          <cell r="D3162" t="str">
            <v>ED1</v>
          </cell>
          <cell r="E3162" t="str">
            <v>ROI Peat</v>
          </cell>
          <cell r="F3162" t="str">
            <v>Units Started</v>
          </cell>
          <cell r="H3162" t="str">
            <v>-</v>
          </cell>
        </row>
        <row r="3163">
          <cell r="A3163" t="str">
            <v>ROI</v>
          </cell>
          <cell r="D3163" t="str">
            <v>ED1</v>
          </cell>
          <cell r="E3163" t="str">
            <v>ROI Peat</v>
          </cell>
          <cell r="F3163" t="str">
            <v>Hours of Operation</v>
          </cell>
          <cell r="H3163" t="str">
            <v>hrs</v>
          </cell>
        </row>
        <row r="3164">
          <cell r="A3164" t="str">
            <v>ROI</v>
          </cell>
          <cell r="D3164" t="str">
            <v>ED1</v>
          </cell>
          <cell r="E3164" t="str">
            <v>ROI Peat</v>
          </cell>
          <cell r="F3164" t="str">
            <v>Capacity Factor</v>
          </cell>
          <cell r="H3164" t="str">
            <v>%</v>
          </cell>
        </row>
        <row r="3165">
          <cell r="A3165" t="str">
            <v>ROI</v>
          </cell>
          <cell r="D3165" t="str">
            <v>ED1</v>
          </cell>
          <cell r="E3165" t="str">
            <v>ROI Peat</v>
          </cell>
          <cell r="F3165" t="str">
            <v>Energy Curtailed</v>
          </cell>
          <cell r="H3165" t="str">
            <v>GWh</v>
          </cell>
        </row>
        <row r="3166">
          <cell r="A3166" t="str">
            <v>ROI</v>
          </cell>
          <cell r="D3166" t="str">
            <v>ED1</v>
          </cell>
          <cell r="E3166" t="str">
            <v>ROI Peat</v>
          </cell>
          <cell r="F3166" t="str">
            <v>Fixed Load Generation</v>
          </cell>
          <cell r="H3166" t="str">
            <v>GWh</v>
          </cell>
        </row>
        <row r="3167">
          <cell r="A3167" t="str">
            <v>ROI</v>
          </cell>
          <cell r="D3167" t="str">
            <v>ED1</v>
          </cell>
          <cell r="E3167" t="str">
            <v>ROI Peat</v>
          </cell>
          <cell r="F3167" t="str">
            <v>Pump Load</v>
          </cell>
          <cell r="H3167" t="str">
            <v>GWh</v>
          </cell>
        </row>
        <row r="3168">
          <cell r="A3168" t="str">
            <v>ROI</v>
          </cell>
          <cell r="D3168" t="str">
            <v>ED1</v>
          </cell>
          <cell r="E3168" t="str">
            <v>ROI Peat</v>
          </cell>
          <cell r="F3168" t="str">
            <v>VO&amp;M Cost</v>
          </cell>
          <cell r="H3168">
            <v>0</v>
          </cell>
        </row>
        <row r="3169">
          <cell r="A3169" t="str">
            <v>ROI</v>
          </cell>
          <cell r="D3169" t="str">
            <v>ED1</v>
          </cell>
          <cell r="E3169" t="str">
            <v>ROI Peat</v>
          </cell>
          <cell r="F3169" t="str">
            <v>Generation Cost</v>
          </cell>
          <cell r="H3169">
            <v>0</v>
          </cell>
        </row>
        <row r="3170">
          <cell r="A3170" t="str">
            <v>ROI</v>
          </cell>
          <cell r="D3170" t="str">
            <v>ED1</v>
          </cell>
          <cell r="E3170" t="str">
            <v>ROI Peat</v>
          </cell>
          <cell r="F3170" t="str">
            <v>Start &amp; Shutdown Cost</v>
          </cell>
          <cell r="H3170">
            <v>0</v>
          </cell>
        </row>
        <row r="3171">
          <cell r="A3171" t="str">
            <v>ROI</v>
          </cell>
          <cell r="D3171" t="str">
            <v>ED1</v>
          </cell>
          <cell r="E3171" t="str">
            <v>ROI Peat</v>
          </cell>
          <cell r="F3171" t="str">
            <v>Start Fuel Cost</v>
          </cell>
          <cell r="H3171">
            <v>0</v>
          </cell>
        </row>
        <row r="3172">
          <cell r="A3172" t="str">
            <v>ROI</v>
          </cell>
          <cell r="D3172" t="str">
            <v>ED1</v>
          </cell>
          <cell r="E3172" t="str">
            <v>ROI Peat</v>
          </cell>
          <cell r="F3172" t="str">
            <v>Emissions Cost</v>
          </cell>
          <cell r="H3172">
            <v>0</v>
          </cell>
        </row>
        <row r="3173">
          <cell r="A3173" t="str">
            <v>ROI</v>
          </cell>
          <cell r="D3173" t="str">
            <v>ED1</v>
          </cell>
          <cell r="E3173" t="str">
            <v>ROI Peat</v>
          </cell>
          <cell r="F3173" t="str">
            <v>Total Generation Cost</v>
          </cell>
          <cell r="H3173">
            <v>0</v>
          </cell>
        </row>
        <row r="3174">
          <cell r="A3174" t="str">
            <v>ROI</v>
          </cell>
          <cell r="D3174" t="str">
            <v>ED1</v>
          </cell>
          <cell r="E3174" t="str">
            <v>ROI Peat</v>
          </cell>
          <cell r="F3174" t="str">
            <v>SRMC</v>
          </cell>
          <cell r="H3174" t="str">
            <v>€/MWh</v>
          </cell>
        </row>
        <row r="3175">
          <cell r="A3175" t="str">
            <v>ROI</v>
          </cell>
          <cell r="D3175" t="str">
            <v>ED1</v>
          </cell>
          <cell r="E3175" t="str">
            <v>ROI Peat</v>
          </cell>
          <cell r="F3175" t="str">
            <v>Mark-up</v>
          </cell>
          <cell r="H3175" t="str">
            <v>€/MWh</v>
          </cell>
        </row>
        <row r="3176">
          <cell r="A3176" t="str">
            <v>ROI</v>
          </cell>
          <cell r="D3176" t="str">
            <v>ED1</v>
          </cell>
          <cell r="E3176" t="str">
            <v>ROI Peat</v>
          </cell>
          <cell r="F3176" t="str">
            <v>Price Received</v>
          </cell>
          <cell r="H3176" t="str">
            <v>€/MWh</v>
          </cell>
        </row>
        <row r="3177">
          <cell r="A3177" t="str">
            <v>ROI</v>
          </cell>
          <cell r="D3177" t="str">
            <v>ED1</v>
          </cell>
          <cell r="E3177" t="str">
            <v>ROI Peat</v>
          </cell>
          <cell r="F3177" t="str">
            <v>Pool Revenue</v>
          </cell>
          <cell r="H3177">
            <v>0</v>
          </cell>
        </row>
        <row r="3178">
          <cell r="A3178" t="str">
            <v>ROI</v>
          </cell>
          <cell r="D3178" t="str">
            <v>ED1</v>
          </cell>
          <cell r="E3178" t="str">
            <v>ROI Peat</v>
          </cell>
          <cell r="F3178" t="str">
            <v>Net Revenue</v>
          </cell>
          <cell r="H3178">
            <v>0</v>
          </cell>
        </row>
        <row r="3179">
          <cell r="A3179" t="str">
            <v>ROI</v>
          </cell>
          <cell r="D3179" t="str">
            <v>ED1</v>
          </cell>
          <cell r="E3179" t="str">
            <v>ROI Peat</v>
          </cell>
          <cell r="F3179" t="str">
            <v>Net Profit</v>
          </cell>
          <cell r="H3179">
            <v>0</v>
          </cell>
        </row>
        <row r="3180">
          <cell r="A3180" t="str">
            <v>ROI</v>
          </cell>
          <cell r="D3180" t="str">
            <v>ED1</v>
          </cell>
          <cell r="E3180" t="str">
            <v>ROI Peat</v>
          </cell>
          <cell r="F3180" t="str">
            <v>Installed Capacity</v>
          </cell>
          <cell r="H3180" t="str">
            <v>MW</v>
          </cell>
        </row>
        <row r="3181">
          <cell r="A3181" t="str">
            <v>ROI</v>
          </cell>
          <cell r="D3181" t="str">
            <v>ED1</v>
          </cell>
          <cell r="E3181" t="str">
            <v>ROI Peat</v>
          </cell>
          <cell r="F3181" t="str">
            <v>Rated Capacity</v>
          </cell>
          <cell r="H3181" t="str">
            <v>MW</v>
          </cell>
        </row>
        <row r="3182">
          <cell r="A3182" t="str">
            <v>ROI</v>
          </cell>
          <cell r="D3182" t="str">
            <v>ED1</v>
          </cell>
          <cell r="E3182" t="str">
            <v>ROI Peat</v>
          </cell>
          <cell r="F3182" t="str">
            <v>Maintenance</v>
          </cell>
          <cell r="H3182" t="str">
            <v>GWh</v>
          </cell>
        </row>
        <row r="3183">
          <cell r="A3183" t="str">
            <v>ROI</v>
          </cell>
          <cell r="D3183" t="str">
            <v>ED1</v>
          </cell>
          <cell r="E3183" t="str">
            <v>ROI Peat</v>
          </cell>
          <cell r="F3183" t="str">
            <v>Forced Outage</v>
          </cell>
          <cell r="H3183" t="str">
            <v>GWh</v>
          </cell>
        </row>
        <row r="3184">
          <cell r="A3184" t="str">
            <v>ROI</v>
          </cell>
          <cell r="D3184" t="str">
            <v>ED1</v>
          </cell>
          <cell r="E3184" t="str">
            <v>ROI Peat</v>
          </cell>
          <cell r="F3184" t="str">
            <v>Available Energy</v>
          </cell>
          <cell r="H3184" t="str">
            <v>GWh</v>
          </cell>
        </row>
        <row r="3185">
          <cell r="A3185" t="str">
            <v>ROI</v>
          </cell>
          <cell r="D3185" t="str">
            <v>LR4</v>
          </cell>
          <cell r="E3185" t="str">
            <v>ROI Peat</v>
          </cell>
          <cell r="F3185" t="str">
            <v>Generation</v>
          </cell>
          <cell r="H3185" t="str">
            <v>GWh</v>
          </cell>
        </row>
        <row r="3186">
          <cell r="A3186" t="str">
            <v>ROI</v>
          </cell>
          <cell r="D3186" t="str">
            <v>LR4</v>
          </cell>
          <cell r="E3186" t="str">
            <v>ROI Peat</v>
          </cell>
          <cell r="F3186" t="str">
            <v>Units Started</v>
          </cell>
          <cell r="H3186" t="str">
            <v>-</v>
          </cell>
        </row>
        <row r="3187">
          <cell r="A3187" t="str">
            <v>ROI</v>
          </cell>
          <cell r="D3187" t="str">
            <v>LR4</v>
          </cell>
          <cell r="E3187" t="str">
            <v>ROI Peat</v>
          </cell>
          <cell r="F3187" t="str">
            <v>Hours of Operation</v>
          </cell>
          <cell r="H3187" t="str">
            <v>hrs</v>
          </cell>
        </row>
        <row r="3188">
          <cell r="A3188" t="str">
            <v>ROI</v>
          </cell>
          <cell r="D3188" t="str">
            <v>LR4</v>
          </cell>
          <cell r="E3188" t="str">
            <v>ROI Peat</v>
          </cell>
          <cell r="F3188" t="str">
            <v>Capacity Factor</v>
          </cell>
          <cell r="H3188" t="str">
            <v>%</v>
          </cell>
        </row>
        <row r="3189">
          <cell r="A3189" t="str">
            <v>ROI</v>
          </cell>
          <cell r="D3189" t="str">
            <v>LR4</v>
          </cell>
          <cell r="E3189" t="str">
            <v>ROI Peat</v>
          </cell>
          <cell r="F3189" t="str">
            <v>Energy Curtailed</v>
          </cell>
          <cell r="H3189" t="str">
            <v>GWh</v>
          </cell>
        </row>
        <row r="3190">
          <cell r="A3190" t="str">
            <v>ROI</v>
          </cell>
          <cell r="D3190" t="str">
            <v>LR4</v>
          </cell>
          <cell r="E3190" t="str">
            <v>ROI Peat</v>
          </cell>
          <cell r="F3190" t="str">
            <v>Fixed Load Generation</v>
          </cell>
          <cell r="H3190" t="str">
            <v>GWh</v>
          </cell>
        </row>
        <row r="3191">
          <cell r="A3191" t="str">
            <v>ROI</v>
          </cell>
          <cell r="D3191" t="str">
            <v>LR4</v>
          </cell>
          <cell r="E3191" t="str">
            <v>ROI Peat</v>
          </cell>
          <cell r="F3191" t="str">
            <v>Pump Load</v>
          </cell>
          <cell r="H3191" t="str">
            <v>GWh</v>
          </cell>
        </row>
        <row r="3192">
          <cell r="A3192" t="str">
            <v>ROI</v>
          </cell>
          <cell r="D3192" t="str">
            <v>LR4</v>
          </cell>
          <cell r="E3192" t="str">
            <v>ROI Peat</v>
          </cell>
          <cell r="F3192" t="str">
            <v>VO&amp;M Cost</v>
          </cell>
          <cell r="H3192">
            <v>0</v>
          </cell>
        </row>
        <row r="3193">
          <cell r="A3193" t="str">
            <v>ROI</v>
          </cell>
          <cell r="D3193" t="str">
            <v>LR4</v>
          </cell>
          <cell r="E3193" t="str">
            <v>ROI Peat</v>
          </cell>
          <cell r="F3193" t="str">
            <v>Generation Cost</v>
          </cell>
          <cell r="H3193">
            <v>0</v>
          </cell>
        </row>
        <row r="3194">
          <cell r="A3194" t="str">
            <v>ROI</v>
          </cell>
          <cell r="D3194" t="str">
            <v>LR4</v>
          </cell>
          <cell r="E3194" t="str">
            <v>ROI Peat</v>
          </cell>
          <cell r="F3194" t="str">
            <v>Start &amp; Shutdown Cost</v>
          </cell>
          <cell r="H3194">
            <v>0</v>
          </cell>
        </row>
        <row r="3195">
          <cell r="A3195" t="str">
            <v>ROI</v>
          </cell>
          <cell r="D3195" t="str">
            <v>LR4</v>
          </cell>
          <cell r="E3195" t="str">
            <v>ROI Peat</v>
          </cell>
          <cell r="F3195" t="str">
            <v>Start Fuel Cost</v>
          </cell>
          <cell r="H3195">
            <v>0</v>
          </cell>
        </row>
        <row r="3196">
          <cell r="A3196" t="str">
            <v>ROI</v>
          </cell>
          <cell r="D3196" t="str">
            <v>LR4</v>
          </cell>
          <cell r="E3196" t="str">
            <v>ROI Peat</v>
          </cell>
          <cell r="F3196" t="str">
            <v>Emissions Cost</v>
          </cell>
          <cell r="H3196">
            <v>0</v>
          </cell>
        </row>
        <row r="3197">
          <cell r="A3197" t="str">
            <v>ROI</v>
          </cell>
          <cell r="D3197" t="str">
            <v>LR4</v>
          </cell>
          <cell r="E3197" t="str">
            <v>ROI Peat</v>
          </cell>
          <cell r="F3197" t="str">
            <v>Total Generation Cost</v>
          </cell>
          <cell r="H3197">
            <v>0</v>
          </cell>
        </row>
        <row r="3198">
          <cell r="A3198" t="str">
            <v>ROI</v>
          </cell>
          <cell r="D3198" t="str">
            <v>LR4</v>
          </cell>
          <cell r="E3198" t="str">
            <v>ROI Peat</v>
          </cell>
          <cell r="F3198" t="str">
            <v>SRMC</v>
          </cell>
          <cell r="H3198" t="str">
            <v>€/MWh</v>
          </cell>
        </row>
        <row r="3199">
          <cell r="A3199" t="str">
            <v>ROI</v>
          </cell>
          <cell r="D3199" t="str">
            <v>LR4</v>
          </cell>
          <cell r="E3199" t="str">
            <v>ROI Peat</v>
          </cell>
          <cell r="F3199" t="str">
            <v>Mark-up</v>
          </cell>
          <cell r="H3199" t="str">
            <v>€/MWh</v>
          </cell>
        </row>
        <row r="3200">
          <cell r="A3200" t="str">
            <v>ROI</v>
          </cell>
          <cell r="D3200" t="str">
            <v>LR4</v>
          </cell>
          <cell r="E3200" t="str">
            <v>ROI Peat</v>
          </cell>
          <cell r="F3200" t="str">
            <v>Price Received</v>
          </cell>
          <cell r="H3200" t="str">
            <v>€/MWh</v>
          </cell>
        </row>
        <row r="3201">
          <cell r="A3201" t="str">
            <v>ROI</v>
          </cell>
          <cell r="D3201" t="str">
            <v>LR4</v>
          </cell>
          <cell r="E3201" t="str">
            <v>ROI Peat</v>
          </cell>
          <cell r="F3201" t="str">
            <v>Pool Revenue</v>
          </cell>
          <cell r="H3201">
            <v>0</v>
          </cell>
        </row>
        <row r="3202">
          <cell r="A3202" t="str">
            <v>ROI</v>
          </cell>
          <cell r="D3202" t="str">
            <v>LR4</v>
          </cell>
          <cell r="E3202" t="str">
            <v>ROI Peat</v>
          </cell>
          <cell r="F3202" t="str">
            <v>Net Revenue</v>
          </cell>
          <cell r="H3202">
            <v>0</v>
          </cell>
        </row>
        <row r="3203">
          <cell r="A3203" t="str">
            <v>ROI</v>
          </cell>
          <cell r="D3203" t="str">
            <v>LR4</v>
          </cell>
          <cell r="E3203" t="str">
            <v>ROI Peat</v>
          </cell>
          <cell r="F3203" t="str">
            <v>Net Profit</v>
          </cell>
          <cell r="H3203">
            <v>0</v>
          </cell>
        </row>
        <row r="3204">
          <cell r="A3204" t="str">
            <v>ROI</v>
          </cell>
          <cell r="D3204" t="str">
            <v>LR4</v>
          </cell>
          <cell r="E3204" t="str">
            <v>ROI Peat</v>
          </cell>
          <cell r="F3204" t="str">
            <v>Installed Capacity</v>
          </cell>
          <cell r="H3204" t="str">
            <v>MW</v>
          </cell>
        </row>
        <row r="3205">
          <cell r="A3205" t="str">
            <v>ROI</v>
          </cell>
          <cell r="D3205" t="str">
            <v>LR4</v>
          </cell>
          <cell r="E3205" t="str">
            <v>ROI Peat</v>
          </cell>
          <cell r="F3205" t="str">
            <v>Rated Capacity</v>
          </cell>
          <cell r="H3205" t="str">
            <v>MW</v>
          </cell>
        </row>
        <row r="3206">
          <cell r="A3206" t="str">
            <v>ROI</v>
          </cell>
          <cell r="D3206" t="str">
            <v>LR4</v>
          </cell>
          <cell r="E3206" t="str">
            <v>ROI Peat</v>
          </cell>
          <cell r="F3206" t="str">
            <v>Maintenance</v>
          </cell>
          <cell r="H3206" t="str">
            <v>GWh</v>
          </cell>
        </row>
        <row r="3207">
          <cell r="A3207" t="str">
            <v>ROI</v>
          </cell>
          <cell r="D3207" t="str">
            <v>LR4</v>
          </cell>
          <cell r="E3207" t="str">
            <v>ROI Peat</v>
          </cell>
          <cell r="F3207" t="str">
            <v>Forced Outage</v>
          </cell>
          <cell r="H3207" t="str">
            <v>GWh</v>
          </cell>
        </row>
        <row r="3208">
          <cell r="A3208" t="str">
            <v>ROI</v>
          </cell>
          <cell r="D3208" t="str">
            <v>LR4</v>
          </cell>
          <cell r="E3208" t="str">
            <v>ROI Peat</v>
          </cell>
          <cell r="F3208" t="str">
            <v>Available Energy</v>
          </cell>
          <cell r="H3208" t="str">
            <v>GWh</v>
          </cell>
        </row>
        <row r="3209">
          <cell r="A3209" t="str">
            <v>ROI</v>
          </cell>
          <cell r="D3209" t="str">
            <v>WO4</v>
          </cell>
          <cell r="E3209" t="str">
            <v>ROI Peat</v>
          </cell>
          <cell r="F3209" t="str">
            <v>Generation</v>
          </cell>
          <cell r="H3209" t="str">
            <v>GWh</v>
          </cell>
        </row>
        <row r="3210">
          <cell r="A3210" t="str">
            <v>ROI</v>
          </cell>
          <cell r="D3210" t="str">
            <v>WO4</v>
          </cell>
          <cell r="E3210" t="str">
            <v>ROI Peat</v>
          </cell>
          <cell r="F3210" t="str">
            <v>Units Started</v>
          </cell>
          <cell r="H3210" t="str">
            <v>-</v>
          </cell>
        </row>
        <row r="3211">
          <cell r="A3211" t="str">
            <v>ROI</v>
          </cell>
          <cell r="D3211" t="str">
            <v>WO4</v>
          </cell>
          <cell r="E3211" t="str">
            <v>ROI Peat</v>
          </cell>
          <cell r="F3211" t="str">
            <v>Hours of Operation</v>
          </cell>
          <cell r="H3211" t="str">
            <v>hrs</v>
          </cell>
        </row>
        <row r="3212">
          <cell r="A3212" t="str">
            <v>ROI</v>
          </cell>
          <cell r="D3212" t="str">
            <v>WO4</v>
          </cell>
          <cell r="E3212" t="str">
            <v>ROI Peat</v>
          </cell>
          <cell r="F3212" t="str">
            <v>Capacity Factor</v>
          </cell>
          <cell r="H3212" t="str">
            <v>%</v>
          </cell>
        </row>
        <row r="3213">
          <cell r="A3213" t="str">
            <v>ROI</v>
          </cell>
          <cell r="D3213" t="str">
            <v>WO4</v>
          </cell>
          <cell r="E3213" t="str">
            <v>ROI Peat</v>
          </cell>
          <cell r="F3213" t="str">
            <v>Energy Curtailed</v>
          </cell>
          <cell r="H3213" t="str">
            <v>GWh</v>
          </cell>
        </row>
        <row r="3214">
          <cell r="A3214" t="str">
            <v>ROI</v>
          </cell>
          <cell r="D3214" t="str">
            <v>WO4</v>
          </cell>
          <cell r="E3214" t="str">
            <v>ROI Peat</v>
          </cell>
          <cell r="F3214" t="str">
            <v>Fixed Load Generation</v>
          </cell>
          <cell r="H3214" t="str">
            <v>GWh</v>
          </cell>
        </row>
        <row r="3215">
          <cell r="A3215" t="str">
            <v>ROI</v>
          </cell>
          <cell r="D3215" t="str">
            <v>WO4</v>
          </cell>
          <cell r="E3215" t="str">
            <v>ROI Peat</v>
          </cell>
          <cell r="F3215" t="str">
            <v>Pump Load</v>
          </cell>
          <cell r="H3215" t="str">
            <v>GWh</v>
          </cell>
        </row>
        <row r="3216">
          <cell r="A3216" t="str">
            <v>ROI</v>
          </cell>
          <cell r="D3216" t="str">
            <v>WO4</v>
          </cell>
          <cell r="E3216" t="str">
            <v>ROI Peat</v>
          </cell>
          <cell r="F3216" t="str">
            <v>VO&amp;M Cost</v>
          </cell>
          <cell r="H3216">
            <v>0</v>
          </cell>
        </row>
        <row r="3217">
          <cell r="A3217" t="str">
            <v>ROI</v>
          </cell>
          <cell r="D3217" t="str">
            <v>WO4</v>
          </cell>
          <cell r="E3217" t="str">
            <v>ROI Peat</v>
          </cell>
          <cell r="F3217" t="str">
            <v>Generation Cost</v>
          </cell>
          <cell r="H3217">
            <v>0</v>
          </cell>
        </row>
        <row r="3218">
          <cell r="A3218" t="str">
            <v>ROI</v>
          </cell>
          <cell r="D3218" t="str">
            <v>WO4</v>
          </cell>
          <cell r="E3218" t="str">
            <v>ROI Peat</v>
          </cell>
          <cell r="F3218" t="str">
            <v>Start &amp; Shutdown Cost</v>
          </cell>
          <cell r="H3218">
            <v>0</v>
          </cell>
        </row>
        <row r="3219">
          <cell r="A3219" t="str">
            <v>ROI</v>
          </cell>
          <cell r="D3219" t="str">
            <v>WO4</v>
          </cell>
          <cell r="E3219" t="str">
            <v>ROI Peat</v>
          </cell>
          <cell r="F3219" t="str">
            <v>Start Fuel Cost</v>
          </cell>
          <cell r="H3219">
            <v>0</v>
          </cell>
        </row>
        <row r="3220">
          <cell r="A3220" t="str">
            <v>ROI</v>
          </cell>
          <cell r="D3220" t="str">
            <v>WO4</v>
          </cell>
          <cell r="E3220" t="str">
            <v>ROI Peat</v>
          </cell>
          <cell r="F3220" t="str">
            <v>Emissions Cost</v>
          </cell>
          <cell r="H3220">
            <v>0</v>
          </cell>
        </row>
        <row r="3221">
          <cell r="A3221" t="str">
            <v>ROI</v>
          </cell>
          <cell r="D3221" t="str">
            <v>WO4</v>
          </cell>
          <cell r="E3221" t="str">
            <v>ROI Peat</v>
          </cell>
          <cell r="F3221" t="str">
            <v>Total Generation Cost</v>
          </cell>
          <cell r="H3221">
            <v>0</v>
          </cell>
        </row>
        <row r="3222">
          <cell r="A3222" t="str">
            <v>ROI</v>
          </cell>
          <cell r="D3222" t="str">
            <v>WO4</v>
          </cell>
          <cell r="E3222" t="str">
            <v>ROI Peat</v>
          </cell>
          <cell r="F3222" t="str">
            <v>SRMC</v>
          </cell>
          <cell r="H3222" t="str">
            <v>€/MWh</v>
          </cell>
        </row>
        <row r="3223">
          <cell r="A3223" t="str">
            <v>ROI</v>
          </cell>
          <cell r="D3223" t="str">
            <v>WO4</v>
          </cell>
          <cell r="E3223" t="str">
            <v>ROI Peat</v>
          </cell>
          <cell r="F3223" t="str">
            <v>Mark-up</v>
          </cell>
          <cell r="H3223" t="str">
            <v>€/MWh</v>
          </cell>
        </row>
        <row r="3224">
          <cell r="A3224" t="str">
            <v>ROI</v>
          </cell>
          <cell r="D3224" t="str">
            <v>WO4</v>
          </cell>
          <cell r="E3224" t="str">
            <v>ROI Peat</v>
          </cell>
          <cell r="F3224" t="str">
            <v>Price Received</v>
          </cell>
          <cell r="H3224" t="str">
            <v>€/MWh</v>
          </cell>
        </row>
        <row r="3225">
          <cell r="A3225" t="str">
            <v>ROI</v>
          </cell>
          <cell r="D3225" t="str">
            <v>WO4</v>
          </cell>
          <cell r="E3225" t="str">
            <v>ROI Peat</v>
          </cell>
          <cell r="F3225" t="str">
            <v>Pool Revenue</v>
          </cell>
          <cell r="H3225">
            <v>0</v>
          </cell>
        </row>
        <row r="3226">
          <cell r="A3226" t="str">
            <v>ROI</v>
          </cell>
          <cell r="D3226" t="str">
            <v>WO4</v>
          </cell>
          <cell r="E3226" t="str">
            <v>ROI Peat</v>
          </cell>
          <cell r="F3226" t="str">
            <v>Net Revenue</v>
          </cell>
          <cell r="H3226">
            <v>0</v>
          </cell>
        </row>
        <row r="3227">
          <cell r="A3227" t="str">
            <v>ROI</v>
          </cell>
          <cell r="D3227" t="str">
            <v>WO4</v>
          </cell>
          <cell r="E3227" t="str">
            <v>ROI Peat</v>
          </cell>
          <cell r="F3227" t="str">
            <v>Net Profit</v>
          </cell>
          <cell r="H3227">
            <v>0</v>
          </cell>
        </row>
        <row r="3228">
          <cell r="A3228" t="str">
            <v>ROI</v>
          </cell>
          <cell r="D3228" t="str">
            <v>WO4</v>
          </cell>
          <cell r="E3228" t="str">
            <v>ROI Peat</v>
          </cell>
          <cell r="F3228" t="str">
            <v>Installed Capacity</v>
          </cell>
          <cell r="H3228" t="str">
            <v>MW</v>
          </cell>
        </row>
        <row r="3229">
          <cell r="A3229" t="str">
            <v>ROI</v>
          </cell>
          <cell r="D3229" t="str">
            <v>WO4</v>
          </cell>
          <cell r="E3229" t="str">
            <v>ROI Peat</v>
          </cell>
          <cell r="F3229" t="str">
            <v>Rated Capacity</v>
          </cell>
          <cell r="H3229" t="str">
            <v>MW</v>
          </cell>
        </row>
        <row r="3230">
          <cell r="A3230" t="str">
            <v>ROI</v>
          </cell>
          <cell r="D3230" t="str">
            <v>WO4</v>
          </cell>
          <cell r="E3230" t="str">
            <v>ROI Peat</v>
          </cell>
          <cell r="F3230" t="str">
            <v>Maintenance</v>
          </cell>
          <cell r="H3230" t="str">
            <v>GWh</v>
          </cell>
        </row>
        <row r="3231">
          <cell r="A3231" t="str">
            <v>ROI</v>
          </cell>
          <cell r="D3231" t="str">
            <v>WO4</v>
          </cell>
          <cell r="E3231" t="str">
            <v>ROI Peat</v>
          </cell>
          <cell r="F3231" t="str">
            <v>Forced Outage</v>
          </cell>
          <cell r="H3231" t="str">
            <v>GWh</v>
          </cell>
        </row>
        <row r="3232">
          <cell r="A3232" t="str">
            <v>ROI</v>
          </cell>
          <cell r="D3232" t="str">
            <v>WO4</v>
          </cell>
          <cell r="E3232" t="str">
            <v>ROI Peat</v>
          </cell>
          <cell r="F3232" t="str">
            <v>Available Energy</v>
          </cell>
          <cell r="H3232" t="str">
            <v>GWh</v>
          </cell>
        </row>
        <row r="3233">
          <cell r="A3233" t="str">
            <v>ROI</v>
          </cell>
          <cell r="D3233" t="str">
            <v>MP1</v>
          </cell>
          <cell r="E3233" t="str">
            <v>ROI Coal</v>
          </cell>
          <cell r="F3233" t="str">
            <v>Generation</v>
          </cell>
          <cell r="H3233" t="str">
            <v>GWh</v>
          </cell>
        </row>
        <row r="3234">
          <cell r="A3234" t="str">
            <v>ROI</v>
          </cell>
          <cell r="D3234" t="str">
            <v>MP1</v>
          </cell>
          <cell r="E3234" t="str">
            <v>ROI Coal</v>
          </cell>
          <cell r="F3234" t="str">
            <v>Units Started</v>
          </cell>
          <cell r="H3234" t="str">
            <v>-</v>
          </cell>
        </row>
        <row r="3235">
          <cell r="A3235" t="str">
            <v>ROI</v>
          </cell>
          <cell r="D3235" t="str">
            <v>MP1</v>
          </cell>
          <cell r="E3235" t="str">
            <v>ROI Coal</v>
          </cell>
          <cell r="F3235" t="str">
            <v>Hours of Operation</v>
          </cell>
          <cell r="H3235" t="str">
            <v>hrs</v>
          </cell>
        </row>
        <row r="3236">
          <cell r="A3236" t="str">
            <v>ROI</v>
          </cell>
          <cell r="D3236" t="str">
            <v>MP1</v>
          </cell>
          <cell r="E3236" t="str">
            <v>ROI Coal</v>
          </cell>
          <cell r="F3236" t="str">
            <v>Capacity Factor</v>
          </cell>
          <cell r="H3236" t="str">
            <v>%</v>
          </cell>
        </row>
        <row r="3237">
          <cell r="A3237" t="str">
            <v>ROI</v>
          </cell>
          <cell r="D3237" t="str">
            <v>MP1</v>
          </cell>
          <cell r="E3237" t="str">
            <v>ROI Coal</v>
          </cell>
          <cell r="F3237" t="str">
            <v>Energy Curtailed</v>
          </cell>
          <cell r="H3237" t="str">
            <v>GWh</v>
          </cell>
        </row>
        <row r="3238">
          <cell r="A3238" t="str">
            <v>ROI</v>
          </cell>
          <cell r="D3238" t="str">
            <v>MP1</v>
          </cell>
          <cell r="E3238" t="str">
            <v>ROI Coal</v>
          </cell>
          <cell r="F3238" t="str">
            <v>Fixed Load Generation</v>
          </cell>
          <cell r="H3238" t="str">
            <v>GWh</v>
          </cell>
        </row>
        <row r="3239">
          <cell r="A3239" t="str">
            <v>ROI</v>
          </cell>
          <cell r="D3239" t="str">
            <v>MP1</v>
          </cell>
          <cell r="E3239" t="str">
            <v>ROI Coal</v>
          </cell>
          <cell r="F3239" t="str">
            <v>Pump Load</v>
          </cell>
          <cell r="H3239" t="str">
            <v>GWh</v>
          </cell>
        </row>
        <row r="3240">
          <cell r="A3240" t="str">
            <v>ROI</v>
          </cell>
          <cell r="D3240" t="str">
            <v>MP1</v>
          </cell>
          <cell r="E3240" t="str">
            <v>ROI Coal</v>
          </cell>
          <cell r="F3240" t="str">
            <v>VO&amp;M Cost</v>
          </cell>
          <cell r="H3240">
            <v>0</v>
          </cell>
        </row>
        <row r="3241">
          <cell r="A3241" t="str">
            <v>ROI</v>
          </cell>
          <cell r="D3241" t="str">
            <v>MP1</v>
          </cell>
          <cell r="E3241" t="str">
            <v>ROI Coal</v>
          </cell>
          <cell r="F3241" t="str">
            <v>Generation Cost</v>
          </cell>
          <cell r="H3241">
            <v>0</v>
          </cell>
        </row>
        <row r="3242">
          <cell r="A3242" t="str">
            <v>ROI</v>
          </cell>
          <cell r="D3242" t="str">
            <v>MP1</v>
          </cell>
          <cell r="E3242" t="str">
            <v>ROI Coal</v>
          </cell>
          <cell r="F3242" t="str">
            <v>Start &amp; Shutdown Cost</v>
          </cell>
          <cell r="H3242">
            <v>0</v>
          </cell>
        </row>
        <row r="3243">
          <cell r="A3243" t="str">
            <v>ROI</v>
          </cell>
          <cell r="D3243" t="str">
            <v>MP1</v>
          </cell>
          <cell r="E3243" t="str">
            <v>ROI Coal</v>
          </cell>
          <cell r="F3243" t="str">
            <v>Start Fuel Cost</v>
          </cell>
          <cell r="H3243">
            <v>0</v>
          </cell>
        </row>
        <row r="3244">
          <cell r="A3244" t="str">
            <v>ROI</v>
          </cell>
          <cell r="D3244" t="str">
            <v>MP1</v>
          </cell>
          <cell r="E3244" t="str">
            <v>ROI Coal</v>
          </cell>
          <cell r="F3244" t="str">
            <v>Emissions Cost</v>
          </cell>
          <cell r="H3244">
            <v>0</v>
          </cell>
        </row>
        <row r="3245">
          <cell r="A3245" t="str">
            <v>ROI</v>
          </cell>
          <cell r="D3245" t="str">
            <v>MP1</v>
          </cell>
          <cell r="E3245" t="str">
            <v>ROI Coal</v>
          </cell>
          <cell r="F3245" t="str">
            <v>Total Generation Cost</v>
          </cell>
          <cell r="H3245">
            <v>0</v>
          </cell>
        </row>
        <row r="3246">
          <cell r="A3246" t="str">
            <v>ROI</v>
          </cell>
          <cell r="D3246" t="str">
            <v>MP1</v>
          </cell>
          <cell r="E3246" t="str">
            <v>ROI Coal</v>
          </cell>
          <cell r="F3246" t="str">
            <v>SRMC</v>
          </cell>
          <cell r="H3246" t="str">
            <v>€/MWh</v>
          </cell>
        </row>
        <row r="3247">
          <cell r="A3247" t="str">
            <v>ROI</v>
          </cell>
          <cell r="D3247" t="str">
            <v>MP1</v>
          </cell>
          <cell r="E3247" t="str">
            <v>ROI Coal</v>
          </cell>
          <cell r="F3247" t="str">
            <v>Mark-up</v>
          </cell>
          <cell r="H3247" t="str">
            <v>€/MWh</v>
          </cell>
        </row>
        <row r="3248">
          <cell r="A3248" t="str">
            <v>ROI</v>
          </cell>
          <cell r="D3248" t="str">
            <v>MP1</v>
          </cell>
          <cell r="E3248" t="str">
            <v>ROI Coal</v>
          </cell>
          <cell r="F3248" t="str">
            <v>Mark-up</v>
          </cell>
          <cell r="H3248" t="str">
            <v>€/MWh</v>
          </cell>
        </row>
        <row r="3249">
          <cell r="A3249" t="str">
            <v>ROI</v>
          </cell>
          <cell r="D3249" t="str">
            <v>MP1</v>
          </cell>
          <cell r="E3249" t="str">
            <v>ROI Coal</v>
          </cell>
          <cell r="F3249" t="str">
            <v>Mark-up</v>
          </cell>
          <cell r="H3249" t="str">
            <v>€/MWh</v>
          </cell>
        </row>
        <row r="3250">
          <cell r="A3250" t="str">
            <v>ROI</v>
          </cell>
          <cell r="D3250" t="str">
            <v>MP1</v>
          </cell>
          <cell r="E3250" t="str">
            <v>ROI Coal</v>
          </cell>
          <cell r="F3250" t="str">
            <v>Price Received</v>
          </cell>
          <cell r="H3250" t="str">
            <v>€/MWh</v>
          </cell>
        </row>
        <row r="3251">
          <cell r="A3251" t="str">
            <v>ROI</v>
          </cell>
          <cell r="D3251" t="str">
            <v>MP1</v>
          </cell>
          <cell r="E3251" t="str">
            <v>ROI Coal</v>
          </cell>
          <cell r="F3251" t="str">
            <v>Pool Revenue</v>
          </cell>
          <cell r="H3251">
            <v>0</v>
          </cell>
        </row>
        <row r="3252">
          <cell r="A3252" t="str">
            <v>ROI</v>
          </cell>
          <cell r="D3252" t="str">
            <v>MP1</v>
          </cell>
          <cell r="E3252" t="str">
            <v>ROI Coal</v>
          </cell>
          <cell r="F3252" t="str">
            <v>Net Revenue</v>
          </cell>
          <cell r="H3252">
            <v>0</v>
          </cell>
        </row>
        <row r="3253">
          <cell r="A3253" t="str">
            <v>ROI</v>
          </cell>
          <cell r="D3253" t="str">
            <v>MP1</v>
          </cell>
          <cell r="E3253" t="str">
            <v>ROI Coal</v>
          </cell>
          <cell r="F3253" t="str">
            <v>Net Profit</v>
          </cell>
          <cell r="H3253">
            <v>0</v>
          </cell>
        </row>
        <row r="3254">
          <cell r="A3254" t="str">
            <v>ROI</v>
          </cell>
          <cell r="D3254" t="str">
            <v>MP1</v>
          </cell>
          <cell r="E3254" t="str">
            <v>ROI Coal</v>
          </cell>
          <cell r="F3254" t="str">
            <v>Installed Capacity</v>
          </cell>
          <cell r="H3254" t="str">
            <v>MW</v>
          </cell>
        </row>
        <row r="3255">
          <cell r="A3255" t="str">
            <v>ROI</v>
          </cell>
          <cell r="D3255" t="str">
            <v>MP1</v>
          </cell>
          <cell r="E3255" t="str">
            <v>ROI Coal</v>
          </cell>
          <cell r="F3255" t="str">
            <v>Rated Capacity</v>
          </cell>
          <cell r="H3255" t="str">
            <v>MW</v>
          </cell>
        </row>
        <row r="3256">
          <cell r="A3256" t="str">
            <v>ROI</v>
          </cell>
          <cell r="D3256" t="str">
            <v>MP1</v>
          </cell>
          <cell r="E3256" t="str">
            <v>ROI Coal</v>
          </cell>
          <cell r="F3256" t="str">
            <v>Maintenance</v>
          </cell>
          <cell r="H3256" t="str">
            <v>GWh</v>
          </cell>
        </row>
        <row r="3257">
          <cell r="A3257" t="str">
            <v>ROI</v>
          </cell>
          <cell r="D3257" t="str">
            <v>MP1</v>
          </cell>
          <cell r="E3257" t="str">
            <v>ROI Coal</v>
          </cell>
          <cell r="F3257" t="str">
            <v>Forced Outage</v>
          </cell>
          <cell r="H3257" t="str">
            <v>GWh</v>
          </cell>
        </row>
        <row r="3258">
          <cell r="A3258" t="str">
            <v>ROI</v>
          </cell>
          <cell r="D3258" t="str">
            <v>MP1</v>
          </cell>
          <cell r="E3258" t="str">
            <v>ROI Coal</v>
          </cell>
          <cell r="F3258" t="str">
            <v>Available Energy</v>
          </cell>
          <cell r="H3258" t="str">
            <v>GWh</v>
          </cell>
        </row>
        <row r="3259">
          <cell r="A3259" t="str">
            <v>ROI</v>
          </cell>
          <cell r="D3259" t="str">
            <v>MP2</v>
          </cell>
          <cell r="E3259" t="str">
            <v>ROI Coal</v>
          </cell>
          <cell r="F3259" t="str">
            <v>Generation</v>
          </cell>
          <cell r="H3259" t="str">
            <v>GWh</v>
          </cell>
        </row>
        <row r="3260">
          <cell r="A3260" t="str">
            <v>ROI</v>
          </cell>
          <cell r="D3260" t="str">
            <v>MP2</v>
          </cell>
          <cell r="E3260" t="str">
            <v>ROI Coal</v>
          </cell>
          <cell r="F3260" t="str">
            <v>Units Started</v>
          </cell>
          <cell r="H3260" t="str">
            <v>-</v>
          </cell>
        </row>
        <row r="3261">
          <cell r="A3261" t="str">
            <v>ROI</v>
          </cell>
          <cell r="D3261" t="str">
            <v>MP2</v>
          </cell>
          <cell r="E3261" t="str">
            <v>ROI Coal</v>
          </cell>
          <cell r="F3261" t="str">
            <v>Hours of Operation</v>
          </cell>
          <cell r="H3261" t="str">
            <v>hrs</v>
          </cell>
        </row>
        <row r="3262">
          <cell r="A3262" t="str">
            <v>ROI</v>
          </cell>
          <cell r="D3262" t="str">
            <v>MP2</v>
          </cell>
          <cell r="E3262" t="str">
            <v>ROI Coal</v>
          </cell>
          <cell r="F3262" t="str">
            <v>Capacity Factor</v>
          </cell>
          <cell r="H3262" t="str">
            <v>%</v>
          </cell>
        </row>
        <row r="3263">
          <cell r="A3263" t="str">
            <v>ROI</v>
          </cell>
          <cell r="D3263" t="str">
            <v>MP2</v>
          </cell>
          <cell r="E3263" t="str">
            <v>ROI Coal</v>
          </cell>
          <cell r="F3263" t="str">
            <v>Energy Curtailed</v>
          </cell>
          <cell r="H3263" t="str">
            <v>GWh</v>
          </cell>
        </row>
        <row r="3264">
          <cell r="A3264" t="str">
            <v>ROI</v>
          </cell>
          <cell r="D3264" t="str">
            <v>MP2</v>
          </cell>
          <cell r="E3264" t="str">
            <v>ROI Coal</v>
          </cell>
          <cell r="F3264" t="str">
            <v>Fixed Load Generation</v>
          </cell>
          <cell r="H3264" t="str">
            <v>GWh</v>
          </cell>
        </row>
        <row r="3265">
          <cell r="A3265" t="str">
            <v>ROI</v>
          </cell>
          <cell r="D3265" t="str">
            <v>MP2</v>
          </cell>
          <cell r="E3265" t="str">
            <v>ROI Coal</v>
          </cell>
          <cell r="F3265" t="str">
            <v>Pump Load</v>
          </cell>
          <cell r="H3265" t="str">
            <v>GWh</v>
          </cell>
        </row>
        <row r="3266">
          <cell r="A3266" t="str">
            <v>ROI</v>
          </cell>
          <cell r="D3266" t="str">
            <v>MP2</v>
          </cell>
          <cell r="E3266" t="str">
            <v>ROI Coal</v>
          </cell>
          <cell r="F3266" t="str">
            <v>VO&amp;M Cost</v>
          </cell>
          <cell r="H3266">
            <v>0</v>
          </cell>
        </row>
        <row r="3267">
          <cell r="A3267" t="str">
            <v>ROI</v>
          </cell>
          <cell r="D3267" t="str">
            <v>MP2</v>
          </cell>
          <cell r="E3267" t="str">
            <v>ROI Coal</v>
          </cell>
          <cell r="F3267" t="str">
            <v>Generation Cost</v>
          </cell>
          <cell r="H3267">
            <v>0</v>
          </cell>
        </row>
        <row r="3268">
          <cell r="A3268" t="str">
            <v>ROI</v>
          </cell>
          <cell r="D3268" t="str">
            <v>MP2</v>
          </cell>
          <cell r="E3268" t="str">
            <v>ROI Coal</v>
          </cell>
          <cell r="F3268" t="str">
            <v>Start &amp; Shutdown Cost</v>
          </cell>
          <cell r="H3268">
            <v>0</v>
          </cell>
        </row>
        <row r="3269">
          <cell r="A3269" t="str">
            <v>ROI</v>
          </cell>
          <cell r="D3269" t="str">
            <v>MP2</v>
          </cell>
          <cell r="E3269" t="str">
            <v>ROI Coal</v>
          </cell>
          <cell r="F3269" t="str">
            <v>Start Fuel Cost</v>
          </cell>
          <cell r="H3269">
            <v>0</v>
          </cell>
        </row>
        <row r="3270">
          <cell r="A3270" t="str">
            <v>ROI</v>
          </cell>
          <cell r="D3270" t="str">
            <v>MP2</v>
          </cell>
          <cell r="E3270" t="str">
            <v>ROI Coal</v>
          </cell>
          <cell r="F3270" t="str">
            <v>Emissions Cost</v>
          </cell>
          <cell r="H3270">
            <v>0</v>
          </cell>
        </row>
        <row r="3271">
          <cell r="A3271" t="str">
            <v>ROI</v>
          </cell>
          <cell r="D3271" t="str">
            <v>MP2</v>
          </cell>
          <cell r="E3271" t="str">
            <v>ROI Coal</v>
          </cell>
          <cell r="F3271" t="str">
            <v>Total Generation Cost</v>
          </cell>
          <cell r="H3271">
            <v>0</v>
          </cell>
        </row>
        <row r="3272">
          <cell r="A3272" t="str">
            <v>ROI</v>
          </cell>
          <cell r="D3272" t="str">
            <v>MP2</v>
          </cell>
          <cell r="E3272" t="str">
            <v>ROI Coal</v>
          </cell>
          <cell r="F3272" t="str">
            <v>SRMC</v>
          </cell>
          <cell r="H3272" t="str">
            <v>€/MWh</v>
          </cell>
        </row>
        <row r="3273">
          <cell r="A3273" t="str">
            <v>ROI</v>
          </cell>
          <cell r="D3273" t="str">
            <v>MP2</v>
          </cell>
          <cell r="E3273" t="str">
            <v>ROI Coal</v>
          </cell>
          <cell r="F3273" t="str">
            <v>Mark-up</v>
          </cell>
          <cell r="H3273" t="str">
            <v>€/MWh</v>
          </cell>
        </row>
        <row r="3274">
          <cell r="A3274" t="str">
            <v>ROI</v>
          </cell>
          <cell r="D3274" t="str">
            <v>MP2</v>
          </cell>
          <cell r="E3274" t="str">
            <v>ROI Coal</v>
          </cell>
          <cell r="F3274" t="str">
            <v>Mark-up</v>
          </cell>
          <cell r="H3274" t="str">
            <v>€/MWh</v>
          </cell>
        </row>
        <row r="3275">
          <cell r="A3275" t="str">
            <v>ROI</v>
          </cell>
          <cell r="D3275" t="str">
            <v>MP2</v>
          </cell>
          <cell r="E3275" t="str">
            <v>ROI Coal</v>
          </cell>
          <cell r="F3275" t="str">
            <v>Mark-up</v>
          </cell>
          <cell r="H3275" t="str">
            <v>€/MWh</v>
          </cell>
        </row>
        <row r="3276">
          <cell r="A3276" t="str">
            <v>ROI</v>
          </cell>
          <cell r="D3276" t="str">
            <v>MP2</v>
          </cell>
          <cell r="E3276" t="str">
            <v>ROI Coal</v>
          </cell>
          <cell r="F3276" t="str">
            <v>Price Received</v>
          </cell>
          <cell r="H3276" t="str">
            <v>€/MWh</v>
          </cell>
        </row>
        <row r="3277">
          <cell r="A3277" t="str">
            <v>ROI</v>
          </cell>
          <cell r="D3277" t="str">
            <v>MP2</v>
          </cell>
          <cell r="E3277" t="str">
            <v>ROI Coal</v>
          </cell>
          <cell r="F3277" t="str">
            <v>Pool Revenue</v>
          </cell>
          <cell r="H3277">
            <v>0</v>
          </cell>
        </row>
        <row r="3278">
          <cell r="A3278" t="str">
            <v>ROI</v>
          </cell>
          <cell r="D3278" t="str">
            <v>MP2</v>
          </cell>
          <cell r="E3278" t="str">
            <v>ROI Coal</v>
          </cell>
          <cell r="F3278" t="str">
            <v>Net Revenue</v>
          </cell>
          <cell r="H3278">
            <v>0</v>
          </cell>
        </row>
        <row r="3279">
          <cell r="A3279" t="str">
            <v>ROI</v>
          </cell>
          <cell r="D3279" t="str">
            <v>MP2</v>
          </cell>
          <cell r="E3279" t="str">
            <v>ROI Coal</v>
          </cell>
          <cell r="F3279" t="str">
            <v>Net Profit</v>
          </cell>
          <cell r="H3279">
            <v>0</v>
          </cell>
        </row>
        <row r="3280">
          <cell r="A3280" t="str">
            <v>ROI</v>
          </cell>
          <cell r="D3280" t="str">
            <v>MP2</v>
          </cell>
          <cell r="E3280" t="str">
            <v>ROI Coal</v>
          </cell>
          <cell r="F3280" t="str">
            <v>Installed Capacity</v>
          </cell>
          <cell r="H3280" t="str">
            <v>MW</v>
          </cell>
        </row>
        <row r="3281">
          <cell r="A3281" t="str">
            <v>ROI</v>
          </cell>
          <cell r="D3281" t="str">
            <v>MP2</v>
          </cell>
          <cell r="E3281" t="str">
            <v>ROI Coal</v>
          </cell>
          <cell r="F3281" t="str">
            <v>Rated Capacity</v>
          </cell>
          <cell r="H3281" t="str">
            <v>MW</v>
          </cell>
        </row>
        <row r="3282">
          <cell r="A3282" t="str">
            <v>ROI</v>
          </cell>
          <cell r="D3282" t="str">
            <v>MP2</v>
          </cell>
          <cell r="E3282" t="str">
            <v>ROI Coal</v>
          </cell>
          <cell r="F3282" t="str">
            <v>Maintenance</v>
          </cell>
          <cell r="H3282" t="str">
            <v>GWh</v>
          </cell>
        </row>
        <row r="3283">
          <cell r="A3283" t="str">
            <v>ROI</v>
          </cell>
          <cell r="D3283" t="str">
            <v>MP2</v>
          </cell>
          <cell r="E3283" t="str">
            <v>ROI Coal</v>
          </cell>
          <cell r="F3283" t="str">
            <v>Forced Outage</v>
          </cell>
          <cell r="H3283" t="str">
            <v>GWh</v>
          </cell>
        </row>
        <row r="3284">
          <cell r="A3284" t="str">
            <v>ROI</v>
          </cell>
          <cell r="D3284" t="str">
            <v>MP2</v>
          </cell>
          <cell r="E3284" t="str">
            <v>ROI Coal</v>
          </cell>
          <cell r="F3284" t="str">
            <v>Available Energy</v>
          </cell>
          <cell r="H3284" t="str">
            <v>GWh</v>
          </cell>
        </row>
        <row r="3285">
          <cell r="A3285" t="str">
            <v>ROI</v>
          </cell>
          <cell r="D3285" t="str">
            <v>MP3</v>
          </cell>
          <cell r="E3285" t="str">
            <v>ROI Coal</v>
          </cell>
          <cell r="F3285" t="str">
            <v>Generation</v>
          </cell>
          <cell r="H3285" t="str">
            <v>GWh</v>
          </cell>
        </row>
        <row r="3286">
          <cell r="A3286" t="str">
            <v>ROI</v>
          </cell>
          <cell r="D3286" t="str">
            <v>MP3</v>
          </cell>
          <cell r="E3286" t="str">
            <v>ROI Coal</v>
          </cell>
          <cell r="F3286" t="str">
            <v>Units Started</v>
          </cell>
          <cell r="H3286" t="str">
            <v>-</v>
          </cell>
        </row>
        <row r="3287">
          <cell r="A3287" t="str">
            <v>ROI</v>
          </cell>
          <cell r="D3287" t="str">
            <v>MP3</v>
          </cell>
          <cell r="E3287" t="str">
            <v>ROI Coal</v>
          </cell>
          <cell r="F3287" t="str">
            <v>Hours of Operation</v>
          </cell>
          <cell r="H3287" t="str">
            <v>hrs</v>
          </cell>
        </row>
        <row r="3288">
          <cell r="A3288" t="str">
            <v>ROI</v>
          </cell>
          <cell r="D3288" t="str">
            <v>MP3</v>
          </cell>
          <cell r="E3288" t="str">
            <v>ROI Coal</v>
          </cell>
          <cell r="F3288" t="str">
            <v>Capacity Factor</v>
          </cell>
          <cell r="H3288" t="str">
            <v>%</v>
          </cell>
        </row>
        <row r="3289">
          <cell r="A3289" t="str">
            <v>ROI</v>
          </cell>
          <cell r="D3289" t="str">
            <v>MP3</v>
          </cell>
          <cell r="E3289" t="str">
            <v>ROI Coal</v>
          </cell>
          <cell r="F3289" t="str">
            <v>Energy Curtailed</v>
          </cell>
          <cell r="H3289" t="str">
            <v>GWh</v>
          </cell>
        </row>
        <row r="3290">
          <cell r="A3290" t="str">
            <v>ROI</v>
          </cell>
          <cell r="D3290" t="str">
            <v>MP3</v>
          </cell>
          <cell r="E3290" t="str">
            <v>ROI Coal</v>
          </cell>
          <cell r="F3290" t="str">
            <v>Fixed Load Generation</v>
          </cell>
          <cell r="H3290" t="str">
            <v>GWh</v>
          </cell>
        </row>
        <row r="3291">
          <cell r="A3291" t="str">
            <v>ROI</v>
          </cell>
          <cell r="D3291" t="str">
            <v>MP3</v>
          </cell>
          <cell r="E3291" t="str">
            <v>ROI Coal</v>
          </cell>
          <cell r="F3291" t="str">
            <v>Pump Load</v>
          </cell>
          <cell r="H3291" t="str">
            <v>GWh</v>
          </cell>
        </row>
        <row r="3292">
          <cell r="A3292" t="str">
            <v>ROI</v>
          </cell>
          <cell r="D3292" t="str">
            <v>MP3</v>
          </cell>
          <cell r="E3292" t="str">
            <v>ROI Coal</v>
          </cell>
          <cell r="F3292" t="str">
            <v>VO&amp;M Cost</v>
          </cell>
          <cell r="H3292">
            <v>0</v>
          </cell>
        </row>
        <row r="3293">
          <cell r="A3293" t="str">
            <v>ROI</v>
          </cell>
          <cell r="D3293" t="str">
            <v>MP3</v>
          </cell>
          <cell r="E3293" t="str">
            <v>ROI Coal</v>
          </cell>
          <cell r="F3293" t="str">
            <v>Generation Cost</v>
          </cell>
          <cell r="H3293">
            <v>0</v>
          </cell>
        </row>
        <row r="3294">
          <cell r="A3294" t="str">
            <v>ROI</v>
          </cell>
          <cell r="D3294" t="str">
            <v>MP3</v>
          </cell>
          <cell r="E3294" t="str">
            <v>ROI Coal</v>
          </cell>
          <cell r="F3294" t="str">
            <v>Start &amp; Shutdown Cost</v>
          </cell>
          <cell r="H3294">
            <v>0</v>
          </cell>
        </row>
        <row r="3295">
          <cell r="A3295" t="str">
            <v>ROI</v>
          </cell>
          <cell r="D3295" t="str">
            <v>MP3</v>
          </cell>
          <cell r="E3295" t="str">
            <v>ROI Coal</v>
          </cell>
          <cell r="F3295" t="str">
            <v>Start Fuel Cost</v>
          </cell>
          <cell r="H3295">
            <v>0</v>
          </cell>
        </row>
        <row r="3296">
          <cell r="A3296" t="str">
            <v>ROI</v>
          </cell>
          <cell r="D3296" t="str">
            <v>MP3</v>
          </cell>
          <cell r="E3296" t="str">
            <v>ROI Coal</v>
          </cell>
          <cell r="F3296" t="str">
            <v>Emissions Cost</v>
          </cell>
          <cell r="H3296">
            <v>0</v>
          </cell>
        </row>
        <row r="3297">
          <cell r="A3297" t="str">
            <v>ROI</v>
          </cell>
          <cell r="D3297" t="str">
            <v>MP3</v>
          </cell>
          <cell r="E3297" t="str">
            <v>ROI Coal</v>
          </cell>
          <cell r="F3297" t="str">
            <v>Total Generation Cost</v>
          </cell>
          <cell r="H3297">
            <v>0</v>
          </cell>
        </row>
        <row r="3298">
          <cell r="A3298" t="str">
            <v>ROI</v>
          </cell>
          <cell r="D3298" t="str">
            <v>MP3</v>
          </cell>
          <cell r="E3298" t="str">
            <v>ROI Coal</v>
          </cell>
          <cell r="F3298" t="str">
            <v>SRMC</v>
          </cell>
          <cell r="H3298" t="str">
            <v>€/MWh</v>
          </cell>
        </row>
        <row r="3299">
          <cell r="A3299" t="str">
            <v>ROI</v>
          </cell>
          <cell r="D3299" t="str">
            <v>MP3</v>
          </cell>
          <cell r="E3299" t="str">
            <v>ROI Coal</v>
          </cell>
          <cell r="F3299" t="str">
            <v>Mark-up</v>
          </cell>
          <cell r="H3299" t="str">
            <v>€/MWh</v>
          </cell>
        </row>
        <row r="3300">
          <cell r="A3300" t="str">
            <v>ROI</v>
          </cell>
          <cell r="D3300" t="str">
            <v>MP3</v>
          </cell>
          <cell r="E3300" t="str">
            <v>ROI Coal</v>
          </cell>
          <cell r="F3300" t="str">
            <v>Mark-up</v>
          </cell>
          <cell r="H3300" t="str">
            <v>€/MWh</v>
          </cell>
        </row>
        <row r="3301">
          <cell r="A3301" t="str">
            <v>ROI</v>
          </cell>
          <cell r="D3301" t="str">
            <v>MP3</v>
          </cell>
          <cell r="E3301" t="str">
            <v>ROI Coal</v>
          </cell>
          <cell r="F3301" t="str">
            <v>Mark-up</v>
          </cell>
          <cell r="H3301" t="str">
            <v>€/MWh</v>
          </cell>
        </row>
        <row r="3302">
          <cell r="A3302" t="str">
            <v>ROI</v>
          </cell>
          <cell r="D3302" t="str">
            <v>MP3</v>
          </cell>
          <cell r="E3302" t="str">
            <v>ROI Coal</v>
          </cell>
          <cell r="F3302" t="str">
            <v>Price Received</v>
          </cell>
          <cell r="H3302" t="str">
            <v>€/MWh</v>
          </cell>
        </row>
        <row r="3303">
          <cell r="A3303" t="str">
            <v>ROI</v>
          </cell>
          <cell r="D3303" t="str">
            <v>MP3</v>
          </cell>
          <cell r="E3303" t="str">
            <v>ROI Coal</v>
          </cell>
          <cell r="F3303" t="str">
            <v>Pool Revenue</v>
          </cell>
          <cell r="H3303">
            <v>0</v>
          </cell>
        </row>
        <row r="3304">
          <cell r="A3304" t="str">
            <v>ROI</v>
          </cell>
          <cell r="D3304" t="str">
            <v>MP3</v>
          </cell>
          <cell r="E3304" t="str">
            <v>ROI Coal</v>
          </cell>
          <cell r="F3304" t="str">
            <v>Net Revenue</v>
          </cell>
          <cell r="H3304">
            <v>0</v>
          </cell>
        </row>
        <row r="3305">
          <cell r="A3305" t="str">
            <v>ROI</v>
          </cell>
          <cell r="D3305" t="str">
            <v>MP3</v>
          </cell>
          <cell r="E3305" t="str">
            <v>ROI Coal</v>
          </cell>
          <cell r="F3305" t="str">
            <v>Net Profit</v>
          </cell>
          <cell r="H3305">
            <v>0</v>
          </cell>
        </row>
        <row r="3306">
          <cell r="A3306" t="str">
            <v>ROI</v>
          </cell>
          <cell r="D3306" t="str">
            <v>MP3</v>
          </cell>
          <cell r="E3306" t="str">
            <v>ROI Coal</v>
          </cell>
          <cell r="F3306" t="str">
            <v>Installed Capacity</v>
          </cell>
          <cell r="H3306" t="str">
            <v>MW</v>
          </cell>
        </row>
        <row r="3307">
          <cell r="A3307" t="str">
            <v>ROI</v>
          </cell>
          <cell r="D3307" t="str">
            <v>MP3</v>
          </cell>
          <cell r="E3307" t="str">
            <v>ROI Coal</v>
          </cell>
          <cell r="F3307" t="str">
            <v>Rated Capacity</v>
          </cell>
          <cell r="H3307" t="str">
            <v>MW</v>
          </cell>
        </row>
        <row r="3308">
          <cell r="A3308" t="str">
            <v>ROI</v>
          </cell>
          <cell r="D3308" t="str">
            <v>MP3</v>
          </cell>
          <cell r="E3308" t="str">
            <v>ROI Coal</v>
          </cell>
          <cell r="F3308" t="str">
            <v>Maintenance</v>
          </cell>
          <cell r="H3308" t="str">
            <v>GWh</v>
          </cell>
        </row>
        <row r="3309">
          <cell r="A3309" t="str">
            <v>ROI</v>
          </cell>
          <cell r="D3309" t="str">
            <v>MP3</v>
          </cell>
          <cell r="E3309" t="str">
            <v>ROI Coal</v>
          </cell>
          <cell r="F3309" t="str">
            <v>Forced Outage</v>
          </cell>
          <cell r="H3309" t="str">
            <v>GWh</v>
          </cell>
        </row>
        <row r="3310">
          <cell r="A3310" t="str">
            <v>ROI</v>
          </cell>
          <cell r="D3310" t="str">
            <v>MP3</v>
          </cell>
          <cell r="E3310" t="str">
            <v>ROI Coal</v>
          </cell>
          <cell r="F3310" t="str">
            <v>Available Energy</v>
          </cell>
          <cell r="H3310" t="str">
            <v>GWh</v>
          </cell>
        </row>
        <row r="3311">
          <cell r="A3311" t="str">
            <v>ROI</v>
          </cell>
          <cell r="D3311" t="str">
            <v>TH</v>
          </cell>
          <cell r="E3311" t="str">
            <v>ROI Storage</v>
          </cell>
          <cell r="F3311" t="str">
            <v>Generation</v>
          </cell>
          <cell r="H3311" t="str">
            <v>GWh</v>
          </cell>
        </row>
        <row r="3312">
          <cell r="A3312" t="str">
            <v>ROI</v>
          </cell>
          <cell r="D3312" t="str">
            <v>TH</v>
          </cell>
          <cell r="E3312" t="str">
            <v>ROI Storage</v>
          </cell>
          <cell r="F3312" t="str">
            <v>Units Started</v>
          </cell>
          <cell r="H3312" t="str">
            <v>-</v>
          </cell>
        </row>
        <row r="3313">
          <cell r="A3313" t="str">
            <v>ROI</v>
          </cell>
          <cell r="D3313" t="str">
            <v>TH</v>
          </cell>
          <cell r="E3313" t="str">
            <v>ROI Storage</v>
          </cell>
          <cell r="F3313" t="str">
            <v>Hours of Operation</v>
          </cell>
          <cell r="H3313" t="str">
            <v>hrs</v>
          </cell>
        </row>
        <row r="3314">
          <cell r="A3314" t="str">
            <v>ROI</v>
          </cell>
          <cell r="D3314" t="str">
            <v>TH</v>
          </cell>
          <cell r="E3314" t="str">
            <v>ROI Storage</v>
          </cell>
          <cell r="F3314" t="str">
            <v>Capacity Factor</v>
          </cell>
          <cell r="H3314" t="str">
            <v>%</v>
          </cell>
        </row>
        <row r="3315">
          <cell r="A3315" t="str">
            <v>ROI</v>
          </cell>
          <cell r="D3315" t="str">
            <v>TH</v>
          </cell>
          <cell r="E3315" t="str">
            <v>ROI Storage</v>
          </cell>
          <cell r="F3315" t="str">
            <v>Energy Curtailed</v>
          </cell>
          <cell r="H3315" t="str">
            <v>GWh</v>
          </cell>
        </row>
        <row r="3316">
          <cell r="A3316" t="str">
            <v>ROI</v>
          </cell>
          <cell r="D3316" t="str">
            <v>TH</v>
          </cell>
          <cell r="E3316" t="str">
            <v>ROI Storage</v>
          </cell>
          <cell r="F3316" t="str">
            <v>Fixed Load Generation</v>
          </cell>
          <cell r="H3316" t="str">
            <v>GWh</v>
          </cell>
        </row>
        <row r="3317">
          <cell r="A3317" t="str">
            <v>ROI</v>
          </cell>
          <cell r="D3317" t="str">
            <v>TH</v>
          </cell>
          <cell r="E3317" t="str">
            <v>ROI Storage</v>
          </cell>
          <cell r="F3317" t="str">
            <v>Pump Load</v>
          </cell>
          <cell r="H3317" t="str">
            <v>GWh</v>
          </cell>
        </row>
        <row r="3318">
          <cell r="A3318" t="str">
            <v>ROI</v>
          </cell>
          <cell r="D3318" t="str">
            <v>TH</v>
          </cell>
          <cell r="E3318" t="str">
            <v>ROI Storage</v>
          </cell>
          <cell r="F3318" t="str">
            <v>VO&amp;M Cost</v>
          </cell>
          <cell r="H3318">
            <v>0</v>
          </cell>
        </row>
        <row r="3319">
          <cell r="A3319" t="str">
            <v>ROI</v>
          </cell>
          <cell r="D3319" t="str">
            <v>TH</v>
          </cell>
          <cell r="E3319" t="str">
            <v>ROI Storage</v>
          </cell>
          <cell r="F3319" t="str">
            <v>Generation Cost</v>
          </cell>
          <cell r="H3319">
            <v>0</v>
          </cell>
        </row>
        <row r="3320">
          <cell r="A3320" t="str">
            <v>ROI</v>
          </cell>
          <cell r="D3320" t="str">
            <v>TH</v>
          </cell>
          <cell r="E3320" t="str">
            <v>ROI Storage</v>
          </cell>
          <cell r="F3320" t="str">
            <v>Start &amp; Shutdown Cost</v>
          </cell>
          <cell r="H3320">
            <v>0</v>
          </cell>
        </row>
        <row r="3321">
          <cell r="A3321" t="str">
            <v>ROI</v>
          </cell>
          <cell r="D3321" t="str">
            <v>TH</v>
          </cell>
          <cell r="E3321" t="str">
            <v>ROI Storage</v>
          </cell>
          <cell r="F3321" t="str">
            <v>Start Fuel Cost</v>
          </cell>
          <cell r="H3321">
            <v>0</v>
          </cell>
        </row>
        <row r="3322">
          <cell r="A3322" t="str">
            <v>ROI</v>
          </cell>
          <cell r="D3322" t="str">
            <v>TH</v>
          </cell>
          <cell r="E3322" t="str">
            <v>ROI Storage</v>
          </cell>
          <cell r="F3322" t="str">
            <v>Emissions Cost</v>
          </cell>
          <cell r="H3322">
            <v>0</v>
          </cell>
        </row>
        <row r="3323">
          <cell r="A3323" t="str">
            <v>ROI</v>
          </cell>
          <cell r="D3323" t="str">
            <v>TH</v>
          </cell>
          <cell r="E3323" t="str">
            <v>ROI Storage</v>
          </cell>
          <cell r="F3323" t="str">
            <v>Total Generation Cost</v>
          </cell>
          <cell r="H3323">
            <v>0</v>
          </cell>
        </row>
        <row r="3324">
          <cell r="A3324" t="str">
            <v>ROI</v>
          </cell>
          <cell r="D3324" t="str">
            <v>TH</v>
          </cell>
          <cell r="E3324" t="str">
            <v>ROI Storage</v>
          </cell>
          <cell r="F3324" t="str">
            <v>SRMC</v>
          </cell>
          <cell r="H3324" t="str">
            <v>€/MWh</v>
          </cell>
        </row>
        <row r="3325">
          <cell r="A3325" t="str">
            <v>ROI</v>
          </cell>
          <cell r="D3325" t="str">
            <v>TH</v>
          </cell>
          <cell r="E3325" t="str">
            <v>ROI Storage</v>
          </cell>
          <cell r="F3325" t="str">
            <v>Mark-up</v>
          </cell>
          <cell r="H3325" t="str">
            <v>€/MWh</v>
          </cell>
        </row>
        <row r="3326">
          <cell r="A3326" t="str">
            <v>ROI</v>
          </cell>
          <cell r="D3326" t="str">
            <v>TH</v>
          </cell>
          <cell r="E3326" t="str">
            <v>ROI Storage</v>
          </cell>
          <cell r="F3326" t="str">
            <v>Price Received</v>
          </cell>
          <cell r="H3326" t="str">
            <v>€/MWh</v>
          </cell>
        </row>
        <row r="3327">
          <cell r="A3327" t="str">
            <v>ROI</v>
          </cell>
          <cell r="D3327" t="str">
            <v>TH</v>
          </cell>
          <cell r="E3327" t="str">
            <v>ROI Storage</v>
          </cell>
          <cell r="F3327" t="str">
            <v>Pool Revenue</v>
          </cell>
          <cell r="H3327">
            <v>0</v>
          </cell>
        </row>
        <row r="3328">
          <cell r="A3328" t="str">
            <v>ROI</v>
          </cell>
          <cell r="D3328" t="str">
            <v>TH</v>
          </cell>
          <cell r="E3328" t="str">
            <v>ROI Storage</v>
          </cell>
          <cell r="F3328" t="str">
            <v>Net Revenue</v>
          </cell>
          <cell r="H3328">
            <v>0</v>
          </cell>
        </row>
        <row r="3329">
          <cell r="A3329" t="str">
            <v>ROI</v>
          </cell>
          <cell r="D3329" t="str">
            <v>TH</v>
          </cell>
          <cell r="E3329" t="str">
            <v>ROI Storage</v>
          </cell>
          <cell r="F3329" t="str">
            <v>Net Profit</v>
          </cell>
          <cell r="H3329">
            <v>0</v>
          </cell>
        </row>
        <row r="3330">
          <cell r="A3330" t="str">
            <v>ROI</v>
          </cell>
          <cell r="D3330" t="str">
            <v>TH</v>
          </cell>
          <cell r="E3330" t="str">
            <v>ROI Storage</v>
          </cell>
          <cell r="F3330" t="str">
            <v>Installed Capacity</v>
          </cell>
          <cell r="H3330" t="str">
            <v>MW</v>
          </cell>
        </row>
        <row r="3331">
          <cell r="A3331" t="str">
            <v>ROI</v>
          </cell>
          <cell r="D3331" t="str">
            <v>TH</v>
          </cell>
          <cell r="E3331" t="str">
            <v>ROI Storage</v>
          </cell>
          <cell r="F3331" t="str">
            <v>Rated Capacity</v>
          </cell>
          <cell r="H3331" t="str">
            <v>MW</v>
          </cell>
        </row>
        <row r="3332">
          <cell r="A3332" t="str">
            <v>ROI</v>
          </cell>
          <cell r="D3332" t="str">
            <v>TH</v>
          </cell>
          <cell r="E3332" t="str">
            <v>ROI Storage</v>
          </cell>
          <cell r="F3332" t="str">
            <v>Maintenance</v>
          </cell>
          <cell r="H3332" t="str">
            <v>GWh</v>
          </cell>
        </row>
        <row r="3333">
          <cell r="A3333" t="str">
            <v>ROI</v>
          </cell>
          <cell r="D3333" t="str">
            <v>TH</v>
          </cell>
          <cell r="E3333" t="str">
            <v>ROI Storage</v>
          </cell>
          <cell r="F3333" t="str">
            <v>Forced Outage</v>
          </cell>
          <cell r="H3333" t="str">
            <v>GWh</v>
          </cell>
        </row>
        <row r="3334">
          <cell r="A3334" t="str">
            <v>ROI</v>
          </cell>
          <cell r="D3334" t="str">
            <v>TH</v>
          </cell>
          <cell r="E3334" t="str">
            <v>ROI Storage</v>
          </cell>
          <cell r="F3334" t="str">
            <v>Available Energy</v>
          </cell>
          <cell r="H3334" t="str">
            <v>GWh</v>
          </cell>
        </row>
        <row r="3335">
          <cell r="A3335" t="str">
            <v>ROI</v>
          </cell>
          <cell r="D3335" t="str">
            <v>ROI Offshore</v>
          </cell>
          <cell r="E3335" t="str">
            <v>ROI Wind</v>
          </cell>
          <cell r="F3335" t="str">
            <v>Generation</v>
          </cell>
          <cell r="H3335" t="str">
            <v>GWh</v>
          </cell>
        </row>
        <row r="3336">
          <cell r="A3336" t="str">
            <v>ROI</v>
          </cell>
          <cell r="D3336" t="str">
            <v>ROI Offshore</v>
          </cell>
          <cell r="E3336" t="str">
            <v>ROI Wind</v>
          </cell>
          <cell r="F3336" t="str">
            <v>Units Started</v>
          </cell>
          <cell r="H3336" t="str">
            <v>-</v>
          </cell>
        </row>
        <row r="3337">
          <cell r="A3337" t="str">
            <v>ROI</v>
          </cell>
          <cell r="D3337" t="str">
            <v>ROI Offshore</v>
          </cell>
          <cell r="E3337" t="str">
            <v>ROI Wind</v>
          </cell>
          <cell r="F3337" t="str">
            <v>Hours of Operation</v>
          </cell>
          <cell r="H3337" t="str">
            <v>hrs</v>
          </cell>
        </row>
        <row r="3338">
          <cell r="A3338" t="str">
            <v>ROI</v>
          </cell>
          <cell r="D3338" t="str">
            <v>ROI Offshore</v>
          </cell>
          <cell r="E3338" t="str">
            <v>ROI Wind</v>
          </cell>
          <cell r="F3338" t="str">
            <v>Capacity Factor</v>
          </cell>
          <cell r="H3338" t="str">
            <v>%</v>
          </cell>
        </row>
        <row r="3339">
          <cell r="A3339" t="str">
            <v>ROI</v>
          </cell>
          <cell r="D3339" t="str">
            <v>ROI Offshore</v>
          </cell>
          <cell r="E3339" t="str">
            <v>ROI Wind</v>
          </cell>
          <cell r="F3339" t="str">
            <v>Energy Curtailed</v>
          </cell>
          <cell r="H3339" t="str">
            <v>GWh</v>
          </cell>
        </row>
        <row r="3340">
          <cell r="A3340" t="str">
            <v>ROI</v>
          </cell>
          <cell r="D3340" t="str">
            <v>ROI Offshore</v>
          </cell>
          <cell r="E3340" t="str">
            <v>ROI Wind</v>
          </cell>
          <cell r="F3340" t="str">
            <v>Fixed Load Generation</v>
          </cell>
          <cell r="H3340" t="str">
            <v>GWh</v>
          </cell>
        </row>
        <row r="3341">
          <cell r="A3341" t="str">
            <v>ROI</v>
          </cell>
          <cell r="D3341" t="str">
            <v>ROI Offshore</v>
          </cell>
          <cell r="E3341" t="str">
            <v>ROI Wind</v>
          </cell>
          <cell r="F3341" t="str">
            <v>Pump Load</v>
          </cell>
          <cell r="H3341" t="str">
            <v>GWh</v>
          </cell>
        </row>
        <row r="3342">
          <cell r="A3342" t="str">
            <v>ROI</v>
          </cell>
          <cell r="D3342" t="str">
            <v>ROI Offshore</v>
          </cell>
          <cell r="E3342" t="str">
            <v>ROI Wind</v>
          </cell>
          <cell r="F3342" t="str">
            <v>VO&amp;M Cost</v>
          </cell>
          <cell r="H3342">
            <v>0</v>
          </cell>
        </row>
        <row r="3343">
          <cell r="A3343" t="str">
            <v>ROI</v>
          </cell>
          <cell r="D3343" t="str">
            <v>ROI Offshore</v>
          </cell>
          <cell r="E3343" t="str">
            <v>ROI Wind</v>
          </cell>
          <cell r="F3343" t="str">
            <v>Generation Cost</v>
          </cell>
          <cell r="H3343">
            <v>0</v>
          </cell>
        </row>
        <row r="3344">
          <cell r="A3344" t="str">
            <v>ROI</v>
          </cell>
          <cell r="D3344" t="str">
            <v>ROI Offshore</v>
          </cell>
          <cell r="E3344" t="str">
            <v>ROI Wind</v>
          </cell>
          <cell r="F3344" t="str">
            <v>Start &amp; Shutdown Cost</v>
          </cell>
          <cell r="H3344">
            <v>0</v>
          </cell>
        </row>
        <row r="3345">
          <cell r="A3345" t="str">
            <v>ROI</v>
          </cell>
          <cell r="D3345" t="str">
            <v>ROI Offshore</v>
          </cell>
          <cell r="E3345" t="str">
            <v>ROI Wind</v>
          </cell>
          <cell r="F3345" t="str">
            <v>Start Fuel Cost</v>
          </cell>
          <cell r="H3345">
            <v>0</v>
          </cell>
        </row>
        <row r="3346">
          <cell r="A3346" t="str">
            <v>ROI</v>
          </cell>
          <cell r="D3346" t="str">
            <v>ROI Offshore</v>
          </cell>
          <cell r="E3346" t="str">
            <v>ROI Wind</v>
          </cell>
          <cell r="F3346" t="str">
            <v>Emissions Cost</v>
          </cell>
          <cell r="H3346">
            <v>0</v>
          </cell>
        </row>
        <row r="3347">
          <cell r="A3347" t="str">
            <v>ROI</v>
          </cell>
          <cell r="D3347" t="str">
            <v>ROI Offshore</v>
          </cell>
          <cell r="E3347" t="str">
            <v>ROI Wind</v>
          </cell>
          <cell r="F3347" t="str">
            <v>Total Generation Cost</v>
          </cell>
          <cell r="H3347">
            <v>0</v>
          </cell>
        </row>
        <row r="3348">
          <cell r="A3348" t="str">
            <v>ROI</v>
          </cell>
          <cell r="D3348" t="str">
            <v>ROI Offshore</v>
          </cell>
          <cell r="E3348" t="str">
            <v>ROI Wind</v>
          </cell>
          <cell r="F3348" t="str">
            <v>SRMC</v>
          </cell>
          <cell r="H3348" t="str">
            <v>€/MWh</v>
          </cell>
        </row>
        <row r="3349">
          <cell r="A3349" t="str">
            <v>ROI</v>
          </cell>
          <cell r="D3349" t="str">
            <v>ROI Offshore</v>
          </cell>
          <cell r="E3349" t="str">
            <v>ROI Wind</v>
          </cell>
          <cell r="F3349" t="str">
            <v>Mark-up</v>
          </cell>
          <cell r="H3349" t="str">
            <v>€/MWh</v>
          </cell>
        </row>
        <row r="3350">
          <cell r="A3350" t="str">
            <v>ROI</v>
          </cell>
          <cell r="D3350" t="str">
            <v>ROI Offshore</v>
          </cell>
          <cell r="E3350" t="str">
            <v>ROI Wind</v>
          </cell>
          <cell r="F3350" t="str">
            <v>Price Received</v>
          </cell>
          <cell r="H3350" t="str">
            <v>€/MWh</v>
          </cell>
        </row>
        <row r="3351">
          <cell r="A3351" t="str">
            <v>ROI</v>
          </cell>
          <cell r="D3351" t="str">
            <v>ROI Offshore</v>
          </cell>
          <cell r="E3351" t="str">
            <v>ROI Wind</v>
          </cell>
          <cell r="F3351" t="str">
            <v>Pool Revenue</v>
          </cell>
          <cell r="H3351">
            <v>0</v>
          </cell>
        </row>
        <row r="3352">
          <cell r="A3352" t="str">
            <v>ROI</v>
          </cell>
          <cell r="D3352" t="str">
            <v>ROI Offshore</v>
          </cell>
          <cell r="E3352" t="str">
            <v>ROI Wind</v>
          </cell>
          <cell r="F3352" t="str">
            <v>Net Revenue</v>
          </cell>
          <cell r="H3352">
            <v>0</v>
          </cell>
        </row>
        <row r="3353">
          <cell r="A3353" t="str">
            <v>ROI</v>
          </cell>
          <cell r="D3353" t="str">
            <v>ROI Offshore</v>
          </cell>
          <cell r="E3353" t="str">
            <v>ROI Wind</v>
          </cell>
          <cell r="F3353" t="str">
            <v>Net Profit</v>
          </cell>
          <cell r="H3353">
            <v>0</v>
          </cell>
        </row>
        <row r="3354">
          <cell r="A3354" t="str">
            <v>ROI</v>
          </cell>
          <cell r="D3354" t="str">
            <v>ROI Offshore</v>
          </cell>
          <cell r="E3354" t="str">
            <v>ROI Wind</v>
          </cell>
          <cell r="F3354" t="str">
            <v>Installed Capacity</v>
          </cell>
          <cell r="H3354" t="str">
            <v>MW</v>
          </cell>
        </row>
        <row r="3355">
          <cell r="A3355" t="str">
            <v>ROI</v>
          </cell>
          <cell r="D3355" t="str">
            <v>ROI Offshore</v>
          </cell>
          <cell r="E3355" t="str">
            <v>ROI Wind</v>
          </cell>
          <cell r="F3355" t="str">
            <v>Rated Capacity</v>
          </cell>
          <cell r="H3355" t="str">
            <v>MW</v>
          </cell>
        </row>
        <row r="3356">
          <cell r="A3356" t="str">
            <v>ROI</v>
          </cell>
          <cell r="D3356" t="str">
            <v>ROI Offshore</v>
          </cell>
          <cell r="E3356" t="str">
            <v>ROI Wind</v>
          </cell>
          <cell r="F3356" t="str">
            <v>Maintenance</v>
          </cell>
          <cell r="H3356" t="str">
            <v>GWh</v>
          </cell>
        </row>
        <row r="3357">
          <cell r="A3357" t="str">
            <v>ROI</v>
          </cell>
          <cell r="D3357" t="str">
            <v>ROI Offshore</v>
          </cell>
          <cell r="E3357" t="str">
            <v>ROI Wind</v>
          </cell>
          <cell r="F3357" t="str">
            <v>Forced Outage</v>
          </cell>
          <cell r="H3357" t="str">
            <v>GWh</v>
          </cell>
        </row>
        <row r="3358">
          <cell r="A3358" t="str">
            <v>ROI</v>
          </cell>
          <cell r="D3358" t="str">
            <v>ROI Offshore</v>
          </cell>
          <cell r="E3358" t="str">
            <v>ROI Wind</v>
          </cell>
          <cell r="F3358" t="str">
            <v>Available Energy</v>
          </cell>
          <cell r="H3358" t="str">
            <v>GWh</v>
          </cell>
        </row>
        <row r="3359">
          <cell r="A3359" t="str">
            <v>ROI</v>
          </cell>
          <cell r="D3359" t="str">
            <v>ROI Wind A</v>
          </cell>
          <cell r="E3359" t="str">
            <v>ROI Wind</v>
          </cell>
          <cell r="F3359" t="str">
            <v>Generation</v>
          </cell>
          <cell r="H3359" t="str">
            <v>GWh</v>
          </cell>
        </row>
        <row r="3360">
          <cell r="A3360" t="str">
            <v>ROI</v>
          </cell>
          <cell r="D3360" t="str">
            <v>ROI Wind A</v>
          </cell>
          <cell r="E3360" t="str">
            <v>ROI Wind</v>
          </cell>
          <cell r="F3360" t="str">
            <v>Units Started</v>
          </cell>
          <cell r="H3360" t="str">
            <v>-</v>
          </cell>
        </row>
        <row r="3361">
          <cell r="A3361" t="str">
            <v>ROI</v>
          </cell>
          <cell r="D3361" t="str">
            <v>ROI Wind A</v>
          </cell>
          <cell r="E3361" t="str">
            <v>ROI Wind</v>
          </cell>
          <cell r="F3361" t="str">
            <v>Hours of Operation</v>
          </cell>
          <cell r="H3361" t="str">
            <v>hrs</v>
          </cell>
        </row>
        <row r="3362">
          <cell r="A3362" t="str">
            <v>ROI</v>
          </cell>
          <cell r="D3362" t="str">
            <v>ROI Wind A</v>
          </cell>
          <cell r="E3362" t="str">
            <v>ROI Wind</v>
          </cell>
          <cell r="F3362" t="str">
            <v>Capacity Factor</v>
          </cell>
          <cell r="H3362" t="str">
            <v>%</v>
          </cell>
        </row>
        <row r="3363">
          <cell r="A3363" t="str">
            <v>ROI</v>
          </cell>
          <cell r="D3363" t="str">
            <v>ROI Wind A</v>
          </cell>
          <cell r="E3363" t="str">
            <v>ROI Wind</v>
          </cell>
          <cell r="F3363" t="str">
            <v>Energy Curtailed</v>
          </cell>
          <cell r="H3363" t="str">
            <v>GWh</v>
          </cell>
        </row>
        <row r="3364">
          <cell r="A3364" t="str">
            <v>ROI</v>
          </cell>
          <cell r="D3364" t="str">
            <v>ROI Wind A</v>
          </cell>
          <cell r="E3364" t="str">
            <v>ROI Wind</v>
          </cell>
          <cell r="F3364" t="str">
            <v>Fixed Load Generation</v>
          </cell>
          <cell r="H3364" t="str">
            <v>GWh</v>
          </cell>
        </row>
        <row r="3365">
          <cell r="A3365" t="str">
            <v>ROI</v>
          </cell>
          <cell r="D3365" t="str">
            <v>ROI Wind A</v>
          </cell>
          <cell r="E3365" t="str">
            <v>ROI Wind</v>
          </cell>
          <cell r="F3365" t="str">
            <v>Pump Load</v>
          </cell>
          <cell r="H3365" t="str">
            <v>GWh</v>
          </cell>
        </row>
        <row r="3366">
          <cell r="A3366" t="str">
            <v>ROI</v>
          </cell>
          <cell r="D3366" t="str">
            <v>ROI Wind A</v>
          </cell>
          <cell r="E3366" t="str">
            <v>ROI Wind</v>
          </cell>
          <cell r="F3366" t="str">
            <v>VO&amp;M Cost</v>
          </cell>
          <cell r="H3366">
            <v>0</v>
          </cell>
        </row>
        <row r="3367">
          <cell r="A3367" t="str">
            <v>ROI</v>
          </cell>
          <cell r="D3367" t="str">
            <v>ROI Wind A</v>
          </cell>
          <cell r="E3367" t="str">
            <v>ROI Wind</v>
          </cell>
          <cell r="F3367" t="str">
            <v>Generation Cost</v>
          </cell>
          <cell r="H3367">
            <v>0</v>
          </cell>
        </row>
        <row r="3368">
          <cell r="A3368" t="str">
            <v>ROI</v>
          </cell>
          <cell r="D3368" t="str">
            <v>ROI Wind A</v>
          </cell>
          <cell r="E3368" t="str">
            <v>ROI Wind</v>
          </cell>
          <cell r="F3368" t="str">
            <v>Start &amp; Shutdown Cost</v>
          </cell>
          <cell r="H3368">
            <v>0</v>
          </cell>
        </row>
        <row r="3369">
          <cell r="A3369" t="str">
            <v>ROI</v>
          </cell>
          <cell r="D3369" t="str">
            <v>ROI Wind A</v>
          </cell>
          <cell r="E3369" t="str">
            <v>ROI Wind</v>
          </cell>
          <cell r="F3369" t="str">
            <v>Start Fuel Cost</v>
          </cell>
          <cell r="H3369">
            <v>0</v>
          </cell>
        </row>
        <row r="3370">
          <cell r="A3370" t="str">
            <v>ROI</v>
          </cell>
          <cell r="D3370" t="str">
            <v>ROI Wind A</v>
          </cell>
          <cell r="E3370" t="str">
            <v>ROI Wind</v>
          </cell>
          <cell r="F3370" t="str">
            <v>Emissions Cost</v>
          </cell>
          <cell r="H3370">
            <v>0</v>
          </cell>
        </row>
        <row r="3371">
          <cell r="A3371" t="str">
            <v>ROI</v>
          </cell>
          <cell r="D3371" t="str">
            <v>ROI Wind A</v>
          </cell>
          <cell r="E3371" t="str">
            <v>ROI Wind</v>
          </cell>
          <cell r="F3371" t="str">
            <v>Total Generation Cost</v>
          </cell>
          <cell r="H3371">
            <v>0</v>
          </cell>
        </row>
        <row r="3372">
          <cell r="A3372" t="str">
            <v>ROI</v>
          </cell>
          <cell r="D3372" t="str">
            <v>ROI Wind A</v>
          </cell>
          <cell r="E3372" t="str">
            <v>ROI Wind</v>
          </cell>
          <cell r="F3372" t="str">
            <v>SRMC</v>
          </cell>
          <cell r="H3372" t="str">
            <v>€/MWh</v>
          </cell>
        </row>
        <row r="3373">
          <cell r="A3373" t="str">
            <v>ROI</v>
          </cell>
          <cell r="D3373" t="str">
            <v>ROI Wind A</v>
          </cell>
          <cell r="E3373" t="str">
            <v>ROI Wind</v>
          </cell>
          <cell r="F3373" t="str">
            <v>Mark-up</v>
          </cell>
          <cell r="H3373" t="str">
            <v>€/MWh</v>
          </cell>
        </row>
        <row r="3374">
          <cell r="A3374" t="str">
            <v>ROI</v>
          </cell>
          <cell r="D3374" t="str">
            <v>ROI Wind A</v>
          </cell>
          <cell r="E3374" t="str">
            <v>ROI Wind</v>
          </cell>
          <cell r="F3374" t="str">
            <v>Price Received</v>
          </cell>
          <cell r="H3374" t="str">
            <v>€/MWh</v>
          </cell>
        </row>
        <row r="3375">
          <cell r="A3375" t="str">
            <v>ROI</v>
          </cell>
          <cell r="D3375" t="str">
            <v>ROI Wind A</v>
          </cell>
          <cell r="E3375" t="str">
            <v>ROI Wind</v>
          </cell>
          <cell r="F3375" t="str">
            <v>Pool Revenue</v>
          </cell>
          <cell r="H3375">
            <v>0</v>
          </cell>
        </row>
        <row r="3376">
          <cell r="A3376" t="str">
            <v>ROI</v>
          </cell>
          <cell r="D3376" t="str">
            <v>ROI Wind A</v>
          </cell>
          <cell r="E3376" t="str">
            <v>ROI Wind</v>
          </cell>
          <cell r="F3376" t="str">
            <v>Net Revenue</v>
          </cell>
          <cell r="H3376">
            <v>0</v>
          </cell>
        </row>
        <row r="3377">
          <cell r="A3377" t="str">
            <v>ROI</v>
          </cell>
          <cell r="D3377" t="str">
            <v>ROI Wind A</v>
          </cell>
          <cell r="E3377" t="str">
            <v>ROI Wind</v>
          </cell>
          <cell r="F3377" t="str">
            <v>Net Profit</v>
          </cell>
          <cell r="H3377">
            <v>0</v>
          </cell>
        </row>
        <row r="3378">
          <cell r="A3378" t="str">
            <v>ROI</v>
          </cell>
          <cell r="D3378" t="str">
            <v>ROI Wind A</v>
          </cell>
          <cell r="E3378" t="str">
            <v>ROI Wind</v>
          </cell>
          <cell r="F3378" t="str">
            <v>Installed Capacity</v>
          </cell>
          <cell r="H3378" t="str">
            <v>MW</v>
          </cell>
        </row>
        <row r="3379">
          <cell r="A3379" t="str">
            <v>ROI</v>
          </cell>
          <cell r="D3379" t="str">
            <v>ROI Wind A</v>
          </cell>
          <cell r="E3379" t="str">
            <v>ROI Wind</v>
          </cell>
          <cell r="F3379" t="str">
            <v>Rated Capacity</v>
          </cell>
          <cell r="H3379" t="str">
            <v>MW</v>
          </cell>
        </row>
        <row r="3380">
          <cell r="A3380" t="str">
            <v>ROI</v>
          </cell>
          <cell r="D3380" t="str">
            <v>ROI Wind A</v>
          </cell>
          <cell r="E3380" t="str">
            <v>ROI Wind</v>
          </cell>
          <cell r="F3380" t="str">
            <v>Maintenance</v>
          </cell>
          <cell r="H3380" t="str">
            <v>GWh</v>
          </cell>
        </row>
        <row r="3381">
          <cell r="A3381" t="str">
            <v>ROI</v>
          </cell>
          <cell r="D3381" t="str">
            <v>ROI Wind A</v>
          </cell>
          <cell r="E3381" t="str">
            <v>ROI Wind</v>
          </cell>
          <cell r="F3381" t="str">
            <v>Forced Outage</v>
          </cell>
          <cell r="H3381" t="str">
            <v>GWh</v>
          </cell>
        </row>
        <row r="3382">
          <cell r="A3382" t="str">
            <v>ROI</v>
          </cell>
          <cell r="D3382" t="str">
            <v>ROI Wind A</v>
          </cell>
          <cell r="E3382" t="str">
            <v>ROI Wind</v>
          </cell>
          <cell r="F3382" t="str">
            <v>Available Energy</v>
          </cell>
          <cell r="H3382" t="str">
            <v>GWh</v>
          </cell>
        </row>
        <row r="3383">
          <cell r="A3383" t="str">
            <v>ROI</v>
          </cell>
          <cell r="D3383" t="str">
            <v>ROI Wind B</v>
          </cell>
          <cell r="E3383" t="str">
            <v>ROI Wind</v>
          </cell>
          <cell r="F3383" t="str">
            <v>Generation</v>
          </cell>
          <cell r="H3383" t="str">
            <v>GWh</v>
          </cell>
        </row>
        <row r="3384">
          <cell r="A3384" t="str">
            <v>ROI</v>
          </cell>
          <cell r="D3384" t="str">
            <v>ROI Wind B</v>
          </cell>
          <cell r="E3384" t="str">
            <v>ROI Wind</v>
          </cell>
          <cell r="F3384" t="str">
            <v>Units Started</v>
          </cell>
          <cell r="H3384" t="str">
            <v>-</v>
          </cell>
        </row>
        <row r="3385">
          <cell r="A3385" t="str">
            <v>ROI</v>
          </cell>
          <cell r="D3385" t="str">
            <v>ROI Wind B</v>
          </cell>
          <cell r="E3385" t="str">
            <v>ROI Wind</v>
          </cell>
          <cell r="F3385" t="str">
            <v>Hours of Operation</v>
          </cell>
          <cell r="H3385" t="str">
            <v>hrs</v>
          </cell>
        </row>
        <row r="3386">
          <cell r="A3386" t="str">
            <v>ROI</v>
          </cell>
          <cell r="D3386" t="str">
            <v>ROI Wind B</v>
          </cell>
          <cell r="E3386" t="str">
            <v>ROI Wind</v>
          </cell>
          <cell r="F3386" t="str">
            <v>Capacity Factor</v>
          </cell>
          <cell r="H3386" t="str">
            <v>%</v>
          </cell>
        </row>
        <row r="3387">
          <cell r="A3387" t="str">
            <v>ROI</v>
          </cell>
          <cell r="D3387" t="str">
            <v>ROI Wind B</v>
          </cell>
          <cell r="E3387" t="str">
            <v>ROI Wind</v>
          </cell>
          <cell r="F3387" t="str">
            <v>Energy Curtailed</v>
          </cell>
          <cell r="H3387" t="str">
            <v>GWh</v>
          </cell>
        </row>
        <row r="3388">
          <cell r="A3388" t="str">
            <v>ROI</v>
          </cell>
          <cell r="D3388" t="str">
            <v>ROI Wind B</v>
          </cell>
          <cell r="E3388" t="str">
            <v>ROI Wind</v>
          </cell>
          <cell r="F3388" t="str">
            <v>Fixed Load Generation</v>
          </cell>
          <cell r="H3388" t="str">
            <v>GWh</v>
          </cell>
        </row>
        <row r="3389">
          <cell r="A3389" t="str">
            <v>ROI</v>
          </cell>
          <cell r="D3389" t="str">
            <v>ROI Wind B</v>
          </cell>
          <cell r="E3389" t="str">
            <v>ROI Wind</v>
          </cell>
          <cell r="F3389" t="str">
            <v>Pump Load</v>
          </cell>
          <cell r="H3389" t="str">
            <v>GWh</v>
          </cell>
        </row>
        <row r="3390">
          <cell r="A3390" t="str">
            <v>ROI</v>
          </cell>
          <cell r="D3390" t="str">
            <v>ROI Wind B</v>
          </cell>
          <cell r="E3390" t="str">
            <v>ROI Wind</v>
          </cell>
          <cell r="F3390" t="str">
            <v>VO&amp;M Cost</v>
          </cell>
          <cell r="H3390">
            <v>0</v>
          </cell>
        </row>
        <row r="3391">
          <cell r="A3391" t="str">
            <v>ROI</v>
          </cell>
          <cell r="D3391" t="str">
            <v>ROI Wind B</v>
          </cell>
          <cell r="E3391" t="str">
            <v>ROI Wind</v>
          </cell>
          <cell r="F3391" t="str">
            <v>Generation Cost</v>
          </cell>
          <cell r="H3391">
            <v>0</v>
          </cell>
        </row>
        <row r="3392">
          <cell r="A3392" t="str">
            <v>ROI</v>
          </cell>
          <cell r="D3392" t="str">
            <v>ROI Wind B</v>
          </cell>
          <cell r="E3392" t="str">
            <v>ROI Wind</v>
          </cell>
          <cell r="F3392" t="str">
            <v>Start &amp; Shutdown Cost</v>
          </cell>
          <cell r="H3392">
            <v>0</v>
          </cell>
        </row>
        <row r="3393">
          <cell r="A3393" t="str">
            <v>ROI</v>
          </cell>
          <cell r="D3393" t="str">
            <v>ROI Wind B</v>
          </cell>
          <cell r="E3393" t="str">
            <v>ROI Wind</v>
          </cell>
          <cell r="F3393" t="str">
            <v>Start Fuel Cost</v>
          </cell>
          <cell r="H3393">
            <v>0</v>
          </cell>
        </row>
        <row r="3394">
          <cell r="A3394" t="str">
            <v>ROI</v>
          </cell>
          <cell r="D3394" t="str">
            <v>ROI Wind B</v>
          </cell>
          <cell r="E3394" t="str">
            <v>ROI Wind</v>
          </cell>
          <cell r="F3394" t="str">
            <v>Emissions Cost</v>
          </cell>
          <cell r="H3394">
            <v>0</v>
          </cell>
        </row>
        <row r="3395">
          <cell r="A3395" t="str">
            <v>ROI</v>
          </cell>
          <cell r="D3395" t="str">
            <v>ROI Wind B</v>
          </cell>
          <cell r="E3395" t="str">
            <v>ROI Wind</v>
          </cell>
          <cell r="F3395" t="str">
            <v>Total Generation Cost</v>
          </cell>
          <cell r="H3395">
            <v>0</v>
          </cell>
        </row>
        <row r="3396">
          <cell r="A3396" t="str">
            <v>ROI</v>
          </cell>
          <cell r="D3396" t="str">
            <v>ROI Wind B</v>
          </cell>
          <cell r="E3396" t="str">
            <v>ROI Wind</v>
          </cell>
          <cell r="F3396" t="str">
            <v>SRMC</v>
          </cell>
          <cell r="H3396" t="str">
            <v>€/MWh</v>
          </cell>
        </row>
        <row r="3397">
          <cell r="A3397" t="str">
            <v>ROI</v>
          </cell>
          <cell r="D3397" t="str">
            <v>ROI Wind B</v>
          </cell>
          <cell r="E3397" t="str">
            <v>ROI Wind</v>
          </cell>
          <cell r="F3397" t="str">
            <v>Mark-up</v>
          </cell>
          <cell r="H3397" t="str">
            <v>€/MWh</v>
          </cell>
        </row>
        <row r="3398">
          <cell r="A3398" t="str">
            <v>ROI</v>
          </cell>
          <cell r="D3398" t="str">
            <v>ROI Wind B</v>
          </cell>
          <cell r="E3398" t="str">
            <v>ROI Wind</v>
          </cell>
          <cell r="F3398" t="str">
            <v>Price Received</v>
          </cell>
          <cell r="H3398" t="str">
            <v>€/MWh</v>
          </cell>
        </row>
        <row r="3399">
          <cell r="A3399" t="str">
            <v>ROI</v>
          </cell>
          <cell r="D3399" t="str">
            <v>ROI Wind B</v>
          </cell>
          <cell r="E3399" t="str">
            <v>ROI Wind</v>
          </cell>
          <cell r="F3399" t="str">
            <v>Pool Revenue</v>
          </cell>
          <cell r="H3399">
            <v>0</v>
          </cell>
        </row>
        <row r="3400">
          <cell r="A3400" t="str">
            <v>ROI</v>
          </cell>
          <cell r="D3400" t="str">
            <v>ROI Wind B</v>
          </cell>
          <cell r="E3400" t="str">
            <v>ROI Wind</v>
          </cell>
          <cell r="F3400" t="str">
            <v>Net Revenue</v>
          </cell>
          <cell r="H3400">
            <v>0</v>
          </cell>
        </row>
        <row r="3401">
          <cell r="A3401" t="str">
            <v>ROI</v>
          </cell>
          <cell r="D3401" t="str">
            <v>ROI Wind B</v>
          </cell>
          <cell r="E3401" t="str">
            <v>ROI Wind</v>
          </cell>
          <cell r="F3401" t="str">
            <v>Net Profit</v>
          </cell>
          <cell r="H3401">
            <v>0</v>
          </cell>
        </row>
        <row r="3402">
          <cell r="A3402" t="str">
            <v>ROI</v>
          </cell>
          <cell r="D3402" t="str">
            <v>ROI Wind B</v>
          </cell>
          <cell r="E3402" t="str">
            <v>ROI Wind</v>
          </cell>
          <cell r="F3402" t="str">
            <v>Installed Capacity</v>
          </cell>
          <cell r="H3402" t="str">
            <v>MW</v>
          </cell>
        </row>
        <row r="3403">
          <cell r="A3403" t="str">
            <v>ROI</v>
          </cell>
          <cell r="D3403" t="str">
            <v>ROI Wind B</v>
          </cell>
          <cell r="E3403" t="str">
            <v>ROI Wind</v>
          </cell>
          <cell r="F3403" t="str">
            <v>Rated Capacity</v>
          </cell>
          <cell r="H3403" t="str">
            <v>MW</v>
          </cell>
        </row>
        <row r="3404">
          <cell r="A3404" t="str">
            <v>ROI</v>
          </cell>
          <cell r="D3404" t="str">
            <v>ROI Wind B</v>
          </cell>
          <cell r="E3404" t="str">
            <v>ROI Wind</v>
          </cell>
          <cell r="F3404" t="str">
            <v>Maintenance</v>
          </cell>
          <cell r="H3404" t="str">
            <v>GWh</v>
          </cell>
        </row>
        <row r="3405">
          <cell r="A3405" t="str">
            <v>ROI</v>
          </cell>
          <cell r="D3405" t="str">
            <v>ROI Wind B</v>
          </cell>
          <cell r="E3405" t="str">
            <v>ROI Wind</v>
          </cell>
          <cell r="F3405" t="str">
            <v>Forced Outage</v>
          </cell>
          <cell r="H3405" t="str">
            <v>GWh</v>
          </cell>
        </row>
        <row r="3406">
          <cell r="A3406" t="str">
            <v>ROI</v>
          </cell>
          <cell r="D3406" t="str">
            <v>ROI Wind B</v>
          </cell>
          <cell r="E3406" t="str">
            <v>ROI Wind</v>
          </cell>
          <cell r="F3406" t="str">
            <v>Available Energy</v>
          </cell>
          <cell r="H3406" t="str">
            <v>GWh</v>
          </cell>
        </row>
        <row r="3407">
          <cell r="A3407" t="str">
            <v>ROI</v>
          </cell>
          <cell r="D3407" t="str">
            <v>ROI Wind C</v>
          </cell>
          <cell r="E3407" t="str">
            <v>ROI Wind</v>
          </cell>
          <cell r="F3407" t="str">
            <v>Generation</v>
          </cell>
          <cell r="H3407" t="str">
            <v>GWh</v>
          </cell>
        </row>
        <row r="3408">
          <cell r="A3408" t="str">
            <v>ROI</v>
          </cell>
          <cell r="D3408" t="str">
            <v>ROI Wind C</v>
          </cell>
          <cell r="E3408" t="str">
            <v>ROI Wind</v>
          </cell>
          <cell r="F3408" t="str">
            <v>Units Started</v>
          </cell>
          <cell r="H3408" t="str">
            <v>-</v>
          </cell>
        </row>
        <row r="3409">
          <cell r="A3409" t="str">
            <v>ROI</v>
          </cell>
          <cell r="D3409" t="str">
            <v>ROI Wind C</v>
          </cell>
          <cell r="E3409" t="str">
            <v>ROI Wind</v>
          </cell>
          <cell r="F3409" t="str">
            <v>Hours of Operation</v>
          </cell>
          <cell r="H3409" t="str">
            <v>hrs</v>
          </cell>
        </row>
        <row r="3410">
          <cell r="A3410" t="str">
            <v>ROI</v>
          </cell>
          <cell r="D3410" t="str">
            <v>ROI Wind C</v>
          </cell>
          <cell r="E3410" t="str">
            <v>ROI Wind</v>
          </cell>
          <cell r="F3410" t="str">
            <v>Capacity Factor</v>
          </cell>
          <cell r="H3410" t="str">
            <v>%</v>
          </cell>
        </row>
        <row r="3411">
          <cell r="A3411" t="str">
            <v>ROI</v>
          </cell>
          <cell r="D3411" t="str">
            <v>ROI Wind C</v>
          </cell>
          <cell r="E3411" t="str">
            <v>ROI Wind</v>
          </cell>
          <cell r="F3411" t="str">
            <v>Energy Curtailed</v>
          </cell>
          <cell r="H3411" t="str">
            <v>GWh</v>
          </cell>
        </row>
        <row r="3412">
          <cell r="A3412" t="str">
            <v>ROI</v>
          </cell>
          <cell r="D3412" t="str">
            <v>ROI Wind C</v>
          </cell>
          <cell r="E3412" t="str">
            <v>ROI Wind</v>
          </cell>
          <cell r="F3412" t="str">
            <v>Fixed Load Generation</v>
          </cell>
          <cell r="H3412" t="str">
            <v>GWh</v>
          </cell>
        </row>
        <row r="3413">
          <cell r="A3413" t="str">
            <v>ROI</v>
          </cell>
          <cell r="D3413" t="str">
            <v>ROI Wind C</v>
          </cell>
          <cell r="E3413" t="str">
            <v>ROI Wind</v>
          </cell>
          <cell r="F3413" t="str">
            <v>Pump Load</v>
          </cell>
          <cell r="H3413" t="str">
            <v>GWh</v>
          </cell>
        </row>
        <row r="3414">
          <cell r="A3414" t="str">
            <v>ROI</v>
          </cell>
          <cell r="D3414" t="str">
            <v>ROI Wind C</v>
          </cell>
          <cell r="E3414" t="str">
            <v>ROI Wind</v>
          </cell>
          <cell r="F3414" t="str">
            <v>VO&amp;M Cost</v>
          </cell>
          <cell r="H3414">
            <v>0</v>
          </cell>
        </row>
        <row r="3415">
          <cell r="A3415" t="str">
            <v>ROI</v>
          </cell>
          <cell r="D3415" t="str">
            <v>ROI Wind C</v>
          </cell>
          <cell r="E3415" t="str">
            <v>ROI Wind</v>
          </cell>
          <cell r="F3415" t="str">
            <v>Generation Cost</v>
          </cell>
          <cell r="H3415">
            <v>0</v>
          </cell>
        </row>
        <row r="3416">
          <cell r="A3416" t="str">
            <v>ROI</v>
          </cell>
          <cell r="D3416" t="str">
            <v>ROI Wind C</v>
          </cell>
          <cell r="E3416" t="str">
            <v>ROI Wind</v>
          </cell>
          <cell r="F3416" t="str">
            <v>Start &amp; Shutdown Cost</v>
          </cell>
          <cell r="H3416">
            <v>0</v>
          </cell>
        </row>
        <row r="3417">
          <cell r="A3417" t="str">
            <v>ROI</v>
          </cell>
          <cell r="D3417" t="str">
            <v>ROI Wind C</v>
          </cell>
          <cell r="E3417" t="str">
            <v>ROI Wind</v>
          </cell>
          <cell r="F3417" t="str">
            <v>Start Fuel Cost</v>
          </cell>
          <cell r="H3417">
            <v>0</v>
          </cell>
        </row>
        <row r="3418">
          <cell r="A3418" t="str">
            <v>ROI</v>
          </cell>
          <cell r="D3418" t="str">
            <v>ROI Wind C</v>
          </cell>
          <cell r="E3418" t="str">
            <v>ROI Wind</v>
          </cell>
          <cell r="F3418" t="str">
            <v>Emissions Cost</v>
          </cell>
          <cell r="H3418">
            <v>0</v>
          </cell>
        </row>
        <row r="3419">
          <cell r="A3419" t="str">
            <v>ROI</v>
          </cell>
          <cell r="D3419" t="str">
            <v>ROI Wind C</v>
          </cell>
          <cell r="E3419" t="str">
            <v>ROI Wind</v>
          </cell>
          <cell r="F3419" t="str">
            <v>Total Generation Cost</v>
          </cell>
          <cell r="H3419">
            <v>0</v>
          </cell>
        </row>
        <row r="3420">
          <cell r="A3420" t="str">
            <v>ROI</v>
          </cell>
          <cell r="D3420" t="str">
            <v>ROI Wind C</v>
          </cell>
          <cell r="E3420" t="str">
            <v>ROI Wind</v>
          </cell>
          <cell r="F3420" t="str">
            <v>SRMC</v>
          </cell>
          <cell r="H3420" t="str">
            <v>€/MWh</v>
          </cell>
        </row>
        <row r="3421">
          <cell r="A3421" t="str">
            <v>ROI</v>
          </cell>
          <cell r="D3421" t="str">
            <v>ROI Wind C</v>
          </cell>
          <cell r="E3421" t="str">
            <v>ROI Wind</v>
          </cell>
          <cell r="F3421" t="str">
            <v>Mark-up</v>
          </cell>
          <cell r="H3421" t="str">
            <v>€/MWh</v>
          </cell>
        </row>
        <row r="3422">
          <cell r="A3422" t="str">
            <v>ROI</v>
          </cell>
          <cell r="D3422" t="str">
            <v>ROI Wind C</v>
          </cell>
          <cell r="E3422" t="str">
            <v>ROI Wind</v>
          </cell>
          <cell r="F3422" t="str">
            <v>Price Received</v>
          </cell>
          <cell r="H3422" t="str">
            <v>€/MWh</v>
          </cell>
        </row>
        <row r="3423">
          <cell r="A3423" t="str">
            <v>ROI</v>
          </cell>
          <cell r="D3423" t="str">
            <v>ROI Wind C</v>
          </cell>
          <cell r="E3423" t="str">
            <v>ROI Wind</v>
          </cell>
          <cell r="F3423" t="str">
            <v>Pool Revenue</v>
          </cell>
          <cell r="H3423">
            <v>0</v>
          </cell>
        </row>
        <row r="3424">
          <cell r="A3424" t="str">
            <v>ROI</v>
          </cell>
          <cell r="D3424" t="str">
            <v>ROI Wind C</v>
          </cell>
          <cell r="E3424" t="str">
            <v>ROI Wind</v>
          </cell>
          <cell r="F3424" t="str">
            <v>Net Revenue</v>
          </cell>
          <cell r="H3424">
            <v>0</v>
          </cell>
        </row>
        <row r="3425">
          <cell r="A3425" t="str">
            <v>ROI</v>
          </cell>
          <cell r="D3425" t="str">
            <v>ROI Wind C</v>
          </cell>
          <cell r="E3425" t="str">
            <v>ROI Wind</v>
          </cell>
          <cell r="F3425" t="str">
            <v>Net Profit</v>
          </cell>
          <cell r="H3425">
            <v>0</v>
          </cell>
        </row>
        <row r="3426">
          <cell r="A3426" t="str">
            <v>ROI</v>
          </cell>
          <cell r="D3426" t="str">
            <v>ROI Wind C</v>
          </cell>
          <cell r="E3426" t="str">
            <v>ROI Wind</v>
          </cell>
          <cell r="F3426" t="str">
            <v>Installed Capacity</v>
          </cell>
          <cell r="H3426" t="str">
            <v>MW</v>
          </cell>
        </row>
        <row r="3427">
          <cell r="A3427" t="str">
            <v>ROI</v>
          </cell>
          <cell r="D3427" t="str">
            <v>ROI Wind C</v>
          </cell>
          <cell r="E3427" t="str">
            <v>ROI Wind</v>
          </cell>
          <cell r="F3427" t="str">
            <v>Rated Capacity</v>
          </cell>
          <cell r="H3427" t="str">
            <v>MW</v>
          </cell>
        </row>
        <row r="3428">
          <cell r="A3428" t="str">
            <v>ROI</v>
          </cell>
          <cell r="D3428" t="str">
            <v>ROI Wind C</v>
          </cell>
          <cell r="E3428" t="str">
            <v>ROI Wind</v>
          </cell>
          <cell r="F3428" t="str">
            <v>Maintenance</v>
          </cell>
          <cell r="H3428" t="str">
            <v>GWh</v>
          </cell>
        </row>
        <row r="3429">
          <cell r="A3429" t="str">
            <v>ROI</v>
          </cell>
          <cell r="D3429" t="str">
            <v>ROI Wind C</v>
          </cell>
          <cell r="E3429" t="str">
            <v>ROI Wind</v>
          </cell>
          <cell r="F3429" t="str">
            <v>Forced Outage</v>
          </cell>
          <cell r="H3429" t="str">
            <v>GWh</v>
          </cell>
        </row>
        <row r="3430">
          <cell r="A3430" t="str">
            <v>ROI</v>
          </cell>
          <cell r="D3430" t="str">
            <v>ROI Wind C</v>
          </cell>
          <cell r="E3430" t="str">
            <v>ROI Wind</v>
          </cell>
          <cell r="F3430" t="str">
            <v>Available Energy</v>
          </cell>
          <cell r="H3430" t="str">
            <v>GWh</v>
          </cell>
        </row>
        <row r="3431">
          <cell r="A3431" t="str">
            <v>ROI</v>
          </cell>
          <cell r="D3431" t="str">
            <v>ROI Wind D</v>
          </cell>
          <cell r="E3431" t="str">
            <v>ROI Wind</v>
          </cell>
          <cell r="F3431" t="str">
            <v>Generation</v>
          </cell>
          <cell r="H3431" t="str">
            <v>GWh</v>
          </cell>
        </row>
        <row r="3432">
          <cell r="A3432" t="str">
            <v>ROI</v>
          </cell>
          <cell r="D3432" t="str">
            <v>ROI Wind D</v>
          </cell>
          <cell r="E3432" t="str">
            <v>ROI Wind</v>
          </cell>
          <cell r="F3432" t="str">
            <v>Units Started</v>
          </cell>
          <cell r="H3432" t="str">
            <v>-</v>
          </cell>
        </row>
        <row r="3433">
          <cell r="A3433" t="str">
            <v>ROI</v>
          </cell>
          <cell r="D3433" t="str">
            <v>ROI Wind D</v>
          </cell>
          <cell r="E3433" t="str">
            <v>ROI Wind</v>
          </cell>
          <cell r="F3433" t="str">
            <v>Hours of Operation</v>
          </cell>
          <cell r="H3433" t="str">
            <v>hrs</v>
          </cell>
        </row>
        <row r="3434">
          <cell r="A3434" t="str">
            <v>ROI</v>
          </cell>
          <cell r="D3434" t="str">
            <v>ROI Wind D</v>
          </cell>
          <cell r="E3434" t="str">
            <v>ROI Wind</v>
          </cell>
          <cell r="F3434" t="str">
            <v>Capacity Factor</v>
          </cell>
          <cell r="H3434" t="str">
            <v>%</v>
          </cell>
        </row>
        <row r="3435">
          <cell r="A3435" t="str">
            <v>ROI</v>
          </cell>
          <cell r="D3435" t="str">
            <v>ROI Wind D</v>
          </cell>
          <cell r="E3435" t="str">
            <v>ROI Wind</v>
          </cell>
          <cell r="F3435" t="str">
            <v>Energy Curtailed</v>
          </cell>
          <cell r="H3435" t="str">
            <v>GWh</v>
          </cell>
        </row>
        <row r="3436">
          <cell r="A3436" t="str">
            <v>ROI</v>
          </cell>
          <cell r="D3436" t="str">
            <v>ROI Wind D</v>
          </cell>
          <cell r="E3436" t="str">
            <v>ROI Wind</v>
          </cell>
          <cell r="F3436" t="str">
            <v>Fixed Load Generation</v>
          </cell>
          <cell r="H3436" t="str">
            <v>GWh</v>
          </cell>
        </row>
        <row r="3437">
          <cell r="A3437" t="str">
            <v>ROI</v>
          </cell>
          <cell r="D3437" t="str">
            <v>ROI Wind D</v>
          </cell>
          <cell r="E3437" t="str">
            <v>ROI Wind</v>
          </cell>
          <cell r="F3437" t="str">
            <v>Pump Load</v>
          </cell>
          <cell r="H3437" t="str">
            <v>GWh</v>
          </cell>
        </row>
        <row r="3438">
          <cell r="A3438" t="str">
            <v>ROI</v>
          </cell>
          <cell r="D3438" t="str">
            <v>ROI Wind D</v>
          </cell>
          <cell r="E3438" t="str">
            <v>ROI Wind</v>
          </cell>
          <cell r="F3438" t="str">
            <v>VO&amp;M Cost</v>
          </cell>
          <cell r="H3438">
            <v>0</v>
          </cell>
        </row>
        <row r="3439">
          <cell r="A3439" t="str">
            <v>ROI</v>
          </cell>
          <cell r="D3439" t="str">
            <v>ROI Wind D</v>
          </cell>
          <cell r="E3439" t="str">
            <v>ROI Wind</v>
          </cell>
          <cell r="F3439" t="str">
            <v>Generation Cost</v>
          </cell>
          <cell r="H3439">
            <v>0</v>
          </cell>
        </row>
        <row r="3440">
          <cell r="A3440" t="str">
            <v>ROI</v>
          </cell>
          <cell r="D3440" t="str">
            <v>ROI Wind D</v>
          </cell>
          <cell r="E3440" t="str">
            <v>ROI Wind</v>
          </cell>
          <cell r="F3440" t="str">
            <v>Start &amp; Shutdown Cost</v>
          </cell>
          <cell r="H3440">
            <v>0</v>
          </cell>
        </row>
        <row r="3441">
          <cell r="A3441" t="str">
            <v>ROI</v>
          </cell>
          <cell r="D3441" t="str">
            <v>ROI Wind D</v>
          </cell>
          <cell r="E3441" t="str">
            <v>ROI Wind</v>
          </cell>
          <cell r="F3441" t="str">
            <v>Start Fuel Cost</v>
          </cell>
          <cell r="H3441">
            <v>0</v>
          </cell>
        </row>
        <row r="3442">
          <cell r="A3442" t="str">
            <v>ROI</v>
          </cell>
          <cell r="D3442" t="str">
            <v>ROI Wind D</v>
          </cell>
          <cell r="E3442" t="str">
            <v>ROI Wind</v>
          </cell>
          <cell r="F3442" t="str">
            <v>Emissions Cost</v>
          </cell>
          <cell r="H3442">
            <v>0</v>
          </cell>
        </row>
        <row r="3443">
          <cell r="A3443" t="str">
            <v>ROI</v>
          </cell>
          <cell r="D3443" t="str">
            <v>ROI Wind D</v>
          </cell>
          <cell r="E3443" t="str">
            <v>ROI Wind</v>
          </cell>
          <cell r="F3443" t="str">
            <v>Total Generation Cost</v>
          </cell>
          <cell r="H3443">
            <v>0</v>
          </cell>
        </row>
        <row r="3444">
          <cell r="A3444" t="str">
            <v>ROI</v>
          </cell>
          <cell r="D3444" t="str">
            <v>ROI Wind D</v>
          </cell>
          <cell r="E3444" t="str">
            <v>ROI Wind</v>
          </cell>
          <cell r="F3444" t="str">
            <v>SRMC</v>
          </cell>
          <cell r="H3444" t="str">
            <v>€/MWh</v>
          </cell>
        </row>
        <row r="3445">
          <cell r="A3445" t="str">
            <v>ROI</v>
          </cell>
          <cell r="D3445" t="str">
            <v>ROI Wind D</v>
          </cell>
          <cell r="E3445" t="str">
            <v>ROI Wind</v>
          </cell>
          <cell r="F3445" t="str">
            <v>Mark-up</v>
          </cell>
          <cell r="H3445" t="str">
            <v>€/MWh</v>
          </cell>
        </row>
        <row r="3446">
          <cell r="A3446" t="str">
            <v>ROI</v>
          </cell>
          <cell r="D3446" t="str">
            <v>ROI Wind D</v>
          </cell>
          <cell r="E3446" t="str">
            <v>ROI Wind</v>
          </cell>
          <cell r="F3446" t="str">
            <v>Price Received</v>
          </cell>
          <cell r="H3446" t="str">
            <v>€/MWh</v>
          </cell>
        </row>
        <row r="3447">
          <cell r="A3447" t="str">
            <v>ROI</v>
          </cell>
          <cell r="D3447" t="str">
            <v>ROI Wind D</v>
          </cell>
          <cell r="E3447" t="str">
            <v>ROI Wind</v>
          </cell>
          <cell r="F3447" t="str">
            <v>Pool Revenue</v>
          </cell>
          <cell r="H3447">
            <v>0</v>
          </cell>
        </row>
        <row r="3448">
          <cell r="A3448" t="str">
            <v>ROI</v>
          </cell>
          <cell r="D3448" t="str">
            <v>ROI Wind D</v>
          </cell>
          <cell r="E3448" t="str">
            <v>ROI Wind</v>
          </cell>
          <cell r="F3448" t="str">
            <v>Net Revenue</v>
          </cell>
          <cell r="H3448">
            <v>0</v>
          </cell>
        </row>
        <row r="3449">
          <cell r="A3449" t="str">
            <v>ROI</v>
          </cell>
          <cell r="D3449" t="str">
            <v>ROI Wind D</v>
          </cell>
          <cell r="E3449" t="str">
            <v>ROI Wind</v>
          </cell>
          <cell r="F3449" t="str">
            <v>Net Profit</v>
          </cell>
          <cell r="H3449">
            <v>0</v>
          </cell>
        </row>
        <row r="3450">
          <cell r="A3450" t="str">
            <v>ROI</v>
          </cell>
          <cell r="D3450" t="str">
            <v>ROI Wind D</v>
          </cell>
          <cell r="E3450" t="str">
            <v>ROI Wind</v>
          </cell>
          <cell r="F3450" t="str">
            <v>Installed Capacity</v>
          </cell>
          <cell r="H3450" t="str">
            <v>MW</v>
          </cell>
        </row>
        <row r="3451">
          <cell r="A3451" t="str">
            <v>ROI</v>
          </cell>
          <cell r="D3451" t="str">
            <v>ROI Wind D</v>
          </cell>
          <cell r="E3451" t="str">
            <v>ROI Wind</v>
          </cell>
          <cell r="F3451" t="str">
            <v>Rated Capacity</v>
          </cell>
          <cell r="H3451" t="str">
            <v>MW</v>
          </cell>
        </row>
        <row r="3452">
          <cell r="A3452" t="str">
            <v>ROI</v>
          </cell>
          <cell r="D3452" t="str">
            <v>ROI Wind D</v>
          </cell>
          <cell r="E3452" t="str">
            <v>ROI Wind</v>
          </cell>
          <cell r="F3452" t="str">
            <v>Maintenance</v>
          </cell>
          <cell r="H3452" t="str">
            <v>GWh</v>
          </cell>
        </row>
        <row r="3453">
          <cell r="A3453" t="str">
            <v>ROI</v>
          </cell>
          <cell r="D3453" t="str">
            <v>ROI Wind D</v>
          </cell>
          <cell r="E3453" t="str">
            <v>ROI Wind</v>
          </cell>
          <cell r="F3453" t="str">
            <v>Forced Outage</v>
          </cell>
          <cell r="H3453" t="str">
            <v>GWh</v>
          </cell>
        </row>
        <row r="3454">
          <cell r="A3454" t="str">
            <v>ROI</v>
          </cell>
          <cell r="D3454" t="str">
            <v>ROI Wind D</v>
          </cell>
          <cell r="E3454" t="str">
            <v>ROI Wind</v>
          </cell>
          <cell r="F3454" t="str">
            <v>Available Energy</v>
          </cell>
          <cell r="H3454" t="str">
            <v>GWh</v>
          </cell>
        </row>
        <row r="3455">
          <cell r="A3455" t="str">
            <v>ROI</v>
          </cell>
          <cell r="D3455" t="str">
            <v>ROI Wind E</v>
          </cell>
          <cell r="E3455" t="str">
            <v>ROI Wind</v>
          </cell>
          <cell r="F3455" t="str">
            <v>Generation</v>
          </cell>
          <cell r="H3455" t="str">
            <v>GWh</v>
          </cell>
        </row>
        <row r="3456">
          <cell r="A3456" t="str">
            <v>ROI</v>
          </cell>
          <cell r="D3456" t="str">
            <v>ROI Wind E</v>
          </cell>
          <cell r="E3456" t="str">
            <v>ROI Wind</v>
          </cell>
          <cell r="F3456" t="str">
            <v>Units Started</v>
          </cell>
          <cell r="H3456" t="str">
            <v>-</v>
          </cell>
        </row>
        <row r="3457">
          <cell r="A3457" t="str">
            <v>ROI</v>
          </cell>
          <cell r="D3457" t="str">
            <v>ROI Wind E</v>
          </cell>
          <cell r="E3457" t="str">
            <v>ROI Wind</v>
          </cell>
          <cell r="F3457" t="str">
            <v>Hours of Operation</v>
          </cell>
          <cell r="H3457" t="str">
            <v>hrs</v>
          </cell>
        </row>
        <row r="3458">
          <cell r="A3458" t="str">
            <v>ROI</v>
          </cell>
          <cell r="D3458" t="str">
            <v>ROI Wind E</v>
          </cell>
          <cell r="E3458" t="str">
            <v>ROI Wind</v>
          </cell>
          <cell r="F3458" t="str">
            <v>Capacity Factor</v>
          </cell>
          <cell r="H3458" t="str">
            <v>%</v>
          </cell>
        </row>
        <row r="3459">
          <cell r="A3459" t="str">
            <v>ROI</v>
          </cell>
          <cell r="D3459" t="str">
            <v>ROI Wind E</v>
          </cell>
          <cell r="E3459" t="str">
            <v>ROI Wind</v>
          </cell>
          <cell r="F3459" t="str">
            <v>Energy Curtailed</v>
          </cell>
          <cell r="H3459" t="str">
            <v>GWh</v>
          </cell>
        </row>
        <row r="3460">
          <cell r="A3460" t="str">
            <v>ROI</v>
          </cell>
          <cell r="D3460" t="str">
            <v>ROI Wind E</v>
          </cell>
          <cell r="E3460" t="str">
            <v>ROI Wind</v>
          </cell>
          <cell r="F3460" t="str">
            <v>Fixed Load Generation</v>
          </cell>
          <cell r="H3460" t="str">
            <v>GWh</v>
          </cell>
        </row>
        <row r="3461">
          <cell r="A3461" t="str">
            <v>ROI</v>
          </cell>
          <cell r="D3461" t="str">
            <v>ROI Wind E</v>
          </cell>
          <cell r="E3461" t="str">
            <v>ROI Wind</v>
          </cell>
          <cell r="F3461" t="str">
            <v>Pump Load</v>
          </cell>
          <cell r="H3461" t="str">
            <v>GWh</v>
          </cell>
        </row>
        <row r="3462">
          <cell r="A3462" t="str">
            <v>ROI</v>
          </cell>
          <cell r="D3462" t="str">
            <v>ROI Wind E</v>
          </cell>
          <cell r="E3462" t="str">
            <v>ROI Wind</v>
          </cell>
          <cell r="F3462" t="str">
            <v>VO&amp;M Cost</v>
          </cell>
          <cell r="H3462">
            <v>0</v>
          </cell>
        </row>
        <row r="3463">
          <cell r="A3463" t="str">
            <v>ROI</v>
          </cell>
          <cell r="D3463" t="str">
            <v>ROI Wind E</v>
          </cell>
          <cell r="E3463" t="str">
            <v>ROI Wind</v>
          </cell>
          <cell r="F3463" t="str">
            <v>Generation Cost</v>
          </cell>
          <cell r="H3463">
            <v>0</v>
          </cell>
        </row>
        <row r="3464">
          <cell r="A3464" t="str">
            <v>ROI</v>
          </cell>
          <cell r="D3464" t="str">
            <v>ROI Wind E</v>
          </cell>
          <cell r="E3464" t="str">
            <v>ROI Wind</v>
          </cell>
          <cell r="F3464" t="str">
            <v>Start &amp; Shutdown Cost</v>
          </cell>
          <cell r="H3464">
            <v>0</v>
          </cell>
        </row>
        <row r="3465">
          <cell r="A3465" t="str">
            <v>ROI</v>
          </cell>
          <cell r="D3465" t="str">
            <v>ROI Wind E</v>
          </cell>
          <cell r="E3465" t="str">
            <v>ROI Wind</v>
          </cell>
          <cell r="F3465" t="str">
            <v>Start Fuel Cost</v>
          </cell>
          <cell r="H3465">
            <v>0</v>
          </cell>
        </row>
        <row r="3466">
          <cell r="A3466" t="str">
            <v>ROI</v>
          </cell>
          <cell r="D3466" t="str">
            <v>ROI Wind E</v>
          </cell>
          <cell r="E3466" t="str">
            <v>ROI Wind</v>
          </cell>
          <cell r="F3466" t="str">
            <v>Emissions Cost</v>
          </cell>
          <cell r="H3466">
            <v>0</v>
          </cell>
        </row>
        <row r="3467">
          <cell r="A3467" t="str">
            <v>ROI</v>
          </cell>
          <cell r="D3467" t="str">
            <v>ROI Wind E</v>
          </cell>
          <cell r="E3467" t="str">
            <v>ROI Wind</v>
          </cell>
          <cell r="F3467" t="str">
            <v>Total Generation Cost</v>
          </cell>
          <cell r="H3467">
            <v>0</v>
          </cell>
        </row>
        <row r="3468">
          <cell r="A3468" t="str">
            <v>ROI</v>
          </cell>
          <cell r="D3468" t="str">
            <v>ROI Wind E</v>
          </cell>
          <cell r="E3468" t="str">
            <v>ROI Wind</v>
          </cell>
          <cell r="F3468" t="str">
            <v>SRMC</v>
          </cell>
          <cell r="H3468" t="str">
            <v>€/MWh</v>
          </cell>
        </row>
        <row r="3469">
          <cell r="A3469" t="str">
            <v>ROI</v>
          </cell>
          <cell r="D3469" t="str">
            <v>ROI Wind E</v>
          </cell>
          <cell r="E3469" t="str">
            <v>ROI Wind</v>
          </cell>
          <cell r="F3469" t="str">
            <v>Mark-up</v>
          </cell>
          <cell r="H3469" t="str">
            <v>€/MWh</v>
          </cell>
        </row>
        <row r="3470">
          <cell r="A3470" t="str">
            <v>ROI</v>
          </cell>
          <cell r="D3470" t="str">
            <v>ROI Wind E</v>
          </cell>
          <cell r="E3470" t="str">
            <v>ROI Wind</v>
          </cell>
          <cell r="F3470" t="str">
            <v>Price Received</v>
          </cell>
          <cell r="H3470" t="str">
            <v>€/MWh</v>
          </cell>
        </row>
        <row r="3471">
          <cell r="A3471" t="str">
            <v>ROI</v>
          </cell>
          <cell r="D3471" t="str">
            <v>ROI Wind E</v>
          </cell>
          <cell r="E3471" t="str">
            <v>ROI Wind</v>
          </cell>
          <cell r="F3471" t="str">
            <v>Pool Revenue</v>
          </cell>
          <cell r="H3471">
            <v>0</v>
          </cell>
        </row>
        <row r="3472">
          <cell r="A3472" t="str">
            <v>ROI</v>
          </cell>
          <cell r="D3472" t="str">
            <v>ROI Wind E</v>
          </cell>
          <cell r="E3472" t="str">
            <v>ROI Wind</v>
          </cell>
          <cell r="F3472" t="str">
            <v>Net Revenue</v>
          </cell>
          <cell r="H3472">
            <v>0</v>
          </cell>
        </row>
        <row r="3473">
          <cell r="A3473" t="str">
            <v>ROI</v>
          </cell>
          <cell r="D3473" t="str">
            <v>ROI Wind E</v>
          </cell>
          <cell r="E3473" t="str">
            <v>ROI Wind</v>
          </cell>
          <cell r="F3473" t="str">
            <v>Net Profit</v>
          </cell>
          <cell r="H3473">
            <v>0</v>
          </cell>
        </row>
        <row r="3474">
          <cell r="A3474" t="str">
            <v>ROI</v>
          </cell>
          <cell r="D3474" t="str">
            <v>ROI Wind E</v>
          </cell>
          <cell r="E3474" t="str">
            <v>ROI Wind</v>
          </cell>
          <cell r="F3474" t="str">
            <v>Installed Capacity</v>
          </cell>
          <cell r="H3474" t="str">
            <v>MW</v>
          </cell>
        </row>
        <row r="3475">
          <cell r="A3475" t="str">
            <v>ROI</v>
          </cell>
          <cell r="D3475" t="str">
            <v>ROI Wind E</v>
          </cell>
          <cell r="E3475" t="str">
            <v>ROI Wind</v>
          </cell>
          <cell r="F3475" t="str">
            <v>Rated Capacity</v>
          </cell>
          <cell r="H3475" t="str">
            <v>MW</v>
          </cell>
        </row>
        <row r="3476">
          <cell r="A3476" t="str">
            <v>ROI</v>
          </cell>
          <cell r="D3476" t="str">
            <v>ROI Wind E</v>
          </cell>
          <cell r="E3476" t="str">
            <v>ROI Wind</v>
          </cell>
          <cell r="F3476" t="str">
            <v>Maintenance</v>
          </cell>
          <cell r="H3476" t="str">
            <v>GWh</v>
          </cell>
        </row>
        <row r="3477">
          <cell r="A3477" t="str">
            <v>ROI</v>
          </cell>
          <cell r="D3477" t="str">
            <v>ROI Wind E</v>
          </cell>
          <cell r="E3477" t="str">
            <v>ROI Wind</v>
          </cell>
          <cell r="F3477" t="str">
            <v>Forced Outage</v>
          </cell>
          <cell r="H3477" t="str">
            <v>GWh</v>
          </cell>
        </row>
        <row r="3478">
          <cell r="A3478" t="str">
            <v>ROI</v>
          </cell>
          <cell r="D3478" t="str">
            <v>ROI Wind E</v>
          </cell>
          <cell r="E3478" t="str">
            <v>ROI Wind</v>
          </cell>
          <cell r="F3478" t="str">
            <v>Available Energy</v>
          </cell>
          <cell r="H3478" t="str">
            <v>GWh</v>
          </cell>
        </row>
        <row r="3479">
          <cell r="A3479" t="str">
            <v>ROI</v>
          </cell>
          <cell r="D3479" t="str">
            <v>ROI Wind F</v>
          </cell>
          <cell r="E3479" t="str">
            <v>ROI Wind</v>
          </cell>
          <cell r="F3479" t="str">
            <v>Generation</v>
          </cell>
          <cell r="H3479" t="str">
            <v>GWh</v>
          </cell>
        </row>
        <row r="3480">
          <cell r="A3480" t="str">
            <v>ROI</v>
          </cell>
          <cell r="D3480" t="str">
            <v>ROI Wind F</v>
          </cell>
          <cell r="E3480" t="str">
            <v>ROI Wind</v>
          </cell>
          <cell r="F3480" t="str">
            <v>Units Started</v>
          </cell>
          <cell r="H3480" t="str">
            <v>-</v>
          </cell>
        </row>
        <row r="3481">
          <cell r="A3481" t="str">
            <v>ROI</v>
          </cell>
          <cell r="D3481" t="str">
            <v>ROI Wind F</v>
          </cell>
          <cell r="E3481" t="str">
            <v>ROI Wind</v>
          </cell>
          <cell r="F3481" t="str">
            <v>Hours of Operation</v>
          </cell>
          <cell r="H3481" t="str">
            <v>hrs</v>
          </cell>
        </row>
        <row r="3482">
          <cell r="A3482" t="str">
            <v>ROI</v>
          </cell>
          <cell r="D3482" t="str">
            <v>ROI Wind F</v>
          </cell>
          <cell r="E3482" t="str">
            <v>ROI Wind</v>
          </cell>
          <cell r="F3482" t="str">
            <v>Capacity Factor</v>
          </cell>
          <cell r="H3482" t="str">
            <v>%</v>
          </cell>
        </row>
        <row r="3483">
          <cell r="A3483" t="str">
            <v>ROI</v>
          </cell>
          <cell r="D3483" t="str">
            <v>ROI Wind F</v>
          </cell>
          <cell r="E3483" t="str">
            <v>ROI Wind</v>
          </cell>
          <cell r="F3483" t="str">
            <v>Energy Curtailed</v>
          </cell>
          <cell r="H3483" t="str">
            <v>GWh</v>
          </cell>
        </row>
        <row r="3484">
          <cell r="A3484" t="str">
            <v>ROI</v>
          </cell>
          <cell r="D3484" t="str">
            <v>ROI Wind F</v>
          </cell>
          <cell r="E3484" t="str">
            <v>ROI Wind</v>
          </cell>
          <cell r="F3484" t="str">
            <v>Fixed Load Generation</v>
          </cell>
          <cell r="H3484" t="str">
            <v>GWh</v>
          </cell>
        </row>
        <row r="3485">
          <cell r="A3485" t="str">
            <v>ROI</v>
          </cell>
          <cell r="D3485" t="str">
            <v>ROI Wind F</v>
          </cell>
          <cell r="E3485" t="str">
            <v>ROI Wind</v>
          </cell>
          <cell r="F3485" t="str">
            <v>Pump Load</v>
          </cell>
          <cell r="H3485" t="str">
            <v>GWh</v>
          </cell>
        </row>
        <row r="3486">
          <cell r="A3486" t="str">
            <v>ROI</v>
          </cell>
          <cell r="D3486" t="str">
            <v>ROI Wind F</v>
          </cell>
          <cell r="E3486" t="str">
            <v>ROI Wind</v>
          </cell>
          <cell r="F3486" t="str">
            <v>VO&amp;M Cost</v>
          </cell>
          <cell r="H3486">
            <v>0</v>
          </cell>
        </row>
        <row r="3487">
          <cell r="A3487" t="str">
            <v>ROI</v>
          </cell>
          <cell r="D3487" t="str">
            <v>ROI Wind F</v>
          </cell>
          <cell r="E3487" t="str">
            <v>ROI Wind</v>
          </cell>
          <cell r="F3487" t="str">
            <v>Generation Cost</v>
          </cell>
          <cell r="H3487">
            <v>0</v>
          </cell>
        </row>
        <row r="3488">
          <cell r="A3488" t="str">
            <v>ROI</v>
          </cell>
          <cell r="D3488" t="str">
            <v>ROI Wind F</v>
          </cell>
          <cell r="E3488" t="str">
            <v>ROI Wind</v>
          </cell>
          <cell r="F3488" t="str">
            <v>Start &amp; Shutdown Cost</v>
          </cell>
          <cell r="H3488">
            <v>0</v>
          </cell>
        </row>
        <row r="3489">
          <cell r="A3489" t="str">
            <v>ROI</v>
          </cell>
          <cell r="D3489" t="str">
            <v>ROI Wind F</v>
          </cell>
          <cell r="E3489" t="str">
            <v>ROI Wind</v>
          </cell>
          <cell r="F3489" t="str">
            <v>Start Fuel Cost</v>
          </cell>
          <cell r="H3489">
            <v>0</v>
          </cell>
        </row>
        <row r="3490">
          <cell r="A3490" t="str">
            <v>ROI</v>
          </cell>
          <cell r="D3490" t="str">
            <v>ROI Wind F</v>
          </cell>
          <cell r="E3490" t="str">
            <v>ROI Wind</v>
          </cell>
          <cell r="F3490" t="str">
            <v>Emissions Cost</v>
          </cell>
          <cell r="H3490">
            <v>0</v>
          </cell>
        </row>
        <row r="3491">
          <cell r="A3491" t="str">
            <v>ROI</v>
          </cell>
          <cell r="D3491" t="str">
            <v>ROI Wind F</v>
          </cell>
          <cell r="E3491" t="str">
            <v>ROI Wind</v>
          </cell>
          <cell r="F3491" t="str">
            <v>Total Generation Cost</v>
          </cell>
          <cell r="H3491">
            <v>0</v>
          </cell>
        </row>
        <row r="3492">
          <cell r="A3492" t="str">
            <v>ROI</v>
          </cell>
          <cell r="D3492" t="str">
            <v>ROI Wind F</v>
          </cell>
          <cell r="E3492" t="str">
            <v>ROI Wind</v>
          </cell>
          <cell r="F3492" t="str">
            <v>SRMC</v>
          </cell>
          <cell r="H3492" t="str">
            <v>€/MWh</v>
          </cell>
        </row>
        <row r="3493">
          <cell r="A3493" t="str">
            <v>ROI</v>
          </cell>
          <cell r="D3493" t="str">
            <v>ROI Wind F</v>
          </cell>
          <cell r="E3493" t="str">
            <v>ROI Wind</v>
          </cell>
          <cell r="F3493" t="str">
            <v>Mark-up</v>
          </cell>
          <cell r="H3493" t="str">
            <v>€/MWh</v>
          </cell>
        </row>
        <row r="3494">
          <cell r="A3494" t="str">
            <v>ROI</v>
          </cell>
          <cell r="D3494" t="str">
            <v>ROI Wind F</v>
          </cell>
          <cell r="E3494" t="str">
            <v>ROI Wind</v>
          </cell>
          <cell r="F3494" t="str">
            <v>Price Received</v>
          </cell>
          <cell r="H3494" t="str">
            <v>€/MWh</v>
          </cell>
        </row>
        <row r="3495">
          <cell r="A3495" t="str">
            <v>ROI</v>
          </cell>
          <cell r="D3495" t="str">
            <v>ROI Wind F</v>
          </cell>
          <cell r="E3495" t="str">
            <v>ROI Wind</v>
          </cell>
          <cell r="F3495" t="str">
            <v>Pool Revenue</v>
          </cell>
          <cell r="H3495">
            <v>0</v>
          </cell>
        </row>
        <row r="3496">
          <cell r="A3496" t="str">
            <v>ROI</v>
          </cell>
          <cell r="D3496" t="str">
            <v>ROI Wind F</v>
          </cell>
          <cell r="E3496" t="str">
            <v>ROI Wind</v>
          </cell>
          <cell r="F3496" t="str">
            <v>Net Revenue</v>
          </cell>
          <cell r="H3496">
            <v>0</v>
          </cell>
        </row>
        <row r="3497">
          <cell r="A3497" t="str">
            <v>ROI</v>
          </cell>
          <cell r="D3497" t="str">
            <v>ROI Wind F</v>
          </cell>
          <cell r="E3497" t="str">
            <v>ROI Wind</v>
          </cell>
          <cell r="F3497" t="str">
            <v>Net Profit</v>
          </cell>
          <cell r="H3497">
            <v>0</v>
          </cell>
        </row>
        <row r="3498">
          <cell r="A3498" t="str">
            <v>ROI</v>
          </cell>
          <cell r="D3498" t="str">
            <v>ROI Wind F</v>
          </cell>
          <cell r="E3498" t="str">
            <v>ROI Wind</v>
          </cell>
          <cell r="F3498" t="str">
            <v>Installed Capacity</v>
          </cell>
          <cell r="H3498" t="str">
            <v>MW</v>
          </cell>
        </row>
        <row r="3499">
          <cell r="A3499" t="str">
            <v>ROI</v>
          </cell>
          <cell r="D3499" t="str">
            <v>ROI Wind F</v>
          </cell>
          <cell r="E3499" t="str">
            <v>ROI Wind</v>
          </cell>
          <cell r="F3499" t="str">
            <v>Rated Capacity</v>
          </cell>
          <cell r="H3499" t="str">
            <v>MW</v>
          </cell>
        </row>
        <row r="3500">
          <cell r="A3500" t="str">
            <v>ROI</v>
          </cell>
          <cell r="D3500" t="str">
            <v>ROI Wind F</v>
          </cell>
          <cell r="E3500" t="str">
            <v>ROI Wind</v>
          </cell>
          <cell r="F3500" t="str">
            <v>Maintenance</v>
          </cell>
          <cell r="H3500" t="str">
            <v>GWh</v>
          </cell>
        </row>
        <row r="3501">
          <cell r="A3501" t="str">
            <v>ROI</v>
          </cell>
          <cell r="D3501" t="str">
            <v>ROI Wind F</v>
          </cell>
          <cell r="E3501" t="str">
            <v>ROI Wind</v>
          </cell>
          <cell r="F3501" t="str">
            <v>Forced Outage</v>
          </cell>
          <cell r="H3501" t="str">
            <v>GWh</v>
          </cell>
        </row>
        <row r="3502">
          <cell r="A3502" t="str">
            <v>ROI</v>
          </cell>
          <cell r="D3502" t="str">
            <v>ROI Wind F</v>
          </cell>
          <cell r="E3502" t="str">
            <v>ROI Wind</v>
          </cell>
          <cell r="F3502" t="str">
            <v>Available Energy</v>
          </cell>
          <cell r="H3502" t="str">
            <v>GWh</v>
          </cell>
        </row>
        <row r="3503">
          <cell r="A3503" t="str">
            <v>ROI</v>
          </cell>
          <cell r="D3503" t="str">
            <v>ROI Wind G</v>
          </cell>
          <cell r="E3503" t="str">
            <v>ROI Wind</v>
          </cell>
          <cell r="F3503" t="str">
            <v>Generation</v>
          </cell>
          <cell r="H3503" t="str">
            <v>GWh</v>
          </cell>
        </row>
        <row r="3504">
          <cell r="A3504" t="str">
            <v>ROI</v>
          </cell>
          <cell r="D3504" t="str">
            <v>ROI Wind G</v>
          </cell>
          <cell r="E3504" t="str">
            <v>ROI Wind</v>
          </cell>
          <cell r="F3504" t="str">
            <v>Units Started</v>
          </cell>
          <cell r="H3504" t="str">
            <v>-</v>
          </cell>
        </row>
        <row r="3505">
          <cell r="A3505" t="str">
            <v>ROI</v>
          </cell>
          <cell r="D3505" t="str">
            <v>ROI Wind G</v>
          </cell>
          <cell r="E3505" t="str">
            <v>ROI Wind</v>
          </cell>
          <cell r="F3505" t="str">
            <v>Hours of Operation</v>
          </cell>
          <cell r="H3505" t="str">
            <v>hrs</v>
          </cell>
        </row>
        <row r="3506">
          <cell r="A3506" t="str">
            <v>ROI</v>
          </cell>
          <cell r="D3506" t="str">
            <v>ROI Wind G</v>
          </cell>
          <cell r="E3506" t="str">
            <v>ROI Wind</v>
          </cell>
          <cell r="F3506" t="str">
            <v>Capacity Factor</v>
          </cell>
          <cell r="H3506" t="str">
            <v>%</v>
          </cell>
        </row>
        <row r="3507">
          <cell r="A3507" t="str">
            <v>ROI</v>
          </cell>
          <cell r="D3507" t="str">
            <v>ROI Wind G</v>
          </cell>
          <cell r="E3507" t="str">
            <v>ROI Wind</v>
          </cell>
          <cell r="F3507" t="str">
            <v>Energy Curtailed</v>
          </cell>
          <cell r="H3507" t="str">
            <v>GWh</v>
          </cell>
        </row>
        <row r="3508">
          <cell r="A3508" t="str">
            <v>ROI</v>
          </cell>
          <cell r="D3508" t="str">
            <v>ROI Wind G</v>
          </cell>
          <cell r="E3508" t="str">
            <v>ROI Wind</v>
          </cell>
          <cell r="F3508" t="str">
            <v>Fixed Load Generation</v>
          </cell>
          <cell r="H3508" t="str">
            <v>GWh</v>
          </cell>
        </row>
        <row r="3509">
          <cell r="A3509" t="str">
            <v>ROI</v>
          </cell>
          <cell r="D3509" t="str">
            <v>ROI Wind G</v>
          </cell>
          <cell r="E3509" t="str">
            <v>ROI Wind</v>
          </cell>
          <cell r="F3509" t="str">
            <v>Pump Load</v>
          </cell>
          <cell r="H3509" t="str">
            <v>GWh</v>
          </cell>
        </row>
        <row r="3510">
          <cell r="A3510" t="str">
            <v>ROI</v>
          </cell>
          <cell r="D3510" t="str">
            <v>ROI Wind G</v>
          </cell>
          <cell r="E3510" t="str">
            <v>ROI Wind</v>
          </cell>
          <cell r="F3510" t="str">
            <v>VO&amp;M Cost</v>
          </cell>
          <cell r="H3510">
            <v>0</v>
          </cell>
        </row>
        <row r="3511">
          <cell r="A3511" t="str">
            <v>ROI</v>
          </cell>
          <cell r="D3511" t="str">
            <v>ROI Wind G</v>
          </cell>
          <cell r="E3511" t="str">
            <v>ROI Wind</v>
          </cell>
          <cell r="F3511" t="str">
            <v>Generation Cost</v>
          </cell>
          <cell r="H3511">
            <v>0</v>
          </cell>
        </row>
        <row r="3512">
          <cell r="A3512" t="str">
            <v>ROI</v>
          </cell>
          <cell r="D3512" t="str">
            <v>ROI Wind G</v>
          </cell>
          <cell r="E3512" t="str">
            <v>ROI Wind</v>
          </cell>
          <cell r="F3512" t="str">
            <v>Start &amp; Shutdown Cost</v>
          </cell>
          <cell r="H3512">
            <v>0</v>
          </cell>
        </row>
        <row r="3513">
          <cell r="A3513" t="str">
            <v>ROI</v>
          </cell>
          <cell r="D3513" t="str">
            <v>ROI Wind G</v>
          </cell>
          <cell r="E3513" t="str">
            <v>ROI Wind</v>
          </cell>
          <cell r="F3513" t="str">
            <v>Start Fuel Cost</v>
          </cell>
          <cell r="H3513">
            <v>0</v>
          </cell>
        </row>
        <row r="3514">
          <cell r="A3514" t="str">
            <v>ROI</v>
          </cell>
          <cell r="D3514" t="str">
            <v>ROI Wind G</v>
          </cell>
          <cell r="E3514" t="str">
            <v>ROI Wind</v>
          </cell>
          <cell r="F3514" t="str">
            <v>Emissions Cost</v>
          </cell>
          <cell r="H3514">
            <v>0</v>
          </cell>
        </row>
        <row r="3515">
          <cell r="A3515" t="str">
            <v>ROI</v>
          </cell>
          <cell r="D3515" t="str">
            <v>ROI Wind G</v>
          </cell>
          <cell r="E3515" t="str">
            <v>ROI Wind</v>
          </cell>
          <cell r="F3515" t="str">
            <v>Total Generation Cost</v>
          </cell>
          <cell r="H3515">
            <v>0</v>
          </cell>
        </row>
        <row r="3516">
          <cell r="A3516" t="str">
            <v>ROI</v>
          </cell>
          <cell r="D3516" t="str">
            <v>ROI Wind G</v>
          </cell>
          <cell r="E3516" t="str">
            <v>ROI Wind</v>
          </cell>
          <cell r="F3516" t="str">
            <v>SRMC</v>
          </cell>
          <cell r="H3516" t="str">
            <v>€/MWh</v>
          </cell>
        </row>
        <row r="3517">
          <cell r="A3517" t="str">
            <v>ROI</v>
          </cell>
          <cell r="D3517" t="str">
            <v>ROI Wind G</v>
          </cell>
          <cell r="E3517" t="str">
            <v>ROI Wind</v>
          </cell>
          <cell r="F3517" t="str">
            <v>Mark-up</v>
          </cell>
          <cell r="H3517" t="str">
            <v>€/MWh</v>
          </cell>
        </row>
        <row r="3518">
          <cell r="A3518" t="str">
            <v>ROI</v>
          </cell>
          <cell r="D3518" t="str">
            <v>ROI Wind G</v>
          </cell>
          <cell r="E3518" t="str">
            <v>ROI Wind</v>
          </cell>
          <cell r="F3518" t="str">
            <v>Price Received</v>
          </cell>
          <cell r="H3518" t="str">
            <v>€/MWh</v>
          </cell>
        </row>
        <row r="3519">
          <cell r="A3519" t="str">
            <v>ROI</v>
          </cell>
          <cell r="D3519" t="str">
            <v>ROI Wind G</v>
          </cell>
          <cell r="E3519" t="str">
            <v>ROI Wind</v>
          </cell>
          <cell r="F3519" t="str">
            <v>Pool Revenue</v>
          </cell>
          <cell r="H3519">
            <v>0</v>
          </cell>
        </row>
        <row r="3520">
          <cell r="A3520" t="str">
            <v>ROI</v>
          </cell>
          <cell r="D3520" t="str">
            <v>ROI Wind G</v>
          </cell>
          <cell r="E3520" t="str">
            <v>ROI Wind</v>
          </cell>
          <cell r="F3520" t="str">
            <v>Net Revenue</v>
          </cell>
          <cell r="H3520">
            <v>0</v>
          </cell>
        </row>
        <row r="3521">
          <cell r="A3521" t="str">
            <v>ROI</v>
          </cell>
          <cell r="D3521" t="str">
            <v>ROI Wind G</v>
          </cell>
          <cell r="E3521" t="str">
            <v>ROI Wind</v>
          </cell>
          <cell r="F3521" t="str">
            <v>Net Profit</v>
          </cell>
          <cell r="H3521">
            <v>0</v>
          </cell>
        </row>
        <row r="3522">
          <cell r="A3522" t="str">
            <v>ROI</v>
          </cell>
          <cell r="D3522" t="str">
            <v>ROI Wind G</v>
          </cell>
          <cell r="E3522" t="str">
            <v>ROI Wind</v>
          </cell>
          <cell r="F3522" t="str">
            <v>Installed Capacity</v>
          </cell>
          <cell r="H3522" t="str">
            <v>MW</v>
          </cell>
        </row>
        <row r="3523">
          <cell r="A3523" t="str">
            <v>ROI</v>
          </cell>
          <cell r="D3523" t="str">
            <v>ROI Wind G</v>
          </cell>
          <cell r="E3523" t="str">
            <v>ROI Wind</v>
          </cell>
          <cell r="F3523" t="str">
            <v>Rated Capacity</v>
          </cell>
          <cell r="H3523" t="str">
            <v>MW</v>
          </cell>
        </row>
        <row r="3524">
          <cell r="A3524" t="str">
            <v>ROI</v>
          </cell>
          <cell r="D3524" t="str">
            <v>ROI Wind G</v>
          </cell>
          <cell r="E3524" t="str">
            <v>ROI Wind</v>
          </cell>
          <cell r="F3524" t="str">
            <v>Maintenance</v>
          </cell>
          <cell r="H3524" t="str">
            <v>GWh</v>
          </cell>
        </row>
        <row r="3525">
          <cell r="A3525" t="str">
            <v>ROI</v>
          </cell>
          <cell r="D3525" t="str">
            <v>ROI Wind G</v>
          </cell>
          <cell r="E3525" t="str">
            <v>ROI Wind</v>
          </cell>
          <cell r="F3525" t="str">
            <v>Forced Outage</v>
          </cell>
          <cell r="H3525" t="str">
            <v>GWh</v>
          </cell>
        </row>
        <row r="3526">
          <cell r="A3526" t="str">
            <v>ROI</v>
          </cell>
          <cell r="D3526" t="str">
            <v>ROI Wind G</v>
          </cell>
          <cell r="E3526" t="str">
            <v>ROI Wind</v>
          </cell>
          <cell r="F3526" t="str">
            <v>Available Energy</v>
          </cell>
          <cell r="H3526" t="str">
            <v>GWh</v>
          </cell>
        </row>
        <row r="3527">
          <cell r="A3527" t="str">
            <v>ROI</v>
          </cell>
          <cell r="D3527" t="str">
            <v>ROI Wind H1</v>
          </cell>
          <cell r="E3527" t="str">
            <v>ROI Wind</v>
          </cell>
          <cell r="F3527" t="str">
            <v>Generation</v>
          </cell>
          <cell r="H3527" t="str">
            <v>GWh</v>
          </cell>
        </row>
        <row r="3528">
          <cell r="A3528" t="str">
            <v>ROI</v>
          </cell>
          <cell r="D3528" t="str">
            <v>ROI Wind H1</v>
          </cell>
          <cell r="E3528" t="str">
            <v>ROI Wind</v>
          </cell>
          <cell r="F3528" t="str">
            <v>Units Started</v>
          </cell>
          <cell r="H3528" t="str">
            <v>-</v>
          </cell>
        </row>
        <row r="3529">
          <cell r="A3529" t="str">
            <v>ROI</v>
          </cell>
          <cell r="D3529" t="str">
            <v>ROI Wind H1</v>
          </cell>
          <cell r="E3529" t="str">
            <v>ROI Wind</v>
          </cell>
          <cell r="F3529" t="str">
            <v>Hours of Operation</v>
          </cell>
          <cell r="H3529" t="str">
            <v>hrs</v>
          </cell>
        </row>
        <row r="3530">
          <cell r="A3530" t="str">
            <v>ROI</v>
          </cell>
          <cell r="D3530" t="str">
            <v>ROI Wind H1</v>
          </cell>
          <cell r="E3530" t="str">
            <v>ROI Wind</v>
          </cell>
          <cell r="F3530" t="str">
            <v>Capacity Factor</v>
          </cell>
          <cell r="H3530" t="str">
            <v>%</v>
          </cell>
        </row>
        <row r="3531">
          <cell r="A3531" t="str">
            <v>ROI</v>
          </cell>
          <cell r="D3531" t="str">
            <v>ROI Wind H1</v>
          </cell>
          <cell r="E3531" t="str">
            <v>ROI Wind</v>
          </cell>
          <cell r="F3531" t="str">
            <v>Energy Curtailed</v>
          </cell>
          <cell r="H3531" t="str">
            <v>GWh</v>
          </cell>
        </row>
        <row r="3532">
          <cell r="A3532" t="str">
            <v>ROI</v>
          </cell>
          <cell r="D3532" t="str">
            <v>ROI Wind H1</v>
          </cell>
          <cell r="E3532" t="str">
            <v>ROI Wind</v>
          </cell>
          <cell r="F3532" t="str">
            <v>Fixed Load Generation</v>
          </cell>
          <cell r="H3532" t="str">
            <v>GWh</v>
          </cell>
        </row>
        <row r="3533">
          <cell r="A3533" t="str">
            <v>ROI</v>
          </cell>
          <cell r="D3533" t="str">
            <v>ROI Wind H1</v>
          </cell>
          <cell r="E3533" t="str">
            <v>ROI Wind</v>
          </cell>
          <cell r="F3533" t="str">
            <v>Pump Load</v>
          </cell>
          <cell r="H3533" t="str">
            <v>GWh</v>
          </cell>
        </row>
        <row r="3534">
          <cell r="A3534" t="str">
            <v>ROI</v>
          </cell>
          <cell r="D3534" t="str">
            <v>ROI Wind H1</v>
          </cell>
          <cell r="E3534" t="str">
            <v>ROI Wind</v>
          </cell>
          <cell r="F3534" t="str">
            <v>VO&amp;M Cost</v>
          </cell>
          <cell r="H3534">
            <v>0</v>
          </cell>
        </row>
        <row r="3535">
          <cell r="A3535" t="str">
            <v>ROI</v>
          </cell>
          <cell r="D3535" t="str">
            <v>ROI Wind H1</v>
          </cell>
          <cell r="E3535" t="str">
            <v>ROI Wind</v>
          </cell>
          <cell r="F3535" t="str">
            <v>Generation Cost</v>
          </cell>
          <cell r="H3535">
            <v>0</v>
          </cell>
        </row>
        <row r="3536">
          <cell r="A3536" t="str">
            <v>ROI</v>
          </cell>
          <cell r="D3536" t="str">
            <v>ROI Wind H1</v>
          </cell>
          <cell r="E3536" t="str">
            <v>ROI Wind</v>
          </cell>
          <cell r="F3536" t="str">
            <v>Start &amp; Shutdown Cost</v>
          </cell>
          <cell r="H3536">
            <v>0</v>
          </cell>
        </row>
        <row r="3537">
          <cell r="A3537" t="str">
            <v>ROI</v>
          </cell>
          <cell r="D3537" t="str">
            <v>ROI Wind H1</v>
          </cell>
          <cell r="E3537" t="str">
            <v>ROI Wind</v>
          </cell>
          <cell r="F3537" t="str">
            <v>Start Fuel Cost</v>
          </cell>
          <cell r="H3537">
            <v>0</v>
          </cell>
        </row>
        <row r="3538">
          <cell r="A3538" t="str">
            <v>ROI</v>
          </cell>
          <cell r="D3538" t="str">
            <v>ROI Wind H1</v>
          </cell>
          <cell r="E3538" t="str">
            <v>ROI Wind</v>
          </cell>
          <cell r="F3538" t="str">
            <v>Emissions Cost</v>
          </cell>
          <cell r="H3538">
            <v>0</v>
          </cell>
        </row>
        <row r="3539">
          <cell r="A3539" t="str">
            <v>ROI</v>
          </cell>
          <cell r="D3539" t="str">
            <v>ROI Wind H1</v>
          </cell>
          <cell r="E3539" t="str">
            <v>ROI Wind</v>
          </cell>
          <cell r="F3539" t="str">
            <v>Total Generation Cost</v>
          </cell>
          <cell r="H3539">
            <v>0</v>
          </cell>
        </row>
        <row r="3540">
          <cell r="A3540" t="str">
            <v>ROI</v>
          </cell>
          <cell r="D3540" t="str">
            <v>ROI Wind H1</v>
          </cell>
          <cell r="E3540" t="str">
            <v>ROI Wind</v>
          </cell>
          <cell r="F3540" t="str">
            <v>SRMC</v>
          </cell>
          <cell r="H3540" t="str">
            <v>€/MWh</v>
          </cell>
        </row>
        <row r="3541">
          <cell r="A3541" t="str">
            <v>ROI</v>
          </cell>
          <cell r="D3541" t="str">
            <v>ROI Wind H1</v>
          </cell>
          <cell r="E3541" t="str">
            <v>ROI Wind</v>
          </cell>
          <cell r="F3541" t="str">
            <v>Mark-up</v>
          </cell>
          <cell r="H3541" t="str">
            <v>€/MWh</v>
          </cell>
        </row>
        <row r="3542">
          <cell r="A3542" t="str">
            <v>ROI</v>
          </cell>
          <cell r="D3542" t="str">
            <v>ROI Wind H1</v>
          </cell>
          <cell r="E3542" t="str">
            <v>ROI Wind</v>
          </cell>
          <cell r="F3542" t="str">
            <v>Price Received</v>
          </cell>
          <cell r="H3542" t="str">
            <v>€/MWh</v>
          </cell>
        </row>
        <row r="3543">
          <cell r="A3543" t="str">
            <v>ROI</v>
          </cell>
          <cell r="D3543" t="str">
            <v>ROI Wind H1</v>
          </cell>
          <cell r="E3543" t="str">
            <v>ROI Wind</v>
          </cell>
          <cell r="F3543" t="str">
            <v>Pool Revenue</v>
          </cell>
          <cell r="H3543">
            <v>0</v>
          </cell>
        </row>
        <row r="3544">
          <cell r="A3544" t="str">
            <v>ROI</v>
          </cell>
          <cell r="D3544" t="str">
            <v>ROI Wind H1</v>
          </cell>
          <cell r="E3544" t="str">
            <v>ROI Wind</v>
          </cell>
          <cell r="F3544" t="str">
            <v>Net Revenue</v>
          </cell>
          <cell r="H3544">
            <v>0</v>
          </cell>
        </row>
        <row r="3545">
          <cell r="A3545" t="str">
            <v>ROI</v>
          </cell>
          <cell r="D3545" t="str">
            <v>ROI Wind H1</v>
          </cell>
          <cell r="E3545" t="str">
            <v>ROI Wind</v>
          </cell>
          <cell r="F3545" t="str">
            <v>Net Profit</v>
          </cell>
          <cell r="H3545">
            <v>0</v>
          </cell>
        </row>
        <row r="3546">
          <cell r="A3546" t="str">
            <v>ROI</v>
          </cell>
          <cell r="D3546" t="str">
            <v>ROI Wind H1</v>
          </cell>
          <cell r="E3546" t="str">
            <v>ROI Wind</v>
          </cell>
          <cell r="F3546" t="str">
            <v>Installed Capacity</v>
          </cell>
          <cell r="H3546" t="str">
            <v>MW</v>
          </cell>
        </row>
        <row r="3547">
          <cell r="A3547" t="str">
            <v>ROI</v>
          </cell>
          <cell r="D3547" t="str">
            <v>ROI Wind H1</v>
          </cell>
          <cell r="E3547" t="str">
            <v>ROI Wind</v>
          </cell>
          <cell r="F3547" t="str">
            <v>Rated Capacity</v>
          </cell>
          <cell r="H3547" t="str">
            <v>MW</v>
          </cell>
        </row>
        <row r="3548">
          <cell r="A3548" t="str">
            <v>ROI</v>
          </cell>
          <cell r="D3548" t="str">
            <v>ROI Wind H1</v>
          </cell>
          <cell r="E3548" t="str">
            <v>ROI Wind</v>
          </cell>
          <cell r="F3548" t="str">
            <v>Maintenance</v>
          </cell>
          <cell r="H3548" t="str">
            <v>GWh</v>
          </cell>
        </row>
        <row r="3549">
          <cell r="A3549" t="str">
            <v>ROI</v>
          </cell>
          <cell r="D3549" t="str">
            <v>ROI Wind H1</v>
          </cell>
          <cell r="E3549" t="str">
            <v>ROI Wind</v>
          </cell>
          <cell r="F3549" t="str">
            <v>Forced Outage</v>
          </cell>
          <cell r="H3549" t="str">
            <v>GWh</v>
          </cell>
        </row>
        <row r="3550">
          <cell r="A3550" t="str">
            <v>ROI</v>
          </cell>
          <cell r="D3550" t="str">
            <v>ROI Wind H1</v>
          </cell>
          <cell r="E3550" t="str">
            <v>ROI Wind</v>
          </cell>
          <cell r="F3550" t="str">
            <v>Available Energy</v>
          </cell>
          <cell r="H3550" t="str">
            <v>GWh</v>
          </cell>
        </row>
        <row r="3551">
          <cell r="A3551" t="str">
            <v>ROI</v>
          </cell>
          <cell r="D3551" t="str">
            <v>ROI Wind H2</v>
          </cell>
          <cell r="E3551" t="str">
            <v>ROI Wind</v>
          </cell>
          <cell r="F3551" t="str">
            <v>Generation</v>
          </cell>
          <cell r="H3551" t="str">
            <v>GWh</v>
          </cell>
        </row>
        <row r="3552">
          <cell r="A3552" t="str">
            <v>ROI</v>
          </cell>
          <cell r="D3552" t="str">
            <v>ROI Wind H2</v>
          </cell>
          <cell r="E3552" t="str">
            <v>ROI Wind</v>
          </cell>
          <cell r="F3552" t="str">
            <v>Units Started</v>
          </cell>
          <cell r="H3552" t="str">
            <v>-</v>
          </cell>
        </row>
        <row r="3553">
          <cell r="A3553" t="str">
            <v>ROI</v>
          </cell>
          <cell r="D3553" t="str">
            <v>ROI Wind H2</v>
          </cell>
          <cell r="E3553" t="str">
            <v>ROI Wind</v>
          </cell>
          <cell r="F3553" t="str">
            <v>Hours of Operation</v>
          </cell>
          <cell r="H3553" t="str">
            <v>hrs</v>
          </cell>
        </row>
        <row r="3554">
          <cell r="A3554" t="str">
            <v>ROI</v>
          </cell>
          <cell r="D3554" t="str">
            <v>ROI Wind H2</v>
          </cell>
          <cell r="E3554" t="str">
            <v>ROI Wind</v>
          </cell>
          <cell r="F3554" t="str">
            <v>Capacity Factor</v>
          </cell>
          <cell r="H3554" t="str">
            <v>%</v>
          </cell>
        </row>
        <row r="3555">
          <cell r="A3555" t="str">
            <v>ROI</v>
          </cell>
          <cell r="D3555" t="str">
            <v>ROI Wind H2</v>
          </cell>
          <cell r="E3555" t="str">
            <v>ROI Wind</v>
          </cell>
          <cell r="F3555" t="str">
            <v>Energy Curtailed</v>
          </cell>
          <cell r="H3555" t="str">
            <v>GWh</v>
          </cell>
        </row>
        <row r="3556">
          <cell r="A3556" t="str">
            <v>ROI</v>
          </cell>
          <cell r="D3556" t="str">
            <v>ROI Wind H2</v>
          </cell>
          <cell r="E3556" t="str">
            <v>ROI Wind</v>
          </cell>
          <cell r="F3556" t="str">
            <v>Fixed Load Generation</v>
          </cell>
          <cell r="H3556" t="str">
            <v>GWh</v>
          </cell>
        </row>
        <row r="3557">
          <cell r="A3557" t="str">
            <v>ROI</v>
          </cell>
          <cell r="D3557" t="str">
            <v>ROI Wind H2</v>
          </cell>
          <cell r="E3557" t="str">
            <v>ROI Wind</v>
          </cell>
          <cell r="F3557" t="str">
            <v>Pump Load</v>
          </cell>
          <cell r="H3557" t="str">
            <v>GWh</v>
          </cell>
        </row>
        <row r="3558">
          <cell r="A3558" t="str">
            <v>ROI</v>
          </cell>
          <cell r="D3558" t="str">
            <v>ROI Wind H2</v>
          </cell>
          <cell r="E3558" t="str">
            <v>ROI Wind</v>
          </cell>
          <cell r="F3558" t="str">
            <v>VO&amp;M Cost</v>
          </cell>
          <cell r="H3558">
            <v>0</v>
          </cell>
        </row>
        <row r="3559">
          <cell r="A3559" t="str">
            <v>ROI</v>
          </cell>
          <cell r="D3559" t="str">
            <v>ROI Wind H2</v>
          </cell>
          <cell r="E3559" t="str">
            <v>ROI Wind</v>
          </cell>
          <cell r="F3559" t="str">
            <v>Generation Cost</v>
          </cell>
          <cell r="H3559">
            <v>0</v>
          </cell>
        </row>
        <row r="3560">
          <cell r="A3560" t="str">
            <v>ROI</v>
          </cell>
          <cell r="D3560" t="str">
            <v>ROI Wind H2</v>
          </cell>
          <cell r="E3560" t="str">
            <v>ROI Wind</v>
          </cell>
          <cell r="F3560" t="str">
            <v>Start &amp; Shutdown Cost</v>
          </cell>
          <cell r="H3560">
            <v>0</v>
          </cell>
        </row>
        <row r="3561">
          <cell r="A3561" t="str">
            <v>ROI</v>
          </cell>
          <cell r="D3561" t="str">
            <v>ROI Wind H2</v>
          </cell>
          <cell r="E3561" t="str">
            <v>ROI Wind</v>
          </cell>
          <cell r="F3561" t="str">
            <v>Start Fuel Cost</v>
          </cell>
          <cell r="H3561">
            <v>0</v>
          </cell>
        </row>
        <row r="3562">
          <cell r="A3562" t="str">
            <v>ROI</v>
          </cell>
          <cell r="D3562" t="str">
            <v>ROI Wind H2</v>
          </cell>
          <cell r="E3562" t="str">
            <v>ROI Wind</v>
          </cell>
          <cell r="F3562" t="str">
            <v>Emissions Cost</v>
          </cell>
          <cell r="H3562">
            <v>0</v>
          </cell>
        </row>
        <row r="3563">
          <cell r="A3563" t="str">
            <v>ROI</v>
          </cell>
          <cell r="D3563" t="str">
            <v>ROI Wind H2</v>
          </cell>
          <cell r="E3563" t="str">
            <v>ROI Wind</v>
          </cell>
          <cell r="F3563" t="str">
            <v>Total Generation Cost</v>
          </cell>
          <cell r="H3563">
            <v>0</v>
          </cell>
        </row>
        <row r="3564">
          <cell r="A3564" t="str">
            <v>ROI</v>
          </cell>
          <cell r="D3564" t="str">
            <v>ROI Wind H2</v>
          </cell>
          <cell r="E3564" t="str">
            <v>ROI Wind</v>
          </cell>
          <cell r="F3564" t="str">
            <v>SRMC</v>
          </cell>
          <cell r="H3564" t="str">
            <v>€/MWh</v>
          </cell>
        </row>
        <row r="3565">
          <cell r="A3565" t="str">
            <v>ROI</v>
          </cell>
          <cell r="D3565" t="str">
            <v>ROI Wind H2</v>
          </cell>
          <cell r="E3565" t="str">
            <v>ROI Wind</v>
          </cell>
          <cell r="F3565" t="str">
            <v>Mark-up</v>
          </cell>
          <cell r="H3565" t="str">
            <v>€/MWh</v>
          </cell>
        </row>
        <row r="3566">
          <cell r="A3566" t="str">
            <v>ROI</v>
          </cell>
          <cell r="D3566" t="str">
            <v>ROI Wind H2</v>
          </cell>
          <cell r="E3566" t="str">
            <v>ROI Wind</v>
          </cell>
          <cell r="F3566" t="str">
            <v>Price Received</v>
          </cell>
          <cell r="H3566" t="str">
            <v>€/MWh</v>
          </cell>
        </row>
        <row r="3567">
          <cell r="A3567" t="str">
            <v>ROI</v>
          </cell>
          <cell r="D3567" t="str">
            <v>ROI Wind H2</v>
          </cell>
          <cell r="E3567" t="str">
            <v>ROI Wind</v>
          </cell>
          <cell r="F3567" t="str">
            <v>Pool Revenue</v>
          </cell>
          <cell r="H3567">
            <v>0</v>
          </cell>
        </row>
        <row r="3568">
          <cell r="A3568" t="str">
            <v>ROI</v>
          </cell>
          <cell r="D3568" t="str">
            <v>ROI Wind H2</v>
          </cell>
          <cell r="E3568" t="str">
            <v>ROI Wind</v>
          </cell>
          <cell r="F3568" t="str">
            <v>Net Revenue</v>
          </cell>
          <cell r="H3568">
            <v>0</v>
          </cell>
        </row>
        <row r="3569">
          <cell r="A3569" t="str">
            <v>ROI</v>
          </cell>
          <cell r="D3569" t="str">
            <v>ROI Wind H2</v>
          </cell>
          <cell r="E3569" t="str">
            <v>ROI Wind</v>
          </cell>
          <cell r="F3569" t="str">
            <v>Net Profit</v>
          </cell>
          <cell r="H3569">
            <v>0</v>
          </cell>
        </row>
        <row r="3570">
          <cell r="A3570" t="str">
            <v>ROI</v>
          </cell>
          <cell r="D3570" t="str">
            <v>ROI Wind H2</v>
          </cell>
          <cell r="E3570" t="str">
            <v>ROI Wind</v>
          </cell>
          <cell r="F3570" t="str">
            <v>Installed Capacity</v>
          </cell>
          <cell r="H3570" t="str">
            <v>MW</v>
          </cell>
        </row>
        <row r="3571">
          <cell r="A3571" t="str">
            <v>ROI</v>
          </cell>
          <cell r="D3571" t="str">
            <v>ROI Wind H2</v>
          </cell>
          <cell r="E3571" t="str">
            <v>ROI Wind</v>
          </cell>
          <cell r="F3571" t="str">
            <v>Rated Capacity</v>
          </cell>
          <cell r="H3571" t="str">
            <v>MW</v>
          </cell>
        </row>
        <row r="3572">
          <cell r="A3572" t="str">
            <v>ROI</v>
          </cell>
          <cell r="D3572" t="str">
            <v>ROI Wind H2</v>
          </cell>
          <cell r="E3572" t="str">
            <v>ROI Wind</v>
          </cell>
          <cell r="F3572" t="str">
            <v>Maintenance</v>
          </cell>
          <cell r="H3572" t="str">
            <v>GWh</v>
          </cell>
        </row>
        <row r="3573">
          <cell r="A3573" t="str">
            <v>ROI</v>
          </cell>
          <cell r="D3573" t="str">
            <v>ROI Wind H2</v>
          </cell>
          <cell r="E3573" t="str">
            <v>ROI Wind</v>
          </cell>
          <cell r="F3573" t="str">
            <v>Forced Outage</v>
          </cell>
          <cell r="H3573" t="str">
            <v>GWh</v>
          </cell>
        </row>
        <row r="3574">
          <cell r="A3574" t="str">
            <v>ROI</v>
          </cell>
          <cell r="D3574" t="str">
            <v>ROI Wind H2</v>
          </cell>
          <cell r="E3574" t="str">
            <v>ROI Wind</v>
          </cell>
          <cell r="F3574" t="str">
            <v>Available Energy</v>
          </cell>
          <cell r="H3574" t="str">
            <v>GWh</v>
          </cell>
        </row>
        <row r="3575">
          <cell r="A3575" t="str">
            <v>ROI</v>
          </cell>
          <cell r="D3575" t="str">
            <v>ROI Wind I</v>
          </cell>
          <cell r="E3575" t="str">
            <v>ROI Wind</v>
          </cell>
          <cell r="F3575" t="str">
            <v>Generation</v>
          </cell>
          <cell r="H3575" t="str">
            <v>GWh</v>
          </cell>
        </row>
        <row r="3576">
          <cell r="A3576" t="str">
            <v>ROI</v>
          </cell>
          <cell r="D3576" t="str">
            <v>ROI Wind I</v>
          </cell>
          <cell r="E3576" t="str">
            <v>ROI Wind</v>
          </cell>
          <cell r="F3576" t="str">
            <v>Units Started</v>
          </cell>
          <cell r="H3576" t="str">
            <v>-</v>
          </cell>
        </row>
        <row r="3577">
          <cell r="A3577" t="str">
            <v>ROI</v>
          </cell>
          <cell r="D3577" t="str">
            <v>ROI Wind I</v>
          </cell>
          <cell r="E3577" t="str">
            <v>ROI Wind</v>
          </cell>
          <cell r="F3577" t="str">
            <v>Hours of Operation</v>
          </cell>
          <cell r="H3577" t="str">
            <v>hrs</v>
          </cell>
        </row>
        <row r="3578">
          <cell r="A3578" t="str">
            <v>ROI</v>
          </cell>
          <cell r="D3578" t="str">
            <v>ROI Wind I</v>
          </cell>
          <cell r="E3578" t="str">
            <v>ROI Wind</v>
          </cell>
          <cell r="F3578" t="str">
            <v>Capacity Factor</v>
          </cell>
          <cell r="H3578" t="str">
            <v>%</v>
          </cell>
        </row>
        <row r="3579">
          <cell r="A3579" t="str">
            <v>ROI</v>
          </cell>
          <cell r="D3579" t="str">
            <v>ROI Wind I</v>
          </cell>
          <cell r="E3579" t="str">
            <v>ROI Wind</v>
          </cell>
          <cell r="F3579" t="str">
            <v>Energy Curtailed</v>
          </cell>
          <cell r="H3579" t="str">
            <v>GWh</v>
          </cell>
        </row>
        <row r="3580">
          <cell r="A3580" t="str">
            <v>ROI</v>
          </cell>
          <cell r="D3580" t="str">
            <v>ROI Wind I</v>
          </cell>
          <cell r="E3580" t="str">
            <v>ROI Wind</v>
          </cell>
          <cell r="F3580" t="str">
            <v>Fixed Load Generation</v>
          </cell>
          <cell r="H3580" t="str">
            <v>GWh</v>
          </cell>
        </row>
        <row r="3581">
          <cell r="A3581" t="str">
            <v>ROI</v>
          </cell>
          <cell r="D3581" t="str">
            <v>ROI Wind I</v>
          </cell>
          <cell r="E3581" t="str">
            <v>ROI Wind</v>
          </cell>
          <cell r="F3581" t="str">
            <v>Pump Load</v>
          </cell>
          <cell r="H3581" t="str">
            <v>GWh</v>
          </cell>
        </row>
        <row r="3582">
          <cell r="A3582" t="str">
            <v>ROI</v>
          </cell>
          <cell r="D3582" t="str">
            <v>ROI Wind I</v>
          </cell>
          <cell r="E3582" t="str">
            <v>ROI Wind</v>
          </cell>
          <cell r="F3582" t="str">
            <v>VO&amp;M Cost</v>
          </cell>
          <cell r="H3582">
            <v>0</v>
          </cell>
        </row>
        <row r="3583">
          <cell r="A3583" t="str">
            <v>ROI</v>
          </cell>
          <cell r="D3583" t="str">
            <v>ROI Wind I</v>
          </cell>
          <cell r="E3583" t="str">
            <v>ROI Wind</v>
          </cell>
          <cell r="F3583" t="str">
            <v>Generation Cost</v>
          </cell>
          <cell r="H3583">
            <v>0</v>
          </cell>
        </row>
        <row r="3584">
          <cell r="A3584" t="str">
            <v>ROI</v>
          </cell>
          <cell r="D3584" t="str">
            <v>ROI Wind I</v>
          </cell>
          <cell r="E3584" t="str">
            <v>ROI Wind</v>
          </cell>
          <cell r="F3584" t="str">
            <v>Start &amp; Shutdown Cost</v>
          </cell>
          <cell r="H3584">
            <v>0</v>
          </cell>
        </row>
        <row r="3585">
          <cell r="A3585" t="str">
            <v>ROI</v>
          </cell>
          <cell r="D3585" t="str">
            <v>ROI Wind I</v>
          </cell>
          <cell r="E3585" t="str">
            <v>ROI Wind</v>
          </cell>
          <cell r="F3585" t="str">
            <v>Start Fuel Cost</v>
          </cell>
          <cell r="H3585">
            <v>0</v>
          </cell>
        </row>
        <row r="3586">
          <cell r="A3586" t="str">
            <v>ROI</v>
          </cell>
          <cell r="D3586" t="str">
            <v>ROI Wind I</v>
          </cell>
          <cell r="E3586" t="str">
            <v>ROI Wind</v>
          </cell>
          <cell r="F3586" t="str">
            <v>Emissions Cost</v>
          </cell>
          <cell r="H3586">
            <v>0</v>
          </cell>
        </row>
        <row r="3587">
          <cell r="A3587" t="str">
            <v>ROI</v>
          </cell>
          <cell r="D3587" t="str">
            <v>ROI Wind I</v>
          </cell>
          <cell r="E3587" t="str">
            <v>ROI Wind</v>
          </cell>
          <cell r="F3587" t="str">
            <v>Total Generation Cost</v>
          </cell>
          <cell r="H3587">
            <v>0</v>
          </cell>
        </row>
        <row r="3588">
          <cell r="A3588" t="str">
            <v>ROI</v>
          </cell>
          <cell r="D3588" t="str">
            <v>ROI Wind I</v>
          </cell>
          <cell r="E3588" t="str">
            <v>ROI Wind</v>
          </cell>
          <cell r="F3588" t="str">
            <v>SRMC</v>
          </cell>
          <cell r="H3588" t="str">
            <v>€/MWh</v>
          </cell>
        </row>
        <row r="3589">
          <cell r="A3589" t="str">
            <v>ROI</v>
          </cell>
          <cell r="D3589" t="str">
            <v>ROI Wind I</v>
          </cell>
          <cell r="E3589" t="str">
            <v>ROI Wind</v>
          </cell>
          <cell r="F3589" t="str">
            <v>Mark-up</v>
          </cell>
          <cell r="H3589" t="str">
            <v>€/MWh</v>
          </cell>
        </row>
        <row r="3590">
          <cell r="A3590" t="str">
            <v>ROI</v>
          </cell>
          <cell r="D3590" t="str">
            <v>ROI Wind I</v>
          </cell>
          <cell r="E3590" t="str">
            <v>ROI Wind</v>
          </cell>
          <cell r="F3590" t="str">
            <v>Price Received</v>
          </cell>
          <cell r="H3590" t="str">
            <v>€/MWh</v>
          </cell>
        </row>
        <row r="3591">
          <cell r="A3591" t="str">
            <v>ROI</v>
          </cell>
          <cell r="D3591" t="str">
            <v>ROI Wind I</v>
          </cell>
          <cell r="E3591" t="str">
            <v>ROI Wind</v>
          </cell>
          <cell r="F3591" t="str">
            <v>Pool Revenue</v>
          </cell>
          <cell r="H3591">
            <v>0</v>
          </cell>
        </row>
        <row r="3592">
          <cell r="A3592" t="str">
            <v>ROI</v>
          </cell>
          <cell r="D3592" t="str">
            <v>ROI Wind I</v>
          </cell>
          <cell r="E3592" t="str">
            <v>ROI Wind</v>
          </cell>
          <cell r="F3592" t="str">
            <v>Net Revenue</v>
          </cell>
          <cell r="H3592">
            <v>0</v>
          </cell>
        </row>
        <row r="3593">
          <cell r="A3593" t="str">
            <v>ROI</v>
          </cell>
          <cell r="D3593" t="str">
            <v>ROI Wind I</v>
          </cell>
          <cell r="E3593" t="str">
            <v>ROI Wind</v>
          </cell>
          <cell r="F3593" t="str">
            <v>Net Profit</v>
          </cell>
          <cell r="H3593">
            <v>0</v>
          </cell>
        </row>
        <row r="3594">
          <cell r="A3594" t="str">
            <v>ROI</v>
          </cell>
          <cell r="D3594" t="str">
            <v>ROI Wind I</v>
          </cell>
          <cell r="E3594" t="str">
            <v>ROI Wind</v>
          </cell>
          <cell r="F3594" t="str">
            <v>Installed Capacity</v>
          </cell>
          <cell r="H3594" t="str">
            <v>MW</v>
          </cell>
        </row>
        <row r="3595">
          <cell r="A3595" t="str">
            <v>ROI</v>
          </cell>
          <cell r="D3595" t="str">
            <v>ROI Wind I</v>
          </cell>
          <cell r="E3595" t="str">
            <v>ROI Wind</v>
          </cell>
          <cell r="F3595" t="str">
            <v>Rated Capacity</v>
          </cell>
          <cell r="H3595" t="str">
            <v>MW</v>
          </cell>
        </row>
        <row r="3596">
          <cell r="A3596" t="str">
            <v>ROI</v>
          </cell>
          <cell r="D3596" t="str">
            <v>ROI Wind I</v>
          </cell>
          <cell r="E3596" t="str">
            <v>ROI Wind</v>
          </cell>
          <cell r="F3596" t="str">
            <v>Maintenance</v>
          </cell>
          <cell r="H3596" t="str">
            <v>GWh</v>
          </cell>
        </row>
        <row r="3597">
          <cell r="A3597" t="str">
            <v>ROI</v>
          </cell>
          <cell r="D3597" t="str">
            <v>ROI Wind I</v>
          </cell>
          <cell r="E3597" t="str">
            <v>ROI Wind</v>
          </cell>
          <cell r="F3597" t="str">
            <v>Forced Outage</v>
          </cell>
          <cell r="H3597" t="str">
            <v>GWh</v>
          </cell>
        </row>
        <row r="3598">
          <cell r="A3598" t="str">
            <v>ROI</v>
          </cell>
          <cell r="D3598" t="str">
            <v>ROI Wind I</v>
          </cell>
          <cell r="E3598" t="str">
            <v>ROI Wind</v>
          </cell>
          <cell r="F3598" t="str">
            <v>Available Energy</v>
          </cell>
          <cell r="H3598" t="str">
            <v>GWh</v>
          </cell>
        </row>
        <row r="3599">
          <cell r="A3599" t="str">
            <v>ROI</v>
          </cell>
          <cell r="D3599" t="str">
            <v>ROI Wind J</v>
          </cell>
          <cell r="E3599" t="str">
            <v>ROI Wind</v>
          </cell>
          <cell r="F3599" t="str">
            <v>Generation</v>
          </cell>
          <cell r="H3599" t="str">
            <v>GWh</v>
          </cell>
        </row>
        <row r="3600">
          <cell r="A3600" t="str">
            <v>ROI</v>
          </cell>
          <cell r="D3600" t="str">
            <v>ROI Wind J</v>
          </cell>
          <cell r="E3600" t="str">
            <v>ROI Wind</v>
          </cell>
          <cell r="F3600" t="str">
            <v>Units Started</v>
          </cell>
          <cell r="H3600" t="str">
            <v>-</v>
          </cell>
        </row>
        <row r="3601">
          <cell r="A3601" t="str">
            <v>ROI</v>
          </cell>
          <cell r="D3601" t="str">
            <v>ROI Wind J</v>
          </cell>
          <cell r="E3601" t="str">
            <v>ROI Wind</v>
          </cell>
          <cell r="F3601" t="str">
            <v>Hours of Operation</v>
          </cell>
          <cell r="H3601" t="str">
            <v>hrs</v>
          </cell>
        </row>
        <row r="3602">
          <cell r="A3602" t="str">
            <v>ROI</v>
          </cell>
          <cell r="D3602" t="str">
            <v>ROI Wind J</v>
          </cell>
          <cell r="E3602" t="str">
            <v>ROI Wind</v>
          </cell>
          <cell r="F3602" t="str">
            <v>Capacity Factor</v>
          </cell>
          <cell r="H3602" t="str">
            <v>%</v>
          </cell>
        </row>
        <row r="3603">
          <cell r="A3603" t="str">
            <v>ROI</v>
          </cell>
          <cell r="D3603" t="str">
            <v>ROI Wind J</v>
          </cell>
          <cell r="E3603" t="str">
            <v>ROI Wind</v>
          </cell>
          <cell r="F3603" t="str">
            <v>Energy Curtailed</v>
          </cell>
          <cell r="H3603" t="str">
            <v>GWh</v>
          </cell>
        </row>
        <row r="3604">
          <cell r="A3604" t="str">
            <v>ROI</v>
          </cell>
          <cell r="D3604" t="str">
            <v>ROI Wind J</v>
          </cell>
          <cell r="E3604" t="str">
            <v>ROI Wind</v>
          </cell>
          <cell r="F3604" t="str">
            <v>Fixed Load Generation</v>
          </cell>
          <cell r="H3604" t="str">
            <v>GWh</v>
          </cell>
        </row>
        <row r="3605">
          <cell r="A3605" t="str">
            <v>ROI</v>
          </cell>
          <cell r="D3605" t="str">
            <v>ROI Wind J</v>
          </cell>
          <cell r="E3605" t="str">
            <v>ROI Wind</v>
          </cell>
          <cell r="F3605" t="str">
            <v>Pump Load</v>
          </cell>
          <cell r="H3605" t="str">
            <v>GWh</v>
          </cell>
        </row>
        <row r="3606">
          <cell r="A3606" t="str">
            <v>ROI</v>
          </cell>
          <cell r="D3606" t="str">
            <v>ROI Wind J</v>
          </cell>
          <cell r="E3606" t="str">
            <v>ROI Wind</v>
          </cell>
          <cell r="F3606" t="str">
            <v>VO&amp;M Cost</v>
          </cell>
          <cell r="H3606">
            <v>0</v>
          </cell>
        </row>
        <row r="3607">
          <cell r="A3607" t="str">
            <v>ROI</v>
          </cell>
          <cell r="D3607" t="str">
            <v>ROI Wind J</v>
          </cell>
          <cell r="E3607" t="str">
            <v>ROI Wind</v>
          </cell>
          <cell r="F3607" t="str">
            <v>Generation Cost</v>
          </cell>
          <cell r="H3607">
            <v>0</v>
          </cell>
        </row>
        <row r="3608">
          <cell r="A3608" t="str">
            <v>ROI</v>
          </cell>
          <cell r="D3608" t="str">
            <v>ROI Wind J</v>
          </cell>
          <cell r="E3608" t="str">
            <v>ROI Wind</v>
          </cell>
          <cell r="F3608" t="str">
            <v>Start &amp; Shutdown Cost</v>
          </cell>
          <cell r="H3608">
            <v>0</v>
          </cell>
        </row>
        <row r="3609">
          <cell r="A3609" t="str">
            <v>ROI</v>
          </cell>
          <cell r="D3609" t="str">
            <v>ROI Wind J</v>
          </cell>
          <cell r="E3609" t="str">
            <v>ROI Wind</v>
          </cell>
          <cell r="F3609" t="str">
            <v>Start Fuel Cost</v>
          </cell>
          <cell r="H3609">
            <v>0</v>
          </cell>
        </row>
        <row r="3610">
          <cell r="A3610" t="str">
            <v>ROI</v>
          </cell>
          <cell r="D3610" t="str">
            <v>ROI Wind J</v>
          </cell>
          <cell r="E3610" t="str">
            <v>ROI Wind</v>
          </cell>
          <cell r="F3610" t="str">
            <v>Emissions Cost</v>
          </cell>
          <cell r="H3610">
            <v>0</v>
          </cell>
        </row>
        <row r="3611">
          <cell r="A3611" t="str">
            <v>ROI</v>
          </cell>
          <cell r="D3611" t="str">
            <v>ROI Wind J</v>
          </cell>
          <cell r="E3611" t="str">
            <v>ROI Wind</v>
          </cell>
          <cell r="F3611" t="str">
            <v>Total Generation Cost</v>
          </cell>
          <cell r="H3611">
            <v>0</v>
          </cell>
        </row>
        <row r="3612">
          <cell r="A3612" t="str">
            <v>ROI</v>
          </cell>
          <cell r="D3612" t="str">
            <v>ROI Wind J</v>
          </cell>
          <cell r="E3612" t="str">
            <v>ROI Wind</v>
          </cell>
          <cell r="F3612" t="str">
            <v>SRMC</v>
          </cell>
          <cell r="H3612" t="str">
            <v>€/MWh</v>
          </cell>
        </row>
        <row r="3613">
          <cell r="A3613" t="str">
            <v>ROI</v>
          </cell>
          <cell r="D3613" t="str">
            <v>ROI Wind J</v>
          </cell>
          <cell r="E3613" t="str">
            <v>ROI Wind</v>
          </cell>
          <cell r="F3613" t="str">
            <v>Mark-up</v>
          </cell>
          <cell r="H3613" t="str">
            <v>€/MWh</v>
          </cell>
        </row>
        <row r="3614">
          <cell r="A3614" t="str">
            <v>ROI</v>
          </cell>
          <cell r="D3614" t="str">
            <v>ROI Wind J</v>
          </cell>
          <cell r="E3614" t="str">
            <v>ROI Wind</v>
          </cell>
          <cell r="F3614" t="str">
            <v>Price Received</v>
          </cell>
          <cell r="H3614" t="str">
            <v>€/MWh</v>
          </cell>
        </row>
        <row r="3615">
          <cell r="A3615" t="str">
            <v>ROI</v>
          </cell>
          <cell r="D3615" t="str">
            <v>ROI Wind J</v>
          </cell>
          <cell r="E3615" t="str">
            <v>ROI Wind</v>
          </cell>
          <cell r="F3615" t="str">
            <v>Pool Revenue</v>
          </cell>
          <cell r="H3615">
            <v>0</v>
          </cell>
        </row>
        <row r="3616">
          <cell r="A3616" t="str">
            <v>ROI</v>
          </cell>
          <cell r="D3616" t="str">
            <v>ROI Wind J</v>
          </cell>
          <cell r="E3616" t="str">
            <v>ROI Wind</v>
          </cell>
          <cell r="F3616" t="str">
            <v>Net Revenue</v>
          </cell>
          <cell r="H3616">
            <v>0</v>
          </cell>
        </row>
        <row r="3617">
          <cell r="A3617" t="str">
            <v>ROI</v>
          </cell>
          <cell r="D3617" t="str">
            <v>ROI Wind J</v>
          </cell>
          <cell r="E3617" t="str">
            <v>ROI Wind</v>
          </cell>
          <cell r="F3617" t="str">
            <v>Net Profit</v>
          </cell>
          <cell r="H3617">
            <v>0</v>
          </cell>
        </row>
        <row r="3618">
          <cell r="A3618" t="str">
            <v>ROI</v>
          </cell>
          <cell r="D3618" t="str">
            <v>ROI Wind J</v>
          </cell>
          <cell r="E3618" t="str">
            <v>ROI Wind</v>
          </cell>
          <cell r="F3618" t="str">
            <v>Installed Capacity</v>
          </cell>
          <cell r="H3618" t="str">
            <v>MW</v>
          </cell>
        </row>
        <row r="3619">
          <cell r="A3619" t="str">
            <v>ROI</v>
          </cell>
          <cell r="D3619" t="str">
            <v>ROI Wind J</v>
          </cell>
          <cell r="E3619" t="str">
            <v>ROI Wind</v>
          </cell>
          <cell r="F3619" t="str">
            <v>Rated Capacity</v>
          </cell>
          <cell r="H3619" t="str">
            <v>MW</v>
          </cell>
        </row>
        <row r="3620">
          <cell r="A3620" t="str">
            <v>ROI</v>
          </cell>
          <cell r="D3620" t="str">
            <v>ROI Wind J</v>
          </cell>
          <cell r="E3620" t="str">
            <v>ROI Wind</v>
          </cell>
          <cell r="F3620" t="str">
            <v>Maintenance</v>
          </cell>
          <cell r="H3620" t="str">
            <v>GWh</v>
          </cell>
        </row>
        <row r="3621">
          <cell r="A3621" t="str">
            <v>ROI</v>
          </cell>
          <cell r="D3621" t="str">
            <v>ROI Wind J</v>
          </cell>
          <cell r="E3621" t="str">
            <v>ROI Wind</v>
          </cell>
          <cell r="F3621" t="str">
            <v>Forced Outage</v>
          </cell>
          <cell r="H3621" t="str">
            <v>GWh</v>
          </cell>
        </row>
        <row r="3622">
          <cell r="A3622" t="str">
            <v>ROI</v>
          </cell>
          <cell r="D3622" t="str">
            <v>ROI Wind J</v>
          </cell>
          <cell r="E3622" t="str">
            <v>ROI Wind</v>
          </cell>
          <cell r="F3622" t="str">
            <v>Available Energy</v>
          </cell>
          <cell r="H3622" t="str">
            <v>GWh</v>
          </cell>
        </row>
        <row r="3623">
          <cell r="A3623" t="str">
            <v>ROI</v>
          </cell>
          <cell r="D3623" t="str">
            <v>ROI Wind K</v>
          </cell>
          <cell r="E3623" t="str">
            <v>ROI Wind</v>
          </cell>
          <cell r="F3623" t="str">
            <v>Generation</v>
          </cell>
          <cell r="H3623" t="str">
            <v>GWh</v>
          </cell>
        </row>
        <row r="3624">
          <cell r="A3624" t="str">
            <v>ROI</v>
          </cell>
          <cell r="D3624" t="str">
            <v>ROI Wind K</v>
          </cell>
          <cell r="E3624" t="str">
            <v>ROI Wind</v>
          </cell>
          <cell r="F3624" t="str">
            <v>Units Started</v>
          </cell>
          <cell r="H3624" t="str">
            <v>-</v>
          </cell>
        </row>
        <row r="3625">
          <cell r="A3625" t="str">
            <v>ROI</v>
          </cell>
          <cell r="D3625" t="str">
            <v>ROI Wind K</v>
          </cell>
          <cell r="E3625" t="str">
            <v>ROI Wind</v>
          </cell>
          <cell r="F3625" t="str">
            <v>Hours of Operation</v>
          </cell>
          <cell r="H3625" t="str">
            <v>hrs</v>
          </cell>
        </row>
        <row r="3626">
          <cell r="A3626" t="str">
            <v>ROI</v>
          </cell>
          <cell r="D3626" t="str">
            <v>ROI Wind K</v>
          </cell>
          <cell r="E3626" t="str">
            <v>ROI Wind</v>
          </cell>
          <cell r="F3626" t="str">
            <v>Capacity Factor</v>
          </cell>
          <cell r="H3626" t="str">
            <v>%</v>
          </cell>
        </row>
        <row r="3627">
          <cell r="A3627" t="str">
            <v>ROI</v>
          </cell>
          <cell r="D3627" t="str">
            <v>ROI Wind K</v>
          </cell>
          <cell r="E3627" t="str">
            <v>ROI Wind</v>
          </cell>
          <cell r="F3627" t="str">
            <v>Energy Curtailed</v>
          </cell>
          <cell r="H3627" t="str">
            <v>GWh</v>
          </cell>
        </row>
        <row r="3628">
          <cell r="A3628" t="str">
            <v>ROI</v>
          </cell>
          <cell r="D3628" t="str">
            <v>ROI Wind K</v>
          </cell>
          <cell r="E3628" t="str">
            <v>ROI Wind</v>
          </cell>
          <cell r="F3628" t="str">
            <v>Fixed Load Generation</v>
          </cell>
          <cell r="H3628" t="str">
            <v>GWh</v>
          </cell>
        </row>
        <row r="3629">
          <cell r="A3629" t="str">
            <v>ROI</v>
          </cell>
          <cell r="D3629" t="str">
            <v>ROI Wind K</v>
          </cell>
          <cell r="E3629" t="str">
            <v>ROI Wind</v>
          </cell>
          <cell r="F3629" t="str">
            <v>Pump Load</v>
          </cell>
          <cell r="H3629" t="str">
            <v>GWh</v>
          </cell>
        </row>
        <row r="3630">
          <cell r="A3630" t="str">
            <v>ROI</v>
          </cell>
          <cell r="D3630" t="str">
            <v>ROI Wind K</v>
          </cell>
          <cell r="E3630" t="str">
            <v>ROI Wind</v>
          </cell>
          <cell r="F3630" t="str">
            <v>VO&amp;M Cost</v>
          </cell>
          <cell r="H3630">
            <v>0</v>
          </cell>
        </row>
        <row r="3631">
          <cell r="A3631" t="str">
            <v>ROI</v>
          </cell>
          <cell r="D3631" t="str">
            <v>ROI Wind K</v>
          </cell>
          <cell r="E3631" t="str">
            <v>ROI Wind</v>
          </cell>
          <cell r="F3631" t="str">
            <v>Generation Cost</v>
          </cell>
          <cell r="H3631">
            <v>0</v>
          </cell>
        </row>
        <row r="3632">
          <cell r="A3632" t="str">
            <v>ROI</v>
          </cell>
          <cell r="D3632" t="str">
            <v>ROI Wind K</v>
          </cell>
          <cell r="E3632" t="str">
            <v>ROI Wind</v>
          </cell>
          <cell r="F3632" t="str">
            <v>Start &amp; Shutdown Cost</v>
          </cell>
          <cell r="H3632">
            <v>0</v>
          </cell>
        </row>
        <row r="3633">
          <cell r="A3633" t="str">
            <v>ROI</v>
          </cell>
          <cell r="D3633" t="str">
            <v>ROI Wind K</v>
          </cell>
          <cell r="E3633" t="str">
            <v>ROI Wind</v>
          </cell>
          <cell r="F3633" t="str">
            <v>Start Fuel Cost</v>
          </cell>
          <cell r="H3633">
            <v>0</v>
          </cell>
        </row>
        <row r="3634">
          <cell r="A3634" t="str">
            <v>ROI</v>
          </cell>
          <cell r="D3634" t="str">
            <v>ROI Wind K</v>
          </cell>
          <cell r="E3634" t="str">
            <v>ROI Wind</v>
          </cell>
          <cell r="F3634" t="str">
            <v>Emissions Cost</v>
          </cell>
          <cell r="H3634">
            <v>0</v>
          </cell>
        </row>
        <row r="3635">
          <cell r="A3635" t="str">
            <v>ROI</v>
          </cell>
          <cell r="D3635" t="str">
            <v>ROI Wind K</v>
          </cell>
          <cell r="E3635" t="str">
            <v>ROI Wind</v>
          </cell>
          <cell r="F3635" t="str">
            <v>Total Generation Cost</v>
          </cell>
          <cell r="H3635">
            <v>0</v>
          </cell>
        </row>
        <row r="3636">
          <cell r="A3636" t="str">
            <v>ROI</v>
          </cell>
          <cell r="D3636" t="str">
            <v>ROI Wind K</v>
          </cell>
          <cell r="E3636" t="str">
            <v>ROI Wind</v>
          </cell>
          <cell r="F3636" t="str">
            <v>SRMC</v>
          </cell>
          <cell r="H3636" t="str">
            <v>€/MWh</v>
          </cell>
        </row>
        <row r="3637">
          <cell r="A3637" t="str">
            <v>ROI</v>
          </cell>
          <cell r="D3637" t="str">
            <v>ROI Wind K</v>
          </cell>
          <cell r="E3637" t="str">
            <v>ROI Wind</v>
          </cell>
          <cell r="F3637" t="str">
            <v>Mark-up</v>
          </cell>
          <cell r="H3637" t="str">
            <v>€/MWh</v>
          </cell>
        </row>
        <row r="3638">
          <cell r="A3638" t="str">
            <v>ROI</v>
          </cell>
          <cell r="D3638" t="str">
            <v>ROI Wind K</v>
          </cell>
          <cell r="E3638" t="str">
            <v>ROI Wind</v>
          </cell>
          <cell r="F3638" t="str">
            <v>Price Received</v>
          </cell>
          <cell r="H3638" t="str">
            <v>€/MWh</v>
          </cell>
        </row>
        <row r="3639">
          <cell r="A3639" t="str">
            <v>ROI</v>
          </cell>
          <cell r="D3639" t="str">
            <v>ROI Wind K</v>
          </cell>
          <cell r="E3639" t="str">
            <v>ROI Wind</v>
          </cell>
          <cell r="F3639" t="str">
            <v>Pool Revenue</v>
          </cell>
          <cell r="H3639">
            <v>0</v>
          </cell>
        </row>
        <row r="3640">
          <cell r="A3640" t="str">
            <v>ROI</v>
          </cell>
          <cell r="D3640" t="str">
            <v>ROI Wind K</v>
          </cell>
          <cell r="E3640" t="str">
            <v>ROI Wind</v>
          </cell>
          <cell r="F3640" t="str">
            <v>Net Revenue</v>
          </cell>
          <cell r="H3640">
            <v>0</v>
          </cell>
        </row>
        <row r="3641">
          <cell r="A3641" t="str">
            <v>ROI</v>
          </cell>
          <cell r="D3641" t="str">
            <v>ROI Wind K</v>
          </cell>
          <cell r="E3641" t="str">
            <v>ROI Wind</v>
          </cell>
          <cell r="F3641" t="str">
            <v>Net Profit</v>
          </cell>
          <cell r="H3641">
            <v>0</v>
          </cell>
        </row>
      </sheetData>
      <sheetData sheetId="4">
        <row r="1">
          <cell r="A1">
            <v>0</v>
          </cell>
        </row>
        <row r="2">
          <cell r="A2">
            <v>0</v>
          </cell>
          <cell r="B2" t="str">
            <v>Object:</v>
          </cell>
        </row>
        <row r="3">
          <cell r="A3">
            <v>0</v>
          </cell>
          <cell r="B3" t="str">
            <v>Period type:</v>
          </cell>
        </row>
        <row r="4">
          <cell r="A4">
            <v>0</v>
          </cell>
          <cell r="B4" t="str">
            <v>Series:</v>
          </cell>
        </row>
        <row r="5">
          <cell r="A5">
            <v>0</v>
          </cell>
          <cell r="B5" t="str">
            <v>Properties:</v>
          </cell>
        </row>
        <row r="6">
          <cell r="A6">
            <v>0</v>
          </cell>
        </row>
        <row r="7">
          <cell r="A7" t="str">
            <v>Region</v>
          </cell>
          <cell r="B7" t="str">
            <v>Plexos dump:</v>
          </cell>
        </row>
        <row r="8">
          <cell r="A8" t="str">
            <v>(fill down)</v>
          </cell>
          <cell r="B8" t="str">
            <v>Parent Name</v>
          </cell>
          <cell r="F8" t="str">
            <v>Property</v>
          </cell>
        </row>
        <row r="9">
          <cell r="A9" t="str">
            <v>NI</v>
          </cell>
          <cell r="B9" t="str">
            <v>CO2</v>
          </cell>
          <cell r="F9" t="str">
            <v>Production</v>
          </cell>
        </row>
        <row r="10">
          <cell r="A10" t="str">
            <v>NI</v>
          </cell>
          <cell r="B10" t="str">
            <v>CO2</v>
          </cell>
          <cell r="F10" t="str">
            <v>Generation</v>
          </cell>
        </row>
        <row r="11">
          <cell r="A11" t="str">
            <v>NI</v>
          </cell>
          <cell r="B11" t="str">
            <v>CO2</v>
          </cell>
          <cell r="F11" t="str">
            <v>Intensity</v>
          </cell>
        </row>
        <row r="12">
          <cell r="A12" t="str">
            <v>NI</v>
          </cell>
          <cell r="B12" t="str">
            <v>CO2</v>
          </cell>
          <cell r="F12" t="str">
            <v>Cost</v>
          </cell>
        </row>
        <row r="13">
          <cell r="A13" t="str">
            <v>NI</v>
          </cell>
          <cell r="B13" t="str">
            <v>CO2</v>
          </cell>
          <cell r="F13" t="str">
            <v>Incremental Cost</v>
          </cell>
        </row>
        <row r="14">
          <cell r="A14" t="str">
            <v>NI</v>
          </cell>
          <cell r="B14" t="str">
            <v>CO2</v>
          </cell>
          <cell r="F14" t="str">
            <v>SRMC</v>
          </cell>
        </row>
        <row r="15">
          <cell r="A15" t="str">
            <v>NI</v>
          </cell>
          <cell r="B15" t="str">
            <v>CO2</v>
          </cell>
          <cell r="F15" t="str">
            <v>Production</v>
          </cell>
        </row>
        <row r="16">
          <cell r="A16" t="str">
            <v>NI</v>
          </cell>
          <cell r="B16" t="str">
            <v>CO2</v>
          </cell>
          <cell r="F16" t="str">
            <v>Generation</v>
          </cell>
        </row>
        <row r="17">
          <cell r="A17" t="str">
            <v>NI</v>
          </cell>
          <cell r="B17" t="str">
            <v>CO2</v>
          </cell>
          <cell r="F17" t="str">
            <v>Intensity</v>
          </cell>
        </row>
        <row r="18">
          <cell r="A18" t="str">
            <v>NI</v>
          </cell>
          <cell r="B18" t="str">
            <v>CO2</v>
          </cell>
          <cell r="F18" t="str">
            <v>Cost</v>
          </cell>
        </row>
        <row r="19">
          <cell r="A19" t="str">
            <v>NI</v>
          </cell>
          <cell r="B19" t="str">
            <v>CO2</v>
          </cell>
          <cell r="F19" t="str">
            <v>Incremental Cost</v>
          </cell>
        </row>
        <row r="20">
          <cell r="A20" t="str">
            <v>NI</v>
          </cell>
          <cell r="B20" t="str">
            <v>CO2</v>
          </cell>
          <cell r="F20" t="str">
            <v>SRMC</v>
          </cell>
        </row>
        <row r="21">
          <cell r="A21" t="str">
            <v>NI</v>
          </cell>
          <cell r="B21" t="str">
            <v>CO2</v>
          </cell>
          <cell r="F21" t="str">
            <v>Production</v>
          </cell>
        </row>
        <row r="22">
          <cell r="A22" t="str">
            <v>NI</v>
          </cell>
          <cell r="B22" t="str">
            <v>CO2</v>
          </cell>
          <cell r="F22" t="str">
            <v>Generation</v>
          </cell>
        </row>
        <row r="23">
          <cell r="A23" t="str">
            <v>NI</v>
          </cell>
          <cell r="B23" t="str">
            <v>CO2</v>
          </cell>
          <cell r="F23" t="str">
            <v>Intensity</v>
          </cell>
        </row>
        <row r="24">
          <cell r="A24" t="str">
            <v>NI</v>
          </cell>
          <cell r="B24" t="str">
            <v>CO2</v>
          </cell>
          <cell r="F24" t="str">
            <v>Cost</v>
          </cell>
        </row>
        <row r="25">
          <cell r="A25" t="str">
            <v>NI</v>
          </cell>
          <cell r="B25" t="str">
            <v>CO2</v>
          </cell>
          <cell r="F25" t="str">
            <v>Incremental Cost</v>
          </cell>
        </row>
        <row r="26">
          <cell r="A26" t="str">
            <v>NI</v>
          </cell>
          <cell r="B26" t="str">
            <v>CO2</v>
          </cell>
          <cell r="F26" t="str">
            <v>SRMC</v>
          </cell>
        </row>
        <row r="27">
          <cell r="A27" t="str">
            <v>NI</v>
          </cell>
          <cell r="B27" t="str">
            <v>CO2</v>
          </cell>
          <cell r="F27" t="str">
            <v>Production</v>
          </cell>
        </row>
        <row r="28">
          <cell r="A28" t="str">
            <v>NI</v>
          </cell>
          <cell r="B28" t="str">
            <v>CO2</v>
          </cell>
          <cell r="F28" t="str">
            <v>Generation</v>
          </cell>
        </row>
        <row r="29">
          <cell r="A29" t="str">
            <v>NI</v>
          </cell>
          <cell r="B29" t="str">
            <v>CO2</v>
          </cell>
          <cell r="F29" t="str">
            <v>Intensity</v>
          </cell>
        </row>
        <row r="30">
          <cell r="A30" t="str">
            <v>NI</v>
          </cell>
          <cell r="B30" t="str">
            <v>CO2</v>
          </cell>
          <cell r="F30" t="str">
            <v>Cost</v>
          </cell>
        </row>
        <row r="31">
          <cell r="A31" t="str">
            <v>NI</v>
          </cell>
          <cell r="B31" t="str">
            <v>CO2</v>
          </cell>
          <cell r="F31" t="str">
            <v>Incremental Cost</v>
          </cell>
        </row>
        <row r="32">
          <cell r="A32" t="str">
            <v>NI</v>
          </cell>
          <cell r="B32" t="str">
            <v>CO2</v>
          </cell>
          <cell r="F32" t="str">
            <v>SRMC</v>
          </cell>
        </row>
        <row r="33">
          <cell r="A33" t="str">
            <v>NI</v>
          </cell>
          <cell r="B33" t="str">
            <v>CO2</v>
          </cell>
          <cell r="F33" t="str">
            <v>Production</v>
          </cell>
        </row>
        <row r="34">
          <cell r="A34" t="str">
            <v>NI</v>
          </cell>
          <cell r="B34" t="str">
            <v>CO2</v>
          </cell>
          <cell r="F34" t="str">
            <v>Generation</v>
          </cell>
        </row>
        <row r="35">
          <cell r="A35" t="str">
            <v>NI</v>
          </cell>
          <cell r="B35" t="str">
            <v>CO2</v>
          </cell>
          <cell r="F35" t="str">
            <v>Intensity</v>
          </cell>
        </row>
        <row r="36">
          <cell r="A36" t="str">
            <v>NI</v>
          </cell>
          <cell r="B36" t="str">
            <v>CO2</v>
          </cell>
          <cell r="F36" t="str">
            <v>Cost</v>
          </cell>
        </row>
        <row r="37">
          <cell r="A37" t="str">
            <v>NI</v>
          </cell>
          <cell r="B37" t="str">
            <v>CO2</v>
          </cell>
          <cell r="F37" t="str">
            <v>Incremental Cost</v>
          </cell>
        </row>
        <row r="38">
          <cell r="A38" t="str">
            <v>NI</v>
          </cell>
          <cell r="B38" t="str">
            <v>CO2</v>
          </cell>
          <cell r="F38" t="str">
            <v>SRMC</v>
          </cell>
        </row>
        <row r="39">
          <cell r="A39" t="str">
            <v>NI</v>
          </cell>
          <cell r="B39" t="str">
            <v>CO2</v>
          </cell>
          <cell r="F39" t="str">
            <v>Production</v>
          </cell>
        </row>
        <row r="40">
          <cell r="A40" t="str">
            <v>NI</v>
          </cell>
          <cell r="B40" t="str">
            <v>CO2</v>
          </cell>
          <cell r="F40" t="str">
            <v>Generation</v>
          </cell>
        </row>
        <row r="41">
          <cell r="A41" t="str">
            <v>NI</v>
          </cell>
          <cell r="B41" t="str">
            <v>CO2</v>
          </cell>
          <cell r="F41" t="str">
            <v>Intensity</v>
          </cell>
        </row>
        <row r="42">
          <cell r="A42" t="str">
            <v>NI</v>
          </cell>
          <cell r="B42" t="str">
            <v>CO2</v>
          </cell>
          <cell r="F42" t="str">
            <v>Cost</v>
          </cell>
        </row>
        <row r="43">
          <cell r="A43" t="str">
            <v>NI</v>
          </cell>
          <cell r="B43" t="str">
            <v>CO2</v>
          </cell>
          <cell r="F43" t="str">
            <v>Incremental Cost</v>
          </cell>
        </row>
        <row r="44">
          <cell r="A44" t="str">
            <v>NI</v>
          </cell>
          <cell r="B44" t="str">
            <v>CO2</v>
          </cell>
          <cell r="F44" t="str">
            <v>SRMC</v>
          </cell>
        </row>
        <row r="45">
          <cell r="A45" t="str">
            <v>NI</v>
          </cell>
          <cell r="B45" t="str">
            <v>CO2</v>
          </cell>
          <cell r="F45" t="str">
            <v>Production</v>
          </cell>
        </row>
        <row r="46">
          <cell r="A46" t="str">
            <v>NI</v>
          </cell>
          <cell r="B46" t="str">
            <v>CO2</v>
          </cell>
          <cell r="F46" t="str">
            <v>Generation</v>
          </cell>
        </row>
        <row r="47">
          <cell r="A47" t="str">
            <v>NI</v>
          </cell>
          <cell r="B47" t="str">
            <v>CO2</v>
          </cell>
          <cell r="F47" t="str">
            <v>Intensity</v>
          </cell>
        </row>
        <row r="48">
          <cell r="A48" t="str">
            <v>NI</v>
          </cell>
          <cell r="B48" t="str">
            <v>CO2</v>
          </cell>
          <cell r="F48" t="str">
            <v>Cost</v>
          </cell>
        </row>
        <row r="49">
          <cell r="A49" t="str">
            <v>NI</v>
          </cell>
          <cell r="B49" t="str">
            <v>CO2</v>
          </cell>
          <cell r="F49" t="str">
            <v>Incremental Cost</v>
          </cell>
        </row>
        <row r="50">
          <cell r="A50" t="str">
            <v>NI</v>
          </cell>
          <cell r="B50" t="str">
            <v>CO2</v>
          </cell>
          <cell r="F50" t="str">
            <v>SRMC</v>
          </cell>
        </row>
        <row r="51">
          <cell r="A51" t="str">
            <v>NI</v>
          </cell>
          <cell r="B51" t="str">
            <v>CO2</v>
          </cell>
          <cell r="F51" t="str">
            <v>Production</v>
          </cell>
        </row>
        <row r="52">
          <cell r="A52" t="str">
            <v>NI</v>
          </cell>
          <cell r="B52" t="str">
            <v>CO2</v>
          </cell>
          <cell r="F52" t="str">
            <v>Generation</v>
          </cell>
        </row>
        <row r="53">
          <cell r="A53" t="str">
            <v>NI</v>
          </cell>
          <cell r="B53" t="str">
            <v>CO2</v>
          </cell>
          <cell r="F53" t="str">
            <v>Intensity</v>
          </cell>
        </row>
        <row r="54">
          <cell r="A54" t="str">
            <v>NI</v>
          </cell>
          <cell r="B54" t="str">
            <v>CO2</v>
          </cell>
          <cell r="F54" t="str">
            <v>Cost</v>
          </cell>
        </row>
        <row r="55">
          <cell r="A55" t="str">
            <v>NI</v>
          </cell>
          <cell r="B55" t="str">
            <v>CO2</v>
          </cell>
          <cell r="F55" t="str">
            <v>Incremental Cost</v>
          </cell>
        </row>
        <row r="56">
          <cell r="A56" t="str">
            <v>NI</v>
          </cell>
          <cell r="B56" t="str">
            <v>CO2</v>
          </cell>
          <cell r="F56" t="str">
            <v>SRMC</v>
          </cell>
        </row>
        <row r="57">
          <cell r="A57" t="str">
            <v>NI</v>
          </cell>
          <cell r="B57" t="str">
            <v>CO2</v>
          </cell>
          <cell r="F57" t="str">
            <v>Production</v>
          </cell>
        </row>
        <row r="58">
          <cell r="A58" t="str">
            <v>NI</v>
          </cell>
          <cell r="B58" t="str">
            <v>CO2</v>
          </cell>
          <cell r="F58" t="str">
            <v>Generation</v>
          </cell>
        </row>
        <row r="59">
          <cell r="A59" t="str">
            <v>NI</v>
          </cell>
          <cell r="B59" t="str">
            <v>CO2</v>
          </cell>
          <cell r="F59" t="str">
            <v>Intensity</v>
          </cell>
        </row>
        <row r="60">
          <cell r="A60" t="str">
            <v>NI</v>
          </cell>
          <cell r="B60" t="str">
            <v>CO2</v>
          </cell>
          <cell r="F60" t="str">
            <v>Cost</v>
          </cell>
        </row>
        <row r="61">
          <cell r="A61" t="str">
            <v>NI</v>
          </cell>
          <cell r="B61" t="str">
            <v>CO2</v>
          </cell>
          <cell r="F61" t="str">
            <v>Incremental Cost</v>
          </cell>
        </row>
        <row r="62">
          <cell r="A62" t="str">
            <v>NI</v>
          </cell>
          <cell r="B62" t="str">
            <v>CO2</v>
          </cell>
          <cell r="F62" t="str">
            <v>SRMC</v>
          </cell>
        </row>
        <row r="63">
          <cell r="A63" t="str">
            <v>NI</v>
          </cell>
          <cell r="B63" t="str">
            <v>CO2</v>
          </cell>
          <cell r="F63" t="str">
            <v>Production</v>
          </cell>
        </row>
        <row r="64">
          <cell r="A64" t="str">
            <v>NI</v>
          </cell>
          <cell r="B64" t="str">
            <v>CO2</v>
          </cell>
          <cell r="F64" t="str">
            <v>Generation</v>
          </cell>
        </row>
        <row r="65">
          <cell r="A65" t="str">
            <v>NI</v>
          </cell>
          <cell r="B65" t="str">
            <v>CO2</v>
          </cell>
          <cell r="F65" t="str">
            <v>Intensity</v>
          </cell>
        </row>
        <row r="66">
          <cell r="A66" t="str">
            <v>NI</v>
          </cell>
          <cell r="B66" t="str">
            <v>CO2</v>
          </cell>
          <cell r="F66" t="str">
            <v>Cost</v>
          </cell>
        </row>
        <row r="67">
          <cell r="A67" t="str">
            <v>NI</v>
          </cell>
          <cell r="B67" t="str">
            <v>CO2</v>
          </cell>
          <cell r="F67" t="str">
            <v>Incremental Cost</v>
          </cell>
        </row>
        <row r="68">
          <cell r="A68" t="str">
            <v>NI</v>
          </cell>
          <cell r="B68" t="str">
            <v>CO2</v>
          </cell>
          <cell r="F68" t="str">
            <v>SRMC</v>
          </cell>
        </row>
        <row r="69">
          <cell r="A69" t="str">
            <v>NI</v>
          </cell>
          <cell r="B69" t="str">
            <v>CO2</v>
          </cell>
          <cell r="F69" t="str">
            <v>Production</v>
          </cell>
        </row>
        <row r="70">
          <cell r="A70" t="str">
            <v>NI</v>
          </cell>
          <cell r="B70" t="str">
            <v>CO2</v>
          </cell>
          <cell r="F70" t="str">
            <v>Generation</v>
          </cell>
        </row>
        <row r="71">
          <cell r="A71" t="str">
            <v>NI</v>
          </cell>
          <cell r="B71" t="str">
            <v>CO2</v>
          </cell>
          <cell r="F71" t="str">
            <v>Intensity</v>
          </cell>
        </row>
        <row r="72">
          <cell r="A72" t="str">
            <v>NI</v>
          </cell>
          <cell r="B72" t="str">
            <v>CO2</v>
          </cell>
          <cell r="F72" t="str">
            <v>Cost</v>
          </cell>
        </row>
        <row r="73">
          <cell r="A73" t="str">
            <v>NI</v>
          </cell>
          <cell r="B73" t="str">
            <v>CO2</v>
          </cell>
          <cell r="F73" t="str">
            <v>Incremental Cost</v>
          </cell>
        </row>
        <row r="74">
          <cell r="A74" t="str">
            <v>NI</v>
          </cell>
          <cell r="B74" t="str">
            <v>CO2</v>
          </cell>
          <cell r="F74" t="str">
            <v>SRMC</v>
          </cell>
        </row>
        <row r="75">
          <cell r="A75" t="str">
            <v>NI</v>
          </cell>
          <cell r="B75" t="str">
            <v>CO2</v>
          </cell>
          <cell r="F75" t="str">
            <v>Production</v>
          </cell>
        </row>
        <row r="76">
          <cell r="A76" t="str">
            <v>NI</v>
          </cell>
          <cell r="B76" t="str">
            <v>CO2</v>
          </cell>
          <cell r="F76" t="str">
            <v>Generation</v>
          </cell>
        </row>
        <row r="77">
          <cell r="A77" t="str">
            <v>NI</v>
          </cell>
          <cell r="B77" t="str">
            <v>CO2</v>
          </cell>
          <cell r="F77" t="str">
            <v>Intensity</v>
          </cell>
        </row>
        <row r="78">
          <cell r="A78" t="str">
            <v>NI</v>
          </cell>
          <cell r="B78" t="str">
            <v>CO2</v>
          </cell>
          <cell r="F78" t="str">
            <v>Cost</v>
          </cell>
        </row>
        <row r="79">
          <cell r="A79" t="str">
            <v>NI</v>
          </cell>
          <cell r="B79" t="str">
            <v>CO2</v>
          </cell>
          <cell r="F79" t="str">
            <v>Incremental Cost</v>
          </cell>
        </row>
        <row r="80">
          <cell r="A80" t="str">
            <v>NI</v>
          </cell>
          <cell r="B80" t="str">
            <v>CO2</v>
          </cell>
          <cell r="F80" t="str">
            <v>SRMC</v>
          </cell>
        </row>
        <row r="81">
          <cell r="A81" t="str">
            <v>NI</v>
          </cell>
          <cell r="B81" t="str">
            <v>CO2</v>
          </cell>
          <cell r="F81" t="str">
            <v>Production</v>
          </cell>
        </row>
        <row r="82">
          <cell r="A82" t="str">
            <v>NI</v>
          </cell>
          <cell r="B82" t="str">
            <v>CO2</v>
          </cell>
          <cell r="F82" t="str">
            <v>Generation</v>
          </cell>
        </row>
        <row r="83">
          <cell r="A83" t="str">
            <v>NI</v>
          </cell>
          <cell r="B83" t="str">
            <v>CO2</v>
          </cell>
          <cell r="F83" t="str">
            <v>Intensity</v>
          </cell>
        </row>
        <row r="84">
          <cell r="A84" t="str">
            <v>NI</v>
          </cell>
          <cell r="B84" t="str">
            <v>CO2</v>
          </cell>
          <cell r="F84" t="str">
            <v>Cost</v>
          </cell>
        </row>
        <row r="85">
          <cell r="A85" t="str">
            <v>NI</v>
          </cell>
          <cell r="B85" t="str">
            <v>CO2</v>
          </cell>
          <cell r="F85" t="str">
            <v>Incremental Cost</v>
          </cell>
        </row>
        <row r="86">
          <cell r="A86" t="str">
            <v>NI</v>
          </cell>
          <cell r="B86" t="str">
            <v>CO2</v>
          </cell>
          <cell r="F86" t="str">
            <v>SRMC</v>
          </cell>
        </row>
        <row r="87">
          <cell r="A87" t="str">
            <v>NI</v>
          </cell>
          <cell r="B87" t="str">
            <v>CO2</v>
          </cell>
          <cell r="F87" t="str">
            <v>Production</v>
          </cell>
        </row>
        <row r="88">
          <cell r="A88" t="str">
            <v>NI</v>
          </cell>
          <cell r="B88" t="str">
            <v>CO2</v>
          </cell>
          <cell r="F88" t="str">
            <v>Generation</v>
          </cell>
        </row>
        <row r="89">
          <cell r="A89" t="str">
            <v>NI</v>
          </cell>
          <cell r="B89" t="str">
            <v>CO2</v>
          </cell>
          <cell r="F89" t="str">
            <v>Intensity</v>
          </cell>
        </row>
        <row r="90">
          <cell r="A90" t="str">
            <v>NI</v>
          </cell>
          <cell r="B90" t="str">
            <v>CO2</v>
          </cell>
          <cell r="F90" t="str">
            <v>Cost</v>
          </cell>
        </row>
        <row r="91">
          <cell r="A91" t="str">
            <v>NI</v>
          </cell>
          <cell r="B91" t="str">
            <v>CO2</v>
          </cell>
          <cell r="F91" t="str">
            <v>Incremental Cost</v>
          </cell>
        </row>
        <row r="92">
          <cell r="A92" t="str">
            <v>NI</v>
          </cell>
          <cell r="B92" t="str">
            <v>CO2</v>
          </cell>
          <cell r="F92" t="str">
            <v>SRMC</v>
          </cell>
        </row>
        <row r="93">
          <cell r="A93" t="str">
            <v>NI</v>
          </cell>
          <cell r="B93" t="str">
            <v>CO2</v>
          </cell>
          <cell r="F93" t="str">
            <v>Production</v>
          </cell>
        </row>
        <row r="94">
          <cell r="A94" t="str">
            <v>NI</v>
          </cell>
          <cell r="B94" t="str">
            <v>CO2</v>
          </cell>
          <cell r="F94" t="str">
            <v>Generation</v>
          </cell>
        </row>
        <row r="95">
          <cell r="A95" t="str">
            <v>NI</v>
          </cell>
          <cell r="B95" t="str">
            <v>CO2</v>
          </cell>
          <cell r="F95" t="str">
            <v>Intensity</v>
          </cell>
        </row>
        <row r="96">
          <cell r="A96" t="str">
            <v>NI</v>
          </cell>
          <cell r="B96" t="str">
            <v>CO2</v>
          </cell>
          <cell r="F96" t="str">
            <v>Cost</v>
          </cell>
        </row>
        <row r="97">
          <cell r="A97" t="str">
            <v>NI</v>
          </cell>
          <cell r="B97" t="str">
            <v>CO2</v>
          </cell>
          <cell r="F97" t="str">
            <v>Incremental Cost</v>
          </cell>
        </row>
        <row r="98">
          <cell r="A98" t="str">
            <v>NI</v>
          </cell>
          <cell r="B98" t="str">
            <v>CO2</v>
          </cell>
          <cell r="F98" t="str">
            <v>SRMC</v>
          </cell>
        </row>
        <row r="99">
          <cell r="A99" t="str">
            <v>NI</v>
          </cell>
          <cell r="B99" t="str">
            <v>CO2</v>
          </cell>
          <cell r="F99" t="str">
            <v>Production</v>
          </cell>
        </row>
        <row r="100">
          <cell r="A100" t="str">
            <v>NI</v>
          </cell>
          <cell r="B100" t="str">
            <v>CO2</v>
          </cell>
          <cell r="F100" t="str">
            <v>Generation</v>
          </cell>
        </row>
        <row r="101">
          <cell r="A101" t="str">
            <v>NI</v>
          </cell>
          <cell r="B101" t="str">
            <v>CO2</v>
          </cell>
          <cell r="F101" t="str">
            <v>Intensity</v>
          </cell>
        </row>
        <row r="102">
          <cell r="A102" t="str">
            <v>NI</v>
          </cell>
          <cell r="B102" t="str">
            <v>CO2</v>
          </cell>
          <cell r="F102" t="str">
            <v>Cost</v>
          </cell>
        </row>
        <row r="103">
          <cell r="A103" t="str">
            <v>NI</v>
          </cell>
          <cell r="B103" t="str">
            <v>CO2</v>
          </cell>
          <cell r="F103" t="str">
            <v>Incremental Cost</v>
          </cell>
        </row>
        <row r="104">
          <cell r="A104" t="str">
            <v>NI</v>
          </cell>
          <cell r="B104" t="str">
            <v>CO2</v>
          </cell>
          <cell r="F104" t="str">
            <v>SRMC</v>
          </cell>
        </row>
        <row r="105">
          <cell r="A105" t="str">
            <v>NI</v>
          </cell>
          <cell r="B105" t="str">
            <v>CO2</v>
          </cell>
          <cell r="F105" t="str">
            <v>Production</v>
          </cell>
        </row>
        <row r="106">
          <cell r="A106" t="str">
            <v>NI</v>
          </cell>
          <cell r="B106" t="str">
            <v>CO2</v>
          </cell>
          <cell r="F106" t="str">
            <v>Generation</v>
          </cell>
        </row>
        <row r="107">
          <cell r="A107" t="str">
            <v>NI</v>
          </cell>
          <cell r="B107" t="str">
            <v>CO2</v>
          </cell>
          <cell r="F107" t="str">
            <v>Intensity</v>
          </cell>
        </row>
        <row r="108">
          <cell r="A108" t="str">
            <v>NI</v>
          </cell>
          <cell r="B108" t="str">
            <v>CO2</v>
          </cell>
          <cell r="F108" t="str">
            <v>Cost</v>
          </cell>
        </row>
        <row r="109">
          <cell r="A109" t="str">
            <v>NI</v>
          </cell>
          <cell r="B109" t="str">
            <v>CO2</v>
          </cell>
          <cell r="F109" t="str">
            <v>Incremental Cost</v>
          </cell>
        </row>
        <row r="110">
          <cell r="A110" t="str">
            <v>NI</v>
          </cell>
          <cell r="B110" t="str">
            <v>CO2</v>
          </cell>
          <cell r="F110" t="str">
            <v>SRMC</v>
          </cell>
        </row>
        <row r="111">
          <cell r="A111" t="str">
            <v>NI</v>
          </cell>
          <cell r="B111" t="str">
            <v>CO2</v>
          </cell>
          <cell r="F111" t="str">
            <v>Production</v>
          </cell>
        </row>
        <row r="112">
          <cell r="A112" t="str">
            <v>NI</v>
          </cell>
          <cell r="B112" t="str">
            <v>CO2</v>
          </cell>
          <cell r="F112" t="str">
            <v>Generation</v>
          </cell>
        </row>
        <row r="113">
          <cell r="A113" t="str">
            <v>NI</v>
          </cell>
          <cell r="B113" t="str">
            <v>CO2</v>
          </cell>
          <cell r="F113" t="str">
            <v>Intensity</v>
          </cell>
        </row>
        <row r="114">
          <cell r="A114" t="str">
            <v>NI</v>
          </cell>
          <cell r="B114" t="str">
            <v>CO2</v>
          </cell>
          <cell r="F114" t="str">
            <v>Cost</v>
          </cell>
        </row>
        <row r="115">
          <cell r="A115" t="str">
            <v>NI</v>
          </cell>
          <cell r="B115" t="str">
            <v>CO2</v>
          </cell>
          <cell r="F115" t="str">
            <v>Incremental Cost</v>
          </cell>
        </row>
        <row r="116">
          <cell r="A116" t="str">
            <v>NI</v>
          </cell>
          <cell r="B116" t="str">
            <v>CO2</v>
          </cell>
          <cell r="F116" t="str">
            <v>SRMC</v>
          </cell>
        </row>
        <row r="117">
          <cell r="A117" t="str">
            <v>NI</v>
          </cell>
          <cell r="B117" t="str">
            <v>CO2</v>
          </cell>
          <cell r="F117" t="str">
            <v>Production</v>
          </cell>
        </row>
        <row r="118">
          <cell r="A118" t="str">
            <v>NI</v>
          </cell>
          <cell r="B118" t="str">
            <v>CO2</v>
          </cell>
          <cell r="F118" t="str">
            <v>Generation</v>
          </cell>
        </row>
        <row r="119">
          <cell r="A119" t="str">
            <v>NI</v>
          </cell>
          <cell r="B119" t="str">
            <v>CO2</v>
          </cell>
          <cell r="F119" t="str">
            <v>Intensity</v>
          </cell>
        </row>
        <row r="120">
          <cell r="A120" t="str">
            <v>NI</v>
          </cell>
          <cell r="B120" t="str">
            <v>CO2</v>
          </cell>
          <cell r="F120" t="str">
            <v>Cost</v>
          </cell>
        </row>
        <row r="121">
          <cell r="A121" t="str">
            <v>NI</v>
          </cell>
          <cell r="B121" t="str">
            <v>CO2</v>
          </cell>
          <cell r="F121" t="str">
            <v>Incremental Cost</v>
          </cell>
        </row>
        <row r="122">
          <cell r="A122" t="str">
            <v>NI</v>
          </cell>
          <cell r="B122" t="str">
            <v>CO2</v>
          </cell>
          <cell r="F122" t="str">
            <v>SRMC</v>
          </cell>
        </row>
        <row r="123">
          <cell r="A123" t="str">
            <v>NI</v>
          </cell>
          <cell r="B123" t="str">
            <v>CO2</v>
          </cell>
          <cell r="F123" t="str">
            <v>Production</v>
          </cell>
        </row>
        <row r="124">
          <cell r="A124" t="str">
            <v>NI</v>
          </cell>
          <cell r="B124" t="str">
            <v>CO2</v>
          </cell>
          <cell r="F124" t="str">
            <v>Generation</v>
          </cell>
        </row>
        <row r="125">
          <cell r="A125" t="str">
            <v>NI</v>
          </cell>
          <cell r="B125" t="str">
            <v>CO2</v>
          </cell>
          <cell r="F125" t="str">
            <v>Intensity</v>
          </cell>
        </row>
        <row r="126">
          <cell r="A126" t="str">
            <v>NI</v>
          </cell>
          <cell r="B126" t="str">
            <v>CO2</v>
          </cell>
          <cell r="F126" t="str">
            <v>Cost</v>
          </cell>
        </row>
        <row r="127">
          <cell r="A127" t="str">
            <v>NI</v>
          </cell>
          <cell r="B127" t="str">
            <v>CO2</v>
          </cell>
          <cell r="F127" t="str">
            <v>Incremental Cost</v>
          </cell>
        </row>
        <row r="128">
          <cell r="A128" t="str">
            <v>NI</v>
          </cell>
          <cell r="B128" t="str">
            <v>CO2</v>
          </cell>
          <cell r="F128" t="str">
            <v>SRMC</v>
          </cell>
        </row>
        <row r="129">
          <cell r="A129" t="str">
            <v>NI</v>
          </cell>
          <cell r="B129" t="str">
            <v>CO2</v>
          </cell>
          <cell r="F129" t="str">
            <v>Production</v>
          </cell>
        </row>
        <row r="130">
          <cell r="A130" t="str">
            <v>NI</v>
          </cell>
          <cell r="B130" t="str">
            <v>CO2</v>
          </cell>
          <cell r="F130" t="str">
            <v>Generation</v>
          </cell>
        </row>
        <row r="131">
          <cell r="A131" t="str">
            <v>NI</v>
          </cell>
          <cell r="B131" t="str">
            <v>CO2</v>
          </cell>
          <cell r="F131" t="str">
            <v>Intensity</v>
          </cell>
        </row>
        <row r="132">
          <cell r="A132" t="str">
            <v>NI</v>
          </cell>
          <cell r="B132" t="str">
            <v>CO2</v>
          </cell>
          <cell r="F132" t="str">
            <v>Cost</v>
          </cell>
        </row>
        <row r="133">
          <cell r="A133" t="str">
            <v>NI</v>
          </cell>
          <cell r="B133" t="str">
            <v>CO2</v>
          </cell>
          <cell r="F133" t="str">
            <v>Incremental Cost</v>
          </cell>
        </row>
        <row r="134">
          <cell r="A134" t="str">
            <v>NI</v>
          </cell>
          <cell r="B134" t="str">
            <v>CO2</v>
          </cell>
          <cell r="F134" t="str">
            <v>SRMC</v>
          </cell>
        </row>
        <row r="135">
          <cell r="A135" t="str">
            <v>NI</v>
          </cell>
          <cell r="B135" t="str">
            <v>CO2</v>
          </cell>
          <cell r="F135" t="str">
            <v>Production</v>
          </cell>
        </row>
        <row r="136">
          <cell r="A136" t="str">
            <v>NI</v>
          </cell>
          <cell r="B136" t="str">
            <v>CO2</v>
          </cell>
          <cell r="F136" t="str">
            <v>Generation</v>
          </cell>
        </row>
        <row r="137">
          <cell r="A137" t="str">
            <v>NI</v>
          </cell>
          <cell r="B137" t="str">
            <v>CO2</v>
          </cell>
          <cell r="F137" t="str">
            <v>Intensity</v>
          </cell>
        </row>
        <row r="138">
          <cell r="A138" t="str">
            <v>NI</v>
          </cell>
          <cell r="B138" t="str">
            <v>CO2</v>
          </cell>
          <cell r="F138" t="str">
            <v>Cost</v>
          </cell>
        </row>
        <row r="139">
          <cell r="A139" t="str">
            <v>NI</v>
          </cell>
          <cell r="B139" t="str">
            <v>CO2</v>
          </cell>
          <cell r="F139" t="str">
            <v>Incremental Cost</v>
          </cell>
        </row>
        <row r="140">
          <cell r="A140" t="str">
            <v>NI</v>
          </cell>
          <cell r="B140" t="str">
            <v>CO2</v>
          </cell>
          <cell r="F140" t="str">
            <v>SRMC</v>
          </cell>
        </row>
        <row r="141">
          <cell r="A141" t="str">
            <v>NI</v>
          </cell>
          <cell r="B141" t="str">
            <v>CO2</v>
          </cell>
          <cell r="F141" t="str">
            <v>Production</v>
          </cell>
        </row>
        <row r="142">
          <cell r="A142" t="str">
            <v>NI</v>
          </cell>
          <cell r="B142" t="str">
            <v>CO2</v>
          </cell>
          <cell r="F142" t="str">
            <v>Generation</v>
          </cell>
        </row>
        <row r="143">
          <cell r="A143" t="str">
            <v>NI</v>
          </cell>
          <cell r="B143" t="str">
            <v>CO2</v>
          </cell>
          <cell r="F143" t="str">
            <v>Intensity</v>
          </cell>
        </row>
        <row r="144">
          <cell r="A144" t="str">
            <v>NI</v>
          </cell>
          <cell r="B144" t="str">
            <v>CO2</v>
          </cell>
          <cell r="F144" t="str">
            <v>Cost</v>
          </cell>
        </row>
        <row r="145">
          <cell r="A145" t="str">
            <v>NI</v>
          </cell>
          <cell r="B145" t="str">
            <v>CO2</v>
          </cell>
          <cell r="F145" t="str">
            <v>Incremental Cost</v>
          </cell>
        </row>
        <row r="146">
          <cell r="A146" t="str">
            <v>NI</v>
          </cell>
          <cell r="B146" t="str">
            <v>CO2</v>
          </cell>
          <cell r="F146" t="str">
            <v>SRMC</v>
          </cell>
        </row>
        <row r="147">
          <cell r="A147" t="str">
            <v>NI</v>
          </cell>
          <cell r="B147" t="str">
            <v>CO2</v>
          </cell>
          <cell r="F147" t="str">
            <v>Production</v>
          </cell>
        </row>
        <row r="148">
          <cell r="A148" t="str">
            <v>NI</v>
          </cell>
          <cell r="B148" t="str">
            <v>CO2</v>
          </cell>
          <cell r="F148" t="str">
            <v>Generation</v>
          </cell>
        </row>
        <row r="149">
          <cell r="A149" t="str">
            <v>NI</v>
          </cell>
          <cell r="B149" t="str">
            <v>CO2</v>
          </cell>
          <cell r="F149" t="str">
            <v>Intensity</v>
          </cell>
        </row>
        <row r="150">
          <cell r="A150" t="str">
            <v>NI</v>
          </cell>
          <cell r="B150" t="str">
            <v>CO2</v>
          </cell>
          <cell r="F150" t="str">
            <v>Cost</v>
          </cell>
        </row>
        <row r="151">
          <cell r="A151" t="str">
            <v>NI</v>
          </cell>
          <cell r="B151" t="str">
            <v>CO2</v>
          </cell>
          <cell r="F151" t="str">
            <v>Incremental Cost</v>
          </cell>
        </row>
        <row r="152">
          <cell r="A152" t="str">
            <v>NI</v>
          </cell>
          <cell r="B152" t="str">
            <v>CO2</v>
          </cell>
          <cell r="F152" t="str">
            <v>SRMC</v>
          </cell>
        </row>
        <row r="153">
          <cell r="A153" t="str">
            <v>NI</v>
          </cell>
          <cell r="B153" t="str">
            <v>CO2</v>
          </cell>
          <cell r="F153" t="str">
            <v>Production</v>
          </cell>
        </row>
        <row r="154">
          <cell r="A154" t="str">
            <v>NI</v>
          </cell>
          <cell r="B154" t="str">
            <v>CO2</v>
          </cell>
          <cell r="F154" t="str">
            <v>Generation</v>
          </cell>
        </row>
        <row r="155">
          <cell r="A155" t="str">
            <v>NI</v>
          </cell>
          <cell r="B155" t="str">
            <v>CO2</v>
          </cell>
          <cell r="F155" t="str">
            <v>Intensity</v>
          </cell>
        </row>
        <row r="156">
          <cell r="A156" t="str">
            <v>NI</v>
          </cell>
          <cell r="B156" t="str">
            <v>CO2</v>
          </cell>
          <cell r="F156" t="str">
            <v>Cost</v>
          </cell>
        </row>
        <row r="157">
          <cell r="A157" t="str">
            <v>NI</v>
          </cell>
          <cell r="B157" t="str">
            <v>CO2</v>
          </cell>
          <cell r="F157" t="str">
            <v>Incremental Cost</v>
          </cell>
        </row>
        <row r="158">
          <cell r="A158" t="str">
            <v>NI</v>
          </cell>
          <cell r="B158" t="str">
            <v>CO2</v>
          </cell>
          <cell r="F158" t="str">
            <v>SRMC</v>
          </cell>
        </row>
        <row r="159">
          <cell r="A159" t="str">
            <v>NI</v>
          </cell>
          <cell r="B159" t="str">
            <v>CO2</v>
          </cell>
          <cell r="F159" t="str">
            <v>Production</v>
          </cell>
        </row>
        <row r="160">
          <cell r="A160" t="str">
            <v>NI</v>
          </cell>
          <cell r="B160" t="str">
            <v>CO2</v>
          </cell>
          <cell r="F160" t="str">
            <v>Generation</v>
          </cell>
        </row>
        <row r="161">
          <cell r="A161" t="str">
            <v>NI</v>
          </cell>
          <cell r="B161" t="str">
            <v>CO2</v>
          </cell>
          <cell r="F161" t="str">
            <v>Intensity</v>
          </cell>
        </row>
        <row r="162">
          <cell r="A162" t="str">
            <v>NI</v>
          </cell>
          <cell r="B162" t="str">
            <v>CO2</v>
          </cell>
          <cell r="F162" t="str">
            <v>Cost</v>
          </cell>
        </row>
        <row r="163">
          <cell r="A163" t="str">
            <v>NI</v>
          </cell>
          <cell r="B163" t="str">
            <v>CO2</v>
          </cell>
          <cell r="F163" t="str">
            <v>Incremental Cost</v>
          </cell>
        </row>
        <row r="164">
          <cell r="A164" t="str">
            <v>NI</v>
          </cell>
          <cell r="B164" t="str">
            <v>CO2</v>
          </cell>
          <cell r="F164" t="str">
            <v>SRMC</v>
          </cell>
        </row>
        <row r="165">
          <cell r="A165" t="str">
            <v>NI</v>
          </cell>
          <cell r="B165" t="str">
            <v>CO2</v>
          </cell>
          <cell r="F165" t="str">
            <v>Production</v>
          </cell>
        </row>
        <row r="166">
          <cell r="A166" t="str">
            <v>NI</v>
          </cell>
          <cell r="B166" t="str">
            <v>CO2</v>
          </cell>
          <cell r="F166" t="str">
            <v>Generation</v>
          </cell>
        </row>
        <row r="167">
          <cell r="A167" t="str">
            <v>NI</v>
          </cell>
          <cell r="B167" t="str">
            <v>CO2</v>
          </cell>
          <cell r="F167" t="str">
            <v>Intensity</v>
          </cell>
        </row>
        <row r="168">
          <cell r="A168" t="str">
            <v>NI</v>
          </cell>
          <cell r="B168" t="str">
            <v>CO2</v>
          </cell>
          <cell r="F168" t="str">
            <v>Cost</v>
          </cell>
        </row>
        <row r="169">
          <cell r="A169" t="str">
            <v>NI</v>
          </cell>
          <cell r="B169" t="str">
            <v>CO2</v>
          </cell>
          <cell r="F169" t="str">
            <v>Incremental Cost</v>
          </cell>
        </row>
        <row r="170">
          <cell r="A170" t="str">
            <v>NI</v>
          </cell>
          <cell r="B170" t="str">
            <v>CO2</v>
          </cell>
          <cell r="F170" t="str">
            <v>SRMC</v>
          </cell>
        </row>
        <row r="171">
          <cell r="A171" t="str">
            <v>NI</v>
          </cell>
          <cell r="B171" t="str">
            <v>CO2</v>
          </cell>
          <cell r="F171" t="str">
            <v>Production</v>
          </cell>
        </row>
        <row r="172">
          <cell r="A172" t="str">
            <v>NI</v>
          </cell>
          <cell r="B172" t="str">
            <v>CO2</v>
          </cell>
          <cell r="F172" t="str">
            <v>Generation</v>
          </cell>
        </row>
        <row r="173">
          <cell r="A173" t="str">
            <v>NI</v>
          </cell>
          <cell r="B173" t="str">
            <v>CO2</v>
          </cell>
          <cell r="F173" t="str">
            <v>Intensity</v>
          </cell>
        </row>
        <row r="174">
          <cell r="A174" t="str">
            <v>NI</v>
          </cell>
          <cell r="B174" t="str">
            <v>CO2</v>
          </cell>
          <cell r="F174" t="str">
            <v>Cost</v>
          </cell>
        </row>
        <row r="175">
          <cell r="A175" t="str">
            <v>NI</v>
          </cell>
          <cell r="B175" t="str">
            <v>CO2</v>
          </cell>
          <cell r="F175" t="str">
            <v>Incremental Cost</v>
          </cell>
        </row>
        <row r="176">
          <cell r="A176" t="str">
            <v>NI</v>
          </cell>
          <cell r="B176" t="str">
            <v>CO2</v>
          </cell>
          <cell r="F176" t="str">
            <v>SRMC</v>
          </cell>
        </row>
        <row r="177">
          <cell r="A177" t="str">
            <v>NI</v>
          </cell>
          <cell r="B177" t="str">
            <v>CO2</v>
          </cell>
          <cell r="F177" t="str">
            <v>Production</v>
          </cell>
        </row>
        <row r="178">
          <cell r="A178" t="str">
            <v>NI</v>
          </cell>
          <cell r="B178" t="str">
            <v>CO2</v>
          </cell>
          <cell r="F178" t="str">
            <v>Generation</v>
          </cell>
        </row>
        <row r="179">
          <cell r="A179" t="str">
            <v>NI</v>
          </cell>
          <cell r="B179" t="str">
            <v>CO2</v>
          </cell>
          <cell r="F179" t="str">
            <v>Intensity</v>
          </cell>
        </row>
        <row r="180">
          <cell r="A180" t="str">
            <v>NI</v>
          </cell>
          <cell r="B180" t="str">
            <v>CO2</v>
          </cell>
          <cell r="F180" t="str">
            <v>Cost</v>
          </cell>
        </row>
        <row r="181">
          <cell r="A181" t="str">
            <v>NI</v>
          </cell>
          <cell r="B181" t="str">
            <v>CO2</v>
          </cell>
          <cell r="F181" t="str">
            <v>Incremental Cost</v>
          </cell>
        </row>
        <row r="182">
          <cell r="A182" t="str">
            <v>NI</v>
          </cell>
          <cell r="B182" t="str">
            <v>CO2</v>
          </cell>
          <cell r="F182" t="str">
            <v>SRMC</v>
          </cell>
        </row>
        <row r="183">
          <cell r="A183" t="str">
            <v>NI</v>
          </cell>
          <cell r="B183" t="str">
            <v>CO2</v>
          </cell>
          <cell r="F183" t="str">
            <v>Production</v>
          </cell>
        </row>
        <row r="184">
          <cell r="A184" t="str">
            <v>NI</v>
          </cell>
          <cell r="B184" t="str">
            <v>CO2</v>
          </cell>
          <cell r="F184" t="str">
            <v>Generation</v>
          </cell>
        </row>
        <row r="185">
          <cell r="A185" t="str">
            <v>NI</v>
          </cell>
          <cell r="B185" t="str">
            <v>CO2</v>
          </cell>
          <cell r="F185" t="str">
            <v>Intensity</v>
          </cell>
        </row>
        <row r="186">
          <cell r="A186" t="str">
            <v>NI</v>
          </cell>
          <cell r="B186" t="str">
            <v>CO2</v>
          </cell>
          <cell r="F186" t="str">
            <v>Cost</v>
          </cell>
        </row>
        <row r="187">
          <cell r="A187" t="str">
            <v>NI</v>
          </cell>
          <cell r="B187" t="str">
            <v>CO2</v>
          </cell>
          <cell r="F187" t="str">
            <v>Incremental Cost</v>
          </cell>
        </row>
        <row r="188">
          <cell r="A188" t="str">
            <v>NI</v>
          </cell>
          <cell r="B188" t="str">
            <v>CO2</v>
          </cell>
          <cell r="F188" t="str">
            <v>SRMC</v>
          </cell>
        </row>
        <row r="189">
          <cell r="A189" t="str">
            <v>ROI</v>
          </cell>
          <cell r="B189" t="str">
            <v>CO2</v>
          </cell>
          <cell r="F189" t="str">
            <v>Production</v>
          </cell>
        </row>
        <row r="190">
          <cell r="A190" t="str">
            <v>ROI</v>
          </cell>
          <cell r="B190" t="str">
            <v>CO2</v>
          </cell>
          <cell r="F190" t="str">
            <v>Generation</v>
          </cell>
        </row>
        <row r="191">
          <cell r="A191" t="str">
            <v>ROI</v>
          </cell>
          <cell r="B191" t="str">
            <v>CO2</v>
          </cell>
          <cell r="F191" t="str">
            <v>Intensity</v>
          </cell>
        </row>
        <row r="192">
          <cell r="A192" t="str">
            <v>ROI</v>
          </cell>
          <cell r="B192" t="str">
            <v>CO2</v>
          </cell>
          <cell r="F192" t="str">
            <v>Cost</v>
          </cell>
        </row>
        <row r="193">
          <cell r="A193" t="str">
            <v>ROI</v>
          </cell>
          <cell r="B193" t="str">
            <v>CO2</v>
          </cell>
          <cell r="F193" t="str">
            <v>Incremental Cost</v>
          </cell>
        </row>
        <row r="194">
          <cell r="A194" t="str">
            <v>ROI</v>
          </cell>
          <cell r="B194" t="str">
            <v>CO2</v>
          </cell>
          <cell r="F194" t="str">
            <v>SRMC</v>
          </cell>
        </row>
        <row r="195">
          <cell r="A195" t="str">
            <v>ROI</v>
          </cell>
          <cell r="B195" t="str">
            <v>CO2</v>
          </cell>
          <cell r="F195" t="str">
            <v>Production</v>
          </cell>
        </row>
        <row r="196">
          <cell r="A196" t="str">
            <v>ROI</v>
          </cell>
          <cell r="B196" t="str">
            <v>CO2</v>
          </cell>
          <cell r="F196" t="str">
            <v>Generation</v>
          </cell>
        </row>
        <row r="197">
          <cell r="A197" t="str">
            <v>ROI</v>
          </cell>
          <cell r="B197" t="str">
            <v>CO2</v>
          </cell>
          <cell r="F197" t="str">
            <v>Intensity</v>
          </cell>
        </row>
        <row r="198">
          <cell r="A198" t="str">
            <v>ROI</v>
          </cell>
          <cell r="B198" t="str">
            <v>CO2</v>
          </cell>
          <cell r="F198" t="str">
            <v>Cost</v>
          </cell>
        </row>
        <row r="199">
          <cell r="A199" t="str">
            <v>ROI</v>
          </cell>
          <cell r="B199" t="str">
            <v>CO2</v>
          </cell>
          <cell r="F199" t="str">
            <v>Incremental Cost</v>
          </cell>
        </row>
        <row r="200">
          <cell r="A200" t="str">
            <v>ROI</v>
          </cell>
          <cell r="B200" t="str">
            <v>CO2</v>
          </cell>
          <cell r="F200" t="str">
            <v>SRMC</v>
          </cell>
        </row>
        <row r="201">
          <cell r="A201" t="str">
            <v>ROI</v>
          </cell>
          <cell r="B201" t="str">
            <v>CO2</v>
          </cell>
          <cell r="F201" t="str">
            <v>Production</v>
          </cell>
        </row>
        <row r="202">
          <cell r="A202" t="str">
            <v>ROI</v>
          </cell>
          <cell r="B202" t="str">
            <v>CO2</v>
          </cell>
          <cell r="F202" t="str">
            <v>Generation</v>
          </cell>
        </row>
        <row r="203">
          <cell r="A203" t="str">
            <v>ROI</v>
          </cell>
          <cell r="B203" t="str">
            <v>CO2</v>
          </cell>
          <cell r="F203" t="str">
            <v>Intensity</v>
          </cell>
        </row>
        <row r="204">
          <cell r="A204" t="str">
            <v>ROI</v>
          </cell>
          <cell r="B204" t="str">
            <v>CO2</v>
          </cell>
          <cell r="F204" t="str">
            <v>Cost</v>
          </cell>
        </row>
        <row r="205">
          <cell r="A205" t="str">
            <v>ROI</v>
          </cell>
          <cell r="B205" t="str">
            <v>CO2</v>
          </cell>
          <cell r="F205" t="str">
            <v>Incremental Cost</v>
          </cell>
        </row>
        <row r="206">
          <cell r="A206" t="str">
            <v>ROI</v>
          </cell>
          <cell r="B206" t="str">
            <v>CO2</v>
          </cell>
          <cell r="F206" t="str">
            <v>SRMC</v>
          </cell>
        </row>
        <row r="207">
          <cell r="A207" t="str">
            <v>ROI</v>
          </cell>
          <cell r="B207" t="str">
            <v>CO2</v>
          </cell>
          <cell r="F207" t="str">
            <v>Production</v>
          </cell>
        </row>
        <row r="208">
          <cell r="A208" t="str">
            <v>ROI</v>
          </cell>
          <cell r="B208" t="str">
            <v>CO2</v>
          </cell>
          <cell r="F208" t="str">
            <v>Generation</v>
          </cell>
        </row>
        <row r="209">
          <cell r="A209" t="str">
            <v>ROI</v>
          </cell>
          <cell r="B209" t="str">
            <v>CO2</v>
          </cell>
          <cell r="F209" t="str">
            <v>Intensity</v>
          </cell>
        </row>
        <row r="210">
          <cell r="A210" t="str">
            <v>ROI</v>
          </cell>
          <cell r="B210" t="str">
            <v>CO2</v>
          </cell>
          <cell r="F210" t="str">
            <v>Cost</v>
          </cell>
        </row>
        <row r="211">
          <cell r="A211" t="str">
            <v>ROI</v>
          </cell>
          <cell r="B211" t="str">
            <v>CO2</v>
          </cell>
          <cell r="F211" t="str">
            <v>Incremental Cost</v>
          </cell>
        </row>
        <row r="212">
          <cell r="A212" t="str">
            <v>ROI</v>
          </cell>
          <cell r="B212" t="str">
            <v>CO2</v>
          </cell>
          <cell r="F212" t="str">
            <v>SRMC</v>
          </cell>
        </row>
        <row r="213">
          <cell r="A213" t="str">
            <v>ROI</v>
          </cell>
          <cell r="B213" t="str">
            <v>CO2</v>
          </cell>
          <cell r="F213" t="str">
            <v>Production</v>
          </cell>
        </row>
        <row r="214">
          <cell r="A214" t="str">
            <v>ROI</v>
          </cell>
          <cell r="B214" t="str">
            <v>CO2</v>
          </cell>
          <cell r="F214" t="str">
            <v>Generation</v>
          </cell>
        </row>
        <row r="215">
          <cell r="A215" t="str">
            <v>ROI</v>
          </cell>
          <cell r="B215" t="str">
            <v>CO2</v>
          </cell>
          <cell r="F215" t="str">
            <v>Intensity</v>
          </cell>
        </row>
        <row r="216">
          <cell r="A216" t="str">
            <v>ROI</v>
          </cell>
          <cell r="B216" t="str">
            <v>CO2</v>
          </cell>
          <cell r="F216" t="str">
            <v>Cost</v>
          </cell>
        </row>
        <row r="217">
          <cell r="A217" t="str">
            <v>ROI</v>
          </cell>
          <cell r="B217" t="str">
            <v>CO2</v>
          </cell>
          <cell r="F217" t="str">
            <v>Incremental Cost</v>
          </cell>
        </row>
        <row r="218">
          <cell r="A218" t="str">
            <v>ROI</v>
          </cell>
          <cell r="B218" t="str">
            <v>CO2</v>
          </cell>
          <cell r="F218" t="str">
            <v>SRMC</v>
          </cell>
        </row>
        <row r="219">
          <cell r="A219" t="str">
            <v>ROI</v>
          </cell>
          <cell r="B219" t="str">
            <v>CO2</v>
          </cell>
          <cell r="F219" t="str">
            <v>Production</v>
          </cell>
        </row>
        <row r="220">
          <cell r="A220" t="str">
            <v>ROI</v>
          </cell>
          <cell r="B220" t="str">
            <v>CO2</v>
          </cell>
          <cell r="F220" t="str">
            <v>Generation</v>
          </cell>
        </row>
        <row r="221">
          <cell r="A221" t="str">
            <v>ROI</v>
          </cell>
          <cell r="B221" t="str">
            <v>CO2</v>
          </cell>
          <cell r="F221" t="str">
            <v>Intensity</v>
          </cell>
        </row>
        <row r="222">
          <cell r="A222" t="str">
            <v>ROI</v>
          </cell>
          <cell r="B222" t="str">
            <v>CO2</v>
          </cell>
          <cell r="F222" t="str">
            <v>Cost</v>
          </cell>
        </row>
        <row r="223">
          <cell r="A223" t="str">
            <v>ROI</v>
          </cell>
          <cell r="B223" t="str">
            <v>CO2</v>
          </cell>
          <cell r="F223" t="str">
            <v>Incremental Cost</v>
          </cell>
        </row>
        <row r="224">
          <cell r="A224" t="str">
            <v>ROI</v>
          </cell>
          <cell r="B224" t="str">
            <v>CO2</v>
          </cell>
          <cell r="F224" t="str">
            <v>SRMC</v>
          </cell>
        </row>
        <row r="225">
          <cell r="A225" t="str">
            <v>ROI</v>
          </cell>
          <cell r="B225" t="str">
            <v>CO2</v>
          </cell>
          <cell r="F225" t="str">
            <v>Production</v>
          </cell>
        </row>
        <row r="226">
          <cell r="A226" t="str">
            <v>ROI</v>
          </cell>
          <cell r="B226" t="str">
            <v>CO2</v>
          </cell>
          <cell r="F226" t="str">
            <v>Generation</v>
          </cell>
        </row>
        <row r="227">
          <cell r="A227" t="str">
            <v>ROI</v>
          </cell>
          <cell r="B227" t="str">
            <v>CO2</v>
          </cell>
          <cell r="F227" t="str">
            <v>Intensity</v>
          </cell>
        </row>
        <row r="228">
          <cell r="A228" t="str">
            <v>ROI</v>
          </cell>
          <cell r="B228" t="str">
            <v>CO2</v>
          </cell>
          <cell r="F228" t="str">
            <v>Cost</v>
          </cell>
        </row>
        <row r="229">
          <cell r="A229" t="str">
            <v>ROI</v>
          </cell>
          <cell r="B229" t="str">
            <v>CO2</v>
          </cell>
          <cell r="F229" t="str">
            <v>Incremental Cost</v>
          </cell>
        </row>
        <row r="230">
          <cell r="A230" t="str">
            <v>ROI</v>
          </cell>
          <cell r="B230" t="str">
            <v>CO2</v>
          </cell>
          <cell r="F230" t="str">
            <v>SRMC</v>
          </cell>
        </row>
        <row r="231">
          <cell r="A231" t="str">
            <v>ROI</v>
          </cell>
          <cell r="B231" t="str">
            <v>CO2</v>
          </cell>
          <cell r="F231" t="str">
            <v>Production</v>
          </cell>
        </row>
        <row r="232">
          <cell r="A232" t="str">
            <v>ROI</v>
          </cell>
          <cell r="B232" t="str">
            <v>CO2</v>
          </cell>
          <cell r="F232" t="str">
            <v>Generation</v>
          </cell>
        </row>
        <row r="233">
          <cell r="A233" t="str">
            <v>ROI</v>
          </cell>
          <cell r="B233" t="str">
            <v>CO2</v>
          </cell>
          <cell r="F233" t="str">
            <v>Intensity</v>
          </cell>
        </row>
        <row r="234">
          <cell r="A234" t="str">
            <v>ROI</v>
          </cell>
          <cell r="B234" t="str">
            <v>CO2</v>
          </cell>
          <cell r="F234" t="str">
            <v>Cost</v>
          </cell>
        </row>
        <row r="235">
          <cell r="A235" t="str">
            <v>ROI</v>
          </cell>
          <cell r="B235" t="str">
            <v>CO2</v>
          </cell>
          <cell r="F235" t="str">
            <v>Incremental Cost</v>
          </cell>
        </row>
        <row r="236">
          <cell r="A236" t="str">
            <v>ROI</v>
          </cell>
          <cell r="B236" t="str">
            <v>CO2</v>
          </cell>
          <cell r="F236" t="str">
            <v>SRMC</v>
          </cell>
        </row>
        <row r="237">
          <cell r="A237" t="str">
            <v>ROI</v>
          </cell>
          <cell r="B237" t="str">
            <v>CO2</v>
          </cell>
          <cell r="F237" t="str">
            <v>Production</v>
          </cell>
        </row>
        <row r="238">
          <cell r="A238" t="str">
            <v>ROI</v>
          </cell>
          <cell r="B238" t="str">
            <v>CO2</v>
          </cell>
          <cell r="F238" t="str">
            <v>Generation</v>
          </cell>
        </row>
        <row r="239">
          <cell r="A239" t="str">
            <v>ROI</v>
          </cell>
          <cell r="B239" t="str">
            <v>CO2</v>
          </cell>
          <cell r="F239" t="str">
            <v>Intensity</v>
          </cell>
        </row>
        <row r="240">
          <cell r="A240" t="str">
            <v>ROI</v>
          </cell>
          <cell r="B240" t="str">
            <v>CO2</v>
          </cell>
          <cell r="F240" t="str">
            <v>Cost</v>
          </cell>
        </row>
        <row r="241">
          <cell r="A241" t="str">
            <v>ROI</v>
          </cell>
          <cell r="B241" t="str">
            <v>CO2</v>
          </cell>
          <cell r="F241" t="str">
            <v>Incremental Cost</v>
          </cell>
        </row>
        <row r="242">
          <cell r="A242" t="str">
            <v>ROI</v>
          </cell>
          <cell r="B242" t="str">
            <v>CO2</v>
          </cell>
          <cell r="F242" t="str">
            <v>SRMC</v>
          </cell>
        </row>
        <row r="243">
          <cell r="A243" t="str">
            <v>ROI</v>
          </cell>
          <cell r="B243" t="str">
            <v>CO2</v>
          </cell>
          <cell r="F243" t="str">
            <v>Production</v>
          </cell>
        </row>
        <row r="244">
          <cell r="A244" t="str">
            <v>ROI</v>
          </cell>
          <cell r="B244" t="str">
            <v>CO2</v>
          </cell>
          <cell r="F244" t="str">
            <v>Generation</v>
          </cell>
        </row>
        <row r="245">
          <cell r="A245" t="str">
            <v>ROI</v>
          </cell>
          <cell r="B245" t="str">
            <v>CO2</v>
          </cell>
          <cell r="F245" t="str">
            <v>Intensity</v>
          </cell>
        </row>
        <row r="246">
          <cell r="A246" t="str">
            <v>ROI</v>
          </cell>
          <cell r="B246" t="str">
            <v>CO2</v>
          </cell>
          <cell r="F246" t="str">
            <v>Cost</v>
          </cell>
        </row>
        <row r="247">
          <cell r="A247" t="str">
            <v>ROI</v>
          </cell>
          <cell r="B247" t="str">
            <v>CO2</v>
          </cell>
          <cell r="F247" t="str">
            <v>Incremental Cost</v>
          </cell>
        </row>
        <row r="248">
          <cell r="A248" t="str">
            <v>ROI</v>
          </cell>
          <cell r="B248" t="str">
            <v>CO2</v>
          </cell>
          <cell r="F248" t="str">
            <v>SRMC</v>
          </cell>
        </row>
        <row r="249">
          <cell r="A249" t="str">
            <v>ROI</v>
          </cell>
          <cell r="B249" t="str">
            <v>CO2</v>
          </cell>
          <cell r="F249" t="str">
            <v>Production</v>
          </cell>
        </row>
        <row r="250">
          <cell r="A250" t="str">
            <v>ROI</v>
          </cell>
          <cell r="B250" t="str">
            <v>CO2</v>
          </cell>
          <cell r="F250" t="str">
            <v>Generation</v>
          </cell>
        </row>
        <row r="251">
          <cell r="A251" t="str">
            <v>ROI</v>
          </cell>
          <cell r="B251" t="str">
            <v>CO2</v>
          </cell>
          <cell r="F251" t="str">
            <v>Intensity</v>
          </cell>
        </row>
        <row r="252">
          <cell r="A252" t="str">
            <v>ROI</v>
          </cell>
          <cell r="B252" t="str">
            <v>CO2</v>
          </cell>
          <cell r="F252" t="str">
            <v>Cost</v>
          </cell>
        </row>
        <row r="253">
          <cell r="A253" t="str">
            <v>ROI</v>
          </cell>
          <cell r="B253" t="str">
            <v>CO2</v>
          </cell>
          <cell r="F253" t="str">
            <v>Incremental Cost</v>
          </cell>
        </row>
        <row r="254">
          <cell r="A254" t="str">
            <v>ROI</v>
          </cell>
          <cell r="B254" t="str">
            <v>CO2</v>
          </cell>
          <cell r="F254" t="str">
            <v>SRMC</v>
          </cell>
        </row>
        <row r="255">
          <cell r="A255" t="str">
            <v>ROI</v>
          </cell>
          <cell r="B255" t="str">
            <v>CO2</v>
          </cell>
          <cell r="F255" t="str">
            <v>Production</v>
          </cell>
        </row>
        <row r="256">
          <cell r="A256" t="str">
            <v>ROI</v>
          </cell>
          <cell r="B256" t="str">
            <v>CO2</v>
          </cell>
          <cell r="F256" t="str">
            <v>Generation</v>
          </cell>
        </row>
        <row r="257">
          <cell r="A257" t="str">
            <v>ROI</v>
          </cell>
          <cell r="B257" t="str">
            <v>CO2</v>
          </cell>
          <cell r="F257" t="str">
            <v>Intensity</v>
          </cell>
        </row>
        <row r="258">
          <cell r="A258" t="str">
            <v>ROI</v>
          </cell>
          <cell r="B258" t="str">
            <v>CO2</v>
          </cell>
          <cell r="F258" t="str">
            <v>Cost</v>
          </cell>
        </row>
        <row r="259">
          <cell r="A259" t="str">
            <v>ROI</v>
          </cell>
          <cell r="B259" t="str">
            <v>CO2</v>
          </cell>
          <cell r="F259" t="str">
            <v>Incremental Cost</v>
          </cell>
        </row>
        <row r="260">
          <cell r="A260" t="str">
            <v>ROI</v>
          </cell>
          <cell r="B260" t="str">
            <v>CO2</v>
          </cell>
          <cell r="F260" t="str">
            <v>SRMC</v>
          </cell>
        </row>
        <row r="261">
          <cell r="A261" t="str">
            <v>ROI</v>
          </cell>
          <cell r="B261" t="str">
            <v>CO2</v>
          </cell>
          <cell r="F261" t="str">
            <v>Production</v>
          </cell>
        </row>
        <row r="262">
          <cell r="A262" t="str">
            <v>ROI</v>
          </cell>
          <cell r="B262" t="str">
            <v>CO2</v>
          </cell>
          <cell r="F262" t="str">
            <v>Generation</v>
          </cell>
        </row>
        <row r="263">
          <cell r="A263" t="str">
            <v>ROI</v>
          </cell>
          <cell r="B263" t="str">
            <v>CO2</v>
          </cell>
          <cell r="F263" t="str">
            <v>Intensity</v>
          </cell>
        </row>
        <row r="264">
          <cell r="A264" t="str">
            <v>ROI</v>
          </cell>
          <cell r="B264" t="str">
            <v>CO2</v>
          </cell>
          <cell r="F264" t="str">
            <v>Cost</v>
          </cell>
        </row>
        <row r="265">
          <cell r="A265" t="str">
            <v>ROI</v>
          </cell>
          <cell r="B265" t="str">
            <v>CO2</v>
          </cell>
          <cell r="F265" t="str">
            <v>Incremental Cost</v>
          </cell>
        </row>
        <row r="266">
          <cell r="A266" t="str">
            <v>ROI</v>
          </cell>
          <cell r="B266" t="str">
            <v>CO2</v>
          </cell>
          <cell r="F266" t="str">
            <v>SRMC</v>
          </cell>
        </row>
        <row r="267">
          <cell r="A267" t="str">
            <v>ROI</v>
          </cell>
          <cell r="B267" t="str">
            <v>CO2</v>
          </cell>
          <cell r="F267" t="str">
            <v>Production</v>
          </cell>
        </row>
        <row r="268">
          <cell r="A268" t="str">
            <v>ROI</v>
          </cell>
          <cell r="B268" t="str">
            <v>CO2</v>
          </cell>
          <cell r="F268" t="str">
            <v>Generation</v>
          </cell>
        </row>
        <row r="269">
          <cell r="A269" t="str">
            <v>ROI</v>
          </cell>
          <cell r="B269" t="str">
            <v>CO2</v>
          </cell>
          <cell r="F269" t="str">
            <v>Intensity</v>
          </cell>
        </row>
        <row r="270">
          <cell r="A270" t="str">
            <v>ROI</v>
          </cell>
          <cell r="B270" t="str">
            <v>CO2</v>
          </cell>
          <cell r="F270" t="str">
            <v>Cost</v>
          </cell>
        </row>
        <row r="271">
          <cell r="A271" t="str">
            <v>ROI</v>
          </cell>
          <cell r="B271" t="str">
            <v>CO2</v>
          </cell>
          <cell r="F271" t="str">
            <v>Incremental Cost</v>
          </cell>
        </row>
        <row r="272">
          <cell r="A272" t="str">
            <v>ROI</v>
          </cell>
          <cell r="B272" t="str">
            <v>CO2</v>
          </cell>
          <cell r="F272" t="str">
            <v>SRMC</v>
          </cell>
        </row>
        <row r="273">
          <cell r="A273" t="str">
            <v>ROI</v>
          </cell>
          <cell r="B273" t="str">
            <v>CO2</v>
          </cell>
          <cell r="F273" t="str">
            <v>Production</v>
          </cell>
        </row>
        <row r="274">
          <cell r="A274" t="str">
            <v>ROI</v>
          </cell>
          <cell r="B274" t="str">
            <v>CO2</v>
          </cell>
          <cell r="F274" t="str">
            <v>Generation</v>
          </cell>
        </row>
        <row r="275">
          <cell r="A275" t="str">
            <v>ROI</v>
          </cell>
          <cell r="B275" t="str">
            <v>CO2</v>
          </cell>
          <cell r="F275" t="str">
            <v>Intensity</v>
          </cell>
        </row>
        <row r="276">
          <cell r="A276" t="str">
            <v>ROI</v>
          </cell>
          <cell r="B276" t="str">
            <v>CO2</v>
          </cell>
          <cell r="F276" t="str">
            <v>Cost</v>
          </cell>
        </row>
        <row r="277">
          <cell r="A277" t="str">
            <v>ROI</v>
          </cell>
          <cell r="B277" t="str">
            <v>CO2</v>
          </cell>
          <cell r="F277" t="str">
            <v>Incremental Cost</v>
          </cell>
        </row>
        <row r="278">
          <cell r="A278" t="str">
            <v>ROI</v>
          </cell>
          <cell r="B278" t="str">
            <v>CO2</v>
          </cell>
          <cell r="F278" t="str">
            <v>SRMC</v>
          </cell>
        </row>
        <row r="279">
          <cell r="A279" t="str">
            <v>ROI</v>
          </cell>
          <cell r="B279" t="str">
            <v>CO2</v>
          </cell>
          <cell r="F279" t="str">
            <v>Production</v>
          </cell>
        </row>
        <row r="280">
          <cell r="A280" t="str">
            <v>ROI</v>
          </cell>
          <cell r="B280" t="str">
            <v>CO2</v>
          </cell>
          <cell r="F280" t="str">
            <v>Generation</v>
          </cell>
        </row>
        <row r="281">
          <cell r="A281" t="str">
            <v>ROI</v>
          </cell>
          <cell r="B281" t="str">
            <v>CO2</v>
          </cell>
          <cell r="F281" t="str">
            <v>Intensity</v>
          </cell>
        </row>
        <row r="282">
          <cell r="A282" t="str">
            <v>ROI</v>
          </cell>
          <cell r="B282" t="str">
            <v>CO2</v>
          </cell>
          <cell r="F282" t="str">
            <v>Cost</v>
          </cell>
        </row>
        <row r="283">
          <cell r="A283" t="str">
            <v>ROI</v>
          </cell>
          <cell r="B283" t="str">
            <v>CO2</v>
          </cell>
          <cell r="F283" t="str">
            <v>Incremental Cost</v>
          </cell>
        </row>
        <row r="284">
          <cell r="A284" t="str">
            <v>ROI</v>
          </cell>
          <cell r="B284" t="str">
            <v>CO2</v>
          </cell>
          <cell r="F284" t="str">
            <v>SRMC</v>
          </cell>
        </row>
        <row r="285">
          <cell r="A285" t="str">
            <v>ROI</v>
          </cell>
          <cell r="B285" t="str">
            <v>CO2</v>
          </cell>
          <cell r="F285" t="str">
            <v>Production</v>
          </cell>
        </row>
        <row r="286">
          <cell r="A286" t="str">
            <v>ROI</v>
          </cell>
          <cell r="B286" t="str">
            <v>CO2</v>
          </cell>
          <cell r="F286" t="str">
            <v>Generation</v>
          </cell>
        </row>
        <row r="287">
          <cell r="A287" t="str">
            <v>ROI</v>
          </cell>
          <cell r="B287" t="str">
            <v>CO2</v>
          </cell>
          <cell r="F287" t="str">
            <v>Intensity</v>
          </cell>
        </row>
        <row r="288">
          <cell r="A288" t="str">
            <v>ROI</v>
          </cell>
          <cell r="B288" t="str">
            <v>CO2</v>
          </cell>
          <cell r="F288" t="str">
            <v>Cost</v>
          </cell>
        </row>
        <row r="289">
          <cell r="A289" t="str">
            <v>ROI</v>
          </cell>
          <cell r="B289" t="str">
            <v>CO2</v>
          </cell>
          <cell r="F289" t="str">
            <v>Incremental Cost</v>
          </cell>
        </row>
        <row r="290">
          <cell r="A290" t="str">
            <v>ROI</v>
          </cell>
          <cell r="B290" t="str">
            <v>CO2</v>
          </cell>
          <cell r="F290" t="str">
            <v>SRMC</v>
          </cell>
        </row>
        <row r="291">
          <cell r="A291" t="str">
            <v>ROI</v>
          </cell>
          <cell r="B291" t="str">
            <v>CO2</v>
          </cell>
          <cell r="F291" t="str">
            <v>Production</v>
          </cell>
        </row>
        <row r="292">
          <cell r="A292" t="str">
            <v>ROI</v>
          </cell>
          <cell r="B292" t="str">
            <v>CO2</v>
          </cell>
          <cell r="F292" t="str">
            <v>Generation</v>
          </cell>
        </row>
        <row r="293">
          <cell r="A293" t="str">
            <v>ROI</v>
          </cell>
          <cell r="B293" t="str">
            <v>CO2</v>
          </cell>
          <cell r="F293" t="str">
            <v>Intensity</v>
          </cell>
        </row>
        <row r="294">
          <cell r="A294" t="str">
            <v>ROI</v>
          </cell>
          <cell r="B294" t="str">
            <v>CO2</v>
          </cell>
          <cell r="F294" t="str">
            <v>Cost</v>
          </cell>
        </row>
        <row r="295">
          <cell r="A295" t="str">
            <v>ROI</v>
          </cell>
          <cell r="B295" t="str">
            <v>CO2</v>
          </cell>
          <cell r="F295" t="str">
            <v>Incremental Cost</v>
          </cell>
        </row>
        <row r="296">
          <cell r="A296" t="str">
            <v>ROI</v>
          </cell>
          <cell r="B296" t="str">
            <v>CO2</v>
          </cell>
          <cell r="F296" t="str">
            <v>SRMC</v>
          </cell>
        </row>
        <row r="297">
          <cell r="A297" t="str">
            <v>ROI</v>
          </cell>
          <cell r="B297" t="str">
            <v>CO2</v>
          </cell>
          <cell r="F297" t="str">
            <v>Production</v>
          </cell>
        </row>
        <row r="298">
          <cell r="A298" t="str">
            <v>ROI</v>
          </cell>
          <cell r="B298" t="str">
            <v>CO2</v>
          </cell>
          <cell r="F298" t="str">
            <v>Generation</v>
          </cell>
        </row>
        <row r="299">
          <cell r="A299" t="str">
            <v>ROI</v>
          </cell>
          <cell r="B299" t="str">
            <v>CO2</v>
          </cell>
          <cell r="F299" t="str">
            <v>Intensity</v>
          </cell>
        </row>
        <row r="300">
          <cell r="A300" t="str">
            <v>ROI</v>
          </cell>
          <cell r="B300" t="str">
            <v>CO2</v>
          </cell>
          <cell r="F300" t="str">
            <v>Cost</v>
          </cell>
        </row>
        <row r="301">
          <cell r="A301" t="str">
            <v>ROI</v>
          </cell>
          <cell r="B301" t="str">
            <v>CO2</v>
          </cell>
          <cell r="F301" t="str">
            <v>Incremental Cost</v>
          </cell>
        </row>
        <row r="302">
          <cell r="A302" t="str">
            <v>ROI</v>
          </cell>
          <cell r="B302" t="str">
            <v>CO2</v>
          </cell>
          <cell r="F302" t="str">
            <v>SRMC</v>
          </cell>
        </row>
        <row r="303">
          <cell r="A303" t="str">
            <v>ROI</v>
          </cell>
          <cell r="B303" t="str">
            <v>CO2</v>
          </cell>
          <cell r="F303" t="str">
            <v>Production</v>
          </cell>
        </row>
        <row r="304">
          <cell r="A304" t="str">
            <v>ROI</v>
          </cell>
          <cell r="B304" t="str">
            <v>CO2</v>
          </cell>
          <cell r="F304" t="str">
            <v>Generation</v>
          </cell>
        </row>
        <row r="305">
          <cell r="A305" t="str">
            <v>ROI</v>
          </cell>
          <cell r="B305" t="str">
            <v>CO2</v>
          </cell>
          <cell r="F305" t="str">
            <v>Intensity</v>
          </cell>
        </row>
        <row r="306">
          <cell r="A306" t="str">
            <v>ROI</v>
          </cell>
          <cell r="B306" t="str">
            <v>CO2</v>
          </cell>
          <cell r="F306" t="str">
            <v>Cost</v>
          </cell>
        </row>
        <row r="307">
          <cell r="A307" t="str">
            <v>ROI</v>
          </cell>
          <cell r="B307" t="str">
            <v>CO2</v>
          </cell>
          <cell r="F307" t="str">
            <v>Incremental Cost</v>
          </cell>
        </row>
        <row r="308">
          <cell r="A308" t="str">
            <v>ROI</v>
          </cell>
          <cell r="B308" t="str">
            <v>CO2</v>
          </cell>
          <cell r="F308" t="str">
            <v>SRMC</v>
          </cell>
        </row>
        <row r="309">
          <cell r="A309" t="str">
            <v>ROI</v>
          </cell>
          <cell r="B309" t="str">
            <v>CO2</v>
          </cell>
          <cell r="F309" t="str">
            <v>Production</v>
          </cell>
        </row>
        <row r="310">
          <cell r="A310" t="str">
            <v>ROI</v>
          </cell>
          <cell r="B310" t="str">
            <v>CO2</v>
          </cell>
          <cell r="F310" t="str">
            <v>Generation</v>
          </cell>
        </row>
        <row r="311">
          <cell r="A311" t="str">
            <v>ROI</v>
          </cell>
          <cell r="B311" t="str">
            <v>CO2</v>
          </cell>
          <cell r="F311" t="str">
            <v>Intensity</v>
          </cell>
        </row>
        <row r="312">
          <cell r="A312" t="str">
            <v>ROI</v>
          </cell>
          <cell r="B312" t="str">
            <v>CO2</v>
          </cell>
          <cell r="F312" t="str">
            <v>Cost</v>
          </cell>
        </row>
        <row r="313">
          <cell r="A313" t="str">
            <v>ROI</v>
          </cell>
          <cell r="B313" t="str">
            <v>CO2</v>
          </cell>
          <cell r="F313" t="str">
            <v>Incremental Cost</v>
          </cell>
        </row>
        <row r="314">
          <cell r="A314" t="str">
            <v>ROI</v>
          </cell>
          <cell r="B314" t="str">
            <v>CO2</v>
          </cell>
          <cell r="F314" t="str">
            <v>SRMC</v>
          </cell>
        </row>
        <row r="315">
          <cell r="A315" t="str">
            <v>ROI</v>
          </cell>
          <cell r="B315" t="str">
            <v>CO2</v>
          </cell>
          <cell r="F315" t="str">
            <v>Production</v>
          </cell>
        </row>
        <row r="316">
          <cell r="A316" t="str">
            <v>ROI</v>
          </cell>
          <cell r="B316" t="str">
            <v>CO2</v>
          </cell>
          <cell r="F316" t="str">
            <v>Generation</v>
          </cell>
        </row>
        <row r="317">
          <cell r="A317" t="str">
            <v>ROI</v>
          </cell>
          <cell r="B317" t="str">
            <v>CO2</v>
          </cell>
          <cell r="F317" t="str">
            <v>Intensity</v>
          </cell>
        </row>
        <row r="318">
          <cell r="A318" t="str">
            <v>ROI</v>
          </cell>
          <cell r="B318" t="str">
            <v>CO2</v>
          </cell>
          <cell r="F318" t="str">
            <v>Cost</v>
          </cell>
        </row>
        <row r="319">
          <cell r="A319" t="str">
            <v>ROI</v>
          </cell>
          <cell r="B319" t="str">
            <v>CO2</v>
          </cell>
          <cell r="F319" t="str">
            <v>Incremental Cost</v>
          </cell>
        </row>
        <row r="320">
          <cell r="A320" t="str">
            <v>ROI</v>
          </cell>
          <cell r="B320" t="str">
            <v>CO2</v>
          </cell>
          <cell r="F320" t="str">
            <v>SRMC</v>
          </cell>
        </row>
        <row r="321">
          <cell r="A321" t="str">
            <v>ROI</v>
          </cell>
          <cell r="B321" t="str">
            <v>CO2</v>
          </cell>
          <cell r="F321" t="str">
            <v>Production</v>
          </cell>
        </row>
        <row r="322">
          <cell r="A322" t="str">
            <v>ROI</v>
          </cell>
          <cell r="B322" t="str">
            <v>CO2</v>
          </cell>
          <cell r="F322" t="str">
            <v>Generation</v>
          </cell>
        </row>
        <row r="323">
          <cell r="A323" t="str">
            <v>ROI</v>
          </cell>
          <cell r="B323" t="str">
            <v>CO2</v>
          </cell>
          <cell r="F323" t="str">
            <v>Intensity</v>
          </cell>
        </row>
        <row r="324">
          <cell r="A324" t="str">
            <v>ROI</v>
          </cell>
          <cell r="B324" t="str">
            <v>CO2</v>
          </cell>
          <cell r="F324" t="str">
            <v>Cost</v>
          </cell>
        </row>
        <row r="325">
          <cell r="A325" t="str">
            <v>ROI</v>
          </cell>
          <cell r="B325" t="str">
            <v>CO2</v>
          </cell>
          <cell r="F325" t="str">
            <v>Incremental Cost</v>
          </cell>
        </row>
        <row r="326">
          <cell r="A326" t="str">
            <v>ROI</v>
          </cell>
          <cell r="B326" t="str">
            <v>CO2</v>
          </cell>
          <cell r="F326" t="str">
            <v>SRMC</v>
          </cell>
        </row>
        <row r="327">
          <cell r="A327" t="str">
            <v>ROI</v>
          </cell>
          <cell r="B327" t="str">
            <v>CO2</v>
          </cell>
          <cell r="F327" t="str">
            <v>Production</v>
          </cell>
        </row>
        <row r="328">
          <cell r="A328" t="str">
            <v>ROI</v>
          </cell>
          <cell r="B328" t="str">
            <v>CO2</v>
          </cell>
          <cell r="F328" t="str">
            <v>Generation</v>
          </cell>
        </row>
        <row r="329">
          <cell r="A329" t="str">
            <v>ROI</v>
          </cell>
          <cell r="B329" t="str">
            <v>CO2</v>
          </cell>
          <cell r="F329" t="str">
            <v>Intensity</v>
          </cell>
        </row>
        <row r="330">
          <cell r="A330" t="str">
            <v>ROI</v>
          </cell>
          <cell r="B330" t="str">
            <v>CO2</v>
          </cell>
          <cell r="F330" t="str">
            <v>Cost</v>
          </cell>
        </row>
        <row r="331">
          <cell r="A331" t="str">
            <v>ROI</v>
          </cell>
          <cell r="B331" t="str">
            <v>CO2</v>
          </cell>
          <cell r="F331" t="str">
            <v>Incremental Cost</v>
          </cell>
        </row>
        <row r="332">
          <cell r="A332" t="str">
            <v>ROI</v>
          </cell>
          <cell r="B332" t="str">
            <v>CO2</v>
          </cell>
          <cell r="F332" t="str">
            <v>SRMC</v>
          </cell>
        </row>
        <row r="333">
          <cell r="A333" t="str">
            <v>ROI</v>
          </cell>
          <cell r="B333" t="str">
            <v>CO2</v>
          </cell>
          <cell r="F333" t="str">
            <v>Production</v>
          </cell>
        </row>
        <row r="334">
          <cell r="A334" t="str">
            <v>ROI</v>
          </cell>
          <cell r="B334" t="str">
            <v>CO2</v>
          </cell>
          <cell r="F334" t="str">
            <v>Generation</v>
          </cell>
        </row>
        <row r="335">
          <cell r="A335" t="str">
            <v>ROI</v>
          </cell>
          <cell r="B335" t="str">
            <v>CO2</v>
          </cell>
          <cell r="F335" t="str">
            <v>Intensity</v>
          </cell>
        </row>
        <row r="336">
          <cell r="A336" t="str">
            <v>ROI</v>
          </cell>
          <cell r="B336" t="str">
            <v>CO2</v>
          </cell>
          <cell r="F336" t="str">
            <v>Cost</v>
          </cell>
        </row>
        <row r="337">
          <cell r="A337" t="str">
            <v>ROI</v>
          </cell>
          <cell r="B337" t="str">
            <v>CO2</v>
          </cell>
          <cell r="F337" t="str">
            <v>Incremental Cost</v>
          </cell>
        </row>
        <row r="338">
          <cell r="A338" t="str">
            <v>ROI</v>
          </cell>
          <cell r="B338" t="str">
            <v>CO2</v>
          </cell>
          <cell r="F338" t="str">
            <v>SRMC</v>
          </cell>
        </row>
        <row r="339">
          <cell r="A339" t="str">
            <v>ROI</v>
          </cell>
          <cell r="B339" t="str">
            <v>CO2</v>
          </cell>
          <cell r="F339" t="str">
            <v>Production</v>
          </cell>
        </row>
        <row r="340">
          <cell r="A340" t="str">
            <v>ROI</v>
          </cell>
          <cell r="B340" t="str">
            <v>CO2</v>
          </cell>
          <cell r="F340" t="str">
            <v>Generation</v>
          </cell>
        </row>
        <row r="341">
          <cell r="A341" t="str">
            <v>ROI</v>
          </cell>
          <cell r="B341" t="str">
            <v>CO2</v>
          </cell>
          <cell r="F341" t="str">
            <v>Intensity</v>
          </cell>
        </row>
        <row r="342">
          <cell r="A342" t="str">
            <v>ROI</v>
          </cell>
          <cell r="B342" t="str">
            <v>CO2</v>
          </cell>
          <cell r="F342" t="str">
            <v>Cost</v>
          </cell>
        </row>
        <row r="343">
          <cell r="A343" t="str">
            <v>ROI</v>
          </cell>
          <cell r="B343" t="str">
            <v>CO2</v>
          </cell>
          <cell r="F343" t="str">
            <v>Incremental Cost</v>
          </cell>
        </row>
        <row r="344">
          <cell r="A344" t="str">
            <v>ROI</v>
          </cell>
          <cell r="B344" t="str">
            <v>CO2</v>
          </cell>
          <cell r="F344" t="str">
            <v>SRMC</v>
          </cell>
        </row>
        <row r="345">
          <cell r="A345" t="str">
            <v>ROI</v>
          </cell>
          <cell r="B345" t="str">
            <v>CO2</v>
          </cell>
          <cell r="F345" t="str">
            <v>Production</v>
          </cell>
        </row>
        <row r="346">
          <cell r="A346" t="str">
            <v>ROI</v>
          </cell>
          <cell r="B346" t="str">
            <v>CO2</v>
          </cell>
          <cell r="F346" t="str">
            <v>Generation</v>
          </cell>
        </row>
        <row r="347">
          <cell r="A347" t="str">
            <v>ROI</v>
          </cell>
          <cell r="B347" t="str">
            <v>CO2</v>
          </cell>
          <cell r="F347" t="str">
            <v>Intensity</v>
          </cell>
        </row>
        <row r="348">
          <cell r="A348" t="str">
            <v>ROI</v>
          </cell>
          <cell r="B348" t="str">
            <v>CO2</v>
          </cell>
          <cell r="F348" t="str">
            <v>Cost</v>
          </cell>
        </row>
        <row r="349">
          <cell r="A349" t="str">
            <v>ROI</v>
          </cell>
          <cell r="B349" t="str">
            <v>CO2</v>
          </cell>
          <cell r="F349" t="str">
            <v>Incremental Cost</v>
          </cell>
        </row>
        <row r="350">
          <cell r="A350" t="str">
            <v>ROI</v>
          </cell>
          <cell r="B350" t="str">
            <v>CO2</v>
          </cell>
          <cell r="F350" t="str">
            <v>SRMC</v>
          </cell>
        </row>
        <row r="351">
          <cell r="A351" t="str">
            <v>ROI</v>
          </cell>
          <cell r="B351" t="str">
            <v>CO2</v>
          </cell>
          <cell r="F351" t="str">
            <v>Production</v>
          </cell>
        </row>
        <row r="352">
          <cell r="A352" t="str">
            <v>ROI</v>
          </cell>
          <cell r="B352" t="str">
            <v>CO2</v>
          </cell>
          <cell r="F352" t="str">
            <v>Generation</v>
          </cell>
        </row>
        <row r="353">
          <cell r="A353" t="str">
            <v>ROI</v>
          </cell>
          <cell r="B353" t="str">
            <v>CO2</v>
          </cell>
          <cell r="F353" t="str">
            <v>Intensity</v>
          </cell>
        </row>
        <row r="354">
          <cell r="A354" t="str">
            <v>ROI</v>
          </cell>
          <cell r="B354" t="str">
            <v>CO2</v>
          </cell>
          <cell r="F354" t="str">
            <v>Cost</v>
          </cell>
        </row>
        <row r="355">
          <cell r="A355" t="str">
            <v>ROI</v>
          </cell>
          <cell r="B355" t="str">
            <v>CO2</v>
          </cell>
          <cell r="F355" t="str">
            <v>Incremental Cost</v>
          </cell>
        </row>
        <row r="356">
          <cell r="A356" t="str">
            <v>ROI</v>
          </cell>
          <cell r="B356" t="str">
            <v>CO2</v>
          </cell>
          <cell r="F356" t="str">
            <v>SRMC</v>
          </cell>
        </row>
        <row r="357">
          <cell r="A357" t="str">
            <v>ROI</v>
          </cell>
          <cell r="B357" t="str">
            <v>CO2</v>
          </cell>
          <cell r="F357" t="str">
            <v>Production</v>
          </cell>
        </row>
        <row r="358">
          <cell r="A358" t="str">
            <v>ROI</v>
          </cell>
          <cell r="B358" t="str">
            <v>CO2</v>
          </cell>
          <cell r="F358" t="str">
            <v>Generation</v>
          </cell>
        </row>
        <row r="359">
          <cell r="A359" t="str">
            <v>ROI</v>
          </cell>
          <cell r="B359" t="str">
            <v>CO2</v>
          </cell>
          <cell r="F359" t="str">
            <v>Intensity</v>
          </cell>
        </row>
        <row r="360">
          <cell r="A360" t="str">
            <v>ROI</v>
          </cell>
          <cell r="B360" t="str">
            <v>CO2</v>
          </cell>
          <cell r="F360" t="str">
            <v>Cost</v>
          </cell>
        </row>
        <row r="361">
          <cell r="A361" t="str">
            <v>ROI</v>
          </cell>
          <cell r="B361" t="str">
            <v>CO2</v>
          </cell>
          <cell r="F361" t="str">
            <v>Incremental Cost</v>
          </cell>
        </row>
        <row r="362">
          <cell r="A362" t="str">
            <v>ROI</v>
          </cell>
          <cell r="B362" t="str">
            <v>CO2</v>
          </cell>
          <cell r="F362" t="str">
            <v>SRMC</v>
          </cell>
        </row>
        <row r="363">
          <cell r="A363" t="str">
            <v>ROI</v>
          </cell>
          <cell r="B363" t="str">
            <v>CO2</v>
          </cell>
          <cell r="F363" t="str">
            <v>Production</v>
          </cell>
        </row>
        <row r="364">
          <cell r="A364" t="str">
            <v>ROI</v>
          </cell>
          <cell r="B364" t="str">
            <v>CO2</v>
          </cell>
          <cell r="F364" t="str">
            <v>Generation</v>
          </cell>
        </row>
        <row r="365">
          <cell r="A365" t="str">
            <v>ROI</v>
          </cell>
          <cell r="B365" t="str">
            <v>CO2</v>
          </cell>
          <cell r="F365" t="str">
            <v>Intensity</v>
          </cell>
        </row>
        <row r="366">
          <cell r="A366" t="str">
            <v>ROI</v>
          </cell>
          <cell r="B366" t="str">
            <v>CO2</v>
          </cell>
          <cell r="F366" t="str">
            <v>Cost</v>
          </cell>
        </row>
        <row r="367">
          <cell r="A367" t="str">
            <v>ROI</v>
          </cell>
          <cell r="B367" t="str">
            <v>CO2</v>
          </cell>
          <cell r="F367" t="str">
            <v>Incremental Cost</v>
          </cell>
        </row>
        <row r="368">
          <cell r="A368" t="str">
            <v>ROI</v>
          </cell>
          <cell r="B368" t="str">
            <v>CO2</v>
          </cell>
          <cell r="F368" t="str">
            <v>SRMC</v>
          </cell>
        </row>
        <row r="369">
          <cell r="A369" t="str">
            <v>ROI</v>
          </cell>
          <cell r="B369" t="str">
            <v>CO2</v>
          </cell>
          <cell r="F369" t="str">
            <v>Production</v>
          </cell>
        </row>
        <row r="370">
          <cell r="A370" t="str">
            <v>ROI</v>
          </cell>
          <cell r="B370" t="str">
            <v>CO2</v>
          </cell>
          <cell r="F370" t="str">
            <v>Generation</v>
          </cell>
        </row>
        <row r="371">
          <cell r="A371" t="str">
            <v>ROI</v>
          </cell>
          <cell r="B371" t="str">
            <v>CO2</v>
          </cell>
          <cell r="F371" t="str">
            <v>Intensity</v>
          </cell>
        </row>
        <row r="372">
          <cell r="A372" t="str">
            <v>ROI</v>
          </cell>
          <cell r="B372" t="str">
            <v>CO2</v>
          </cell>
          <cell r="F372" t="str">
            <v>Cost</v>
          </cell>
        </row>
        <row r="373">
          <cell r="A373" t="str">
            <v>ROI</v>
          </cell>
          <cell r="B373" t="str">
            <v>CO2</v>
          </cell>
          <cell r="F373" t="str">
            <v>Incremental Cost</v>
          </cell>
        </row>
        <row r="374">
          <cell r="A374" t="str">
            <v>ROI</v>
          </cell>
          <cell r="B374" t="str">
            <v>CO2</v>
          </cell>
          <cell r="F374" t="str">
            <v>SRMC</v>
          </cell>
        </row>
        <row r="375">
          <cell r="A375" t="str">
            <v>ROI</v>
          </cell>
          <cell r="B375" t="str">
            <v>CO2</v>
          </cell>
          <cell r="F375" t="str">
            <v>Production</v>
          </cell>
        </row>
        <row r="376">
          <cell r="A376" t="str">
            <v>ROI</v>
          </cell>
          <cell r="B376" t="str">
            <v>CO2</v>
          </cell>
          <cell r="F376" t="str">
            <v>Generation</v>
          </cell>
        </row>
        <row r="377">
          <cell r="A377" t="str">
            <v>ROI</v>
          </cell>
          <cell r="B377" t="str">
            <v>CO2</v>
          </cell>
          <cell r="F377" t="str">
            <v>Intensity</v>
          </cell>
        </row>
        <row r="378">
          <cell r="A378" t="str">
            <v>ROI</v>
          </cell>
          <cell r="B378" t="str">
            <v>CO2</v>
          </cell>
          <cell r="F378" t="str">
            <v>Cost</v>
          </cell>
        </row>
        <row r="379">
          <cell r="A379" t="str">
            <v>ROI</v>
          </cell>
          <cell r="B379" t="str">
            <v>CO2</v>
          </cell>
          <cell r="F379" t="str">
            <v>Incremental Cost</v>
          </cell>
        </row>
        <row r="380">
          <cell r="A380" t="str">
            <v>ROI</v>
          </cell>
          <cell r="B380" t="str">
            <v>CO2</v>
          </cell>
          <cell r="F380" t="str">
            <v>SRMC</v>
          </cell>
        </row>
        <row r="381">
          <cell r="A381" t="str">
            <v>ROI</v>
          </cell>
          <cell r="B381" t="str">
            <v>CO2</v>
          </cell>
          <cell r="F381" t="str">
            <v>Production</v>
          </cell>
        </row>
        <row r="382">
          <cell r="A382" t="str">
            <v>ROI</v>
          </cell>
          <cell r="B382" t="str">
            <v>CO2</v>
          </cell>
          <cell r="F382" t="str">
            <v>Generation</v>
          </cell>
        </row>
        <row r="383">
          <cell r="A383" t="str">
            <v>ROI</v>
          </cell>
          <cell r="B383" t="str">
            <v>CO2</v>
          </cell>
          <cell r="F383" t="str">
            <v>Intensity</v>
          </cell>
        </row>
        <row r="384">
          <cell r="A384" t="str">
            <v>ROI</v>
          </cell>
          <cell r="B384" t="str">
            <v>CO2</v>
          </cell>
          <cell r="F384" t="str">
            <v>Cost</v>
          </cell>
        </row>
        <row r="385">
          <cell r="A385" t="str">
            <v>ROI</v>
          </cell>
          <cell r="B385" t="str">
            <v>CO2</v>
          </cell>
          <cell r="F385" t="str">
            <v>Incremental Cost</v>
          </cell>
        </row>
        <row r="386">
          <cell r="A386" t="str">
            <v>ROI</v>
          </cell>
          <cell r="B386" t="str">
            <v>CO2</v>
          </cell>
          <cell r="F386" t="str">
            <v>SRMC</v>
          </cell>
        </row>
        <row r="387">
          <cell r="A387" t="str">
            <v>ROI</v>
          </cell>
          <cell r="B387" t="str">
            <v>CO2</v>
          </cell>
          <cell r="F387" t="str">
            <v>Production</v>
          </cell>
        </row>
        <row r="388">
          <cell r="A388" t="str">
            <v>ROI</v>
          </cell>
          <cell r="B388" t="str">
            <v>CO2</v>
          </cell>
          <cell r="F388" t="str">
            <v>Generation</v>
          </cell>
        </row>
        <row r="389">
          <cell r="A389" t="str">
            <v>ROI</v>
          </cell>
          <cell r="B389" t="str">
            <v>CO2</v>
          </cell>
          <cell r="F389" t="str">
            <v>Intensity</v>
          </cell>
        </row>
        <row r="390">
          <cell r="A390" t="str">
            <v>ROI</v>
          </cell>
          <cell r="B390" t="str">
            <v>CO2</v>
          </cell>
          <cell r="F390" t="str">
            <v>Cost</v>
          </cell>
        </row>
        <row r="391">
          <cell r="A391" t="str">
            <v>ROI</v>
          </cell>
          <cell r="B391" t="str">
            <v>CO2</v>
          </cell>
          <cell r="F391" t="str">
            <v>Incremental Cost</v>
          </cell>
        </row>
        <row r="392">
          <cell r="A392" t="str">
            <v>ROI</v>
          </cell>
          <cell r="B392" t="str">
            <v>CO2</v>
          </cell>
          <cell r="F392" t="str">
            <v>SRMC</v>
          </cell>
        </row>
        <row r="393">
          <cell r="A393" t="str">
            <v>ROI</v>
          </cell>
          <cell r="B393" t="str">
            <v>CO2</v>
          </cell>
          <cell r="F393" t="str">
            <v>Production</v>
          </cell>
        </row>
        <row r="394">
          <cell r="A394" t="str">
            <v>ROI</v>
          </cell>
          <cell r="B394" t="str">
            <v>CO2</v>
          </cell>
          <cell r="F394" t="str">
            <v>Generation</v>
          </cell>
        </row>
        <row r="395">
          <cell r="A395" t="str">
            <v>ROI</v>
          </cell>
          <cell r="B395" t="str">
            <v>CO2</v>
          </cell>
          <cell r="F395" t="str">
            <v>Intensity</v>
          </cell>
        </row>
        <row r="396">
          <cell r="A396" t="str">
            <v>ROI</v>
          </cell>
          <cell r="B396" t="str">
            <v>CO2</v>
          </cell>
          <cell r="F396" t="str">
            <v>Cost</v>
          </cell>
        </row>
        <row r="397">
          <cell r="A397" t="str">
            <v>ROI</v>
          </cell>
          <cell r="B397" t="str">
            <v>CO2</v>
          </cell>
          <cell r="F397" t="str">
            <v>Incremental Cost</v>
          </cell>
        </row>
        <row r="398">
          <cell r="A398" t="str">
            <v>ROI</v>
          </cell>
          <cell r="B398" t="str">
            <v>CO2</v>
          </cell>
          <cell r="F398" t="str">
            <v>SRMC</v>
          </cell>
        </row>
        <row r="399">
          <cell r="A399" t="str">
            <v>ROI</v>
          </cell>
          <cell r="B399" t="str">
            <v>CO2</v>
          </cell>
          <cell r="F399" t="str">
            <v>Production</v>
          </cell>
        </row>
        <row r="400">
          <cell r="A400" t="str">
            <v>ROI</v>
          </cell>
          <cell r="B400" t="str">
            <v>CO2</v>
          </cell>
          <cell r="F400" t="str">
            <v>Generation</v>
          </cell>
        </row>
        <row r="401">
          <cell r="A401" t="str">
            <v>ROI</v>
          </cell>
          <cell r="B401" t="str">
            <v>CO2</v>
          </cell>
          <cell r="F401" t="str">
            <v>Intensity</v>
          </cell>
        </row>
        <row r="402">
          <cell r="A402" t="str">
            <v>ROI</v>
          </cell>
          <cell r="B402" t="str">
            <v>CO2</v>
          </cell>
          <cell r="F402" t="str">
            <v>Cost</v>
          </cell>
        </row>
        <row r="403">
          <cell r="A403" t="str">
            <v>ROI</v>
          </cell>
          <cell r="B403" t="str">
            <v>CO2</v>
          </cell>
          <cell r="F403" t="str">
            <v>Incremental Cost</v>
          </cell>
        </row>
        <row r="404">
          <cell r="A404" t="str">
            <v>ROI</v>
          </cell>
          <cell r="B404" t="str">
            <v>CO2</v>
          </cell>
          <cell r="F404" t="str">
            <v>SRMC</v>
          </cell>
        </row>
        <row r="405">
          <cell r="A405" t="str">
            <v>ROI</v>
          </cell>
          <cell r="B405" t="str">
            <v>CO2</v>
          </cell>
          <cell r="F405" t="str">
            <v>Production</v>
          </cell>
        </row>
        <row r="406">
          <cell r="A406" t="str">
            <v>ROI</v>
          </cell>
          <cell r="B406" t="str">
            <v>CO2</v>
          </cell>
          <cell r="F406" t="str">
            <v>Generation</v>
          </cell>
        </row>
        <row r="407">
          <cell r="A407" t="str">
            <v>ROI</v>
          </cell>
          <cell r="B407" t="str">
            <v>CO2</v>
          </cell>
          <cell r="F407" t="str">
            <v>Intensity</v>
          </cell>
        </row>
        <row r="408">
          <cell r="A408" t="str">
            <v>ROI</v>
          </cell>
          <cell r="B408" t="str">
            <v>CO2</v>
          </cell>
          <cell r="F408" t="str">
            <v>Cost</v>
          </cell>
        </row>
        <row r="409">
          <cell r="A409" t="str">
            <v>ROI</v>
          </cell>
          <cell r="B409" t="str">
            <v>CO2</v>
          </cell>
          <cell r="F409" t="str">
            <v>Incremental Cost</v>
          </cell>
        </row>
        <row r="410">
          <cell r="A410" t="str">
            <v>ROI</v>
          </cell>
          <cell r="B410" t="str">
            <v>CO2</v>
          </cell>
          <cell r="F410" t="str">
            <v>SRMC</v>
          </cell>
        </row>
        <row r="411">
          <cell r="A411" t="str">
            <v>ROI</v>
          </cell>
          <cell r="B411" t="str">
            <v>CO2</v>
          </cell>
          <cell r="F411" t="str">
            <v>Production</v>
          </cell>
        </row>
        <row r="412">
          <cell r="A412" t="str">
            <v>ROI</v>
          </cell>
          <cell r="B412" t="str">
            <v>CO2</v>
          </cell>
          <cell r="F412" t="str">
            <v>Generation</v>
          </cell>
        </row>
        <row r="413">
          <cell r="A413" t="str">
            <v>ROI</v>
          </cell>
          <cell r="B413" t="str">
            <v>CO2</v>
          </cell>
          <cell r="F413" t="str">
            <v>Intensity</v>
          </cell>
        </row>
        <row r="414">
          <cell r="A414" t="str">
            <v>ROI</v>
          </cell>
          <cell r="B414" t="str">
            <v>CO2</v>
          </cell>
          <cell r="F414" t="str">
            <v>Cost</v>
          </cell>
        </row>
        <row r="415">
          <cell r="A415" t="str">
            <v>ROI</v>
          </cell>
          <cell r="B415" t="str">
            <v>CO2</v>
          </cell>
          <cell r="F415" t="str">
            <v>Incremental Cost</v>
          </cell>
        </row>
        <row r="416">
          <cell r="A416" t="str">
            <v>ROI</v>
          </cell>
          <cell r="B416" t="str">
            <v>CO2</v>
          </cell>
          <cell r="F416" t="str">
            <v>SRMC</v>
          </cell>
        </row>
        <row r="417">
          <cell r="A417" t="str">
            <v>ROI</v>
          </cell>
          <cell r="B417" t="str">
            <v>CO2</v>
          </cell>
          <cell r="F417" t="str">
            <v>Production</v>
          </cell>
        </row>
        <row r="418">
          <cell r="A418" t="str">
            <v>ROI</v>
          </cell>
          <cell r="B418" t="str">
            <v>CO2</v>
          </cell>
          <cell r="F418" t="str">
            <v>Generation</v>
          </cell>
        </row>
        <row r="419">
          <cell r="A419" t="str">
            <v>ROI</v>
          </cell>
          <cell r="B419" t="str">
            <v>CO2</v>
          </cell>
          <cell r="F419" t="str">
            <v>Intensity</v>
          </cell>
        </row>
        <row r="420">
          <cell r="A420" t="str">
            <v>ROI</v>
          </cell>
          <cell r="B420" t="str">
            <v>CO2</v>
          </cell>
          <cell r="F420" t="str">
            <v>Cost</v>
          </cell>
        </row>
        <row r="421">
          <cell r="A421" t="str">
            <v>ROI</v>
          </cell>
          <cell r="B421" t="str">
            <v>CO2</v>
          </cell>
          <cell r="F421" t="str">
            <v>Incremental Cost</v>
          </cell>
        </row>
        <row r="422">
          <cell r="A422" t="str">
            <v>ROI</v>
          </cell>
          <cell r="B422" t="str">
            <v>CO2</v>
          </cell>
          <cell r="F422" t="str">
            <v>SRMC</v>
          </cell>
        </row>
        <row r="423">
          <cell r="A423" t="str">
            <v>ROI</v>
          </cell>
          <cell r="B423" t="str">
            <v>CO2</v>
          </cell>
          <cell r="F423" t="str">
            <v>Production</v>
          </cell>
        </row>
        <row r="424">
          <cell r="A424" t="str">
            <v>ROI</v>
          </cell>
          <cell r="B424" t="str">
            <v>CO2</v>
          </cell>
          <cell r="F424" t="str">
            <v>Generation</v>
          </cell>
        </row>
        <row r="425">
          <cell r="A425" t="str">
            <v>ROI</v>
          </cell>
          <cell r="B425" t="str">
            <v>CO2</v>
          </cell>
          <cell r="F425" t="str">
            <v>Intensity</v>
          </cell>
        </row>
        <row r="426">
          <cell r="A426" t="str">
            <v>ROI</v>
          </cell>
          <cell r="B426" t="str">
            <v>CO2</v>
          </cell>
          <cell r="F426" t="str">
            <v>Cost</v>
          </cell>
        </row>
        <row r="427">
          <cell r="A427" t="str">
            <v>ROI</v>
          </cell>
          <cell r="B427" t="str">
            <v>CO2</v>
          </cell>
          <cell r="F427" t="str">
            <v>Incremental Cost</v>
          </cell>
        </row>
        <row r="428">
          <cell r="A428" t="str">
            <v>ROI</v>
          </cell>
          <cell r="B428" t="str">
            <v>CO2</v>
          </cell>
          <cell r="F428" t="str">
            <v>SRMC</v>
          </cell>
        </row>
        <row r="429">
          <cell r="A429" t="str">
            <v>ROI</v>
          </cell>
          <cell r="B429" t="str">
            <v>CO2</v>
          </cell>
          <cell r="F429" t="str">
            <v>Production</v>
          </cell>
        </row>
        <row r="430">
          <cell r="A430" t="str">
            <v>ROI</v>
          </cell>
          <cell r="B430" t="str">
            <v>CO2</v>
          </cell>
          <cell r="F430" t="str">
            <v>Generation</v>
          </cell>
        </row>
        <row r="431">
          <cell r="A431" t="str">
            <v>ROI</v>
          </cell>
          <cell r="B431" t="str">
            <v>CO2</v>
          </cell>
          <cell r="F431" t="str">
            <v>Intensity</v>
          </cell>
        </row>
        <row r="432">
          <cell r="A432" t="str">
            <v>ROI</v>
          </cell>
          <cell r="B432" t="str">
            <v>CO2</v>
          </cell>
          <cell r="F432" t="str">
            <v>Cost</v>
          </cell>
        </row>
        <row r="433">
          <cell r="A433" t="str">
            <v>ROI</v>
          </cell>
          <cell r="B433" t="str">
            <v>CO2</v>
          </cell>
          <cell r="F433" t="str">
            <v>Incremental Cost</v>
          </cell>
        </row>
        <row r="434">
          <cell r="A434" t="str">
            <v>ROI</v>
          </cell>
          <cell r="B434" t="str">
            <v>CO2</v>
          </cell>
          <cell r="F434" t="str">
            <v>SRMC</v>
          </cell>
        </row>
        <row r="435">
          <cell r="A435" t="str">
            <v>ROI</v>
          </cell>
          <cell r="B435" t="str">
            <v>CO2</v>
          </cell>
          <cell r="F435" t="str">
            <v>Production</v>
          </cell>
        </row>
        <row r="436">
          <cell r="A436" t="str">
            <v>ROI</v>
          </cell>
          <cell r="B436" t="str">
            <v>CO2</v>
          </cell>
          <cell r="F436" t="str">
            <v>Generation</v>
          </cell>
        </row>
        <row r="437">
          <cell r="A437" t="str">
            <v>ROI</v>
          </cell>
          <cell r="B437" t="str">
            <v>CO2</v>
          </cell>
          <cell r="F437" t="str">
            <v>Intensity</v>
          </cell>
        </row>
        <row r="438">
          <cell r="A438" t="str">
            <v>ROI</v>
          </cell>
          <cell r="B438" t="str">
            <v>CO2</v>
          </cell>
          <cell r="F438" t="str">
            <v>Cost</v>
          </cell>
        </row>
        <row r="439">
          <cell r="A439" t="str">
            <v>ROI</v>
          </cell>
          <cell r="B439" t="str">
            <v>CO2</v>
          </cell>
          <cell r="F439" t="str">
            <v>Incremental Cost</v>
          </cell>
        </row>
        <row r="440">
          <cell r="A440" t="str">
            <v>ROI</v>
          </cell>
          <cell r="B440" t="str">
            <v>CO2</v>
          </cell>
          <cell r="F440" t="str">
            <v>SRMC</v>
          </cell>
        </row>
        <row r="441">
          <cell r="A441" t="str">
            <v>ROI</v>
          </cell>
          <cell r="B441" t="str">
            <v>CO2</v>
          </cell>
          <cell r="F441" t="str">
            <v>Production</v>
          </cell>
        </row>
        <row r="442">
          <cell r="A442" t="str">
            <v>ROI</v>
          </cell>
          <cell r="B442" t="str">
            <v>CO2</v>
          </cell>
          <cell r="F442" t="str">
            <v>Generation</v>
          </cell>
        </row>
        <row r="443">
          <cell r="A443" t="str">
            <v>ROI</v>
          </cell>
          <cell r="B443" t="str">
            <v>CO2</v>
          </cell>
          <cell r="F443" t="str">
            <v>Intensity</v>
          </cell>
        </row>
        <row r="444">
          <cell r="A444" t="str">
            <v>ROI</v>
          </cell>
          <cell r="B444" t="str">
            <v>CO2</v>
          </cell>
          <cell r="F444" t="str">
            <v>Cost</v>
          </cell>
        </row>
        <row r="445">
          <cell r="A445" t="str">
            <v>ROI</v>
          </cell>
          <cell r="B445" t="str">
            <v>CO2</v>
          </cell>
          <cell r="F445" t="str">
            <v>Incremental Cost</v>
          </cell>
        </row>
        <row r="446">
          <cell r="A446" t="str">
            <v>ROI</v>
          </cell>
          <cell r="B446" t="str">
            <v>CO2</v>
          </cell>
          <cell r="F446" t="str">
            <v>SRMC</v>
          </cell>
        </row>
        <row r="447">
          <cell r="A447" t="str">
            <v>ROI</v>
          </cell>
          <cell r="B447" t="str">
            <v>CO2</v>
          </cell>
          <cell r="F447" t="str">
            <v>Production</v>
          </cell>
        </row>
        <row r="448">
          <cell r="A448" t="str">
            <v>ROI</v>
          </cell>
          <cell r="B448" t="str">
            <v>CO2</v>
          </cell>
          <cell r="F448" t="str">
            <v>Generation</v>
          </cell>
        </row>
        <row r="449">
          <cell r="A449" t="str">
            <v>ROI</v>
          </cell>
          <cell r="B449" t="str">
            <v>CO2</v>
          </cell>
          <cell r="F449" t="str">
            <v>Intensity</v>
          </cell>
        </row>
        <row r="450">
          <cell r="A450" t="str">
            <v>ROI</v>
          </cell>
          <cell r="B450" t="str">
            <v>CO2</v>
          </cell>
          <cell r="F450" t="str">
            <v>Cost</v>
          </cell>
        </row>
        <row r="451">
          <cell r="A451" t="str">
            <v>ROI</v>
          </cell>
          <cell r="B451" t="str">
            <v>CO2</v>
          </cell>
          <cell r="F451" t="str">
            <v>Incremental Cost</v>
          </cell>
        </row>
        <row r="452">
          <cell r="A452" t="str">
            <v>ROI</v>
          </cell>
          <cell r="B452" t="str">
            <v>CO2</v>
          </cell>
          <cell r="F452" t="str">
            <v>SRMC</v>
          </cell>
        </row>
        <row r="453">
          <cell r="A453" t="str">
            <v>ROI</v>
          </cell>
          <cell r="B453" t="str">
            <v>CO2</v>
          </cell>
          <cell r="F453" t="str">
            <v>Production</v>
          </cell>
        </row>
        <row r="454">
          <cell r="A454" t="str">
            <v>ROI</v>
          </cell>
          <cell r="B454" t="str">
            <v>CO2</v>
          </cell>
          <cell r="F454" t="str">
            <v>Generation</v>
          </cell>
        </row>
        <row r="455">
          <cell r="A455" t="str">
            <v>ROI</v>
          </cell>
          <cell r="B455" t="str">
            <v>CO2</v>
          </cell>
          <cell r="F455" t="str">
            <v>Intensity</v>
          </cell>
        </row>
        <row r="456">
          <cell r="A456" t="str">
            <v>ROI</v>
          </cell>
          <cell r="B456" t="str">
            <v>CO2</v>
          </cell>
          <cell r="F456" t="str">
            <v>Cost</v>
          </cell>
        </row>
        <row r="457">
          <cell r="A457" t="str">
            <v>ROI</v>
          </cell>
          <cell r="B457" t="str">
            <v>CO2</v>
          </cell>
          <cell r="F457" t="str">
            <v>Incremental Cost</v>
          </cell>
        </row>
        <row r="458">
          <cell r="A458" t="str">
            <v>ROI</v>
          </cell>
          <cell r="B458" t="str">
            <v>CO2</v>
          </cell>
          <cell r="F458" t="str">
            <v>SRMC</v>
          </cell>
        </row>
        <row r="459">
          <cell r="A459" t="str">
            <v>ROI</v>
          </cell>
          <cell r="B459" t="str">
            <v>CO2</v>
          </cell>
          <cell r="F459" t="str">
            <v>Production</v>
          </cell>
        </row>
        <row r="460">
          <cell r="A460" t="str">
            <v>ROI</v>
          </cell>
          <cell r="B460" t="str">
            <v>CO2</v>
          </cell>
          <cell r="F460" t="str">
            <v>Generation</v>
          </cell>
        </row>
        <row r="461">
          <cell r="A461" t="str">
            <v>ROI</v>
          </cell>
          <cell r="B461" t="str">
            <v>CO2</v>
          </cell>
          <cell r="F461" t="str">
            <v>Intensity</v>
          </cell>
        </row>
        <row r="462">
          <cell r="A462" t="str">
            <v>ROI</v>
          </cell>
          <cell r="B462" t="str">
            <v>CO2</v>
          </cell>
          <cell r="F462" t="str">
            <v>Cost</v>
          </cell>
        </row>
        <row r="463">
          <cell r="A463" t="str">
            <v>ROI</v>
          </cell>
          <cell r="B463" t="str">
            <v>CO2</v>
          </cell>
          <cell r="F463" t="str">
            <v>Incremental Cost</v>
          </cell>
        </row>
        <row r="464">
          <cell r="A464" t="str">
            <v>ROI</v>
          </cell>
          <cell r="B464" t="str">
            <v>CO2</v>
          </cell>
          <cell r="F464" t="str">
            <v>SRMC</v>
          </cell>
        </row>
        <row r="465">
          <cell r="A465" t="str">
            <v>ROI</v>
          </cell>
          <cell r="B465" t="str">
            <v>CO2</v>
          </cell>
          <cell r="F465" t="str">
            <v>Production</v>
          </cell>
        </row>
        <row r="466">
          <cell r="A466" t="str">
            <v>ROI</v>
          </cell>
          <cell r="B466" t="str">
            <v>CO2</v>
          </cell>
          <cell r="F466" t="str">
            <v>Generation</v>
          </cell>
        </row>
        <row r="467">
          <cell r="A467" t="str">
            <v>ROI</v>
          </cell>
          <cell r="B467" t="str">
            <v>CO2</v>
          </cell>
          <cell r="F467" t="str">
            <v>Intensity</v>
          </cell>
        </row>
        <row r="468">
          <cell r="A468" t="str">
            <v>ROI</v>
          </cell>
          <cell r="B468" t="str">
            <v>CO2</v>
          </cell>
          <cell r="F468" t="str">
            <v>Cost</v>
          </cell>
        </row>
        <row r="469">
          <cell r="A469" t="str">
            <v>ROI</v>
          </cell>
          <cell r="B469" t="str">
            <v>CO2</v>
          </cell>
          <cell r="F469" t="str">
            <v>Incremental Cost</v>
          </cell>
        </row>
        <row r="470">
          <cell r="A470" t="str">
            <v>ROI</v>
          </cell>
          <cell r="B470" t="str">
            <v>CO2</v>
          </cell>
          <cell r="F470" t="str">
            <v>SRMC</v>
          </cell>
        </row>
        <row r="471">
          <cell r="A471" t="str">
            <v>ROI</v>
          </cell>
          <cell r="B471" t="str">
            <v>CO2</v>
          </cell>
          <cell r="F471" t="str">
            <v>Production</v>
          </cell>
        </row>
        <row r="472">
          <cell r="A472" t="str">
            <v>ROI</v>
          </cell>
          <cell r="B472" t="str">
            <v>CO2</v>
          </cell>
          <cell r="F472" t="str">
            <v>Generation</v>
          </cell>
        </row>
        <row r="473">
          <cell r="A473" t="str">
            <v>ROI</v>
          </cell>
          <cell r="B473" t="str">
            <v>CO2</v>
          </cell>
          <cell r="F473" t="str">
            <v>Intensity</v>
          </cell>
        </row>
        <row r="474">
          <cell r="A474" t="str">
            <v>ROI</v>
          </cell>
          <cell r="B474" t="str">
            <v>CO2</v>
          </cell>
          <cell r="F474" t="str">
            <v>Cost</v>
          </cell>
        </row>
        <row r="475">
          <cell r="A475" t="str">
            <v>ROI</v>
          </cell>
          <cell r="B475" t="str">
            <v>CO2</v>
          </cell>
          <cell r="F475" t="str">
            <v>Incremental Cost</v>
          </cell>
        </row>
        <row r="476">
          <cell r="A476" t="str">
            <v>ROI</v>
          </cell>
          <cell r="B476" t="str">
            <v>CO2</v>
          </cell>
          <cell r="F476" t="str">
            <v>SRMC</v>
          </cell>
        </row>
        <row r="477">
          <cell r="A477" t="str">
            <v>ROI</v>
          </cell>
          <cell r="B477" t="str">
            <v>CO2</v>
          </cell>
          <cell r="F477" t="str">
            <v>Production</v>
          </cell>
        </row>
        <row r="478">
          <cell r="A478" t="str">
            <v>ROI</v>
          </cell>
          <cell r="B478" t="str">
            <v>CO2</v>
          </cell>
          <cell r="F478" t="str">
            <v>Generation</v>
          </cell>
        </row>
        <row r="479">
          <cell r="A479" t="str">
            <v>ROI</v>
          </cell>
          <cell r="B479" t="str">
            <v>CO2</v>
          </cell>
          <cell r="F479" t="str">
            <v>Intensity</v>
          </cell>
        </row>
        <row r="480">
          <cell r="A480" t="str">
            <v>ROI</v>
          </cell>
          <cell r="B480" t="str">
            <v>CO2</v>
          </cell>
          <cell r="F480" t="str">
            <v>Cost</v>
          </cell>
        </row>
        <row r="481">
          <cell r="A481" t="str">
            <v>ROI</v>
          </cell>
          <cell r="B481" t="str">
            <v>CO2</v>
          </cell>
          <cell r="F481" t="str">
            <v>Incremental Cost</v>
          </cell>
        </row>
        <row r="482">
          <cell r="A482" t="str">
            <v>ROI</v>
          </cell>
          <cell r="B482" t="str">
            <v>CO2</v>
          </cell>
          <cell r="F482" t="str">
            <v>SRMC</v>
          </cell>
        </row>
        <row r="483">
          <cell r="A483" t="str">
            <v>ROI</v>
          </cell>
          <cell r="B483" t="str">
            <v>CO2</v>
          </cell>
          <cell r="F483" t="str">
            <v>Production</v>
          </cell>
        </row>
        <row r="484">
          <cell r="A484" t="str">
            <v>ROI</v>
          </cell>
          <cell r="B484" t="str">
            <v>CO2</v>
          </cell>
          <cell r="F484" t="str">
            <v>Generation</v>
          </cell>
        </row>
        <row r="485">
          <cell r="A485" t="str">
            <v>ROI</v>
          </cell>
          <cell r="B485" t="str">
            <v>CO2</v>
          </cell>
          <cell r="F485" t="str">
            <v>Intensity</v>
          </cell>
        </row>
        <row r="486">
          <cell r="A486" t="str">
            <v>ROI</v>
          </cell>
          <cell r="B486" t="str">
            <v>CO2</v>
          </cell>
          <cell r="F486" t="str">
            <v>Cost</v>
          </cell>
        </row>
        <row r="487">
          <cell r="A487" t="str">
            <v>ROI</v>
          </cell>
          <cell r="B487" t="str">
            <v>CO2</v>
          </cell>
          <cell r="F487" t="str">
            <v>Incremental Cost</v>
          </cell>
        </row>
        <row r="488">
          <cell r="A488" t="str">
            <v>ROI</v>
          </cell>
          <cell r="B488" t="str">
            <v>CO2</v>
          </cell>
          <cell r="F488" t="str">
            <v>SRMC</v>
          </cell>
        </row>
        <row r="489">
          <cell r="A489" t="str">
            <v>ROI</v>
          </cell>
          <cell r="B489" t="str">
            <v>CO2</v>
          </cell>
          <cell r="F489" t="str">
            <v>Production</v>
          </cell>
        </row>
        <row r="490">
          <cell r="A490" t="str">
            <v>ROI</v>
          </cell>
          <cell r="B490" t="str">
            <v>CO2</v>
          </cell>
          <cell r="F490" t="str">
            <v>Generation</v>
          </cell>
        </row>
        <row r="491">
          <cell r="A491" t="str">
            <v>ROI</v>
          </cell>
          <cell r="B491" t="str">
            <v>CO2</v>
          </cell>
          <cell r="F491" t="str">
            <v>Intensity</v>
          </cell>
        </row>
        <row r="492">
          <cell r="A492" t="str">
            <v>ROI</v>
          </cell>
          <cell r="B492" t="str">
            <v>CO2</v>
          </cell>
          <cell r="F492" t="str">
            <v>Cost</v>
          </cell>
        </row>
        <row r="493">
          <cell r="A493" t="str">
            <v>ROI</v>
          </cell>
          <cell r="B493" t="str">
            <v>CO2</v>
          </cell>
          <cell r="F493" t="str">
            <v>Incremental Cost</v>
          </cell>
        </row>
        <row r="494">
          <cell r="A494" t="str">
            <v>ROI</v>
          </cell>
          <cell r="B494" t="str">
            <v>CO2</v>
          </cell>
          <cell r="F494" t="str">
            <v>SRMC</v>
          </cell>
        </row>
        <row r="495">
          <cell r="A495" t="str">
            <v>ROI</v>
          </cell>
          <cell r="B495" t="str">
            <v>CO2</v>
          </cell>
          <cell r="F495" t="str">
            <v>Production</v>
          </cell>
        </row>
        <row r="496">
          <cell r="A496" t="str">
            <v>ROI</v>
          </cell>
          <cell r="B496" t="str">
            <v>CO2</v>
          </cell>
          <cell r="F496" t="str">
            <v>Generation</v>
          </cell>
        </row>
        <row r="497">
          <cell r="A497" t="str">
            <v>ROI</v>
          </cell>
          <cell r="B497" t="str">
            <v>CO2</v>
          </cell>
          <cell r="F497" t="str">
            <v>Intensity</v>
          </cell>
        </row>
        <row r="498">
          <cell r="A498" t="str">
            <v>ROI</v>
          </cell>
          <cell r="B498" t="str">
            <v>CO2</v>
          </cell>
          <cell r="F498" t="str">
            <v>Cost</v>
          </cell>
        </row>
        <row r="499">
          <cell r="A499" t="str">
            <v>ROI</v>
          </cell>
          <cell r="B499" t="str">
            <v>CO2</v>
          </cell>
          <cell r="F499" t="str">
            <v>Incremental Cost</v>
          </cell>
        </row>
        <row r="500">
          <cell r="A500" t="str">
            <v>ROI</v>
          </cell>
          <cell r="B500" t="str">
            <v>CO2</v>
          </cell>
          <cell r="F500" t="str">
            <v>SRMC</v>
          </cell>
        </row>
        <row r="501">
          <cell r="A501" t="str">
            <v>ROI</v>
          </cell>
          <cell r="B501" t="str">
            <v>CO2</v>
          </cell>
          <cell r="F501" t="str">
            <v>Production</v>
          </cell>
        </row>
        <row r="502">
          <cell r="A502" t="str">
            <v>ROI</v>
          </cell>
          <cell r="B502" t="str">
            <v>CO2</v>
          </cell>
          <cell r="F502" t="str">
            <v>Generation</v>
          </cell>
        </row>
        <row r="503">
          <cell r="A503" t="str">
            <v>ROI</v>
          </cell>
          <cell r="B503" t="str">
            <v>CO2</v>
          </cell>
          <cell r="F503" t="str">
            <v>Intensity</v>
          </cell>
        </row>
        <row r="504">
          <cell r="A504" t="str">
            <v>ROI</v>
          </cell>
          <cell r="B504" t="str">
            <v>CO2</v>
          </cell>
          <cell r="F504" t="str">
            <v>Cost</v>
          </cell>
        </row>
        <row r="505">
          <cell r="A505" t="str">
            <v>ROI</v>
          </cell>
          <cell r="B505" t="str">
            <v>CO2</v>
          </cell>
          <cell r="F505" t="str">
            <v>Incremental Cost</v>
          </cell>
        </row>
        <row r="506">
          <cell r="A506" t="str">
            <v>ROI</v>
          </cell>
          <cell r="B506" t="str">
            <v>CO2</v>
          </cell>
          <cell r="F506" t="str">
            <v>SRMC</v>
          </cell>
        </row>
        <row r="507">
          <cell r="A507" t="str">
            <v>ROI</v>
          </cell>
          <cell r="B507" t="str">
            <v>CO2</v>
          </cell>
          <cell r="F507" t="str">
            <v>Production</v>
          </cell>
        </row>
        <row r="508">
          <cell r="A508" t="str">
            <v>ROI</v>
          </cell>
          <cell r="B508" t="str">
            <v>CO2</v>
          </cell>
          <cell r="F508" t="str">
            <v>Generation</v>
          </cell>
        </row>
        <row r="509">
          <cell r="A509" t="str">
            <v>ROI</v>
          </cell>
          <cell r="B509" t="str">
            <v>CO2</v>
          </cell>
          <cell r="F509" t="str">
            <v>Intensity</v>
          </cell>
        </row>
        <row r="510">
          <cell r="A510" t="str">
            <v>ROI</v>
          </cell>
          <cell r="B510" t="str">
            <v>CO2</v>
          </cell>
          <cell r="F510" t="str">
            <v>Cost</v>
          </cell>
        </row>
        <row r="511">
          <cell r="A511" t="str">
            <v>ROI</v>
          </cell>
          <cell r="B511" t="str">
            <v>CO2</v>
          </cell>
          <cell r="F511" t="str">
            <v>Incremental Cost</v>
          </cell>
        </row>
        <row r="512">
          <cell r="A512" t="str">
            <v>ROI</v>
          </cell>
          <cell r="B512" t="str">
            <v>CO2</v>
          </cell>
          <cell r="F512" t="str">
            <v>SRMC</v>
          </cell>
        </row>
        <row r="513">
          <cell r="A513" t="str">
            <v>NI</v>
          </cell>
          <cell r="B513" t="str">
            <v>Nox</v>
          </cell>
          <cell r="F513" t="str">
            <v>Production</v>
          </cell>
        </row>
        <row r="514">
          <cell r="A514" t="str">
            <v>NI</v>
          </cell>
          <cell r="B514" t="str">
            <v>Nox</v>
          </cell>
          <cell r="F514" t="str">
            <v>Generation</v>
          </cell>
        </row>
        <row r="515">
          <cell r="A515" t="str">
            <v>NI</v>
          </cell>
          <cell r="B515" t="str">
            <v>Nox</v>
          </cell>
          <cell r="F515" t="str">
            <v>Intensity</v>
          </cell>
        </row>
        <row r="516">
          <cell r="A516" t="str">
            <v>NI</v>
          </cell>
          <cell r="B516" t="str">
            <v>Nox</v>
          </cell>
          <cell r="F516" t="str">
            <v>Cost</v>
          </cell>
        </row>
        <row r="517">
          <cell r="A517" t="str">
            <v>NI</v>
          </cell>
          <cell r="B517" t="str">
            <v>Nox</v>
          </cell>
          <cell r="F517" t="str">
            <v>Incremental Cost</v>
          </cell>
        </row>
        <row r="518">
          <cell r="A518" t="str">
            <v>NI</v>
          </cell>
          <cell r="B518" t="str">
            <v>Nox</v>
          </cell>
          <cell r="F518" t="str">
            <v>SRMC</v>
          </cell>
        </row>
        <row r="519">
          <cell r="A519" t="str">
            <v>NI</v>
          </cell>
          <cell r="B519" t="str">
            <v>Nox</v>
          </cell>
          <cell r="F519" t="str">
            <v>Production</v>
          </cell>
        </row>
        <row r="520">
          <cell r="A520" t="str">
            <v>NI</v>
          </cell>
          <cell r="B520" t="str">
            <v>Nox</v>
          </cell>
          <cell r="F520" t="str">
            <v>Generation</v>
          </cell>
        </row>
        <row r="521">
          <cell r="A521" t="str">
            <v>NI</v>
          </cell>
          <cell r="B521" t="str">
            <v>Nox</v>
          </cell>
          <cell r="F521" t="str">
            <v>Intensity</v>
          </cell>
        </row>
        <row r="522">
          <cell r="A522" t="str">
            <v>NI</v>
          </cell>
          <cell r="B522" t="str">
            <v>Nox</v>
          </cell>
          <cell r="F522" t="str">
            <v>Cost</v>
          </cell>
        </row>
        <row r="523">
          <cell r="A523" t="str">
            <v>NI</v>
          </cell>
          <cell r="B523" t="str">
            <v>Nox</v>
          </cell>
          <cell r="F523" t="str">
            <v>Incremental Cost</v>
          </cell>
        </row>
        <row r="524">
          <cell r="A524" t="str">
            <v>NI</v>
          </cell>
          <cell r="B524" t="str">
            <v>Nox</v>
          </cell>
          <cell r="F524" t="str">
            <v>SRMC</v>
          </cell>
        </row>
        <row r="525">
          <cell r="A525" t="str">
            <v>NI</v>
          </cell>
          <cell r="B525" t="str">
            <v>Nox</v>
          </cell>
          <cell r="F525" t="str">
            <v>Production</v>
          </cell>
        </row>
        <row r="526">
          <cell r="A526" t="str">
            <v>NI</v>
          </cell>
          <cell r="B526" t="str">
            <v>Nox</v>
          </cell>
          <cell r="F526" t="str">
            <v>Generation</v>
          </cell>
        </row>
        <row r="527">
          <cell r="A527" t="str">
            <v>NI</v>
          </cell>
          <cell r="B527" t="str">
            <v>Nox</v>
          </cell>
          <cell r="F527" t="str">
            <v>Intensity</v>
          </cell>
        </row>
        <row r="528">
          <cell r="A528" t="str">
            <v>NI</v>
          </cell>
          <cell r="B528" t="str">
            <v>Nox</v>
          </cell>
          <cell r="F528" t="str">
            <v>Cost</v>
          </cell>
        </row>
        <row r="529">
          <cell r="A529" t="str">
            <v>NI</v>
          </cell>
          <cell r="B529" t="str">
            <v>Nox</v>
          </cell>
          <cell r="F529" t="str">
            <v>Incremental Cost</v>
          </cell>
        </row>
        <row r="530">
          <cell r="A530" t="str">
            <v>NI</v>
          </cell>
          <cell r="B530" t="str">
            <v>Nox</v>
          </cell>
          <cell r="F530" t="str">
            <v>SRMC</v>
          </cell>
        </row>
        <row r="531">
          <cell r="A531" t="str">
            <v>NI</v>
          </cell>
          <cell r="B531" t="str">
            <v>Nox</v>
          </cell>
          <cell r="F531" t="str">
            <v>Production</v>
          </cell>
        </row>
        <row r="532">
          <cell r="A532" t="str">
            <v>NI</v>
          </cell>
          <cell r="B532" t="str">
            <v>Nox</v>
          </cell>
          <cell r="F532" t="str">
            <v>Generation</v>
          </cell>
        </row>
        <row r="533">
          <cell r="A533" t="str">
            <v>NI</v>
          </cell>
          <cell r="B533" t="str">
            <v>Nox</v>
          </cell>
          <cell r="F533" t="str">
            <v>Intensity</v>
          </cell>
        </row>
        <row r="534">
          <cell r="A534" t="str">
            <v>NI</v>
          </cell>
          <cell r="B534" t="str">
            <v>Nox</v>
          </cell>
          <cell r="F534" t="str">
            <v>Cost</v>
          </cell>
        </row>
        <row r="535">
          <cell r="A535" t="str">
            <v>NI</v>
          </cell>
          <cell r="B535" t="str">
            <v>Nox</v>
          </cell>
          <cell r="F535" t="str">
            <v>Incremental Cost</v>
          </cell>
        </row>
        <row r="536">
          <cell r="A536" t="str">
            <v>NI</v>
          </cell>
          <cell r="B536" t="str">
            <v>Nox</v>
          </cell>
          <cell r="F536" t="str">
            <v>SRMC</v>
          </cell>
        </row>
        <row r="537">
          <cell r="A537" t="str">
            <v>NI</v>
          </cell>
          <cell r="B537" t="str">
            <v>Nox</v>
          </cell>
          <cell r="F537" t="str">
            <v>Production</v>
          </cell>
        </row>
        <row r="538">
          <cell r="A538" t="str">
            <v>NI</v>
          </cell>
          <cell r="B538" t="str">
            <v>Nox</v>
          </cell>
          <cell r="F538" t="str">
            <v>Generation</v>
          </cell>
        </row>
        <row r="539">
          <cell r="A539" t="str">
            <v>NI</v>
          </cell>
          <cell r="B539" t="str">
            <v>Nox</v>
          </cell>
          <cell r="F539" t="str">
            <v>Intensity</v>
          </cell>
        </row>
        <row r="540">
          <cell r="A540" t="str">
            <v>NI</v>
          </cell>
          <cell r="B540" t="str">
            <v>Nox</v>
          </cell>
          <cell r="F540" t="str">
            <v>Cost</v>
          </cell>
        </row>
        <row r="541">
          <cell r="A541" t="str">
            <v>NI</v>
          </cell>
          <cell r="B541" t="str">
            <v>Nox</v>
          </cell>
          <cell r="F541" t="str">
            <v>Incremental Cost</v>
          </cell>
        </row>
        <row r="542">
          <cell r="A542" t="str">
            <v>NI</v>
          </cell>
          <cell r="B542" t="str">
            <v>Nox</v>
          </cell>
          <cell r="F542" t="str">
            <v>SRMC</v>
          </cell>
        </row>
        <row r="543">
          <cell r="A543" t="str">
            <v>NI</v>
          </cell>
          <cell r="B543" t="str">
            <v>Nox</v>
          </cell>
          <cell r="F543" t="str">
            <v>Production</v>
          </cell>
        </row>
        <row r="544">
          <cell r="A544" t="str">
            <v>NI</v>
          </cell>
          <cell r="B544" t="str">
            <v>Nox</v>
          </cell>
          <cell r="F544" t="str">
            <v>Generation</v>
          </cell>
        </row>
        <row r="545">
          <cell r="A545" t="str">
            <v>NI</v>
          </cell>
          <cell r="B545" t="str">
            <v>Nox</v>
          </cell>
          <cell r="F545" t="str">
            <v>Intensity</v>
          </cell>
        </row>
        <row r="546">
          <cell r="A546" t="str">
            <v>NI</v>
          </cell>
          <cell r="B546" t="str">
            <v>Nox</v>
          </cell>
          <cell r="F546" t="str">
            <v>Cost</v>
          </cell>
        </row>
        <row r="547">
          <cell r="A547" t="str">
            <v>NI</v>
          </cell>
          <cell r="B547" t="str">
            <v>Nox</v>
          </cell>
          <cell r="F547" t="str">
            <v>Incremental Cost</v>
          </cell>
        </row>
        <row r="548">
          <cell r="A548" t="str">
            <v>NI</v>
          </cell>
          <cell r="B548" t="str">
            <v>Nox</v>
          </cell>
          <cell r="F548" t="str">
            <v>SRMC</v>
          </cell>
        </row>
        <row r="549">
          <cell r="A549" t="str">
            <v>NI</v>
          </cell>
          <cell r="B549" t="str">
            <v>Nox</v>
          </cell>
          <cell r="F549" t="str">
            <v>Production</v>
          </cell>
        </row>
        <row r="550">
          <cell r="A550" t="str">
            <v>NI</v>
          </cell>
          <cell r="B550" t="str">
            <v>Nox</v>
          </cell>
          <cell r="F550" t="str">
            <v>Generation</v>
          </cell>
        </row>
        <row r="551">
          <cell r="A551" t="str">
            <v>NI</v>
          </cell>
          <cell r="B551" t="str">
            <v>Nox</v>
          </cell>
          <cell r="F551" t="str">
            <v>Intensity</v>
          </cell>
        </row>
        <row r="552">
          <cell r="A552" t="str">
            <v>NI</v>
          </cell>
          <cell r="B552" t="str">
            <v>Nox</v>
          </cell>
          <cell r="F552" t="str">
            <v>Cost</v>
          </cell>
        </row>
        <row r="553">
          <cell r="A553" t="str">
            <v>NI</v>
          </cell>
          <cell r="B553" t="str">
            <v>Nox</v>
          </cell>
          <cell r="F553" t="str">
            <v>Incremental Cost</v>
          </cell>
        </row>
        <row r="554">
          <cell r="A554" t="str">
            <v>NI</v>
          </cell>
          <cell r="B554" t="str">
            <v>Nox</v>
          </cell>
          <cell r="F554" t="str">
            <v>SRMC</v>
          </cell>
        </row>
        <row r="555">
          <cell r="A555" t="str">
            <v>NI</v>
          </cell>
          <cell r="B555" t="str">
            <v>Nox</v>
          </cell>
          <cell r="F555" t="str">
            <v>Production</v>
          </cell>
        </row>
        <row r="556">
          <cell r="A556" t="str">
            <v>NI</v>
          </cell>
          <cell r="B556" t="str">
            <v>Nox</v>
          </cell>
          <cell r="F556" t="str">
            <v>Generation</v>
          </cell>
        </row>
        <row r="557">
          <cell r="A557" t="str">
            <v>NI</v>
          </cell>
          <cell r="B557" t="str">
            <v>Nox</v>
          </cell>
          <cell r="F557" t="str">
            <v>Intensity</v>
          </cell>
        </row>
        <row r="558">
          <cell r="A558" t="str">
            <v>NI</v>
          </cell>
          <cell r="B558" t="str">
            <v>Nox</v>
          </cell>
          <cell r="F558" t="str">
            <v>Cost</v>
          </cell>
        </row>
        <row r="559">
          <cell r="A559" t="str">
            <v>NI</v>
          </cell>
          <cell r="B559" t="str">
            <v>Nox</v>
          </cell>
          <cell r="F559" t="str">
            <v>Incremental Cost</v>
          </cell>
        </row>
        <row r="560">
          <cell r="A560" t="str">
            <v>NI</v>
          </cell>
          <cell r="B560" t="str">
            <v>Nox</v>
          </cell>
          <cell r="F560" t="str">
            <v>SRMC</v>
          </cell>
        </row>
        <row r="561">
          <cell r="A561" t="str">
            <v>NI</v>
          </cell>
          <cell r="B561" t="str">
            <v>Nox</v>
          </cell>
          <cell r="F561" t="str">
            <v>Production</v>
          </cell>
        </row>
        <row r="562">
          <cell r="A562" t="str">
            <v>NI</v>
          </cell>
          <cell r="B562" t="str">
            <v>Nox</v>
          </cell>
          <cell r="F562" t="str">
            <v>Generation</v>
          </cell>
        </row>
        <row r="563">
          <cell r="A563" t="str">
            <v>NI</v>
          </cell>
          <cell r="B563" t="str">
            <v>Nox</v>
          </cell>
          <cell r="F563" t="str">
            <v>Intensity</v>
          </cell>
        </row>
        <row r="564">
          <cell r="A564" t="str">
            <v>NI</v>
          </cell>
          <cell r="B564" t="str">
            <v>Nox</v>
          </cell>
          <cell r="F564" t="str">
            <v>Cost</v>
          </cell>
        </row>
        <row r="565">
          <cell r="A565" t="str">
            <v>NI</v>
          </cell>
          <cell r="B565" t="str">
            <v>Nox</v>
          </cell>
          <cell r="F565" t="str">
            <v>Incremental Cost</v>
          </cell>
        </row>
        <row r="566">
          <cell r="A566" t="str">
            <v>NI</v>
          </cell>
          <cell r="B566" t="str">
            <v>Nox</v>
          </cell>
          <cell r="F566" t="str">
            <v>SRMC</v>
          </cell>
        </row>
        <row r="567">
          <cell r="A567" t="str">
            <v>NI</v>
          </cell>
          <cell r="B567" t="str">
            <v>Nox</v>
          </cell>
          <cell r="F567" t="str">
            <v>Production</v>
          </cell>
        </row>
        <row r="568">
          <cell r="A568" t="str">
            <v>NI</v>
          </cell>
          <cell r="B568" t="str">
            <v>Nox</v>
          </cell>
          <cell r="F568" t="str">
            <v>Generation</v>
          </cell>
        </row>
        <row r="569">
          <cell r="A569" t="str">
            <v>NI</v>
          </cell>
          <cell r="B569" t="str">
            <v>Nox</v>
          </cell>
          <cell r="F569" t="str">
            <v>Intensity</v>
          </cell>
        </row>
        <row r="570">
          <cell r="A570" t="str">
            <v>NI</v>
          </cell>
          <cell r="B570" t="str">
            <v>Nox</v>
          </cell>
          <cell r="F570" t="str">
            <v>Cost</v>
          </cell>
        </row>
        <row r="571">
          <cell r="A571" t="str">
            <v>NI</v>
          </cell>
          <cell r="B571" t="str">
            <v>Nox</v>
          </cell>
          <cell r="F571" t="str">
            <v>Incremental Cost</v>
          </cell>
        </row>
        <row r="572">
          <cell r="A572" t="str">
            <v>NI</v>
          </cell>
          <cell r="B572" t="str">
            <v>Nox</v>
          </cell>
          <cell r="F572" t="str">
            <v>SRMC</v>
          </cell>
        </row>
        <row r="573">
          <cell r="A573" t="str">
            <v>NI</v>
          </cell>
          <cell r="B573" t="str">
            <v>Nox</v>
          </cell>
          <cell r="F573" t="str">
            <v>Production</v>
          </cell>
        </row>
        <row r="574">
          <cell r="A574" t="str">
            <v>NI</v>
          </cell>
          <cell r="B574" t="str">
            <v>Nox</v>
          </cell>
          <cell r="F574" t="str">
            <v>Generation</v>
          </cell>
        </row>
        <row r="575">
          <cell r="A575" t="str">
            <v>NI</v>
          </cell>
          <cell r="B575" t="str">
            <v>Nox</v>
          </cell>
          <cell r="F575" t="str">
            <v>Intensity</v>
          </cell>
        </row>
        <row r="576">
          <cell r="A576" t="str">
            <v>NI</v>
          </cell>
          <cell r="B576" t="str">
            <v>Nox</v>
          </cell>
          <cell r="F576" t="str">
            <v>Cost</v>
          </cell>
        </row>
        <row r="577">
          <cell r="A577" t="str">
            <v>NI</v>
          </cell>
          <cell r="B577" t="str">
            <v>Nox</v>
          </cell>
          <cell r="F577" t="str">
            <v>Incremental Cost</v>
          </cell>
        </row>
        <row r="578">
          <cell r="A578" t="str">
            <v>NI</v>
          </cell>
          <cell r="B578" t="str">
            <v>Nox</v>
          </cell>
          <cell r="F578" t="str">
            <v>SRMC</v>
          </cell>
        </row>
        <row r="579">
          <cell r="A579" t="str">
            <v>NI</v>
          </cell>
          <cell r="B579" t="str">
            <v>Nox</v>
          </cell>
          <cell r="F579" t="str">
            <v>Production</v>
          </cell>
        </row>
        <row r="580">
          <cell r="A580" t="str">
            <v>NI</v>
          </cell>
          <cell r="B580" t="str">
            <v>Nox</v>
          </cell>
          <cell r="F580" t="str">
            <v>Generation</v>
          </cell>
        </row>
        <row r="581">
          <cell r="A581" t="str">
            <v>NI</v>
          </cell>
          <cell r="B581" t="str">
            <v>Nox</v>
          </cell>
          <cell r="F581" t="str">
            <v>Intensity</v>
          </cell>
        </row>
        <row r="582">
          <cell r="A582" t="str">
            <v>NI</v>
          </cell>
          <cell r="B582" t="str">
            <v>Nox</v>
          </cell>
          <cell r="F582" t="str">
            <v>Cost</v>
          </cell>
        </row>
        <row r="583">
          <cell r="A583" t="str">
            <v>NI</v>
          </cell>
          <cell r="B583" t="str">
            <v>Nox</v>
          </cell>
          <cell r="F583" t="str">
            <v>Incremental Cost</v>
          </cell>
        </row>
        <row r="584">
          <cell r="A584" t="str">
            <v>NI</v>
          </cell>
          <cell r="B584" t="str">
            <v>Nox</v>
          </cell>
          <cell r="F584" t="str">
            <v>SRMC</v>
          </cell>
        </row>
        <row r="585">
          <cell r="A585" t="str">
            <v>NI</v>
          </cell>
          <cell r="B585" t="str">
            <v>Nox</v>
          </cell>
          <cell r="F585" t="str">
            <v>Production</v>
          </cell>
        </row>
        <row r="586">
          <cell r="A586" t="str">
            <v>NI</v>
          </cell>
          <cell r="B586" t="str">
            <v>Nox</v>
          </cell>
          <cell r="F586" t="str">
            <v>Generation</v>
          </cell>
        </row>
        <row r="587">
          <cell r="A587" t="str">
            <v>NI</v>
          </cell>
          <cell r="B587" t="str">
            <v>Nox</v>
          </cell>
          <cell r="F587" t="str">
            <v>Intensity</v>
          </cell>
        </row>
        <row r="588">
          <cell r="A588" t="str">
            <v>NI</v>
          </cell>
          <cell r="B588" t="str">
            <v>Nox</v>
          </cell>
          <cell r="F588" t="str">
            <v>Cost</v>
          </cell>
        </row>
        <row r="589">
          <cell r="A589" t="str">
            <v>NI</v>
          </cell>
          <cell r="B589" t="str">
            <v>Nox</v>
          </cell>
          <cell r="F589" t="str">
            <v>Incremental Cost</v>
          </cell>
        </row>
        <row r="590">
          <cell r="A590" t="str">
            <v>NI</v>
          </cell>
          <cell r="B590" t="str">
            <v>Nox</v>
          </cell>
          <cell r="F590" t="str">
            <v>SRMC</v>
          </cell>
        </row>
        <row r="591">
          <cell r="A591" t="str">
            <v>NI</v>
          </cell>
          <cell r="B591" t="str">
            <v>Nox</v>
          </cell>
          <cell r="F591" t="str">
            <v>Production</v>
          </cell>
        </row>
        <row r="592">
          <cell r="A592" t="str">
            <v>NI</v>
          </cell>
          <cell r="B592" t="str">
            <v>Nox</v>
          </cell>
          <cell r="F592" t="str">
            <v>Generation</v>
          </cell>
        </row>
        <row r="593">
          <cell r="A593" t="str">
            <v>NI</v>
          </cell>
          <cell r="B593" t="str">
            <v>Nox</v>
          </cell>
          <cell r="F593" t="str">
            <v>Intensity</v>
          </cell>
        </row>
        <row r="594">
          <cell r="A594" t="str">
            <v>NI</v>
          </cell>
          <cell r="B594" t="str">
            <v>Nox</v>
          </cell>
          <cell r="F594" t="str">
            <v>Cost</v>
          </cell>
        </row>
        <row r="595">
          <cell r="A595" t="str">
            <v>NI</v>
          </cell>
          <cell r="B595" t="str">
            <v>Nox</v>
          </cell>
          <cell r="F595" t="str">
            <v>Incremental Cost</v>
          </cell>
        </row>
        <row r="596">
          <cell r="A596" t="str">
            <v>NI</v>
          </cell>
          <cell r="B596" t="str">
            <v>Nox</v>
          </cell>
          <cell r="F596" t="str">
            <v>SRMC</v>
          </cell>
        </row>
        <row r="597">
          <cell r="A597" t="str">
            <v>NI</v>
          </cell>
          <cell r="B597" t="str">
            <v>Nox</v>
          </cell>
          <cell r="F597" t="str">
            <v>Production</v>
          </cell>
        </row>
        <row r="598">
          <cell r="A598" t="str">
            <v>NI</v>
          </cell>
          <cell r="B598" t="str">
            <v>Nox</v>
          </cell>
          <cell r="F598" t="str">
            <v>Generation</v>
          </cell>
        </row>
        <row r="599">
          <cell r="A599" t="str">
            <v>NI</v>
          </cell>
          <cell r="B599" t="str">
            <v>Nox</v>
          </cell>
          <cell r="F599" t="str">
            <v>Intensity</v>
          </cell>
        </row>
        <row r="600">
          <cell r="A600" t="str">
            <v>NI</v>
          </cell>
          <cell r="B600" t="str">
            <v>Nox</v>
          </cell>
          <cell r="F600" t="str">
            <v>Cost</v>
          </cell>
        </row>
        <row r="601">
          <cell r="A601" t="str">
            <v>NI</v>
          </cell>
          <cell r="B601" t="str">
            <v>Nox</v>
          </cell>
          <cell r="F601" t="str">
            <v>Incremental Cost</v>
          </cell>
        </row>
        <row r="602">
          <cell r="A602" t="str">
            <v>NI</v>
          </cell>
          <cell r="B602" t="str">
            <v>Nox</v>
          </cell>
          <cell r="F602" t="str">
            <v>SRMC</v>
          </cell>
        </row>
        <row r="603">
          <cell r="A603" t="str">
            <v>NI</v>
          </cell>
          <cell r="B603" t="str">
            <v>Nox</v>
          </cell>
          <cell r="F603" t="str">
            <v>Production</v>
          </cell>
        </row>
        <row r="604">
          <cell r="A604" t="str">
            <v>NI</v>
          </cell>
          <cell r="B604" t="str">
            <v>Nox</v>
          </cell>
          <cell r="F604" t="str">
            <v>Generation</v>
          </cell>
        </row>
        <row r="605">
          <cell r="A605" t="str">
            <v>NI</v>
          </cell>
          <cell r="B605" t="str">
            <v>Nox</v>
          </cell>
          <cell r="F605" t="str">
            <v>Intensity</v>
          </cell>
        </row>
        <row r="606">
          <cell r="A606" t="str">
            <v>NI</v>
          </cell>
          <cell r="B606" t="str">
            <v>Nox</v>
          </cell>
          <cell r="F606" t="str">
            <v>Cost</v>
          </cell>
        </row>
        <row r="607">
          <cell r="A607" t="str">
            <v>NI</v>
          </cell>
          <cell r="B607" t="str">
            <v>Nox</v>
          </cell>
          <cell r="F607" t="str">
            <v>Incremental Cost</v>
          </cell>
        </row>
        <row r="608">
          <cell r="A608" t="str">
            <v>NI</v>
          </cell>
          <cell r="B608" t="str">
            <v>Nox</v>
          </cell>
          <cell r="F608" t="str">
            <v>SRMC</v>
          </cell>
        </row>
        <row r="609">
          <cell r="A609" t="str">
            <v>NI</v>
          </cell>
          <cell r="B609" t="str">
            <v>Nox</v>
          </cell>
          <cell r="F609" t="str">
            <v>Production</v>
          </cell>
        </row>
        <row r="610">
          <cell r="A610" t="str">
            <v>NI</v>
          </cell>
          <cell r="B610" t="str">
            <v>Nox</v>
          </cell>
          <cell r="F610" t="str">
            <v>Generation</v>
          </cell>
        </row>
        <row r="611">
          <cell r="A611" t="str">
            <v>NI</v>
          </cell>
          <cell r="B611" t="str">
            <v>Nox</v>
          </cell>
          <cell r="F611" t="str">
            <v>Intensity</v>
          </cell>
        </row>
        <row r="612">
          <cell r="A612" t="str">
            <v>NI</v>
          </cell>
          <cell r="B612" t="str">
            <v>Nox</v>
          </cell>
          <cell r="F612" t="str">
            <v>Cost</v>
          </cell>
        </row>
        <row r="613">
          <cell r="A613" t="str">
            <v>NI</v>
          </cell>
          <cell r="B613" t="str">
            <v>Nox</v>
          </cell>
          <cell r="F613" t="str">
            <v>Incremental Cost</v>
          </cell>
        </row>
        <row r="614">
          <cell r="A614" t="str">
            <v>NI</v>
          </cell>
          <cell r="B614" t="str">
            <v>Nox</v>
          </cell>
          <cell r="F614" t="str">
            <v>SRMC</v>
          </cell>
        </row>
        <row r="615">
          <cell r="A615" t="str">
            <v>NI</v>
          </cell>
          <cell r="B615" t="str">
            <v>Nox</v>
          </cell>
          <cell r="F615" t="str">
            <v>Production</v>
          </cell>
        </row>
        <row r="616">
          <cell r="A616" t="str">
            <v>NI</v>
          </cell>
          <cell r="B616" t="str">
            <v>Nox</v>
          </cell>
          <cell r="F616" t="str">
            <v>Generation</v>
          </cell>
        </row>
        <row r="617">
          <cell r="A617" t="str">
            <v>NI</v>
          </cell>
          <cell r="B617" t="str">
            <v>Nox</v>
          </cell>
          <cell r="F617" t="str">
            <v>Intensity</v>
          </cell>
        </row>
        <row r="618">
          <cell r="A618" t="str">
            <v>NI</v>
          </cell>
          <cell r="B618" t="str">
            <v>Nox</v>
          </cell>
          <cell r="F618" t="str">
            <v>Cost</v>
          </cell>
        </row>
        <row r="619">
          <cell r="A619" t="str">
            <v>NI</v>
          </cell>
          <cell r="B619" t="str">
            <v>Nox</v>
          </cell>
          <cell r="F619" t="str">
            <v>Incremental Cost</v>
          </cell>
        </row>
        <row r="620">
          <cell r="A620" t="str">
            <v>NI</v>
          </cell>
          <cell r="B620" t="str">
            <v>Nox</v>
          </cell>
          <cell r="F620" t="str">
            <v>SRMC</v>
          </cell>
        </row>
        <row r="621">
          <cell r="A621" t="str">
            <v>NI</v>
          </cell>
          <cell r="B621" t="str">
            <v>Nox</v>
          </cell>
          <cell r="F621" t="str">
            <v>Production</v>
          </cell>
        </row>
        <row r="622">
          <cell r="A622" t="str">
            <v>NI</v>
          </cell>
          <cell r="B622" t="str">
            <v>Nox</v>
          </cell>
          <cell r="F622" t="str">
            <v>Generation</v>
          </cell>
        </row>
        <row r="623">
          <cell r="A623" t="str">
            <v>NI</v>
          </cell>
          <cell r="B623" t="str">
            <v>Nox</v>
          </cell>
          <cell r="F623" t="str">
            <v>Intensity</v>
          </cell>
        </row>
        <row r="624">
          <cell r="A624" t="str">
            <v>NI</v>
          </cell>
          <cell r="B624" t="str">
            <v>Nox</v>
          </cell>
          <cell r="F624" t="str">
            <v>Cost</v>
          </cell>
        </row>
        <row r="625">
          <cell r="A625" t="str">
            <v>NI</v>
          </cell>
          <cell r="B625" t="str">
            <v>Nox</v>
          </cell>
          <cell r="F625" t="str">
            <v>Incremental Cost</v>
          </cell>
        </row>
        <row r="626">
          <cell r="A626" t="str">
            <v>NI</v>
          </cell>
          <cell r="B626" t="str">
            <v>Nox</v>
          </cell>
          <cell r="F626" t="str">
            <v>SRMC</v>
          </cell>
        </row>
        <row r="627">
          <cell r="A627" t="str">
            <v>NI</v>
          </cell>
          <cell r="B627" t="str">
            <v>Nox</v>
          </cell>
          <cell r="F627" t="str">
            <v>Production</v>
          </cell>
        </row>
        <row r="628">
          <cell r="A628" t="str">
            <v>NI</v>
          </cell>
          <cell r="B628" t="str">
            <v>Nox</v>
          </cell>
          <cell r="F628" t="str">
            <v>Generation</v>
          </cell>
        </row>
        <row r="629">
          <cell r="A629" t="str">
            <v>NI</v>
          </cell>
          <cell r="B629" t="str">
            <v>Nox</v>
          </cell>
          <cell r="F629" t="str">
            <v>Intensity</v>
          </cell>
        </row>
        <row r="630">
          <cell r="A630" t="str">
            <v>NI</v>
          </cell>
          <cell r="B630" t="str">
            <v>Nox</v>
          </cell>
          <cell r="F630" t="str">
            <v>Cost</v>
          </cell>
        </row>
        <row r="631">
          <cell r="A631" t="str">
            <v>NI</v>
          </cell>
          <cell r="B631" t="str">
            <v>Nox</v>
          </cell>
          <cell r="F631" t="str">
            <v>Incremental Cost</v>
          </cell>
        </row>
        <row r="632">
          <cell r="A632" t="str">
            <v>NI</v>
          </cell>
          <cell r="B632" t="str">
            <v>Nox</v>
          </cell>
          <cell r="F632" t="str">
            <v>SRMC</v>
          </cell>
        </row>
        <row r="633">
          <cell r="A633" t="str">
            <v>NI</v>
          </cell>
          <cell r="B633" t="str">
            <v>Nox</v>
          </cell>
          <cell r="F633" t="str">
            <v>Production</v>
          </cell>
        </row>
        <row r="634">
          <cell r="A634" t="str">
            <v>NI</v>
          </cell>
          <cell r="B634" t="str">
            <v>Nox</v>
          </cell>
          <cell r="F634" t="str">
            <v>Generation</v>
          </cell>
        </row>
        <row r="635">
          <cell r="A635" t="str">
            <v>NI</v>
          </cell>
          <cell r="B635" t="str">
            <v>Nox</v>
          </cell>
          <cell r="F635" t="str">
            <v>Intensity</v>
          </cell>
        </row>
        <row r="636">
          <cell r="A636" t="str">
            <v>NI</v>
          </cell>
          <cell r="B636" t="str">
            <v>Nox</v>
          </cell>
          <cell r="F636" t="str">
            <v>Cost</v>
          </cell>
        </row>
        <row r="637">
          <cell r="A637" t="str">
            <v>NI</v>
          </cell>
          <cell r="B637" t="str">
            <v>Nox</v>
          </cell>
          <cell r="F637" t="str">
            <v>Incremental Cost</v>
          </cell>
        </row>
        <row r="638">
          <cell r="A638" t="str">
            <v>NI</v>
          </cell>
          <cell r="B638" t="str">
            <v>Nox</v>
          </cell>
          <cell r="F638" t="str">
            <v>SRMC</v>
          </cell>
        </row>
        <row r="639">
          <cell r="A639" t="str">
            <v>NI</v>
          </cell>
          <cell r="B639" t="str">
            <v>Nox</v>
          </cell>
          <cell r="F639" t="str">
            <v>Production</v>
          </cell>
        </row>
        <row r="640">
          <cell r="A640" t="str">
            <v>NI</v>
          </cell>
          <cell r="B640" t="str">
            <v>Nox</v>
          </cell>
          <cell r="F640" t="str">
            <v>Generation</v>
          </cell>
        </row>
        <row r="641">
          <cell r="A641" t="str">
            <v>NI</v>
          </cell>
          <cell r="B641" t="str">
            <v>Nox</v>
          </cell>
          <cell r="F641" t="str">
            <v>Intensity</v>
          </cell>
        </row>
        <row r="642">
          <cell r="A642" t="str">
            <v>NI</v>
          </cell>
          <cell r="B642" t="str">
            <v>Nox</v>
          </cell>
          <cell r="F642" t="str">
            <v>Cost</v>
          </cell>
        </row>
        <row r="643">
          <cell r="A643" t="str">
            <v>NI</v>
          </cell>
          <cell r="B643" t="str">
            <v>Nox</v>
          </cell>
          <cell r="F643" t="str">
            <v>Incremental Cost</v>
          </cell>
        </row>
        <row r="644">
          <cell r="A644" t="str">
            <v>NI</v>
          </cell>
          <cell r="B644" t="str">
            <v>Nox</v>
          </cell>
          <cell r="F644" t="str">
            <v>SRMC</v>
          </cell>
        </row>
        <row r="645">
          <cell r="A645" t="str">
            <v>NI</v>
          </cell>
          <cell r="B645" t="str">
            <v>Nox</v>
          </cell>
          <cell r="F645" t="str">
            <v>Production</v>
          </cell>
        </row>
        <row r="646">
          <cell r="A646" t="str">
            <v>NI</v>
          </cell>
          <cell r="B646" t="str">
            <v>Nox</v>
          </cell>
          <cell r="F646" t="str">
            <v>Generation</v>
          </cell>
        </row>
        <row r="647">
          <cell r="A647" t="str">
            <v>NI</v>
          </cell>
          <cell r="B647" t="str">
            <v>Nox</v>
          </cell>
          <cell r="F647" t="str">
            <v>Intensity</v>
          </cell>
        </row>
        <row r="648">
          <cell r="A648" t="str">
            <v>NI</v>
          </cell>
          <cell r="B648" t="str">
            <v>Nox</v>
          </cell>
          <cell r="F648" t="str">
            <v>Cost</v>
          </cell>
        </row>
        <row r="649">
          <cell r="A649" t="str">
            <v>NI</v>
          </cell>
          <cell r="B649" t="str">
            <v>Nox</v>
          </cell>
          <cell r="F649" t="str">
            <v>Incremental Cost</v>
          </cell>
        </row>
        <row r="650">
          <cell r="A650" t="str">
            <v>NI</v>
          </cell>
          <cell r="B650" t="str">
            <v>Nox</v>
          </cell>
          <cell r="F650" t="str">
            <v>SRMC</v>
          </cell>
        </row>
        <row r="651">
          <cell r="A651" t="str">
            <v>NI</v>
          </cell>
          <cell r="B651" t="str">
            <v>Nox</v>
          </cell>
          <cell r="F651" t="str">
            <v>Production</v>
          </cell>
        </row>
        <row r="652">
          <cell r="A652" t="str">
            <v>NI</v>
          </cell>
          <cell r="B652" t="str">
            <v>Nox</v>
          </cell>
          <cell r="F652" t="str">
            <v>Generation</v>
          </cell>
        </row>
        <row r="653">
          <cell r="A653" t="str">
            <v>NI</v>
          </cell>
          <cell r="B653" t="str">
            <v>Nox</v>
          </cell>
          <cell r="F653" t="str">
            <v>Intensity</v>
          </cell>
        </row>
        <row r="654">
          <cell r="A654" t="str">
            <v>NI</v>
          </cell>
          <cell r="B654" t="str">
            <v>Nox</v>
          </cell>
          <cell r="F654" t="str">
            <v>Cost</v>
          </cell>
        </row>
        <row r="655">
          <cell r="A655" t="str">
            <v>NI</v>
          </cell>
          <cell r="B655" t="str">
            <v>Nox</v>
          </cell>
          <cell r="F655" t="str">
            <v>Incremental Cost</v>
          </cell>
        </row>
        <row r="656">
          <cell r="A656" t="str">
            <v>NI</v>
          </cell>
          <cell r="B656" t="str">
            <v>Nox</v>
          </cell>
          <cell r="F656" t="str">
            <v>SRMC</v>
          </cell>
        </row>
        <row r="657">
          <cell r="A657" t="str">
            <v>NI</v>
          </cell>
          <cell r="B657" t="str">
            <v>Nox</v>
          </cell>
          <cell r="F657" t="str">
            <v>Production</v>
          </cell>
        </row>
        <row r="658">
          <cell r="A658" t="str">
            <v>NI</v>
          </cell>
          <cell r="B658" t="str">
            <v>Nox</v>
          </cell>
          <cell r="F658" t="str">
            <v>Generation</v>
          </cell>
        </row>
        <row r="659">
          <cell r="A659" t="str">
            <v>NI</v>
          </cell>
          <cell r="B659" t="str">
            <v>Nox</v>
          </cell>
          <cell r="F659" t="str">
            <v>Intensity</v>
          </cell>
        </row>
        <row r="660">
          <cell r="A660" t="str">
            <v>NI</v>
          </cell>
          <cell r="B660" t="str">
            <v>Nox</v>
          </cell>
          <cell r="F660" t="str">
            <v>Cost</v>
          </cell>
        </row>
        <row r="661">
          <cell r="A661" t="str">
            <v>NI</v>
          </cell>
          <cell r="B661" t="str">
            <v>Nox</v>
          </cell>
          <cell r="F661" t="str">
            <v>Incremental Cost</v>
          </cell>
        </row>
        <row r="662">
          <cell r="A662" t="str">
            <v>NI</v>
          </cell>
          <cell r="B662" t="str">
            <v>Nox</v>
          </cell>
          <cell r="F662" t="str">
            <v>SRMC</v>
          </cell>
        </row>
        <row r="663">
          <cell r="A663" t="str">
            <v>NI</v>
          </cell>
          <cell r="B663" t="str">
            <v>Nox</v>
          </cell>
          <cell r="F663" t="str">
            <v>Production</v>
          </cell>
        </row>
        <row r="664">
          <cell r="A664" t="str">
            <v>NI</v>
          </cell>
          <cell r="B664" t="str">
            <v>Nox</v>
          </cell>
          <cell r="F664" t="str">
            <v>Generation</v>
          </cell>
        </row>
        <row r="665">
          <cell r="A665" t="str">
            <v>NI</v>
          </cell>
          <cell r="B665" t="str">
            <v>Nox</v>
          </cell>
          <cell r="F665" t="str">
            <v>Intensity</v>
          </cell>
        </row>
        <row r="666">
          <cell r="A666" t="str">
            <v>NI</v>
          </cell>
          <cell r="B666" t="str">
            <v>Nox</v>
          </cell>
          <cell r="F666" t="str">
            <v>Cost</v>
          </cell>
        </row>
        <row r="667">
          <cell r="A667" t="str">
            <v>NI</v>
          </cell>
          <cell r="B667" t="str">
            <v>Nox</v>
          </cell>
          <cell r="F667" t="str">
            <v>Incremental Cost</v>
          </cell>
        </row>
        <row r="668">
          <cell r="A668" t="str">
            <v>NI</v>
          </cell>
          <cell r="B668" t="str">
            <v>Nox</v>
          </cell>
          <cell r="F668" t="str">
            <v>SRMC</v>
          </cell>
        </row>
        <row r="669">
          <cell r="A669" t="str">
            <v>NI</v>
          </cell>
          <cell r="B669" t="str">
            <v>Nox</v>
          </cell>
          <cell r="F669" t="str">
            <v>Production</v>
          </cell>
        </row>
        <row r="670">
          <cell r="A670" t="str">
            <v>NI</v>
          </cell>
          <cell r="B670" t="str">
            <v>Nox</v>
          </cell>
          <cell r="F670" t="str">
            <v>Generation</v>
          </cell>
        </row>
        <row r="671">
          <cell r="A671" t="str">
            <v>NI</v>
          </cell>
          <cell r="B671" t="str">
            <v>Nox</v>
          </cell>
          <cell r="F671" t="str">
            <v>Intensity</v>
          </cell>
        </row>
        <row r="672">
          <cell r="A672" t="str">
            <v>NI</v>
          </cell>
          <cell r="B672" t="str">
            <v>Nox</v>
          </cell>
          <cell r="F672" t="str">
            <v>Cost</v>
          </cell>
        </row>
        <row r="673">
          <cell r="A673" t="str">
            <v>NI</v>
          </cell>
          <cell r="B673" t="str">
            <v>Nox</v>
          </cell>
          <cell r="F673" t="str">
            <v>Incremental Cost</v>
          </cell>
        </row>
        <row r="674">
          <cell r="A674" t="str">
            <v>NI</v>
          </cell>
          <cell r="B674" t="str">
            <v>Nox</v>
          </cell>
          <cell r="F674" t="str">
            <v>SRMC</v>
          </cell>
        </row>
        <row r="675">
          <cell r="A675" t="str">
            <v>NI</v>
          </cell>
          <cell r="B675" t="str">
            <v>Nox</v>
          </cell>
          <cell r="F675" t="str">
            <v>Production</v>
          </cell>
        </row>
        <row r="676">
          <cell r="A676" t="str">
            <v>NI</v>
          </cell>
          <cell r="B676" t="str">
            <v>Nox</v>
          </cell>
          <cell r="F676" t="str">
            <v>Generation</v>
          </cell>
        </row>
        <row r="677">
          <cell r="A677" t="str">
            <v>NI</v>
          </cell>
          <cell r="B677" t="str">
            <v>Nox</v>
          </cell>
          <cell r="F677" t="str">
            <v>Intensity</v>
          </cell>
        </row>
        <row r="678">
          <cell r="A678" t="str">
            <v>NI</v>
          </cell>
          <cell r="B678" t="str">
            <v>Nox</v>
          </cell>
          <cell r="F678" t="str">
            <v>Cost</v>
          </cell>
        </row>
        <row r="679">
          <cell r="A679" t="str">
            <v>NI</v>
          </cell>
          <cell r="B679" t="str">
            <v>Nox</v>
          </cell>
          <cell r="F679" t="str">
            <v>Incremental Cost</v>
          </cell>
        </row>
        <row r="680">
          <cell r="A680" t="str">
            <v>NI</v>
          </cell>
          <cell r="B680" t="str">
            <v>Nox</v>
          </cell>
          <cell r="F680" t="str">
            <v>SRMC</v>
          </cell>
        </row>
        <row r="681">
          <cell r="A681" t="str">
            <v>NI</v>
          </cell>
          <cell r="B681" t="str">
            <v>Nox</v>
          </cell>
          <cell r="F681" t="str">
            <v>Production</v>
          </cell>
        </row>
        <row r="682">
          <cell r="A682" t="str">
            <v>NI</v>
          </cell>
          <cell r="B682" t="str">
            <v>Nox</v>
          </cell>
          <cell r="F682" t="str">
            <v>Generation</v>
          </cell>
        </row>
        <row r="683">
          <cell r="A683" t="str">
            <v>NI</v>
          </cell>
          <cell r="B683" t="str">
            <v>Nox</v>
          </cell>
          <cell r="F683" t="str">
            <v>Intensity</v>
          </cell>
        </row>
        <row r="684">
          <cell r="A684" t="str">
            <v>NI</v>
          </cell>
          <cell r="B684" t="str">
            <v>Nox</v>
          </cell>
          <cell r="F684" t="str">
            <v>Cost</v>
          </cell>
        </row>
        <row r="685">
          <cell r="A685" t="str">
            <v>NI</v>
          </cell>
          <cell r="B685" t="str">
            <v>Nox</v>
          </cell>
          <cell r="F685" t="str">
            <v>Incremental Cost</v>
          </cell>
        </row>
        <row r="686">
          <cell r="A686" t="str">
            <v>NI</v>
          </cell>
          <cell r="B686" t="str">
            <v>Nox</v>
          </cell>
          <cell r="F686" t="str">
            <v>SRMC</v>
          </cell>
        </row>
        <row r="687">
          <cell r="A687" t="str">
            <v>NI</v>
          </cell>
          <cell r="B687" t="str">
            <v>Nox</v>
          </cell>
          <cell r="F687" t="str">
            <v>Production</v>
          </cell>
        </row>
        <row r="688">
          <cell r="A688" t="str">
            <v>NI</v>
          </cell>
          <cell r="B688" t="str">
            <v>Nox</v>
          </cell>
          <cell r="F688" t="str">
            <v>Generation</v>
          </cell>
        </row>
        <row r="689">
          <cell r="A689" t="str">
            <v>NI</v>
          </cell>
          <cell r="B689" t="str">
            <v>Nox</v>
          </cell>
          <cell r="F689" t="str">
            <v>Intensity</v>
          </cell>
        </row>
        <row r="690">
          <cell r="A690" t="str">
            <v>NI</v>
          </cell>
          <cell r="B690" t="str">
            <v>Nox</v>
          </cell>
          <cell r="F690" t="str">
            <v>Cost</v>
          </cell>
        </row>
        <row r="691">
          <cell r="A691" t="str">
            <v>NI</v>
          </cell>
          <cell r="B691" t="str">
            <v>Nox</v>
          </cell>
          <cell r="F691" t="str">
            <v>Incremental Cost</v>
          </cell>
        </row>
        <row r="692">
          <cell r="A692" t="str">
            <v>NI</v>
          </cell>
          <cell r="B692" t="str">
            <v>Nox</v>
          </cell>
          <cell r="F692" t="str">
            <v>SRMC</v>
          </cell>
        </row>
        <row r="693">
          <cell r="A693" t="str">
            <v>ROI</v>
          </cell>
          <cell r="B693" t="str">
            <v>Nox</v>
          </cell>
          <cell r="F693" t="str">
            <v>Production</v>
          </cell>
        </row>
        <row r="694">
          <cell r="A694" t="str">
            <v>ROI</v>
          </cell>
          <cell r="B694" t="str">
            <v>Nox</v>
          </cell>
          <cell r="F694" t="str">
            <v>Generation</v>
          </cell>
        </row>
        <row r="695">
          <cell r="A695" t="str">
            <v>ROI</v>
          </cell>
          <cell r="B695" t="str">
            <v>Nox</v>
          </cell>
          <cell r="F695" t="str">
            <v>Intensity</v>
          </cell>
        </row>
        <row r="696">
          <cell r="A696" t="str">
            <v>ROI</v>
          </cell>
          <cell r="B696" t="str">
            <v>Nox</v>
          </cell>
          <cell r="F696" t="str">
            <v>Cost</v>
          </cell>
        </row>
        <row r="697">
          <cell r="A697" t="str">
            <v>ROI</v>
          </cell>
          <cell r="B697" t="str">
            <v>Nox</v>
          </cell>
          <cell r="F697" t="str">
            <v>Incremental Cost</v>
          </cell>
        </row>
        <row r="698">
          <cell r="A698" t="str">
            <v>ROI</v>
          </cell>
          <cell r="B698" t="str">
            <v>Nox</v>
          </cell>
          <cell r="F698" t="str">
            <v>SRMC</v>
          </cell>
        </row>
        <row r="699">
          <cell r="A699" t="str">
            <v>ROI</v>
          </cell>
          <cell r="B699" t="str">
            <v>Nox</v>
          </cell>
          <cell r="F699" t="str">
            <v>Production</v>
          </cell>
        </row>
        <row r="700">
          <cell r="A700" t="str">
            <v>ROI</v>
          </cell>
          <cell r="B700" t="str">
            <v>Nox</v>
          </cell>
          <cell r="F700" t="str">
            <v>Generation</v>
          </cell>
        </row>
        <row r="701">
          <cell r="A701" t="str">
            <v>ROI</v>
          </cell>
          <cell r="B701" t="str">
            <v>Nox</v>
          </cell>
          <cell r="F701" t="str">
            <v>Intensity</v>
          </cell>
        </row>
        <row r="702">
          <cell r="A702" t="str">
            <v>ROI</v>
          </cell>
          <cell r="B702" t="str">
            <v>Nox</v>
          </cell>
          <cell r="F702" t="str">
            <v>Cost</v>
          </cell>
        </row>
        <row r="703">
          <cell r="A703" t="str">
            <v>ROI</v>
          </cell>
          <cell r="B703" t="str">
            <v>Nox</v>
          </cell>
          <cell r="F703" t="str">
            <v>Incremental Cost</v>
          </cell>
        </row>
        <row r="704">
          <cell r="A704" t="str">
            <v>ROI</v>
          </cell>
          <cell r="B704" t="str">
            <v>Nox</v>
          </cell>
          <cell r="F704" t="str">
            <v>SRMC</v>
          </cell>
        </row>
        <row r="705">
          <cell r="A705" t="str">
            <v>ROI</v>
          </cell>
          <cell r="B705" t="str">
            <v>Nox</v>
          </cell>
          <cell r="F705" t="str">
            <v>Production</v>
          </cell>
        </row>
        <row r="706">
          <cell r="A706" t="str">
            <v>ROI</v>
          </cell>
          <cell r="B706" t="str">
            <v>Nox</v>
          </cell>
          <cell r="F706" t="str">
            <v>Generation</v>
          </cell>
        </row>
        <row r="707">
          <cell r="A707" t="str">
            <v>ROI</v>
          </cell>
          <cell r="B707" t="str">
            <v>Nox</v>
          </cell>
          <cell r="F707" t="str">
            <v>Intensity</v>
          </cell>
        </row>
        <row r="708">
          <cell r="A708" t="str">
            <v>ROI</v>
          </cell>
          <cell r="B708" t="str">
            <v>Nox</v>
          </cell>
          <cell r="F708" t="str">
            <v>Cost</v>
          </cell>
        </row>
        <row r="709">
          <cell r="A709" t="str">
            <v>ROI</v>
          </cell>
          <cell r="B709" t="str">
            <v>Nox</v>
          </cell>
          <cell r="F709" t="str">
            <v>Incremental Cost</v>
          </cell>
        </row>
        <row r="710">
          <cell r="A710" t="str">
            <v>ROI</v>
          </cell>
          <cell r="B710" t="str">
            <v>Nox</v>
          </cell>
          <cell r="F710" t="str">
            <v>SRMC</v>
          </cell>
        </row>
        <row r="711">
          <cell r="A711" t="str">
            <v>ROI</v>
          </cell>
          <cell r="B711" t="str">
            <v>Nox</v>
          </cell>
          <cell r="F711" t="str">
            <v>Production</v>
          </cell>
        </row>
        <row r="712">
          <cell r="A712" t="str">
            <v>ROI</v>
          </cell>
          <cell r="B712" t="str">
            <v>Nox</v>
          </cell>
          <cell r="F712" t="str">
            <v>Generation</v>
          </cell>
        </row>
        <row r="713">
          <cell r="A713" t="str">
            <v>ROI</v>
          </cell>
          <cell r="B713" t="str">
            <v>Nox</v>
          </cell>
          <cell r="F713" t="str">
            <v>Intensity</v>
          </cell>
        </row>
        <row r="714">
          <cell r="A714" t="str">
            <v>ROI</v>
          </cell>
          <cell r="B714" t="str">
            <v>Nox</v>
          </cell>
          <cell r="F714" t="str">
            <v>Cost</v>
          </cell>
        </row>
        <row r="715">
          <cell r="A715" t="str">
            <v>ROI</v>
          </cell>
          <cell r="B715" t="str">
            <v>Nox</v>
          </cell>
          <cell r="F715" t="str">
            <v>Incremental Cost</v>
          </cell>
        </row>
        <row r="716">
          <cell r="A716" t="str">
            <v>ROI</v>
          </cell>
          <cell r="B716" t="str">
            <v>Nox</v>
          </cell>
          <cell r="F716" t="str">
            <v>SRMC</v>
          </cell>
        </row>
        <row r="717">
          <cell r="A717" t="str">
            <v>ROI</v>
          </cell>
          <cell r="B717" t="str">
            <v>Nox</v>
          </cell>
          <cell r="F717" t="str">
            <v>Production</v>
          </cell>
        </row>
        <row r="718">
          <cell r="A718" t="str">
            <v>ROI</v>
          </cell>
          <cell r="B718" t="str">
            <v>Nox</v>
          </cell>
          <cell r="F718" t="str">
            <v>Generation</v>
          </cell>
        </row>
        <row r="719">
          <cell r="A719" t="str">
            <v>ROI</v>
          </cell>
          <cell r="B719" t="str">
            <v>Nox</v>
          </cell>
          <cell r="F719" t="str">
            <v>Intensity</v>
          </cell>
        </row>
        <row r="720">
          <cell r="A720" t="str">
            <v>ROI</v>
          </cell>
          <cell r="B720" t="str">
            <v>Nox</v>
          </cell>
          <cell r="F720" t="str">
            <v>Cost</v>
          </cell>
        </row>
        <row r="721">
          <cell r="A721" t="str">
            <v>ROI</v>
          </cell>
          <cell r="B721" t="str">
            <v>Nox</v>
          </cell>
          <cell r="F721" t="str">
            <v>Incremental Cost</v>
          </cell>
        </row>
        <row r="722">
          <cell r="A722" t="str">
            <v>ROI</v>
          </cell>
          <cell r="B722" t="str">
            <v>Nox</v>
          </cell>
          <cell r="F722" t="str">
            <v>SRMC</v>
          </cell>
        </row>
        <row r="723">
          <cell r="A723" t="str">
            <v>ROI</v>
          </cell>
          <cell r="B723" t="str">
            <v>Nox</v>
          </cell>
          <cell r="F723" t="str">
            <v>Production</v>
          </cell>
        </row>
        <row r="724">
          <cell r="A724" t="str">
            <v>ROI</v>
          </cell>
          <cell r="B724" t="str">
            <v>Nox</v>
          </cell>
          <cell r="F724" t="str">
            <v>Generation</v>
          </cell>
        </row>
        <row r="725">
          <cell r="A725" t="str">
            <v>ROI</v>
          </cell>
          <cell r="B725" t="str">
            <v>Nox</v>
          </cell>
          <cell r="F725" t="str">
            <v>Intensity</v>
          </cell>
        </row>
        <row r="726">
          <cell r="A726" t="str">
            <v>ROI</v>
          </cell>
          <cell r="B726" t="str">
            <v>Nox</v>
          </cell>
          <cell r="F726" t="str">
            <v>Cost</v>
          </cell>
        </row>
        <row r="727">
          <cell r="A727" t="str">
            <v>ROI</v>
          </cell>
          <cell r="B727" t="str">
            <v>Nox</v>
          </cell>
          <cell r="F727" t="str">
            <v>Incremental Cost</v>
          </cell>
        </row>
        <row r="728">
          <cell r="A728" t="str">
            <v>ROI</v>
          </cell>
          <cell r="B728" t="str">
            <v>Nox</v>
          </cell>
          <cell r="F728" t="str">
            <v>SRMC</v>
          </cell>
        </row>
        <row r="729">
          <cell r="A729" t="str">
            <v>ROI</v>
          </cell>
          <cell r="B729" t="str">
            <v>Nox</v>
          </cell>
          <cell r="F729" t="str">
            <v>Production</v>
          </cell>
        </row>
        <row r="730">
          <cell r="A730" t="str">
            <v>ROI</v>
          </cell>
          <cell r="B730" t="str">
            <v>Nox</v>
          </cell>
          <cell r="F730" t="str">
            <v>Generation</v>
          </cell>
        </row>
        <row r="731">
          <cell r="A731" t="str">
            <v>ROI</v>
          </cell>
          <cell r="B731" t="str">
            <v>Nox</v>
          </cell>
          <cell r="F731" t="str">
            <v>Intensity</v>
          </cell>
        </row>
        <row r="732">
          <cell r="A732" t="str">
            <v>ROI</v>
          </cell>
          <cell r="B732" t="str">
            <v>Nox</v>
          </cell>
          <cell r="F732" t="str">
            <v>Cost</v>
          </cell>
        </row>
        <row r="733">
          <cell r="A733" t="str">
            <v>ROI</v>
          </cell>
          <cell r="B733" t="str">
            <v>Nox</v>
          </cell>
          <cell r="F733" t="str">
            <v>Incremental Cost</v>
          </cell>
        </row>
        <row r="734">
          <cell r="A734" t="str">
            <v>ROI</v>
          </cell>
          <cell r="B734" t="str">
            <v>Nox</v>
          </cell>
          <cell r="F734" t="str">
            <v>SRMC</v>
          </cell>
        </row>
        <row r="735">
          <cell r="A735" t="str">
            <v>ROI</v>
          </cell>
          <cell r="B735" t="str">
            <v>Nox</v>
          </cell>
          <cell r="F735" t="str">
            <v>Production</v>
          </cell>
        </row>
        <row r="736">
          <cell r="A736" t="str">
            <v>ROI</v>
          </cell>
          <cell r="B736" t="str">
            <v>Nox</v>
          </cell>
          <cell r="F736" t="str">
            <v>Generation</v>
          </cell>
        </row>
        <row r="737">
          <cell r="A737" t="str">
            <v>ROI</v>
          </cell>
          <cell r="B737" t="str">
            <v>Nox</v>
          </cell>
          <cell r="F737" t="str">
            <v>Intensity</v>
          </cell>
        </row>
        <row r="738">
          <cell r="A738" t="str">
            <v>ROI</v>
          </cell>
          <cell r="B738" t="str">
            <v>Nox</v>
          </cell>
          <cell r="F738" t="str">
            <v>Cost</v>
          </cell>
        </row>
        <row r="739">
          <cell r="A739" t="str">
            <v>ROI</v>
          </cell>
          <cell r="B739" t="str">
            <v>Nox</v>
          </cell>
          <cell r="F739" t="str">
            <v>Incremental Cost</v>
          </cell>
        </row>
        <row r="740">
          <cell r="A740" t="str">
            <v>ROI</v>
          </cell>
          <cell r="B740" t="str">
            <v>Nox</v>
          </cell>
          <cell r="F740" t="str">
            <v>SRMC</v>
          </cell>
        </row>
        <row r="741">
          <cell r="A741" t="str">
            <v>ROI</v>
          </cell>
          <cell r="B741" t="str">
            <v>Nox</v>
          </cell>
          <cell r="F741" t="str">
            <v>Production</v>
          </cell>
        </row>
        <row r="742">
          <cell r="A742" t="str">
            <v>ROI</v>
          </cell>
          <cell r="B742" t="str">
            <v>Nox</v>
          </cell>
          <cell r="F742" t="str">
            <v>Generation</v>
          </cell>
        </row>
        <row r="743">
          <cell r="A743" t="str">
            <v>ROI</v>
          </cell>
          <cell r="B743" t="str">
            <v>Nox</v>
          </cell>
          <cell r="F743" t="str">
            <v>Intensity</v>
          </cell>
        </row>
        <row r="744">
          <cell r="A744" t="str">
            <v>ROI</v>
          </cell>
          <cell r="B744" t="str">
            <v>Nox</v>
          </cell>
          <cell r="F744" t="str">
            <v>Cost</v>
          </cell>
        </row>
        <row r="745">
          <cell r="A745" t="str">
            <v>ROI</v>
          </cell>
          <cell r="B745" t="str">
            <v>Nox</v>
          </cell>
          <cell r="F745" t="str">
            <v>Incremental Cost</v>
          </cell>
        </row>
        <row r="746">
          <cell r="A746" t="str">
            <v>ROI</v>
          </cell>
          <cell r="B746" t="str">
            <v>Nox</v>
          </cell>
          <cell r="F746" t="str">
            <v>SRMC</v>
          </cell>
        </row>
        <row r="747">
          <cell r="A747" t="str">
            <v>ROI</v>
          </cell>
          <cell r="B747" t="str">
            <v>Nox</v>
          </cell>
          <cell r="F747" t="str">
            <v>Production</v>
          </cell>
        </row>
        <row r="748">
          <cell r="A748" t="str">
            <v>ROI</v>
          </cell>
          <cell r="B748" t="str">
            <v>Nox</v>
          </cell>
          <cell r="F748" t="str">
            <v>Generation</v>
          </cell>
        </row>
        <row r="749">
          <cell r="A749" t="str">
            <v>ROI</v>
          </cell>
          <cell r="B749" t="str">
            <v>Nox</v>
          </cell>
          <cell r="F749" t="str">
            <v>Intensity</v>
          </cell>
        </row>
        <row r="750">
          <cell r="A750" t="str">
            <v>ROI</v>
          </cell>
          <cell r="B750" t="str">
            <v>Nox</v>
          </cell>
          <cell r="F750" t="str">
            <v>Cost</v>
          </cell>
        </row>
        <row r="751">
          <cell r="A751" t="str">
            <v>ROI</v>
          </cell>
          <cell r="B751" t="str">
            <v>Nox</v>
          </cell>
          <cell r="F751" t="str">
            <v>Incremental Cost</v>
          </cell>
        </row>
        <row r="752">
          <cell r="A752" t="str">
            <v>ROI</v>
          </cell>
          <cell r="B752" t="str">
            <v>Nox</v>
          </cell>
          <cell r="F752" t="str">
            <v>SRMC</v>
          </cell>
        </row>
        <row r="753">
          <cell r="A753" t="str">
            <v>ROI</v>
          </cell>
          <cell r="B753" t="str">
            <v>Nox</v>
          </cell>
          <cell r="F753" t="str">
            <v>Production</v>
          </cell>
        </row>
        <row r="754">
          <cell r="A754" t="str">
            <v>ROI</v>
          </cell>
          <cell r="B754" t="str">
            <v>Nox</v>
          </cell>
          <cell r="F754" t="str">
            <v>Generation</v>
          </cell>
        </row>
        <row r="755">
          <cell r="A755" t="str">
            <v>ROI</v>
          </cell>
          <cell r="B755" t="str">
            <v>Nox</v>
          </cell>
          <cell r="F755" t="str">
            <v>Intensity</v>
          </cell>
        </row>
        <row r="756">
          <cell r="A756" t="str">
            <v>ROI</v>
          </cell>
          <cell r="B756" t="str">
            <v>Nox</v>
          </cell>
          <cell r="F756" t="str">
            <v>Cost</v>
          </cell>
        </row>
        <row r="757">
          <cell r="A757" t="str">
            <v>ROI</v>
          </cell>
          <cell r="B757" t="str">
            <v>Nox</v>
          </cell>
          <cell r="F757" t="str">
            <v>Incremental Cost</v>
          </cell>
        </row>
        <row r="758">
          <cell r="A758" t="str">
            <v>ROI</v>
          </cell>
          <cell r="B758" t="str">
            <v>Nox</v>
          </cell>
          <cell r="F758" t="str">
            <v>SRMC</v>
          </cell>
        </row>
        <row r="759">
          <cell r="A759" t="str">
            <v>ROI</v>
          </cell>
          <cell r="B759" t="str">
            <v>Nox</v>
          </cell>
          <cell r="F759" t="str">
            <v>Production</v>
          </cell>
        </row>
        <row r="760">
          <cell r="A760" t="str">
            <v>ROI</v>
          </cell>
          <cell r="B760" t="str">
            <v>Nox</v>
          </cell>
          <cell r="F760" t="str">
            <v>Generation</v>
          </cell>
        </row>
        <row r="761">
          <cell r="A761" t="str">
            <v>ROI</v>
          </cell>
          <cell r="B761" t="str">
            <v>Nox</v>
          </cell>
          <cell r="F761" t="str">
            <v>Intensity</v>
          </cell>
        </row>
        <row r="762">
          <cell r="A762" t="str">
            <v>ROI</v>
          </cell>
          <cell r="B762" t="str">
            <v>Nox</v>
          </cell>
          <cell r="F762" t="str">
            <v>Cost</v>
          </cell>
        </row>
        <row r="763">
          <cell r="A763" t="str">
            <v>ROI</v>
          </cell>
          <cell r="B763" t="str">
            <v>Nox</v>
          </cell>
          <cell r="F763" t="str">
            <v>Incremental Cost</v>
          </cell>
        </row>
        <row r="764">
          <cell r="A764" t="str">
            <v>ROI</v>
          </cell>
          <cell r="B764" t="str">
            <v>Nox</v>
          </cell>
          <cell r="F764" t="str">
            <v>SRMC</v>
          </cell>
        </row>
        <row r="765">
          <cell r="A765" t="str">
            <v>ROI</v>
          </cell>
          <cell r="B765" t="str">
            <v>Nox</v>
          </cell>
          <cell r="F765" t="str">
            <v>Production</v>
          </cell>
        </row>
        <row r="766">
          <cell r="A766" t="str">
            <v>ROI</v>
          </cell>
          <cell r="B766" t="str">
            <v>Nox</v>
          </cell>
          <cell r="F766" t="str">
            <v>Generation</v>
          </cell>
        </row>
        <row r="767">
          <cell r="A767" t="str">
            <v>ROI</v>
          </cell>
          <cell r="B767" t="str">
            <v>Nox</v>
          </cell>
          <cell r="F767" t="str">
            <v>Intensity</v>
          </cell>
        </row>
        <row r="768">
          <cell r="A768" t="str">
            <v>ROI</v>
          </cell>
          <cell r="B768" t="str">
            <v>Nox</v>
          </cell>
          <cell r="F768" t="str">
            <v>Cost</v>
          </cell>
        </row>
        <row r="769">
          <cell r="A769" t="str">
            <v>ROI</v>
          </cell>
          <cell r="B769" t="str">
            <v>Nox</v>
          </cell>
          <cell r="F769" t="str">
            <v>Incremental Cost</v>
          </cell>
        </row>
        <row r="770">
          <cell r="A770" t="str">
            <v>ROI</v>
          </cell>
          <cell r="B770" t="str">
            <v>Nox</v>
          </cell>
          <cell r="F770" t="str">
            <v>SRMC</v>
          </cell>
        </row>
        <row r="771">
          <cell r="A771" t="str">
            <v>ROI</v>
          </cell>
          <cell r="B771" t="str">
            <v>Nox</v>
          </cell>
          <cell r="F771" t="str">
            <v>Production</v>
          </cell>
        </row>
        <row r="772">
          <cell r="A772" t="str">
            <v>ROI</v>
          </cell>
          <cell r="B772" t="str">
            <v>Nox</v>
          </cell>
          <cell r="F772" t="str">
            <v>Generation</v>
          </cell>
        </row>
        <row r="773">
          <cell r="A773" t="str">
            <v>ROI</v>
          </cell>
          <cell r="B773" t="str">
            <v>Nox</v>
          </cell>
          <cell r="F773" t="str">
            <v>Intensity</v>
          </cell>
        </row>
        <row r="774">
          <cell r="A774" t="str">
            <v>ROI</v>
          </cell>
          <cell r="B774" t="str">
            <v>Nox</v>
          </cell>
          <cell r="F774" t="str">
            <v>Cost</v>
          </cell>
        </row>
        <row r="775">
          <cell r="A775" t="str">
            <v>ROI</v>
          </cell>
          <cell r="B775" t="str">
            <v>Nox</v>
          </cell>
          <cell r="F775" t="str">
            <v>Incremental Cost</v>
          </cell>
        </row>
        <row r="776">
          <cell r="A776" t="str">
            <v>ROI</v>
          </cell>
          <cell r="B776" t="str">
            <v>Nox</v>
          </cell>
          <cell r="F776" t="str">
            <v>SRMC</v>
          </cell>
        </row>
        <row r="777">
          <cell r="A777" t="str">
            <v>ROI</v>
          </cell>
          <cell r="B777" t="str">
            <v>Nox</v>
          </cell>
          <cell r="F777" t="str">
            <v>Production</v>
          </cell>
        </row>
        <row r="778">
          <cell r="A778" t="str">
            <v>ROI</v>
          </cell>
          <cell r="B778" t="str">
            <v>Nox</v>
          </cell>
          <cell r="F778" t="str">
            <v>Generation</v>
          </cell>
        </row>
        <row r="779">
          <cell r="A779" t="str">
            <v>ROI</v>
          </cell>
          <cell r="B779" t="str">
            <v>Nox</v>
          </cell>
          <cell r="F779" t="str">
            <v>Intensity</v>
          </cell>
        </row>
        <row r="780">
          <cell r="A780" t="str">
            <v>ROI</v>
          </cell>
          <cell r="B780" t="str">
            <v>Nox</v>
          </cell>
          <cell r="F780" t="str">
            <v>Cost</v>
          </cell>
        </row>
        <row r="781">
          <cell r="A781" t="str">
            <v>ROI</v>
          </cell>
          <cell r="B781" t="str">
            <v>Nox</v>
          </cell>
          <cell r="F781" t="str">
            <v>Incremental Cost</v>
          </cell>
        </row>
        <row r="782">
          <cell r="A782" t="str">
            <v>ROI</v>
          </cell>
          <cell r="B782" t="str">
            <v>Nox</v>
          </cell>
          <cell r="F782" t="str">
            <v>SRMC</v>
          </cell>
        </row>
        <row r="783">
          <cell r="A783" t="str">
            <v>ROI</v>
          </cell>
          <cell r="B783" t="str">
            <v>Nox</v>
          </cell>
          <cell r="F783" t="str">
            <v>Production</v>
          </cell>
        </row>
        <row r="784">
          <cell r="A784" t="str">
            <v>ROI</v>
          </cell>
          <cell r="B784" t="str">
            <v>Nox</v>
          </cell>
          <cell r="F784" t="str">
            <v>Generation</v>
          </cell>
        </row>
        <row r="785">
          <cell r="A785" t="str">
            <v>ROI</v>
          </cell>
          <cell r="B785" t="str">
            <v>Nox</v>
          </cell>
          <cell r="F785" t="str">
            <v>Intensity</v>
          </cell>
        </row>
        <row r="786">
          <cell r="A786" t="str">
            <v>ROI</v>
          </cell>
          <cell r="B786" t="str">
            <v>Nox</v>
          </cell>
          <cell r="F786" t="str">
            <v>Cost</v>
          </cell>
        </row>
        <row r="787">
          <cell r="A787" t="str">
            <v>ROI</v>
          </cell>
          <cell r="B787" t="str">
            <v>Nox</v>
          </cell>
          <cell r="F787" t="str">
            <v>Incremental Cost</v>
          </cell>
        </row>
        <row r="788">
          <cell r="A788" t="str">
            <v>ROI</v>
          </cell>
          <cell r="B788" t="str">
            <v>Nox</v>
          </cell>
          <cell r="F788" t="str">
            <v>SRMC</v>
          </cell>
        </row>
        <row r="789">
          <cell r="A789" t="str">
            <v>ROI</v>
          </cell>
          <cell r="B789" t="str">
            <v>Nox</v>
          </cell>
          <cell r="F789" t="str">
            <v>Production</v>
          </cell>
        </row>
        <row r="790">
          <cell r="A790" t="str">
            <v>ROI</v>
          </cell>
          <cell r="B790" t="str">
            <v>Nox</v>
          </cell>
          <cell r="F790" t="str">
            <v>Generation</v>
          </cell>
        </row>
        <row r="791">
          <cell r="A791" t="str">
            <v>ROI</v>
          </cell>
          <cell r="B791" t="str">
            <v>Nox</v>
          </cell>
          <cell r="F791" t="str">
            <v>Intensity</v>
          </cell>
        </row>
        <row r="792">
          <cell r="A792" t="str">
            <v>ROI</v>
          </cell>
          <cell r="B792" t="str">
            <v>Nox</v>
          </cell>
          <cell r="F792" t="str">
            <v>Cost</v>
          </cell>
        </row>
        <row r="793">
          <cell r="A793" t="str">
            <v>ROI</v>
          </cell>
          <cell r="B793" t="str">
            <v>Nox</v>
          </cell>
          <cell r="F793" t="str">
            <v>Incremental Cost</v>
          </cell>
        </row>
        <row r="794">
          <cell r="A794" t="str">
            <v>ROI</v>
          </cell>
          <cell r="B794" t="str">
            <v>Nox</v>
          </cell>
          <cell r="F794" t="str">
            <v>SRMC</v>
          </cell>
        </row>
        <row r="795">
          <cell r="A795" t="str">
            <v>ROI</v>
          </cell>
          <cell r="B795" t="str">
            <v>Nox</v>
          </cell>
          <cell r="F795" t="str">
            <v>Production</v>
          </cell>
        </row>
        <row r="796">
          <cell r="A796" t="str">
            <v>ROI</v>
          </cell>
          <cell r="B796" t="str">
            <v>Nox</v>
          </cell>
          <cell r="F796" t="str">
            <v>Generation</v>
          </cell>
        </row>
        <row r="797">
          <cell r="A797" t="str">
            <v>ROI</v>
          </cell>
          <cell r="B797" t="str">
            <v>Nox</v>
          </cell>
          <cell r="F797" t="str">
            <v>Intensity</v>
          </cell>
        </row>
        <row r="798">
          <cell r="A798" t="str">
            <v>ROI</v>
          </cell>
          <cell r="B798" t="str">
            <v>Nox</v>
          </cell>
          <cell r="F798" t="str">
            <v>Cost</v>
          </cell>
        </row>
        <row r="799">
          <cell r="A799" t="str">
            <v>ROI</v>
          </cell>
          <cell r="B799" t="str">
            <v>Nox</v>
          </cell>
          <cell r="F799" t="str">
            <v>Incremental Cost</v>
          </cell>
        </row>
        <row r="800">
          <cell r="A800" t="str">
            <v>ROI</v>
          </cell>
          <cell r="B800" t="str">
            <v>Nox</v>
          </cell>
          <cell r="F800" t="str">
            <v>SRMC</v>
          </cell>
        </row>
        <row r="801">
          <cell r="A801" t="str">
            <v>ROI</v>
          </cell>
          <cell r="B801" t="str">
            <v>Nox</v>
          </cell>
          <cell r="F801" t="str">
            <v>Production</v>
          </cell>
        </row>
        <row r="802">
          <cell r="A802" t="str">
            <v>ROI</v>
          </cell>
          <cell r="B802" t="str">
            <v>Nox</v>
          </cell>
          <cell r="F802" t="str">
            <v>Generation</v>
          </cell>
        </row>
        <row r="803">
          <cell r="A803" t="str">
            <v>ROI</v>
          </cell>
          <cell r="B803" t="str">
            <v>Nox</v>
          </cell>
          <cell r="F803" t="str">
            <v>Intensity</v>
          </cell>
        </row>
        <row r="804">
          <cell r="A804" t="str">
            <v>ROI</v>
          </cell>
          <cell r="B804" t="str">
            <v>Nox</v>
          </cell>
          <cell r="F804" t="str">
            <v>Cost</v>
          </cell>
        </row>
        <row r="805">
          <cell r="A805" t="str">
            <v>ROI</v>
          </cell>
          <cell r="B805" t="str">
            <v>Nox</v>
          </cell>
          <cell r="F805" t="str">
            <v>Incremental Cost</v>
          </cell>
        </row>
        <row r="806">
          <cell r="A806" t="str">
            <v>ROI</v>
          </cell>
          <cell r="B806" t="str">
            <v>Nox</v>
          </cell>
          <cell r="F806" t="str">
            <v>SRMC</v>
          </cell>
        </row>
        <row r="807">
          <cell r="A807" t="str">
            <v>ROI</v>
          </cell>
          <cell r="B807" t="str">
            <v>Nox</v>
          </cell>
          <cell r="F807" t="str">
            <v>Production</v>
          </cell>
        </row>
        <row r="808">
          <cell r="A808" t="str">
            <v>ROI</v>
          </cell>
          <cell r="B808" t="str">
            <v>Nox</v>
          </cell>
          <cell r="F808" t="str">
            <v>Generation</v>
          </cell>
        </row>
        <row r="809">
          <cell r="A809" t="str">
            <v>ROI</v>
          </cell>
          <cell r="B809" t="str">
            <v>Nox</v>
          </cell>
          <cell r="F809" t="str">
            <v>Intensity</v>
          </cell>
        </row>
        <row r="810">
          <cell r="A810" t="str">
            <v>ROI</v>
          </cell>
          <cell r="B810" t="str">
            <v>Nox</v>
          </cell>
          <cell r="F810" t="str">
            <v>Cost</v>
          </cell>
        </row>
        <row r="811">
          <cell r="A811" t="str">
            <v>ROI</v>
          </cell>
          <cell r="B811" t="str">
            <v>Nox</v>
          </cell>
          <cell r="F811" t="str">
            <v>Incremental Cost</v>
          </cell>
        </row>
        <row r="812">
          <cell r="A812" t="str">
            <v>ROI</v>
          </cell>
          <cell r="B812" t="str">
            <v>Nox</v>
          </cell>
          <cell r="F812" t="str">
            <v>SRMC</v>
          </cell>
        </row>
        <row r="813">
          <cell r="A813" t="str">
            <v>ROI</v>
          </cell>
          <cell r="B813" t="str">
            <v>Nox</v>
          </cell>
          <cell r="F813" t="str">
            <v>Production</v>
          </cell>
        </row>
        <row r="814">
          <cell r="A814" t="str">
            <v>ROI</v>
          </cell>
          <cell r="B814" t="str">
            <v>Nox</v>
          </cell>
          <cell r="F814" t="str">
            <v>Generation</v>
          </cell>
        </row>
        <row r="815">
          <cell r="A815" t="str">
            <v>ROI</v>
          </cell>
          <cell r="B815" t="str">
            <v>Nox</v>
          </cell>
          <cell r="F815" t="str">
            <v>Intensity</v>
          </cell>
        </row>
        <row r="816">
          <cell r="A816" t="str">
            <v>ROI</v>
          </cell>
          <cell r="B816" t="str">
            <v>Nox</v>
          </cell>
          <cell r="F816" t="str">
            <v>Cost</v>
          </cell>
        </row>
        <row r="817">
          <cell r="A817" t="str">
            <v>ROI</v>
          </cell>
          <cell r="B817" t="str">
            <v>Nox</v>
          </cell>
          <cell r="F817" t="str">
            <v>Incremental Cost</v>
          </cell>
        </row>
        <row r="818">
          <cell r="A818" t="str">
            <v>ROI</v>
          </cell>
          <cell r="B818" t="str">
            <v>Nox</v>
          </cell>
          <cell r="F818" t="str">
            <v>SRMC</v>
          </cell>
        </row>
        <row r="819">
          <cell r="A819" t="str">
            <v>ROI</v>
          </cell>
          <cell r="B819" t="str">
            <v>Nox</v>
          </cell>
          <cell r="F819" t="str">
            <v>Production</v>
          </cell>
        </row>
        <row r="820">
          <cell r="A820" t="str">
            <v>ROI</v>
          </cell>
          <cell r="B820" t="str">
            <v>Nox</v>
          </cell>
          <cell r="F820" t="str">
            <v>Generation</v>
          </cell>
        </row>
        <row r="821">
          <cell r="A821" t="str">
            <v>ROI</v>
          </cell>
          <cell r="B821" t="str">
            <v>Nox</v>
          </cell>
          <cell r="F821" t="str">
            <v>Intensity</v>
          </cell>
        </row>
        <row r="822">
          <cell r="A822" t="str">
            <v>ROI</v>
          </cell>
          <cell r="B822" t="str">
            <v>Nox</v>
          </cell>
          <cell r="F822" t="str">
            <v>Cost</v>
          </cell>
        </row>
        <row r="823">
          <cell r="A823" t="str">
            <v>ROI</v>
          </cell>
          <cell r="B823" t="str">
            <v>Nox</v>
          </cell>
          <cell r="F823" t="str">
            <v>Incremental Cost</v>
          </cell>
        </row>
        <row r="824">
          <cell r="A824" t="str">
            <v>ROI</v>
          </cell>
          <cell r="B824" t="str">
            <v>Nox</v>
          </cell>
          <cell r="F824" t="str">
            <v>SRMC</v>
          </cell>
        </row>
        <row r="825">
          <cell r="A825" t="str">
            <v>ROI</v>
          </cell>
          <cell r="B825" t="str">
            <v>Nox</v>
          </cell>
          <cell r="F825" t="str">
            <v>Production</v>
          </cell>
        </row>
        <row r="826">
          <cell r="A826" t="str">
            <v>ROI</v>
          </cell>
          <cell r="B826" t="str">
            <v>Nox</v>
          </cell>
          <cell r="F826" t="str">
            <v>Generation</v>
          </cell>
        </row>
        <row r="827">
          <cell r="A827" t="str">
            <v>ROI</v>
          </cell>
          <cell r="B827" t="str">
            <v>Nox</v>
          </cell>
          <cell r="F827" t="str">
            <v>Intensity</v>
          </cell>
        </row>
        <row r="828">
          <cell r="A828" t="str">
            <v>ROI</v>
          </cell>
          <cell r="B828" t="str">
            <v>Nox</v>
          </cell>
          <cell r="F828" t="str">
            <v>Cost</v>
          </cell>
        </row>
        <row r="829">
          <cell r="A829" t="str">
            <v>ROI</v>
          </cell>
          <cell r="B829" t="str">
            <v>Nox</v>
          </cell>
          <cell r="F829" t="str">
            <v>Incremental Cost</v>
          </cell>
        </row>
        <row r="830">
          <cell r="A830" t="str">
            <v>ROI</v>
          </cell>
          <cell r="B830" t="str">
            <v>Nox</v>
          </cell>
          <cell r="F830" t="str">
            <v>SRMC</v>
          </cell>
        </row>
        <row r="831">
          <cell r="A831" t="str">
            <v>ROI</v>
          </cell>
          <cell r="B831" t="str">
            <v>Nox</v>
          </cell>
          <cell r="F831" t="str">
            <v>Production</v>
          </cell>
        </row>
        <row r="832">
          <cell r="A832" t="str">
            <v>ROI</v>
          </cell>
          <cell r="B832" t="str">
            <v>Nox</v>
          </cell>
          <cell r="F832" t="str">
            <v>Generation</v>
          </cell>
        </row>
        <row r="833">
          <cell r="A833" t="str">
            <v>ROI</v>
          </cell>
          <cell r="B833" t="str">
            <v>Nox</v>
          </cell>
          <cell r="F833" t="str">
            <v>Intensity</v>
          </cell>
        </row>
        <row r="834">
          <cell r="A834" t="str">
            <v>ROI</v>
          </cell>
          <cell r="B834" t="str">
            <v>Nox</v>
          </cell>
          <cell r="F834" t="str">
            <v>Cost</v>
          </cell>
        </row>
        <row r="835">
          <cell r="A835" t="str">
            <v>ROI</v>
          </cell>
          <cell r="B835" t="str">
            <v>Nox</v>
          </cell>
          <cell r="F835" t="str">
            <v>Incremental Cost</v>
          </cell>
        </row>
        <row r="836">
          <cell r="A836" t="str">
            <v>ROI</v>
          </cell>
          <cell r="B836" t="str">
            <v>Nox</v>
          </cell>
          <cell r="F836" t="str">
            <v>SRMC</v>
          </cell>
        </row>
        <row r="837">
          <cell r="A837" t="str">
            <v>ROI</v>
          </cell>
          <cell r="B837" t="str">
            <v>Nox</v>
          </cell>
          <cell r="F837" t="str">
            <v>Production</v>
          </cell>
        </row>
        <row r="838">
          <cell r="A838" t="str">
            <v>ROI</v>
          </cell>
          <cell r="B838" t="str">
            <v>Nox</v>
          </cell>
          <cell r="F838" t="str">
            <v>Generation</v>
          </cell>
        </row>
        <row r="839">
          <cell r="A839" t="str">
            <v>ROI</v>
          </cell>
          <cell r="B839" t="str">
            <v>Nox</v>
          </cell>
          <cell r="F839" t="str">
            <v>Intensity</v>
          </cell>
        </row>
        <row r="840">
          <cell r="A840" t="str">
            <v>ROI</v>
          </cell>
          <cell r="B840" t="str">
            <v>Nox</v>
          </cell>
          <cell r="F840" t="str">
            <v>Cost</v>
          </cell>
        </row>
        <row r="841">
          <cell r="A841" t="str">
            <v>ROI</v>
          </cell>
          <cell r="B841" t="str">
            <v>Nox</v>
          </cell>
          <cell r="F841" t="str">
            <v>Incremental Cost</v>
          </cell>
        </row>
        <row r="842">
          <cell r="A842" t="str">
            <v>ROI</v>
          </cell>
          <cell r="B842" t="str">
            <v>Nox</v>
          </cell>
          <cell r="F842" t="str">
            <v>SRMC</v>
          </cell>
        </row>
        <row r="843">
          <cell r="A843" t="str">
            <v>ROI</v>
          </cell>
          <cell r="B843" t="str">
            <v>Nox</v>
          </cell>
          <cell r="F843" t="str">
            <v>Production</v>
          </cell>
        </row>
        <row r="844">
          <cell r="A844" t="str">
            <v>ROI</v>
          </cell>
          <cell r="B844" t="str">
            <v>Nox</v>
          </cell>
          <cell r="F844" t="str">
            <v>Generation</v>
          </cell>
        </row>
        <row r="845">
          <cell r="A845" t="str">
            <v>ROI</v>
          </cell>
          <cell r="B845" t="str">
            <v>Nox</v>
          </cell>
          <cell r="F845" t="str">
            <v>Intensity</v>
          </cell>
        </row>
        <row r="846">
          <cell r="A846" t="str">
            <v>ROI</v>
          </cell>
          <cell r="B846" t="str">
            <v>Nox</v>
          </cell>
          <cell r="F846" t="str">
            <v>Cost</v>
          </cell>
        </row>
        <row r="847">
          <cell r="A847" t="str">
            <v>ROI</v>
          </cell>
          <cell r="B847" t="str">
            <v>Nox</v>
          </cell>
          <cell r="F847" t="str">
            <v>Incremental Cost</v>
          </cell>
        </row>
        <row r="848">
          <cell r="A848" t="str">
            <v>ROI</v>
          </cell>
          <cell r="B848" t="str">
            <v>Nox</v>
          </cell>
          <cell r="F848" t="str">
            <v>SRMC</v>
          </cell>
        </row>
        <row r="849">
          <cell r="A849" t="str">
            <v>ROI</v>
          </cell>
          <cell r="B849" t="str">
            <v>Nox</v>
          </cell>
          <cell r="F849" t="str">
            <v>Production</v>
          </cell>
        </row>
        <row r="850">
          <cell r="A850" t="str">
            <v>ROI</v>
          </cell>
          <cell r="B850" t="str">
            <v>Nox</v>
          </cell>
          <cell r="F850" t="str">
            <v>Generation</v>
          </cell>
        </row>
        <row r="851">
          <cell r="A851" t="str">
            <v>ROI</v>
          </cell>
          <cell r="B851" t="str">
            <v>Nox</v>
          </cell>
          <cell r="F851" t="str">
            <v>Intensity</v>
          </cell>
        </row>
        <row r="852">
          <cell r="A852" t="str">
            <v>ROI</v>
          </cell>
          <cell r="B852" t="str">
            <v>Nox</v>
          </cell>
          <cell r="F852" t="str">
            <v>Cost</v>
          </cell>
        </row>
        <row r="853">
          <cell r="A853" t="str">
            <v>ROI</v>
          </cell>
          <cell r="B853" t="str">
            <v>Nox</v>
          </cell>
          <cell r="F853" t="str">
            <v>Incremental Cost</v>
          </cell>
        </row>
        <row r="854">
          <cell r="A854" t="str">
            <v>ROI</v>
          </cell>
          <cell r="B854" t="str">
            <v>Nox</v>
          </cell>
          <cell r="F854" t="str">
            <v>SRMC</v>
          </cell>
        </row>
        <row r="855">
          <cell r="A855" t="str">
            <v>ROI</v>
          </cell>
          <cell r="B855" t="str">
            <v>Nox</v>
          </cell>
          <cell r="F855" t="str">
            <v>Production</v>
          </cell>
        </row>
        <row r="856">
          <cell r="A856" t="str">
            <v>ROI</v>
          </cell>
          <cell r="B856" t="str">
            <v>Nox</v>
          </cell>
          <cell r="F856" t="str">
            <v>Generation</v>
          </cell>
        </row>
        <row r="857">
          <cell r="A857" t="str">
            <v>ROI</v>
          </cell>
          <cell r="B857" t="str">
            <v>Nox</v>
          </cell>
          <cell r="F857" t="str">
            <v>Intensity</v>
          </cell>
        </row>
        <row r="858">
          <cell r="A858" t="str">
            <v>ROI</v>
          </cell>
          <cell r="B858" t="str">
            <v>Nox</v>
          </cell>
          <cell r="F858" t="str">
            <v>Cost</v>
          </cell>
        </row>
        <row r="859">
          <cell r="A859" t="str">
            <v>ROI</v>
          </cell>
          <cell r="B859" t="str">
            <v>Nox</v>
          </cell>
          <cell r="F859" t="str">
            <v>Incremental Cost</v>
          </cell>
        </row>
        <row r="860">
          <cell r="A860" t="str">
            <v>ROI</v>
          </cell>
          <cell r="B860" t="str">
            <v>Nox</v>
          </cell>
          <cell r="F860" t="str">
            <v>SRMC</v>
          </cell>
        </row>
        <row r="861">
          <cell r="A861" t="str">
            <v>ROI</v>
          </cell>
          <cell r="B861" t="str">
            <v>Nox</v>
          </cell>
          <cell r="F861" t="str">
            <v>Production</v>
          </cell>
        </row>
        <row r="862">
          <cell r="A862" t="str">
            <v>ROI</v>
          </cell>
          <cell r="B862" t="str">
            <v>Nox</v>
          </cell>
          <cell r="F862" t="str">
            <v>Generation</v>
          </cell>
        </row>
        <row r="863">
          <cell r="A863" t="str">
            <v>ROI</v>
          </cell>
          <cell r="B863" t="str">
            <v>Nox</v>
          </cell>
          <cell r="F863" t="str">
            <v>Intensity</v>
          </cell>
        </row>
        <row r="864">
          <cell r="A864" t="str">
            <v>ROI</v>
          </cell>
          <cell r="B864" t="str">
            <v>Nox</v>
          </cell>
          <cell r="F864" t="str">
            <v>Cost</v>
          </cell>
        </row>
        <row r="865">
          <cell r="A865" t="str">
            <v>ROI</v>
          </cell>
          <cell r="B865" t="str">
            <v>Nox</v>
          </cell>
          <cell r="F865" t="str">
            <v>Incremental Cost</v>
          </cell>
        </row>
        <row r="866">
          <cell r="A866" t="str">
            <v>ROI</v>
          </cell>
          <cell r="B866" t="str">
            <v>Nox</v>
          </cell>
          <cell r="F866" t="str">
            <v>SRMC</v>
          </cell>
        </row>
        <row r="867">
          <cell r="A867" t="str">
            <v>ROI</v>
          </cell>
          <cell r="B867" t="str">
            <v>Nox</v>
          </cell>
          <cell r="F867" t="str">
            <v>Production</v>
          </cell>
        </row>
        <row r="868">
          <cell r="A868" t="str">
            <v>ROI</v>
          </cell>
          <cell r="B868" t="str">
            <v>Nox</v>
          </cell>
          <cell r="F868" t="str">
            <v>Generation</v>
          </cell>
        </row>
        <row r="869">
          <cell r="A869" t="str">
            <v>ROI</v>
          </cell>
          <cell r="B869" t="str">
            <v>Nox</v>
          </cell>
          <cell r="F869" t="str">
            <v>Intensity</v>
          </cell>
        </row>
        <row r="870">
          <cell r="A870" t="str">
            <v>ROI</v>
          </cell>
          <cell r="B870" t="str">
            <v>Nox</v>
          </cell>
          <cell r="F870" t="str">
            <v>Cost</v>
          </cell>
        </row>
        <row r="871">
          <cell r="A871" t="str">
            <v>ROI</v>
          </cell>
          <cell r="B871" t="str">
            <v>Nox</v>
          </cell>
          <cell r="F871" t="str">
            <v>Incremental Cost</v>
          </cell>
        </row>
        <row r="872">
          <cell r="A872" t="str">
            <v>ROI</v>
          </cell>
          <cell r="B872" t="str">
            <v>Nox</v>
          </cell>
          <cell r="F872" t="str">
            <v>SRMC</v>
          </cell>
        </row>
        <row r="873">
          <cell r="A873" t="str">
            <v>ROI</v>
          </cell>
          <cell r="B873" t="str">
            <v>Nox</v>
          </cell>
          <cell r="F873" t="str">
            <v>Production</v>
          </cell>
        </row>
        <row r="874">
          <cell r="A874" t="str">
            <v>ROI</v>
          </cell>
          <cell r="B874" t="str">
            <v>Nox</v>
          </cell>
          <cell r="F874" t="str">
            <v>Generation</v>
          </cell>
        </row>
        <row r="875">
          <cell r="A875" t="str">
            <v>ROI</v>
          </cell>
          <cell r="B875" t="str">
            <v>Nox</v>
          </cell>
          <cell r="F875" t="str">
            <v>Intensity</v>
          </cell>
        </row>
        <row r="876">
          <cell r="A876" t="str">
            <v>ROI</v>
          </cell>
          <cell r="B876" t="str">
            <v>Nox</v>
          </cell>
          <cell r="F876" t="str">
            <v>Cost</v>
          </cell>
        </row>
        <row r="877">
          <cell r="A877" t="str">
            <v>ROI</v>
          </cell>
          <cell r="B877" t="str">
            <v>Nox</v>
          </cell>
          <cell r="F877" t="str">
            <v>Incremental Cost</v>
          </cell>
        </row>
        <row r="878">
          <cell r="A878" t="str">
            <v>ROI</v>
          </cell>
          <cell r="B878" t="str">
            <v>Nox</v>
          </cell>
          <cell r="F878" t="str">
            <v>SRMC</v>
          </cell>
        </row>
        <row r="879">
          <cell r="A879" t="str">
            <v>ROI</v>
          </cell>
          <cell r="B879" t="str">
            <v>Nox</v>
          </cell>
          <cell r="F879" t="str">
            <v>Production</v>
          </cell>
        </row>
        <row r="880">
          <cell r="A880" t="str">
            <v>ROI</v>
          </cell>
          <cell r="B880" t="str">
            <v>Nox</v>
          </cell>
          <cell r="F880" t="str">
            <v>Generation</v>
          </cell>
        </row>
        <row r="881">
          <cell r="A881" t="str">
            <v>ROI</v>
          </cell>
          <cell r="B881" t="str">
            <v>Nox</v>
          </cell>
          <cell r="F881" t="str">
            <v>Intensity</v>
          </cell>
        </row>
        <row r="882">
          <cell r="A882" t="str">
            <v>ROI</v>
          </cell>
          <cell r="B882" t="str">
            <v>Nox</v>
          </cell>
          <cell r="F882" t="str">
            <v>Cost</v>
          </cell>
        </row>
        <row r="883">
          <cell r="A883" t="str">
            <v>ROI</v>
          </cell>
          <cell r="B883" t="str">
            <v>Nox</v>
          </cell>
          <cell r="F883" t="str">
            <v>Incremental Cost</v>
          </cell>
        </row>
        <row r="884">
          <cell r="A884" t="str">
            <v>ROI</v>
          </cell>
          <cell r="B884" t="str">
            <v>Nox</v>
          </cell>
          <cell r="F884" t="str">
            <v>SRMC</v>
          </cell>
        </row>
        <row r="885">
          <cell r="A885" t="str">
            <v>ROI</v>
          </cell>
          <cell r="B885" t="str">
            <v>Nox</v>
          </cell>
          <cell r="F885" t="str">
            <v>Production</v>
          </cell>
        </row>
        <row r="886">
          <cell r="A886" t="str">
            <v>ROI</v>
          </cell>
          <cell r="B886" t="str">
            <v>Nox</v>
          </cell>
          <cell r="F886" t="str">
            <v>Generation</v>
          </cell>
        </row>
        <row r="887">
          <cell r="A887" t="str">
            <v>ROI</v>
          </cell>
          <cell r="B887" t="str">
            <v>Nox</v>
          </cell>
          <cell r="F887" t="str">
            <v>Intensity</v>
          </cell>
        </row>
        <row r="888">
          <cell r="A888" t="str">
            <v>ROI</v>
          </cell>
          <cell r="B888" t="str">
            <v>Nox</v>
          </cell>
          <cell r="F888" t="str">
            <v>Cost</v>
          </cell>
        </row>
        <row r="889">
          <cell r="A889" t="str">
            <v>ROI</v>
          </cell>
          <cell r="B889" t="str">
            <v>Nox</v>
          </cell>
          <cell r="F889" t="str">
            <v>Incremental Cost</v>
          </cell>
        </row>
        <row r="890">
          <cell r="A890" t="str">
            <v>ROI</v>
          </cell>
          <cell r="B890" t="str">
            <v>Nox</v>
          </cell>
          <cell r="F890" t="str">
            <v>SRMC</v>
          </cell>
        </row>
        <row r="891">
          <cell r="A891" t="str">
            <v>ROI</v>
          </cell>
          <cell r="B891" t="str">
            <v>Nox</v>
          </cell>
          <cell r="F891" t="str">
            <v>Production</v>
          </cell>
        </row>
        <row r="892">
          <cell r="A892" t="str">
            <v>ROI</v>
          </cell>
          <cell r="B892" t="str">
            <v>Nox</v>
          </cell>
          <cell r="F892" t="str">
            <v>Generation</v>
          </cell>
        </row>
        <row r="893">
          <cell r="A893" t="str">
            <v>ROI</v>
          </cell>
          <cell r="B893" t="str">
            <v>Nox</v>
          </cell>
          <cell r="F893" t="str">
            <v>Intensity</v>
          </cell>
        </row>
        <row r="894">
          <cell r="A894" t="str">
            <v>ROI</v>
          </cell>
          <cell r="B894" t="str">
            <v>Nox</v>
          </cell>
          <cell r="F894" t="str">
            <v>Cost</v>
          </cell>
        </row>
        <row r="895">
          <cell r="A895" t="str">
            <v>ROI</v>
          </cell>
          <cell r="B895" t="str">
            <v>Nox</v>
          </cell>
          <cell r="F895" t="str">
            <v>Incremental Cost</v>
          </cell>
        </row>
        <row r="896">
          <cell r="A896" t="str">
            <v>ROI</v>
          </cell>
          <cell r="B896" t="str">
            <v>Nox</v>
          </cell>
          <cell r="F896" t="str">
            <v>SRMC</v>
          </cell>
        </row>
        <row r="897">
          <cell r="A897" t="str">
            <v>ROI</v>
          </cell>
          <cell r="B897" t="str">
            <v>Nox</v>
          </cell>
          <cell r="F897" t="str">
            <v>Production</v>
          </cell>
        </row>
        <row r="898">
          <cell r="A898" t="str">
            <v>ROI</v>
          </cell>
          <cell r="B898" t="str">
            <v>Nox</v>
          </cell>
          <cell r="F898" t="str">
            <v>Generation</v>
          </cell>
        </row>
        <row r="899">
          <cell r="A899" t="str">
            <v>ROI</v>
          </cell>
          <cell r="B899" t="str">
            <v>Nox</v>
          </cell>
          <cell r="F899" t="str">
            <v>Intensity</v>
          </cell>
        </row>
        <row r="900">
          <cell r="A900" t="str">
            <v>ROI</v>
          </cell>
          <cell r="B900" t="str">
            <v>Nox</v>
          </cell>
          <cell r="F900" t="str">
            <v>Cost</v>
          </cell>
        </row>
        <row r="901">
          <cell r="A901" t="str">
            <v>ROI</v>
          </cell>
          <cell r="B901" t="str">
            <v>Nox</v>
          </cell>
          <cell r="F901" t="str">
            <v>Incremental Cost</v>
          </cell>
        </row>
        <row r="902">
          <cell r="A902" t="str">
            <v>ROI</v>
          </cell>
          <cell r="B902" t="str">
            <v>Nox</v>
          </cell>
          <cell r="F902" t="str">
            <v>SRMC</v>
          </cell>
        </row>
        <row r="903">
          <cell r="A903" t="str">
            <v>ROI</v>
          </cell>
          <cell r="B903" t="str">
            <v>Nox</v>
          </cell>
          <cell r="F903" t="str">
            <v>Production</v>
          </cell>
        </row>
        <row r="904">
          <cell r="A904" t="str">
            <v>ROI</v>
          </cell>
          <cell r="B904" t="str">
            <v>Nox</v>
          </cell>
          <cell r="F904" t="str">
            <v>Generation</v>
          </cell>
        </row>
        <row r="905">
          <cell r="A905" t="str">
            <v>ROI</v>
          </cell>
          <cell r="B905" t="str">
            <v>Nox</v>
          </cell>
          <cell r="F905" t="str">
            <v>Intensity</v>
          </cell>
        </row>
        <row r="906">
          <cell r="A906" t="str">
            <v>ROI</v>
          </cell>
          <cell r="B906" t="str">
            <v>Nox</v>
          </cell>
          <cell r="F906" t="str">
            <v>Cost</v>
          </cell>
        </row>
        <row r="907">
          <cell r="A907" t="str">
            <v>ROI</v>
          </cell>
          <cell r="B907" t="str">
            <v>Nox</v>
          </cell>
          <cell r="F907" t="str">
            <v>Incremental Cost</v>
          </cell>
        </row>
        <row r="908">
          <cell r="A908" t="str">
            <v>ROI</v>
          </cell>
          <cell r="B908" t="str">
            <v>Nox</v>
          </cell>
          <cell r="F908" t="str">
            <v>SRMC</v>
          </cell>
        </row>
        <row r="909">
          <cell r="A909" t="str">
            <v>ROI</v>
          </cell>
          <cell r="B909" t="str">
            <v>Nox</v>
          </cell>
          <cell r="F909" t="str">
            <v>Production</v>
          </cell>
        </row>
        <row r="910">
          <cell r="A910" t="str">
            <v>ROI</v>
          </cell>
          <cell r="B910" t="str">
            <v>Nox</v>
          </cell>
          <cell r="F910" t="str">
            <v>Generation</v>
          </cell>
        </row>
        <row r="911">
          <cell r="A911" t="str">
            <v>ROI</v>
          </cell>
          <cell r="B911" t="str">
            <v>Nox</v>
          </cell>
          <cell r="F911" t="str">
            <v>Intensity</v>
          </cell>
        </row>
        <row r="912">
          <cell r="A912" t="str">
            <v>ROI</v>
          </cell>
          <cell r="B912" t="str">
            <v>Nox</v>
          </cell>
          <cell r="F912" t="str">
            <v>Cost</v>
          </cell>
        </row>
        <row r="913">
          <cell r="A913" t="str">
            <v>ROI</v>
          </cell>
          <cell r="B913" t="str">
            <v>Nox</v>
          </cell>
          <cell r="F913" t="str">
            <v>Incremental Cost</v>
          </cell>
        </row>
        <row r="914">
          <cell r="A914" t="str">
            <v>ROI</v>
          </cell>
          <cell r="B914" t="str">
            <v>Nox</v>
          </cell>
          <cell r="F914" t="str">
            <v>SRMC</v>
          </cell>
        </row>
        <row r="915">
          <cell r="A915" t="str">
            <v>ROI</v>
          </cell>
          <cell r="B915" t="str">
            <v>Nox</v>
          </cell>
          <cell r="F915" t="str">
            <v>Production</v>
          </cell>
        </row>
        <row r="916">
          <cell r="A916" t="str">
            <v>ROI</v>
          </cell>
          <cell r="B916" t="str">
            <v>Nox</v>
          </cell>
          <cell r="F916" t="str">
            <v>Generation</v>
          </cell>
        </row>
        <row r="917">
          <cell r="A917" t="str">
            <v>ROI</v>
          </cell>
          <cell r="B917" t="str">
            <v>Nox</v>
          </cell>
          <cell r="F917" t="str">
            <v>Intensity</v>
          </cell>
        </row>
        <row r="918">
          <cell r="A918" t="str">
            <v>ROI</v>
          </cell>
          <cell r="B918" t="str">
            <v>Nox</v>
          </cell>
          <cell r="F918" t="str">
            <v>Cost</v>
          </cell>
        </row>
        <row r="919">
          <cell r="A919" t="str">
            <v>ROI</v>
          </cell>
          <cell r="B919" t="str">
            <v>Nox</v>
          </cell>
          <cell r="F919" t="str">
            <v>Incremental Cost</v>
          </cell>
        </row>
        <row r="920">
          <cell r="A920" t="str">
            <v>ROI</v>
          </cell>
          <cell r="B920" t="str">
            <v>Nox</v>
          </cell>
          <cell r="F920" t="str">
            <v>SRMC</v>
          </cell>
        </row>
        <row r="921">
          <cell r="A921" t="str">
            <v>ROI</v>
          </cell>
          <cell r="B921" t="str">
            <v>Nox</v>
          </cell>
          <cell r="F921" t="str">
            <v>Production</v>
          </cell>
        </row>
        <row r="922">
          <cell r="A922" t="str">
            <v>ROI</v>
          </cell>
          <cell r="B922" t="str">
            <v>Nox</v>
          </cell>
          <cell r="F922" t="str">
            <v>Generation</v>
          </cell>
        </row>
        <row r="923">
          <cell r="A923" t="str">
            <v>ROI</v>
          </cell>
          <cell r="B923" t="str">
            <v>Nox</v>
          </cell>
          <cell r="F923" t="str">
            <v>Intensity</v>
          </cell>
        </row>
        <row r="924">
          <cell r="A924" t="str">
            <v>ROI</v>
          </cell>
          <cell r="B924" t="str">
            <v>Nox</v>
          </cell>
          <cell r="F924" t="str">
            <v>Cost</v>
          </cell>
        </row>
        <row r="925">
          <cell r="A925" t="str">
            <v>ROI</v>
          </cell>
          <cell r="B925" t="str">
            <v>Nox</v>
          </cell>
          <cell r="F925" t="str">
            <v>Incremental Cost</v>
          </cell>
        </row>
        <row r="926">
          <cell r="A926" t="str">
            <v>ROI</v>
          </cell>
          <cell r="B926" t="str">
            <v>Nox</v>
          </cell>
          <cell r="F926" t="str">
            <v>SRMC</v>
          </cell>
        </row>
        <row r="927">
          <cell r="A927" t="str">
            <v>ROI</v>
          </cell>
          <cell r="B927" t="str">
            <v>Nox</v>
          </cell>
          <cell r="F927" t="str">
            <v>Production</v>
          </cell>
        </row>
        <row r="928">
          <cell r="A928" t="str">
            <v>ROI</v>
          </cell>
          <cell r="B928" t="str">
            <v>Nox</v>
          </cell>
          <cell r="F928" t="str">
            <v>Generation</v>
          </cell>
        </row>
        <row r="929">
          <cell r="A929" t="str">
            <v>ROI</v>
          </cell>
          <cell r="B929" t="str">
            <v>Nox</v>
          </cell>
          <cell r="F929" t="str">
            <v>Intensity</v>
          </cell>
        </row>
        <row r="930">
          <cell r="A930" t="str">
            <v>ROI</v>
          </cell>
          <cell r="B930" t="str">
            <v>Nox</v>
          </cell>
          <cell r="F930" t="str">
            <v>Cost</v>
          </cell>
        </row>
        <row r="931">
          <cell r="A931" t="str">
            <v>ROI</v>
          </cell>
          <cell r="B931" t="str">
            <v>Nox</v>
          </cell>
          <cell r="F931" t="str">
            <v>Incremental Cost</v>
          </cell>
        </row>
        <row r="932">
          <cell r="A932" t="str">
            <v>ROI</v>
          </cell>
          <cell r="B932" t="str">
            <v>Nox</v>
          </cell>
          <cell r="F932" t="str">
            <v>SRMC</v>
          </cell>
        </row>
        <row r="933">
          <cell r="A933" t="str">
            <v>ROI</v>
          </cell>
          <cell r="B933" t="str">
            <v>Nox</v>
          </cell>
          <cell r="F933" t="str">
            <v>Production</v>
          </cell>
        </row>
        <row r="934">
          <cell r="A934" t="str">
            <v>ROI</v>
          </cell>
          <cell r="B934" t="str">
            <v>Nox</v>
          </cell>
          <cell r="F934" t="str">
            <v>Generation</v>
          </cell>
        </row>
        <row r="935">
          <cell r="A935" t="str">
            <v>ROI</v>
          </cell>
          <cell r="B935" t="str">
            <v>Nox</v>
          </cell>
          <cell r="F935" t="str">
            <v>Intensity</v>
          </cell>
        </row>
        <row r="936">
          <cell r="A936" t="str">
            <v>ROI</v>
          </cell>
          <cell r="B936" t="str">
            <v>Nox</v>
          </cell>
          <cell r="F936" t="str">
            <v>Cost</v>
          </cell>
        </row>
        <row r="937">
          <cell r="A937" t="str">
            <v>ROI</v>
          </cell>
          <cell r="B937" t="str">
            <v>Nox</v>
          </cell>
          <cell r="F937" t="str">
            <v>Incremental Cost</v>
          </cell>
        </row>
        <row r="938">
          <cell r="A938" t="str">
            <v>ROI</v>
          </cell>
          <cell r="B938" t="str">
            <v>Nox</v>
          </cell>
          <cell r="F938" t="str">
            <v>SRMC</v>
          </cell>
        </row>
        <row r="939">
          <cell r="A939" t="str">
            <v>ROI</v>
          </cell>
          <cell r="B939" t="str">
            <v>Nox</v>
          </cell>
          <cell r="F939" t="str">
            <v>Production</v>
          </cell>
        </row>
        <row r="940">
          <cell r="A940" t="str">
            <v>ROI</v>
          </cell>
          <cell r="B940" t="str">
            <v>Nox</v>
          </cell>
          <cell r="F940" t="str">
            <v>Generation</v>
          </cell>
        </row>
        <row r="941">
          <cell r="A941" t="str">
            <v>ROI</v>
          </cell>
          <cell r="B941" t="str">
            <v>Nox</v>
          </cell>
          <cell r="F941" t="str">
            <v>Intensity</v>
          </cell>
        </row>
        <row r="942">
          <cell r="A942" t="str">
            <v>ROI</v>
          </cell>
          <cell r="B942" t="str">
            <v>Nox</v>
          </cell>
          <cell r="F942" t="str">
            <v>Cost</v>
          </cell>
        </row>
        <row r="943">
          <cell r="A943" t="str">
            <v>ROI</v>
          </cell>
          <cell r="B943" t="str">
            <v>Nox</v>
          </cell>
          <cell r="F943" t="str">
            <v>Incremental Cost</v>
          </cell>
        </row>
        <row r="944">
          <cell r="A944" t="str">
            <v>ROI</v>
          </cell>
          <cell r="B944" t="str">
            <v>Nox</v>
          </cell>
          <cell r="F944" t="str">
            <v>SRMC</v>
          </cell>
        </row>
        <row r="945">
          <cell r="A945" t="str">
            <v>ROI</v>
          </cell>
          <cell r="B945" t="str">
            <v>Nox</v>
          </cell>
          <cell r="F945" t="str">
            <v>Production</v>
          </cell>
        </row>
        <row r="946">
          <cell r="A946" t="str">
            <v>ROI</v>
          </cell>
          <cell r="B946" t="str">
            <v>Nox</v>
          </cell>
          <cell r="F946" t="str">
            <v>Generation</v>
          </cell>
        </row>
        <row r="947">
          <cell r="A947" t="str">
            <v>ROI</v>
          </cell>
          <cell r="B947" t="str">
            <v>Nox</v>
          </cell>
          <cell r="F947" t="str">
            <v>Intensity</v>
          </cell>
        </row>
        <row r="948">
          <cell r="A948" t="str">
            <v>ROI</v>
          </cell>
          <cell r="B948" t="str">
            <v>Nox</v>
          </cell>
          <cell r="F948" t="str">
            <v>Cost</v>
          </cell>
        </row>
        <row r="949">
          <cell r="A949" t="str">
            <v>ROI</v>
          </cell>
          <cell r="B949" t="str">
            <v>Nox</v>
          </cell>
          <cell r="F949" t="str">
            <v>Incremental Cost</v>
          </cell>
        </row>
        <row r="950">
          <cell r="A950" t="str">
            <v>ROI</v>
          </cell>
          <cell r="B950" t="str">
            <v>Nox</v>
          </cell>
          <cell r="F950" t="str">
            <v>SRMC</v>
          </cell>
        </row>
        <row r="951">
          <cell r="A951" t="str">
            <v>ROI</v>
          </cell>
          <cell r="B951" t="str">
            <v>Nox</v>
          </cell>
          <cell r="F951" t="str">
            <v>Production</v>
          </cell>
        </row>
        <row r="952">
          <cell r="A952" t="str">
            <v>ROI</v>
          </cell>
          <cell r="B952" t="str">
            <v>Nox</v>
          </cell>
          <cell r="F952" t="str">
            <v>Generation</v>
          </cell>
        </row>
        <row r="953">
          <cell r="A953" t="str">
            <v>ROI</v>
          </cell>
          <cell r="B953" t="str">
            <v>Nox</v>
          </cell>
          <cell r="F953" t="str">
            <v>Intensity</v>
          </cell>
        </row>
        <row r="954">
          <cell r="A954" t="str">
            <v>ROI</v>
          </cell>
          <cell r="B954" t="str">
            <v>Nox</v>
          </cell>
          <cell r="F954" t="str">
            <v>Cost</v>
          </cell>
        </row>
        <row r="955">
          <cell r="A955" t="str">
            <v>ROI</v>
          </cell>
          <cell r="B955" t="str">
            <v>Nox</v>
          </cell>
          <cell r="F955" t="str">
            <v>Incremental Cost</v>
          </cell>
        </row>
        <row r="956">
          <cell r="A956" t="str">
            <v>ROI</v>
          </cell>
          <cell r="B956" t="str">
            <v>Nox</v>
          </cell>
          <cell r="F956" t="str">
            <v>SRMC</v>
          </cell>
        </row>
        <row r="957">
          <cell r="A957" t="str">
            <v>ROI</v>
          </cell>
          <cell r="B957" t="str">
            <v>Nox</v>
          </cell>
          <cell r="F957" t="str">
            <v>Production</v>
          </cell>
        </row>
        <row r="958">
          <cell r="A958" t="str">
            <v>ROI</v>
          </cell>
          <cell r="B958" t="str">
            <v>Nox</v>
          </cell>
          <cell r="F958" t="str">
            <v>Generation</v>
          </cell>
        </row>
        <row r="959">
          <cell r="A959" t="str">
            <v>ROI</v>
          </cell>
          <cell r="B959" t="str">
            <v>Nox</v>
          </cell>
          <cell r="F959" t="str">
            <v>Intensity</v>
          </cell>
        </row>
        <row r="960">
          <cell r="A960" t="str">
            <v>ROI</v>
          </cell>
          <cell r="B960" t="str">
            <v>Nox</v>
          </cell>
          <cell r="F960" t="str">
            <v>Cost</v>
          </cell>
        </row>
        <row r="961">
          <cell r="A961" t="str">
            <v>ROI</v>
          </cell>
          <cell r="B961" t="str">
            <v>Nox</v>
          </cell>
          <cell r="F961" t="str">
            <v>Incremental Cost</v>
          </cell>
        </row>
        <row r="962">
          <cell r="A962" t="str">
            <v>ROI</v>
          </cell>
          <cell r="B962" t="str">
            <v>Nox</v>
          </cell>
          <cell r="F962" t="str">
            <v>SRMC</v>
          </cell>
        </row>
        <row r="963">
          <cell r="A963" t="str">
            <v>ROI</v>
          </cell>
          <cell r="B963" t="str">
            <v>Nox</v>
          </cell>
          <cell r="F963" t="str">
            <v>Production</v>
          </cell>
        </row>
        <row r="964">
          <cell r="A964" t="str">
            <v>ROI</v>
          </cell>
          <cell r="B964" t="str">
            <v>Nox</v>
          </cell>
          <cell r="F964" t="str">
            <v>Generation</v>
          </cell>
        </row>
        <row r="965">
          <cell r="A965" t="str">
            <v>ROI</v>
          </cell>
          <cell r="B965" t="str">
            <v>Nox</v>
          </cell>
          <cell r="F965" t="str">
            <v>Intensity</v>
          </cell>
        </row>
        <row r="966">
          <cell r="A966" t="str">
            <v>ROI</v>
          </cell>
          <cell r="B966" t="str">
            <v>Nox</v>
          </cell>
          <cell r="F966" t="str">
            <v>Cost</v>
          </cell>
        </row>
        <row r="967">
          <cell r="A967" t="str">
            <v>ROI</v>
          </cell>
          <cell r="B967" t="str">
            <v>Nox</v>
          </cell>
          <cell r="F967" t="str">
            <v>Incremental Cost</v>
          </cell>
        </row>
        <row r="968">
          <cell r="A968" t="str">
            <v>ROI</v>
          </cell>
          <cell r="B968" t="str">
            <v>Nox</v>
          </cell>
          <cell r="F968" t="str">
            <v>SRMC</v>
          </cell>
        </row>
        <row r="969">
          <cell r="A969" t="str">
            <v>ROI</v>
          </cell>
          <cell r="B969" t="str">
            <v>Nox</v>
          </cell>
          <cell r="F969" t="str">
            <v>Production</v>
          </cell>
        </row>
        <row r="970">
          <cell r="A970" t="str">
            <v>ROI</v>
          </cell>
          <cell r="B970" t="str">
            <v>Nox</v>
          </cell>
          <cell r="F970" t="str">
            <v>Generation</v>
          </cell>
        </row>
        <row r="971">
          <cell r="A971" t="str">
            <v>ROI</v>
          </cell>
          <cell r="B971" t="str">
            <v>Nox</v>
          </cell>
          <cell r="F971" t="str">
            <v>Intensity</v>
          </cell>
        </row>
        <row r="972">
          <cell r="A972" t="str">
            <v>ROI</v>
          </cell>
          <cell r="B972" t="str">
            <v>Nox</v>
          </cell>
          <cell r="F972" t="str">
            <v>Cost</v>
          </cell>
        </row>
        <row r="973">
          <cell r="A973" t="str">
            <v>ROI</v>
          </cell>
          <cell r="B973" t="str">
            <v>Nox</v>
          </cell>
          <cell r="F973" t="str">
            <v>Incremental Cost</v>
          </cell>
        </row>
        <row r="974">
          <cell r="A974" t="str">
            <v>ROI</v>
          </cell>
          <cell r="B974" t="str">
            <v>Nox</v>
          </cell>
          <cell r="F974" t="str">
            <v>SRMC</v>
          </cell>
        </row>
        <row r="975">
          <cell r="A975" t="str">
            <v>ROI</v>
          </cell>
          <cell r="B975" t="str">
            <v>Nox</v>
          </cell>
          <cell r="F975" t="str">
            <v>Production</v>
          </cell>
        </row>
        <row r="976">
          <cell r="A976" t="str">
            <v>ROI</v>
          </cell>
          <cell r="B976" t="str">
            <v>Nox</v>
          </cell>
          <cell r="F976" t="str">
            <v>Generation</v>
          </cell>
        </row>
        <row r="977">
          <cell r="A977" t="str">
            <v>ROI</v>
          </cell>
          <cell r="B977" t="str">
            <v>Nox</v>
          </cell>
          <cell r="F977" t="str">
            <v>Intensity</v>
          </cell>
        </row>
        <row r="978">
          <cell r="A978" t="str">
            <v>ROI</v>
          </cell>
          <cell r="B978" t="str">
            <v>Nox</v>
          </cell>
          <cell r="F978" t="str">
            <v>Cost</v>
          </cell>
        </row>
        <row r="979">
          <cell r="A979" t="str">
            <v>ROI</v>
          </cell>
          <cell r="B979" t="str">
            <v>Nox</v>
          </cell>
          <cell r="F979" t="str">
            <v>Incremental Cost</v>
          </cell>
        </row>
        <row r="980">
          <cell r="A980" t="str">
            <v>ROI</v>
          </cell>
          <cell r="B980" t="str">
            <v>Nox</v>
          </cell>
          <cell r="F980" t="str">
            <v>SRMC</v>
          </cell>
        </row>
        <row r="981">
          <cell r="A981" t="str">
            <v>ROI</v>
          </cell>
          <cell r="B981" t="str">
            <v>Nox</v>
          </cell>
          <cell r="F981" t="str">
            <v>Production</v>
          </cell>
        </row>
        <row r="982">
          <cell r="A982" t="str">
            <v>ROI</v>
          </cell>
          <cell r="B982" t="str">
            <v>Nox</v>
          </cell>
          <cell r="F982" t="str">
            <v>Generation</v>
          </cell>
        </row>
        <row r="983">
          <cell r="A983" t="str">
            <v>ROI</v>
          </cell>
          <cell r="B983" t="str">
            <v>Nox</v>
          </cell>
          <cell r="F983" t="str">
            <v>Intensity</v>
          </cell>
        </row>
        <row r="984">
          <cell r="A984" t="str">
            <v>ROI</v>
          </cell>
          <cell r="B984" t="str">
            <v>Nox</v>
          </cell>
          <cell r="F984" t="str">
            <v>Cost</v>
          </cell>
        </row>
        <row r="985">
          <cell r="A985" t="str">
            <v>ROI</v>
          </cell>
          <cell r="B985" t="str">
            <v>Nox</v>
          </cell>
          <cell r="F985" t="str">
            <v>Incremental Cost</v>
          </cell>
        </row>
        <row r="986">
          <cell r="A986" t="str">
            <v>ROI</v>
          </cell>
          <cell r="B986" t="str">
            <v>Nox</v>
          </cell>
          <cell r="F986" t="str">
            <v>SRMC</v>
          </cell>
        </row>
        <row r="987">
          <cell r="A987" t="str">
            <v>ROI</v>
          </cell>
          <cell r="B987" t="str">
            <v>Nox</v>
          </cell>
          <cell r="F987" t="str">
            <v>Production</v>
          </cell>
        </row>
        <row r="988">
          <cell r="A988" t="str">
            <v>ROI</v>
          </cell>
          <cell r="B988" t="str">
            <v>Nox</v>
          </cell>
          <cell r="F988" t="str">
            <v>Generation</v>
          </cell>
        </row>
        <row r="989">
          <cell r="A989" t="str">
            <v>ROI</v>
          </cell>
          <cell r="B989" t="str">
            <v>Nox</v>
          </cell>
          <cell r="F989" t="str">
            <v>Intensity</v>
          </cell>
        </row>
        <row r="990">
          <cell r="A990" t="str">
            <v>ROI</v>
          </cell>
          <cell r="B990" t="str">
            <v>Nox</v>
          </cell>
          <cell r="F990" t="str">
            <v>Cost</v>
          </cell>
        </row>
        <row r="991">
          <cell r="A991" t="str">
            <v>ROI</v>
          </cell>
          <cell r="B991" t="str">
            <v>Nox</v>
          </cell>
          <cell r="F991" t="str">
            <v>Incremental Cost</v>
          </cell>
        </row>
        <row r="992">
          <cell r="A992" t="str">
            <v>ROI</v>
          </cell>
          <cell r="B992" t="str">
            <v>Nox</v>
          </cell>
          <cell r="F992" t="str">
            <v>SRMC</v>
          </cell>
        </row>
        <row r="993">
          <cell r="A993" t="str">
            <v>ROI</v>
          </cell>
          <cell r="B993" t="str">
            <v>Nox</v>
          </cell>
          <cell r="F993" t="str">
            <v>Production</v>
          </cell>
        </row>
        <row r="994">
          <cell r="A994" t="str">
            <v>ROI</v>
          </cell>
          <cell r="B994" t="str">
            <v>Nox</v>
          </cell>
          <cell r="F994" t="str">
            <v>Generation</v>
          </cell>
        </row>
        <row r="995">
          <cell r="A995" t="str">
            <v>ROI</v>
          </cell>
          <cell r="B995" t="str">
            <v>Nox</v>
          </cell>
          <cell r="F995" t="str">
            <v>Intensity</v>
          </cell>
        </row>
        <row r="996">
          <cell r="A996" t="str">
            <v>ROI</v>
          </cell>
          <cell r="B996" t="str">
            <v>Nox</v>
          </cell>
          <cell r="F996" t="str">
            <v>Cost</v>
          </cell>
        </row>
        <row r="997">
          <cell r="A997" t="str">
            <v>ROI</v>
          </cell>
          <cell r="B997" t="str">
            <v>Nox</v>
          </cell>
          <cell r="F997" t="str">
            <v>Incremental Cost</v>
          </cell>
        </row>
        <row r="998">
          <cell r="A998" t="str">
            <v>ROI</v>
          </cell>
          <cell r="B998" t="str">
            <v>Nox</v>
          </cell>
          <cell r="F998" t="str">
            <v>SRMC</v>
          </cell>
        </row>
        <row r="999">
          <cell r="A999" t="str">
            <v>ROI</v>
          </cell>
          <cell r="B999" t="str">
            <v>Nox</v>
          </cell>
          <cell r="F999" t="str">
            <v>Production</v>
          </cell>
        </row>
        <row r="1000">
          <cell r="A1000" t="str">
            <v>ROI</v>
          </cell>
          <cell r="B1000" t="str">
            <v>Nox</v>
          </cell>
          <cell r="F1000" t="str">
            <v>Generation</v>
          </cell>
        </row>
        <row r="1001">
          <cell r="A1001" t="str">
            <v>ROI</v>
          </cell>
          <cell r="B1001" t="str">
            <v>Nox</v>
          </cell>
          <cell r="F1001" t="str">
            <v>Intensity</v>
          </cell>
        </row>
        <row r="1002">
          <cell r="A1002" t="str">
            <v>ROI</v>
          </cell>
          <cell r="B1002" t="str">
            <v>Nox</v>
          </cell>
          <cell r="F1002" t="str">
            <v>Cost</v>
          </cell>
        </row>
        <row r="1003">
          <cell r="A1003" t="str">
            <v>ROI</v>
          </cell>
          <cell r="B1003" t="str">
            <v>Nox</v>
          </cell>
          <cell r="F1003" t="str">
            <v>Incremental Cost</v>
          </cell>
        </row>
        <row r="1004">
          <cell r="A1004" t="str">
            <v>ROI</v>
          </cell>
          <cell r="B1004" t="str">
            <v>Nox</v>
          </cell>
          <cell r="F1004" t="str">
            <v>SRMC</v>
          </cell>
        </row>
        <row r="1005">
          <cell r="A1005" t="str">
            <v>ROI</v>
          </cell>
          <cell r="B1005" t="str">
            <v>Nox</v>
          </cell>
          <cell r="F1005" t="str">
            <v>Production</v>
          </cell>
        </row>
        <row r="1006">
          <cell r="A1006" t="str">
            <v>ROI</v>
          </cell>
          <cell r="B1006" t="str">
            <v>Nox</v>
          </cell>
          <cell r="F1006" t="str">
            <v>Generation</v>
          </cell>
        </row>
        <row r="1007">
          <cell r="A1007" t="str">
            <v>ROI</v>
          </cell>
          <cell r="B1007" t="str">
            <v>Nox</v>
          </cell>
          <cell r="F1007" t="str">
            <v>Intensity</v>
          </cell>
        </row>
        <row r="1008">
          <cell r="A1008" t="str">
            <v>ROI</v>
          </cell>
          <cell r="B1008" t="str">
            <v>Nox</v>
          </cell>
          <cell r="F1008" t="str">
            <v>Cost</v>
          </cell>
        </row>
        <row r="1009">
          <cell r="A1009" t="str">
            <v>ROI</v>
          </cell>
          <cell r="B1009" t="str">
            <v>Nox</v>
          </cell>
          <cell r="F1009" t="str">
            <v>Incremental Cost</v>
          </cell>
        </row>
        <row r="1010">
          <cell r="A1010" t="str">
            <v>ROI</v>
          </cell>
          <cell r="B1010" t="str">
            <v>Nox</v>
          </cell>
          <cell r="F1010" t="str">
            <v>SRMC</v>
          </cell>
        </row>
        <row r="1011">
          <cell r="A1011" t="str">
            <v>ROI</v>
          </cell>
          <cell r="B1011" t="str">
            <v>Nox</v>
          </cell>
          <cell r="F1011" t="str">
            <v>Production</v>
          </cell>
        </row>
        <row r="1012">
          <cell r="A1012" t="str">
            <v>ROI</v>
          </cell>
          <cell r="B1012" t="str">
            <v>Nox</v>
          </cell>
          <cell r="F1012" t="str">
            <v>Generation</v>
          </cell>
        </row>
        <row r="1013">
          <cell r="A1013" t="str">
            <v>ROI</v>
          </cell>
          <cell r="B1013" t="str">
            <v>Nox</v>
          </cell>
          <cell r="F1013" t="str">
            <v>Intensity</v>
          </cell>
        </row>
        <row r="1014">
          <cell r="A1014" t="str">
            <v>ROI</v>
          </cell>
          <cell r="B1014" t="str">
            <v>Nox</v>
          </cell>
          <cell r="F1014" t="str">
            <v>Cost</v>
          </cell>
        </row>
        <row r="1015">
          <cell r="A1015" t="str">
            <v>ROI</v>
          </cell>
          <cell r="B1015" t="str">
            <v>Nox</v>
          </cell>
          <cell r="F1015" t="str">
            <v>Incremental Cost</v>
          </cell>
        </row>
        <row r="1016">
          <cell r="A1016" t="str">
            <v>ROI</v>
          </cell>
          <cell r="B1016" t="str">
            <v>Nox</v>
          </cell>
          <cell r="F1016" t="str">
            <v>SRMC</v>
          </cell>
        </row>
        <row r="1017">
          <cell r="A1017" t="str">
            <v>NI</v>
          </cell>
          <cell r="B1017" t="str">
            <v>SO2</v>
          </cell>
          <cell r="F1017" t="str">
            <v>Production</v>
          </cell>
        </row>
        <row r="1018">
          <cell r="A1018" t="str">
            <v>NI</v>
          </cell>
          <cell r="B1018" t="str">
            <v>SO2</v>
          </cell>
          <cell r="F1018" t="str">
            <v>Generation</v>
          </cell>
        </row>
        <row r="1019">
          <cell r="A1019" t="str">
            <v>NI</v>
          </cell>
          <cell r="B1019" t="str">
            <v>SO2</v>
          </cell>
          <cell r="F1019" t="str">
            <v>Intensity</v>
          </cell>
        </row>
        <row r="1020">
          <cell r="A1020" t="str">
            <v>NI</v>
          </cell>
          <cell r="B1020" t="str">
            <v>SO2</v>
          </cell>
          <cell r="F1020" t="str">
            <v>Cost</v>
          </cell>
        </row>
        <row r="1021">
          <cell r="A1021" t="str">
            <v>NI</v>
          </cell>
          <cell r="B1021" t="str">
            <v>SO2</v>
          </cell>
          <cell r="F1021" t="str">
            <v>Incremental Cost</v>
          </cell>
        </row>
        <row r="1022">
          <cell r="A1022" t="str">
            <v>NI</v>
          </cell>
          <cell r="B1022" t="str">
            <v>SO2</v>
          </cell>
          <cell r="F1022" t="str">
            <v>SRMC</v>
          </cell>
        </row>
        <row r="1023">
          <cell r="A1023" t="str">
            <v>NI</v>
          </cell>
          <cell r="B1023" t="str">
            <v>SO2</v>
          </cell>
          <cell r="F1023" t="str">
            <v>Production</v>
          </cell>
        </row>
        <row r="1024">
          <cell r="A1024" t="str">
            <v>NI</v>
          </cell>
          <cell r="B1024" t="str">
            <v>SO2</v>
          </cell>
          <cell r="F1024" t="str">
            <v>Generation</v>
          </cell>
        </row>
        <row r="1025">
          <cell r="A1025" t="str">
            <v>NI</v>
          </cell>
          <cell r="B1025" t="str">
            <v>SO2</v>
          </cell>
          <cell r="F1025" t="str">
            <v>Intensity</v>
          </cell>
        </row>
        <row r="1026">
          <cell r="A1026" t="str">
            <v>NI</v>
          </cell>
          <cell r="B1026" t="str">
            <v>SO2</v>
          </cell>
          <cell r="F1026" t="str">
            <v>Cost</v>
          </cell>
        </row>
        <row r="1027">
          <cell r="A1027" t="str">
            <v>NI</v>
          </cell>
          <cell r="B1027" t="str">
            <v>SO2</v>
          </cell>
          <cell r="F1027" t="str">
            <v>Incremental Cost</v>
          </cell>
        </row>
        <row r="1028">
          <cell r="A1028" t="str">
            <v>NI</v>
          </cell>
          <cell r="B1028" t="str">
            <v>SO2</v>
          </cell>
          <cell r="F1028" t="str">
            <v>SRMC</v>
          </cell>
        </row>
        <row r="1029">
          <cell r="A1029" t="str">
            <v>NI</v>
          </cell>
          <cell r="B1029" t="str">
            <v>SO2</v>
          </cell>
          <cell r="F1029" t="str">
            <v>Production</v>
          </cell>
        </row>
        <row r="1030">
          <cell r="A1030" t="str">
            <v>NI</v>
          </cell>
          <cell r="B1030" t="str">
            <v>SO2</v>
          </cell>
          <cell r="F1030" t="str">
            <v>Generation</v>
          </cell>
        </row>
        <row r="1031">
          <cell r="A1031" t="str">
            <v>NI</v>
          </cell>
          <cell r="B1031" t="str">
            <v>SO2</v>
          </cell>
          <cell r="F1031" t="str">
            <v>Intensity</v>
          </cell>
        </row>
        <row r="1032">
          <cell r="A1032" t="str">
            <v>NI</v>
          </cell>
          <cell r="B1032" t="str">
            <v>SO2</v>
          </cell>
          <cell r="F1032" t="str">
            <v>Cost</v>
          </cell>
        </row>
        <row r="1033">
          <cell r="A1033" t="str">
            <v>NI</v>
          </cell>
          <cell r="B1033" t="str">
            <v>SO2</v>
          </cell>
          <cell r="F1033" t="str">
            <v>Incremental Cost</v>
          </cell>
        </row>
        <row r="1034">
          <cell r="A1034" t="str">
            <v>NI</v>
          </cell>
          <cell r="B1034" t="str">
            <v>SO2</v>
          </cell>
          <cell r="F1034" t="str">
            <v>SRMC</v>
          </cell>
        </row>
        <row r="1035">
          <cell r="A1035" t="str">
            <v>NI</v>
          </cell>
          <cell r="B1035" t="str">
            <v>SO2</v>
          </cell>
          <cell r="F1035" t="str">
            <v>Production</v>
          </cell>
        </row>
        <row r="1036">
          <cell r="A1036" t="str">
            <v>NI</v>
          </cell>
          <cell r="B1036" t="str">
            <v>SO2</v>
          </cell>
          <cell r="F1036" t="str">
            <v>Generation</v>
          </cell>
        </row>
        <row r="1037">
          <cell r="A1037" t="str">
            <v>NI</v>
          </cell>
          <cell r="B1037" t="str">
            <v>SO2</v>
          </cell>
          <cell r="F1037" t="str">
            <v>Intensity</v>
          </cell>
        </row>
        <row r="1038">
          <cell r="A1038" t="str">
            <v>NI</v>
          </cell>
          <cell r="B1038" t="str">
            <v>SO2</v>
          </cell>
          <cell r="F1038" t="str">
            <v>Cost</v>
          </cell>
        </row>
        <row r="1039">
          <cell r="A1039" t="str">
            <v>NI</v>
          </cell>
          <cell r="B1039" t="str">
            <v>SO2</v>
          </cell>
          <cell r="F1039" t="str">
            <v>Incremental Cost</v>
          </cell>
        </row>
        <row r="1040">
          <cell r="A1040" t="str">
            <v>NI</v>
          </cell>
          <cell r="B1040" t="str">
            <v>SO2</v>
          </cell>
          <cell r="F1040" t="str">
            <v>SRMC</v>
          </cell>
        </row>
        <row r="1041">
          <cell r="A1041" t="str">
            <v>NI</v>
          </cell>
          <cell r="B1041" t="str">
            <v>SO2</v>
          </cell>
          <cell r="F1041" t="str">
            <v>Production</v>
          </cell>
        </row>
        <row r="1042">
          <cell r="A1042" t="str">
            <v>NI</v>
          </cell>
          <cell r="B1042" t="str">
            <v>SO2</v>
          </cell>
          <cell r="F1042" t="str">
            <v>Generation</v>
          </cell>
        </row>
        <row r="1043">
          <cell r="A1043" t="str">
            <v>NI</v>
          </cell>
          <cell r="B1043" t="str">
            <v>SO2</v>
          </cell>
          <cell r="F1043" t="str">
            <v>Intensity</v>
          </cell>
        </row>
        <row r="1044">
          <cell r="A1044" t="str">
            <v>NI</v>
          </cell>
          <cell r="B1044" t="str">
            <v>SO2</v>
          </cell>
          <cell r="F1044" t="str">
            <v>Cost</v>
          </cell>
        </row>
        <row r="1045">
          <cell r="A1045" t="str">
            <v>NI</v>
          </cell>
          <cell r="B1045" t="str">
            <v>SO2</v>
          </cell>
          <cell r="F1045" t="str">
            <v>Incremental Cost</v>
          </cell>
        </row>
        <row r="1046">
          <cell r="A1046" t="str">
            <v>NI</v>
          </cell>
          <cell r="B1046" t="str">
            <v>SO2</v>
          </cell>
          <cell r="F1046" t="str">
            <v>SRMC</v>
          </cell>
        </row>
        <row r="1047">
          <cell r="A1047" t="str">
            <v>NI</v>
          </cell>
          <cell r="B1047" t="str">
            <v>SO2</v>
          </cell>
          <cell r="F1047" t="str">
            <v>Production</v>
          </cell>
        </row>
        <row r="1048">
          <cell r="A1048" t="str">
            <v>NI</v>
          </cell>
          <cell r="B1048" t="str">
            <v>SO2</v>
          </cell>
          <cell r="F1048" t="str">
            <v>Generation</v>
          </cell>
        </row>
        <row r="1049">
          <cell r="A1049" t="str">
            <v>NI</v>
          </cell>
          <cell r="B1049" t="str">
            <v>SO2</v>
          </cell>
          <cell r="F1049" t="str">
            <v>Intensity</v>
          </cell>
        </row>
        <row r="1050">
          <cell r="A1050" t="str">
            <v>NI</v>
          </cell>
          <cell r="B1050" t="str">
            <v>SO2</v>
          </cell>
          <cell r="F1050" t="str">
            <v>Cost</v>
          </cell>
        </row>
        <row r="1051">
          <cell r="A1051" t="str">
            <v>NI</v>
          </cell>
          <cell r="B1051" t="str">
            <v>SO2</v>
          </cell>
          <cell r="F1051" t="str">
            <v>Incremental Cost</v>
          </cell>
        </row>
        <row r="1052">
          <cell r="A1052" t="str">
            <v>NI</v>
          </cell>
          <cell r="B1052" t="str">
            <v>SO2</v>
          </cell>
          <cell r="F1052" t="str">
            <v>SRMC</v>
          </cell>
        </row>
        <row r="1053">
          <cell r="A1053" t="str">
            <v>NI</v>
          </cell>
          <cell r="B1053" t="str">
            <v>SO2</v>
          </cell>
          <cell r="F1053" t="str">
            <v>Production</v>
          </cell>
        </row>
        <row r="1054">
          <cell r="A1054" t="str">
            <v>NI</v>
          </cell>
          <cell r="B1054" t="str">
            <v>SO2</v>
          </cell>
          <cell r="F1054" t="str">
            <v>Generation</v>
          </cell>
        </row>
        <row r="1055">
          <cell r="A1055" t="str">
            <v>NI</v>
          </cell>
          <cell r="B1055" t="str">
            <v>SO2</v>
          </cell>
          <cell r="F1055" t="str">
            <v>Intensity</v>
          </cell>
        </row>
        <row r="1056">
          <cell r="A1056" t="str">
            <v>NI</v>
          </cell>
          <cell r="B1056" t="str">
            <v>SO2</v>
          </cell>
          <cell r="F1056" t="str">
            <v>Cost</v>
          </cell>
        </row>
        <row r="1057">
          <cell r="A1057" t="str">
            <v>NI</v>
          </cell>
          <cell r="B1057" t="str">
            <v>SO2</v>
          </cell>
          <cell r="F1057" t="str">
            <v>Incremental Cost</v>
          </cell>
        </row>
        <row r="1058">
          <cell r="A1058" t="str">
            <v>NI</v>
          </cell>
          <cell r="B1058" t="str">
            <v>SO2</v>
          </cell>
          <cell r="F1058" t="str">
            <v>SRMC</v>
          </cell>
        </row>
        <row r="1059">
          <cell r="A1059" t="str">
            <v>NI</v>
          </cell>
          <cell r="B1059" t="str">
            <v>SO2</v>
          </cell>
          <cell r="F1059" t="str">
            <v>Production</v>
          </cell>
        </row>
        <row r="1060">
          <cell r="A1060" t="str">
            <v>NI</v>
          </cell>
          <cell r="B1060" t="str">
            <v>SO2</v>
          </cell>
          <cell r="F1060" t="str">
            <v>Generation</v>
          </cell>
        </row>
        <row r="1061">
          <cell r="A1061" t="str">
            <v>NI</v>
          </cell>
          <cell r="B1061" t="str">
            <v>SO2</v>
          </cell>
          <cell r="F1061" t="str">
            <v>Intensity</v>
          </cell>
        </row>
        <row r="1062">
          <cell r="A1062" t="str">
            <v>NI</v>
          </cell>
          <cell r="B1062" t="str">
            <v>SO2</v>
          </cell>
          <cell r="F1062" t="str">
            <v>Cost</v>
          </cell>
        </row>
        <row r="1063">
          <cell r="A1063" t="str">
            <v>NI</v>
          </cell>
          <cell r="B1063" t="str">
            <v>SO2</v>
          </cell>
          <cell r="F1063" t="str">
            <v>Incremental Cost</v>
          </cell>
        </row>
        <row r="1064">
          <cell r="A1064" t="str">
            <v>NI</v>
          </cell>
          <cell r="B1064" t="str">
            <v>SO2</v>
          </cell>
          <cell r="F1064" t="str">
            <v>SRMC</v>
          </cell>
        </row>
        <row r="1065">
          <cell r="A1065" t="str">
            <v>NI</v>
          </cell>
          <cell r="B1065" t="str">
            <v>SO2</v>
          </cell>
          <cell r="F1065" t="str">
            <v>Production</v>
          </cell>
        </row>
        <row r="1066">
          <cell r="A1066" t="str">
            <v>NI</v>
          </cell>
          <cell r="B1066" t="str">
            <v>SO2</v>
          </cell>
          <cell r="F1066" t="str">
            <v>Generation</v>
          </cell>
        </row>
        <row r="1067">
          <cell r="A1067" t="str">
            <v>NI</v>
          </cell>
          <cell r="B1067" t="str">
            <v>SO2</v>
          </cell>
          <cell r="F1067" t="str">
            <v>Intensity</v>
          </cell>
        </row>
        <row r="1068">
          <cell r="A1068" t="str">
            <v>NI</v>
          </cell>
          <cell r="B1068" t="str">
            <v>SO2</v>
          </cell>
          <cell r="F1068" t="str">
            <v>Cost</v>
          </cell>
        </row>
        <row r="1069">
          <cell r="A1069" t="str">
            <v>NI</v>
          </cell>
          <cell r="B1069" t="str">
            <v>SO2</v>
          </cell>
          <cell r="F1069" t="str">
            <v>Incremental Cost</v>
          </cell>
        </row>
        <row r="1070">
          <cell r="A1070" t="str">
            <v>NI</v>
          </cell>
          <cell r="B1070" t="str">
            <v>SO2</v>
          </cell>
          <cell r="F1070" t="str">
            <v>SRMC</v>
          </cell>
        </row>
        <row r="1071">
          <cell r="A1071" t="str">
            <v>NI</v>
          </cell>
          <cell r="B1071" t="str">
            <v>SO2</v>
          </cell>
          <cell r="F1071" t="str">
            <v>Production</v>
          </cell>
        </row>
        <row r="1072">
          <cell r="A1072" t="str">
            <v>NI</v>
          </cell>
          <cell r="B1072" t="str">
            <v>SO2</v>
          </cell>
          <cell r="F1072" t="str">
            <v>Generation</v>
          </cell>
        </row>
        <row r="1073">
          <cell r="A1073" t="str">
            <v>NI</v>
          </cell>
          <cell r="B1073" t="str">
            <v>SO2</v>
          </cell>
          <cell r="F1073" t="str">
            <v>Intensity</v>
          </cell>
        </row>
        <row r="1074">
          <cell r="A1074" t="str">
            <v>NI</v>
          </cell>
          <cell r="B1074" t="str">
            <v>SO2</v>
          </cell>
          <cell r="F1074" t="str">
            <v>Cost</v>
          </cell>
        </row>
        <row r="1075">
          <cell r="A1075" t="str">
            <v>NI</v>
          </cell>
          <cell r="B1075" t="str">
            <v>SO2</v>
          </cell>
          <cell r="F1075" t="str">
            <v>Incremental Cost</v>
          </cell>
        </row>
        <row r="1076">
          <cell r="A1076" t="str">
            <v>NI</v>
          </cell>
          <cell r="B1076" t="str">
            <v>SO2</v>
          </cell>
          <cell r="F1076" t="str">
            <v>SRMC</v>
          </cell>
        </row>
        <row r="1077">
          <cell r="A1077" t="str">
            <v>NI</v>
          </cell>
          <cell r="B1077" t="str">
            <v>SO2</v>
          </cell>
          <cell r="F1077" t="str">
            <v>Production</v>
          </cell>
        </row>
        <row r="1078">
          <cell r="A1078" t="str">
            <v>NI</v>
          </cell>
          <cell r="B1078" t="str">
            <v>SO2</v>
          </cell>
          <cell r="F1078" t="str">
            <v>Generation</v>
          </cell>
        </row>
        <row r="1079">
          <cell r="A1079" t="str">
            <v>NI</v>
          </cell>
          <cell r="B1079" t="str">
            <v>SO2</v>
          </cell>
          <cell r="F1079" t="str">
            <v>Intensity</v>
          </cell>
        </row>
        <row r="1080">
          <cell r="A1080" t="str">
            <v>NI</v>
          </cell>
          <cell r="B1080" t="str">
            <v>SO2</v>
          </cell>
          <cell r="F1080" t="str">
            <v>Cost</v>
          </cell>
        </row>
        <row r="1081">
          <cell r="A1081" t="str">
            <v>NI</v>
          </cell>
          <cell r="B1081" t="str">
            <v>SO2</v>
          </cell>
          <cell r="F1081" t="str">
            <v>Incremental Cost</v>
          </cell>
        </row>
        <row r="1082">
          <cell r="A1082" t="str">
            <v>NI</v>
          </cell>
          <cell r="B1082" t="str">
            <v>SO2</v>
          </cell>
          <cell r="F1082" t="str">
            <v>SRMC</v>
          </cell>
        </row>
        <row r="1083">
          <cell r="A1083" t="str">
            <v>NI</v>
          </cell>
          <cell r="B1083" t="str">
            <v>SO2</v>
          </cell>
          <cell r="F1083" t="str">
            <v>Production</v>
          </cell>
        </row>
        <row r="1084">
          <cell r="A1084" t="str">
            <v>NI</v>
          </cell>
          <cell r="B1084" t="str">
            <v>SO2</v>
          </cell>
          <cell r="F1084" t="str">
            <v>Generation</v>
          </cell>
        </row>
        <row r="1085">
          <cell r="A1085" t="str">
            <v>NI</v>
          </cell>
          <cell r="B1085" t="str">
            <v>SO2</v>
          </cell>
          <cell r="F1085" t="str">
            <v>Intensity</v>
          </cell>
        </row>
        <row r="1086">
          <cell r="A1086" t="str">
            <v>NI</v>
          </cell>
          <cell r="B1086" t="str">
            <v>SO2</v>
          </cell>
          <cell r="F1086" t="str">
            <v>Cost</v>
          </cell>
        </row>
        <row r="1087">
          <cell r="A1087" t="str">
            <v>NI</v>
          </cell>
          <cell r="B1087" t="str">
            <v>SO2</v>
          </cell>
          <cell r="F1087" t="str">
            <v>Incremental Cost</v>
          </cell>
        </row>
        <row r="1088">
          <cell r="A1088" t="str">
            <v>NI</v>
          </cell>
          <cell r="B1088" t="str">
            <v>SO2</v>
          </cell>
          <cell r="F1088" t="str">
            <v>SRMC</v>
          </cell>
        </row>
        <row r="1089">
          <cell r="A1089" t="str">
            <v>NI</v>
          </cell>
          <cell r="B1089" t="str">
            <v>SO2</v>
          </cell>
          <cell r="F1089" t="str">
            <v>Production</v>
          </cell>
        </row>
        <row r="1090">
          <cell r="A1090" t="str">
            <v>NI</v>
          </cell>
          <cell r="B1090" t="str">
            <v>SO2</v>
          </cell>
          <cell r="F1090" t="str">
            <v>Generation</v>
          </cell>
        </row>
        <row r="1091">
          <cell r="A1091" t="str">
            <v>NI</v>
          </cell>
          <cell r="B1091" t="str">
            <v>SO2</v>
          </cell>
          <cell r="F1091" t="str">
            <v>Intensity</v>
          </cell>
        </row>
        <row r="1092">
          <cell r="A1092" t="str">
            <v>NI</v>
          </cell>
          <cell r="B1092" t="str">
            <v>SO2</v>
          </cell>
          <cell r="F1092" t="str">
            <v>Cost</v>
          </cell>
        </row>
        <row r="1093">
          <cell r="A1093" t="str">
            <v>NI</v>
          </cell>
          <cell r="B1093" t="str">
            <v>SO2</v>
          </cell>
          <cell r="F1093" t="str">
            <v>Incremental Cost</v>
          </cell>
        </row>
        <row r="1094">
          <cell r="A1094" t="str">
            <v>NI</v>
          </cell>
          <cell r="B1094" t="str">
            <v>SO2</v>
          </cell>
          <cell r="F1094" t="str">
            <v>SRMC</v>
          </cell>
        </row>
        <row r="1095">
          <cell r="A1095" t="str">
            <v>NI</v>
          </cell>
          <cell r="B1095" t="str">
            <v>SO2</v>
          </cell>
          <cell r="F1095" t="str">
            <v>Production</v>
          </cell>
        </row>
        <row r="1096">
          <cell r="A1096" t="str">
            <v>NI</v>
          </cell>
          <cell r="B1096" t="str">
            <v>SO2</v>
          </cell>
          <cell r="F1096" t="str">
            <v>Generation</v>
          </cell>
        </row>
        <row r="1097">
          <cell r="A1097" t="str">
            <v>NI</v>
          </cell>
          <cell r="B1097" t="str">
            <v>SO2</v>
          </cell>
          <cell r="F1097" t="str">
            <v>Intensity</v>
          </cell>
        </row>
        <row r="1098">
          <cell r="A1098" t="str">
            <v>NI</v>
          </cell>
          <cell r="B1098" t="str">
            <v>SO2</v>
          </cell>
          <cell r="F1098" t="str">
            <v>Cost</v>
          </cell>
        </row>
        <row r="1099">
          <cell r="A1099" t="str">
            <v>NI</v>
          </cell>
          <cell r="B1099" t="str">
            <v>SO2</v>
          </cell>
          <cell r="F1099" t="str">
            <v>Incremental Cost</v>
          </cell>
        </row>
        <row r="1100">
          <cell r="A1100" t="str">
            <v>NI</v>
          </cell>
          <cell r="B1100" t="str">
            <v>SO2</v>
          </cell>
          <cell r="F1100" t="str">
            <v>SRMC</v>
          </cell>
        </row>
        <row r="1101">
          <cell r="A1101" t="str">
            <v>NI</v>
          </cell>
          <cell r="B1101" t="str">
            <v>SO2</v>
          </cell>
          <cell r="F1101" t="str">
            <v>Production</v>
          </cell>
        </row>
        <row r="1102">
          <cell r="A1102" t="str">
            <v>NI</v>
          </cell>
          <cell r="B1102" t="str">
            <v>SO2</v>
          </cell>
          <cell r="F1102" t="str">
            <v>Generation</v>
          </cell>
        </row>
        <row r="1103">
          <cell r="A1103" t="str">
            <v>NI</v>
          </cell>
          <cell r="B1103" t="str">
            <v>SO2</v>
          </cell>
          <cell r="F1103" t="str">
            <v>Intensity</v>
          </cell>
        </row>
        <row r="1104">
          <cell r="A1104" t="str">
            <v>NI</v>
          </cell>
          <cell r="B1104" t="str">
            <v>SO2</v>
          </cell>
          <cell r="F1104" t="str">
            <v>Cost</v>
          </cell>
        </row>
        <row r="1105">
          <cell r="A1105" t="str">
            <v>NI</v>
          </cell>
          <cell r="B1105" t="str">
            <v>SO2</v>
          </cell>
          <cell r="F1105" t="str">
            <v>Incremental Cost</v>
          </cell>
        </row>
        <row r="1106">
          <cell r="A1106" t="str">
            <v>NI</v>
          </cell>
          <cell r="B1106" t="str">
            <v>SO2</v>
          </cell>
          <cell r="F1106" t="str">
            <v>SRMC</v>
          </cell>
        </row>
        <row r="1107">
          <cell r="A1107" t="str">
            <v>NI</v>
          </cell>
          <cell r="B1107" t="str">
            <v>SO2</v>
          </cell>
          <cell r="F1107" t="str">
            <v>Production</v>
          </cell>
        </row>
        <row r="1108">
          <cell r="A1108" t="str">
            <v>NI</v>
          </cell>
          <cell r="B1108" t="str">
            <v>SO2</v>
          </cell>
          <cell r="F1108" t="str">
            <v>Generation</v>
          </cell>
        </row>
        <row r="1109">
          <cell r="A1109" t="str">
            <v>NI</v>
          </cell>
          <cell r="B1109" t="str">
            <v>SO2</v>
          </cell>
          <cell r="F1109" t="str">
            <v>Intensity</v>
          </cell>
        </row>
        <row r="1110">
          <cell r="A1110" t="str">
            <v>NI</v>
          </cell>
          <cell r="B1110" t="str">
            <v>SO2</v>
          </cell>
          <cell r="F1110" t="str">
            <v>Cost</v>
          </cell>
        </row>
        <row r="1111">
          <cell r="A1111" t="str">
            <v>NI</v>
          </cell>
          <cell r="B1111" t="str">
            <v>SO2</v>
          </cell>
          <cell r="F1111" t="str">
            <v>Incremental Cost</v>
          </cell>
        </row>
        <row r="1112">
          <cell r="A1112" t="str">
            <v>NI</v>
          </cell>
          <cell r="B1112" t="str">
            <v>SO2</v>
          </cell>
          <cell r="F1112" t="str">
            <v>SRMC</v>
          </cell>
        </row>
        <row r="1113">
          <cell r="A1113" t="str">
            <v>NI</v>
          </cell>
          <cell r="B1113" t="str">
            <v>SO2</v>
          </cell>
          <cell r="F1113" t="str">
            <v>Production</v>
          </cell>
        </row>
        <row r="1114">
          <cell r="A1114" t="str">
            <v>NI</v>
          </cell>
          <cell r="B1114" t="str">
            <v>SO2</v>
          </cell>
          <cell r="F1114" t="str">
            <v>Generation</v>
          </cell>
        </row>
        <row r="1115">
          <cell r="A1115" t="str">
            <v>NI</v>
          </cell>
          <cell r="B1115" t="str">
            <v>SO2</v>
          </cell>
          <cell r="F1115" t="str">
            <v>Intensity</v>
          </cell>
        </row>
        <row r="1116">
          <cell r="A1116" t="str">
            <v>NI</v>
          </cell>
          <cell r="B1116" t="str">
            <v>SO2</v>
          </cell>
          <cell r="F1116" t="str">
            <v>Cost</v>
          </cell>
        </row>
        <row r="1117">
          <cell r="A1117" t="str">
            <v>NI</v>
          </cell>
          <cell r="B1117" t="str">
            <v>SO2</v>
          </cell>
          <cell r="F1117" t="str">
            <v>Incremental Cost</v>
          </cell>
        </row>
        <row r="1118">
          <cell r="A1118" t="str">
            <v>NI</v>
          </cell>
          <cell r="B1118" t="str">
            <v>SO2</v>
          </cell>
          <cell r="F1118" t="str">
            <v>SRMC</v>
          </cell>
        </row>
        <row r="1119">
          <cell r="A1119" t="str">
            <v>NI</v>
          </cell>
          <cell r="B1119" t="str">
            <v>SO2</v>
          </cell>
          <cell r="F1119" t="str">
            <v>Production</v>
          </cell>
        </row>
        <row r="1120">
          <cell r="A1120" t="str">
            <v>NI</v>
          </cell>
          <cell r="B1120" t="str">
            <v>SO2</v>
          </cell>
          <cell r="F1120" t="str">
            <v>Generation</v>
          </cell>
        </row>
        <row r="1121">
          <cell r="A1121" t="str">
            <v>NI</v>
          </cell>
          <cell r="B1121" t="str">
            <v>SO2</v>
          </cell>
          <cell r="F1121" t="str">
            <v>Intensity</v>
          </cell>
        </row>
        <row r="1122">
          <cell r="A1122" t="str">
            <v>NI</v>
          </cell>
          <cell r="B1122" t="str">
            <v>SO2</v>
          </cell>
          <cell r="F1122" t="str">
            <v>Cost</v>
          </cell>
        </row>
        <row r="1123">
          <cell r="A1123" t="str">
            <v>NI</v>
          </cell>
          <cell r="B1123" t="str">
            <v>SO2</v>
          </cell>
          <cell r="F1123" t="str">
            <v>Incremental Cost</v>
          </cell>
        </row>
        <row r="1124">
          <cell r="A1124" t="str">
            <v>NI</v>
          </cell>
          <cell r="B1124" t="str">
            <v>SO2</v>
          </cell>
          <cell r="F1124" t="str">
            <v>SRMC</v>
          </cell>
        </row>
        <row r="1125">
          <cell r="A1125" t="str">
            <v>NI</v>
          </cell>
          <cell r="B1125" t="str">
            <v>SO2</v>
          </cell>
          <cell r="F1125" t="str">
            <v>Production</v>
          </cell>
        </row>
        <row r="1126">
          <cell r="A1126" t="str">
            <v>NI</v>
          </cell>
          <cell r="B1126" t="str">
            <v>SO2</v>
          </cell>
          <cell r="F1126" t="str">
            <v>Generation</v>
          </cell>
        </row>
        <row r="1127">
          <cell r="A1127" t="str">
            <v>NI</v>
          </cell>
          <cell r="B1127" t="str">
            <v>SO2</v>
          </cell>
          <cell r="F1127" t="str">
            <v>Intensity</v>
          </cell>
        </row>
        <row r="1128">
          <cell r="A1128" t="str">
            <v>NI</v>
          </cell>
          <cell r="B1128" t="str">
            <v>SO2</v>
          </cell>
          <cell r="F1128" t="str">
            <v>Cost</v>
          </cell>
        </row>
        <row r="1129">
          <cell r="A1129" t="str">
            <v>NI</v>
          </cell>
          <cell r="B1129" t="str">
            <v>SO2</v>
          </cell>
          <cell r="F1129" t="str">
            <v>Incremental Cost</v>
          </cell>
        </row>
        <row r="1130">
          <cell r="A1130" t="str">
            <v>NI</v>
          </cell>
          <cell r="B1130" t="str">
            <v>SO2</v>
          </cell>
          <cell r="F1130" t="str">
            <v>SRMC</v>
          </cell>
        </row>
        <row r="1131">
          <cell r="A1131" t="str">
            <v>NI</v>
          </cell>
          <cell r="B1131" t="str">
            <v>SO2</v>
          </cell>
          <cell r="F1131" t="str">
            <v>Production</v>
          </cell>
        </row>
        <row r="1132">
          <cell r="A1132" t="str">
            <v>NI</v>
          </cell>
          <cell r="B1132" t="str">
            <v>SO2</v>
          </cell>
          <cell r="F1132" t="str">
            <v>Generation</v>
          </cell>
        </row>
        <row r="1133">
          <cell r="A1133" t="str">
            <v>NI</v>
          </cell>
          <cell r="B1133" t="str">
            <v>SO2</v>
          </cell>
          <cell r="F1133" t="str">
            <v>Intensity</v>
          </cell>
        </row>
        <row r="1134">
          <cell r="A1134" t="str">
            <v>NI</v>
          </cell>
          <cell r="B1134" t="str">
            <v>SO2</v>
          </cell>
          <cell r="F1134" t="str">
            <v>Cost</v>
          </cell>
        </row>
        <row r="1135">
          <cell r="A1135" t="str">
            <v>NI</v>
          </cell>
          <cell r="B1135" t="str">
            <v>SO2</v>
          </cell>
          <cell r="F1135" t="str">
            <v>Incremental Cost</v>
          </cell>
        </row>
        <row r="1136">
          <cell r="A1136" t="str">
            <v>NI</v>
          </cell>
          <cell r="B1136" t="str">
            <v>SO2</v>
          </cell>
          <cell r="F1136" t="str">
            <v>SRMC</v>
          </cell>
        </row>
        <row r="1137">
          <cell r="A1137" t="str">
            <v>NI</v>
          </cell>
          <cell r="B1137" t="str">
            <v>SO2</v>
          </cell>
          <cell r="F1137" t="str">
            <v>Production</v>
          </cell>
        </row>
        <row r="1138">
          <cell r="A1138" t="str">
            <v>NI</v>
          </cell>
          <cell r="B1138" t="str">
            <v>SO2</v>
          </cell>
          <cell r="F1138" t="str">
            <v>Generation</v>
          </cell>
        </row>
        <row r="1139">
          <cell r="A1139" t="str">
            <v>NI</v>
          </cell>
          <cell r="B1139" t="str">
            <v>SO2</v>
          </cell>
          <cell r="F1139" t="str">
            <v>Intensity</v>
          </cell>
        </row>
        <row r="1140">
          <cell r="A1140" t="str">
            <v>NI</v>
          </cell>
          <cell r="B1140" t="str">
            <v>SO2</v>
          </cell>
          <cell r="F1140" t="str">
            <v>Cost</v>
          </cell>
        </row>
        <row r="1141">
          <cell r="A1141" t="str">
            <v>NI</v>
          </cell>
          <cell r="B1141" t="str">
            <v>SO2</v>
          </cell>
          <cell r="F1141" t="str">
            <v>Incremental Cost</v>
          </cell>
        </row>
        <row r="1142">
          <cell r="A1142" t="str">
            <v>NI</v>
          </cell>
          <cell r="B1142" t="str">
            <v>SO2</v>
          </cell>
          <cell r="F1142" t="str">
            <v>SRMC</v>
          </cell>
        </row>
        <row r="1143">
          <cell r="A1143" t="str">
            <v>NI</v>
          </cell>
          <cell r="B1143" t="str">
            <v>SO2</v>
          </cell>
          <cell r="F1143" t="str">
            <v>Production</v>
          </cell>
        </row>
        <row r="1144">
          <cell r="A1144" t="str">
            <v>NI</v>
          </cell>
          <cell r="B1144" t="str">
            <v>SO2</v>
          </cell>
          <cell r="F1144" t="str">
            <v>Generation</v>
          </cell>
        </row>
        <row r="1145">
          <cell r="A1145" t="str">
            <v>NI</v>
          </cell>
          <cell r="B1145" t="str">
            <v>SO2</v>
          </cell>
          <cell r="F1145" t="str">
            <v>Intensity</v>
          </cell>
        </row>
        <row r="1146">
          <cell r="A1146" t="str">
            <v>NI</v>
          </cell>
          <cell r="B1146" t="str">
            <v>SO2</v>
          </cell>
          <cell r="F1146" t="str">
            <v>Cost</v>
          </cell>
        </row>
        <row r="1147">
          <cell r="A1147" t="str">
            <v>NI</v>
          </cell>
          <cell r="B1147" t="str">
            <v>SO2</v>
          </cell>
          <cell r="F1147" t="str">
            <v>Incremental Cost</v>
          </cell>
        </row>
        <row r="1148">
          <cell r="A1148" t="str">
            <v>NI</v>
          </cell>
          <cell r="B1148" t="str">
            <v>SO2</v>
          </cell>
          <cell r="F1148" t="str">
            <v>SRMC</v>
          </cell>
        </row>
        <row r="1149">
          <cell r="A1149" t="str">
            <v>NI</v>
          </cell>
          <cell r="B1149" t="str">
            <v>SO2</v>
          </cell>
          <cell r="F1149" t="str">
            <v>Production</v>
          </cell>
        </row>
        <row r="1150">
          <cell r="A1150" t="str">
            <v>NI</v>
          </cell>
          <cell r="B1150" t="str">
            <v>SO2</v>
          </cell>
          <cell r="F1150" t="str">
            <v>Generation</v>
          </cell>
        </row>
        <row r="1151">
          <cell r="A1151" t="str">
            <v>NI</v>
          </cell>
          <cell r="B1151" t="str">
            <v>SO2</v>
          </cell>
          <cell r="F1151" t="str">
            <v>Intensity</v>
          </cell>
        </row>
        <row r="1152">
          <cell r="A1152" t="str">
            <v>NI</v>
          </cell>
          <cell r="B1152" t="str">
            <v>SO2</v>
          </cell>
          <cell r="F1152" t="str">
            <v>Cost</v>
          </cell>
        </row>
        <row r="1153">
          <cell r="A1153" t="str">
            <v>NI</v>
          </cell>
          <cell r="B1153" t="str">
            <v>SO2</v>
          </cell>
          <cell r="F1153" t="str">
            <v>Incremental Cost</v>
          </cell>
        </row>
        <row r="1154">
          <cell r="A1154" t="str">
            <v>NI</v>
          </cell>
          <cell r="B1154" t="str">
            <v>SO2</v>
          </cell>
          <cell r="F1154" t="str">
            <v>SRMC</v>
          </cell>
        </row>
        <row r="1155">
          <cell r="A1155" t="str">
            <v>NI</v>
          </cell>
          <cell r="B1155" t="str">
            <v>SO2</v>
          </cell>
          <cell r="F1155" t="str">
            <v>Production</v>
          </cell>
        </row>
        <row r="1156">
          <cell r="A1156" t="str">
            <v>NI</v>
          </cell>
          <cell r="B1156" t="str">
            <v>SO2</v>
          </cell>
          <cell r="F1156" t="str">
            <v>Generation</v>
          </cell>
        </row>
        <row r="1157">
          <cell r="A1157" t="str">
            <v>NI</v>
          </cell>
          <cell r="B1157" t="str">
            <v>SO2</v>
          </cell>
          <cell r="F1157" t="str">
            <v>Intensity</v>
          </cell>
        </row>
        <row r="1158">
          <cell r="A1158" t="str">
            <v>NI</v>
          </cell>
          <cell r="B1158" t="str">
            <v>SO2</v>
          </cell>
          <cell r="F1158" t="str">
            <v>Cost</v>
          </cell>
        </row>
        <row r="1159">
          <cell r="A1159" t="str">
            <v>NI</v>
          </cell>
          <cell r="B1159" t="str">
            <v>SO2</v>
          </cell>
          <cell r="F1159" t="str">
            <v>Incremental Cost</v>
          </cell>
        </row>
        <row r="1160">
          <cell r="A1160" t="str">
            <v>NI</v>
          </cell>
          <cell r="B1160" t="str">
            <v>SO2</v>
          </cell>
          <cell r="F1160" t="str">
            <v>SRMC</v>
          </cell>
        </row>
        <row r="1161">
          <cell r="A1161" t="str">
            <v>NI</v>
          </cell>
          <cell r="B1161" t="str">
            <v>SO2</v>
          </cell>
          <cell r="F1161" t="str">
            <v>Production</v>
          </cell>
        </row>
        <row r="1162">
          <cell r="A1162" t="str">
            <v>NI</v>
          </cell>
          <cell r="B1162" t="str">
            <v>SO2</v>
          </cell>
          <cell r="F1162" t="str">
            <v>Generation</v>
          </cell>
        </row>
        <row r="1163">
          <cell r="A1163" t="str">
            <v>NI</v>
          </cell>
          <cell r="B1163" t="str">
            <v>SO2</v>
          </cell>
          <cell r="F1163" t="str">
            <v>Intensity</v>
          </cell>
        </row>
        <row r="1164">
          <cell r="A1164" t="str">
            <v>NI</v>
          </cell>
          <cell r="B1164" t="str">
            <v>SO2</v>
          </cell>
          <cell r="F1164" t="str">
            <v>Cost</v>
          </cell>
        </row>
        <row r="1165">
          <cell r="A1165" t="str">
            <v>NI</v>
          </cell>
          <cell r="B1165" t="str">
            <v>SO2</v>
          </cell>
          <cell r="F1165" t="str">
            <v>Incremental Cost</v>
          </cell>
        </row>
        <row r="1166">
          <cell r="A1166" t="str">
            <v>NI</v>
          </cell>
          <cell r="B1166" t="str">
            <v>SO2</v>
          </cell>
          <cell r="F1166" t="str">
            <v>SRMC</v>
          </cell>
        </row>
        <row r="1167">
          <cell r="A1167" t="str">
            <v>NI</v>
          </cell>
          <cell r="B1167" t="str">
            <v>SO2</v>
          </cell>
          <cell r="F1167" t="str">
            <v>Production</v>
          </cell>
        </row>
        <row r="1168">
          <cell r="A1168" t="str">
            <v>NI</v>
          </cell>
          <cell r="B1168" t="str">
            <v>SO2</v>
          </cell>
          <cell r="F1168" t="str">
            <v>Generation</v>
          </cell>
        </row>
        <row r="1169">
          <cell r="A1169" t="str">
            <v>NI</v>
          </cell>
          <cell r="B1169" t="str">
            <v>SO2</v>
          </cell>
          <cell r="F1169" t="str">
            <v>Intensity</v>
          </cell>
        </row>
        <row r="1170">
          <cell r="A1170" t="str">
            <v>NI</v>
          </cell>
          <cell r="B1170" t="str">
            <v>SO2</v>
          </cell>
          <cell r="F1170" t="str">
            <v>Cost</v>
          </cell>
        </row>
        <row r="1171">
          <cell r="A1171" t="str">
            <v>NI</v>
          </cell>
          <cell r="B1171" t="str">
            <v>SO2</v>
          </cell>
          <cell r="F1171" t="str">
            <v>Incremental Cost</v>
          </cell>
        </row>
        <row r="1172">
          <cell r="A1172" t="str">
            <v>NI</v>
          </cell>
          <cell r="B1172" t="str">
            <v>SO2</v>
          </cell>
          <cell r="F1172" t="str">
            <v>SRMC</v>
          </cell>
        </row>
        <row r="1173">
          <cell r="A1173" t="str">
            <v>NI</v>
          </cell>
          <cell r="B1173" t="str">
            <v>SO2</v>
          </cell>
          <cell r="F1173" t="str">
            <v>Production</v>
          </cell>
        </row>
        <row r="1174">
          <cell r="A1174" t="str">
            <v>NI</v>
          </cell>
          <cell r="B1174" t="str">
            <v>SO2</v>
          </cell>
          <cell r="F1174" t="str">
            <v>Generation</v>
          </cell>
        </row>
        <row r="1175">
          <cell r="A1175" t="str">
            <v>NI</v>
          </cell>
          <cell r="B1175" t="str">
            <v>SO2</v>
          </cell>
          <cell r="F1175" t="str">
            <v>Intensity</v>
          </cell>
        </row>
        <row r="1176">
          <cell r="A1176" t="str">
            <v>NI</v>
          </cell>
          <cell r="B1176" t="str">
            <v>SO2</v>
          </cell>
          <cell r="F1176" t="str">
            <v>Cost</v>
          </cell>
        </row>
        <row r="1177">
          <cell r="A1177" t="str">
            <v>NI</v>
          </cell>
          <cell r="B1177" t="str">
            <v>SO2</v>
          </cell>
          <cell r="F1177" t="str">
            <v>Incremental Cost</v>
          </cell>
        </row>
        <row r="1178">
          <cell r="A1178" t="str">
            <v>NI</v>
          </cell>
          <cell r="B1178" t="str">
            <v>SO2</v>
          </cell>
          <cell r="F1178" t="str">
            <v>SRMC</v>
          </cell>
        </row>
        <row r="1179">
          <cell r="A1179" t="str">
            <v>NI</v>
          </cell>
          <cell r="B1179" t="str">
            <v>SO2</v>
          </cell>
          <cell r="F1179" t="str">
            <v>Production</v>
          </cell>
        </row>
        <row r="1180">
          <cell r="A1180" t="str">
            <v>NI</v>
          </cell>
          <cell r="B1180" t="str">
            <v>SO2</v>
          </cell>
          <cell r="F1180" t="str">
            <v>Generation</v>
          </cell>
        </row>
        <row r="1181">
          <cell r="A1181" t="str">
            <v>NI</v>
          </cell>
          <cell r="B1181" t="str">
            <v>SO2</v>
          </cell>
          <cell r="F1181" t="str">
            <v>Intensity</v>
          </cell>
        </row>
        <row r="1182">
          <cell r="A1182" t="str">
            <v>NI</v>
          </cell>
          <cell r="B1182" t="str">
            <v>SO2</v>
          </cell>
          <cell r="F1182" t="str">
            <v>Cost</v>
          </cell>
        </row>
        <row r="1183">
          <cell r="A1183" t="str">
            <v>NI</v>
          </cell>
          <cell r="B1183" t="str">
            <v>SO2</v>
          </cell>
          <cell r="F1183" t="str">
            <v>Incremental Cost</v>
          </cell>
        </row>
        <row r="1184">
          <cell r="A1184" t="str">
            <v>NI</v>
          </cell>
          <cell r="B1184" t="str">
            <v>SO2</v>
          </cell>
          <cell r="F1184" t="str">
            <v>SRMC</v>
          </cell>
        </row>
        <row r="1185">
          <cell r="A1185" t="str">
            <v>NI</v>
          </cell>
          <cell r="B1185" t="str">
            <v>SO2</v>
          </cell>
          <cell r="F1185" t="str">
            <v>Production</v>
          </cell>
        </row>
        <row r="1186">
          <cell r="A1186" t="str">
            <v>NI</v>
          </cell>
          <cell r="B1186" t="str">
            <v>SO2</v>
          </cell>
          <cell r="F1186" t="str">
            <v>Generation</v>
          </cell>
        </row>
        <row r="1187">
          <cell r="A1187" t="str">
            <v>NI</v>
          </cell>
          <cell r="B1187" t="str">
            <v>SO2</v>
          </cell>
          <cell r="F1187" t="str">
            <v>Intensity</v>
          </cell>
        </row>
        <row r="1188">
          <cell r="A1188" t="str">
            <v>NI</v>
          </cell>
          <cell r="B1188" t="str">
            <v>SO2</v>
          </cell>
          <cell r="F1188" t="str">
            <v>Cost</v>
          </cell>
        </row>
        <row r="1189">
          <cell r="A1189" t="str">
            <v>NI</v>
          </cell>
          <cell r="B1189" t="str">
            <v>SO2</v>
          </cell>
          <cell r="F1189" t="str">
            <v>Incremental Cost</v>
          </cell>
        </row>
        <row r="1190">
          <cell r="A1190" t="str">
            <v>NI</v>
          </cell>
          <cell r="B1190" t="str">
            <v>SO2</v>
          </cell>
          <cell r="F1190" t="str">
            <v>SRMC</v>
          </cell>
        </row>
        <row r="1191">
          <cell r="A1191" t="str">
            <v>NI</v>
          </cell>
          <cell r="B1191" t="str">
            <v>SO2</v>
          </cell>
          <cell r="F1191" t="str">
            <v>Production</v>
          </cell>
        </row>
        <row r="1192">
          <cell r="A1192" t="str">
            <v>NI</v>
          </cell>
          <cell r="B1192" t="str">
            <v>SO2</v>
          </cell>
          <cell r="F1192" t="str">
            <v>Generation</v>
          </cell>
        </row>
        <row r="1193">
          <cell r="A1193" t="str">
            <v>NI</v>
          </cell>
          <cell r="B1193" t="str">
            <v>SO2</v>
          </cell>
          <cell r="F1193" t="str">
            <v>Intensity</v>
          </cell>
        </row>
        <row r="1194">
          <cell r="A1194" t="str">
            <v>NI</v>
          </cell>
          <cell r="B1194" t="str">
            <v>SO2</v>
          </cell>
          <cell r="F1194" t="str">
            <v>Cost</v>
          </cell>
        </row>
        <row r="1195">
          <cell r="A1195" t="str">
            <v>NI</v>
          </cell>
          <cell r="B1195" t="str">
            <v>SO2</v>
          </cell>
          <cell r="F1195" t="str">
            <v>Incremental Cost</v>
          </cell>
        </row>
        <row r="1196">
          <cell r="A1196" t="str">
            <v>NI</v>
          </cell>
          <cell r="B1196" t="str">
            <v>SO2</v>
          </cell>
          <cell r="F1196" t="str">
            <v>SRMC</v>
          </cell>
        </row>
        <row r="1197">
          <cell r="A1197" t="str">
            <v>ROI</v>
          </cell>
          <cell r="B1197" t="str">
            <v>SO2</v>
          </cell>
          <cell r="F1197" t="str">
            <v>Production</v>
          </cell>
        </row>
        <row r="1198">
          <cell r="A1198" t="str">
            <v>ROI</v>
          </cell>
          <cell r="B1198" t="str">
            <v>SO2</v>
          </cell>
          <cell r="F1198" t="str">
            <v>Generation</v>
          </cell>
        </row>
        <row r="1199">
          <cell r="A1199" t="str">
            <v>ROI</v>
          </cell>
          <cell r="B1199" t="str">
            <v>SO2</v>
          </cell>
          <cell r="F1199" t="str">
            <v>Intensity</v>
          </cell>
        </row>
        <row r="1200">
          <cell r="A1200" t="str">
            <v>ROI</v>
          </cell>
          <cell r="B1200" t="str">
            <v>SO2</v>
          </cell>
          <cell r="F1200" t="str">
            <v>Cost</v>
          </cell>
        </row>
        <row r="1201">
          <cell r="A1201" t="str">
            <v>ROI</v>
          </cell>
          <cell r="B1201" t="str">
            <v>SO2</v>
          </cell>
          <cell r="F1201" t="str">
            <v>Incremental Cost</v>
          </cell>
        </row>
        <row r="1202">
          <cell r="A1202" t="str">
            <v>ROI</v>
          </cell>
          <cell r="B1202" t="str">
            <v>SO2</v>
          </cell>
          <cell r="F1202" t="str">
            <v>SRMC</v>
          </cell>
        </row>
        <row r="1203">
          <cell r="A1203" t="str">
            <v>ROI</v>
          </cell>
          <cell r="B1203" t="str">
            <v>SO2</v>
          </cell>
          <cell r="F1203" t="str">
            <v>Production</v>
          </cell>
        </row>
        <row r="1204">
          <cell r="A1204" t="str">
            <v>ROI</v>
          </cell>
          <cell r="B1204" t="str">
            <v>SO2</v>
          </cell>
          <cell r="F1204" t="str">
            <v>Generation</v>
          </cell>
        </row>
        <row r="1205">
          <cell r="A1205" t="str">
            <v>ROI</v>
          </cell>
          <cell r="B1205" t="str">
            <v>SO2</v>
          </cell>
          <cell r="F1205" t="str">
            <v>Intensity</v>
          </cell>
        </row>
        <row r="1206">
          <cell r="A1206" t="str">
            <v>ROI</v>
          </cell>
          <cell r="B1206" t="str">
            <v>SO2</v>
          </cell>
          <cell r="F1206" t="str">
            <v>Cost</v>
          </cell>
        </row>
        <row r="1207">
          <cell r="A1207" t="str">
            <v>ROI</v>
          </cell>
          <cell r="B1207" t="str">
            <v>SO2</v>
          </cell>
          <cell r="F1207" t="str">
            <v>Incremental Cost</v>
          </cell>
        </row>
        <row r="1208">
          <cell r="A1208" t="str">
            <v>ROI</v>
          </cell>
          <cell r="B1208" t="str">
            <v>SO2</v>
          </cell>
          <cell r="F1208" t="str">
            <v>SRMC</v>
          </cell>
        </row>
        <row r="1209">
          <cell r="A1209" t="str">
            <v>ROI</v>
          </cell>
          <cell r="B1209" t="str">
            <v>SO2</v>
          </cell>
          <cell r="F1209" t="str">
            <v>Production</v>
          </cell>
        </row>
        <row r="1210">
          <cell r="A1210" t="str">
            <v>ROI</v>
          </cell>
          <cell r="B1210" t="str">
            <v>SO2</v>
          </cell>
          <cell r="F1210" t="str">
            <v>Generation</v>
          </cell>
        </row>
        <row r="1211">
          <cell r="A1211" t="str">
            <v>ROI</v>
          </cell>
          <cell r="B1211" t="str">
            <v>SO2</v>
          </cell>
          <cell r="F1211" t="str">
            <v>Intensity</v>
          </cell>
        </row>
        <row r="1212">
          <cell r="A1212" t="str">
            <v>ROI</v>
          </cell>
          <cell r="B1212" t="str">
            <v>SO2</v>
          </cell>
          <cell r="F1212" t="str">
            <v>Cost</v>
          </cell>
        </row>
        <row r="1213">
          <cell r="A1213" t="str">
            <v>ROI</v>
          </cell>
          <cell r="B1213" t="str">
            <v>SO2</v>
          </cell>
          <cell r="F1213" t="str">
            <v>Incremental Cost</v>
          </cell>
        </row>
        <row r="1214">
          <cell r="A1214" t="str">
            <v>ROI</v>
          </cell>
          <cell r="B1214" t="str">
            <v>SO2</v>
          </cell>
          <cell r="F1214" t="str">
            <v>SRMC</v>
          </cell>
        </row>
        <row r="1215">
          <cell r="A1215" t="str">
            <v>ROI</v>
          </cell>
          <cell r="B1215" t="str">
            <v>SO2</v>
          </cell>
          <cell r="F1215" t="str">
            <v>Production</v>
          </cell>
        </row>
        <row r="1216">
          <cell r="A1216" t="str">
            <v>ROI</v>
          </cell>
          <cell r="B1216" t="str">
            <v>SO2</v>
          </cell>
          <cell r="F1216" t="str">
            <v>Generation</v>
          </cell>
        </row>
        <row r="1217">
          <cell r="A1217" t="str">
            <v>ROI</v>
          </cell>
          <cell r="B1217" t="str">
            <v>SO2</v>
          </cell>
          <cell r="F1217" t="str">
            <v>Intensity</v>
          </cell>
        </row>
        <row r="1218">
          <cell r="A1218" t="str">
            <v>ROI</v>
          </cell>
          <cell r="B1218" t="str">
            <v>SO2</v>
          </cell>
          <cell r="F1218" t="str">
            <v>Cost</v>
          </cell>
        </row>
        <row r="1219">
          <cell r="A1219" t="str">
            <v>ROI</v>
          </cell>
          <cell r="B1219" t="str">
            <v>SO2</v>
          </cell>
          <cell r="F1219" t="str">
            <v>Incremental Cost</v>
          </cell>
        </row>
        <row r="1220">
          <cell r="A1220" t="str">
            <v>ROI</v>
          </cell>
          <cell r="B1220" t="str">
            <v>SO2</v>
          </cell>
          <cell r="F1220" t="str">
            <v>SRMC</v>
          </cell>
        </row>
        <row r="1221">
          <cell r="A1221" t="str">
            <v>ROI</v>
          </cell>
          <cell r="B1221" t="str">
            <v>SO2</v>
          </cell>
          <cell r="F1221" t="str">
            <v>Production</v>
          </cell>
        </row>
        <row r="1222">
          <cell r="A1222" t="str">
            <v>ROI</v>
          </cell>
          <cell r="B1222" t="str">
            <v>SO2</v>
          </cell>
          <cell r="F1222" t="str">
            <v>Generation</v>
          </cell>
        </row>
        <row r="1223">
          <cell r="A1223" t="str">
            <v>ROI</v>
          </cell>
          <cell r="B1223" t="str">
            <v>SO2</v>
          </cell>
          <cell r="F1223" t="str">
            <v>Intensity</v>
          </cell>
        </row>
        <row r="1224">
          <cell r="A1224" t="str">
            <v>ROI</v>
          </cell>
          <cell r="B1224" t="str">
            <v>SO2</v>
          </cell>
          <cell r="F1224" t="str">
            <v>Cost</v>
          </cell>
        </row>
        <row r="1225">
          <cell r="A1225" t="str">
            <v>ROI</v>
          </cell>
          <cell r="B1225" t="str">
            <v>SO2</v>
          </cell>
          <cell r="F1225" t="str">
            <v>Incremental Cost</v>
          </cell>
        </row>
        <row r="1226">
          <cell r="A1226" t="str">
            <v>ROI</v>
          </cell>
          <cell r="B1226" t="str">
            <v>SO2</v>
          </cell>
          <cell r="F1226" t="str">
            <v>SRMC</v>
          </cell>
        </row>
        <row r="1227">
          <cell r="A1227" t="str">
            <v>ROI</v>
          </cell>
          <cell r="B1227" t="str">
            <v>SO2</v>
          </cell>
          <cell r="F1227" t="str">
            <v>Production</v>
          </cell>
        </row>
        <row r="1228">
          <cell r="A1228" t="str">
            <v>ROI</v>
          </cell>
          <cell r="B1228" t="str">
            <v>SO2</v>
          </cell>
          <cell r="F1228" t="str">
            <v>Generation</v>
          </cell>
        </row>
        <row r="1229">
          <cell r="A1229" t="str">
            <v>ROI</v>
          </cell>
          <cell r="B1229" t="str">
            <v>SO2</v>
          </cell>
          <cell r="F1229" t="str">
            <v>Intensity</v>
          </cell>
        </row>
        <row r="1230">
          <cell r="A1230" t="str">
            <v>ROI</v>
          </cell>
          <cell r="B1230" t="str">
            <v>SO2</v>
          </cell>
          <cell r="F1230" t="str">
            <v>Cost</v>
          </cell>
        </row>
        <row r="1231">
          <cell r="A1231" t="str">
            <v>ROI</v>
          </cell>
          <cell r="B1231" t="str">
            <v>SO2</v>
          </cell>
          <cell r="F1231" t="str">
            <v>Incremental Cost</v>
          </cell>
        </row>
        <row r="1232">
          <cell r="A1232" t="str">
            <v>ROI</v>
          </cell>
          <cell r="B1232" t="str">
            <v>SO2</v>
          </cell>
          <cell r="F1232" t="str">
            <v>SRMC</v>
          </cell>
        </row>
        <row r="1233">
          <cell r="A1233" t="str">
            <v>ROI</v>
          </cell>
          <cell r="B1233" t="str">
            <v>SO2</v>
          </cell>
          <cell r="F1233" t="str">
            <v>Production</v>
          </cell>
        </row>
        <row r="1234">
          <cell r="A1234" t="str">
            <v>ROI</v>
          </cell>
          <cell r="B1234" t="str">
            <v>SO2</v>
          </cell>
          <cell r="F1234" t="str">
            <v>Generation</v>
          </cell>
        </row>
        <row r="1235">
          <cell r="A1235" t="str">
            <v>ROI</v>
          </cell>
          <cell r="B1235" t="str">
            <v>SO2</v>
          </cell>
          <cell r="F1235" t="str">
            <v>Intensity</v>
          </cell>
        </row>
        <row r="1236">
          <cell r="A1236" t="str">
            <v>ROI</v>
          </cell>
          <cell r="B1236" t="str">
            <v>SO2</v>
          </cell>
          <cell r="F1236" t="str">
            <v>Cost</v>
          </cell>
        </row>
        <row r="1237">
          <cell r="A1237" t="str">
            <v>ROI</v>
          </cell>
          <cell r="B1237" t="str">
            <v>SO2</v>
          </cell>
          <cell r="F1237" t="str">
            <v>Incremental Cost</v>
          </cell>
        </row>
        <row r="1238">
          <cell r="A1238" t="str">
            <v>ROI</v>
          </cell>
          <cell r="B1238" t="str">
            <v>SO2</v>
          </cell>
          <cell r="F1238" t="str">
            <v>SRMC</v>
          </cell>
        </row>
        <row r="1239">
          <cell r="A1239" t="str">
            <v>ROI</v>
          </cell>
          <cell r="B1239" t="str">
            <v>SO2</v>
          </cell>
          <cell r="F1239" t="str">
            <v>Production</v>
          </cell>
        </row>
        <row r="1240">
          <cell r="A1240" t="str">
            <v>ROI</v>
          </cell>
          <cell r="B1240" t="str">
            <v>SO2</v>
          </cell>
          <cell r="F1240" t="str">
            <v>Generation</v>
          </cell>
        </row>
        <row r="1241">
          <cell r="A1241" t="str">
            <v>ROI</v>
          </cell>
          <cell r="B1241" t="str">
            <v>SO2</v>
          </cell>
          <cell r="F1241" t="str">
            <v>Intensity</v>
          </cell>
        </row>
        <row r="1242">
          <cell r="A1242" t="str">
            <v>ROI</v>
          </cell>
          <cell r="B1242" t="str">
            <v>SO2</v>
          </cell>
          <cell r="F1242" t="str">
            <v>Cost</v>
          </cell>
        </row>
        <row r="1243">
          <cell r="A1243" t="str">
            <v>ROI</v>
          </cell>
          <cell r="B1243" t="str">
            <v>SO2</v>
          </cell>
          <cell r="F1243" t="str">
            <v>Incremental Cost</v>
          </cell>
        </row>
        <row r="1244">
          <cell r="A1244" t="str">
            <v>ROI</v>
          </cell>
          <cell r="B1244" t="str">
            <v>SO2</v>
          </cell>
          <cell r="F1244" t="str">
            <v>SRMC</v>
          </cell>
        </row>
        <row r="1245">
          <cell r="A1245" t="str">
            <v>ROI</v>
          </cell>
          <cell r="B1245" t="str">
            <v>SO2</v>
          </cell>
          <cell r="F1245" t="str">
            <v>Production</v>
          </cell>
        </row>
        <row r="1246">
          <cell r="A1246" t="str">
            <v>ROI</v>
          </cell>
          <cell r="B1246" t="str">
            <v>SO2</v>
          </cell>
          <cell r="F1246" t="str">
            <v>Generation</v>
          </cell>
        </row>
        <row r="1247">
          <cell r="A1247" t="str">
            <v>ROI</v>
          </cell>
          <cell r="B1247" t="str">
            <v>SO2</v>
          </cell>
          <cell r="F1247" t="str">
            <v>Intensity</v>
          </cell>
        </row>
        <row r="1248">
          <cell r="A1248" t="str">
            <v>ROI</v>
          </cell>
          <cell r="B1248" t="str">
            <v>SO2</v>
          </cell>
          <cell r="F1248" t="str">
            <v>Cost</v>
          </cell>
        </row>
        <row r="1249">
          <cell r="A1249" t="str">
            <v>ROI</v>
          </cell>
          <cell r="B1249" t="str">
            <v>SO2</v>
          </cell>
          <cell r="F1249" t="str">
            <v>Incremental Cost</v>
          </cell>
        </row>
        <row r="1250">
          <cell r="A1250" t="str">
            <v>ROI</v>
          </cell>
          <cell r="B1250" t="str">
            <v>SO2</v>
          </cell>
          <cell r="F1250" t="str">
            <v>SRMC</v>
          </cell>
        </row>
        <row r="1251">
          <cell r="A1251" t="str">
            <v>ROI</v>
          </cell>
          <cell r="B1251" t="str">
            <v>SO2</v>
          </cell>
          <cell r="F1251" t="str">
            <v>Production</v>
          </cell>
        </row>
        <row r="1252">
          <cell r="A1252" t="str">
            <v>ROI</v>
          </cell>
          <cell r="B1252" t="str">
            <v>SO2</v>
          </cell>
          <cell r="F1252" t="str">
            <v>Generation</v>
          </cell>
        </row>
        <row r="1253">
          <cell r="A1253" t="str">
            <v>ROI</v>
          </cell>
          <cell r="B1253" t="str">
            <v>SO2</v>
          </cell>
          <cell r="F1253" t="str">
            <v>Intensity</v>
          </cell>
        </row>
        <row r="1254">
          <cell r="A1254" t="str">
            <v>ROI</v>
          </cell>
          <cell r="B1254" t="str">
            <v>SO2</v>
          </cell>
          <cell r="F1254" t="str">
            <v>Cost</v>
          </cell>
        </row>
        <row r="1255">
          <cell r="A1255" t="str">
            <v>ROI</v>
          </cell>
          <cell r="B1255" t="str">
            <v>SO2</v>
          </cell>
          <cell r="F1255" t="str">
            <v>Incremental Cost</v>
          </cell>
        </row>
        <row r="1256">
          <cell r="A1256" t="str">
            <v>ROI</v>
          </cell>
          <cell r="B1256" t="str">
            <v>SO2</v>
          </cell>
          <cell r="F1256" t="str">
            <v>SRMC</v>
          </cell>
        </row>
        <row r="1257">
          <cell r="A1257" t="str">
            <v>ROI</v>
          </cell>
          <cell r="B1257" t="str">
            <v>SO2</v>
          </cell>
          <cell r="F1257" t="str">
            <v>Production</v>
          </cell>
        </row>
        <row r="1258">
          <cell r="A1258" t="str">
            <v>ROI</v>
          </cell>
          <cell r="B1258" t="str">
            <v>SO2</v>
          </cell>
          <cell r="F1258" t="str">
            <v>Generation</v>
          </cell>
        </row>
        <row r="1259">
          <cell r="A1259" t="str">
            <v>ROI</v>
          </cell>
          <cell r="B1259" t="str">
            <v>SO2</v>
          </cell>
          <cell r="F1259" t="str">
            <v>Intensity</v>
          </cell>
        </row>
        <row r="1260">
          <cell r="A1260" t="str">
            <v>ROI</v>
          </cell>
          <cell r="B1260" t="str">
            <v>SO2</v>
          </cell>
          <cell r="F1260" t="str">
            <v>Cost</v>
          </cell>
        </row>
        <row r="1261">
          <cell r="A1261" t="str">
            <v>ROI</v>
          </cell>
          <cell r="B1261" t="str">
            <v>SO2</v>
          </cell>
          <cell r="F1261" t="str">
            <v>Incremental Cost</v>
          </cell>
        </row>
        <row r="1262">
          <cell r="A1262" t="str">
            <v>ROI</v>
          </cell>
          <cell r="B1262" t="str">
            <v>SO2</v>
          </cell>
          <cell r="F1262" t="str">
            <v>SRMC</v>
          </cell>
        </row>
        <row r="1263">
          <cell r="A1263" t="str">
            <v>ROI</v>
          </cell>
          <cell r="B1263" t="str">
            <v>SO2</v>
          </cell>
          <cell r="F1263" t="str">
            <v>Production</v>
          </cell>
        </row>
        <row r="1264">
          <cell r="A1264" t="str">
            <v>ROI</v>
          </cell>
          <cell r="B1264" t="str">
            <v>SO2</v>
          </cell>
          <cell r="F1264" t="str">
            <v>Generation</v>
          </cell>
        </row>
        <row r="1265">
          <cell r="A1265" t="str">
            <v>ROI</v>
          </cell>
          <cell r="B1265" t="str">
            <v>SO2</v>
          </cell>
          <cell r="F1265" t="str">
            <v>Intensity</v>
          </cell>
        </row>
        <row r="1266">
          <cell r="A1266" t="str">
            <v>ROI</v>
          </cell>
          <cell r="B1266" t="str">
            <v>SO2</v>
          </cell>
          <cell r="F1266" t="str">
            <v>Cost</v>
          </cell>
        </row>
        <row r="1267">
          <cell r="A1267" t="str">
            <v>ROI</v>
          </cell>
          <cell r="B1267" t="str">
            <v>SO2</v>
          </cell>
          <cell r="F1267" t="str">
            <v>Incremental Cost</v>
          </cell>
        </row>
        <row r="1268">
          <cell r="A1268" t="str">
            <v>ROI</v>
          </cell>
          <cell r="B1268" t="str">
            <v>SO2</v>
          </cell>
          <cell r="F1268" t="str">
            <v>SRMC</v>
          </cell>
        </row>
        <row r="1269">
          <cell r="A1269" t="str">
            <v>ROI</v>
          </cell>
          <cell r="B1269" t="str">
            <v>SO2</v>
          </cell>
          <cell r="F1269" t="str">
            <v>Production</v>
          </cell>
        </row>
        <row r="1270">
          <cell r="A1270" t="str">
            <v>ROI</v>
          </cell>
          <cell r="B1270" t="str">
            <v>SO2</v>
          </cell>
          <cell r="F1270" t="str">
            <v>Generation</v>
          </cell>
        </row>
        <row r="1271">
          <cell r="A1271" t="str">
            <v>ROI</v>
          </cell>
          <cell r="B1271" t="str">
            <v>SO2</v>
          </cell>
          <cell r="F1271" t="str">
            <v>Intensity</v>
          </cell>
        </row>
        <row r="1272">
          <cell r="A1272" t="str">
            <v>ROI</v>
          </cell>
          <cell r="B1272" t="str">
            <v>SO2</v>
          </cell>
          <cell r="F1272" t="str">
            <v>Cost</v>
          </cell>
        </row>
        <row r="1273">
          <cell r="A1273" t="str">
            <v>ROI</v>
          </cell>
          <cell r="B1273" t="str">
            <v>SO2</v>
          </cell>
          <cell r="F1273" t="str">
            <v>Incremental Cost</v>
          </cell>
        </row>
        <row r="1274">
          <cell r="A1274" t="str">
            <v>ROI</v>
          </cell>
          <cell r="B1274" t="str">
            <v>SO2</v>
          </cell>
          <cell r="F1274" t="str">
            <v>SRMC</v>
          </cell>
        </row>
        <row r="1275">
          <cell r="A1275" t="str">
            <v>ROI</v>
          </cell>
          <cell r="B1275" t="str">
            <v>SO2</v>
          </cell>
          <cell r="F1275" t="str">
            <v>Production</v>
          </cell>
        </row>
        <row r="1276">
          <cell r="A1276" t="str">
            <v>ROI</v>
          </cell>
          <cell r="B1276" t="str">
            <v>SO2</v>
          </cell>
          <cell r="F1276" t="str">
            <v>Generation</v>
          </cell>
        </row>
        <row r="1277">
          <cell r="A1277" t="str">
            <v>ROI</v>
          </cell>
          <cell r="B1277" t="str">
            <v>SO2</v>
          </cell>
          <cell r="F1277" t="str">
            <v>Intensity</v>
          </cell>
        </row>
        <row r="1278">
          <cell r="A1278" t="str">
            <v>ROI</v>
          </cell>
          <cell r="B1278" t="str">
            <v>SO2</v>
          </cell>
          <cell r="F1278" t="str">
            <v>Cost</v>
          </cell>
        </row>
        <row r="1279">
          <cell r="A1279" t="str">
            <v>ROI</v>
          </cell>
          <cell r="B1279" t="str">
            <v>SO2</v>
          </cell>
          <cell r="F1279" t="str">
            <v>Incremental Cost</v>
          </cell>
        </row>
        <row r="1280">
          <cell r="A1280" t="str">
            <v>ROI</v>
          </cell>
          <cell r="B1280" t="str">
            <v>SO2</v>
          </cell>
          <cell r="F1280" t="str">
            <v>SRMC</v>
          </cell>
        </row>
        <row r="1281">
          <cell r="A1281" t="str">
            <v>ROI</v>
          </cell>
          <cell r="B1281" t="str">
            <v>SO2</v>
          </cell>
          <cell r="F1281" t="str">
            <v>Production</v>
          </cell>
        </row>
        <row r="1282">
          <cell r="A1282" t="str">
            <v>ROI</v>
          </cell>
          <cell r="B1282" t="str">
            <v>SO2</v>
          </cell>
          <cell r="F1282" t="str">
            <v>Generation</v>
          </cell>
        </row>
        <row r="1283">
          <cell r="A1283" t="str">
            <v>ROI</v>
          </cell>
          <cell r="B1283" t="str">
            <v>SO2</v>
          </cell>
          <cell r="F1283" t="str">
            <v>Intensity</v>
          </cell>
        </row>
        <row r="1284">
          <cell r="A1284" t="str">
            <v>ROI</v>
          </cell>
          <cell r="B1284" t="str">
            <v>SO2</v>
          </cell>
          <cell r="F1284" t="str">
            <v>Cost</v>
          </cell>
        </row>
        <row r="1285">
          <cell r="A1285" t="str">
            <v>ROI</v>
          </cell>
          <cell r="B1285" t="str">
            <v>SO2</v>
          </cell>
          <cell r="F1285" t="str">
            <v>Incremental Cost</v>
          </cell>
        </row>
        <row r="1286">
          <cell r="A1286" t="str">
            <v>ROI</v>
          </cell>
          <cell r="B1286" t="str">
            <v>SO2</v>
          </cell>
          <cell r="F1286" t="str">
            <v>SRMC</v>
          </cell>
        </row>
        <row r="1287">
          <cell r="A1287" t="str">
            <v>ROI</v>
          </cell>
          <cell r="B1287" t="str">
            <v>SO2</v>
          </cell>
          <cell r="F1287" t="str">
            <v>Production</v>
          </cell>
        </row>
        <row r="1288">
          <cell r="A1288" t="str">
            <v>ROI</v>
          </cell>
          <cell r="B1288" t="str">
            <v>SO2</v>
          </cell>
          <cell r="F1288" t="str">
            <v>Generation</v>
          </cell>
        </row>
        <row r="1289">
          <cell r="A1289" t="str">
            <v>ROI</v>
          </cell>
          <cell r="B1289" t="str">
            <v>SO2</v>
          </cell>
          <cell r="F1289" t="str">
            <v>Intensity</v>
          </cell>
        </row>
        <row r="1290">
          <cell r="A1290" t="str">
            <v>ROI</v>
          </cell>
          <cell r="B1290" t="str">
            <v>SO2</v>
          </cell>
          <cell r="F1290" t="str">
            <v>Cost</v>
          </cell>
        </row>
        <row r="1291">
          <cell r="A1291" t="str">
            <v>ROI</v>
          </cell>
          <cell r="B1291" t="str">
            <v>SO2</v>
          </cell>
          <cell r="F1291" t="str">
            <v>Incremental Cost</v>
          </cell>
        </row>
        <row r="1292">
          <cell r="A1292" t="str">
            <v>ROI</v>
          </cell>
          <cell r="B1292" t="str">
            <v>SO2</v>
          </cell>
          <cell r="F1292" t="str">
            <v>SRMC</v>
          </cell>
        </row>
        <row r="1293">
          <cell r="A1293" t="str">
            <v>ROI</v>
          </cell>
          <cell r="B1293" t="str">
            <v>SO2</v>
          </cell>
          <cell r="F1293" t="str">
            <v>Production</v>
          </cell>
        </row>
        <row r="1294">
          <cell r="A1294" t="str">
            <v>ROI</v>
          </cell>
          <cell r="B1294" t="str">
            <v>SO2</v>
          </cell>
          <cell r="F1294" t="str">
            <v>Generation</v>
          </cell>
        </row>
        <row r="1295">
          <cell r="A1295" t="str">
            <v>ROI</v>
          </cell>
          <cell r="B1295" t="str">
            <v>SO2</v>
          </cell>
          <cell r="F1295" t="str">
            <v>Intensity</v>
          </cell>
        </row>
        <row r="1296">
          <cell r="A1296" t="str">
            <v>ROI</v>
          </cell>
          <cell r="B1296" t="str">
            <v>SO2</v>
          </cell>
          <cell r="F1296" t="str">
            <v>Cost</v>
          </cell>
        </row>
        <row r="1297">
          <cell r="A1297" t="str">
            <v>ROI</v>
          </cell>
          <cell r="B1297" t="str">
            <v>SO2</v>
          </cell>
          <cell r="F1297" t="str">
            <v>Incremental Cost</v>
          </cell>
        </row>
        <row r="1298">
          <cell r="A1298" t="str">
            <v>ROI</v>
          </cell>
          <cell r="B1298" t="str">
            <v>SO2</v>
          </cell>
          <cell r="F1298" t="str">
            <v>SRMC</v>
          </cell>
        </row>
        <row r="1299">
          <cell r="A1299" t="str">
            <v>ROI</v>
          </cell>
          <cell r="B1299" t="str">
            <v>SO2</v>
          </cell>
          <cell r="F1299" t="str">
            <v>Production</v>
          </cell>
        </row>
        <row r="1300">
          <cell r="A1300" t="str">
            <v>ROI</v>
          </cell>
          <cell r="B1300" t="str">
            <v>SO2</v>
          </cell>
          <cell r="F1300" t="str">
            <v>Generation</v>
          </cell>
        </row>
        <row r="1301">
          <cell r="A1301" t="str">
            <v>ROI</v>
          </cell>
          <cell r="B1301" t="str">
            <v>SO2</v>
          </cell>
          <cell r="F1301" t="str">
            <v>Intensity</v>
          </cell>
        </row>
        <row r="1302">
          <cell r="A1302" t="str">
            <v>ROI</v>
          </cell>
          <cell r="B1302" t="str">
            <v>SO2</v>
          </cell>
          <cell r="F1302" t="str">
            <v>Cost</v>
          </cell>
        </row>
        <row r="1303">
          <cell r="A1303" t="str">
            <v>ROI</v>
          </cell>
          <cell r="B1303" t="str">
            <v>SO2</v>
          </cell>
          <cell r="F1303" t="str">
            <v>Incremental Cost</v>
          </cell>
        </row>
        <row r="1304">
          <cell r="A1304" t="str">
            <v>ROI</v>
          </cell>
          <cell r="B1304" t="str">
            <v>SO2</v>
          </cell>
          <cell r="F1304" t="str">
            <v>SRMC</v>
          </cell>
        </row>
        <row r="1305">
          <cell r="A1305" t="str">
            <v>ROI</v>
          </cell>
          <cell r="B1305" t="str">
            <v>SO2</v>
          </cell>
          <cell r="F1305" t="str">
            <v>Production</v>
          </cell>
        </row>
        <row r="1306">
          <cell r="A1306" t="str">
            <v>ROI</v>
          </cell>
          <cell r="B1306" t="str">
            <v>SO2</v>
          </cell>
          <cell r="F1306" t="str">
            <v>Generation</v>
          </cell>
        </row>
        <row r="1307">
          <cell r="A1307" t="str">
            <v>ROI</v>
          </cell>
          <cell r="B1307" t="str">
            <v>SO2</v>
          </cell>
          <cell r="F1307" t="str">
            <v>Intensity</v>
          </cell>
        </row>
        <row r="1308">
          <cell r="A1308" t="str">
            <v>ROI</v>
          </cell>
          <cell r="B1308" t="str">
            <v>SO2</v>
          </cell>
          <cell r="F1308" t="str">
            <v>Cost</v>
          </cell>
        </row>
        <row r="1309">
          <cell r="A1309" t="str">
            <v>ROI</v>
          </cell>
          <cell r="B1309" t="str">
            <v>SO2</v>
          </cell>
          <cell r="F1309" t="str">
            <v>Incremental Cost</v>
          </cell>
        </row>
        <row r="1310">
          <cell r="A1310" t="str">
            <v>ROI</v>
          </cell>
          <cell r="B1310" t="str">
            <v>SO2</v>
          </cell>
          <cell r="F1310" t="str">
            <v>SRMC</v>
          </cell>
        </row>
        <row r="1311">
          <cell r="A1311" t="str">
            <v>ROI</v>
          </cell>
          <cell r="B1311" t="str">
            <v>SO2</v>
          </cell>
          <cell r="F1311" t="str">
            <v>Production</v>
          </cell>
        </row>
        <row r="1312">
          <cell r="A1312" t="str">
            <v>ROI</v>
          </cell>
          <cell r="B1312" t="str">
            <v>SO2</v>
          </cell>
          <cell r="F1312" t="str">
            <v>Generation</v>
          </cell>
        </row>
        <row r="1313">
          <cell r="A1313" t="str">
            <v>ROI</v>
          </cell>
          <cell r="B1313" t="str">
            <v>SO2</v>
          </cell>
          <cell r="F1313" t="str">
            <v>Intensity</v>
          </cell>
        </row>
        <row r="1314">
          <cell r="A1314" t="str">
            <v>ROI</v>
          </cell>
          <cell r="B1314" t="str">
            <v>SO2</v>
          </cell>
          <cell r="F1314" t="str">
            <v>Cost</v>
          </cell>
        </row>
        <row r="1315">
          <cell r="A1315" t="str">
            <v>ROI</v>
          </cell>
          <cell r="B1315" t="str">
            <v>SO2</v>
          </cell>
          <cell r="F1315" t="str">
            <v>Incremental Cost</v>
          </cell>
        </row>
        <row r="1316">
          <cell r="A1316" t="str">
            <v>ROI</v>
          </cell>
          <cell r="B1316" t="str">
            <v>SO2</v>
          </cell>
          <cell r="F1316" t="str">
            <v>SRMC</v>
          </cell>
        </row>
        <row r="1317">
          <cell r="A1317" t="str">
            <v>ROI</v>
          </cell>
          <cell r="B1317" t="str">
            <v>SO2</v>
          </cell>
          <cell r="F1317" t="str">
            <v>Production</v>
          </cell>
        </row>
        <row r="1318">
          <cell r="A1318" t="str">
            <v>ROI</v>
          </cell>
          <cell r="B1318" t="str">
            <v>SO2</v>
          </cell>
          <cell r="F1318" t="str">
            <v>Generation</v>
          </cell>
        </row>
        <row r="1319">
          <cell r="A1319" t="str">
            <v>ROI</v>
          </cell>
          <cell r="B1319" t="str">
            <v>SO2</v>
          </cell>
          <cell r="F1319" t="str">
            <v>Intensity</v>
          </cell>
        </row>
        <row r="1320">
          <cell r="A1320" t="str">
            <v>ROI</v>
          </cell>
          <cell r="B1320" t="str">
            <v>SO2</v>
          </cell>
          <cell r="F1320" t="str">
            <v>Cost</v>
          </cell>
        </row>
        <row r="1321">
          <cell r="A1321" t="str">
            <v>ROI</v>
          </cell>
          <cell r="B1321" t="str">
            <v>SO2</v>
          </cell>
          <cell r="F1321" t="str">
            <v>Incremental Cost</v>
          </cell>
        </row>
        <row r="1322">
          <cell r="A1322" t="str">
            <v>ROI</v>
          </cell>
          <cell r="B1322" t="str">
            <v>SO2</v>
          </cell>
          <cell r="F1322" t="str">
            <v>SRMC</v>
          </cell>
        </row>
        <row r="1323">
          <cell r="A1323" t="str">
            <v>ROI</v>
          </cell>
          <cell r="B1323" t="str">
            <v>SO2</v>
          </cell>
          <cell r="F1323" t="str">
            <v>Production</v>
          </cell>
        </row>
        <row r="1324">
          <cell r="A1324" t="str">
            <v>ROI</v>
          </cell>
          <cell r="B1324" t="str">
            <v>SO2</v>
          </cell>
          <cell r="F1324" t="str">
            <v>Generation</v>
          </cell>
        </row>
        <row r="1325">
          <cell r="A1325" t="str">
            <v>ROI</v>
          </cell>
          <cell r="B1325" t="str">
            <v>SO2</v>
          </cell>
          <cell r="F1325" t="str">
            <v>Intensity</v>
          </cell>
        </row>
        <row r="1326">
          <cell r="A1326" t="str">
            <v>ROI</v>
          </cell>
          <cell r="B1326" t="str">
            <v>SO2</v>
          </cell>
          <cell r="F1326" t="str">
            <v>Cost</v>
          </cell>
        </row>
        <row r="1327">
          <cell r="A1327" t="str">
            <v>ROI</v>
          </cell>
          <cell r="B1327" t="str">
            <v>SO2</v>
          </cell>
          <cell r="F1327" t="str">
            <v>Incremental Cost</v>
          </cell>
        </row>
        <row r="1328">
          <cell r="A1328" t="str">
            <v>ROI</v>
          </cell>
          <cell r="B1328" t="str">
            <v>SO2</v>
          </cell>
          <cell r="F1328" t="str">
            <v>SRMC</v>
          </cell>
        </row>
        <row r="1329">
          <cell r="A1329" t="str">
            <v>ROI</v>
          </cell>
          <cell r="B1329" t="str">
            <v>SO2</v>
          </cell>
          <cell r="F1329" t="str">
            <v>Production</v>
          </cell>
        </row>
        <row r="1330">
          <cell r="A1330" t="str">
            <v>ROI</v>
          </cell>
          <cell r="B1330" t="str">
            <v>SO2</v>
          </cell>
          <cell r="F1330" t="str">
            <v>Generation</v>
          </cell>
        </row>
        <row r="1331">
          <cell r="A1331" t="str">
            <v>ROI</v>
          </cell>
          <cell r="B1331" t="str">
            <v>SO2</v>
          </cell>
          <cell r="F1331" t="str">
            <v>Intensity</v>
          </cell>
        </row>
        <row r="1332">
          <cell r="A1332" t="str">
            <v>ROI</v>
          </cell>
          <cell r="B1332" t="str">
            <v>SO2</v>
          </cell>
          <cell r="F1332" t="str">
            <v>Cost</v>
          </cell>
        </row>
        <row r="1333">
          <cell r="A1333" t="str">
            <v>ROI</v>
          </cell>
          <cell r="B1333" t="str">
            <v>SO2</v>
          </cell>
          <cell r="F1333" t="str">
            <v>Incremental Cost</v>
          </cell>
        </row>
        <row r="1334">
          <cell r="A1334" t="str">
            <v>ROI</v>
          </cell>
          <cell r="B1334" t="str">
            <v>SO2</v>
          </cell>
          <cell r="F1334" t="str">
            <v>SRMC</v>
          </cell>
        </row>
        <row r="1335">
          <cell r="A1335" t="str">
            <v>ROI</v>
          </cell>
          <cell r="B1335" t="str">
            <v>SO2</v>
          </cell>
          <cell r="F1335" t="str">
            <v>Production</v>
          </cell>
        </row>
        <row r="1336">
          <cell r="A1336" t="str">
            <v>ROI</v>
          </cell>
          <cell r="B1336" t="str">
            <v>SO2</v>
          </cell>
          <cell r="F1336" t="str">
            <v>Generation</v>
          </cell>
        </row>
        <row r="1337">
          <cell r="A1337" t="str">
            <v>ROI</v>
          </cell>
          <cell r="B1337" t="str">
            <v>SO2</v>
          </cell>
          <cell r="F1337" t="str">
            <v>Intensity</v>
          </cell>
        </row>
        <row r="1338">
          <cell r="A1338" t="str">
            <v>ROI</v>
          </cell>
          <cell r="B1338" t="str">
            <v>SO2</v>
          </cell>
          <cell r="F1338" t="str">
            <v>Cost</v>
          </cell>
        </row>
        <row r="1339">
          <cell r="A1339" t="str">
            <v>ROI</v>
          </cell>
          <cell r="B1339" t="str">
            <v>SO2</v>
          </cell>
          <cell r="F1339" t="str">
            <v>Incremental Cost</v>
          </cell>
        </row>
        <row r="1340">
          <cell r="A1340" t="str">
            <v>ROI</v>
          </cell>
          <cell r="B1340" t="str">
            <v>SO2</v>
          </cell>
          <cell r="F1340" t="str">
            <v>SRMC</v>
          </cell>
        </row>
        <row r="1341">
          <cell r="A1341" t="str">
            <v>ROI</v>
          </cell>
          <cell r="B1341" t="str">
            <v>SO2</v>
          </cell>
          <cell r="F1341" t="str">
            <v>Production</v>
          </cell>
        </row>
        <row r="1342">
          <cell r="A1342" t="str">
            <v>ROI</v>
          </cell>
          <cell r="B1342" t="str">
            <v>SO2</v>
          </cell>
          <cell r="F1342" t="str">
            <v>Generation</v>
          </cell>
        </row>
        <row r="1343">
          <cell r="A1343" t="str">
            <v>ROI</v>
          </cell>
          <cell r="B1343" t="str">
            <v>SO2</v>
          </cell>
          <cell r="F1343" t="str">
            <v>Intensity</v>
          </cell>
        </row>
        <row r="1344">
          <cell r="A1344" t="str">
            <v>ROI</v>
          </cell>
          <cell r="B1344" t="str">
            <v>SO2</v>
          </cell>
          <cell r="F1344" t="str">
            <v>Cost</v>
          </cell>
        </row>
        <row r="1345">
          <cell r="A1345" t="str">
            <v>ROI</v>
          </cell>
          <cell r="B1345" t="str">
            <v>SO2</v>
          </cell>
          <cell r="F1345" t="str">
            <v>Incremental Cost</v>
          </cell>
        </row>
        <row r="1346">
          <cell r="A1346" t="str">
            <v>ROI</v>
          </cell>
          <cell r="B1346" t="str">
            <v>SO2</v>
          </cell>
          <cell r="F1346" t="str">
            <v>SRMC</v>
          </cell>
        </row>
        <row r="1347">
          <cell r="A1347" t="str">
            <v>ROI</v>
          </cell>
          <cell r="B1347" t="str">
            <v>SO2</v>
          </cell>
          <cell r="F1347" t="str">
            <v>Production</v>
          </cell>
        </row>
        <row r="1348">
          <cell r="A1348" t="str">
            <v>ROI</v>
          </cell>
          <cell r="B1348" t="str">
            <v>SO2</v>
          </cell>
          <cell r="F1348" t="str">
            <v>Generation</v>
          </cell>
        </row>
        <row r="1349">
          <cell r="A1349" t="str">
            <v>ROI</v>
          </cell>
          <cell r="B1349" t="str">
            <v>SO2</v>
          </cell>
          <cell r="F1349" t="str">
            <v>Intensity</v>
          </cell>
        </row>
        <row r="1350">
          <cell r="A1350" t="str">
            <v>ROI</v>
          </cell>
          <cell r="B1350" t="str">
            <v>SO2</v>
          </cell>
          <cell r="F1350" t="str">
            <v>Cost</v>
          </cell>
        </row>
        <row r="1351">
          <cell r="A1351" t="str">
            <v>ROI</v>
          </cell>
          <cell r="B1351" t="str">
            <v>SO2</v>
          </cell>
          <cell r="F1351" t="str">
            <v>Incremental Cost</v>
          </cell>
        </row>
        <row r="1352">
          <cell r="A1352" t="str">
            <v>ROI</v>
          </cell>
          <cell r="B1352" t="str">
            <v>SO2</v>
          </cell>
          <cell r="F1352" t="str">
            <v>SRMC</v>
          </cell>
        </row>
        <row r="1353">
          <cell r="A1353" t="str">
            <v>ROI</v>
          </cell>
          <cell r="B1353" t="str">
            <v>SO2</v>
          </cell>
          <cell r="F1353" t="str">
            <v>Production</v>
          </cell>
        </row>
        <row r="1354">
          <cell r="A1354" t="str">
            <v>ROI</v>
          </cell>
          <cell r="B1354" t="str">
            <v>SO2</v>
          </cell>
          <cell r="F1354" t="str">
            <v>Generation</v>
          </cell>
        </row>
        <row r="1355">
          <cell r="A1355" t="str">
            <v>ROI</v>
          </cell>
          <cell r="B1355" t="str">
            <v>SO2</v>
          </cell>
          <cell r="F1355" t="str">
            <v>Intensity</v>
          </cell>
        </row>
        <row r="1356">
          <cell r="A1356" t="str">
            <v>ROI</v>
          </cell>
          <cell r="B1356" t="str">
            <v>SO2</v>
          </cell>
          <cell r="F1356" t="str">
            <v>Cost</v>
          </cell>
        </row>
        <row r="1357">
          <cell r="A1357" t="str">
            <v>ROI</v>
          </cell>
          <cell r="B1357" t="str">
            <v>SO2</v>
          </cell>
          <cell r="F1357" t="str">
            <v>Incremental Cost</v>
          </cell>
        </row>
        <row r="1358">
          <cell r="A1358" t="str">
            <v>ROI</v>
          </cell>
          <cell r="B1358" t="str">
            <v>SO2</v>
          </cell>
          <cell r="F1358" t="str">
            <v>SRMC</v>
          </cell>
        </row>
        <row r="1359">
          <cell r="A1359" t="str">
            <v>ROI</v>
          </cell>
          <cell r="B1359" t="str">
            <v>SO2</v>
          </cell>
          <cell r="F1359" t="str">
            <v>Production</v>
          </cell>
        </row>
        <row r="1360">
          <cell r="A1360" t="str">
            <v>ROI</v>
          </cell>
          <cell r="B1360" t="str">
            <v>SO2</v>
          </cell>
          <cell r="F1360" t="str">
            <v>Generation</v>
          </cell>
        </row>
        <row r="1361">
          <cell r="A1361" t="str">
            <v>ROI</v>
          </cell>
          <cell r="B1361" t="str">
            <v>SO2</v>
          </cell>
          <cell r="F1361" t="str">
            <v>Intensity</v>
          </cell>
        </row>
        <row r="1362">
          <cell r="A1362" t="str">
            <v>ROI</v>
          </cell>
          <cell r="B1362" t="str">
            <v>SO2</v>
          </cell>
          <cell r="F1362" t="str">
            <v>Cost</v>
          </cell>
        </row>
        <row r="1363">
          <cell r="A1363" t="str">
            <v>ROI</v>
          </cell>
          <cell r="B1363" t="str">
            <v>SO2</v>
          </cell>
          <cell r="F1363" t="str">
            <v>Incremental Cost</v>
          </cell>
        </row>
        <row r="1364">
          <cell r="A1364" t="str">
            <v>ROI</v>
          </cell>
          <cell r="B1364" t="str">
            <v>SO2</v>
          </cell>
          <cell r="F1364" t="str">
            <v>SRMC</v>
          </cell>
        </row>
        <row r="1365">
          <cell r="A1365" t="str">
            <v>ROI</v>
          </cell>
          <cell r="B1365" t="str">
            <v>SO2</v>
          </cell>
          <cell r="F1365" t="str">
            <v>Production</v>
          </cell>
        </row>
        <row r="1366">
          <cell r="A1366" t="str">
            <v>ROI</v>
          </cell>
          <cell r="B1366" t="str">
            <v>SO2</v>
          </cell>
          <cell r="F1366" t="str">
            <v>Generation</v>
          </cell>
        </row>
        <row r="1367">
          <cell r="A1367" t="str">
            <v>ROI</v>
          </cell>
          <cell r="B1367" t="str">
            <v>SO2</v>
          </cell>
          <cell r="F1367" t="str">
            <v>Intensity</v>
          </cell>
        </row>
        <row r="1368">
          <cell r="A1368" t="str">
            <v>ROI</v>
          </cell>
          <cell r="B1368" t="str">
            <v>SO2</v>
          </cell>
          <cell r="F1368" t="str">
            <v>Cost</v>
          </cell>
        </row>
        <row r="1369">
          <cell r="A1369" t="str">
            <v>ROI</v>
          </cell>
          <cell r="B1369" t="str">
            <v>SO2</v>
          </cell>
          <cell r="F1369" t="str">
            <v>Incremental Cost</v>
          </cell>
        </row>
        <row r="1370">
          <cell r="A1370" t="str">
            <v>ROI</v>
          </cell>
          <cell r="B1370" t="str">
            <v>SO2</v>
          </cell>
          <cell r="F1370" t="str">
            <v>SRMC</v>
          </cell>
        </row>
        <row r="1371">
          <cell r="A1371" t="str">
            <v>ROI</v>
          </cell>
          <cell r="B1371" t="str">
            <v>SO2</v>
          </cell>
          <cell r="F1371" t="str">
            <v>Production</v>
          </cell>
        </row>
        <row r="1372">
          <cell r="A1372" t="str">
            <v>ROI</v>
          </cell>
          <cell r="B1372" t="str">
            <v>SO2</v>
          </cell>
          <cell r="F1372" t="str">
            <v>Generation</v>
          </cell>
        </row>
        <row r="1373">
          <cell r="A1373" t="str">
            <v>ROI</v>
          </cell>
          <cell r="B1373" t="str">
            <v>SO2</v>
          </cell>
          <cell r="F1373" t="str">
            <v>Intensity</v>
          </cell>
        </row>
        <row r="1374">
          <cell r="A1374" t="str">
            <v>ROI</v>
          </cell>
          <cell r="B1374" t="str">
            <v>SO2</v>
          </cell>
          <cell r="F1374" t="str">
            <v>Cost</v>
          </cell>
        </row>
        <row r="1375">
          <cell r="A1375" t="str">
            <v>ROI</v>
          </cell>
          <cell r="B1375" t="str">
            <v>SO2</v>
          </cell>
          <cell r="F1375" t="str">
            <v>Incremental Cost</v>
          </cell>
        </row>
        <row r="1376">
          <cell r="A1376" t="str">
            <v>ROI</v>
          </cell>
          <cell r="B1376" t="str">
            <v>SO2</v>
          </cell>
          <cell r="F1376" t="str">
            <v>SRMC</v>
          </cell>
        </row>
        <row r="1377">
          <cell r="A1377" t="str">
            <v>ROI</v>
          </cell>
          <cell r="B1377" t="str">
            <v>SO2</v>
          </cell>
          <cell r="F1377" t="str">
            <v>Production</v>
          </cell>
        </row>
        <row r="1378">
          <cell r="A1378" t="str">
            <v>ROI</v>
          </cell>
          <cell r="B1378" t="str">
            <v>SO2</v>
          </cell>
          <cell r="F1378" t="str">
            <v>Generation</v>
          </cell>
        </row>
        <row r="1379">
          <cell r="A1379" t="str">
            <v>ROI</v>
          </cell>
          <cell r="B1379" t="str">
            <v>SO2</v>
          </cell>
          <cell r="F1379" t="str">
            <v>Intensity</v>
          </cell>
        </row>
        <row r="1380">
          <cell r="A1380" t="str">
            <v>ROI</v>
          </cell>
          <cell r="B1380" t="str">
            <v>SO2</v>
          </cell>
          <cell r="F1380" t="str">
            <v>Cost</v>
          </cell>
        </row>
        <row r="1381">
          <cell r="A1381" t="str">
            <v>ROI</v>
          </cell>
          <cell r="B1381" t="str">
            <v>SO2</v>
          </cell>
          <cell r="F1381" t="str">
            <v>Incremental Cost</v>
          </cell>
        </row>
        <row r="1382">
          <cell r="A1382" t="str">
            <v>ROI</v>
          </cell>
          <cell r="B1382" t="str">
            <v>SO2</v>
          </cell>
          <cell r="F1382" t="str">
            <v>SRMC</v>
          </cell>
        </row>
        <row r="1383">
          <cell r="A1383" t="str">
            <v>ROI</v>
          </cell>
          <cell r="B1383" t="str">
            <v>SO2</v>
          </cell>
          <cell r="F1383" t="str">
            <v>Production</v>
          </cell>
        </row>
        <row r="1384">
          <cell r="A1384" t="str">
            <v>ROI</v>
          </cell>
          <cell r="B1384" t="str">
            <v>SO2</v>
          </cell>
          <cell r="F1384" t="str">
            <v>Generation</v>
          </cell>
        </row>
        <row r="1385">
          <cell r="A1385" t="str">
            <v>ROI</v>
          </cell>
          <cell r="B1385" t="str">
            <v>SO2</v>
          </cell>
          <cell r="F1385" t="str">
            <v>Intensity</v>
          </cell>
        </row>
        <row r="1386">
          <cell r="A1386" t="str">
            <v>ROI</v>
          </cell>
          <cell r="B1386" t="str">
            <v>SO2</v>
          </cell>
          <cell r="F1386" t="str">
            <v>Cost</v>
          </cell>
        </row>
        <row r="1387">
          <cell r="A1387" t="str">
            <v>ROI</v>
          </cell>
          <cell r="B1387" t="str">
            <v>SO2</v>
          </cell>
          <cell r="F1387" t="str">
            <v>Incremental Cost</v>
          </cell>
        </row>
        <row r="1388">
          <cell r="A1388" t="str">
            <v>ROI</v>
          </cell>
          <cell r="B1388" t="str">
            <v>SO2</v>
          </cell>
          <cell r="F1388" t="str">
            <v>SRMC</v>
          </cell>
        </row>
        <row r="1389">
          <cell r="A1389" t="str">
            <v>ROI</v>
          </cell>
          <cell r="B1389" t="str">
            <v>SO2</v>
          </cell>
          <cell r="F1389" t="str">
            <v>Production</v>
          </cell>
        </row>
        <row r="1390">
          <cell r="A1390" t="str">
            <v>ROI</v>
          </cell>
          <cell r="B1390" t="str">
            <v>SO2</v>
          </cell>
          <cell r="F1390" t="str">
            <v>Generation</v>
          </cell>
        </row>
        <row r="1391">
          <cell r="A1391" t="str">
            <v>ROI</v>
          </cell>
          <cell r="B1391" t="str">
            <v>SO2</v>
          </cell>
          <cell r="F1391" t="str">
            <v>Intensity</v>
          </cell>
        </row>
        <row r="1392">
          <cell r="A1392" t="str">
            <v>ROI</v>
          </cell>
          <cell r="B1392" t="str">
            <v>SO2</v>
          </cell>
          <cell r="F1392" t="str">
            <v>Cost</v>
          </cell>
        </row>
        <row r="1393">
          <cell r="A1393" t="str">
            <v>ROI</v>
          </cell>
          <cell r="B1393" t="str">
            <v>SO2</v>
          </cell>
          <cell r="F1393" t="str">
            <v>Incremental Cost</v>
          </cell>
        </row>
        <row r="1394">
          <cell r="A1394" t="str">
            <v>ROI</v>
          </cell>
          <cell r="B1394" t="str">
            <v>SO2</v>
          </cell>
          <cell r="F1394" t="str">
            <v>SRMC</v>
          </cell>
        </row>
        <row r="1395">
          <cell r="A1395" t="str">
            <v>ROI</v>
          </cell>
          <cell r="B1395" t="str">
            <v>SO2</v>
          </cell>
          <cell r="F1395" t="str">
            <v>Production</v>
          </cell>
        </row>
        <row r="1396">
          <cell r="A1396" t="str">
            <v>ROI</v>
          </cell>
          <cell r="B1396" t="str">
            <v>SO2</v>
          </cell>
          <cell r="F1396" t="str">
            <v>Generation</v>
          </cell>
        </row>
        <row r="1397">
          <cell r="A1397" t="str">
            <v>ROI</v>
          </cell>
          <cell r="B1397" t="str">
            <v>SO2</v>
          </cell>
          <cell r="F1397" t="str">
            <v>Intensity</v>
          </cell>
        </row>
        <row r="1398">
          <cell r="A1398" t="str">
            <v>ROI</v>
          </cell>
          <cell r="B1398" t="str">
            <v>SO2</v>
          </cell>
          <cell r="F1398" t="str">
            <v>Cost</v>
          </cell>
        </row>
        <row r="1399">
          <cell r="A1399" t="str">
            <v>ROI</v>
          </cell>
          <cell r="B1399" t="str">
            <v>SO2</v>
          </cell>
          <cell r="F1399" t="str">
            <v>Incremental Cost</v>
          </cell>
        </row>
        <row r="1400">
          <cell r="A1400" t="str">
            <v>ROI</v>
          </cell>
          <cell r="B1400" t="str">
            <v>SO2</v>
          </cell>
          <cell r="F1400" t="str">
            <v>SRMC</v>
          </cell>
        </row>
        <row r="1401">
          <cell r="A1401" t="str">
            <v>ROI</v>
          </cell>
          <cell r="B1401" t="str">
            <v>SO2</v>
          </cell>
          <cell r="F1401" t="str">
            <v>Production</v>
          </cell>
        </row>
        <row r="1402">
          <cell r="A1402" t="str">
            <v>ROI</v>
          </cell>
          <cell r="B1402" t="str">
            <v>SO2</v>
          </cell>
          <cell r="F1402" t="str">
            <v>Generation</v>
          </cell>
        </row>
        <row r="1403">
          <cell r="A1403" t="str">
            <v>ROI</v>
          </cell>
          <cell r="B1403" t="str">
            <v>SO2</v>
          </cell>
          <cell r="F1403" t="str">
            <v>Intensity</v>
          </cell>
        </row>
        <row r="1404">
          <cell r="A1404" t="str">
            <v>ROI</v>
          </cell>
          <cell r="B1404" t="str">
            <v>SO2</v>
          </cell>
          <cell r="F1404" t="str">
            <v>Cost</v>
          </cell>
        </row>
        <row r="1405">
          <cell r="A1405" t="str">
            <v>ROI</v>
          </cell>
          <cell r="B1405" t="str">
            <v>SO2</v>
          </cell>
          <cell r="F1405" t="str">
            <v>Incremental Cost</v>
          </cell>
        </row>
        <row r="1406">
          <cell r="A1406" t="str">
            <v>ROI</v>
          </cell>
          <cell r="B1406" t="str">
            <v>SO2</v>
          </cell>
          <cell r="F1406" t="str">
            <v>SRMC</v>
          </cell>
        </row>
        <row r="1407">
          <cell r="A1407" t="str">
            <v>ROI</v>
          </cell>
          <cell r="B1407" t="str">
            <v>SO2</v>
          </cell>
          <cell r="F1407" t="str">
            <v>Production</v>
          </cell>
        </row>
        <row r="1408">
          <cell r="A1408" t="str">
            <v>ROI</v>
          </cell>
          <cell r="B1408" t="str">
            <v>SO2</v>
          </cell>
          <cell r="F1408" t="str">
            <v>Generation</v>
          </cell>
        </row>
        <row r="1409">
          <cell r="A1409" t="str">
            <v>ROI</v>
          </cell>
          <cell r="B1409" t="str">
            <v>SO2</v>
          </cell>
          <cell r="F1409" t="str">
            <v>Intensity</v>
          </cell>
        </row>
        <row r="1410">
          <cell r="A1410" t="str">
            <v>ROI</v>
          </cell>
          <cell r="B1410" t="str">
            <v>SO2</v>
          </cell>
          <cell r="F1410" t="str">
            <v>Cost</v>
          </cell>
        </row>
        <row r="1411">
          <cell r="A1411" t="str">
            <v>ROI</v>
          </cell>
          <cell r="B1411" t="str">
            <v>SO2</v>
          </cell>
          <cell r="F1411" t="str">
            <v>Incremental Cost</v>
          </cell>
        </row>
        <row r="1412">
          <cell r="A1412" t="str">
            <v>ROI</v>
          </cell>
          <cell r="B1412" t="str">
            <v>SO2</v>
          </cell>
          <cell r="F1412" t="str">
            <v>SRMC</v>
          </cell>
        </row>
        <row r="1413">
          <cell r="A1413" t="str">
            <v>ROI</v>
          </cell>
          <cell r="B1413" t="str">
            <v>SO2</v>
          </cell>
          <cell r="F1413" t="str">
            <v>Production</v>
          </cell>
        </row>
        <row r="1414">
          <cell r="A1414" t="str">
            <v>ROI</v>
          </cell>
          <cell r="B1414" t="str">
            <v>SO2</v>
          </cell>
          <cell r="F1414" t="str">
            <v>Generation</v>
          </cell>
        </row>
        <row r="1415">
          <cell r="A1415" t="str">
            <v>ROI</v>
          </cell>
          <cell r="B1415" t="str">
            <v>SO2</v>
          </cell>
          <cell r="F1415" t="str">
            <v>Intensity</v>
          </cell>
        </row>
        <row r="1416">
          <cell r="A1416" t="str">
            <v>ROI</v>
          </cell>
          <cell r="B1416" t="str">
            <v>SO2</v>
          </cell>
          <cell r="F1416" t="str">
            <v>Cost</v>
          </cell>
        </row>
        <row r="1417">
          <cell r="A1417" t="str">
            <v>ROI</v>
          </cell>
          <cell r="B1417" t="str">
            <v>SO2</v>
          </cell>
          <cell r="F1417" t="str">
            <v>Incremental Cost</v>
          </cell>
        </row>
        <row r="1418">
          <cell r="A1418" t="str">
            <v>ROI</v>
          </cell>
          <cell r="B1418" t="str">
            <v>SO2</v>
          </cell>
          <cell r="F1418" t="str">
            <v>SRMC</v>
          </cell>
        </row>
        <row r="1419">
          <cell r="A1419" t="str">
            <v>ROI</v>
          </cell>
          <cell r="B1419" t="str">
            <v>SO2</v>
          </cell>
          <cell r="F1419" t="str">
            <v>Production</v>
          </cell>
        </row>
        <row r="1420">
          <cell r="A1420" t="str">
            <v>ROI</v>
          </cell>
          <cell r="B1420" t="str">
            <v>SO2</v>
          </cell>
          <cell r="F1420" t="str">
            <v>Generation</v>
          </cell>
        </row>
        <row r="1421">
          <cell r="A1421" t="str">
            <v>ROI</v>
          </cell>
          <cell r="B1421" t="str">
            <v>SO2</v>
          </cell>
          <cell r="F1421" t="str">
            <v>Intensity</v>
          </cell>
        </row>
        <row r="1422">
          <cell r="A1422" t="str">
            <v>ROI</v>
          </cell>
          <cell r="B1422" t="str">
            <v>SO2</v>
          </cell>
          <cell r="F1422" t="str">
            <v>Cost</v>
          </cell>
        </row>
        <row r="1423">
          <cell r="A1423" t="str">
            <v>ROI</v>
          </cell>
          <cell r="B1423" t="str">
            <v>SO2</v>
          </cell>
          <cell r="F1423" t="str">
            <v>Incremental Cost</v>
          </cell>
        </row>
        <row r="1424">
          <cell r="A1424" t="str">
            <v>ROI</v>
          </cell>
          <cell r="B1424" t="str">
            <v>SO2</v>
          </cell>
          <cell r="F1424" t="str">
            <v>SRMC</v>
          </cell>
        </row>
        <row r="1425">
          <cell r="A1425" t="str">
            <v>ROI</v>
          </cell>
          <cell r="B1425" t="str">
            <v>SO2</v>
          </cell>
          <cell r="F1425" t="str">
            <v>Production</v>
          </cell>
        </row>
        <row r="1426">
          <cell r="A1426" t="str">
            <v>ROI</v>
          </cell>
          <cell r="B1426" t="str">
            <v>SO2</v>
          </cell>
          <cell r="F1426" t="str">
            <v>Generation</v>
          </cell>
        </row>
        <row r="1427">
          <cell r="A1427" t="str">
            <v>ROI</v>
          </cell>
          <cell r="B1427" t="str">
            <v>SO2</v>
          </cell>
          <cell r="F1427" t="str">
            <v>Intensity</v>
          </cell>
        </row>
        <row r="1428">
          <cell r="A1428" t="str">
            <v>ROI</v>
          </cell>
          <cell r="B1428" t="str">
            <v>SO2</v>
          </cell>
          <cell r="F1428" t="str">
            <v>Cost</v>
          </cell>
        </row>
        <row r="1429">
          <cell r="A1429" t="str">
            <v>ROI</v>
          </cell>
          <cell r="B1429" t="str">
            <v>SO2</v>
          </cell>
          <cell r="F1429" t="str">
            <v>Incremental Cost</v>
          </cell>
        </row>
        <row r="1430">
          <cell r="A1430" t="str">
            <v>ROI</v>
          </cell>
          <cell r="B1430" t="str">
            <v>SO2</v>
          </cell>
          <cell r="F1430" t="str">
            <v>SRMC</v>
          </cell>
        </row>
        <row r="1431">
          <cell r="A1431" t="str">
            <v>ROI</v>
          </cell>
          <cell r="B1431" t="str">
            <v>SO2</v>
          </cell>
          <cell r="F1431" t="str">
            <v>Production</v>
          </cell>
        </row>
        <row r="1432">
          <cell r="A1432" t="str">
            <v>ROI</v>
          </cell>
          <cell r="B1432" t="str">
            <v>SO2</v>
          </cell>
          <cell r="F1432" t="str">
            <v>Generation</v>
          </cell>
        </row>
        <row r="1433">
          <cell r="A1433" t="str">
            <v>ROI</v>
          </cell>
          <cell r="B1433" t="str">
            <v>SO2</v>
          </cell>
          <cell r="F1433" t="str">
            <v>Intensity</v>
          </cell>
        </row>
        <row r="1434">
          <cell r="A1434" t="str">
            <v>ROI</v>
          </cell>
          <cell r="B1434" t="str">
            <v>SO2</v>
          </cell>
          <cell r="F1434" t="str">
            <v>Cost</v>
          </cell>
        </row>
        <row r="1435">
          <cell r="A1435" t="str">
            <v>ROI</v>
          </cell>
          <cell r="B1435" t="str">
            <v>SO2</v>
          </cell>
          <cell r="F1435" t="str">
            <v>Incremental Cost</v>
          </cell>
        </row>
        <row r="1436">
          <cell r="A1436" t="str">
            <v>ROI</v>
          </cell>
          <cell r="B1436" t="str">
            <v>SO2</v>
          </cell>
          <cell r="F1436" t="str">
            <v>SRMC</v>
          </cell>
        </row>
        <row r="1437">
          <cell r="A1437" t="str">
            <v>ROI</v>
          </cell>
          <cell r="B1437" t="str">
            <v>SO2</v>
          </cell>
          <cell r="F1437" t="str">
            <v>Production</v>
          </cell>
        </row>
        <row r="1438">
          <cell r="A1438" t="str">
            <v>ROI</v>
          </cell>
          <cell r="B1438" t="str">
            <v>SO2</v>
          </cell>
          <cell r="F1438" t="str">
            <v>Generation</v>
          </cell>
        </row>
        <row r="1439">
          <cell r="A1439" t="str">
            <v>ROI</v>
          </cell>
          <cell r="B1439" t="str">
            <v>SO2</v>
          </cell>
          <cell r="F1439" t="str">
            <v>Intensity</v>
          </cell>
        </row>
        <row r="1440">
          <cell r="A1440" t="str">
            <v>ROI</v>
          </cell>
          <cell r="B1440" t="str">
            <v>SO2</v>
          </cell>
          <cell r="F1440" t="str">
            <v>Cost</v>
          </cell>
        </row>
        <row r="1441">
          <cell r="A1441" t="str">
            <v>ROI</v>
          </cell>
          <cell r="B1441" t="str">
            <v>SO2</v>
          </cell>
          <cell r="F1441" t="str">
            <v>Incremental Cost</v>
          </cell>
        </row>
        <row r="1442">
          <cell r="A1442" t="str">
            <v>ROI</v>
          </cell>
          <cell r="B1442" t="str">
            <v>SO2</v>
          </cell>
          <cell r="F1442" t="str">
            <v>SRMC</v>
          </cell>
        </row>
        <row r="1443">
          <cell r="A1443" t="str">
            <v>ROI</v>
          </cell>
          <cell r="B1443" t="str">
            <v>SO2</v>
          </cell>
          <cell r="F1443" t="str">
            <v>Production</v>
          </cell>
        </row>
        <row r="1444">
          <cell r="A1444" t="str">
            <v>ROI</v>
          </cell>
          <cell r="B1444" t="str">
            <v>SO2</v>
          </cell>
          <cell r="F1444" t="str">
            <v>Generation</v>
          </cell>
        </row>
        <row r="1445">
          <cell r="A1445" t="str">
            <v>ROI</v>
          </cell>
          <cell r="B1445" t="str">
            <v>SO2</v>
          </cell>
          <cell r="F1445" t="str">
            <v>Intensity</v>
          </cell>
        </row>
        <row r="1446">
          <cell r="A1446" t="str">
            <v>ROI</v>
          </cell>
          <cell r="B1446" t="str">
            <v>SO2</v>
          </cell>
          <cell r="F1446" t="str">
            <v>Cost</v>
          </cell>
        </row>
        <row r="1447">
          <cell r="A1447" t="str">
            <v>ROI</v>
          </cell>
          <cell r="B1447" t="str">
            <v>SO2</v>
          </cell>
          <cell r="F1447" t="str">
            <v>Incremental Cost</v>
          </cell>
        </row>
        <row r="1448">
          <cell r="A1448" t="str">
            <v>ROI</v>
          </cell>
          <cell r="B1448" t="str">
            <v>SO2</v>
          </cell>
          <cell r="F1448" t="str">
            <v>SRMC</v>
          </cell>
        </row>
        <row r="1449">
          <cell r="A1449" t="str">
            <v>ROI</v>
          </cell>
          <cell r="B1449" t="str">
            <v>SO2</v>
          </cell>
          <cell r="F1449" t="str">
            <v>Production</v>
          </cell>
        </row>
        <row r="1450">
          <cell r="A1450" t="str">
            <v>ROI</v>
          </cell>
          <cell r="B1450" t="str">
            <v>SO2</v>
          </cell>
          <cell r="F1450" t="str">
            <v>Generation</v>
          </cell>
        </row>
        <row r="1451">
          <cell r="A1451" t="str">
            <v>ROI</v>
          </cell>
          <cell r="B1451" t="str">
            <v>SO2</v>
          </cell>
          <cell r="F1451" t="str">
            <v>Intensity</v>
          </cell>
        </row>
        <row r="1452">
          <cell r="A1452" t="str">
            <v>ROI</v>
          </cell>
          <cell r="B1452" t="str">
            <v>SO2</v>
          </cell>
          <cell r="F1452" t="str">
            <v>Cost</v>
          </cell>
        </row>
        <row r="1453">
          <cell r="A1453" t="str">
            <v>ROI</v>
          </cell>
          <cell r="B1453" t="str">
            <v>SO2</v>
          </cell>
          <cell r="F1453" t="str">
            <v>Incremental Cost</v>
          </cell>
        </row>
        <row r="1454">
          <cell r="A1454" t="str">
            <v>ROI</v>
          </cell>
          <cell r="B1454" t="str">
            <v>SO2</v>
          </cell>
          <cell r="F1454" t="str">
            <v>SRMC</v>
          </cell>
        </row>
        <row r="1455">
          <cell r="A1455" t="str">
            <v>ROI</v>
          </cell>
          <cell r="B1455" t="str">
            <v>SO2</v>
          </cell>
          <cell r="F1455" t="str">
            <v>Production</v>
          </cell>
        </row>
        <row r="1456">
          <cell r="A1456" t="str">
            <v>ROI</v>
          </cell>
          <cell r="B1456" t="str">
            <v>SO2</v>
          </cell>
          <cell r="F1456" t="str">
            <v>Generation</v>
          </cell>
        </row>
        <row r="1457">
          <cell r="A1457" t="str">
            <v>ROI</v>
          </cell>
          <cell r="B1457" t="str">
            <v>SO2</v>
          </cell>
          <cell r="F1457" t="str">
            <v>Intensity</v>
          </cell>
        </row>
        <row r="1458">
          <cell r="A1458" t="str">
            <v>ROI</v>
          </cell>
          <cell r="B1458" t="str">
            <v>SO2</v>
          </cell>
          <cell r="F1458" t="str">
            <v>Cost</v>
          </cell>
        </row>
        <row r="1459">
          <cell r="A1459" t="str">
            <v>ROI</v>
          </cell>
          <cell r="B1459" t="str">
            <v>SO2</v>
          </cell>
          <cell r="F1459" t="str">
            <v>Incremental Cost</v>
          </cell>
        </row>
        <row r="1460">
          <cell r="A1460" t="str">
            <v>ROI</v>
          </cell>
          <cell r="B1460" t="str">
            <v>SO2</v>
          </cell>
          <cell r="F1460" t="str">
            <v>SRMC</v>
          </cell>
        </row>
        <row r="1461">
          <cell r="A1461" t="str">
            <v>ROI</v>
          </cell>
          <cell r="B1461" t="str">
            <v>SO2</v>
          </cell>
          <cell r="F1461" t="str">
            <v>Production</v>
          </cell>
        </row>
        <row r="1462">
          <cell r="A1462" t="str">
            <v>ROI</v>
          </cell>
          <cell r="B1462" t="str">
            <v>SO2</v>
          </cell>
          <cell r="F1462" t="str">
            <v>Generation</v>
          </cell>
        </row>
        <row r="1463">
          <cell r="A1463" t="str">
            <v>ROI</v>
          </cell>
          <cell r="B1463" t="str">
            <v>SO2</v>
          </cell>
          <cell r="F1463" t="str">
            <v>Intensity</v>
          </cell>
        </row>
        <row r="1464">
          <cell r="A1464" t="str">
            <v>ROI</v>
          </cell>
          <cell r="B1464" t="str">
            <v>SO2</v>
          </cell>
          <cell r="F1464" t="str">
            <v>Cost</v>
          </cell>
        </row>
        <row r="1465">
          <cell r="A1465" t="str">
            <v>ROI</v>
          </cell>
          <cell r="B1465" t="str">
            <v>SO2</v>
          </cell>
          <cell r="F1465" t="str">
            <v>Incremental Cost</v>
          </cell>
        </row>
        <row r="1466">
          <cell r="A1466" t="str">
            <v>ROI</v>
          </cell>
          <cell r="B1466" t="str">
            <v>SO2</v>
          </cell>
          <cell r="F1466" t="str">
            <v>SRMC</v>
          </cell>
        </row>
        <row r="1467">
          <cell r="A1467" t="str">
            <v>ROI</v>
          </cell>
          <cell r="B1467" t="str">
            <v>SO2</v>
          </cell>
          <cell r="F1467" t="str">
            <v>Production</v>
          </cell>
        </row>
        <row r="1468">
          <cell r="A1468" t="str">
            <v>ROI</v>
          </cell>
          <cell r="B1468" t="str">
            <v>SO2</v>
          </cell>
          <cell r="F1468" t="str">
            <v>Generation</v>
          </cell>
        </row>
        <row r="1469">
          <cell r="A1469" t="str">
            <v>ROI</v>
          </cell>
          <cell r="B1469" t="str">
            <v>SO2</v>
          </cell>
          <cell r="F1469" t="str">
            <v>Intensity</v>
          </cell>
        </row>
        <row r="1470">
          <cell r="A1470" t="str">
            <v>ROI</v>
          </cell>
          <cell r="B1470" t="str">
            <v>SO2</v>
          </cell>
          <cell r="F1470" t="str">
            <v>Cost</v>
          </cell>
        </row>
        <row r="1471">
          <cell r="A1471" t="str">
            <v>ROI</v>
          </cell>
          <cell r="B1471" t="str">
            <v>SO2</v>
          </cell>
          <cell r="F1471" t="str">
            <v>Incremental Cost</v>
          </cell>
        </row>
        <row r="1472">
          <cell r="A1472" t="str">
            <v>ROI</v>
          </cell>
          <cell r="B1472" t="str">
            <v>SO2</v>
          </cell>
          <cell r="F1472" t="str">
            <v>SRMC</v>
          </cell>
        </row>
        <row r="1473">
          <cell r="A1473" t="str">
            <v>ROI</v>
          </cell>
          <cell r="B1473" t="str">
            <v>SO2</v>
          </cell>
          <cell r="F1473" t="str">
            <v>Production</v>
          </cell>
        </row>
        <row r="1474">
          <cell r="A1474" t="str">
            <v>ROI</v>
          </cell>
          <cell r="B1474" t="str">
            <v>SO2</v>
          </cell>
          <cell r="F1474" t="str">
            <v>Generation</v>
          </cell>
        </row>
        <row r="1475">
          <cell r="A1475" t="str">
            <v>ROI</v>
          </cell>
          <cell r="B1475" t="str">
            <v>SO2</v>
          </cell>
          <cell r="F1475" t="str">
            <v>Intensity</v>
          </cell>
        </row>
        <row r="1476">
          <cell r="A1476" t="str">
            <v>ROI</v>
          </cell>
          <cell r="B1476" t="str">
            <v>SO2</v>
          </cell>
          <cell r="F1476" t="str">
            <v>Cost</v>
          </cell>
        </row>
        <row r="1477">
          <cell r="A1477" t="str">
            <v>ROI</v>
          </cell>
          <cell r="B1477" t="str">
            <v>SO2</v>
          </cell>
          <cell r="F1477" t="str">
            <v>Incremental Cost</v>
          </cell>
        </row>
        <row r="1478">
          <cell r="A1478" t="str">
            <v>ROI</v>
          </cell>
          <cell r="B1478" t="str">
            <v>SO2</v>
          </cell>
          <cell r="F1478" t="str">
            <v>SRMC</v>
          </cell>
        </row>
        <row r="1479">
          <cell r="A1479" t="str">
            <v>ROI</v>
          </cell>
          <cell r="B1479" t="str">
            <v>SO2</v>
          </cell>
          <cell r="F1479" t="str">
            <v>Production</v>
          </cell>
        </row>
        <row r="1480">
          <cell r="A1480" t="str">
            <v>ROI</v>
          </cell>
          <cell r="B1480" t="str">
            <v>SO2</v>
          </cell>
          <cell r="F1480" t="str">
            <v>Generation</v>
          </cell>
        </row>
        <row r="1481">
          <cell r="A1481" t="str">
            <v>ROI</v>
          </cell>
          <cell r="B1481" t="str">
            <v>SO2</v>
          </cell>
          <cell r="F1481" t="str">
            <v>Intensity</v>
          </cell>
        </row>
        <row r="1482">
          <cell r="A1482" t="str">
            <v>ROI</v>
          </cell>
          <cell r="B1482" t="str">
            <v>SO2</v>
          </cell>
          <cell r="F1482" t="str">
            <v>Cost</v>
          </cell>
        </row>
        <row r="1483">
          <cell r="A1483" t="str">
            <v>ROI</v>
          </cell>
          <cell r="B1483" t="str">
            <v>SO2</v>
          </cell>
          <cell r="F1483" t="str">
            <v>Incremental Cost</v>
          </cell>
        </row>
        <row r="1484">
          <cell r="A1484" t="str">
            <v>ROI</v>
          </cell>
          <cell r="B1484" t="str">
            <v>SO2</v>
          </cell>
          <cell r="F1484" t="str">
            <v>SRMC</v>
          </cell>
        </row>
        <row r="1485">
          <cell r="A1485" t="str">
            <v>ROI</v>
          </cell>
          <cell r="B1485" t="str">
            <v>SO2</v>
          </cell>
          <cell r="F1485" t="str">
            <v>Production</v>
          </cell>
        </row>
        <row r="1486">
          <cell r="A1486" t="str">
            <v>ROI</v>
          </cell>
          <cell r="B1486" t="str">
            <v>SO2</v>
          </cell>
          <cell r="F1486" t="str">
            <v>Generation</v>
          </cell>
        </row>
        <row r="1487">
          <cell r="A1487" t="str">
            <v>ROI</v>
          </cell>
          <cell r="B1487" t="str">
            <v>SO2</v>
          </cell>
          <cell r="F1487" t="str">
            <v>Intensity</v>
          </cell>
        </row>
        <row r="1488">
          <cell r="A1488" t="str">
            <v>ROI</v>
          </cell>
          <cell r="B1488" t="str">
            <v>SO2</v>
          </cell>
          <cell r="F1488" t="str">
            <v>Cost</v>
          </cell>
        </row>
        <row r="1489">
          <cell r="A1489" t="str">
            <v>ROI</v>
          </cell>
          <cell r="B1489" t="str">
            <v>SO2</v>
          </cell>
          <cell r="F1489" t="str">
            <v>Incremental Cost</v>
          </cell>
        </row>
        <row r="1490">
          <cell r="A1490" t="str">
            <v>ROI</v>
          </cell>
          <cell r="B1490" t="str">
            <v>SO2</v>
          </cell>
          <cell r="F1490" t="str">
            <v>SRMC</v>
          </cell>
        </row>
        <row r="1491">
          <cell r="A1491" t="str">
            <v>ROI</v>
          </cell>
          <cell r="B1491" t="str">
            <v>SO2</v>
          </cell>
          <cell r="F1491" t="str">
            <v>Production</v>
          </cell>
        </row>
        <row r="1492">
          <cell r="A1492" t="str">
            <v>ROI</v>
          </cell>
          <cell r="B1492" t="str">
            <v>SO2</v>
          </cell>
          <cell r="F1492" t="str">
            <v>Generation</v>
          </cell>
        </row>
        <row r="1493">
          <cell r="A1493" t="str">
            <v>ROI</v>
          </cell>
          <cell r="B1493" t="str">
            <v>SO2</v>
          </cell>
          <cell r="F1493" t="str">
            <v>Intensity</v>
          </cell>
        </row>
        <row r="1494">
          <cell r="A1494" t="str">
            <v>ROI</v>
          </cell>
          <cell r="B1494" t="str">
            <v>SO2</v>
          </cell>
          <cell r="F1494" t="str">
            <v>Cost</v>
          </cell>
        </row>
        <row r="1495">
          <cell r="A1495" t="str">
            <v>ROI</v>
          </cell>
          <cell r="B1495" t="str">
            <v>SO2</v>
          </cell>
          <cell r="F1495" t="str">
            <v>Incremental Cost</v>
          </cell>
        </row>
        <row r="1496">
          <cell r="A1496" t="str">
            <v>ROI</v>
          </cell>
          <cell r="B1496" t="str">
            <v>SO2</v>
          </cell>
          <cell r="F1496" t="str">
            <v>SRMC</v>
          </cell>
        </row>
        <row r="1497">
          <cell r="A1497" t="str">
            <v>ROI</v>
          </cell>
          <cell r="B1497" t="str">
            <v>SO2</v>
          </cell>
          <cell r="F1497" t="str">
            <v>Production</v>
          </cell>
        </row>
        <row r="1498">
          <cell r="A1498" t="str">
            <v>ROI</v>
          </cell>
          <cell r="B1498" t="str">
            <v>SO2</v>
          </cell>
          <cell r="F1498" t="str">
            <v>Generation</v>
          </cell>
        </row>
        <row r="1499">
          <cell r="A1499" t="str">
            <v>ROI</v>
          </cell>
          <cell r="B1499" t="str">
            <v>SO2</v>
          </cell>
          <cell r="F1499" t="str">
            <v>Intensity</v>
          </cell>
        </row>
        <row r="1500">
          <cell r="A1500" t="str">
            <v>ROI</v>
          </cell>
          <cell r="B1500" t="str">
            <v>SO2</v>
          </cell>
          <cell r="F1500" t="str">
            <v>Cost</v>
          </cell>
        </row>
        <row r="1501">
          <cell r="A1501" t="str">
            <v>ROI</v>
          </cell>
          <cell r="B1501" t="str">
            <v>SO2</v>
          </cell>
          <cell r="F1501" t="str">
            <v>Incremental Cost</v>
          </cell>
        </row>
        <row r="1502">
          <cell r="A1502" t="str">
            <v>ROI</v>
          </cell>
          <cell r="B1502" t="str">
            <v>SO2</v>
          </cell>
          <cell r="F1502" t="str">
            <v>SRMC</v>
          </cell>
        </row>
        <row r="1503">
          <cell r="A1503" t="str">
            <v>ROI</v>
          </cell>
          <cell r="B1503" t="str">
            <v>SO2</v>
          </cell>
          <cell r="F1503" t="str">
            <v>Production</v>
          </cell>
        </row>
        <row r="1504">
          <cell r="A1504" t="str">
            <v>ROI</v>
          </cell>
          <cell r="B1504" t="str">
            <v>SO2</v>
          </cell>
          <cell r="F1504" t="str">
            <v>Generation</v>
          </cell>
        </row>
        <row r="1505">
          <cell r="A1505" t="str">
            <v>ROI</v>
          </cell>
          <cell r="B1505" t="str">
            <v>SO2</v>
          </cell>
          <cell r="F1505" t="str">
            <v>Intensity</v>
          </cell>
        </row>
        <row r="1506">
          <cell r="A1506" t="str">
            <v>ROI</v>
          </cell>
          <cell r="B1506" t="str">
            <v>SO2</v>
          </cell>
          <cell r="F1506" t="str">
            <v>Cost</v>
          </cell>
        </row>
        <row r="1507">
          <cell r="A1507" t="str">
            <v>ROI</v>
          </cell>
          <cell r="B1507" t="str">
            <v>SO2</v>
          </cell>
          <cell r="F1507" t="str">
            <v>Incremental Cost</v>
          </cell>
        </row>
        <row r="1508">
          <cell r="A1508" t="str">
            <v>ROI</v>
          </cell>
          <cell r="B1508" t="str">
            <v>SO2</v>
          </cell>
          <cell r="F1508" t="str">
            <v>SRMC</v>
          </cell>
        </row>
        <row r="1509">
          <cell r="A1509" t="str">
            <v>ROI</v>
          </cell>
          <cell r="B1509" t="str">
            <v>SO2</v>
          </cell>
          <cell r="F1509" t="str">
            <v>Production</v>
          </cell>
        </row>
        <row r="1510">
          <cell r="A1510" t="str">
            <v>ROI</v>
          </cell>
          <cell r="B1510" t="str">
            <v>SO2</v>
          </cell>
          <cell r="F1510" t="str">
            <v>Generation</v>
          </cell>
        </row>
        <row r="1511">
          <cell r="A1511" t="str">
            <v>ROI</v>
          </cell>
          <cell r="B1511" t="str">
            <v>SO2</v>
          </cell>
          <cell r="F1511" t="str">
            <v>Intensity</v>
          </cell>
        </row>
        <row r="1512">
          <cell r="A1512" t="str">
            <v>ROI</v>
          </cell>
          <cell r="B1512" t="str">
            <v>SO2</v>
          </cell>
          <cell r="F1512" t="str">
            <v>Cost</v>
          </cell>
        </row>
        <row r="1513">
          <cell r="A1513" t="str">
            <v>ROI</v>
          </cell>
          <cell r="B1513" t="str">
            <v>SO2</v>
          </cell>
          <cell r="F1513" t="str">
            <v>Incremental Cost</v>
          </cell>
        </row>
        <row r="1514">
          <cell r="A1514" t="str">
            <v>ROI</v>
          </cell>
          <cell r="B1514" t="str">
            <v>SO2</v>
          </cell>
          <cell r="F1514" t="str">
            <v>SRMC</v>
          </cell>
        </row>
        <row r="1515">
          <cell r="A1515" t="str">
            <v>ROI</v>
          </cell>
          <cell r="B1515" t="str">
            <v>SO2</v>
          </cell>
          <cell r="F1515" t="str">
            <v>Production</v>
          </cell>
        </row>
        <row r="1516">
          <cell r="A1516" t="str">
            <v>ROI</v>
          </cell>
          <cell r="B1516" t="str">
            <v>SO2</v>
          </cell>
          <cell r="F1516" t="str">
            <v>Generation</v>
          </cell>
        </row>
        <row r="1517">
          <cell r="A1517" t="str">
            <v>ROI</v>
          </cell>
          <cell r="B1517" t="str">
            <v>SO2</v>
          </cell>
          <cell r="F1517" t="str">
            <v>Intensity</v>
          </cell>
        </row>
        <row r="1518">
          <cell r="A1518" t="str">
            <v>ROI</v>
          </cell>
          <cell r="B1518" t="str">
            <v>SO2</v>
          </cell>
          <cell r="F1518" t="str">
            <v>Cost</v>
          </cell>
        </row>
        <row r="1519">
          <cell r="A1519" t="str">
            <v/>
          </cell>
          <cell r="B1519" t="str">
            <v>SO2</v>
          </cell>
          <cell r="F1519">
            <v>0</v>
          </cell>
        </row>
        <row r="1520">
          <cell r="B1520">
            <v>0</v>
          </cell>
          <cell r="F1520">
            <v>0</v>
          </cell>
        </row>
        <row r="1521">
          <cell r="B1521">
            <v>0</v>
          </cell>
          <cell r="F1521">
            <v>0</v>
          </cell>
        </row>
        <row r="1522">
          <cell r="B1522">
            <v>0</v>
          </cell>
          <cell r="F1522">
            <v>0</v>
          </cell>
        </row>
        <row r="1523">
          <cell r="B1523">
            <v>0</v>
          </cell>
          <cell r="F1523">
            <v>0</v>
          </cell>
        </row>
        <row r="1524">
          <cell r="B1524">
            <v>0</v>
          </cell>
          <cell r="F1524">
            <v>0</v>
          </cell>
        </row>
        <row r="1525">
          <cell r="B1525">
            <v>0</v>
          </cell>
          <cell r="F1525">
            <v>0</v>
          </cell>
        </row>
        <row r="1526">
          <cell r="B1526">
            <v>0</v>
          </cell>
          <cell r="F1526">
            <v>0</v>
          </cell>
        </row>
        <row r="1527">
          <cell r="B1527">
            <v>0</v>
          </cell>
          <cell r="F1527">
            <v>0</v>
          </cell>
        </row>
        <row r="1528">
          <cell r="B1528">
            <v>0</v>
          </cell>
          <cell r="F1528">
            <v>0</v>
          </cell>
        </row>
        <row r="1529">
          <cell r="B1529">
            <v>0</v>
          </cell>
          <cell r="F1529">
            <v>0</v>
          </cell>
        </row>
        <row r="1530">
          <cell r="B1530">
            <v>0</v>
          </cell>
          <cell r="F1530">
            <v>0</v>
          </cell>
        </row>
        <row r="1531">
          <cell r="B1531">
            <v>0</v>
          </cell>
          <cell r="F1531">
            <v>0</v>
          </cell>
        </row>
        <row r="1532">
          <cell r="B1532">
            <v>0</v>
          </cell>
          <cell r="F1532">
            <v>0</v>
          </cell>
        </row>
        <row r="1533">
          <cell r="B1533">
            <v>0</v>
          </cell>
          <cell r="F1533">
            <v>0</v>
          </cell>
        </row>
        <row r="1534">
          <cell r="B1534">
            <v>0</v>
          </cell>
          <cell r="F1534">
            <v>0</v>
          </cell>
        </row>
        <row r="1535">
          <cell r="B1535">
            <v>0</v>
          </cell>
          <cell r="F1535">
            <v>0</v>
          </cell>
        </row>
        <row r="1536">
          <cell r="B1536">
            <v>0</v>
          </cell>
          <cell r="F1536">
            <v>0</v>
          </cell>
        </row>
        <row r="1537">
          <cell r="B1537">
            <v>0</v>
          </cell>
          <cell r="F1537">
            <v>0</v>
          </cell>
        </row>
        <row r="1538">
          <cell r="B1538">
            <v>0</v>
          </cell>
          <cell r="F1538">
            <v>0</v>
          </cell>
        </row>
        <row r="1539">
          <cell r="B1539">
            <v>0</v>
          </cell>
          <cell r="F1539">
            <v>0</v>
          </cell>
        </row>
        <row r="1540">
          <cell r="B1540">
            <v>0</v>
          </cell>
          <cell r="F1540">
            <v>0</v>
          </cell>
        </row>
        <row r="1541">
          <cell r="B1541">
            <v>0</v>
          </cell>
          <cell r="F1541">
            <v>0</v>
          </cell>
        </row>
        <row r="1542">
          <cell r="B1542">
            <v>0</v>
          </cell>
          <cell r="F1542">
            <v>0</v>
          </cell>
        </row>
        <row r="1543">
          <cell r="B1543">
            <v>0</v>
          </cell>
          <cell r="F1543">
            <v>0</v>
          </cell>
        </row>
        <row r="1544">
          <cell r="B1544">
            <v>0</v>
          </cell>
          <cell r="F1544">
            <v>0</v>
          </cell>
        </row>
        <row r="1545">
          <cell r="B1545">
            <v>0</v>
          </cell>
          <cell r="F1545">
            <v>0</v>
          </cell>
        </row>
        <row r="1546">
          <cell r="B1546">
            <v>0</v>
          </cell>
          <cell r="F1546">
            <v>0</v>
          </cell>
        </row>
        <row r="1547">
          <cell r="B1547">
            <v>0</v>
          </cell>
          <cell r="F1547">
            <v>0</v>
          </cell>
        </row>
        <row r="1548">
          <cell r="B1548">
            <v>0</v>
          </cell>
          <cell r="F1548">
            <v>0</v>
          </cell>
        </row>
        <row r="1549">
          <cell r="B1549">
            <v>0</v>
          </cell>
          <cell r="F1549">
            <v>0</v>
          </cell>
        </row>
        <row r="1550">
          <cell r="B1550">
            <v>0</v>
          </cell>
          <cell r="F1550">
            <v>0</v>
          </cell>
        </row>
        <row r="1551">
          <cell r="B1551">
            <v>0</v>
          </cell>
          <cell r="F1551">
            <v>0</v>
          </cell>
        </row>
        <row r="1552">
          <cell r="B1552">
            <v>0</v>
          </cell>
          <cell r="F1552">
            <v>0</v>
          </cell>
        </row>
        <row r="1553">
          <cell r="B1553">
            <v>0</v>
          </cell>
          <cell r="F1553">
            <v>0</v>
          </cell>
        </row>
        <row r="1554">
          <cell r="B1554">
            <v>0</v>
          </cell>
          <cell r="F1554">
            <v>0</v>
          </cell>
        </row>
        <row r="1555">
          <cell r="B1555">
            <v>0</v>
          </cell>
          <cell r="F1555">
            <v>0</v>
          </cell>
        </row>
        <row r="1556">
          <cell r="B1556">
            <v>0</v>
          </cell>
          <cell r="F1556">
            <v>0</v>
          </cell>
        </row>
        <row r="1557">
          <cell r="B1557">
            <v>0</v>
          </cell>
          <cell r="F1557">
            <v>0</v>
          </cell>
        </row>
        <row r="1558">
          <cell r="B1558">
            <v>0</v>
          </cell>
          <cell r="F1558">
            <v>0</v>
          </cell>
        </row>
        <row r="1559">
          <cell r="B1559">
            <v>0</v>
          </cell>
          <cell r="F1559">
            <v>0</v>
          </cell>
        </row>
        <row r="1560">
          <cell r="B1560">
            <v>0</v>
          </cell>
          <cell r="F1560">
            <v>0</v>
          </cell>
        </row>
        <row r="1561">
          <cell r="B1561">
            <v>0</v>
          </cell>
          <cell r="F1561">
            <v>0</v>
          </cell>
        </row>
        <row r="1562">
          <cell r="B1562">
            <v>0</v>
          </cell>
          <cell r="F1562">
            <v>0</v>
          </cell>
        </row>
        <row r="1563">
          <cell r="B1563">
            <v>0</v>
          </cell>
          <cell r="F1563">
            <v>0</v>
          </cell>
        </row>
        <row r="1564">
          <cell r="B1564">
            <v>0</v>
          </cell>
          <cell r="F1564">
            <v>0</v>
          </cell>
        </row>
        <row r="1565">
          <cell r="B1565">
            <v>0</v>
          </cell>
          <cell r="F1565">
            <v>0</v>
          </cell>
        </row>
        <row r="1566">
          <cell r="B1566">
            <v>0</v>
          </cell>
          <cell r="F1566">
            <v>0</v>
          </cell>
        </row>
        <row r="1567">
          <cell r="B1567">
            <v>0</v>
          </cell>
          <cell r="F1567">
            <v>0</v>
          </cell>
        </row>
        <row r="1568">
          <cell r="B1568">
            <v>0</v>
          </cell>
          <cell r="F1568">
            <v>0</v>
          </cell>
        </row>
        <row r="1569">
          <cell r="B1569">
            <v>0</v>
          </cell>
          <cell r="F1569">
            <v>0</v>
          </cell>
        </row>
        <row r="1570">
          <cell r="B1570">
            <v>0</v>
          </cell>
          <cell r="F1570">
            <v>0</v>
          </cell>
        </row>
        <row r="1571">
          <cell r="B1571">
            <v>0</v>
          </cell>
          <cell r="F1571">
            <v>0</v>
          </cell>
        </row>
        <row r="1572">
          <cell r="B1572">
            <v>0</v>
          </cell>
          <cell r="F1572">
            <v>0</v>
          </cell>
        </row>
        <row r="1573">
          <cell r="B1573">
            <v>0</v>
          </cell>
          <cell r="F1573">
            <v>0</v>
          </cell>
        </row>
        <row r="1574">
          <cell r="B1574">
            <v>0</v>
          </cell>
          <cell r="F1574">
            <v>0</v>
          </cell>
        </row>
        <row r="1575">
          <cell r="B1575">
            <v>0</v>
          </cell>
          <cell r="F1575">
            <v>0</v>
          </cell>
        </row>
        <row r="1576">
          <cell r="B1576">
            <v>0</v>
          </cell>
          <cell r="F1576">
            <v>0</v>
          </cell>
        </row>
        <row r="1577">
          <cell r="B1577">
            <v>0</v>
          </cell>
          <cell r="F1577">
            <v>0</v>
          </cell>
        </row>
        <row r="1578">
          <cell r="B1578">
            <v>0</v>
          </cell>
          <cell r="F1578">
            <v>0</v>
          </cell>
        </row>
        <row r="1579">
          <cell r="B1579">
            <v>0</v>
          </cell>
          <cell r="F1579">
            <v>0</v>
          </cell>
        </row>
        <row r="1580">
          <cell r="B1580">
            <v>0</v>
          </cell>
          <cell r="F1580">
            <v>0</v>
          </cell>
        </row>
        <row r="1581">
          <cell r="B1581">
            <v>0</v>
          </cell>
          <cell r="F1581">
            <v>0</v>
          </cell>
        </row>
        <row r="1582">
          <cell r="B1582">
            <v>0</v>
          </cell>
          <cell r="F1582">
            <v>0</v>
          </cell>
        </row>
        <row r="1583">
          <cell r="B1583">
            <v>0</v>
          </cell>
          <cell r="F1583">
            <v>0</v>
          </cell>
        </row>
        <row r="1584">
          <cell r="B1584">
            <v>0</v>
          </cell>
          <cell r="F1584">
            <v>0</v>
          </cell>
        </row>
        <row r="1585">
          <cell r="B1585">
            <v>0</v>
          </cell>
          <cell r="F1585">
            <v>0</v>
          </cell>
        </row>
        <row r="1586">
          <cell r="B1586">
            <v>0</v>
          </cell>
          <cell r="F1586">
            <v>0</v>
          </cell>
        </row>
        <row r="1587">
          <cell r="B1587">
            <v>0</v>
          </cell>
          <cell r="F1587">
            <v>0</v>
          </cell>
        </row>
        <row r="1588">
          <cell r="B1588">
            <v>0</v>
          </cell>
          <cell r="F1588">
            <v>0</v>
          </cell>
        </row>
        <row r="1589">
          <cell r="B1589">
            <v>0</v>
          </cell>
          <cell r="F1589">
            <v>0</v>
          </cell>
        </row>
        <row r="1590">
          <cell r="B1590">
            <v>0</v>
          </cell>
          <cell r="F1590">
            <v>0</v>
          </cell>
        </row>
        <row r="1591">
          <cell r="B1591">
            <v>0</v>
          </cell>
          <cell r="F1591">
            <v>0</v>
          </cell>
        </row>
        <row r="1592">
          <cell r="B1592">
            <v>0</v>
          </cell>
          <cell r="F1592">
            <v>0</v>
          </cell>
        </row>
        <row r="1593">
          <cell r="B1593">
            <v>0</v>
          </cell>
          <cell r="F1593">
            <v>0</v>
          </cell>
        </row>
        <row r="1594">
          <cell r="B1594">
            <v>0</v>
          </cell>
          <cell r="F1594">
            <v>0</v>
          </cell>
        </row>
        <row r="1595">
          <cell r="B1595">
            <v>0</v>
          </cell>
          <cell r="F1595">
            <v>0</v>
          </cell>
        </row>
        <row r="1596">
          <cell r="B1596">
            <v>0</v>
          </cell>
          <cell r="F1596">
            <v>0</v>
          </cell>
        </row>
        <row r="1597">
          <cell r="B1597">
            <v>0</v>
          </cell>
          <cell r="F1597">
            <v>0</v>
          </cell>
        </row>
        <row r="1598">
          <cell r="B1598">
            <v>0</v>
          </cell>
          <cell r="F1598">
            <v>0</v>
          </cell>
        </row>
        <row r="1599">
          <cell r="B1599">
            <v>0</v>
          </cell>
          <cell r="F1599">
            <v>0</v>
          </cell>
        </row>
        <row r="1600">
          <cell r="B1600">
            <v>0</v>
          </cell>
          <cell r="F1600">
            <v>0</v>
          </cell>
        </row>
        <row r="1601">
          <cell r="B1601">
            <v>0</v>
          </cell>
          <cell r="F1601">
            <v>0</v>
          </cell>
        </row>
        <row r="1602">
          <cell r="B1602">
            <v>0</v>
          </cell>
          <cell r="F1602">
            <v>0</v>
          </cell>
        </row>
        <row r="1603">
          <cell r="B1603">
            <v>0</v>
          </cell>
          <cell r="F1603">
            <v>0</v>
          </cell>
        </row>
        <row r="1604">
          <cell r="B1604">
            <v>0</v>
          </cell>
          <cell r="F1604">
            <v>0</v>
          </cell>
        </row>
        <row r="1605">
          <cell r="B1605">
            <v>0</v>
          </cell>
          <cell r="F1605">
            <v>0</v>
          </cell>
        </row>
        <row r="1606">
          <cell r="B1606">
            <v>0</v>
          </cell>
          <cell r="F1606">
            <v>0</v>
          </cell>
        </row>
        <row r="1607">
          <cell r="B1607">
            <v>0</v>
          </cell>
          <cell r="F1607">
            <v>0</v>
          </cell>
        </row>
        <row r="1608">
          <cell r="B1608">
            <v>0</v>
          </cell>
          <cell r="F1608">
            <v>0</v>
          </cell>
        </row>
        <row r="1609">
          <cell r="B1609">
            <v>0</v>
          </cell>
          <cell r="F1609">
            <v>0</v>
          </cell>
        </row>
        <row r="1610">
          <cell r="B1610">
            <v>0</v>
          </cell>
          <cell r="F1610">
            <v>0</v>
          </cell>
        </row>
        <row r="1611">
          <cell r="B1611">
            <v>0</v>
          </cell>
          <cell r="F1611">
            <v>0</v>
          </cell>
        </row>
        <row r="1612">
          <cell r="B1612">
            <v>0</v>
          </cell>
          <cell r="F1612">
            <v>0</v>
          </cell>
        </row>
        <row r="1613">
          <cell r="B1613">
            <v>0</v>
          </cell>
          <cell r="F1613">
            <v>0</v>
          </cell>
        </row>
        <row r="1614">
          <cell r="B1614">
            <v>0</v>
          </cell>
          <cell r="F1614">
            <v>0</v>
          </cell>
        </row>
        <row r="1615">
          <cell r="B1615">
            <v>0</v>
          </cell>
          <cell r="F1615">
            <v>0</v>
          </cell>
        </row>
        <row r="1616">
          <cell r="B1616">
            <v>0</v>
          </cell>
          <cell r="F1616">
            <v>0</v>
          </cell>
        </row>
        <row r="1617">
          <cell r="B1617">
            <v>0</v>
          </cell>
          <cell r="F1617">
            <v>0</v>
          </cell>
        </row>
        <row r="1618">
          <cell r="B1618">
            <v>0</v>
          </cell>
          <cell r="F1618">
            <v>0</v>
          </cell>
        </row>
        <row r="1619">
          <cell r="B1619">
            <v>0</v>
          </cell>
          <cell r="F1619">
            <v>0</v>
          </cell>
        </row>
        <row r="1620">
          <cell r="B1620">
            <v>0</v>
          </cell>
          <cell r="F1620">
            <v>0</v>
          </cell>
        </row>
        <row r="1621">
          <cell r="B1621">
            <v>0</v>
          </cell>
          <cell r="F1621">
            <v>0</v>
          </cell>
        </row>
        <row r="1622">
          <cell r="B1622">
            <v>0</v>
          </cell>
          <cell r="F1622">
            <v>0</v>
          </cell>
        </row>
        <row r="1623">
          <cell r="B1623">
            <v>0</v>
          </cell>
          <cell r="F1623">
            <v>0</v>
          </cell>
        </row>
        <row r="1624">
          <cell r="B1624">
            <v>0</v>
          </cell>
          <cell r="F1624">
            <v>0</v>
          </cell>
        </row>
        <row r="1625">
          <cell r="B1625">
            <v>0</v>
          </cell>
          <cell r="F1625">
            <v>0</v>
          </cell>
        </row>
        <row r="1626">
          <cell r="B1626">
            <v>0</v>
          </cell>
          <cell r="F1626">
            <v>0</v>
          </cell>
        </row>
        <row r="1627">
          <cell r="B1627">
            <v>0</v>
          </cell>
          <cell r="F1627">
            <v>0</v>
          </cell>
        </row>
        <row r="1628">
          <cell r="B1628">
            <v>0</v>
          </cell>
          <cell r="F1628">
            <v>0</v>
          </cell>
        </row>
        <row r="1629">
          <cell r="B1629">
            <v>0</v>
          </cell>
          <cell r="F1629">
            <v>0</v>
          </cell>
        </row>
        <row r="1630">
          <cell r="B1630">
            <v>0</v>
          </cell>
          <cell r="F1630">
            <v>0</v>
          </cell>
        </row>
        <row r="1631">
          <cell r="B1631">
            <v>0</v>
          </cell>
          <cell r="F1631">
            <v>0</v>
          </cell>
        </row>
        <row r="1632">
          <cell r="B1632">
            <v>0</v>
          </cell>
          <cell r="F1632">
            <v>0</v>
          </cell>
        </row>
        <row r="1633">
          <cell r="B1633">
            <v>0</v>
          </cell>
          <cell r="F1633">
            <v>0</v>
          </cell>
        </row>
        <row r="1634">
          <cell r="B1634">
            <v>0</v>
          </cell>
          <cell r="F1634">
            <v>0</v>
          </cell>
        </row>
        <row r="1635">
          <cell r="B1635">
            <v>0</v>
          </cell>
          <cell r="F1635">
            <v>0</v>
          </cell>
        </row>
        <row r="1636">
          <cell r="B1636">
            <v>0</v>
          </cell>
          <cell r="F1636">
            <v>0</v>
          </cell>
        </row>
        <row r="1637">
          <cell r="B1637">
            <v>0</v>
          </cell>
          <cell r="F1637">
            <v>0</v>
          </cell>
        </row>
        <row r="1638">
          <cell r="B1638">
            <v>0</v>
          </cell>
          <cell r="F1638">
            <v>0</v>
          </cell>
        </row>
        <row r="1639">
          <cell r="B1639">
            <v>0</v>
          </cell>
          <cell r="F1639">
            <v>0</v>
          </cell>
        </row>
        <row r="1640">
          <cell r="B1640">
            <v>0</v>
          </cell>
          <cell r="F1640">
            <v>0</v>
          </cell>
        </row>
        <row r="1641">
          <cell r="B1641">
            <v>0</v>
          </cell>
          <cell r="F1641">
            <v>0</v>
          </cell>
        </row>
        <row r="1642">
          <cell r="B1642">
            <v>0</v>
          </cell>
          <cell r="F1642">
            <v>0</v>
          </cell>
        </row>
        <row r="1643">
          <cell r="B1643">
            <v>0</v>
          </cell>
          <cell r="F1643">
            <v>0</v>
          </cell>
        </row>
        <row r="1644">
          <cell r="B1644">
            <v>0</v>
          </cell>
          <cell r="F1644">
            <v>0</v>
          </cell>
        </row>
        <row r="1645">
          <cell r="B1645">
            <v>0</v>
          </cell>
          <cell r="F1645">
            <v>0</v>
          </cell>
        </row>
        <row r="1646">
          <cell r="B1646">
            <v>0</v>
          </cell>
          <cell r="F1646">
            <v>0</v>
          </cell>
        </row>
        <row r="1647">
          <cell r="B1647">
            <v>0</v>
          </cell>
          <cell r="F1647">
            <v>0</v>
          </cell>
        </row>
        <row r="1648">
          <cell r="B1648">
            <v>0</v>
          </cell>
          <cell r="F1648">
            <v>0</v>
          </cell>
        </row>
        <row r="1649">
          <cell r="B1649">
            <v>0</v>
          </cell>
          <cell r="F1649">
            <v>0</v>
          </cell>
        </row>
        <row r="1650">
          <cell r="B1650">
            <v>0</v>
          </cell>
          <cell r="F1650">
            <v>0</v>
          </cell>
        </row>
        <row r="1651">
          <cell r="B1651">
            <v>0</v>
          </cell>
          <cell r="F1651">
            <v>0</v>
          </cell>
        </row>
        <row r="1652">
          <cell r="B1652">
            <v>0</v>
          </cell>
          <cell r="F1652">
            <v>0</v>
          </cell>
        </row>
        <row r="1653">
          <cell r="B1653">
            <v>0</v>
          </cell>
          <cell r="F1653">
            <v>0</v>
          </cell>
        </row>
        <row r="1654">
          <cell r="B1654">
            <v>0</v>
          </cell>
          <cell r="F1654">
            <v>0</v>
          </cell>
        </row>
        <row r="1655">
          <cell r="B1655">
            <v>0</v>
          </cell>
          <cell r="F1655">
            <v>0</v>
          </cell>
        </row>
        <row r="1656">
          <cell r="B1656">
            <v>0</v>
          </cell>
          <cell r="F1656">
            <v>0</v>
          </cell>
        </row>
        <row r="1657">
          <cell r="B1657">
            <v>0</v>
          </cell>
          <cell r="F1657">
            <v>0</v>
          </cell>
        </row>
        <row r="1658">
          <cell r="B1658">
            <v>0</v>
          </cell>
          <cell r="F1658">
            <v>0</v>
          </cell>
        </row>
        <row r="1659">
          <cell r="B1659">
            <v>0</v>
          </cell>
          <cell r="F1659">
            <v>0</v>
          </cell>
        </row>
        <row r="1660">
          <cell r="B1660">
            <v>0</v>
          </cell>
          <cell r="F1660">
            <v>0</v>
          </cell>
        </row>
        <row r="1661">
          <cell r="B1661">
            <v>0</v>
          </cell>
          <cell r="F1661">
            <v>0</v>
          </cell>
        </row>
        <row r="1662">
          <cell r="B1662">
            <v>0</v>
          </cell>
          <cell r="F1662">
            <v>0</v>
          </cell>
        </row>
        <row r="1663">
          <cell r="B1663">
            <v>0</v>
          </cell>
          <cell r="F1663">
            <v>0</v>
          </cell>
        </row>
        <row r="1664">
          <cell r="B1664">
            <v>0</v>
          </cell>
          <cell r="F1664">
            <v>0</v>
          </cell>
        </row>
        <row r="1665">
          <cell r="B1665">
            <v>0</v>
          </cell>
          <cell r="F1665">
            <v>0</v>
          </cell>
        </row>
        <row r="1666">
          <cell r="B1666">
            <v>0</v>
          </cell>
          <cell r="F1666">
            <v>0</v>
          </cell>
        </row>
        <row r="1667">
          <cell r="B1667">
            <v>0</v>
          </cell>
          <cell r="F1667">
            <v>0</v>
          </cell>
        </row>
        <row r="1668">
          <cell r="B1668">
            <v>0</v>
          </cell>
          <cell r="F1668">
            <v>0</v>
          </cell>
        </row>
        <row r="1669">
          <cell r="B1669">
            <v>0</v>
          </cell>
          <cell r="F1669">
            <v>0</v>
          </cell>
        </row>
        <row r="1670">
          <cell r="B1670">
            <v>0</v>
          </cell>
          <cell r="F1670">
            <v>0</v>
          </cell>
        </row>
        <row r="1671">
          <cell r="B1671">
            <v>0</v>
          </cell>
          <cell r="F1671">
            <v>0</v>
          </cell>
        </row>
        <row r="1672">
          <cell r="B1672">
            <v>0</v>
          </cell>
          <cell r="F1672">
            <v>0</v>
          </cell>
        </row>
        <row r="1673">
          <cell r="B1673">
            <v>0</v>
          </cell>
          <cell r="F1673">
            <v>0</v>
          </cell>
        </row>
        <row r="1674">
          <cell r="B1674">
            <v>0</v>
          </cell>
          <cell r="F1674">
            <v>0</v>
          </cell>
        </row>
        <row r="1675">
          <cell r="B1675">
            <v>0</v>
          </cell>
          <cell r="F1675">
            <v>0</v>
          </cell>
        </row>
        <row r="1676">
          <cell r="B1676">
            <v>0</v>
          </cell>
          <cell r="F1676">
            <v>0</v>
          </cell>
        </row>
        <row r="1677">
          <cell r="B1677">
            <v>0</v>
          </cell>
          <cell r="F1677">
            <v>0</v>
          </cell>
        </row>
        <row r="1678">
          <cell r="B1678">
            <v>0</v>
          </cell>
          <cell r="F1678">
            <v>0</v>
          </cell>
        </row>
        <row r="1679">
          <cell r="B1679">
            <v>0</v>
          </cell>
          <cell r="F1679">
            <v>0</v>
          </cell>
        </row>
        <row r="1680">
          <cell r="B1680">
            <v>0</v>
          </cell>
          <cell r="F1680">
            <v>0</v>
          </cell>
        </row>
        <row r="1681">
          <cell r="B1681">
            <v>0</v>
          </cell>
          <cell r="F1681">
            <v>0</v>
          </cell>
        </row>
        <row r="1682">
          <cell r="B1682">
            <v>0</v>
          </cell>
          <cell r="F1682">
            <v>0</v>
          </cell>
        </row>
        <row r="1683">
          <cell r="B1683">
            <v>0</v>
          </cell>
          <cell r="F1683">
            <v>0</v>
          </cell>
        </row>
        <row r="1684">
          <cell r="B1684">
            <v>0</v>
          </cell>
          <cell r="F1684">
            <v>0</v>
          </cell>
        </row>
        <row r="1685">
          <cell r="B1685">
            <v>0</v>
          </cell>
          <cell r="F1685">
            <v>0</v>
          </cell>
        </row>
        <row r="1686">
          <cell r="B1686">
            <v>0</v>
          </cell>
          <cell r="F1686">
            <v>0</v>
          </cell>
        </row>
        <row r="1687">
          <cell r="B1687">
            <v>0</v>
          </cell>
          <cell r="F1687">
            <v>0</v>
          </cell>
        </row>
        <row r="1688">
          <cell r="B1688">
            <v>0</v>
          </cell>
          <cell r="F1688">
            <v>0</v>
          </cell>
        </row>
        <row r="1689">
          <cell r="B1689">
            <v>0</v>
          </cell>
          <cell r="F1689">
            <v>0</v>
          </cell>
        </row>
        <row r="1690">
          <cell r="B1690">
            <v>0</v>
          </cell>
          <cell r="F1690">
            <v>0</v>
          </cell>
        </row>
        <row r="1691">
          <cell r="B1691">
            <v>0</v>
          </cell>
          <cell r="F1691">
            <v>0</v>
          </cell>
        </row>
        <row r="1692">
          <cell r="B1692">
            <v>0</v>
          </cell>
          <cell r="F1692">
            <v>0</v>
          </cell>
        </row>
        <row r="1693">
          <cell r="B1693">
            <v>0</v>
          </cell>
          <cell r="F1693">
            <v>0</v>
          </cell>
        </row>
        <row r="1694">
          <cell r="B1694">
            <v>0</v>
          </cell>
          <cell r="F1694">
            <v>0</v>
          </cell>
        </row>
        <row r="1695">
          <cell r="B1695">
            <v>0</v>
          </cell>
          <cell r="F1695">
            <v>0</v>
          </cell>
        </row>
        <row r="1696">
          <cell r="B1696">
            <v>0</v>
          </cell>
          <cell r="F1696">
            <v>0</v>
          </cell>
        </row>
        <row r="1697">
          <cell r="B1697">
            <v>0</v>
          </cell>
          <cell r="F1697">
            <v>0</v>
          </cell>
        </row>
        <row r="1698">
          <cell r="B1698">
            <v>0</v>
          </cell>
          <cell r="F1698">
            <v>0</v>
          </cell>
        </row>
        <row r="1699">
          <cell r="B1699">
            <v>0</v>
          </cell>
          <cell r="F1699">
            <v>0</v>
          </cell>
        </row>
        <row r="1700">
          <cell r="B1700">
            <v>0</v>
          </cell>
          <cell r="F1700">
            <v>0</v>
          </cell>
        </row>
        <row r="1701">
          <cell r="B1701">
            <v>0</v>
          </cell>
          <cell r="F1701">
            <v>0</v>
          </cell>
        </row>
        <row r="1702">
          <cell r="B1702">
            <v>0</v>
          </cell>
          <cell r="F1702">
            <v>0</v>
          </cell>
        </row>
        <row r="1703">
          <cell r="B1703">
            <v>0</v>
          </cell>
          <cell r="F1703">
            <v>0</v>
          </cell>
        </row>
        <row r="1704">
          <cell r="B1704">
            <v>0</v>
          </cell>
          <cell r="F1704">
            <v>0</v>
          </cell>
        </row>
        <row r="1705">
          <cell r="B1705">
            <v>0</v>
          </cell>
          <cell r="F1705">
            <v>0</v>
          </cell>
        </row>
        <row r="1706">
          <cell r="B1706">
            <v>0</v>
          </cell>
          <cell r="F1706">
            <v>0</v>
          </cell>
        </row>
        <row r="1707">
          <cell r="B1707">
            <v>0</v>
          </cell>
          <cell r="F1707">
            <v>0</v>
          </cell>
        </row>
        <row r="1708">
          <cell r="B1708">
            <v>0</v>
          </cell>
          <cell r="F1708">
            <v>0</v>
          </cell>
        </row>
        <row r="1709">
          <cell r="B1709">
            <v>0</v>
          </cell>
          <cell r="F1709">
            <v>0</v>
          </cell>
        </row>
        <row r="1710">
          <cell r="B1710">
            <v>0</v>
          </cell>
          <cell r="F1710">
            <v>0</v>
          </cell>
        </row>
        <row r="1711">
          <cell r="B1711">
            <v>0</v>
          </cell>
          <cell r="F1711">
            <v>0</v>
          </cell>
        </row>
        <row r="1712">
          <cell r="B1712">
            <v>0</v>
          </cell>
          <cell r="F1712">
            <v>0</v>
          </cell>
        </row>
        <row r="1713">
          <cell r="B1713">
            <v>0</v>
          </cell>
          <cell r="F1713">
            <v>0</v>
          </cell>
        </row>
        <row r="1714">
          <cell r="B1714">
            <v>0</v>
          </cell>
          <cell r="F1714">
            <v>0</v>
          </cell>
        </row>
        <row r="1715">
          <cell r="B1715">
            <v>0</v>
          </cell>
          <cell r="F1715">
            <v>0</v>
          </cell>
        </row>
        <row r="1716">
          <cell r="B1716">
            <v>0</v>
          </cell>
          <cell r="F1716">
            <v>0</v>
          </cell>
        </row>
        <row r="1717">
          <cell r="B1717">
            <v>0</v>
          </cell>
          <cell r="F1717">
            <v>0</v>
          </cell>
        </row>
        <row r="1718">
          <cell r="B1718">
            <v>0</v>
          </cell>
          <cell r="F1718">
            <v>0</v>
          </cell>
        </row>
        <row r="1719">
          <cell r="B1719">
            <v>0</v>
          </cell>
          <cell r="F1719">
            <v>0</v>
          </cell>
        </row>
        <row r="1720">
          <cell r="B1720">
            <v>0</v>
          </cell>
          <cell r="F1720">
            <v>0</v>
          </cell>
        </row>
        <row r="1721">
          <cell r="B1721">
            <v>0</v>
          </cell>
          <cell r="F1721">
            <v>0</v>
          </cell>
        </row>
        <row r="1722">
          <cell r="B1722">
            <v>0</v>
          </cell>
          <cell r="F1722">
            <v>0</v>
          </cell>
        </row>
        <row r="1723">
          <cell r="B1723">
            <v>0</v>
          </cell>
          <cell r="F1723">
            <v>0</v>
          </cell>
        </row>
        <row r="1724">
          <cell r="B1724">
            <v>0</v>
          </cell>
          <cell r="F1724">
            <v>0</v>
          </cell>
        </row>
        <row r="1725">
          <cell r="B1725">
            <v>0</v>
          </cell>
          <cell r="F1725">
            <v>0</v>
          </cell>
        </row>
        <row r="1726">
          <cell r="B1726">
            <v>0</v>
          </cell>
          <cell r="F1726">
            <v>0</v>
          </cell>
        </row>
        <row r="1727">
          <cell r="B1727">
            <v>0</v>
          </cell>
          <cell r="F1727">
            <v>0</v>
          </cell>
        </row>
        <row r="1728">
          <cell r="B1728">
            <v>0</v>
          </cell>
          <cell r="F1728">
            <v>0</v>
          </cell>
        </row>
        <row r="1729">
          <cell r="B1729">
            <v>0</v>
          </cell>
          <cell r="F1729">
            <v>0</v>
          </cell>
        </row>
        <row r="1730">
          <cell r="B1730">
            <v>0</v>
          </cell>
          <cell r="F1730">
            <v>0</v>
          </cell>
        </row>
        <row r="1731">
          <cell r="B1731">
            <v>0</v>
          </cell>
          <cell r="F1731">
            <v>0</v>
          </cell>
        </row>
        <row r="1732">
          <cell r="B1732">
            <v>0</v>
          </cell>
          <cell r="F1732">
            <v>0</v>
          </cell>
        </row>
        <row r="1733">
          <cell r="B1733">
            <v>0</v>
          </cell>
          <cell r="F1733">
            <v>0</v>
          </cell>
        </row>
        <row r="1734">
          <cell r="B1734">
            <v>0</v>
          </cell>
          <cell r="F1734">
            <v>0</v>
          </cell>
        </row>
        <row r="1735">
          <cell r="B1735">
            <v>0</v>
          </cell>
          <cell r="F1735">
            <v>0</v>
          </cell>
        </row>
        <row r="1736">
          <cell r="B1736">
            <v>0</v>
          </cell>
          <cell r="F1736">
            <v>0</v>
          </cell>
        </row>
        <row r="1737">
          <cell r="B1737">
            <v>0</v>
          </cell>
          <cell r="F1737">
            <v>0</v>
          </cell>
        </row>
        <row r="1738">
          <cell r="B1738">
            <v>0</v>
          </cell>
          <cell r="F1738">
            <v>0</v>
          </cell>
        </row>
        <row r="1739">
          <cell r="B1739">
            <v>0</v>
          </cell>
          <cell r="F1739">
            <v>0</v>
          </cell>
        </row>
        <row r="1740">
          <cell r="B1740">
            <v>0</v>
          </cell>
          <cell r="F1740">
            <v>0</v>
          </cell>
        </row>
        <row r="1741">
          <cell r="B1741">
            <v>0</v>
          </cell>
          <cell r="F1741">
            <v>0</v>
          </cell>
        </row>
        <row r="1742">
          <cell r="B1742">
            <v>0</v>
          </cell>
          <cell r="F1742">
            <v>0</v>
          </cell>
        </row>
        <row r="1743">
          <cell r="B1743">
            <v>0</v>
          </cell>
          <cell r="F1743">
            <v>0</v>
          </cell>
        </row>
        <row r="1744">
          <cell r="B1744">
            <v>0</v>
          </cell>
          <cell r="F1744">
            <v>0</v>
          </cell>
        </row>
        <row r="1745">
          <cell r="B1745">
            <v>0</v>
          </cell>
          <cell r="F1745">
            <v>0</v>
          </cell>
        </row>
        <row r="1746">
          <cell r="B1746">
            <v>0</v>
          </cell>
          <cell r="F1746">
            <v>0</v>
          </cell>
        </row>
        <row r="1747">
          <cell r="B1747">
            <v>0</v>
          </cell>
          <cell r="F1747">
            <v>0</v>
          </cell>
        </row>
        <row r="1748">
          <cell r="B1748">
            <v>0</v>
          </cell>
          <cell r="F1748">
            <v>0</v>
          </cell>
        </row>
        <row r="1749">
          <cell r="B1749">
            <v>0</v>
          </cell>
          <cell r="F1749">
            <v>0</v>
          </cell>
        </row>
        <row r="1750">
          <cell r="B1750">
            <v>0</v>
          </cell>
          <cell r="F1750">
            <v>0</v>
          </cell>
        </row>
        <row r="1751">
          <cell r="B1751">
            <v>0</v>
          </cell>
          <cell r="F1751">
            <v>0</v>
          </cell>
        </row>
        <row r="1752">
          <cell r="B1752">
            <v>0</v>
          </cell>
          <cell r="F1752">
            <v>0</v>
          </cell>
        </row>
        <row r="1753">
          <cell r="B1753">
            <v>0</v>
          </cell>
          <cell r="F1753">
            <v>0</v>
          </cell>
        </row>
        <row r="1754">
          <cell r="B1754">
            <v>0</v>
          </cell>
          <cell r="F1754">
            <v>0</v>
          </cell>
        </row>
        <row r="1755">
          <cell r="B1755">
            <v>0</v>
          </cell>
          <cell r="F1755">
            <v>0</v>
          </cell>
        </row>
        <row r="1756">
          <cell r="B1756">
            <v>0</v>
          </cell>
          <cell r="F1756">
            <v>0</v>
          </cell>
        </row>
        <row r="1757">
          <cell r="B1757">
            <v>0</v>
          </cell>
          <cell r="F1757">
            <v>0</v>
          </cell>
        </row>
        <row r="1758">
          <cell r="B1758">
            <v>0</v>
          </cell>
          <cell r="F1758">
            <v>0</v>
          </cell>
        </row>
        <row r="1759">
          <cell r="B1759">
            <v>0</v>
          </cell>
          <cell r="F1759">
            <v>0</v>
          </cell>
        </row>
        <row r="1760">
          <cell r="B1760">
            <v>0</v>
          </cell>
          <cell r="F1760">
            <v>0</v>
          </cell>
        </row>
        <row r="1761">
          <cell r="B1761">
            <v>0</v>
          </cell>
          <cell r="F1761">
            <v>0</v>
          </cell>
        </row>
        <row r="1762">
          <cell r="B1762">
            <v>0</v>
          </cell>
          <cell r="F1762">
            <v>0</v>
          </cell>
        </row>
        <row r="1763">
          <cell r="B1763">
            <v>0</v>
          </cell>
          <cell r="F1763">
            <v>0</v>
          </cell>
        </row>
        <row r="1764">
          <cell r="B1764">
            <v>0</v>
          </cell>
          <cell r="F1764">
            <v>0</v>
          </cell>
        </row>
        <row r="1765">
          <cell r="B1765">
            <v>0</v>
          </cell>
          <cell r="F1765">
            <v>0</v>
          </cell>
        </row>
        <row r="1766">
          <cell r="B1766">
            <v>0</v>
          </cell>
          <cell r="F1766">
            <v>0</v>
          </cell>
        </row>
        <row r="1767">
          <cell r="B1767">
            <v>0</v>
          </cell>
          <cell r="F1767">
            <v>0</v>
          </cell>
        </row>
        <row r="1768">
          <cell r="B1768">
            <v>0</v>
          </cell>
          <cell r="F1768">
            <v>0</v>
          </cell>
        </row>
        <row r="1769">
          <cell r="B1769">
            <v>0</v>
          </cell>
          <cell r="F1769">
            <v>0</v>
          </cell>
        </row>
        <row r="1770">
          <cell r="B1770">
            <v>0</v>
          </cell>
          <cell r="F1770">
            <v>0</v>
          </cell>
        </row>
        <row r="1771">
          <cell r="B1771">
            <v>0</v>
          </cell>
          <cell r="F1771">
            <v>0</v>
          </cell>
        </row>
        <row r="1772">
          <cell r="B1772">
            <v>0</v>
          </cell>
          <cell r="F1772">
            <v>0</v>
          </cell>
        </row>
        <row r="1773">
          <cell r="B1773">
            <v>0</v>
          </cell>
          <cell r="F1773">
            <v>0</v>
          </cell>
        </row>
        <row r="1774">
          <cell r="B1774">
            <v>0</v>
          </cell>
          <cell r="F1774">
            <v>0</v>
          </cell>
        </row>
        <row r="1775">
          <cell r="B1775">
            <v>0</v>
          </cell>
          <cell r="F1775">
            <v>0</v>
          </cell>
        </row>
        <row r="1776">
          <cell r="B1776">
            <v>0</v>
          </cell>
          <cell r="F1776">
            <v>0</v>
          </cell>
        </row>
        <row r="1777">
          <cell r="B1777">
            <v>0</v>
          </cell>
          <cell r="F1777">
            <v>0</v>
          </cell>
        </row>
        <row r="1778">
          <cell r="B1778">
            <v>0</v>
          </cell>
          <cell r="F1778">
            <v>0</v>
          </cell>
        </row>
        <row r="1779">
          <cell r="B1779">
            <v>0</v>
          </cell>
          <cell r="F1779">
            <v>0</v>
          </cell>
        </row>
        <row r="1780">
          <cell r="B1780">
            <v>0</v>
          </cell>
          <cell r="F1780">
            <v>0</v>
          </cell>
        </row>
        <row r="1781">
          <cell r="B1781">
            <v>0</v>
          </cell>
          <cell r="F1781">
            <v>0</v>
          </cell>
        </row>
        <row r="1782">
          <cell r="B1782">
            <v>0</v>
          </cell>
          <cell r="F1782">
            <v>0</v>
          </cell>
        </row>
        <row r="1783">
          <cell r="B1783">
            <v>0</v>
          </cell>
          <cell r="F1783">
            <v>0</v>
          </cell>
        </row>
        <row r="1784">
          <cell r="B1784">
            <v>0</v>
          </cell>
          <cell r="F1784">
            <v>0</v>
          </cell>
        </row>
        <row r="1785">
          <cell r="B1785">
            <v>0</v>
          </cell>
          <cell r="F1785">
            <v>0</v>
          </cell>
        </row>
        <row r="1786">
          <cell r="B1786">
            <v>0</v>
          </cell>
          <cell r="F1786">
            <v>0</v>
          </cell>
        </row>
        <row r="1787">
          <cell r="B1787">
            <v>0</v>
          </cell>
          <cell r="F1787">
            <v>0</v>
          </cell>
        </row>
        <row r="1788">
          <cell r="B1788">
            <v>0</v>
          </cell>
          <cell r="F1788">
            <v>0</v>
          </cell>
        </row>
        <row r="1789">
          <cell r="B1789">
            <v>0</v>
          </cell>
          <cell r="F1789">
            <v>0</v>
          </cell>
        </row>
        <row r="1790">
          <cell r="B1790">
            <v>0</v>
          </cell>
          <cell r="F1790">
            <v>0</v>
          </cell>
        </row>
        <row r="1791">
          <cell r="B1791">
            <v>0</v>
          </cell>
          <cell r="F1791">
            <v>0</v>
          </cell>
        </row>
        <row r="1792">
          <cell r="B1792">
            <v>0</v>
          </cell>
          <cell r="F1792">
            <v>0</v>
          </cell>
        </row>
        <row r="1793">
          <cell r="B1793">
            <v>0</v>
          </cell>
          <cell r="F1793">
            <v>0</v>
          </cell>
        </row>
        <row r="1794">
          <cell r="B1794">
            <v>0</v>
          </cell>
          <cell r="F1794">
            <v>0</v>
          </cell>
        </row>
        <row r="1795">
          <cell r="B1795">
            <v>0</v>
          </cell>
          <cell r="F1795">
            <v>0</v>
          </cell>
        </row>
        <row r="1796">
          <cell r="B1796">
            <v>0</v>
          </cell>
          <cell r="F1796">
            <v>0</v>
          </cell>
        </row>
        <row r="1797">
          <cell r="B1797">
            <v>0</v>
          </cell>
          <cell r="F1797">
            <v>0</v>
          </cell>
        </row>
        <row r="1798">
          <cell r="B1798">
            <v>0</v>
          </cell>
          <cell r="F1798">
            <v>0</v>
          </cell>
        </row>
        <row r="1799">
          <cell r="B1799">
            <v>0</v>
          </cell>
          <cell r="F1799">
            <v>0</v>
          </cell>
        </row>
        <row r="1800">
          <cell r="B1800">
            <v>0</v>
          </cell>
          <cell r="F1800">
            <v>0</v>
          </cell>
        </row>
        <row r="1801">
          <cell r="B1801">
            <v>0</v>
          </cell>
          <cell r="F1801">
            <v>0</v>
          </cell>
        </row>
        <row r="1802">
          <cell r="B1802">
            <v>0</v>
          </cell>
          <cell r="F1802">
            <v>0</v>
          </cell>
        </row>
        <row r="1803">
          <cell r="B1803">
            <v>0</v>
          </cell>
          <cell r="F1803">
            <v>0</v>
          </cell>
        </row>
        <row r="1804">
          <cell r="B1804">
            <v>0</v>
          </cell>
          <cell r="F1804">
            <v>0</v>
          </cell>
        </row>
        <row r="1805">
          <cell r="B1805">
            <v>0</v>
          </cell>
          <cell r="F1805">
            <v>0</v>
          </cell>
        </row>
        <row r="1806">
          <cell r="B1806">
            <v>0</v>
          </cell>
          <cell r="F1806">
            <v>0</v>
          </cell>
        </row>
        <row r="1807">
          <cell r="B1807">
            <v>0</v>
          </cell>
          <cell r="F1807">
            <v>0</v>
          </cell>
        </row>
        <row r="1808">
          <cell r="B1808">
            <v>0</v>
          </cell>
          <cell r="F1808">
            <v>0</v>
          </cell>
        </row>
        <row r="1809">
          <cell r="B1809">
            <v>0</v>
          </cell>
          <cell r="F1809">
            <v>0</v>
          </cell>
        </row>
        <row r="1810">
          <cell r="B1810">
            <v>0</v>
          </cell>
          <cell r="F1810">
            <v>0</v>
          </cell>
        </row>
        <row r="1811">
          <cell r="B1811">
            <v>0</v>
          </cell>
          <cell r="F1811">
            <v>0</v>
          </cell>
        </row>
        <row r="1812">
          <cell r="B1812">
            <v>0</v>
          </cell>
          <cell r="F1812">
            <v>0</v>
          </cell>
        </row>
        <row r="1813">
          <cell r="B1813">
            <v>0</v>
          </cell>
          <cell r="F1813">
            <v>0</v>
          </cell>
        </row>
        <row r="1814">
          <cell r="B1814">
            <v>0</v>
          </cell>
          <cell r="F1814">
            <v>0</v>
          </cell>
        </row>
        <row r="1815">
          <cell r="B1815">
            <v>0</v>
          </cell>
          <cell r="F1815">
            <v>0</v>
          </cell>
        </row>
        <row r="1816">
          <cell r="B1816">
            <v>0</v>
          </cell>
          <cell r="F1816">
            <v>0</v>
          </cell>
        </row>
        <row r="1817">
          <cell r="B1817">
            <v>0</v>
          </cell>
          <cell r="F1817">
            <v>0</v>
          </cell>
        </row>
        <row r="1818">
          <cell r="B1818">
            <v>0</v>
          </cell>
          <cell r="F1818">
            <v>0</v>
          </cell>
        </row>
        <row r="1819">
          <cell r="B1819">
            <v>0</v>
          </cell>
          <cell r="F1819">
            <v>0</v>
          </cell>
        </row>
        <row r="1820">
          <cell r="B1820">
            <v>0</v>
          </cell>
          <cell r="F1820">
            <v>0</v>
          </cell>
        </row>
        <row r="1821">
          <cell r="B1821">
            <v>0</v>
          </cell>
          <cell r="F1821">
            <v>0</v>
          </cell>
        </row>
        <row r="1822">
          <cell r="B1822">
            <v>0</v>
          </cell>
          <cell r="F1822">
            <v>0</v>
          </cell>
        </row>
        <row r="1823">
          <cell r="B1823">
            <v>0</v>
          </cell>
          <cell r="F1823">
            <v>0</v>
          </cell>
        </row>
        <row r="1824">
          <cell r="B1824">
            <v>0</v>
          </cell>
          <cell r="F1824">
            <v>0</v>
          </cell>
        </row>
        <row r="1825">
          <cell r="B1825">
            <v>0</v>
          </cell>
          <cell r="F1825">
            <v>0</v>
          </cell>
        </row>
        <row r="1826">
          <cell r="B1826">
            <v>0</v>
          </cell>
          <cell r="F1826">
            <v>0</v>
          </cell>
        </row>
        <row r="1827">
          <cell r="B1827">
            <v>0</v>
          </cell>
          <cell r="F1827">
            <v>0</v>
          </cell>
        </row>
        <row r="1828">
          <cell r="B1828">
            <v>0</v>
          </cell>
          <cell r="F1828">
            <v>0</v>
          </cell>
        </row>
        <row r="1829">
          <cell r="B1829">
            <v>0</v>
          </cell>
          <cell r="F1829">
            <v>0</v>
          </cell>
        </row>
        <row r="1830">
          <cell r="B1830">
            <v>0</v>
          </cell>
          <cell r="F1830">
            <v>0</v>
          </cell>
        </row>
        <row r="1831">
          <cell r="B1831">
            <v>0</v>
          </cell>
          <cell r="F1831">
            <v>0</v>
          </cell>
        </row>
        <row r="1832">
          <cell r="B1832">
            <v>0</v>
          </cell>
          <cell r="F1832">
            <v>0</v>
          </cell>
        </row>
        <row r="1833">
          <cell r="B1833">
            <v>0</v>
          </cell>
          <cell r="F1833">
            <v>0</v>
          </cell>
        </row>
        <row r="1834">
          <cell r="B1834">
            <v>0</v>
          </cell>
          <cell r="F1834">
            <v>0</v>
          </cell>
        </row>
        <row r="1835">
          <cell r="B1835">
            <v>0</v>
          </cell>
          <cell r="F1835">
            <v>0</v>
          </cell>
        </row>
        <row r="1836">
          <cell r="B1836">
            <v>0</v>
          </cell>
          <cell r="F1836">
            <v>0</v>
          </cell>
        </row>
        <row r="1837">
          <cell r="B1837">
            <v>0</v>
          </cell>
          <cell r="F1837">
            <v>0</v>
          </cell>
        </row>
        <row r="1838">
          <cell r="B1838">
            <v>0</v>
          </cell>
          <cell r="F1838">
            <v>0</v>
          </cell>
        </row>
        <row r="1839">
          <cell r="B1839">
            <v>0</v>
          </cell>
          <cell r="F1839">
            <v>0</v>
          </cell>
        </row>
        <row r="1840">
          <cell r="B1840">
            <v>0</v>
          </cell>
          <cell r="F1840">
            <v>0</v>
          </cell>
        </row>
        <row r="1841">
          <cell r="B1841">
            <v>0</v>
          </cell>
          <cell r="F1841">
            <v>0</v>
          </cell>
        </row>
        <row r="1842">
          <cell r="B1842">
            <v>0</v>
          </cell>
          <cell r="F1842">
            <v>0</v>
          </cell>
        </row>
        <row r="1843">
          <cell r="B1843">
            <v>0</v>
          </cell>
          <cell r="F1843">
            <v>0</v>
          </cell>
        </row>
        <row r="1844">
          <cell r="B1844">
            <v>0</v>
          </cell>
          <cell r="F1844">
            <v>0</v>
          </cell>
        </row>
        <row r="1845">
          <cell r="B1845">
            <v>0</v>
          </cell>
          <cell r="F1845">
            <v>0</v>
          </cell>
        </row>
        <row r="1846">
          <cell r="B1846">
            <v>0</v>
          </cell>
          <cell r="F1846">
            <v>0</v>
          </cell>
        </row>
        <row r="1847">
          <cell r="B1847">
            <v>0</v>
          </cell>
          <cell r="F1847">
            <v>0</v>
          </cell>
        </row>
        <row r="1848">
          <cell r="B1848">
            <v>0</v>
          </cell>
          <cell r="F1848">
            <v>0</v>
          </cell>
        </row>
        <row r="1849">
          <cell r="B1849">
            <v>0</v>
          </cell>
          <cell r="F1849">
            <v>0</v>
          </cell>
        </row>
        <row r="1850">
          <cell r="B1850">
            <v>0</v>
          </cell>
          <cell r="F1850">
            <v>0</v>
          </cell>
        </row>
        <row r="1851">
          <cell r="B1851">
            <v>0</v>
          </cell>
          <cell r="F1851">
            <v>0</v>
          </cell>
        </row>
        <row r="1852">
          <cell r="B1852">
            <v>0</v>
          </cell>
          <cell r="F1852">
            <v>0</v>
          </cell>
        </row>
        <row r="1853">
          <cell r="B1853">
            <v>0</v>
          </cell>
          <cell r="F1853">
            <v>0</v>
          </cell>
        </row>
        <row r="1854">
          <cell r="B1854">
            <v>0</v>
          </cell>
          <cell r="F1854">
            <v>0</v>
          </cell>
        </row>
        <row r="1855">
          <cell r="B1855">
            <v>0</v>
          </cell>
          <cell r="F1855">
            <v>0</v>
          </cell>
        </row>
        <row r="1856">
          <cell r="B1856">
            <v>0</v>
          </cell>
          <cell r="F1856">
            <v>0</v>
          </cell>
        </row>
        <row r="1857">
          <cell r="B1857">
            <v>0</v>
          </cell>
          <cell r="F1857">
            <v>0</v>
          </cell>
        </row>
        <row r="1858">
          <cell r="B1858">
            <v>0</v>
          </cell>
          <cell r="F1858">
            <v>0</v>
          </cell>
        </row>
        <row r="1859">
          <cell r="B1859">
            <v>0</v>
          </cell>
          <cell r="F1859">
            <v>0</v>
          </cell>
        </row>
        <row r="1860">
          <cell r="B1860">
            <v>0</v>
          </cell>
          <cell r="F1860">
            <v>0</v>
          </cell>
        </row>
        <row r="1861">
          <cell r="B1861">
            <v>0</v>
          </cell>
          <cell r="F1861">
            <v>0</v>
          </cell>
        </row>
        <row r="1862">
          <cell r="B1862">
            <v>0</v>
          </cell>
          <cell r="F1862">
            <v>0</v>
          </cell>
        </row>
        <row r="1863">
          <cell r="B1863">
            <v>0</v>
          </cell>
          <cell r="F1863">
            <v>0</v>
          </cell>
        </row>
        <row r="1864">
          <cell r="B1864">
            <v>0</v>
          </cell>
          <cell r="F1864">
            <v>0</v>
          </cell>
        </row>
        <row r="1865">
          <cell r="B1865">
            <v>0</v>
          </cell>
          <cell r="F1865">
            <v>0</v>
          </cell>
        </row>
        <row r="1866">
          <cell r="B1866">
            <v>0</v>
          </cell>
          <cell r="F1866">
            <v>0</v>
          </cell>
        </row>
        <row r="1867">
          <cell r="B1867">
            <v>0</v>
          </cell>
          <cell r="F1867">
            <v>0</v>
          </cell>
        </row>
        <row r="1868">
          <cell r="B1868">
            <v>0</v>
          </cell>
          <cell r="F1868">
            <v>0</v>
          </cell>
        </row>
        <row r="1869">
          <cell r="B1869">
            <v>0</v>
          </cell>
          <cell r="F1869">
            <v>0</v>
          </cell>
        </row>
        <row r="1870">
          <cell r="B1870">
            <v>0</v>
          </cell>
          <cell r="F1870">
            <v>0</v>
          </cell>
        </row>
        <row r="1871">
          <cell r="B1871">
            <v>0</v>
          </cell>
          <cell r="F1871">
            <v>0</v>
          </cell>
        </row>
        <row r="1872">
          <cell r="B1872">
            <v>0</v>
          </cell>
          <cell r="F1872">
            <v>0</v>
          </cell>
        </row>
        <row r="1873">
          <cell r="B1873">
            <v>0</v>
          </cell>
          <cell r="F1873">
            <v>0</v>
          </cell>
        </row>
        <row r="1874">
          <cell r="B1874">
            <v>0</v>
          </cell>
          <cell r="F1874">
            <v>0</v>
          </cell>
        </row>
        <row r="1875">
          <cell r="B1875">
            <v>0</v>
          </cell>
          <cell r="F1875">
            <v>0</v>
          </cell>
        </row>
        <row r="1876">
          <cell r="B1876">
            <v>0</v>
          </cell>
          <cell r="F1876">
            <v>0</v>
          </cell>
        </row>
        <row r="1877">
          <cell r="B1877">
            <v>0</v>
          </cell>
          <cell r="F1877">
            <v>0</v>
          </cell>
        </row>
        <row r="1878">
          <cell r="B1878">
            <v>0</v>
          </cell>
          <cell r="F1878">
            <v>0</v>
          </cell>
        </row>
        <row r="1879">
          <cell r="B1879">
            <v>0</v>
          </cell>
          <cell r="F1879">
            <v>0</v>
          </cell>
        </row>
        <row r="1880">
          <cell r="B1880">
            <v>0</v>
          </cell>
          <cell r="F1880">
            <v>0</v>
          </cell>
        </row>
        <row r="1881">
          <cell r="B1881">
            <v>0</v>
          </cell>
          <cell r="F1881">
            <v>0</v>
          </cell>
        </row>
        <row r="1882">
          <cell r="B1882">
            <v>0</v>
          </cell>
          <cell r="F1882">
            <v>0</v>
          </cell>
        </row>
        <row r="1883">
          <cell r="B1883">
            <v>0</v>
          </cell>
          <cell r="F1883">
            <v>0</v>
          </cell>
        </row>
        <row r="1884">
          <cell r="B1884">
            <v>0</v>
          </cell>
          <cell r="F1884">
            <v>0</v>
          </cell>
        </row>
        <row r="1885">
          <cell r="B1885">
            <v>0</v>
          </cell>
          <cell r="F1885">
            <v>0</v>
          </cell>
        </row>
        <row r="1886">
          <cell r="B1886">
            <v>0</v>
          </cell>
          <cell r="F1886">
            <v>0</v>
          </cell>
        </row>
        <row r="1887">
          <cell r="B1887">
            <v>0</v>
          </cell>
          <cell r="F1887">
            <v>0</v>
          </cell>
        </row>
        <row r="1888">
          <cell r="B1888">
            <v>0</v>
          </cell>
          <cell r="F1888">
            <v>0</v>
          </cell>
        </row>
        <row r="1889">
          <cell r="B1889">
            <v>0</v>
          </cell>
          <cell r="F1889">
            <v>0</v>
          </cell>
        </row>
        <row r="1890">
          <cell r="B1890">
            <v>0</v>
          </cell>
          <cell r="F1890">
            <v>0</v>
          </cell>
        </row>
        <row r="1891">
          <cell r="B1891">
            <v>0</v>
          </cell>
          <cell r="F1891">
            <v>0</v>
          </cell>
        </row>
        <row r="1892">
          <cell r="B1892">
            <v>0</v>
          </cell>
          <cell r="F1892">
            <v>0</v>
          </cell>
        </row>
        <row r="1893">
          <cell r="B1893">
            <v>0</v>
          </cell>
          <cell r="F1893">
            <v>0</v>
          </cell>
        </row>
        <row r="1894">
          <cell r="B1894">
            <v>0</v>
          </cell>
          <cell r="F1894">
            <v>0</v>
          </cell>
        </row>
        <row r="1895">
          <cell r="B1895">
            <v>0</v>
          </cell>
          <cell r="F1895">
            <v>0</v>
          </cell>
        </row>
        <row r="1896">
          <cell r="B1896">
            <v>0</v>
          </cell>
          <cell r="F1896">
            <v>0</v>
          </cell>
        </row>
        <row r="1897">
          <cell r="B1897">
            <v>0</v>
          </cell>
          <cell r="F1897">
            <v>0</v>
          </cell>
        </row>
        <row r="1898">
          <cell r="B1898">
            <v>0</v>
          </cell>
          <cell r="F1898">
            <v>0</v>
          </cell>
        </row>
        <row r="1899">
          <cell r="B1899">
            <v>0</v>
          </cell>
          <cell r="F1899">
            <v>0</v>
          </cell>
        </row>
        <row r="1900">
          <cell r="B1900">
            <v>0</v>
          </cell>
          <cell r="F1900">
            <v>0</v>
          </cell>
        </row>
        <row r="1901">
          <cell r="B1901">
            <v>0</v>
          </cell>
          <cell r="F1901">
            <v>0</v>
          </cell>
        </row>
        <row r="1902">
          <cell r="B1902">
            <v>0</v>
          </cell>
          <cell r="F1902">
            <v>0</v>
          </cell>
        </row>
        <row r="1903">
          <cell r="B1903">
            <v>0</v>
          </cell>
          <cell r="F1903">
            <v>0</v>
          </cell>
        </row>
        <row r="1904">
          <cell r="B1904">
            <v>0</v>
          </cell>
          <cell r="F1904">
            <v>0</v>
          </cell>
        </row>
        <row r="1905">
          <cell r="B1905">
            <v>0</v>
          </cell>
          <cell r="F1905">
            <v>0</v>
          </cell>
        </row>
        <row r="1906">
          <cell r="B1906">
            <v>0</v>
          </cell>
          <cell r="F1906">
            <v>0</v>
          </cell>
        </row>
        <row r="1907">
          <cell r="B1907">
            <v>0</v>
          </cell>
          <cell r="F1907">
            <v>0</v>
          </cell>
        </row>
        <row r="1908">
          <cell r="B1908">
            <v>0</v>
          </cell>
          <cell r="F1908">
            <v>0</v>
          </cell>
        </row>
        <row r="1909">
          <cell r="B1909">
            <v>0</v>
          </cell>
          <cell r="F1909">
            <v>0</v>
          </cell>
        </row>
        <row r="1910">
          <cell r="B1910">
            <v>0</v>
          </cell>
          <cell r="F1910">
            <v>0</v>
          </cell>
        </row>
        <row r="1911">
          <cell r="B1911">
            <v>0</v>
          </cell>
          <cell r="F1911">
            <v>0</v>
          </cell>
        </row>
        <row r="1912">
          <cell r="B1912">
            <v>0</v>
          </cell>
          <cell r="F1912">
            <v>0</v>
          </cell>
        </row>
        <row r="1913">
          <cell r="B1913">
            <v>0</v>
          </cell>
          <cell r="F1913">
            <v>0</v>
          </cell>
        </row>
        <row r="1914">
          <cell r="B1914">
            <v>0</v>
          </cell>
          <cell r="F1914">
            <v>0</v>
          </cell>
        </row>
        <row r="1915">
          <cell r="B1915">
            <v>0</v>
          </cell>
          <cell r="F1915">
            <v>0</v>
          </cell>
        </row>
        <row r="1916">
          <cell r="B1916">
            <v>0</v>
          </cell>
          <cell r="F1916">
            <v>0</v>
          </cell>
        </row>
        <row r="1917">
          <cell r="B1917">
            <v>0</v>
          </cell>
          <cell r="F1917">
            <v>0</v>
          </cell>
        </row>
        <row r="1918">
          <cell r="B1918">
            <v>0</v>
          </cell>
          <cell r="F1918">
            <v>0</v>
          </cell>
        </row>
        <row r="1919">
          <cell r="B1919">
            <v>0</v>
          </cell>
          <cell r="F1919">
            <v>0</v>
          </cell>
        </row>
        <row r="1920">
          <cell r="B1920">
            <v>0</v>
          </cell>
          <cell r="F1920">
            <v>0</v>
          </cell>
        </row>
        <row r="1921">
          <cell r="B1921">
            <v>0</v>
          </cell>
          <cell r="F1921">
            <v>0</v>
          </cell>
        </row>
        <row r="1922">
          <cell r="B1922">
            <v>0</v>
          </cell>
          <cell r="F1922">
            <v>0</v>
          </cell>
        </row>
        <row r="1923">
          <cell r="B1923">
            <v>0</v>
          </cell>
          <cell r="F1923">
            <v>0</v>
          </cell>
        </row>
        <row r="1924">
          <cell r="B1924">
            <v>0</v>
          </cell>
          <cell r="F1924">
            <v>0</v>
          </cell>
        </row>
        <row r="1925">
          <cell r="B1925">
            <v>0</v>
          </cell>
          <cell r="F1925">
            <v>0</v>
          </cell>
        </row>
        <row r="1926">
          <cell r="B1926">
            <v>0</v>
          </cell>
          <cell r="F1926">
            <v>0</v>
          </cell>
        </row>
        <row r="1927">
          <cell r="B1927">
            <v>0</v>
          </cell>
          <cell r="F1927">
            <v>0</v>
          </cell>
        </row>
        <row r="1928">
          <cell r="B1928">
            <v>0</v>
          </cell>
          <cell r="F1928">
            <v>0</v>
          </cell>
        </row>
        <row r="1929">
          <cell r="B1929">
            <v>0</v>
          </cell>
          <cell r="F1929">
            <v>0</v>
          </cell>
        </row>
        <row r="1930">
          <cell r="B1930">
            <v>0</v>
          </cell>
          <cell r="F1930">
            <v>0</v>
          </cell>
        </row>
        <row r="1931">
          <cell r="B1931">
            <v>0</v>
          </cell>
          <cell r="F1931">
            <v>0</v>
          </cell>
        </row>
        <row r="1932">
          <cell r="B1932">
            <v>0</v>
          </cell>
          <cell r="F1932">
            <v>0</v>
          </cell>
        </row>
        <row r="1933">
          <cell r="B1933">
            <v>0</v>
          </cell>
          <cell r="F1933">
            <v>0</v>
          </cell>
        </row>
        <row r="1934">
          <cell r="B1934">
            <v>0</v>
          </cell>
          <cell r="F1934">
            <v>0</v>
          </cell>
        </row>
        <row r="1935">
          <cell r="B1935">
            <v>0</v>
          </cell>
          <cell r="F1935">
            <v>0</v>
          </cell>
        </row>
        <row r="1936">
          <cell r="B1936">
            <v>0</v>
          </cell>
          <cell r="F1936">
            <v>0</v>
          </cell>
        </row>
        <row r="1937">
          <cell r="B1937">
            <v>0</v>
          </cell>
          <cell r="F1937">
            <v>0</v>
          </cell>
        </row>
        <row r="1938">
          <cell r="B1938">
            <v>0</v>
          </cell>
          <cell r="F1938">
            <v>0</v>
          </cell>
        </row>
        <row r="1939">
          <cell r="B1939">
            <v>0</v>
          </cell>
          <cell r="F1939">
            <v>0</v>
          </cell>
        </row>
        <row r="1940">
          <cell r="B1940">
            <v>0</v>
          </cell>
          <cell r="F1940">
            <v>0</v>
          </cell>
        </row>
        <row r="1941">
          <cell r="B1941">
            <v>0</v>
          </cell>
          <cell r="F1941">
            <v>0</v>
          </cell>
        </row>
        <row r="1942">
          <cell r="B1942">
            <v>0</v>
          </cell>
          <cell r="F1942">
            <v>0</v>
          </cell>
        </row>
        <row r="1943">
          <cell r="B1943">
            <v>0</v>
          </cell>
          <cell r="F1943">
            <v>0</v>
          </cell>
        </row>
        <row r="1944">
          <cell r="B1944">
            <v>0</v>
          </cell>
          <cell r="F1944">
            <v>0</v>
          </cell>
        </row>
        <row r="1945">
          <cell r="B1945">
            <v>0</v>
          </cell>
          <cell r="F1945">
            <v>0</v>
          </cell>
        </row>
        <row r="1946">
          <cell r="B1946">
            <v>0</v>
          </cell>
          <cell r="F1946">
            <v>0</v>
          </cell>
        </row>
        <row r="1947">
          <cell r="B1947">
            <v>0</v>
          </cell>
          <cell r="F1947">
            <v>0</v>
          </cell>
        </row>
        <row r="1948">
          <cell r="B1948">
            <v>0</v>
          </cell>
          <cell r="F1948">
            <v>0</v>
          </cell>
        </row>
        <row r="1949">
          <cell r="B1949">
            <v>0</v>
          </cell>
          <cell r="F1949">
            <v>0</v>
          </cell>
        </row>
        <row r="1950">
          <cell r="B1950">
            <v>0</v>
          </cell>
          <cell r="F1950">
            <v>0</v>
          </cell>
        </row>
        <row r="1951">
          <cell r="B1951">
            <v>0</v>
          </cell>
          <cell r="F1951">
            <v>0</v>
          </cell>
        </row>
        <row r="1952">
          <cell r="B1952">
            <v>0</v>
          </cell>
          <cell r="F1952">
            <v>0</v>
          </cell>
        </row>
        <row r="1953">
          <cell r="B1953">
            <v>0</v>
          </cell>
          <cell r="F1953">
            <v>0</v>
          </cell>
        </row>
        <row r="1954">
          <cell r="B1954">
            <v>0</v>
          </cell>
          <cell r="F1954">
            <v>0</v>
          </cell>
        </row>
        <row r="1955">
          <cell r="B1955">
            <v>0</v>
          </cell>
          <cell r="F1955">
            <v>0</v>
          </cell>
        </row>
        <row r="1956">
          <cell r="B1956">
            <v>0</v>
          </cell>
          <cell r="F1956">
            <v>0</v>
          </cell>
        </row>
        <row r="1957">
          <cell r="B1957">
            <v>0</v>
          </cell>
          <cell r="F1957">
            <v>0</v>
          </cell>
        </row>
        <row r="1958">
          <cell r="B1958">
            <v>0</v>
          </cell>
          <cell r="F1958">
            <v>0</v>
          </cell>
        </row>
        <row r="1959">
          <cell r="B1959">
            <v>0</v>
          </cell>
          <cell r="F1959">
            <v>0</v>
          </cell>
        </row>
        <row r="1960">
          <cell r="B1960">
            <v>0</v>
          </cell>
          <cell r="F1960">
            <v>0</v>
          </cell>
        </row>
        <row r="1961">
          <cell r="B1961">
            <v>0</v>
          </cell>
          <cell r="F1961">
            <v>0</v>
          </cell>
        </row>
        <row r="1962">
          <cell r="B1962">
            <v>0</v>
          </cell>
          <cell r="F1962">
            <v>0</v>
          </cell>
        </row>
        <row r="1963">
          <cell r="B1963">
            <v>0</v>
          </cell>
          <cell r="F1963">
            <v>0</v>
          </cell>
        </row>
        <row r="1964">
          <cell r="B1964">
            <v>0</v>
          </cell>
          <cell r="F1964">
            <v>0</v>
          </cell>
        </row>
        <row r="1965">
          <cell r="B1965">
            <v>0</v>
          </cell>
          <cell r="F1965">
            <v>0</v>
          </cell>
        </row>
        <row r="1966">
          <cell r="B1966">
            <v>0</v>
          </cell>
          <cell r="F1966">
            <v>0</v>
          </cell>
        </row>
        <row r="1967">
          <cell r="B1967">
            <v>0</v>
          </cell>
          <cell r="F1967">
            <v>0</v>
          </cell>
        </row>
        <row r="1968">
          <cell r="B1968">
            <v>0</v>
          </cell>
          <cell r="F1968">
            <v>0</v>
          </cell>
        </row>
        <row r="1969">
          <cell r="B1969">
            <v>0</v>
          </cell>
          <cell r="F1969">
            <v>0</v>
          </cell>
        </row>
        <row r="1970">
          <cell r="B1970">
            <v>0</v>
          </cell>
          <cell r="F1970">
            <v>0</v>
          </cell>
        </row>
        <row r="1971">
          <cell r="B1971">
            <v>0</v>
          </cell>
          <cell r="F1971">
            <v>0</v>
          </cell>
        </row>
        <row r="1972">
          <cell r="B1972">
            <v>0</v>
          </cell>
          <cell r="F1972">
            <v>0</v>
          </cell>
        </row>
        <row r="1973">
          <cell r="B1973">
            <v>0</v>
          </cell>
          <cell r="F1973">
            <v>0</v>
          </cell>
        </row>
        <row r="1974">
          <cell r="B1974">
            <v>0</v>
          </cell>
          <cell r="F1974">
            <v>0</v>
          </cell>
        </row>
        <row r="1975">
          <cell r="B1975">
            <v>0</v>
          </cell>
          <cell r="F1975">
            <v>0</v>
          </cell>
        </row>
        <row r="1976">
          <cell r="B1976">
            <v>0</v>
          </cell>
          <cell r="F1976">
            <v>0</v>
          </cell>
        </row>
        <row r="1977">
          <cell r="B1977">
            <v>0</v>
          </cell>
          <cell r="F1977">
            <v>0</v>
          </cell>
        </row>
        <row r="1978">
          <cell r="B1978">
            <v>0</v>
          </cell>
          <cell r="F1978">
            <v>0</v>
          </cell>
        </row>
        <row r="1979">
          <cell r="B1979">
            <v>0</v>
          </cell>
          <cell r="F1979">
            <v>0</v>
          </cell>
        </row>
        <row r="1980">
          <cell r="B1980">
            <v>0</v>
          </cell>
          <cell r="F1980">
            <v>0</v>
          </cell>
        </row>
        <row r="1981">
          <cell r="B1981">
            <v>0</v>
          </cell>
          <cell r="F1981">
            <v>0</v>
          </cell>
        </row>
        <row r="1982">
          <cell r="B1982">
            <v>0</v>
          </cell>
          <cell r="F1982">
            <v>0</v>
          </cell>
        </row>
        <row r="1983">
          <cell r="B1983">
            <v>0</v>
          </cell>
          <cell r="F1983">
            <v>0</v>
          </cell>
        </row>
        <row r="1984">
          <cell r="B1984">
            <v>0</v>
          </cell>
          <cell r="F1984">
            <v>0</v>
          </cell>
        </row>
        <row r="1985">
          <cell r="B1985">
            <v>0</v>
          </cell>
          <cell r="F1985">
            <v>0</v>
          </cell>
        </row>
        <row r="1986">
          <cell r="B1986">
            <v>0</v>
          </cell>
          <cell r="F1986">
            <v>0</v>
          </cell>
        </row>
        <row r="1987">
          <cell r="B1987">
            <v>0</v>
          </cell>
          <cell r="F1987">
            <v>0</v>
          </cell>
        </row>
        <row r="1988">
          <cell r="B1988">
            <v>0</v>
          </cell>
          <cell r="F1988">
            <v>0</v>
          </cell>
        </row>
        <row r="1989">
          <cell r="B1989">
            <v>0</v>
          </cell>
          <cell r="F1989">
            <v>0</v>
          </cell>
        </row>
        <row r="1990">
          <cell r="B1990">
            <v>0</v>
          </cell>
          <cell r="F1990">
            <v>0</v>
          </cell>
        </row>
        <row r="1991">
          <cell r="B1991">
            <v>0</v>
          </cell>
          <cell r="F1991">
            <v>0</v>
          </cell>
        </row>
        <row r="1992">
          <cell r="B1992">
            <v>0</v>
          </cell>
          <cell r="F1992">
            <v>0</v>
          </cell>
        </row>
        <row r="1993">
          <cell r="B1993">
            <v>0</v>
          </cell>
          <cell r="F1993">
            <v>0</v>
          </cell>
        </row>
        <row r="1994">
          <cell r="B1994">
            <v>0</v>
          </cell>
          <cell r="F1994">
            <v>0</v>
          </cell>
        </row>
        <row r="1995">
          <cell r="B1995">
            <v>0</v>
          </cell>
          <cell r="F1995">
            <v>0</v>
          </cell>
        </row>
        <row r="1996">
          <cell r="B1996">
            <v>0</v>
          </cell>
          <cell r="F1996">
            <v>0</v>
          </cell>
        </row>
        <row r="1997">
          <cell r="B1997">
            <v>0</v>
          </cell>
          <cell r="F1997">
            <v>0</v>
          </cell>
        </row>
        <row r="1998">
          <cell r="B1998">
            <v>0</v>
          </cell>
          <cell r="F1998">
            <v>0</v>
          </cell>
        </row>
        <row r="1999">
          <cell r="B1999">
            <v>0</v>
          </cell>
          <cell r="F1999">
            <v>0</v>
          </cell>
        </row>
        <row r="2000">
          <cell r="B2000">
            <v>0</v>
          </cell>
          <cell r="F2000">
            <v>0</v>
          </cell>
        </row>
        <row r="2001">
          <cell r="B2001">
            <v>0</v>
          </cell>
          <cell r="F2001">
            <v>0</v>
          </cell>
        </row>
        <row r="2002">
          <cell r="B2002">
            <v>0</v>
          </cell>
          <cell r="F2002">
            <v>0</v>
          </cell>
        </row>
        <row r="2003">
          <cell r="B2003">
            <v>0</v>
          </cell>
          <cell r="F2003">
            <v>0</v>
          </cell>
        </row>
        <row r="2004">
          <cell r="B2004">
            <v>0</v>
          </cell>
          <cell r="F2004">
            <v>0</v>
          </cell>
        </row>
        <row r="2005">
          <cell r="B2005">
            <v>0</v>
          </cell>
          <cell r="F2005">
            <v>0</v>
          </cell>
        </row>
        <row r="2006">
          <cell r="B2006">
            <v>0</v>
          </cell>
          <cell r="F2006">
            <v>0</v>
          </cell>
        </row>
        <row r="2007">
          <cell r="B2007">
            <v>0</v>
          </cell>
          <cell r="F2007">
            <v>0</v>
          </cell>
        </row>
        <row r="2008">
          <cell r="B2008">
            <v>0</v>
          </cell>
          <cell r="F2008">
            <v>0</v>
          </cell>
        </row>
        <row r="2009">
          <cell r="B2009">
            <v>0</v>
          </cell>
          <cell r="F2009">
            <v>0</v>
          </cell>
        </row>
        <row r="2010">
          <cell r="B2010">
            <v>0</v>
          </cell>
          <cell r="F2010">
            <v>0</v>
          </cell>
        </row>
        <row r="2011">
          <cell r="B2011">
            <v>0</v>
          </cell>
          <cell r="F2011">
            <v>0</v>
          </cell>
        </row>
        <row r="2012">
          <cell r="B2012">
            <v>0</v>
          </cell>
          <cell r="F2012">
            <v>0</v>
          </cell>
        </row>
        <row r="2013">
          <cell r="B2013">
            <v>0</v>
          </cell>
          <cell r="F2013">
            <v>0</v>
          </cell>
        </row>
        <row r="2014">
          <cell r="B2014">
            <v>0</v>
          </cell>
          <cell r="F2014">
            <v>0</v>
          </cell>
        </row>
        <row r="2015">
          <cell r="B2015">
            <v>0</v>
          </cell>
          <cell r="F2015">
            <v>0</v>
          </cell>
        </row>
        <row r="2016">
          <cell r="B2016">
            <v>0</v>
          </cell>
          <cell r="F2016">
            <v>0</v>
          </cell>
        </row>
        <row r="2017">
          <cell r="B2017">
            <v>0</v>
          </cell>
          <cell r="F2017">
            <v>0</v>
          </cell>
        </row>
        <row r="2018">
          <cell r="B2018">
            <v>0</v>
          </cell>
          <cell r="F2018">
            <v>0</v>
          </cell>
        </row>
        <row r="2019">
          <cell r="B2019">
            <v>0</v>
          </cell>
          <cell r="F2019">
            <v>0</v>
          </cell>
        </row>
        <row r="2020">
          <cell r="B2020">
            <v>0</v>
          </cell>
          <cell r="F2020">
            <v>0</v>
          </cell>
        </row>
        <row r="2021">
          <cell r="B2021">
            <v>0</v>
          </cell>
          <cell r="F2021">
            <v>0</v>
          </cell>
        </row>
        <row r="2022">
          <cell r="B2022">
            <v>0</v>
          </cell>
          <cell r="F2022">
            <v>0</v>
          </cell>
        </row>
        <row r="2023">
          <cell r="B2023">
            <v>0</v>
          </cell>
          <cell r="F2023">
            <v>0</v>
          </cell>
        </row>
        <row r="2024">
          <cell r="B2024">
            <v>0</v>
          </cell>
          <cell r="F2024">
            <v>0</v>
          </cell>
        </row>
        <row r="2025">
          <cell r="B2025">
            <v>0</v>
          </cell>
          <cell r="F2025">
            <v>0</v>
          </cell>
        </row>
        <row r="2026">
          <cell r="B2026">
            <v>0</v>
          </cell>
          <cell r="F2026">
            <v>0</v>
          </cell>
        </row>
        <row r="2027">
          <cell r="B2027">
            <v>0</v>
          </cell>
          <cell r="F2027">
            <v>0</v>
          </cell>
        </row>
        <row r="2028">
          <cell r="B2028">
            <v>0</v>
          </cell>
          <cell r="F2028">
            <v>0</v>
          </cell>
        </row>
        <row r="2029">
          <cell r="B2029">
            <v>0</v>
          </cell>
          <cell r="F2029">
            <v>0</v>
          </cell>
        </row>
        <row r="2030">
          <cell r="B2030">
            <v>0</v>
          </cell>
          <cell r="F2030">
            <v>0</v>
          </cell>
        </row>
        <row r="2031">
          <cell r="B2031">
            <v>0</v>
          </cell>
          <cell r="F2031">
            <v>0</v>
          </cell>
        </row>
        <row r="2032">
          <cell r="B2032">
            <v>0</v>
          </cell>
          <cell r="F2032">
            <v>0</v>
          </cell>
        </row>
        <row r="2033">
          <cell r="B2033">
            <v>0</v>
          </cell>
          <cell r="F2033">
            <v>0</v>
          </cell>
        </row>
        <row r="2034">
          <cell r="B2034">
            <v>0</v>
          </cell>
          <cell r="F2034">
            <v>0</v>
          </cell>
        </row>
        <row r="2035">
          <cell r="B2035">
            <v>0</v>
          </cell>
          <cell r="F2035">
            <v>0</v>
          </cell>
        </row>
        <row r="2036">
          <cell r="B2036">
            <v>0</v>
          </cell>
          <cell r="F2036">
            <v>0</v>
          </cell>
        </row>
        <row r="2037">
          <cell r="B2037">
            <v>0</v>
          </cell>
          <cell r="F2037">
            <v>0</v>
          </cell>
        </row>
        <row r="2038">
          <cell r="B2038">
            <v>0</v>
          </cell>
          <cell r="F2038">
            <v>0</v>
          </cell>
        </row>
        <row r="2039">
          <cell r="B2039">
            <v>0</v>
          </cell>
          <cell r="F2039">
            <v>0</v>
          </cell>
        </row>
        <row r="2040">
          <cell r="B2040">
            <v>0</v>
          </cell>
          <cell r="F2040">
            <v>0</v>
          </cell>
        </row>
        <row r="2041">
          <cell r="B2041">
            <v>0</v>
          </cell>
          <cell r="F2041">
            <v>0</v>
          </cell>
        </row>
        <row r="2042">
          <cell r="B2042">
            <v>0</v>
          </cell>
          <cell r="F2042">
            <v>0</v>
          </cell>
        </row>
        <row r="2043">
          <cell r="B2043">
            <v>0</v>
          </cell>
          <cell r="F2043">
            <v>0</v>
          </cell>
        </row>
        <row r="2044">
          <cell r="B2044">
            <v>0</v>
          </cell>
          <cell r="F2044">
            <v>0</v>
          </cell>
        </row>
        <row r="2045">
          <cell r="B2045">
            <v>0</v>
          </cell>
          <cell r="F2045">
            <v>0</v>
          </cell>
        </row>
        <row r="2046">
          <cell r="B2046">
            <v>0</v>
          </cell>
          <cell r="F2046">
            <v>0</v>
          </cell>
        </row>
        <row r="2047">
          <cell r="B2047">
            <v>0</v>
          </cell>
          <cell r="F2047">
            <v>0</v>
          </cell>
        </row>
        <row r="2048">
          <cell r="B2048">
            <v>0</v>
          </cell>
          <cell r="F2048">
            <v>0</v>
          </cell>
        </row>
        <row r="2049">
          <cell r="B2049">
            <v>0</v>
          </cell>
          <cell r="F2049">
            <v>0</v>
          </cell>
        </row>
        <row r="2050">
          <cell r="B2050">
            <v>0</v>
          </cell>
          <cell r="F2050">
            <v>0</v>
          </cell>
        </row>
        <row r="2051">
          <cell r="B2051">
            <v>0</v>
          </cell>
          <cell r="F2051">
            <v>0</v>
          </cell>
        </row>
        <row r="2052">
          <cell r="B2052">
            <v>0</v>
          </cell>
          <cell r="F2052">
            <v>0</v>
          </cell>
        </row>
        <row r="2053">
          <cell r="B2053">
            <v>0</v>
          </cell>
          <cell r="F2053">
            <v>0</v>
          </cell>
        </row>
        <row r="2054">
          <cell r="B2054">
            <v>0</v>
          </cell>
          <cell r="F2054">
            <v>0</v>
          </cell>
        </row>
        <row r="2055">
          <cell r="B2055">
            <v>0</v>
          </cell>
          <cell r="F2055">
            <v>0</v>
          </cell>
        </row>
        <row r="2056">
          <cell r="B2056">
            <v>0</v>
          </cell>
          <cell r="F2056">
            <v>0</v>
          </cell>
        </row>
        <row r="2057">
          <cell r="B2057">
            <v>0</v>
          </cell>
          <cell r="F2057">
            <v>0</v>
          </cell>
        </row>
        <row r="2058">
          <cell r="B2058">
            <v>0</v>
          </cell>
          <cell r="F2058">
            <v>0</v>
          </cell>
        </row>
        <row r="2059">
          <cell r="B2059">
            <v>0</v>
          </cell>
          <cell r="F2059">
            <v>0</v>
          </cell>
        </row>
        <row r="2060">
          <cell r="B2060">
            <v>0</v>
          </cell>
          <cell r="F2060">
            <v>0</v>
          </cell>
        </row>
        <row r="2061">
          <cell r="B2061">
            <v>0</v>
          </cell>
          <cell r="F2061">
            <v>0</v>
          </cell>
        </row>
        <row r="2062">
          <cell r="B2062">
            <v>0</v>
          </cell>
          <cell r="F2062">
            <v>0</v>
          </cell>
        </row>
        <row r="2063">
          <cell r="B2063">
            <v>0</v>
          </cell>
          <cell r="F2063">
            <v>0</v>
          </cell>
        </row>
        <row r="2064">
          <cell r="B2064">
            <v>0</v>
          </cell>
          <cell r="F2064">
            <v>0</v>
          </cell>
        </row>
        <row r="2065">
          <cell r="B2065">
            <v>0</v>
          </cell>
          <cell r="F2065">
            <v>0</v>
          </cell>
        </row>
        <row r="2066">
          <cell r="B2066">
            <v>0</v>
          </cell>
          <cell r="F2066">
            <v>0</v>
          </cell>
        </row>
        <row r="2067">
          <cell r="B2067">
            <v>0</v>
          </cell>
          <cell r="F2067">
            <v>0</v>
          </cell>
        </row>
        <row r="2068">
          <cell r="B2068">
            <v>0</v>
          </cell>
          <cell r="F2068">
            <v>0</v>
          </cell>
        </row>
        <row r="2069">
          <cell r="B2069">
            <v>0</v>
          </cell>
          <cell r="F2069">
            <v>0</v>
          </cell>
        </row>
        <row r="2070">
          <cell r="B2070">
            <v>0</v>
          </cell>
          <cell r="F2070">
            <v>0</v>
          </cell>
        </row>
        <row r="2071">
          <cell r="B2071">
            <v>0</v>
          </cell>
          <cell r="F2071">
            <v>0</v>
          </cell>
        </row>
        <row r="2072">
          <cell r="B2072">
            <v>0</v>
          </cell>
          <cell r="F2072">
            <v>0</v>
          </cell>
        </row>
        <row r="2073">
          <cell r="B2073">
            <v>0</v>
          </cell>
          <cell r="F2073">
            <v>0</v>
          </cell>
        </row>
        <row r="2074">
          <cell r="B2074">
            <v>0</v>
          </cell>
          <cell r="F2074">
            <v>0</v>
          </cell>
        </row>
        <row r="2075">
          <cell r="B2075">
            <v>0</v>
          </cell>
          <cell r="F2075">
            <v>0</v>
          </cell>
        </row>
        <row r="2076">
          <cell r="B2076">
            <v>0</v>
          </cell>
          <cell r="F2076">
            <v>0</v>
          </cell>
        </row>
        <row r="2077">
          <cell r="B2077">
            <v>0</v>
          </cell>
          <cell r="F2077">
            <v>0</v>
          </cell>
        </row>
        <row r="2078">
          <cell r="B2078">
            <v>0</v>
          </cell>
          <cell r="F2078">
            <v>0</v>
          </cell>
        </row>
        <row r="2079">
          <cell r="B2079">
            <v>0</v>
          </cell>
          <cell r="F2079">
            <v>0</v>
          </cell>
        </row>
        <row r="2080">
          <cell r="B2080">
            <v>0</v>
          </cell>
          <cell r="F2080">
            <v>0</v>
          </cell>
        </row>
        <row r="2081">
          <cell r="B2081">
            <v>0</v>
          </cell>
          <cell r="F2081">
            <v>0</v>
          </cell>
        </row>
        <row r="2082">
          <cell r="B2082">
            <v>0</v>
          </cell>
          <cell r="F2082">
            <v>0</v>
          </cell>
        </row>
        <row r="2083">
          <cell r="B2083">
            <v>0</v>
          </cell>
          <cell r="F2083">
            <v>0</v>
          </cell>
        </row>
        <row r="2084">
          <cell r="B2084">
            <v>0</v>
          </cell>
          <cell r="F2084">
            <v>0</v>
          </cell>
        </row>
        <row r="2085">
          <cell r="B2085">
            <v>0</v>
          </cell>
          <cell r="F2085">
            <v>0</v>
          </cell>
        </row>
        <row r="2086">
          <cell r="B2086">
            <v>0</v>
          </cell>
          <cell r="F2086">
            <v>0</v>
          </cell>
        </row>
        <row r="2087">
          <cell r="B2087">
            <v>0</v>
          </cell>
          <cell r="F2087">
            <v>0</v>
          </cell>
        </row>
        <row r="2088">
          <cell r="B2088">
            <v>0</v>
          </cell>
          <cell r="F2088">
            <v>0</v>
          </cell>
        </row>
        <row r="2089">
          <cell r="B2089">
            <v>0</v>
          </cell>
          <cell r="F2089">
            <v>0</v>
          </cell>
        </row>
        <row r="2090">
          <cell r="B2090">
            <v>0</v>
          </cell>
          <cell r="F2090">
            <v>0</v>
          </cell>
        </row>
        <row r="2091">
          <cell r="B2091">
            <v>0</v>
          </cell>
          <cell r="F2091">
            <v>0</v>
          </cell>
        </row>
        <row r="2092">
          <cell r="B2092">
            <v>0</v>
          </cell>
          <cell r="F2092">
            <v>0</v>
          </cell>
        </row>
        <row r="2093">
          <cell r="B2093">
            <v>0</v>
          </cell>
          <cell r="F2093">
            <v>0</v>
          </cell>
        </row>
        <row r="2094">
          <cell r="B2094">
            <v>0</v>
          </cell>
          <cell r="F2094">
            <v>0</v>
          </cell>
        </row>
        <row r="2095">
          <cell r="B2095">
            <v>0</v>
          </cell>
          <cell r="F2095">
            <v>0</v>
          </cell>
        </row>
        <row r="2096">
          <cell r="B2096">
            <v>0</v>
          </cell>
          <cell r="F2096">
            <v>0</v>
          </cell>
        </row>
        <row r="2097">
          <cell r="B2097">
            <v>0</v>
          </cell>
          <cell r="F2097">
            <v>0</v>
          </cell>
        </row>
        <row r="2098">
          <cell r="B2098">
            <v>0</v>
          </cell>
          <cell r="F2098">
            <v>0</v>
          </cell>
        </row>
        <row r="2099">
          <cell r="B2099">
            <v>0</v>
          </cell>
          <cell r="F2099">
            <v>0</v>
          </cell>
        </row>
        <row r="2100">
          <cell r="B2100">
            <v>0</v>
          </cell>
          <cell r="F2100">
            <v>0</v>
          </cell>
        </row>
        <row r="2101">
          <cell r="B2101">
            <v>0</v>
          </cell>
          <cell r="F2101">
            <v>0</v>
          </cell>
        </row>
        <row r="2102">
          <cell r="B2102">
            <v>0</v>
          </cell>
          <cell r="F2102">
            <v>0</v>
          </cell>
        </row>
        <row r="2103">
          <cell r="B2103">
            <v>0</v>
          </cell>
          <cell r="F2103">
            <v>0</v>
          </cell>
        </row>
        <row r="2104">
          <cell r="B2104">
            <v>0</v>
          </cell>
          <cell r="F2104">
            <v>0</v>
          </cell>
        </row>
        <row r="2105">
          <cell r="B2105">
            <v>0</v>
          </cell>
          <cell r="F2105">
            <v>0</v>
          </cell>
        </row>
        <row r="2106">
          <cell r="B2106">
            <v>0</v>
          </cell>
          <cell r="F2106">
            <v>0</v>
          </cell>
        </row>
        <row r="2107">
          <cell r="B2107">
            <v>0</v>
          </cell>
          <cell r="F2107">
            <v>0</v>
          </cell>
        </row>
        <row r="2108">
          <cell r="B2108">
            <v>0</v>
          </cell>
          <cell r="F2108">
            <v>0</v>
          </cell>
        </row>
        <row r="2109">
          <cell r="B2109">
            <v>0</v>
          </cell>
          <cell r="F2109">
            <v>0</v>
          </cell>
        </row>
        <row r="2110">
          <cell r="B2110">
            <v>0</v>
          </cell>
          <cell r="F2110">
            <v>0</v>
          </cell>
        </row>
        <row r="2111">
          <cell r="B2111">
            <v>0</v>
          </cell>
          <cell r="F2111">
            <v>0</v>
          </cell>
        </row>
        <row r="2112">
          <cell r="B2112">
            <v>0</v>
          </cell>
          <cell r="F2112">
            <v>0</v>
          </cell>
        </row>
        <row r="2113">
          <cell r="B2113">
            <v>0</v>
          </cell>
          <cell r="F2113">
            <v>0</v>
          </cell>
        </row>
        <row r="2114">
          <cell r="B2114">
            <v>0</v>
          </cell>
          <cell r="F2114">
            <v>0</v>
          </cell>
        </row>
        <row r="2115">
          <cell r="B2115">
            <v>0</v>
          </cell>
          <cell r="F2115">
            <v>0</v>
          </cell>
        </row>
        <row r="2116">
          <cell r="B2116">
            <v>0</v>
          </cell>
          <cell r="F2116">
            <v>0</v>
          </cell>
        </row>
        <row r="2117">
          <cell r="B2117">
            <v>0</v>
          </cell>
          <cell r="F2117">
            <v>0</v>
          </cell>
        </row>
        <row r="2118">
          <cell r="B2118">
            <v>0</v>
          </cell>
          <cell r="F2118">
            <v>0</v>
          </cell>
        </row>
        <row r="2119">
          <cell r="B2119">
            <v>0</v>
          </cell>
          <cell r="F2119">
            <v>0</v>
          </cell>
        </row>
        <row r="2120">
          <cell r="B2120">
            <v>0</v>
          </cell>
          <cell r="F2120">
            <v>0</v>
          </cell>
        </row>
        <row r="2121">
          <cell r="B2121">
            <v>0</v>
          </cell>
          <cell r="F2121">
            <v>0</v>
          </cell>
        </row>
        <row r="2122">
          <cell r="B2122">
            <v>0</v>
          </cell>
          <cell r="F2122">
            <v>0</v>
          </cell>
        </row>
        <row r="2123">
          <cell r="B2123">
            <v>0</v>
          </cell>
          <cell r="F2123">
            <v>0</v>
          </cell>
        </row>
        <row r="2124">
          <cell r="B2124">
            <v>0</v>
          </cell>
          <cell r="F2124">
            <v>0</v>
          </cell>
        </row>
        <row r="2125">
          <cell r="B2125">
            <v>0</v>
          </cell>
          <cell r="F2125">
            <v>0</v>
          </cell>
        </row>
        <row r="2126">
          <cell r="B2126">
            <v>0</v>
          </cell>
          <cell r="F2126">
            <v>0</v>
          </cell>
        </row>
        <row r="2127">
          <cell r="B2127">
            <v>0</v>
          </cell>
          <cell r="F2127">
            <v>0</v>
          </cell>
        </row>
        <row r="2128">
          <cell r="B2128">
            <v>0</v>
          </cell>
          <cell r="F2128">
            <v>0</v>
          </cell>
        </row>
        <row r="2129">
          <cell r="B2129">
            <v>0</v>
          </cell>
          <cell r="F2129">
            <v>0</v>
          </cell>
        </row>
        <row r="2130">
          <cell r="B2130">
            <v>0</v>
          </cell>
          <cell r="F2130">
            <v>0</v>
          </cell>
        </row>
        <row r="2131">
          <cell r="B2131">
            <v>0</v>
          </cell>
          <cell r="F2131">
            <v>0</v>
          </cell>
        </row>
        <row r="2132">
          <cell r="B2132">
            <v>0</v>
          </cell>
          <cell r="F2132">
            <v>0</v>
          </cell>
        </row>
        <row r="2133">
          <cell r="B2133">
            <v>0</v>
          </cell>
          <cell r="F2133">
            <v>0</v>
          </cell>
        </row>
        <row r="2134">
          <cell r="B2134">
            <v>0</v>
          </cell>
          <cell r="F2134">
            <v>0</v>
          </cell>
        </row>
        <row r="2135">
          <cell r="B2135">
            <v>0</v>
          </cell>
          <cell r="F2135">
            <v>0</v>
          </cell>
        </row>
        <row r="2136">
          <cell r="B2136">
            <v>0</v>
          </cell>
          <cell r="F2136">
            <v>0</v>
          </cell>
        </row>
        <row r="2137">
          <cell r="B2137">
            <v>0</v>
          </cell>
          <cell r="F2137">
            <v>0</v>
          </cell>
        </row>
        <row r="2138">
          <cell r="B2138">
            <v>0</v>
          </cell>
          <cell r="F2138">
            <v>0</v>
          </cell>
        </row>
        <row r="2139">
          <cell r="B2139">
            <v>0</v>
          </cell>
          <cell r="F2139">
            <v>0</v>
          </cell>
        </row>
        <row r="2140">
          <cell r="B2140">
            <v>0</v>
          </cell>
          <cell r="F2140">
            <v>0</v>
          </cell>
        </row>
        <row r="2141">
          <cell r="B2141">
            <v>0</v>
          </cell>
          <cell r="F2141">
            <v>0</v>
          </cell>
        </row>
        <row r="2142">
          <cell r="B2142">
            <v>0</v>
          </cell>
          <cell r="F2142">
            <v>0</v>
          </cell>
        </row>
        <row r="2143">
          <cell r="B2143">
            <v>0</v>
          </cell>
          <cell r="F2143">
            <v>0</v>
          </cell>
        </row>
        <row r="2144">
          <cell r="B2144">
            <v>0</v>
          </cell>
          <cell r="F2144">
            <v>0</v>
          </cell>
        </row>
        <row r="2145">
          <cell r="B2145">
            <v>0</v>
          </cell>
          <cell r="F2145">
            <v>0</v>
          </cell>
        </row>
        <row r="2146">
          <cell r="B2146">
            <v>0</v>
          </cell>
          <cell r="F2146">
            <v>0</v>
          </cell>
        </row>
        <row r="2147">
          <cell r="B2147">
            <v>0</v>
          </cell>
          <cell r="F2147">
            <v>0</v>
          </cell>
        </row>
        <row r="2148">
          <cell r="B2148">
            <v>0</v>
          </cell>
          <cell r="F2148">
            <v>0</v>
          </cell>
        </row>
        <row r="2149">
          <cell r="B2149">
            <v>0</v>
          </cell>
          <cell r="F2149">
            <v>0</v>
          </cell>
        </row>
        <row r="2150">
          <cell r="B2150">
            <v>0</v>
          </cell>
          <cell r="F2150">
            <v>0</v>
          </cell>
        </row>
        <row r="2151">
          <cell r="B2151">
            <v>0</v>
          </cell>
          <cell r="F2151">
            <v>0</v>
          </cell>
        </row>
        <row r="2152">
          <cell r="B2152">
            <v>0</v>
          </cell>
          <cell r="F2152">
            <v>0</v>
          </cell>
        </row>
        <row r="2153">
          <cell r="B2153">
            <v>0</v>
          </cell>
          <cell r="F2153">
            <v>0</v>
          </cell>
        </row>
        <row r="2154">
          <cell r="B2154">
            <v>0</v>
          </cell>
          <cell r="F2154">
            <v>0</v>
          </cell>
        </row>
        <row r="2155">
          <cell r="B2155">
            <v>0</v>
          </cell>
          <cell r="F2155">
            <v>0</v>
          </cell>
        </row>
        <row r="2156">
          <cell r="B2156">
            <v>0</v>
          </cell>
          <cell r="F2156">
            <v>0</v>
          </cell>
        </row>
        <row r="2157">
          <cell r="B2157">
            <v>0</v>
          </cell>
          <cell r="F2157">
            <v>0</v>
          </cell>
        </row>
        <row r="2158">
          <cell r="B2158">
            <v>0</v>
          </cell>
          <cell r="F2158">
            <v>0</v>
          </cell>
        </row>
        <row r="2159">
          <cell r="B2159">
            <v>0</v>
          </cell>
          <cell r="F2159">
            <v>0</v>
          </cell>
        </row>
        <row r="2160">
          <cell r="B2160">
            <v>0</v>
          </cell>
          <cell r="F2160">
            <v>0</v>
          </cell>
        </row>
        <row r="2161">
          <cell r="B2161">
            <v>0</v>
          </cell>
          <cell r="F2161">
            <v>0</v>
          </cell>
        </row>
        <row r="2162">
          <cell r="B2162">
            <v>0</v>
          </cell>
          <cell r="F2162">
            <v>0</v>
          </cell>
        </row>
        <row r="2163">
          <cell r="B2163">
            <v>0</v>
          </cell>
          <cell r="F2163">
            <v>0</v>
          </cell>
        </row>
        <row r="2164">
          <cell r="B2164">
            <v>0</v>
          </cell>
          <cell r="F2164">
            <v>0</v>
          </cell>
        </row>
        <row r="2165">
          <cell r="B2165">
            <v>0</v>
          </cell>
          <cell r="F2165">
            <v>0</v>
          </cell>
        </row>
        <row r="2166">
          <cell r="B2166">
            <v>0</v>
          </cell>
          <cell r="F2166">
            <v>0</v>
          </cell>
        </row>
        <row r="2167">
          <cell r="B2167">
            <v>0</v>
          </cell>
          <cell r="F2167">
            <v>0</v>
          </cell>
        </row>
        <row r="2168">
          <cell r="B2168">
            <v>0</v>
          </cell>
          <cell r="F2168">
            <v>0</v>
          </cell>
        </row>
        <row r="2169">
          <cell r="B2169">
            <v>0</v>
          </cell>
          <cell r="F2169">
            <v>0</v>
          </cell>
        </row>
        <row r="2170">
          <cell r="B2170">
            <v>0</v>
          </cell>
          <cell r="F2170">
            <v>0</v>
          </cell>
        </row>
        <row r="2171">
          <cell r="B2171">
            <v>0</v>
          </cell>
          <cell r="F2171">
            <v>0</v>
          </cell>
        </row>
        <row r="2172">
          <cell r="B2172">
            <v>0</v>
          </cell>
          <cell r="F2172">
            <v>0</v>
          </cell>
        </row>
        <row r="2173">
          <cell r="B2173">
            <v>0</v>
          </cell>
          <cell r="F2173">
            <v>0</v>
          </cell>
        </row>
        <row r="2174">
          <cell r="B2174">
            <v>0</v>
          </cell>
          <cell r="F2174">
            <v>0</v>
          </cell>
        </row>
        <row r="2175">
          <cell r="B2175">
            <v>0</v>
          </cell>
          <cell r="F2175">
            <v>0</v>
          </cell>
        </row>
        <row r="2176">
          <cell r="B2176">
            <v>0</v>
          </cell>
          <cell r="F2176">
            <v>0</v>
          </cell>
        </row>
        <row r="2177">
          <cell r="B2177">
            <v>0</v>
          </cell>
          <cell r="F2177">
            <v>0</v>
          </cell>
        </row>
        <row r="2178">
          <cell r="B2178">
            <v>0</v>
          </cell>
          <cell r="F2178">
            <v>0</v>
          </cell>
        </row>
        <row r="2179">
          <cell r="B2179">
            <v>0</v>
          </cell>
          <cell r="F2179">
            <v>0</v>
          </cell>
        </row>
        <row r="2180">
          <cell r="B2180">
            <v>0</v>
          </cell>
          <cell r="F2180">
            <v>0</v>
          </cell>
        </row>
        <row r="2181">
          <cell r="B2181">
            <v>0</v>
          </cell>
          <cell r="F2181">
            <v>0</v>
          </cell>
        </row>
        <row r="2182">
          <cell r="B2182">
            <v>0</v>
          </cell>
          <cell r="F2182">
            <v>0</v>
          </cell>
        </row>
        <row r="2183">
          <cell r="B2183">
            <v>0</v>
          </cell>
          <cell r="F2183">
            <v>0</v>
          </cell>
        </row>
        <row r="2184">
          <cell r="B2184">
            <v>0</v>
          </cell>
          <cell r="F2184">
            <v>0</v>
          </cell>
        </row>
        <row r="2185">
          <cell r="B2185">
            <v>0</v>
          </cell>
          <cell r="F2185">
            <v>0</v>
          </cell>
        </row>
        <row r="2186">
          <cell r="B2186">
            <v>0</v>
          </cell>
          <cell r="F2186">
            <v>0</v>
          </cell>
        </row>
        <row r="2187">
          <cell r="B2187">
            <v>0</v>
          </cell>
          <cell r="F2187">
            <v>0</v>
          </cell>
        </row>
        <row r="2188">
          <cell r="B2188">
            <v>0</v>
          </cell>
          <cell r="F2188">
            <v>0</v>
          </cell>
        </row>
        <row r="2189">
          <cell r="B2189">
            <v>0</v>
          </cell>
          <cell r="F2189">
            <v>0</v>
          </cell>
        </row>
        <row r="2190">
          <cell r="B2190">
            <v>0</v>
          </cell>
          <cell r="F2190">
            <v>0</v>
          </cell>
        </row>
        <row r="2191">
          <cell r="B2191">
            <v>0</v>
          </cell>
          <cell r="F2191">
            <v>0</v>
          </cell>
        </row>
        <row r="2192">
          <cell r="B2192">
            <v>0</v>
          </cell>
          <cell r="F2192">
            <v>0</v>
          </cell>
        </row>
        <row r="2193">
          <cell r="B2193">
            <v>0</v>
          </cell>
          <cell r="F2193">
            <v>0</v>
          </cell>
        </row>
        <row r="2194">
          <cell r="B2194">
            <v>0</v>
          </cell>
          <cell r="F2194">
            <v>0</v>
          </cell>
        </row>
        <row r="2195">
          <cell r="B2195">
            <v>0</v>
          </cell>
          <cell r="F2195">
            <v>0</v>
          </cell>
        </row>
        <row r="2196">
          <cell r="B2196">
            <v>0</v>
          </cell>
          <cell r="F2196">
            <v>0</v>
          </cell>
        </row>
        <row r="2197">
          <cell r="B2197">
            <v>0</v>
          </cell>
          <cell r="F2197">
            <v>0</v>
          </cell>
        </row>
        <row r="2198">
          <cell r="B2198">
            <v>0</v>
          </cell>
          <cell r="F2198">
            <v>0</v>
          </cell>
        </row>
        <row r="2199">
          <cell r="B2199">
            <v>0</v>
          </cell>
          <cell r="F2199">
            <v>0</v>
          </cell>
        </row>
        <row r="2200">
          <cell r="B2200">
            <v>0</v>
          </cell>
          <cell r="F2200">
            <v>0</v>
          </cell>
        </row>
        <row r="2201">
          <cell r="B2201">
            <v>0</v>
          </cell>
          <cell r="F2201">
            <v>0</v>
          </cell>
        </row>
        <row r="2202">
          <cell r="B2202">
            <v>0</v>
          </cell>
          <cell r="F2202">
            <v>0</v>
          </cell>
        </row>
        <row r="2203">
          <cell r="B2203">
            <v>0</v>
          </cell>
          <cell r="F2203">
            <v>0</v>
          </cell>
        </row>
        <row r="2204">
          <cell r="B2204">
            <v>0</v>
          </cell>
          <cell r="F2204">
            <v>0</v>
          </cell>
        </row>
        <row r="2205">
          <cell r="B2205">
            <v>0</v>
          </cell>
          <cell r="F2205">
            <v>0</v>
          </cell>
        </row>
        <row r="2206">
          <cell r="B2206">
            <v>0</v>
          </cell>
          <cell r="F2206">
            <v>0</v>
          </cell>
        </row>
        <row r="2207">
          <cell r="B2207">
            <v>0</v>
          </cell>
          <cell r="F2207">
            <v>0</v>
          </cell>
        </row>
        <row r="2208">
          <cell r="B2208">
            <v>0</v>
          </cell>
          <cell r="F2208">
            <v>0</v>
          </cell>
        </row>
        <row r="2209">
          <cell r="B2209">
            <v>0</v>
          </cell>
          <cell r="F2209">
            <v>0</v>
          </cell>
        </row>
        <row r="2210">
          <cell r="B2210">
            <v>0</v>
          </cell>
          <cell r="F2210">
            <v>0</v>
          </cell>
        </row>
        <row r="2211">
          <cell r="B2211">
            <v>0</v>
          </cell>
          <cell r="F2211">
            <v>0</v>
          </cell>
        </row>
        <row r="2212">
          <cell r="B2212">
            <v>0</v>
          </cell>
          <cell r="F2212">
            <v>0</v>
          </cell>
        </row>
        <row r="2213">
          <cell r="B2213">
            <v>0</v>
          </cell>
          <cell r="F2213">
            <v>0</v>
          </cell>
        </row>
        <row r="2214">
          <cell r="B2214">
            <v>0</v>
          </cell>
          <cell r="F2214">
            <v>0</v>
          </cell>
        </row>
        <row r="2215">
          <cell r="B2215">
            <v>0</v>
          </cell>
          <cell r="F2215">
            <v>0</v>
          </cell>
        </row>
        <row r="2216">
          <cell r="B2216">
            <v>0</v>
          </cell>
          <cell r="F2216">
            <v>0</v>
          </cell>
        </row>
        <row r="2217">
          <cell r="B2217">
            <v>0</v>
          </cell>
          <cell r="F2217">
            <v>0</v>
          </cell>
        </row>
        <row r="2218">
          <cell r="B2218">
            <v>0</v>
          </cell>
          <cell r="F2218">
            <v>0</v>
          </cell>
        </row>
        <row r="2219">
          <cell r="B2219">
            <v>0</v>
          </cell>
          <cell r="F2219">
            <v>0</v>
          </cell>
        </row>
        <row r="2220">
          <cell r="B2220">
            <v>0</v>
          </cell>
          <cell r="F2220">
            <v>0</v>
          </cell>
        </row>
        <row r="2221">
          <cell r="B2221">
            <v>0</v>
          </cell>
          <cell r="F2221">
            <v>0</v>
          </cell>
        </row>
        <row r="2222">
          <cell r="B2222">
            <v>0</v>
          </cell>
          <cell r="F2222">
            <v>0</v>
          </cell>
        </row>
        <row r="2223">
          <cell r="B2223">
            <v>0</v>
          </cell>
          <cell r="F2223">
            <v>0</v>
          </cell>
        </row>
        <row r="2224">
          <cell r="B2224">
            <v>0</v>
          </cell>
          <cell r="F2224">
            <v>0</v>
          </cell>
        </row>
        <row r="2225">
          <cell r="B2225">
            <v>0</v>
          </cell>
          <cell r="F2225">
            <v>0</v>
          </cell>
        </row>
        <row r="2226">
          <cell r="B2226">
            <v>0</v>
          </cell>
          <cell r="F2226">
            <v>0</v>
          </cell>
        </row>
        <row r="2227">
          <cell r="B2227">
            <v>0</v>
          </cell>
          <cell r="F2227">
            <v>0</v>
          </cell>
        </row>
        <row r="2228">
          <cell r="B2228">
            <v>0</v>
          </cell>
          <cell r="F2228">
            <v>0</v>
          </cell>
        </row>
        <row r="2229">
          <cell r="B2229">
            <v>0</v>
          </cell>
          <cell r="F2229">
            <v>0</v>
          </cell>
        </row>
        <row r="2230">
          <cell r="B2230">
            <v>0</v>
          </cell>
          <cell r="F2230">
            <v>0</v>
          </cell>
        </row>
        <row r="2231">
          <cell r="B2231">
            <v>0</v>
          </cell>
          <cell r="F2231">
            <v>0</v>
          </cell>
        </row>
        <row r="2232">
          <cell r="B2232">
            <v>0</v>
          </cell>
          <cell r="F2232">
            <v>0</v>
          </cell>
        </row>
        <row r="2233">
          <cell r="B2233">
            <v>0</v>
          </cell>
          <cell r="F2233">
            <v>0</v>
          </cell>
        </row>
        <row r="2234">
          <cell r="B2234">
            <v>0</v>
          </cell>
          <cell r="F2234">
            <v>0</v>
          </cell>
        </row>
        <row r="2235">
          <cell r="B2235">
            <v>0</v>
          </cell>
          <cell r="F2235">
            <v>0</v>
          </cell>
        </row>
        <row r="2236">
          <cell r="B2236">
            <v>0</v>
          </cell>
          <cell r="F2236">
            <v>0</v>
          </cell>
        </row>
        <row r="2237">
          <cell r="B2237">
            <v>0</v>
          </cell>
          <cell r="F2237">
            <v>0</v>
          </cell>
        </row>
        <row r="2238">
          <cell r="B2238">
            <v>0</v>
          </cell>
          <cell r="F2238">
            <v>0</v>
          </cell>
        </row>
        <row r="2239">
          <cell r="B2239">
            <v>0</v>
          </cell>
          <cell r="F2239">
            <v>0</v>
          </cell>
        </row>
        <row r="2240">
          <cell r="B2240">
            <v>0</v>
          </cell>
          <cell r="F2240">
            <v>0</v>
          </cell>
        </row>
        <row r="2241">
          <cell r="B2241">
            <v>0</v>
          </cell>
          <cell r="F2241">
            <v>0</v>
          </cell>
        </row>
        <row r="2242">
          <cell r="B2242">
            <v>0</v>
          </cell>
          <cell r="F2242">
            <v>0</v>
          </cell>
        </row>
        <row r="2243">
          <cell r="B2243">
            <v>0</v>
          </cell>
          <cell r="F2243">
            <v>0</v>
          </cell>
        </row>
        <row r="2244">
          <cell r="B2244">
            <v>0</v>
          </cell>
          <cell r="F2244">
            <v>0</v>
          </cell>
        </row>
        <row r="2245">
          <cell r="B2245">
            <v>0</v>
          </cell>
          <cell r="F2245">
            <v>0</v>
          </cell>
        </row>
        <row r="2246">
          <cell r="B2246">
            <v>0</v>
          </cell>
          <cell r="F2246">
            <v>0</v>
          </cell>
        </row>
        <row r="2247">
          <cell r="B2247">
            <v>0</v>
          </cell>
          <cell r="F2247">
            <v>0</v>
          </cell>
        </row>
        <row r="2248">
          <cell r="B2248">
            <v>0</v>
          </cell>
          <cell r="F2248">
            <v>0</v>
          </cell>
        </row>
        <row r="2249">
          <cell r="B2249">
            <v>0</v>
          </cell>
          <cell r="F2249">
            <v>0</v>
          </cell>
        </row>
        <row r="2250">
          <cell r="B2250">
            <v>0</v>
          </cell>
          <cell r="F2250">
            <v>0</v>
          </cell>
        </row>
        <row r="2251">
          <cell r="B2251">
            <v>0</v>
          </cell>
          <cell r="F2251">
            <v>0</v>
          </cell>
        </row>
        <row r="2252">
          <cell r="B2252">
            <v>0</v>
          </cell>
          <cell r="F2252">
            <v>0</v>
          </cell>
        </row>
        <row r="2253">
          <cell r="B2253">
            <v>0</v>
          </cell>
          <cell r="F2253">
            <v>0</v>
          </cell>
        </row>
        <row r="2254">
          <cell r="B2254">
            <v>0</v>
          </cell>
          <cell r="F2254">
            <v>0</v>
          </cell>
        </row>
        <row r="2255">
          <cell r="B2255">
            <v>0</v>
          </cell>
          <cell r="F2255">
            <v>0</v>
          </cell>
        </row>
        <row r="2256">
          <cell r="B2256">
            <v>0</v>
          </cell>
          <cell r="F2256">
            <v>0</v>
          </cell>
        </row>
        <row r="2257">
          <cell r="B2257">
            <v>0</v>
          </cell>
          <cell r="F2257">
            <v>0</v>
          </cell>
        </row>
        <row r="2258">
          <cell r="B2258">
            <v>0</v>
          </cell>
          <cell r="F2258">
            <v>0</v>
          </cell>
        </row>
        <row r="2259">
          <cell r="B2259">
            <v>0</v>
          </cell>
          <cell r="F2259">
            <v>0</v>
          </cell>
        </row>
        <row r="2260">
          <cell r="B2260">
            <v>0</v>
          </cell>
          <cell r="F2260">
            <v>0</v>
          </cell>
        </row>
        <row r="2261">
          <cell r="B2261">
            <v>0</v>
          </cell>
          <cell r="F2261">
            <v>0</v>
          </cell>
        </row>
        <row r="2262">
          <cell r="B2262">
            <v>0</v>
          </cell>
          <cell r="F2262">
            <v>0</v>
          </cell>
        </row>
        <row r="2263">
          <cell r="B2263">
            <v>0</v>
          </cell>
          <cell r="F2263">
            <v>0</v>
          </cell>
        </row>
        <row r="2264">
          <cell r="B2264">
            <v>0</v>
          </cell>
          <cell r="F2264">
            <v>0</v>
          </cell>
        </row>
        <row r="2265">
          <cell r="B2265">
            <v>0</v>
          </cell>
          <cell r="F2265">
            <v>0</v>
          </cell>
        </row>
        <row r="2266">
          <cell r="B2266">
            <v>0</v>
          </cell>
          <cell r="F2266">
            <v>0</v>
          </cell>
        </row>
        <row r="2267">
          <cell r="B2267">
            <v>0</v>
          </cell>
          <cell r="F2267">
            <v>0</v>
          </cell>
        </row>
        <row r="2268">
          <cell r="B2268">
            <v>0</v>
          </cell>
          <cell r="F2268">
            <v>0</v>
          </cell>
        </row>
        <row r="2269">
          <cell r="B2269">
            <v>0</v>
          </cell>
          <cell r="F2269">
            <v>0</v>
          </cell>
        </row>
        <row r="2270">
          <cell r="B2270">
            <v>0</v>
          </cell>
          <cell r="F2270">
            <v>0</v>
          </cell>
        </row>
        <row r="2271">
          <cell r="B2271">
            <v>0</v>
          </cell>
          <cell r="F2271">
            <v>0</v>
          </cell>
        </row>
        <row r="2272">
          <cell r="B2272">
            <v>0</v>
          </cell>
          <cell r="F2272">
            <v>0</v>
          </cell>
        </row>
        <row r="2273">
          <cell r="B2273">
            <v>0</v>
          </cell>
          <cell r="F2273">
            <v>0</v>
          </cell>
        </row>
        <row r="2274">
          <cell r="B2274">
            <v>0</v>
          </cell>
          <cell r="F2274">
            <v>0</v>
          </cell>
        </row>
        <row r="2275">
          <cell r="B2275">
            <v>0</v>
          </cell>
          <cell r="F2275">
            <v>0</v>
          </cell>
        </row>
        <row r="2276">
          <cell r="B2276">
            <v>0</v>
          </cell>
          <cell r="F2276">
            <v>0</v>
          </cell>
        </row>
        <row r="2277">
          <cell r="B2277">
            <v>0</v>
          </cell>
          <cell r="F2277">
            <v>0</v>
          </cell>
        </row>
        <row r="2278">
          <cell r="B2278">
            <v>0</v>
          </cell>
          <cell r="F2278">
            <v>0</v>
          </cell>
        </row>
        <row r="2279">
          <cell r="B2279">
            <v>0</v>
          </cell>
          <cell r="F2279">
            <v>0</v>
          </cell>
        </row>
        <row r="2280">
          <cell r="B2280">
            <v>0</v>
          </cell>
          <cell r="F2280">
            <v>0</v>
          </cell>
        </row>
        <row r="2281">
          <cell r="B2281">
            <v>0</v>
          </cell>
          <cell r="F2281">
            <v>0</v>
          </cell>
        </row>
        <row r="2282">
          <cell r="B2282">
            <v>0</v>
          </cell>
          <cell r="F2282">
            <v>0</v>
          </cell>
        </row>
        <row r="2283">
          <cell r="B2283">
            <v>0</v>
          </cell>
          <cell r="F2283">
            <v>0</v>
          </cell>
        </row>
        <row r="2284">
          <cell r="B2284">
            <v>0</v>
          </cell>
          <cell r="F2284">
            <v>0</v>
          </cell>
        </row>
        <row r="2285">
          <cell r="B2285">
            <v>0</v>
          </cell>
          <cell r="F2285">
            <v>0</v>
          </cell>
        </row>
        <row r="2286">
          <cell r="B2286">
            <v>0</v>
          </cell>
          <cell r="F2286">
            <v>0</v>
          </cell>
        </row>
        <row r="2287">
          <cell r="B2287">
            <v>0</v>
          </cell>
          <cell r="F2287">
            <v>0</v>
          </cell>
        </row>
        <row r="2288">
          <cell r="B2288">
            <v>0</v>
          </cell>
          <cell r="F2288">
            <v>0</v>
          </cell>
        </row>
        <row r="2289">
          <cell r="B2289">
            <v>0</v>
          </cell>
          <cell r="F2289">
            <v>0</v>
          </cell>
        </row>
        <row r="2290">
          <cell r="B2290">
            <v>0</v>
          </cell>
          <cell r="F2290">
            <v>0</v>
          </cell>
        </row>
        <row r="2291">
          <cell r="B2291">
            <v>0</v>
          </cell>
          <cell r="F2291">
            <v>0</v>
          </cell>
        </row>
        <row r="2292">
          <cell r="B2292">
            <v>0</v>
          </cell>
          <cell r="F2292">
            <v>0</v>
          </cell>
        </row>
        <row r="2293">
          <cell r="B2293">
            <v>0</v>
          </cell>
          <cell r="F2293">
            <v>0</v>
          </cell>
        </row>
        <row r="2294">
          <cell r="B2294">
            <v>0</v>
          </cell>
          <cell r="F2294">
            <v>0</v>
          </cell>
        </row>
        <row r="2295">
          <cell r="B2295">
            <v>0</v>
          </cell>
          <cell r="F2295">
            <v>0</v>
          </cell>
        </row>
        <row r="2296">
          <cell r="B2296">
            <v>0</v>
          </cell>
          <cell r="F2296">
            <v>0</v>
          </cell>
        </row>
        <row r="2297">
          <cell r="B2297">
            <v>0</v>
          </cell>
          <cell r="F2297">
            <v>0</v>
          </cell>
        </row>
        <row r="2298">
          <cell r="B2298">
            <v>0</v>
          </cell>
          <cell r="F2298">
            <v>0</v>
          </cell>
        </row>
        <row r="2299">
          <cell r="B2299">
            <v>0</v>
          </cell>
          <cell r="F2299">
            <v>0</v>
          </cell>
        </row>
        <row r="2300">
          <cell r="B2300">
            <v>0</v>
          </cell>
          <cell r="F2300">
            <v>0</v>
          </cell>
        </row>
        <row r="2301">
          <cell r="B2301">
            <v>0</v>
          </cell>
          <cell r="F2301">
            <v>0</v>
          </cell>
        </row>
        <row r="2302">
          <cell r="B2302">
            <v>0</v>
          </cell>
          <cell r="F2302">
            <v>0</v>
          </cell>
        </row>
        <row r="2303">
          <cell r="B2303">
            <v>0</v>
          </cell>
          <cell r="F2303">
            <v>0</v>
          </cell>
        </row>
        <row r="2304">
          <cell r="B2304">
            <v>0</v>
          </cell>
          <cell r="F2304">
            <v>0</v>
          </cell>
        </row>
        <row r="2305">
          <cell r="B2305">
            <v>0</v>
          </cell>
          <cell r="F2305">
            <v>0</v>
          </cell>
        </row>
        <row r="2306">
          <cell r="B2306">
            <v>0</v>
          </cell>
          <cell r="F2306">
            <v>0</v>
          </cell>
        </row>
        <row r="2307">
          <cell r="B2307">
            <v>0</v>
          </cell>
          <cell r="F2307">
            <v>0</v>
          </cell>
        </row>
        <row r="2308">
          <cell r="B2308">
            <v>0</v>
          </cell>
          <cell r="F2308">
            <v>0</v>
          </cell>
        </row>
        <row r="2309">
          <cell r="B2309">
            <v>0</v>
          </cell>
          <cell r="F2309">
            <v>0</v>
          </cell>
        </row>
        <row r="2310">
          <cell r="B2310">
            <v>0</v>
          </cell>
          <cell r="F2310">
            <v>0</v>
          </cell>
        </row>
        <row r="2311">
          <cell r="B2311">
            <v>0</v>
          </cell>
          <cell r="F2311">
            <v>0</v>
          </cell>
        </row>
        <row r="2312">
          <cell r="B2312">
            <v>0</v>
          </cell>
          <cell r="F2312">
            <v>0</v>
          </cell>
        </row>
        <row r="2313">
          <cell r="B2313">
            <v>0</v>
          </cell>
          <cell r="F2313">
            <v>0</v>
          </cell>
        </row>
        <row r="2314">
          <cell r="B2314">
            <v>0</v>
          </cell>
          <cell r="F2314">
            <v>0</v>
          </cell>
        </row>
        <row r="2315">
          <cell r="B2315">
            <v>0</v>
          </cell>
          <cell r="F2315">
            <v>0</v>
          </cell>
        </row>
        <row r="2316">
          <cell r="B2316">
            <v>0</v>
          </cell>
          <cell r="F2316">
            <v>0</v>
          </cell>
        </row>
        <row r="2317">
          <cell r="B2317">
            <v>0</v>
          </cell>
          <cell r="F2317">
            <v>0</v>
          </cell>
        </row>
        <row r="2318">
          <cell r="B2318">
            <v>0</v>
          </cell>
          <cell r="F2318">
            <v>0</v>
          </cell>
        </row>
        <row r="2319">
          <cell r="B2319">
            <v>0</v>
          </cell>
          <cell r="F2319">
            <v>0</v>
          </cell>
        </row>
        <row r="2320">
          <cell r="B2320">
            <v>0</v>
          </cell>
          <cell r="F2320">
            <v>0</v>
          </cell>
        </row>
        <row r="2321">
          <cell r="B2321">
            <v>0</v>
          </cell>
          <cell r="F2321">
            <v>0</v>
          </cell>
        </row>
        <row r="2322">
          <cell r="B2322">
            <v>0</v>
          </cell>
          <cell r="F2322">
            <v>0</v>
          </cell>
        </row>
        <row r="2323">
          <cell r="B2323">
            <v>0</v>
          </cell>
          <cell r="F2323">
            <v>0</v>
          </cell>
        </row>
        <row r="2324">
          <cell r="B2324">
            <v>0</v>
          </cell>
          <cell r="F2324">
            <v>0</v>
          </cell>
        </row>
        <row r="2325">
          <cell r="B2325">
            <v>0</v>
          </cell>
          <cell r="F2325">
            <v>0</v>
          </cell>
        </row>
        <row r="2326">
          <cell r="B2326">
            <v>0</v>
          </cell>
          <cell r="F2326">
            <v>0</v>
          </cell>
        </row>
        <row r="2327">
          <cell r="B2327">
            <v>0</v>
          </cell>
          <cell r="F2327">
            <v>0</v>
          </cell>
        </row>
        <row r="2328">
          <cell r="B2328">
            <v>0</v>
          </cell>
          <cell r="F2328">
            <v>0</v>
          </cell>
        </row>
        <row r="2329">
          <cell r="B2329">
            <v>0</v>
          </cell>
          <cell r="F2329">
            <v>0</v>
          </cell>
        </row>
        <row r="2330">
          <cell r="B2330">
            <v>0</v>
          </cell>
          <cell r="F2330">
            <v>0</v>
          </cell>
        </row>
        <row r="2331">
          <cell r="B2331">
            <v>0</v>
          </cell>
          <cell r="F2331">
            <v>0</v>
          </cell>
        </row>
        <row r="2332">
          <cell r="B2332">
            <v>0</v>
          </cell>
          <cell r="F2332">
            <v>0</v>
          </cell>
        </row>
        <row r="2333">
          <cell r="B2333">
            <v>0</v>
          </cell>
          <cell r="F2333">
            <v>0</v>
          </cell>
        </row>
        <row r="2334">
          <cell r="B2334">
            <v>0</v>
          </cell>
          <cell r="F2334">
            <v>0</v>
          </cell>
        </row>
        <row r="2335">
          <cell r="B2335">
            <v>0</v>
          </cell>
          <cell r="F2335">
            <v>0</v>
          </cell>
        </row>
        <row r="2336">
          <cell r="B2336">
            <v>0</v>
          </cell>
          <cell r="F2336">
            <v>0</v>
          </cell>
        </row>
        <row r="2337">
          <cell r="B2337">
            <v>0</v>
          </cell>
          <cell r="F2337">
            <v>0</v>
          </cell>
        </row>
        <row r="2338">
          <cell r="B2338">
            <v>0</v>
          </cell>
          <cell r="F2338">
            <v>0</v>
          </cell>
        </row>
        <row r="2339">
          <cell r="B2339">
            <v>0</v>
          </cell>
          <cell r="F2339">
            <v>0</v>
          </cell>
        </row>
        <row r="2340">
          <cell r="B2340">
            <v>0</v>
          </cell>
          <cell r="F2340">
            <v>0</v>
          </cell>
        </row>
        <row r="2341">
          <cell r="B2341">
            <v>0</v>
          </cell>
          <cell r="F2341">
            <v>0</v>
          </cell>
        </row>
        <row r="2342">
          <cell r="B2342">
            <v>0</v>
          </cell>
          <cell r="F2342">
            <v>0</v>
          </cell>
        </row>
        <row r="2343">
          <cell r="B2343">
            <v>0</v>
          </cell>
          <cell r="F2343">
            <v>0</v>
          </cell>
        </row>
        <row r="2344">
          <cell r="B2344">
            <v>0</v>
          </cell>
          <cell r="F2344">
            <v>0</v>
          </cell>
        </row>
        <row r="2345">
          <cell r="B2345">
            <v>0</v>
          </cell>
          <cell r="F2345">
            <v>0</v>
          </cell>
        </row>
        <row r="2346">
          <cell r="B2346">
            <v>0</v>
          </cell>
          <cell r="F2346">
            <v>0</v>
          </cell>
        </row>
        <row r="2347">
          <cell r="B2347">
            <v>0</v>
          </cell>
          <cell r="F2347">
            <v>0</v>
          </cell>
        </row>
        <row r="2348">
          <cell r="B2348">
            <v>0</v>
          </cell>
          <cell r="F2348">
            <v>0</v>
          </cell>
        </row>
        <row r="2349">
          <cell r="B2349">
            <v>0</v>
          </cell>
          <cell r="F2349">
            <v>0</v>
          </cell>
        </row>
        <row r="2350">
          <cell r="B2350">
            <v>0</v>
          </cell>
          <cell r="F2350">
            <v>0</v>
          </cell>
        </row>
        <row r="2351">
          <cell r="B2351">
            <v>0</v>
          </cell>
          <cell r="F2351">
            <v>0</v>
          </cell>
        </row>
        <row r="2352">
          <cell r="B2352">
            <v>0</v>
          </cell>
          <cell r="F2352">
            <v>0</v>
          </cell>
        </row>
        <row r="2353">
          <cell r="B2353">
            <v>0</v>
          </cell>
          <cell r="F2353">
            <v>0</v>
          </cell>
        </row>
        <row r="2354">
          <cell r="B2354">
            <v>0</v>
          </cell>
          <cell r="F2354">
            <v>0</v>
          </cell>
        </row>
        <row r="2355">
          <cell r="B2355">
            <v>0</v>
          </cell>
          <cell r="F2355">
            <v>0</v>
          </cell>
        </row>
        <row r="2356">
          <cell r="B2356">
            <v>0</v>
          </cell>
          <cell r="F2356">
            <v>0</v>
          </cell>
        </row>
        <row r="2357">
          <cell r="B2357">
            <v>0</v>
          </cell>
          <cell r="F2357">
            <v>0</v>
          </cell>
        </row>
        <row r="2358">
          <cell r="B2358">
            <v>0</v>
          </cell>
          <cell r="F2358">
            <v>0</v>
          </cell>
        </row>
        <row r="2359">
          <cell r="B2359">
            <v>0</v>
          </cell>
          <cell r="F2359">
            <v>0</v>
          </cell>
        </row>
        <row r="2360">
          <cell r="B2360">
            <v>0</v>
          </cell>
          <cell r="F2360">
            <v>0</v>
          </cell>
        </row>
        <row r="2361">
          <cell r="B2361">
            <v>0</v>
          </cell>
          <cell r="F2361">
            <v>0</v>
          </cell>
        </row>
        <row r="2362">
          <cell r="B2362">
            <v>0</v>
          </cell>
          <cell r="F2362">
            <v>0</v>
          </cell>
        </row>
        <row r="2363">
          <cell r="B2363">
            <v>0</v>
          </cell>
          <cell r="F2363">
            <v>0</v>
          </cell>
        </row>
        <row r="2364">
          <cell r="B2364">
            <v>0</v>
          </cell>
          <cell r="F2364">
            <v>0</v>
          </cell>
        </row>
        <row r="2365">
          <cell r="B2365">
            <v>0</v>
          </cell>
          <cell r="F2365">
            <v>0</v>
          </cell>
        </row>
      </sheetData>
      <sheetData sheetId="5">
        <row r="2">
          <cell r="D2" t="str">
            <v>Node</v>
          </cell>
        </row>
        <row r="3">
          <cell r="D3" t="str">
            <v>Fiscal year</v>
          </cell>
        </row>
        <row r="4">
          <cell r="D4" t="str">
            <v>Periods</v>
          </cell>
        </row>
        <row r="5">
          <cell r="D5" t="str">
            <v>All</v>
          </cell>
        </row>
        <row r="8">
          <cell r="D8" t="str">
            <v>Child Name</v>
          </cell>
          <cell r="F8" t="str">
            <v>Property</v>
          </cell>
          <cell r="H8" t="str">
            <v>Units</v>
          </cell>
        </row>
        <row r="9">
          <cell r="D9" t="str">
            <v>GB Node</v>
          </cell>
          <cell r="F9" t="str">
            <v>Load</v>
          </cell>
          <cell r="H9" t="str">
            <v>GWh</v>
          </cell>
        </row>
        <row r="10">
          <cell r="D10" t="str">
            <v>GB Node</v>
          </cell>
          <cell r="F10" t="str">
            <v>Generation</v>
          </cell>
          <cell r="H10" t="str">
            <v>GWh</v>
          </cell>
        </row>
        <row r="11">
          <cell r="D11" t="str">
            <v>GB Node</v>
          </cell>
          <cell r="F11" t="str">
            <v>Pump Load</v>
          </cell>
          <cell r="H11" t="str">
            <v>GWh</v>
          </cell>
        </row>
        <row r="12">
          <cell r="D12" t="str">
            <v>GB Node</v>
          </cell>
          <cell r="F12" t="str">
            <v>Demand Curtailed</v>
          </cell>
          <cell r="H12" t="str">
            <v>GWh</v>
          </cell>
        </row>
        <row r="13">
          <cell r="D13" t="str">
            <v>GB Node</v>
          </cell>
          <cell r="F13" t="str">
            <v>Imports</v>
          </cell>
          <cell r="H13" t="str">
            <v>GWh</v>
          </cell>
        </row>
        <row r="14">
          <cell r="D14" t="str">
            <v>GB Node</v>
          </cell>
          <cell r="F14" t="str">
            <v>Exports</v>
          </cell>
          <cell r="H14" t="str">
            <v>GWh</v>
          </cell>
        </row>
        <row r="15">
          <cell r="D15" t="str">
            <v>GB Node</v>
          </cell>
          <cell r="F15" t="str">
            <v>Unserved Energy</v>
          </cell>
          <cell r="H15" t="str">
            <v>GWh</v>
          </cell>
        </row>
        <row r="16">
          <cell r="D16" t="str">
            <v>GB Node</v>
          </cell>
          <cell r="F16" t="str">
            <v>Dump Energy</v>
          </cell>
          <cell r="H16" t="str">
            <v>GWh</v>
          </cell>
        </row>
        <row r="17">
          <cell r="D17" t="str">
            <v>GB Node</v>
          </cell>
          <cell r="F17" t="str">
            <v>Peak Load</v>
          </cell>
          <cell r="H17" t="str">
            <v>MW</v>
          </cell>
        </row>
        <row r="18">
          <cell r="D18" t="str">
            <v>NI</v>
          </cell>
          <cell r="F18" t="str">
            <v>Load</v>
          </cell>
          <cell r="H18" t="str">
            <v>GWh</v>
          </cell>
        </row>
        <row r="19">
          <cell r="D19" t="str">
            <v>NI</v>
          </cell>
          <cell r="F19" t="str">
            <v>Generation</v>
          </cell>
          <cell r="H19" t="str">
            <v>GWh</v>
          </cell>
        </row>
        <row r="20">
          <cell r="D20" t="str">
            <v>NI</v>
          </cell>
          <cell r="F20" t="str">
            <v>Pump Load</v>
          </cell>
          <cell r="H20" t="str">
            <v>GWh</v>
          </cell>
        </row>
        <row r="21">
          <cell r="D21" t="str">
            <v>NI</v>
          </cell>
          <cell r="F21" t="str">
            <v>Demand Curtailed</v>
          </cell>
          <cell r="H21" t="str">
            <v>GWh</v>
          </cell>
        </row>
        <row r="22">
          <cell r="D22" t="str">
            <v>NI</v>
          </cell>
          <cell r="F22" t="str">
            <v>Imports</v>
          </cell>
          <cell r="H22" t="str">
            <v>GWh</v>
          </cell>
        </row>
        <row r="23">
          <cell r="D23" t="str">
            <v>NI</v>
          </cell>
          <cell r="F23" t="str">
            <v>Exports</v>
          </cell>
          <cell r="H23" t="str">
            <v>GWh</v>
          </cell>
        </row>
        <row r="24">
          <cell r="D24" t="str">
            <v>NI</v>
          </cell>
          <cell r="F24" t="str">
            <v>Unserved Energy</v>
          </cell>
          <cell r="H24" t="str">
            <v>GWh</v>
          </cell>
        </row>
        <row r="25">
          <cell r="D25" t="str">
            <v>NI</v>
          </cell>
          <cell r="F25" t="str">
            <v>Dump Energy</v>
          </cell>
          <cell r="H25" t="str">
            <v>GWh</v>
          </cell>
        </row>
        <row r="26">
          <cell r="D26" t="str">
            <v>NI</v>
          </cell>
          <cell r="F26" t="str">
            <v>Peak Load</v>
          </cell>
          <cell r="H26" t="str">
            <v>MW</v>
          </cell>
        </row>
        <row r="27">
          <cell r="D27" t="str">
            <v>ROI</v>
          </cell>
          <cell r="F27" t="str">
            <v>Load</v>
          </cell>
          <cell r="H27" t="str">
            <v>GWh</v>
          </cell>
        </row>
        <row r="28">
          <cell r="D28" t="str">
            <v>ROI</v>
          </cell>
          <cell r="F28" t="str">
            <v>Generation</v>
          </cell>
          <cell r="H28" t="str">
            <v>GWh</v>
          </cell>
        </row>
        <row r="29">
          <cell r="D29" t="str">
            <v>ROI</v>
          </cell>
          <cell r="F29" t="str">
            <v>Pump Load</v>
          </cell>
          <cell r="H29" t="str">
            <v>GWh</v>
          </cell>
        </row>
        <row r="30">
          <cell r="D30" t="str">
            <v>ROI</v>
          </cell>
          <cell r="F30" t="str">
            <v>Demand Curtailed</v>
          </cell>
          <cell r="H30" t="str">
            <v>GWh</v>
          </cell>
        </row>
        <row r="31">
          <cell r="D31" t="str">
            <v>ROI</v>
          </cell>
          <cell r="F31" t="str">
            <v>Imports</v>
          </cell>
          <cell r="H31" t="str">
            <v>GWh</v>
          </cell>
        </row>
        <row r="32">
          <cell r="D32" t="str">
            <v>ROI</v>
          </cell>
          <cell r="F32" t="str">
            <v>Exports</v>
          </cell>
          <cell r="H32" t="str">
            <v>GWh</v>
          </cell>
        </row>
        <row r="33">
          <cell r="D33" t="str">
            <v>ROI</v>
          </cell>
          <cell r="F33" t="str">
            <v>Unserved Energy</v>
          </cell>
          <cell r="H33" t="str">
            <v>GWh</v>
          </cell>
        </row>
        <row r="34">
          <cell r="D34" t="str">
            <v>ROI</v>
          </cell>
          <cell r="F34" t="str">
            <v>Dump Energy</v>
          </cell>
          <cell r="H34" t="str">
            <v>GWh</v>
          </cell>
        </row>
        <row r="35">
          <cell r="D35" t="str">
            <v>ROI</v>
          </cell>
          <cell r="F35" t="str">
            <v>Peak Load</v>
          </cell>
          <cell r="H35" t="str">
            <v>MW</v>
          </cell>
        </row>
        <row r="36">
          <cell r="D36">
            <v>0</v>
          </cell>
          <cell r="F36">
            <v>0</v>
          </cell>
          <cell r="H36">
            <v>0</v>
          </cell>
        </row>
        <row r="37">
          <cell r="D37">
            <v>0</v>
          </cell>
          <cell r="F37">
            <v>0</v>
          </cell>
          <cell r="H37">
            <v>0</v>
          </cell>
        </row>
        <row r="38">
          <cell r="D38">
            <v>0</v>
          </cell>
          <cell r="F38">
            <v>0</v>
          </cell>
          <cell r="H38">
            <v>0</v>
          </cell>
        </row>
        <row r="39">
          <cell r="D39">
            <v>0</v>
          </cell>
          <cell r="F39">
            <v>0</v>
          </cell>
          <cell r="H39">
            <v>0</v>
          </cell>
        </row>
        <row r="40">
          <cell r="D40">
            <v>0</v>
          </cell>
          <cell r="F40">
            <v>0</v>
          </cell>
          <cell r="H40">
            <v>0</v>
          </cell>
        </row>
        <row r="41">
          <cell r="D41">
            <v>0</v>
          </cell>
          <cell r="F41">
            <v>0</v>
          </cell>
          <cell r="H41">
            <v>0</v>
          </cell>
        </row>
        <row r="42">
          <cell r="D42">
            <v>0</v>
          </cell>
          <cell r="F42">
            <v>0</v>
          </cell>
          <cell r="H42">
            <v>0</v>
          </cell>
        </row>
        <row r="43">
          <cell r="D43">
            <v>0</v>
          </cell>
          <cell r="F43">
            <v>0</v>
          </cell>
          <cell r="H43">
            <v>0</v>
          </cell>
        </row>
        <row r="44">
          <cell r="D44">
            <v>0</v>
          </cell>
          <cell r="F44">
            <v>0</v>
          </cell>
          <cell r="H44">
            <v>0</v>
          </cell>
        </row>
        <row r="45">
          <cell r="D45">
            <v>0</v>
          </cell>
          <cell r="F45">
            <v>0</v>
          </cell>
          <cell r="H45">
            <v>0</v>
          </cell>
        </row>
        <row r="46">
          <cell r="D46">
            <v>0</v>
          </cell>
          <cell r="F46">
            <v>0</v>
          </cell>
          <cell r="H46">
            <v>0</v>
          </cell>
        </row>
        <row r="47">
          <cell r="D47">
            <v>0</v>
          </cell>
          <cell r="F47">
            <v>0</v>
          </cell>
          <cell r="H47">
            <v>0</v>
          </cell>
        </row>
        <row r="48">
          <cell r="D48">
            <v>0</v>
          </cell>
          <cell r="F48">
            <v>0</v>
          </cell>
          <cell r="H48">
            <v>0</v>
          </cell>
        </row>
        <row r="49">
          <cell r="D49">
            <v>0</v>
          </cell>
          <cell r="F49">
            <v>0</v>
          </cell>
          <cell r="H49">
            <v>0</v>
          </cell>
        </row>
        <row r="50">
          <cell r="D50">
            <v>0</v>
          </cell>
          <cell r="F50">
            <v>0</v>
          </cell>
          <cell r="H50">
            <v>0</v>
          </cell>
        </row>
        <row r="51">
          <cell r="D51">
            <v>0</v>
          </cell>
          <cell r="F51">
            <v>0</v>
          </cell>
          <cell r="H51">
            <v>0</v>
          </cell>
        </row>
        <row r="52">
          <cell r="D52">
            <v>0</v>
          </cell>
          <cell r="F52">
            <v>0</v>
          </cell>
          <cell r="H52">
            <v>0</v>
          </cell>
        </row>
        <row r="53">
          <cell r="D53">
            <v>0</v>
          </cell>
          <cell r="F53">
            <v>0</v>
          </cell>
          <cell r="H53">
            <v>0</v>
          </cell>
        </row>
        <row r="54">
          <cell r="D54">
            <v>0</v>
          </cell>
          <cell r="F54">
            <v>0</v>
          </cell>
          <cell r="H54">
            <v>0</v>
          </cell>
        </row>
        <row r="55">
          <cell r="D55">
            <v>0</v>
          </cell>
          <cell r="F55">
            <v>0</v>
          </cell>
          <cell r="H55">
            <v>0</v>
          </cell>
        </row>
        <row r="56">
          <cell r="D56">
            <v>0</v>
          </cell>
          <cell r="F56">
            <v>0</v>
          </cell>
          <cell r="H56">
            <v>0</v>
          </cell>
        </row>
        <row r="57">
          <cell r="D57">
            <v>0</v>
          </cell>
          <cell r="F57">
            <v>0</v>
          </cell>
          <cell r="H57">
            <v>0</v>
          </cell>
        </row>
        <row r="58">
          <cell r="D58">
            <v>0</v>
          </cell>
          <cell r="F58">
            <v>0</v>
          </cell>
          <cell r="H58">
            <v>0</v>
          </cell>
        </row>
        <row r="59">
          <cell r="D59">
            <v>0</v>
          </cell>
          <cell r="F59">
            <v>0</v>
          </cell>
          <cell r="H59">
            <v>0</v>
          </cell>
        </row>
        <row r="60">
          <cell r="D60">
            <v>0</v>
          </cell>
          <cell r="F60">
            <v>0</v>
          </cell>
          <cell r="H60">
            <v>0</v>
          </cell>
        </row>
        <row r="61">
          <cell r="D61">
            <v>0</v>
          </cell>
          <cell r="F61">
            <v>0</v>
          </cell>
          <cell r="H61">
            <v>0</v>
          </cell>
        </row>
        <row r="62">
          <cell r="D62">
            <v>0</v>
          </cell>
          <cell r="F62">
            <v>0</v>
          </cell>
          <cell r="H62">
            <v>0</v>
          </cell>
        </row>
        <row r="63">
          <cell r="D63">
            <v>0</v>
          </cell>
          <cell r="F63">
            <v>0</v>
          </cell>
          <cell r="H63">
            <v>0</v>
          </cell>
        </row>
        <row r="64">
          <cell r="D64">
            <v>0</v>
          </cell>
          <cell r="F64">
            <v>0</v>
          </cell>
          <cell r="H64">
            <v>0</v>
          </cell>
        </row>
        <row r="65">
          <cell r="D65">
            <v>0</v>
          </cell>
          <cell r="F65">
            <v>0</v>
          </cell>
          <cell r="H65">
            <v>0</v>
          </cell>
        </row>
        <row r="66">
          <cell r="D66">
            <v>0</v>
          </cell>
          <cell r="F66">
            <v>0</v>
          </cell>
          <cell r="H66">
            <v>0</v>
          </cell>
        </row>
        <row r="67">
          <cell r="D67">
            <v>0</v>
          </cell>
          <cell r="F67">
            <v>0</v>
          </cell>
          <cell r="H67">
            <v>0</v>
          </cell>
        </row>
        <row r="68">
          <cell r="D68">
            <v>0</v>
          </cell>
          <cell r="F68">
            <v>0</v>
          </cell>
          <cell r="H68">
            <v>0</v>
          </cell>
        </row>
        <row r="69">
          <cell r="D69">
            <v>0</v>
          </cell>
          <cell r="F69">
            <v>0</v>
          </cell>
          <cell r="H69">
            <v>0</v>
          </cell>
        </row>
        <row r="70">
          <cell r="D70">
            <v>0</v>
          </cell>
          <cell r="F70">
            <v>0</v>
          </cell>
          <cell r="H70">
            <v>0</v>
          </cell>
        </row>
        <row r="71">
          <cell r="D71">
            <v>0</v>
          </cell>
          <cell r="F71">
            <v>0</v>
          </cell>
          <cell r="H71">
            <v>0</v>
          </cell>
        </row>
        <row r="72">
          <cell r="D72">
            <v>0</v>
          </cell>
          <cell r="F72">
            <v>0</v>
          </cell>
          <cell r="H72">
            <v>0</v>
          </cell>
        </row>
        <row r="73">
          <cell r="D73">
            <v>0</v>
          </cell>
          <cell r="F73">
            <v>0</v>
          </cell>
          <cell r="H73">
            <v>0</v>
          </cell>
        </row>
        <row r="74">
          <cell r="D74">
            <v>0</v>
          </cell>
          <cell r="F74">
            <v>0</v>
          </cell>
          <cell r="H74">
            <v>0</v>
          </cell>
        </row>
        <row r="75">
          <cell r="D75">
            <v>0</v>
          </cell>
          <cell r="F75">
            <v>0</v>
          </cell>
          <cell r="H75">
            <v>0</v>
          </cell>
        </row>
        <row r="76">
          <cell r="D76">
            <v>0</v>
          </cell>
          <cell r="F76">
            <v>0</v>
          </cell>
          <cell r="H76">
            <v>0</v>
          </cell>
        </row>
        <row r="77">
          <cell r="D77">
            <v>0</v>
          </cell>
          <cell r="F77">
            <v>0</v>
          </cell>
          <cell r="H77">
            <v>0</v>
          </cell>
        </row>
        <row r="78">
          <cell r="D78">
            <v>0</v>
          </cell>
          <cell r="F78">
            <v>0</v>
          </cell>
          <cell r="H78">
            <v>0</v>
          </cell>
        </row>
        <row r="79">
          <cell r="D79">
            <v>0</v>
          </cell>
          <cell r="F79">
            <v>0</v>
          </cell>
          <cell r="H79">
            <v>0</v>
          </cell>
        </row>
        <row r="80">
          <cell r="D80">
            <v>0</v>
          </cell>
          <cell r="F80">
            <v>0</v>
          </cell>
          <cell r="H80">
            <v>0</v>
          </cell>
        </row>
        <row r="81">
          <cell r="D81">
            <v>0</v>
          </cell>
          <cell r="F81">
            <v>0</v>
          </cell>
          <cell r="H81">
            <v>0</v>
          </cell>
        </row>
        <row r="82">
          <cell r="D82">
            <v>0</v>
          </cell>
          <cell r="F82">
            <v>0</v>
          </cell>
          <cell r="H82">
            <v>0</v>
          </cell>
        </row>
        <row r="83">
          <cell r="D83">
            <v>0</v>
          </cell>
          <cell r="F83">
            <v>0</v>
          </cell>
          <cell r="H83">
            <v>0</v>
          </cell>
        </row>
        <row r="84">
          <cell r="D84">
            <v>0</v>
          </cell>
          <cell r="F84">
            <v>0</v>
          </cell>
          <cell r="H84">
            <v>0</v>
          </cell>
        </row>
        <row r="85">
          <cell r="D85">
            <v>0</v>
          </cell>
          <cell r="F85">
            <v>0</v>
          </cell>
          <cell r="H85">
            <v>0</v>
          </cell>
        </row>
        <row r="86">
          <cell r="D86">
            <v>0</v>
          </cell>
          <cell r="F86">
            <v>0</v>
          </cell>
          <cell r="H86">
            <v>0</v>
          </cell>
        </row>
        <row r="87">
          <cell r="D87">
            <v>0</v>
          </cell>
          <cell r="F87">
            <v>0</v>
          </cell>
          <cell r="H87">
            <v>0</v>
          </cell>
        </row>
        <row r="88">
          <cell r="D88">
            <v>0</v>
          </cell>
          <cell r="F88">
            <v>0</v>
          </cell>
          <cell r="H88">
            <v>0</v>
          </cell>
        </row>
        <row r="89">
          <cell r="D89">
            <v>0</v>
          </cell>
          <cell r="F89">
            <v>0</v>
          </cell>
          <cell r="H89">
            <v>0</v>
          </cell>
        </row>
        <row r="90">
          <cell r="D90">
            <v>0</v>
          </cell>
          <cell r="F90">
            <v>0</v>
          </cell>
          <cell r="H90">
            <v>0</v>
          </cell>
        </row>
        <row r="91">
          <cell r="D91">
            <v>0</v>
          </cell>
          <cell r="F91">
            <v>0</v>
          </cell>
          <cell r="H91">
            <v>0</v>
          </cell>
        </row>
        <row r="92">
          <cell r="D92">
            <v>0</v>
          </cell>
          <cell r="F92">
            <v>0</v>
          </cell>
          <cell r="H92">
            <v>0</v>
          </cell>
        </row>
        <row r="93">
          <cell r="D93">
            <v>0</v>
          </cell>
          <cell r="F93">
            <v>0</v>
          </cell>
          <cell r="H93">
            <v>0</v>
          </cell>
        </row>
        <row r="94">
          <cell r="D94">
            <v>0</v>
          </cell>
          <cell r="F94">
            <v>0</v>
          </cell>
          <cell r="H94">
            <v>0</v>
          </cell>
        </row>
        <row r="95">
          <cell r="D95">
            <v>0</v>
          </cell>
          <cell r="F95">
            <v>0</v>
          </cell>
          <cell r="H95">
            <v>0</v>
          </cell>
        </row>
        <row r="96">
          <cell r="D96">
            <v>0</v>
          </cell>
          <cell r="F96">
            <v>0</v>
          </cell>
          <cell r="H96">
            <v>0</v>
          </cell>
        </row>
        <row r="97">
          <cell r="D97">
            <v>0</v>
          </cell>
          <cell r="F97">
            <v>0</v>
          </cell>
          <cell r="H97">
            <v>0</v>
          </cell>
        </row>
        <row r="98">
          <cell r="D98">
            <v>0</v>
          </cell>
          <cell r="F98">
            <v>0</v>
          </cell>
          <cell r="H98">
            <v>0</v>
          </cell>
        </row>
        <row r="99">
          <cell r="D99">
            <v>0</v>
          </cell>
          <cell r="F99">
            <v>0</v>
          </cell>
          <cell r="H99">
            <v>0</v>
          </cell>
        </row>
        <row r="100">
          <cell r="D100">
            <v>0</v>
          </cell>
          <cell r="F100">
            <v>0</v>
          </cell>
          <cell r="H100">
            <v>0</v>
          </cell>
        </row>
        <row r="101">
          <cell r="D101">
            <v>0</v>
          </cell>
          <cell r="F101">
            <v>0</v>
          </cell>
          <cell r="H101">
            <v>0</v>
          </cell>
        </row>
        <row r="102">
          <cell r="D102">
            <v>0</v>
          </cell>
          <cell r="F102">
            <v>0</v>
          </cell>
          <cell r="H102">
            <v>0</v>
          </cell>
        </row>
        <row r="103">
          <cell r="D103">
            <v>0</v>
          </cell>
          <cell r="F103">
            <v>0</v>
          </cell>
          <cell r="H103">
            <v>0</v>
          </cell>
        </row>
        <row r="104">
          <cell r="D104">
            <v>0</v>
          </cell>
          <cell r="F104">
            <v>0</v>
          </cell>
          <cell r="H104">
            <v>0</v>
          </cell>
        </row>
        <row r="105">
          <cell r="D105">
            <v>0</v>
          </cell>
          <cell r="F105">
            <v>0</v>
          </cell>
          <cell r="H105">
            <v>0</v>
          </cell>
        </row>
        <row r="106">
          <cell r="D106">
            <v>0</v>
          </cell>
          <cell r="F106">
            <v>0</v>
          </cell>
          <cell r="H106">
            <v>0</v>
          </cell>
        </row>
        <row r="107">
          <cell r="D107">
            <v>0</v>
          </cell>
          <cell r="F107">
            <v>0</v>
          </cell>
          <cell r="H107">
            <v>0</v>
          </cell>
        </row>
        <row r="108">
          <cell r="D108">
            <v>0</v>
          </cell>
          <cell r="F108">
            <v>0</v>
          </cell>
          <cell r="H108">
            <v>0</v>
          </cell>
        </row>
        <row r="109">
          <cell r="D109">
            <v>0</v>
          </cell>
          <cell r="F109">
            <v>0</v>
          </cell>
          <cell r="H109">
            <v>0</v>
          </cell>
        </row>
        <row r="110">
          <cell r="D110">
            <v>0</v>
          </cell>
          <cell r="F110">
            <v>0</v>
          </cell>
          <cell r="H110">
            <v>0</v>
          </cell>
        </row>
        <row r="111">
          <cell r="D111">
            <v>0</v>
          </cell>
          <cell r="F111">
            <v>0</v>
          </cell>
          <cell r="H111">
            <v>0</v>
          </cell>
        </row>
        <row r="112">
          <cell r="D112">
            <v>0</v>
          </cell>
          <cell r="F112">
            <v>0</v>
          </cell>
          <cell r="H112">
            <v>0</v>
          </cell>
        </row>
        <row r="113">
          <cell r="D113">
            <v>0</v>
          </cell>
          <cell r="F113">
            <v>0</v>
          </cell>
          <cell r="H113">
            <v>0</v>
          </cell>
        </row>
        <row r="114">
          <cell r="D114">
            <v>0</v>
          </cell>
          <cell r="F114">
            <v>0</v>
          </cell>
          <cell r="H114">
            <v>0</v>
          </cell>
        </row>
        <row r="115">
          <cell r="D115">
            <v>0</v>
          </cell>
          <cell r="F115">
            <v>0</v>
          </cell>
          <cell r="H115">
            <v>0</v>
          </cell>
        </row>
        <row r="116">
          <cell r="D116">
            <v>0</v>
          </cell>
          <cell r="F116">
            <v>0</v>
          </cell>
          <cell r="H116">
            <v>0</v>
          </cell>
        </row>
        <row r="117">
          <cell r="D117">
            <v>0</v>
          </cell>
          <cell r="F117">
            <v>0</v>
          </cell>
          <cell r="H117">
            <v>0</v>
          </cell>
        </row>
        <row r="118">
          <cell r="D118">
            <v>0</v>
          </cell>
          <cell r="F118">
            <v>0</v>
          </cell>
          <cell r="H118">
            <v>0</v>
          </cell>
        </row>
        <row r="119">
          <cell r="D119">
            <v>0</v>
          </cell>
          <cell r="F119">
            <v>0</v>
          </cell>
          <cell r="H119">
            <v>0</v>
          </cell>
        </row>
        <row r="120">
          <cell r="D120">
            <v>0</v>
          </cell>
          <cell r="F120">
            <v>0</v>
          </cell>
          <cell r="H120">
            <v>0</v>
          </cell>
        </row>
        <row r="121">
          <cell r="D121">
            <v>0</v>
          </cell>
          <cell r="F121">
            <v>0</v>
          </cell>
          <cell r="H121">
            <v>0</v>
          </cell>
        </row>
        <row r="122">
          <cell r="D122">
            <v>0</v>
          </cell>
          <cell r="F122">
            <v>0</v>
          </cell>
          <cell r="H122">
            <v>0</v>
          </cell>
        </row>
        <row r="123">
          <cell r="D123">
            <v>0</v>
          </cell>
          <cell r="F123">
            <v>0</v>
          </cell>
          <cell r="H123">
            <v>0</v>
          </cell>
        </row>
        <row r="124">
          <cell r="D124">
            <v>0</v>
          </cell>
          <cell r="F124">
            <v>0</v>
          </cell>
          <cell r="H124">
            <v>0</v>
          </cell>
        </row>
        <row r="125">
          <cell r="D125">
            <v>0</v>
          </cell>
          <cell r="F125">
            <v>0</v>
          </cell>
          <cell r="H125">
            <v>0</v>
          </cell>
        </row>
        <row r="126">
          <cell r="D126">
            <v>0</v>
          </cell>
          <cell r="F126">
            <v>0</v>
          </cell>
          <cell r="H126">
            <v>0</v>
          </cell>
        </row>
        <row r="127">
          <cell r="D127">
            <v>0</v>
          </cell>
          <cell r="F127">
            <v>0</v>
          </cell>
          <cell r="H127">
            <v>0</v>
          </cell>
        </row>
        <row r="128">
          <cell r="D128">
            <v>0</v>
          </cell>
          <cell r="F128">
            <v>0</v>
          </cell>
          <cell r="H128">
            <v>0</v>
          </cell>
        </row>
        <row r="129">
          <cell r="D129">
            <v>0</v>
          </cell>
          <cell r="F129">
            <v>0</v>
          </cell>
          <cell r="H129">
            <v>0</v>
          </cell>
        </row>
        <row r="130">
          <cell r="D130">
            <v>0</v>
          </cell>
          <cell r="F130">
            <v>0</v>
          </cell>
          <cell r="H130">
            <v>0</v>
          </cell>
        </row>
        <row r="131">
          <cell r="D131">
            <v>0</v>
          </cell>
          <cell r="F131">
            <v>0</v>
          </cell>
          <cell r="H131">
            <v>0</v>
          </cell>
        </row>
        <row r="132">
          <cell r="D132">
            <v>0</v>
          </cell>
          <cell r="F132">
            <v>0</v>
          </cell>
          <cell r="H132">
            <v>0</v>
          </cell>
        </row>
        <row r="133">
          <cell r="D133">
            <v>0</v>
          </cell>
          <cell r="F133">
            <v>0</v>
          </cell>
          <cell r="H133">
            <v>0</v>
          </cell>
        </row>
        <row r="134">
          <cell r="D134">
            <v>0</v>
          </cell>
          <cell r="F134">
            <v>0</v>
          </cell>
          <cell r="H134">
            <v>0</v>
          </cell>
        </row>
        <row r="135">
          <cell r="D135">
            <v>0</v>
          </cell>
          <cell r="F135">
            <v>0</v>
          </cell>
          <cell r="H135">
            <v>0</v>
          </cell>
        </row>
        <row r="136">
          <cell r="D136">
            <v>0</v>
          </cell>
          <cell r="F136">
            <v>0</v>
          </cell>
          <cell r="H136">
            <v>0</v>
          </cell>
        </row>
        <row r="137">
          <cell r="D137">
            <v>0</v>
          </cell>
          <cell r="F137">
            <v>0</v>
          </cell>
          <cell r="H137">
            <v>0</v>
          </cell>
        </row>
        <row r="138">
          <cell r="D138">
            <v>0</v>
          </cell>
          <cell r="F138">
            <v>0</v>
          </cell>
          <cell r="H138">
            <v>0</v>
          </cell>
        </row>
        <row r="139">
          <cell r="D139">
            <v>0</v>
          </cell>
          <cell r="F139">
            <v>0</v>
          </cell>
          <cell r="H139">
            <v>0</v>
          </cell>
        </row>
        <row r="140">
          <cell r="D140">
            <v>0</v>
          </cell>
          <cell r="F140">
            <v>0</v>
          </cell>
          <cell r="H140">
            <v>0</v>
          </cell>
        </row>
        <row r="141">
          <cell r="D141">
            <v>0</v>
          </cell>
          <cell r="F141">
            <v>0</v>
          </cell>
          <cell r="H141">
            <v>0</v>
          </cell>
        </row>
        <row r="142">
          <cell r="D142">
            <v>0</v>
          </cell>
          <cell r="F142">
            <v>0</v>
          </cell>
          <cell r="H142">
            <v>0</v>
          </cell>
        </row>
        <row r="143">
          <cell r="D143">
            <v>0</v>
          </cell>
          <cell r="F143">
            <v>0</v>
          </cell>
          <cell r="H143">
            <v>0</v>
          </cell>
        </row>
        <row r="144">
          <cell r="D144">
            <v>0</v>
          </cell>
          <cell r="F144">
            <v>0</v>
          </cell>
          <cell r="H144">
            <v>0</v>
          </cell>
        </row>
        <row r="145">
          <cell r="D145">
            <v>0</v>
          </cell>
          <cell r="F145">
            <v>0</v>
          </cell>
          <cell r="H145">
            <v>0</v>
          </cell>
        </row>
        <row r="146">
          <cell r="D146">
            <v>0</v>
          </cell>
          <cell r="F146">
            <v>0</v>
          </cell>
          <cell r="H146">
            <v>0</v>
          </cell>
        </row>
        <row r="147">
          <cell r="D147">
            <v>0</v>
          </cell>
          <cell r="F147">
            <v>0</v>
          </cell>
          <cell r="H147">
            <v>0</v>
          </cell>
        </row>
        <row r="148">
          <cell r="D148">
            <v>0</v>
          </cell>
          <cell r="F148">
            <v>0</v>
          </cell>
          <cell r="H148">
            <v>0</v>
          </cell>
        </row>
        <row r="149">
          <cell r="D149">
            <v>0</v>
          </cell>
          <cell r="F149">
            <v>0</v>
          </cell>
          <cell r="H149">
            <v>0</v>
          </cell>
        </row>
        <row r="150">
          <cell r="D150">
            <v>0</v>
          </cell>
          <cell r="F150">
            <v>0</v>
          </cell>
          <cell r="H150">
            <v>0</v>
          </cell>
        </row>
        <row r="151">
          <cell r="D151">
            <v>0</v>
          </cell>
          <cell r="F151">
            <v>0</v>
          </cell>
          <cell r="H151">
            <v>0</v>
          </cell>
        </row>
        <row r="152">
          <cell r="D152">
            <v>0</v>
          </cell>
          <cell r="F152">
            <v>0</v>
          </cell>
          <cell r="H152">
            <v>0</v>
          </cell>
        </row>
        <row r="153">
          <cell r="D153">
            <v>0</v>
          </cell>
          <cell r="F153">
            <v>0</v>
          </cell>
          <cell r="H153">
            <v>0</v>
          </cell>
        </row>
        <row r="154">
          <cell r="D154">
            <v>0</v>
          </cell>
          <cell r="F154">
            <v>0</v>
          </cell>
          <cell r="H154">
            <v>0</v>
          </cell>
        </row>
        <row r="155">
          <cell r="D155">
            <v>0</v>
          </cell>
          <cell r="F155">
            <v>0</v>
          </cell>
          <cell r="H155">
            <v>0</v>
          </cell>
        </row>
        <row r="156">
          <cell r="D156">
            <v>0</v>
          </cell>
          <cell r="F156">
            <v>0</v>
          </cell>
          <cell r="H156">
            <v>0</v>
          </cell>
        </row>
        <row r="157">
          <cell r="D157">
            <v>0</v>
          </cell>
          <cell r="F157">
            <v>0</v>
          </cell>
          <cell r="H157">
            <v>0</v>
          </cell>
        </row>
        <row r="158">
          <cell r="D158">
            <v>0</v>
          </cell>
          <cell r="F158">
            <v>0</v>
          </cell>
          <cell r="H158">
            <v>0</v>
          </cell>
        </row>
        <row r="159">
          <cell r="D159">
            <v>0</v>
          </cell>
          <cell r="F159">
            <v>0</v>
          </cell>
          <cell r="H159">
            <v>0</v>
          </cell>
        </row>
        <row r="160">
          <cell r="D160">
            <v>0</v>
          </cell>
          <cell r="F160">
            <v>0</v>
          </cell>
          <cell r="H160">
            <v>0</v>
          </cell>
        </row>
        <row r="161">
          <cell r="D161">
            <v>0</v>
          </cell>
          <cell r="F161">
            <v>0</v>
          </cell>
          <cell r="H161">
            <v>0</v>
          </cell>
        </row>
        <row r="162">
          <cell r="D162">
            <v>0</v>
          </cell>
          <cell r="F162">
            <v>0</v>
          </cell>
          <cell r="H162">
            <v>0</v>
          </cell>
        </row>
        <row r="163">
          <cell r="D163">
            <v>0</v>
          </cell>
          <cell r="F163">
            <v>0</v>
          </cell>
          <cell r="H163">
            <v>0</v>
          </cell>
        </row>
        <row r="164">
          <cell r="D164">
            <v>0</v>
          </cell>
          <cell r="F164">
            <v>0</v>
          </cell>
          <cell r="H164">
            <v>0</v>
          </cell>
        </row>
        <row r="165">
          <cell r="D165">
            <v>0</v>
          </cell>
          <cell r="F165">
            <v>0</v>
          </cell>
          <cell r="H165">
            <v>0</v>
          </cell>
        </row>
        <row r="166">
          <cell r="D166">
            <v>0</v>
          </cell>
          <cell r="F166">
            <v>0</v>
          </cell>
          <cell r="H166">
            <v>0</v>
          </cell>
        </row>
        <row r="167">
          <cell r="D167">
            <v>0</v>
          </cell>
          <cell r="F167">
            <v>0</v>
          </cell>
          <cell r="H167">
            <v>0</v>
          </cell>
        </row>
        <row r="168">
          <cell r="D168">
            <v>0</v>
          </cell>
          <cell r="F168">
            <v>0</v>
          </cell>
          <cell r="H168">
            <v>0</v>
          </cell>
        </row>
        <row r="169">
          <cell r="D169">
            <v>0</v>
          </cell>
          <cell r="F169">
            <v>0</v>
          </cell>
          <cell r="H169">
            <v>0</v>
          </cell>
        </row>
        <row r="170">
          <cell r="D170">
            <v>0</v>
          </cell>
          <cell r="F170">
            <v>0</v>
          </cell>
          <cell r="H170">
            <v>0</v>
          </cell>
        </row>
        <row r="171">
          <cell r="D171">
            <v>0</v>
          </cell>
          <cell r="F171">
            <v>0</v>
          </cell>
          <cell r="H171">
            <v>0</v>
          </cell>
        </row>
        <row r="172">
          <cell r="D172">
            <v>0</v>
          </cell>
          <cell r="F172">
            <v>0</v>
          </cell>
          <cell r="H172">
            <v>0</v>
          </cell>
        </row>
        <row r="173">
          <cell r="D173">
            <v>0</v>
          </cell>
          <cell r="F173">
            <v>0</v>
          </cell>
          <cell r="H173">
            <v>0</v>
          </cell>
        </row>
        <row r="174">
          <cell r="D174">
            <v>0</v>
          </cell>
          <cell r="F174">
            <v>0</v>
          </cell>
          <cell r="H174">
            <v>0</v>
          </cell>
        </row>
        <row r="175">
          <cell r="D175">
            <v>0</v>
          </cell>
          <cell r="F175">
            <v>0</v>
          </cell>
          <cell r="H175">
            <v>0</v>
          </cell>
        </row>
        <row r="176">
          <cell r="D176">
            <v>0</v>
          </cell>
          <cell r="F176">
            <v>0</v>
          </cell>
          <cell r="H176">
            <v>0</v>
          </cell>
        </row>
        <row r="177">
          <cell r="D177">
            <v>0</v>
          </cell>
          <cell r="F177">
            <v>0</v>
          </cell>
          <cell r="H177">
            <v>0</v>
          </cell>
        </row>
        <row r="178">
          <cell r="D178">
            <v>0</v>
          </cell>
          <cell r="F178">
            <v>0</v>
          </cell>
          <cell r="H178">
            <v>0</v>
          </cell>
        </row>
        <row r="179">
          <cell r="D179">
            <v>0</v>
          </cell>
          <cell r="F179">
            <v>0</v>
          </cell>
          <cell r="H179">
            <v>0</v>
          </cell>
        </row>
        <row r="180">
          <cell r="D180">
            <v>0</v>
          </cell>
          <cell r="F180">
            <v>0</v>
          </cell>
          <cell r="H180">
            <v>0</v>
          </cell>
        </row>
        <row r="181">
          <cell r="D181">
            <v>0</v>
          </cell>
          <cell r="F181">
            <v>0</v>
          </cell>
          <cell r="H181">
            <v>0</v>
          </cell>
        </row>
        <row r="182">
          <cell r="D182">
            <v>0</v>
          </cell>
          <cell r="F182">
            <v>0</v>
          </cell>
          <cell r="H182">
            <v>0</v>
          </cell>
        </row>
        <row r="183">
          <cell r="D183">
            <v>0</v>
          </cell>
          <cell r="F183">
            <v>0</v>
          </cell>
          <cell r="H183">
            <v>0</v>
          </cell>
        </row>
        <row r="184">
          <cell r="D184">
            <v>0</v>
          </cell>
          <cell r="F184">
            <v>0</v>
          </cell>
          <cell r="H184">
            <v>0</v>
          </cell>
        </row>
        <row r="185">
          <cell r="D185">
            <v>0</v>
          </cell>
          <cell r="F185">
            <v>0</v>
          </cell>
          <cell r="H185">
            <v>0</v>
          </cell>
        </row>
        <row r="186">
          <cell r="D186">
            <v>0</v>
          </cell>
          <cell r="F186">
            <v>0</v>
          </cell>
          <cell r="H186">
            <v>0</v>
          </cell>
        </row>
        <row r="187">
          <cell r="D187">
            <v>0</v>
          </cell>
          <cell r="F187">
            <v>0</v>
          </cell>
          <cell r="H187">
            <v>0</v>
          </cell>
        </row>
        <row r="188">
          <cell r="D188">
            <v>0</v>
          </cell>
          <cell r="F188">
            <v>0</v>
          </cell>
          <cell r="H188">
            <v>0</v>
          </cell>
        </row>
        <row r="189">
          <cell r="D189">
            <v>0</v>
          </cell>
          <cell r="F189">
            <v>0</v>
          </cell>
          <cell r="H189">
            <v>0</v>
          </cell>
        </row>
        <row r="190">
          <cell r="D190">
            <v>0</v>
          </cell>
          <cell r="F190">
            <v>0</v>
          </cell>
          <cell r="H190">
            <v>0</v>
          </cell>
        </row>
        <row r="191">
          <cell r="D191">
            <v>0</v>
          </cell>
          <cell r="F191">
            <v>0</v>
          </cell>
          <cell r="H191">
            <v>0</v>
          </cell>
        </row>
        <row r="192">
          <cell r="D192">
            <v>0</v>
          </cell>
          <cell r="F192">
            <v>0</v>
          </cell>
          <cell r="H192">
            <v>0</v>
          </cell>
        </row>
        <row r="193">
          <cell r="D193">
            <v>0</v>
          </cell>
          <cell r="F193">
            <v>0</v>
          </cell>
          <cell r="H193">
            <v>0</v>
          </cell>
        </row>
        <row r="194">
          <cell r="D194">
            <v>0</v>
          </cell>
          <cell r="F194">
            <v>0</v>
          </cell>
          <cell r="H194">
            <v>0</v>
          </cell>
        </row>
        <row r="195">
          <cell r="D195">
            <v>0</v>
          </cell>
          <cell r="F195">
            <v>0</v>
          </cell>
          <cell r="H195">
            <v>0</v>
          </cell>
        </row>
        <row r="196">
          <cell r="D196">
            <v>0</v>
          </cell>
          <cell r="F196">
            <v>0</v>
          </cell>
          <cell r="H196">
            <v>0</v>
          </cell>
        </row>
        <row r="197">
          <cell r="D197">
            <v>0</v>
          </cell>
          <cell r="F197">
            <v>0</v>
          </cell>
          <cell r="H197">
            <v>0</v>
          </cell>
        </row>
        <row r="198">
          <cell r="D198">
            <v>0</v>
          </cell>
          <cell r="F198">
            <v>0</v>
          </cell>
          <cell r="H198">
            <v>0</v>
          </cell>
        </row>
        <row r="199">
          <cell r="D199">
            <v>0</v>
          </cell>
          <cell r="F199">
            <v>0</v>
          </cell>
          <cell r="H199">
            <v>0</v>
          </cell>
        </row>
        <row r="200">
          <cell r="D200">
            <v>0</v>
          </cell>
          <cell r="F200">
            <v>0</v>
          </cell>
          <cell r="H200">
            <v>0</v>
          </cell>
        </row>
        <row r="201">
          <cell r="D201">
            <v>0</v>
          </cell>
          <cell r="F201">
            <v>0</v>
          </cell>
          <cell r="H201">
            <v>0</v>
          </cell>
        </row>
        <row r="202">
          <cell r="D202">
            <v>0</v>
          </cell>
          <cell r="F202">
            <v>0</v>
          </cell>
          <cell r="H202">
            <v>0</v>
          </cell>
        </row>
        <row r="203">
          <cell r="D203">
            <v>0</v>
          </cell>
          <cell r="F203">
            <v>0</v>
          </cell>
          <cell r="H203">
            <v>0</v>
          </cell>
        </row>
        <row r="204">
          <cell r="D204">
            <v>0</v>
          </cell>
          <cell r="F204">
            <v>0</v>
          </cell>
          <cell r="H204">
            <v>0</v>
          </cell>
        </row>
        <row r="205">
          <cell r="D205">
            <v>0</v>
          </cell>
          <cell r="F205">
            <v>0</v>
          </cell>
          <cell r="H205">
            <v>0</v>
          </cell>
        </row>
        <row r="206">
          <cell r="D206">
            <v>0</v>
          </cell>
          <cell r="F206">
            <v>0</v>
          </cell>
          <cell r="H206">
            <v>0</v>
          </cell>
        </row>
        <row r="207">
          <cell r="D207">
            <v>0</v>
          </cell>
          <cell r="F207">
            <v>0</v>
          </cell>
          <cell r="H207">
            <v>0</v>
          </cell>
        </row>
        <row r="208">
          <cell r="D208">
            <v>0</v>
          </cell>
          <cell r="F208">
            <v>0</v>
          </cell>
          <cell r="H208">
            <v>0</v>
          </cell>
        </row>
        <row r="209">
          <cell r="D209">
            <v>0</v>
          </cell>
          <cell r="F209">
            <v>0</v>
          </cell>
          <cell r="H209">
            <v>0</v>
          </cell>
        </row>
        <row r="210">
          <cell r="D210">
            <v>0</v>
          </cell>
          <cell r="F210">
            <v>0</v>
          </cell>
          <cell r="H210">
            <v>0</v>
          </cell>
        </row>
        <row r="211">
          <cell r="D211">
            <v>0</v>
          </cell>
          <cell r="F211">
            <v>0</v>
          </cell>
          <cell r="H211">
            <v>0</v>
          </cell>
        </row>
        <row r="212">
          <cell r="D212">
            <v>0</v>
          </cell>
          <cell r="F212">
            <v>0</v>
          </cell>
          <cell r="H212">
            <v>0</v>
          </cell>
        </row>
        <row r="213">
          <cell r="D213">
            <v>0</v>
          </cell>
          <cell r="F213">
            <v>0</v>
          </cell>
          <cell r="H213">
            <v>0</v>
          </cell>
        </row>
        <row r="214">
          <cell r="D214">
            <v>0</v>
          </cell>
          <cell r="F214">
            <v>0</v>
          </cell>
          <cell r="H214">
            <v>0</v>
          </cell>
        </row>
        <row r="215">
          <cell r="D215">
            <v>0</v>
          </cell>
          <cell r="F215">
            <v>0</v>
          </cell>
          <cell r="H215">
            <v>0</v>
          </cell>
        </row>
        <row r="216">
          <cell r="D216">
            <v>0</v>
          </cell>
          <cell r="F216">
            <v>0</v>
          </cell>
          <cell r="H216">
            <v>0</v>
          </cell>
        </row>
        <row r="217">
          <cell r="D217">
            <v>0</v>
          </cell>
          <cell r="F217">
            <v>0</v>
          </cell>
          <cell r="H217">
            <v>0</v>
          </cell>
        </row>
        <row r="218">
          <cell r="D218">
            <v>0</v>
          </cell>
          <cell r="F218">
            <v>0</v>
          </cell>
          <cell r="H218">
            <v>0</v>
          </cell>
        </row>
        <row r="219">
          <cell r="D219">
            <v>0</v>
          </cell>
          <cell r="F219">
            <v>0</v>
          </cell>
          <cell r="H219">
            <v>0</v>
          </cell>
        </row>
        <row r="220">
          <cell r="D220">
            <v>0</v>
          </cell>
          <cell r="F220">
            <v>0</v>
          </cell>
          <cell r="H220">
            <v>0</v>
          </cell>
        </row>
        <row r="221">
          <cell r="D221">
            <v>0</v>
          </cell>
          <cell r="F221">
            <v>0</v>
          </cell>
          <cell r="H221">
            <v>0</v>
          </cell>
        </row>
        <row r="222">
          <cell r="D222">
            <v>0</v>
          </cell>
          <cell r="F222">
            <v>0</v>
          </cell>
          <cell r="H222">
            <v>0</v>
          </cell>
        </row>
        <row r="223">
          <cell r="D223">
            <v>0</v>
          </cell>
          <cell r="F223">
            <v>0</v>
          </cell>
          <cell r="H223">
            <v>0</v>
          </cell>
        </row>
        <row r="224">
          <cell r="D224">
            <v>0</v>
          </cell>
          <cell r="F224">
            <v>0</v>
          </cell>
          <cell r="H224">
            <v>0</v>
          </cell>
        </row>
        <row r="225">
          <cell r="D225">
            <v>0</v>
          </cell>
          <cell r="F225">
            <v>0</v>
          </cell>
          <cell r="H225">
            <v>0</v>
          </cell>
        </row>
        <row r="226">
          <cell r="D226">
            <v>0</v>
          </cell>
          <cell r="F226">
            <v>0</v>
          </cell>
          <cell r="H226">
            <v>0</v>
          </cell>
        </row>
        <row r="227">
          <cell r="D227">
            <v>0</v>
          </cell>
          <cell r="F227">
            <v>0</v>
          </cell>
          <cell r="H227">
            <v>0</v>
          </cell>
        </row>
        <row r="228">
          <cell r="D228">
            <v>0</v>
          </cell>
          <cell r="F228">
            <v>0</v>
          </cell>
          <cell r="H228">
            <v>0</v>
          </cell>
        </row>
        <row r="229">
          <cell r="D229">
            <v>0</v>
          </cell>
          <cell r="F229">
            <v>0</v>
          </cell>
          <cell r="H229">
            <v>0</v>
          </cell>
        </row>
        <row r="230">
          <cell r="D230">
            <v>0</v>
          </cell>
          <cell r="F230">
            <v>0</v>
          </cell>
          <cell r="H230">
            <v>0</v>
          </cell>
        </row>
        <row r="231">
          <cell r="D231">
            <v>0</v>
          </cell>
          <cell r="F231">
            <v>0</v>
          </cell>
          <cell r="H231">
            <v>0</v>
          </cell>
        </row>
        <row r="232">
          <cell r="D232">
            <v>0</v>
          </cell>
          <cell r="F232">
            <v>0</v>
          </cell>
          <cell r="H232">
            <v>0</v>
          </cell>
        </row>
        <row r="233">
          <cell r="D233">
            <v>0</v>
          </cell>
          <cell r="F233">
            <v>0</v>
          </cell>
          <cell r="H233">
            <v>0</v>
          </cell>
        </row>
        <row r="234">
          <cell r="D234">
            <v>0</v>
          </cell>
          <cell r="F234">
            <v>0</v>
          </cell>
          <cell r="H234">
            <v>0</v>
          </cell>
        </row>
        <row r="235">
          <cell r="D235">
            <v>0</v>
          </cell>
          <cell r="F235">
            <v>0</v>
          </cell>
          <cell r="H235">
            <v>0</v>
          </cell>
        </row>
        <row r="236">
          <cell r="D236">
            <v>0</v>
          </cell>
          <cell r="F236">
            <v>0</v>
          </cell>
          <cell r="H236">
            <v>0</v>
          </cell>
        </row>
        <row r="237">
          <cell r="D237">
            <v>0</v>
          </cell>
          <cell r="F237">
            <v>0</v>
          </cell>
          <cell r="H237">
            <v>0</v>
          </cell>
        </row>
        <row r="238">
          <cell r="D238">
            <v>0</v>
          </cell>
          <cell r="F238">
            <v>0</v>
          </cell>
          <cell r="H238">
            <v>0</v>
          </cell>
        </row>
        <row r="239">
          <cell r="D239">
            <v>0</v>
          </cell>
          <cell r="F239">
            <v>0</v>
          </cell>
          <cell r="H239">
            <v>0</v>
          </cell>
        </row>
        <row r="240">
          <cell r="D240">
            <v>0</v>
          </cell>
          <cell r="F240">
            <v>0</v>
          </cell>
          <cell r="H240">
            <v>0</v>
          </cell>
        </row>
        <row r="241">
          <cell r="D241">
            <v>0</v>
          </cell>
          <cell r="F241">
            <v>0</v>
          </cell>
          <cell r="H241">
            <v>0</v>
          </cell>
        </row>
        <row r="242">
          <cell r="D242">
            <v>0</v>
          </cell>
          <cell r="F242">
            <v>0</v>
          </cell>
          <cell r="H242">
            <v>0</v>
          </cell>
        </row>
        <row r="243">
          <cell r="D243">
            <v>0</v>
          </cell>
          <cell r="F243">
            <v>0</v>
          </cell>
          <cell r="H243">
            <v>0</v>
          </cell>
        </row>
        <row r="244">
          <cell r="D244">
            <v>0</v>
          </cell>
          <cell r="F244">
            <v>0</v>
          </cell>
          <cell r="H244">
            <v>0</v>
          </cell>
        </row>
        <row r="245">
          <cell r="D245">
            <v>0</v>
          </cell>
          <cell r="F245">
            <v>0</v>
          </cell>
          <cell r="H245">
            <v>0</v>
          </cell>
        </row>
        <row r="246">
          <cell r="D246">
            <v>0</v>
          </cell>
          <cell r="F246">
            <v>0</v>
          </cell>
          <cell r="H246">
            <v>0</v>
          </cell>
        </row>
        <row r="247">
          <cell r="D247">
            <v>0</v>
          </cell>
          <cell r="F247">
            <v>0</v>
          </cell>
          <cell r="H247">
            <v>0</v>
          </cell>
        </row>
        <row r="248">
          <cell r="D248">
            <v>0</v>
          </cell>
          <cell r="F248">
            <v>0</v>
          </cell>
          <cell r="H248">
            <v>0</v>
          </cell>
        </row>
        <row r="249">
          <cell r="D249">
            <v>0</v>
          </cell>
          <cell r="F249">
            <v>0</v>
          </cell>
          <cell r="H249">
            <v>0</v>
          </cell>
        </row>
        <row r="250">
          <cell r="D250">
            <v>0</v>
          </cell>
          <cell r="F250">
            <v>0</v>
          </cell>
          <cell r="H250">
            <v>0</v>
          </cell>
        </row>
        <row r="251">
          <cell r="D251">
            <v>0</v>
          </cell>
          <cell r="F251">
            <v>0</v>
          </cell>
          <cell r="H251">
            <v>0</v>
          </cell>
        </row>
        <row r="252">
          <cell r="D252">
            <v>0</v>
          </cell>
          <cell r="F252">
            <v>0</v>
          </cell>
          <cell r="H252">
            <v>0</v>
          </cell>
        </row>
        <row r="253">
          <cell r="D253">
            <v>0</v>
          </cell>
          <cell r="F253">
            <v>0</v>
          </cell>
          <cell r="H253">
            <v>0</v>
          </cell>
        </row>
        <row r="254">
          <cell r="D254">
            <v>0</v>
          </cell>
          <cell r="F254">
            <v>0</v>
          </cell>
          <cell r="H254">
            <v>0</v>
          </cell>
        </row>
        <row r="255">
          <cell r="D255">
            <v>0</v>
          </cell>
          <cell r="F255">
            <v>0</v>
          </cell>
          <cell r="H255">
            <v>0</v>
          </cell>
        </row>
        <row r="256">
          <cell r="D256">
            <v>0</v>
          </cell>
          <cell r="F256">
            <v>0</v>
          </cell>
          <cell r="H256">
            <v>0</v>
          </cell>
        </row>
        <row r="257">
          <cell r="D257">
            <v>0</v>
          </cell>
          <cell r="F257">
            <v>0</v>
          </cell>
          <cell r="H257">
            <v>0</v>
          </cell>
        </row>
        <row r="258">
          <cell r="D258">
            <v>0</v>
          </cell>
          <cell r="F258">
            <v>0</v>
          </cell>
          <cell r="H258">
            <v>0</v>
          </cell>
        </row>
        <row r="259">
          <cell r="D259">
            <v>0</v>
          </cell>
          <cell r="F259">
            <v>0</v>
          </cell>
          <cell r="H259">
            <v>0</v>
          </cell>
        </row>
        <row r="260">
          <cell r="D260">
            <v>0</v>
          </cell>
          <cell r="F260">
            <v>0</v>
          </cell>
          <cell r="H260">
            <v>0</v>
          </cell>
        </row>
        <row r="261">
          <cell r="D261">
            <v>0</v>
          </cell>
          <cell r="F261">
            <v>0</v>
          </cell>
          <cell r="H261">
            <v>0</v>
          </cell>
        </row>
        <row r="262">
          <cell r="D262">
            <v>0</v>
          </cell>
          <cell r="F262">
            <v>0</v>
          </cell>
          <cell r="H262">
            <v>0</v>
          </cell>
        </row>
        <row r="263">
          <cell r="D263">
            <v>0</v>
          </cell>
          <cell r="F263">
            <v>0</v>
          </cell>
          <cell r="H263">
            <v>0</v>
          </cell>
        </row>
        <row r="264">
          <cell r="D264">
            <v>0</v>
          </cell>
          <cell r="F264">
            <v>0</v>
          </cell>
          <cell r="H264">
            <v>0</v>
          </cell>
        </row>
        <row r="265">
          <cell r="D265">
            <v>0</v>
          </cell>
          <cell r="F265">
            <v>0</v>
          </cell>
          <cell r="H265">
            <v>0</v>
          </cell>
        </row>
        <row r="266">
          <cell r="D266">
            <v>0</v>
          </cell>
          <cell r="F266">
            <v>0</v>
          </cell>
          <cell r="H266">
            <v>0</v>
          </cell>
        </row>
        <row r="267">
          <cell r="D267">
            <v>0</v>
          </cell>
          <cell r="F267">
            <v>0</v>
          </cell>
          <cell r="H267">
            <v>0</v>
          </cell>
        </row>
        <row r="268">
          <cell r="D268">
            <v>0</v>
          </cell>
          <cell r="F268">
            <v>0</v>
          </cell>
          <cell r="H268">
            <v>0</v>
          </cell>
        </row>
        <row r="269">
          <cell r="D269">
            <v>0</v>
          </cell>
          <cell r="F269">
            <v>0</v>
          </cell>
          <cell r="H269">
            <v>0</v>
          </cell>
        </row>
        <row r="270">
          <cell r="D270">
            <v>0</v>
          </cell>
          <cell r="F270">
            <v>0</v>
          </cell>
          <cell r="H270">
            <v>0</v>
          </cell>
        </row>
        <row r="271">
          <cell r="D271">
            <v>0</v>
          </cell>
          <cell r="F271">
            <v>0</v>
          </cell>
          <cell r="H271">
            <v>0</v>
          </cell>
        </row>
        <row r="272">
          <cell r="D272">
            <v>0</v>
          </cell>
          <cell r="F272">
            <v>0</v>
          </cell>
          <cell r="H272">
            <v>0</v>
          </cell>
        </row>
        <row r="273">
          <cell r="D273">
            <v>0</v>
          </cell>
          <cell r="F273">
            <v>0</v>
          </cell>
          <cell r="H273">
            <v>0</v>
          </cell>
        </row>
        <row r="274">
          <cell r="D274">
            <v>0</v>
          </cell>
          <cell r="F274">
            <v>0</v>
          </cell>
          <cell r="H274">
            <v>0</v>
          </cell>
        </row>
        <row r="275">
          <cell r="D275">
            <v>0</v>
          </cell>
          <cell r="F275">
            <v>0</v>
          </cell>
          <cell r="H275">
            <v>0</v>
          </cell>
        </row>
        <row r="276">
          <cell r="D276">
            <v>0</v>
          </cell>
          <cell r="F276">
            <v>0</v>
          </cell>
          <cell r="H276">
            <v>0</v>
          </cell>
        </row>
        <row r="277">
          <cell r="D277">
            <v>0</v>
          </cell>
          <cell r="F277">
            <v>0</v>
          </cell>
          <cell r="H277">
            <v>0</v>
          </cell>
        </row>
        <row r="278">
          <cell r="D278">
            <v>0</v>
          </cell>
          <cell r="F278">
            <v>0</v>
          </cell>
          <cell r="H278">
            <v>0</v>
          </cell>
        </row>
        <row r="279">
          <cell r="D279">
            <v>0</v>
          </cell>
          <cell r="F279">
            <v>0</v>
          </cell>
          <cell r="H279">
            <v>0</v>
          </cell>
        </row>
        <row r="280">
          <cell r="D280">
            <v>0</v>
          </cell>
          <cell r="F280">
            <v>0</v>
          </cell>
          <cell r="H280">
            <v>0</v>
          </cell>
        </row>
        <row r="281">
          <cell r="D281">
            <v>0</v>
          </cell>
          <cell r="F281">
            <v>0</v>
          </cell>
          <cell r="H281">
            <v>0</v>
          </cell>
        </row>
        <row r="282">
          <cell r="D282">
            <v>0</v>
          </cell>
          <cell r="F282">
            <v>0</v>
          </cell>
          <cell r="H282">
            <v>0</v>
          </cell>
        </row>
        <row r="283">
          <cell r="D283">
            <v>0</v>
          </cell>
          <cell r="F283">
            <v>0</v>
          </cell>
          <cell r="H283">
            <v>0</v>
          </cell>
        </row>
        <row r="284">
          <cell r="D284">
            <v>0</v>
          </cell>
          <cell r="F284">
            <v>0</v>
          </cell>
          <cell r="H284">
            <v>0</v>
          </cell>
        </row>
        <row r="285">
          <cell r="D285">
            <v>0</v>
          </cell>
          <cell r="F285">
            <v>0</v>
          </cell>
          <cell r="H285">
            <v>0</v>
          </cell>
        </row>
        <row r="286">
          <cell r="D286">
            <v>0</v>
          </cell>
          <cell r="F286">
            <v>0</v>
          </cell>
          <cell r="H286">
            <v>0</v>
          </cell>
        </row>
        <row r="287">
          <cell r="D287">
            <v>0</v>
          </cell>
          <cell r="F287">
            <v>0</v>
          </cell>
          <cell r="H287">
            <v>0</v>
          </cell>
        </row>
        <row r="288">
          <cell r="D288">
            <v>0</v>
          </cell>
          <cell r="F288">
            <v>0</v>
          </cell>
          <cell r="H288">
            <v>0</v>
          </cell>
        </row>
        <row r="289">
          <cell r="D289">
            <v>0</v>
          </cell>
          <cell r="F289">
            <v>0</v>
          </cell>
          <cell r="H289">
            <v>0</v>
          </cell>
        </row>
        <row r="290">
          <cell r="D290">
            <v>0</v>
          </cell>
          <cell r="F290">
            <v>0</v>
          </cell>
          <cell r="H290">
            <v>0</v>
          </cell>
        </row>
        <row r="291">
          <cell r="D291">
            <v>0</v>
          </cell>
          <cell r="F291">
            <v>0</v>
          </cell>
          <cell r="H291">
            <v>0</v>
          </cell>
        </row>
        <row r="292">
          <cell r="D292">
            <v>0</v>
          </cell>
          <cell r="F292">
            <v>0</v>
          </cell>
          <cell r="H292">
            <v>0</v>
          </cell>
        </row>
        <row r="293">
          <cell r="D293">
            <v>0</v>
          </cell>
          <cell r="F293">
            <v>0</v>
          </cell>
          <cell r="H293">
            <v>0</v>
          </cell>
        </row>
        <row r="294">
          <cell r="D294">
            <v>0</v>
          </cell>
          <cell r="F294">
            <v>0</v>
          </cell>
          <cell r="H294">
            <v>0</v>
          </cell>
        </row>
        <row r="295">
          <cell r="D295">
            <v>0</v>
          </cell>
          <cell r="F295">
            <v>0</v>
          </cell>
          <cell r="H295">
            <v>0</v>
          </cell>
        </row>
        <row r="296">
          <cell r="D296">
            <v>0</v>
          </cell>
          <cell r="F296">
            <v>0</v>
          </cell>
          <cell r="H296">
            <v>0</v>
          </cell>
        </row>
        <row r="297">
          <cell r="D297">
            <v>0</v>
          </cell>
          <cell r="F297">
            <v>0</v>
          </cell>
          <cell r="H297">
            <v>0</v>
          </cell>
        </row>
        <row r="298">
          <cell r="D298">
            <v>0</v>
          </cell>
          <cell r="F298">
            <v>0</v>
          </cell>
          <cell r="H298">
            <v>0</v>
          </cell>
        </row>
        <row r="299">
          <cell r="D299">
            <v>0</v>
          </cell>
          <cell r="F299">
            <v>0</v>
          </cell>
          <cell r="H299">
            <v>0</v>
          </cell>
        </row>
        <row r="300">
          <cell r="D300">
            <v>0</v>
          </cell>
          <cell r="F300">
            <v>0</v>
          </cell>
          <cell r="H300">
            <v>0</v>
          </cell>
        </row>
        <row r="301">
          <cell r="D301">
            <v>0</v>
          </cell>
          <cell r="F301">
            <v>0</v>
          </cell>
          <cell r="H301">
            <v>0</v>
          </cell>
        </row>
        <row r="302">
          <cell r="D302">
            <v>0</v>
          </cell>
          <cell r="F302">
            <v>0</v>
          </cell>
          <cell r="H302">
            <v>0</v>
          </cell>
        </row>
        <row r="303">
          <cell r="D303">
            <v>0</v>
          </cell>
          <cell r="F303">
            <v>0</v>
          </cell>
          <cell r="H303">
            <v>0</v>
          </cell>
        </row>
        <row r="304">
          <cell r="D304">
            <v>0</v>
          </cell>
          <cell r="F304">
            <v>0</v>
          </cell>
          <cell r="H304">
            <v>0</v>
          </cell>
        </row>
        <row r="305">
          <cell r="D305">
            <v>0</v>
          </cell>
          <cell r="F305">
            <v>0</v>
          </cell>
          <cell r="H305">
            <v>0</v>
          </cell>
        </row>
        <row r="306">
          <cell r="D306">
            <v>0</v>
          </cell>
          <cell r="F306">
            <v>0</v>
          </cell>
          <cell r="H306">
            <v>0</v>
          </cell>
        </row>
        <row r="307">
          <cell r="D307">
            <v>0</v>
          </cell>
          <cell r="F307">
            <v>0</v>
          </cell>
          <cell r="H307">
            <v>0</v>
          </cell>
        </row>
        <row r="308">
          <cell r="D308">
            <v>0</v>
          </cell>
          <cell r="F308">
            <v>0</v>
          </cell>
          <cell r="H308">
            <v>0</v>
          </cell>
        </row>
        <row r="309">
          <cell r="D309">
            <v>0</v>
          </cell>
          <cell r="F309">
            <v>0</v>
          </cell>
          <cell r="H309">
            <v>0</v>
          </cell>
        </row>
        <row r="310">
          <cell r="D310">
            <v>0</v>
          </cell>
          <cell r="F310">
            <v>0</v>
          </cell>
          <cell r="H310">
            <v>0</v>
          </cell>
        </row>
        <row r="311">
          <cell r="D311">
            <v>0</v>
          </cell>
          <cell r="F311">
            <v>0</v>
          </cell>
          <cell r="H311">
            <v>0</v>
          </cell>
        </row>
        <row r="312">
          <cell r="D312">
            <v>0</v>
          </cell>
          <cell r="F312">
            <v>0</v>
          </cell>
          <cell r="H312">
            <v>0</v>
          </cell>
        </row>
        <row r="313">
          <cell r="D313">
            <v>0</v>
          </cell>
          <cell r="F313">
            <v>0</v>
          </cell>
          <cell r="H313">
            <v>0</v>
          </cell>
        </row>
        <row r="314">
          <cell r="D314">
            <v>0</v>
          </cell>
          <cell r="F314">
            <v>0</v>
          </cell>
          <cell r="H314">
            <v>0</v>
          </cell>
        </row>
        <row r="315">
          <cell r="D315">
            <v>0</v>
          </cell>
          <cell r="F315">
            <v>0</v>
          </cell>
          <cell r="H315">
            <v>0</v>
          </cell>
        </row>
        <row r="316">
          <cell r="D316">
            <v>0</v>
          </cell>
          <cell r="F316">
            <v>0</v>
          </cell>
          <cell r="H316">
            <v>0</v>
          </cell>
        </row>
        <row r="317">
          <cell r="D317">
            <v>0</v>
          </cell>
          <cell r="F317">
            <v>0</v>
          </cell>
          <cell r="H317">
            <v>0</v>
          </cell>
        </row>
        <row r="318">
          <cell r="D318">
            <v>0</v>
          </cell>
          <cell r="F318">
            <v>0</v>
          </cell>
          <cell r="H318">
            <v>0</v>
          </cell>
        </row>
        <row r="319">
          <cell r="D319">
            <v>0</v>
          </cell>
          <cell r="F319">
            <v>0</v>
          </cell>
          <cell r="H319">
            <v>0</v>
          </cell>
        </row>
        <row r="320">
          <cell r="D320">
            <v>0</v>
          </cell>
          <cell r="F320">
            <v>0</v>
          </cell>
          <cell r="H320">
            <v>0</v>
          </cell>
        </row>
        <row r="321">
          <cell r="D321">
            <v>0</v>
          </cell>
          <cell r="F321">
            <v>0</v>
          </cell>
          <cell r="H321">
            <v>0</v>
          </cell>
        </row>
        <row r="322">
          <cell r="D322">
            <v>0</v>
          </cell>
          <cell r="F322">
            <v>0</v>
          </cell>
          <cell r="H322">
            <v>0</v>
          </cell>
        </row>
        <row r="323">
          <cell r="D323">
            <v>0</v>
          </cell>
          <cell r="F323">
            <v>0</v>
          </cell>
          <cell r="H323">
            <v>0</v>
          </cell>
        </row>
        <row r="324">
          <cell r="D324">
            <v>0</v>
          </cell>
          <cell r="F324">
            <v>0</v>
          </cell>
          <cell r="H324">
            <v>0</v>
          </cell>
        </row>
        <row r="325">
          <cell r="D325">
            <v>0</v>
          </cell>
          <cell r="F325">
            <v>0</v>
          </cell>
          <cell r="H325">
            <v>0</v>
          </cell>
        </row>
        <row r="326">
          <cell r="D326">
            <v>0</v>
          </cell>
          <cell r="F326">
            <v>0</v>
          </cell>
          <cell r="H326">
            <v>0</v>
          </cell>
        </row>
        <row r="327">
          <cell r="D327">
            <v>0</v>
          </cell>
          <cell r="F327">
            <v>0</v>
          </cell>
          <cell r="H327">
            <v>0</v>
          </cell>
        </row>
        <row r="328">
          <cell r="D328">
            <v>0</v>
          </cell>
          <cell r="F328">
            <v>0</v>
          </cell>
          <cell r="H328">
            <v>0</v>
          </cell>
        </row>
        <row r="329">
          <cell r="D329">
            <v>0</v>
          </cell>
          <cell r="F329">
            <v>0</v>
          </cell>
          <cell r="H329">
            <v>0</v>
          </cell>
        </row>
        <row r="330">
          <cell r="D330">
            <v>0</v>
          </cell>
          <cell r="F330">
            <v>0</v>
          </cell>
          <cell r="H330">
            <v>0</v>
          </cell>
        </row>
        <row r="331">
          <cell r="D331">
            <v>0</v>
          </cell>
          <cell r="F331">
            <v>0</v>
          </cell>
          <cell r="H331">
            <v>0</v>
          </cell>
        </row>
        <row r="332">
          <cell r="D332">
            <v>0</v>
          </cell>
          <cell r="F332">
            <v>0</v>
          </cell>
          <cell r="H332">
            <v>0</v>
          </cell>
        </row>
        <row r="333">
          <cell r="D333">
            <v>0</v>
          </cell>
          <cell r="F333">
            <v>0</v>
          </cell>
          <cell r="H333">
            <v>0</v>
          </cell>
        </row>
        <row r="334">
          <cell r="D334">
            <v>0</v>
          </cell>
          <cell r="F334">
            <v>0</v>
          </cell>
          <cell r="H334">
            <v>0</v>
          </cell>
        </row>
        <row r="335">
          <cell r="D335">
            <v>0</v>
          </cell>
          <cell r="F335">
            <v>0</v>
          </cell>
          <cell r="H335">
            <v>0</v>
          </cell>
        </row>
        <row r="336">
          <cell r="D336">
            <v>0</v>
          </cell>
          <cell r="F336">
            <v>0</v>
          </cell>
          <cell r="H336">
            <v>0</v>
          </cell>
        </row>
        <row r="337">
          <cell r="D337">
            <v>0</v>
          </cell>
          <cell r="F337">
            <v>0</v>
          </cell>
          <cell r="H337">
            <v>0</v>
          </cell>
        </row>
        <row r="338">
          <cell r="D338">
            <v>0</v>
          </cell>
          <cell r="F338">
            <v>0</v>
          </cell>
          <cell r="H338">
            <v>0</v>
          </cell>
        </row>
        <row r="339">
          <cell r="D339">
            <v>0</v>
          </cell>
          <cell r="F339">
            <v>0</v>
          </cell>
          <cell r="H339">
            <v>0</v>
          </cell>
        </row>
        <row r="340">
          <cell r="D340">
            <v>0</v>
          </cell>
          <cell r="F340">
            <v>0</v>
          </cell>
          <cell r="H340">
            <v>0</v>
          </cell>
        </row>
        <row r="341">
          <cell r="D341">
            <v>0</v>
          </cell>
          <cell r="F341">
            <v>0</v>
          </cell>
          <cell r="H341">
            <v>0</v>
          </cell>
        </row>
        <row r="342">
          <cell r="D342">
            <v>0</v>
          </cell>
          <cell r="F342">
            <v>0</v>
          </cell>
          <cell r="H342">
            <v>0</v>
          </cell>
        </row>
        <row r="343">
          <cell r="D343">
            <v>0</v>
          </cell>
          <cell r="F343">
            <v>0</v>
          </cell>
          <cell r="H343">
            <v>0</v>
          </cell>
        </row>
        <row r="344">
          <cell r="D344">
            <v>0</v>
          </cell>
          <cell r="F344">
            <v>0</v>
          </cell>
          <cell r="H344">
            <v>0</v>
          </cell>
        </row>
        <row r="345">
          <cell r="D345">
            <v>0</v>
          </cell>
          <cell r="F345">
            <v>0</v>
          </cell>
          <cell r="H345">
            <v>0</v>
          </cell>
        </row>
        <row r="346">
          <cell r="D346">
            <v>0</v>
          </cell>
          <cell r="F346">
            <v>0</v>
          </cell>
          <cell r="H346">
            <v>0</v>
          </cell>
        </row>
        <row r="347">
          <cell r="D347">
            <v>0</v>
          </cell>
          <cell r="F347">
            <v>0</v>
          </cell>
          <cell r="H347">
            <v>0</v>
          </cell>
        </row>
        <row r="348">
          <cell r="D348">
            <v>0</v>
          </cell>
          <cell r="F348">
            <v>0</v>
          </cell>
          <cell r="H348">
            <v>0</v>
          </cell>
        </row>
        <row r="349">
          <cell r="D349">
            <v>0</v>
          </cell>
          <cell r="F349">
            <v>0</v>
          </cell>
          <cell r="H349">
            <v>0</v>
          </cell>
        </row>
        <row r="350">
          <cell r="D350">
            <v>0</v>
          </cell>
          <cell r="F350">
            <v>0</v>
          </cell>
          <cell r="H350">
            <v>0</v>
          </cell>
        </row>
        <row r="351">
          <cell r="D351">
            <v>0</v>
          </cell>
          <cell r="F351">
            <v>0</v>
          </cell>
          <cell r="H351">
            <v>0</v>
          </cell>
        </row>
        <row r="352">
          <cell r="D352">
            <v>0</v>
          </cell>
          <cell r="F352">
            <v>0</v>
          </cell>
          <cell r="H352">
            <v>0</v>
          </cell>
        </row>
        <row r="353">
          <cell r="D353">
            <v>0</v>
          </cell>
          <cell r="F353">
            <v>0</v>
          </cell>
          <cell r="H353">
            <v>0</v>
          </cell>
        </row>
        <row r="354">
          <cell r="D354">
            <v>0</v>
          </cell>
          <cell r="F354">
            <v>0</v>
          </cell>
          <cell r="H354">
            <v>0</v>
          </cell>
        </row>
        <row r="355">
          <cell r="D355">
            <v>0</v>
          </cell>
          <cell r="F355">
            <v>0</v>
          </cell>
          <cell r="H355">
            <v>0</v>
          </cell>
        </row>
        <row r="356">
          <cell r="D356">
            <v>0</v>
          </cell>
          <cell r="F356">
            <v>0</v>
          </cell>
          <cell r="H356">
            <v>0</v>
          </cell>
        </row>
        <row r="357">
          <cell r="D357">
            <v>0</v>
          </cell>
          <cell r="F357">
            <v>0</v>
          </cell>
          <cell r="H357">
            <v>0</v>
          </cell>
        </row>
        <row r="358">
          <cell r="D358">
            <v>0</v>
          </cell>
          <cell r="F358">
            <v>0</v>
          </cell>
          <cell r="H358">
            <v>0</v>
          </cell>
        </row>
        <row r="359">
          <cell r="D359">
            <v>0</v>
          </cell>
          <cell r="F359">
            <v>0</v>
          </cell>
          <cell r="H359">
            <v>0</v>
          </cell>
        </row>
        <row r="360">
          <cell r="D360">
            <v>0</v>
          </cell>
          <cell r="F360">
            <v>0</v>
          </cell>
          <cell r="H360">
            <v>0</v>
          </cell>
        </row>
        <row r="361">
          <cell r="D361">
            <v>0</v>
          </cell>
          <cell r="F361">
            <v>0</v>
          </cell>
          <cell r="H361">
            <v>0</v>
          </cell>
        </row>
        <row r="362">
          <cell r="D362">
            <v>0</v>
          </cell>
          <cell r="F362">
            <v>0</v>
          </cell>
          <cell r="H362">
            <v>0</v>
          </cell>
        </row>
        <row r="363">
          <cell r="D363">
            <v>0</v>
          </cell>
          <cell r="F363">
            <v>0</v>
          </cell>
          <cell r="H363">
            <v>0</v>
          </cell>
        </row>
        <row r="364">
          <cell r="D364">
            <v>0</v>
          </cell>
          <cell r="F364">
            <v>0</v>
          </cell>
          <cell r="H364">
            <v>0</v>
          </cell>
        </row>
        <row r="365">
          <cell r="D365">
            <v>0</v>
          </cell>
          <cell r="F365">
            <v>0</v>
          </cell>
          <cell r="H365">
            <v>0</v>
          </cell>
        </row>
        <row r="366">
          <cell r="D366">
            <v>0</v>
          </cell>
          <cell r="F366">
            <v>0</v>
          </cell>
          <cell r="H366">
            <v>0</v>
          </cell>
        </row>
        <row r="367">
          <cell r="D367">
            <v>0</v>
          </cell>
          <cell r="F367">
            <v>0</v>
          </cell>
          <cell r="H367">
            <v>0</v>
          </cell>
        </row>
        <row r="368">
          <cell r="D368">
            <v>0</v>
          </cell>
          <cell r="F368">
            <v>0</v>
          </cell>
          <cell r="H368">
            <v>0</v>
          </cell>
        </row>
        <row r="369">
          <cell r="D369">
            <v>0</v>
          </cell>
          <cell r="F369">
            <v>0</v>
          </cell>
          <cell r="H369">
            <v>0</v>
          </cell>
        </row>
        <row r="370">
          <cell r="D370">
            <v>0</v>
          </cell>
          <cell r="F370">
            <v>0</v>
          </cell>
          <cell r="H370">
            <v>0</v>
          </cell>
        </row>
        <row r="371">
          <cell r="D371">
            <v>0</v>
          </cell>
          <cell r="F371">
            <v>0</v>
          </cell>
          <cell r="H371">
            <v>0</v>
          </cell>
        </row>
        <row r="372">
          <cell r="D372">
            <v>0</v>
          </cell>
          <cell r="F372">
            <v>0</v>
          </cell>
          <cell r="H372">
            <v>0</v>
          </cell>
        </row>
        <row r="373">
          <cell r="D373">
            <v>0</v>
          </cell>
          <cell r="F373">
            <v>0</v>
          </cell>
          <cell r="H373">
            <v>0</v>
          </cell>
        </row>
        <row r="374">
          <cell r="D374">
            <v>0</v>
          </cell>
          <cell r="F374">
            <v>0</v>
          </cell>
          <cell r="H374">
            <v>0</v>
          </cell>
        </row>
        <row r="375">
          <cell r="D375">
            <v>0</v>
          </cell>
          <cell r="F375">
            <v>0</v>
          </cell>
          <cell r="H375">
            <v>0</v>
          </cell>
        </row>
        <row r="376">
          <cell r="D376">
            <v>0</v>
          </cell>
          <cell r="F376">
            <v>0</v>
          </cell>
          <cell r="H376">
            <v>0</v>
          </cell>
        </row>
        <row r="377">
          <cell r="D377">
            <v>0</v>
          </cell>
          <cell r="F377">
            <v>0</v>
          </cell>
          <cell r="H377">
            <v>0</v>
          </cell>
        </row>
        <row r="378">
          <cell r="D378">
            <v>0</v>
          </cell>
          <cell r="F378">
            <v>0</v>
          </cell>
          <cell r="H378">
            <v>0</v>
          </cell>
        </row>
        <row r="379">
          <cell r="D379">
            <v>0</v>
          </cell>
          <cell r="F379">
            <v>0</v>
          </cell>
          <cell r="H379">
            <v>0</v>
          </cell>
        </row>
        <row r="380">
          <cell r="D380">
            <v>0</v>
          </cell>
          <cell r="F380">
            <v>0</v>
          </cell>
          <cell r="H380">
            <v>0</v>
          </cell>
        </row>
        <row r="381">
          <cell r="D381">
            <v>0</v>
          </cell>
          <cell r="F381">
            <v>0</v>
          </cell>
          <cell r="H381">
            <v>0</v>
          </cell>
        </row>
        <row r="382">
          <cell r="D382">
            <v>0</v>
          </cell>
          <cell r="F382">
            <v>0</v>
          </cell>
          <cell r="H382">
            <v>0</v>
          </cell>
        </row>
        <row r="383">
          <cell r="D383">
            <v>0</v>
          </cell>
          <cell r="F383">
            <v>0</v>
          </cell>
          <cell r="H383">
            <v>0</v>
          </cell>
        </row>
        <row r="384">
          <cell r="D384">
            <v>0</v>
          </cell>
          <cell r="F384">
            <v>0</v>
          </cell>
          <cell r="H384">
            <v>0</v>
          </cell>
        </row>
        <row r="385">
          <cell r="D385">
            <v>0</v>
          </cell>
          <cell r="F385">
            <v>0</v>
          </cell>
          <cell r="H385">
            <v>0</v>
          </cell>
        </row>
        <row r="386">
          <cell r="D386">
            <v>0</v>
          </cell>
          <cell r="F386">
            <v>0</v>
          </cell>
          <cell r="H386">
            <v>0</v>
          </cell>
        </row>
        <row r="387">
          <cell r="D387">
            <v>0</v>
          </cell>
          <cell r="F387">
            <v>0</v>
          </cell>
          <cell r="H387">
            <v>0</v>
          </cell>
        </row>
        <row r="388">
          <cell r="D388">
            <v>0</v>
          </cell>
          <cell r="F388">
            <v>0</v>
          </cell>
          <cell r="H388">
            <v>0</v>
          </cell>
        </row>
        <row r="389">
          <cell r="D389">
            <v>0</v>
          </cell>
          <cell r="F389">
            <v>0</v>
          </cell>
          <cell r="H389">
            <v>0</v>
          </cell>
        </row>
        <row r="390">
          <cell r="D390">
            <v>0</v>
          </cell>
          <cell r="F390">
            <v>0</v>
          </cell>
          <cell r="H390">
            <v>0</v>
          </cell>
        </row>
        <row r="391">
          <cell r="D391">
            <v>0</v>
          </cell>
          <cell r="F391">
            <v>0</v>
          </cell>
          <cell r="H391">
            <v>0</v>
          </cell>
        </row>
        <row r="392">
          <cell r="D392">
            <v>0</v>
          </cell>
          <cell r="F392">
            <v>0</v>
          </cell>
          <cell r="H392">
            <v>0</v>
          </cell>
        </row>
        <row r="393">
          <cell r="D393">
            <v>0</v>
          </cell>
          <cell r="F393">
            <v>0</v>
          </cell>
          <cell r="H393">
            <v>0</v>
          </cell>
        </row>
        <row r="394">
          <cell r="D394">
            <v>0</v>
          </cell>
          <cell r="F394">
            <v>0</v>
          </cell>
          <cell r="H394">
            <v>0</v>
          </cell>
        </row>
        <row r="395">
          <cell r="D395">
            <v>0</v>
          </cell>
          <cell r="F395">
            <v>0</v>
          </cell>
          <cell r="H395">
            <v>0</v>
          </cell>
        </row>
        <row r="396">
          <cell r="D396">
            <v>0</v>
          </cell>
          <cell r="F396">
            <v>0</v>
          </cell>
          <cell r="H396">
            <v>0</v>
          </cell>
        </row>
        <row r="397">
          <cell r="D397">
            <v>0</v>
          </cell>
          <cell r="F397">
            <v>0</v>
          </cell>
          <cell r="H397">
            <v>0</v>
          </cell>
        </row>
        <row r="398">
          <cell r="D398">
            <v>0</v>
          </cell>
          <cell r="F398">
            <v>0</v>
          </cell>
          <cell r="H398">
            <v>0</v>
          </cell>
        </row>
        <row r="399">
          <cell r="D399">
            <v>0</v>
          </cell>
          <cell r="F399">
            <v>0</v>
          </cell>
          <cell r="H399">
            <v>0</v>
          </cell>
        </row>
        <row r="400">
          <cell r="D400">
            <v>0</v>
          </cell>
          <cell r="F400">
            <v>0</v>
          </cell>
          <cell r="H400">
            <v>0</v>
          </cell>
        </row>
        <row r="401">
          <cell r="D401">
            <v>0</v>
          </cell>
          <cell r="F401">
            <v>0</v>
          </cell>
          <cell r="H401">
            <v>0</v>
          </cell>
        </row>
        <row r="402">
          <cell r="D402">
            <v>0</v>
          </cell>
          <cell r="F402">
            <v>0</v>
          </cell>
          <cell r="H402">
            <v>0</v>
          </cell>
        </row>
        <row r="403">
          <cell r="D403">
            <v>0</v>
          </cell>
          <cell r="F403">
            <v>0</v>
          </cell>
          <cell r="H403">
            <v>0</v>
          </cell>
        </row>
        <row r="404">
          <cell r="D404">
            <v>0</v>
          </cell>
          <cell r="F404">
            <v>0</v>
          </cell>
          <cell r="H404">
            <v>0</v>
          </cell>
        </row>
        <row r="405">
          <cell r="D405">
            <v>0</v>
          </cell>
          <cell r="F405">
            <v>0</v>
          </cell>
          <cell r="H405">
            <v>0</v>
          </cell>
        </row>
        <row r="406">
          <cell r="D406">
            <v>0</v>
          </cell>
          <cell r="F406">
            <v>0</v>
          </cell>
          <cell r="H406">
            <v>0</v>
          </cell>
        </row>
        <row r="407">
          <cell r="D407">
            <v>0</v>
          </cell>
          <cell r="F407">
            <v>0</v>
          </cell>
          <cell r="H407">
            <v>0</v>
          </cell>
        </row>
        <row r="408">
          <cell r="D408">
            <v>0</v>
          </cell>
          <cell r="F408">
            <v>0</v>
          </cell>
          <cell r="H408">
            <v>0</v>
          </cell>
        </row>
        <row r="409">
          <cell r="D409">
            <v>0</v>
          </cell>
          <cell r="F409">
            <v>0</v>
          </cell>
          <cell r="H409">
            <v>0</v>
          </cell>
        </row>
        <row r="410">
          <cell r="D410">
            <v>0</v>
          </cell>
          <cell r="F410">
            <v>0</v>
          </cell>
          <cell r="H410">
            <v>0</v>
          </cell>
        </row>
        <row r="411">
          <cell r="D411">
            <v>0</v>
          </cell>
          <cell r="F411">
            <v>0</v>
          </cell>
          <cell r="H411">
            <v>0</v>
          </cell>
        </row>
        <row r="412">
          <cell r="D412">
            <v>0</v>
          </cell>
          <cell r="F412">
            <v>0</v>
          </cell>
          <cell r="H412">
            <v>0</v>
          </cell>
        </row>
        <row r="413">
          <cell r="D413">
            <v>0</v>
          </cell>
          <cell r="F413">
            <v>0</v>
          </cell>
          <cell r="H413">
            <v>0</v>
          </cell>
        </row>
        <row r="414">
          <cell r="D414">
            <v>0</v>
          </cell>
          <cell r="F414">
            <v>0</v>
          </cell>
          <cell r="H414">
            <v>0</v>
          </cell>
        </row>
        <row r="415">
          <cell r="D415">
            <v>0</v>
          </cell>
          <cell r="F415">
            <v>0</v>
          </cell>
          <cell r="H415">
            <v>0</v>
          </cell>
        </row>
        <row r="416">
          <cell r="D416">
            <v>0</v>
          </cell>
          <cell r="F416">
            <v>0</v>
          </cell>
          <cell r="H416">
            <v>0</v>
          </cell>
        </row>
        <row r="417">
          <cell r="D417">
            <v>0</v>
          </cell>
          <cell r="F417">
            <v>0</v>
          </cell>
          <cell r="H417">
            <v>0</v>
          </cell>
        </row>
        <row r="418">
          <cell r="D418">
            <v>0</v>
          </cell>
          <cell r="F418">
            <v>0</v>
          </cell>
          <cell r="H418">
            <v>0</v>
          </cell>
        </row>
        <row r="419">
          <cell r="D419">
            <v>0</v>
          </cell>
          <cell r="F419">
            <v>0</v>
          </cell>
          <cell r="H419">
            <v>0</v>
          </cell>
        </row>
        <row r="420">
          <cell r="D420">
            <v>0</v>
          </cell>
          <cell r="F420">
            <v>0</v>
          </cell>
          <cell r="H420">
            <v>0</v>
          </cell>
        </row>
        <row r="421">
          <cell r="D421">
            <v>0</v>
          </cell>
          <cell r="F421">
            <v>0</v>
          </cell>
          <cell r="H421">
            <v>0</v>
          </cell>
        </row>
        <row r="422">
          <cell r="D422">
            <v>0</v>
          </cell>
          <cell r="F422">
            <v>0</v>
          </cell>
          <cell r="H422">
            <v>0</v>
          </cell>
        </row>
        <row r="423">
          <cell r="D423">
            <v>0</v>
          </cell>
          <cell r="F423">
            <v>0</v>
          </cell>
          <cell r="H423">
            <v>0</v>
          </cell>
        </row>
        <row r="424">
          <cell r="D424">
            <v>0</v>
          </cell>
          <cell r="F424">
            <v>0</v>
          </cell>
          <cell r="H424">
            <v>0</v>
          </cell>
        </row>
        <row r="425">
          <cell r="D425">
            <v>0</v>
          </cell>
          <cell r="F425">
            <v>0</v>
          </cell>
          <cell r="H425">
            <v>0</v>
          </cell>
        </row>
        <row r="426">
          <cell r="D426">
            <v>0</v>
          </cell>
          <cell r="F426">
            <v>0</v>
          </cell>
          <cell r="H426">
            <v>0</v>
          </cell>
        </row>
        <row r="427">
          <cell r="D427">
            <v>0</v>
          </cell>
          <cell r="F427">
            <v>0</v>
          </cell>
          <cell r="H427">
            <v>0</v>
          </cell>
        </row>
        <row r="428">
          <cell r="D428">
            <v>0</v>
          </cell>
          <cell r="F428">
            <v>0</v>
          </cell>
          <cell r="H428">
            <v>0</v>
          </cell>
        </row>
        <row r="429">
          <cell r="D429">
            <v>0</v>
          </cell>
          <cell r="F429">
            <v>0</v>
          </cell>
          <cell r="H429">
            <v>0</v>
          </cell>
        </row>
        <row r="430">
          <cell r="D430">
            <v>0</v>
          </cell>
          <cell r="F430">
            <v>0</v>
          </cell>
          <cell r="H430">
            <v>0</v>
          </cell>
        </row>
        <row r="431">
          <cell r="D431">
            <v>0</v>
          </cell>
          <cell r="F431">
            <v>0</v>
          </cell>
          <cell r="H431">
            <v>0</v>
          </cell>
        </row>
        <row r="432">
          <cell r="D432">
            <v>0</v>
          </cell>
          <cell r="F432">
            <v>0</v>
          </cell>
          <cell r="H432">
            <v>0</v>
          </cell>
        </row>
        <row r="433">
          <cell r="D433">
            <v>0</v>
          </cell>
          <cell r="F433">
            <v>0</v>
          </cell>
          <cell r="H433">
            <v>0</v>
          </cell>
        </row>
        <row r="434">
          <cell r="D434">
            <v>0</v>
          </cell>
          <cell r="F434">
            <v>0</v>
          </cell>
          <cell r="H434">
            <v>0</v>
          </cell>
        </row>
        <row r="435">
          <cell r="D435">
            <v>0</v>
          </cell>
          <cell r="F435">
            <v>0</v>
          </cell>
          <cell r="H435">
            <v>0</v>
          </cell>
        </row>
        <row r="436">
          <cell r="D436">
            <v>0</v>
          </cell>
          <cell r="F436">
            <v>0</v>
          </cell>
          <cell r="H436">
            <v>0</v>
          </cell>
        </row>
        <row r="437">
          <cell r="D437">
            <v>0</v>
          </cell>
          <cell r="F437">
            <v>0</v>
          </cell>
          <cell r="H437">
            <v>0</v>
          </cell>
        </row>
        <row r="438">
          <cell r="D438">
            <v>0</v>
          </cell>
          <cell r="F438">
            <v>0</v>
          </cell>
          <cell r="H438">
            <v>0</v>
          </cell>
        </row>
        <row r="439">
          <cell r="D439">
            <v>0</v>
          </cell>
          <cell r="F439">
            <v>0</v>
          </cell>
          <cell r="H439">
            <v>0</v>
          </cell>
        </row>
        <row r="440">
          <cell r="D440">
            <v>0</v>
          </cell>
          <cell r="F440">
            <v>0</v>
          </cell>
          <cell r="H440">
            <v>0</v>
          </cell>
        </row>
        <row r="441">
          <cell r="D441">
            <v>0</v>
          </cell>
          <cell r="F441">
            <v>0</v>
          </cell>
          <cell r="H441">
            <v>0</v>
          </cell>
        </row>
        <row r="442">
          <cell r="D442">
            <v>0</v>
          </cell>
          <cell r="F442">
            <v>0</v>
          </cell>
          <cell r="H442">
            <v>0</v>
          </cell>
        </row>
        <row r="443">
          <cell r="D443">
            <v>0</v>
          </cell>
          <cell r="F443">
            <v>0</v>
          </cell>
          <cell r="H443">
            <v>0</v>
          </cell>
        </row>
        <row r="444">
          <cell r="D444">
            <v>0</v>
          </cell>
          <cell r="F444">
            <v>0</v>
          </cell>
          <cell r="H444">
            <v>0</v>
          </cell>
        </row>
        <row r="445">
          <cell r="D445">
            <v>0</v>
          </cell>
          <cell r="F445">
            <v>0</v>
          </cell>
          <cell r="H445">
            <v>0</v>
          </cell>
        </row>
        <row r="446">
          <cell r="D446">
            <v>0</v>
          </cell>
          <cell r="F446">
            <v>0</v>
          </cell>
          <cell r="H446">
            <v>0</v>
          </cell>
        </row>
        <row r="447">
          <cell r="D447">
            <v>0</v>
          </cell>
          <cell r="F447">
            <v>0</v>
          </cell>
          <cell r="H447">
            <v>0</v>
          </cell>
        </row>
        <row r="448">
          <cell r="D448">
            <v>0</v>
          </cell>
          <cell r="F448">
            <v>0</v>
          </cell>
          <cell r="H448">
            <v>0</v>
          </cell>
        </row>
        <row r="449">
          <cell r="D449">
            <v>0</v>
          </cell>
          <cell r="F449">
            <v>0</v>
          </cell>
          <cell r="H449">
            <v>0</v>
          </cell>
        </row>
        <row r="450">
          <cell r="D450">
            <v>0</v>
          </cell>
          <cell r="F450">
            <v>0</v>
          </cell>
          <cell r="H450">
            <v>0</v>
          </cell>
        </row>
        <row r="451">
          <cell r="D451">
            <v>0</v>
          </cell>
          <cell r="F451">
            <v>0</v>
          </cell>
          <cell r="H451">
            <v>0</v>
          </cell>
        </row>
        <row r="452">
          <cell r="D452">
            <v>0</v>
          </cell>
          <cell r="F452">
            <v>0</v>
          </cell>
          <cell r="H452">
            <v>0</v>
          </cell>
        </row>
        <row r="453">
          <cell r="D453">
            <v>0</v>
          </cell>
          <cell r="F453">
            <v>0</v>
          </cell>
          <cell r="H453">
            <v>0</v>
          </cell>
        </row>
        <row r="454">
          <cell r="D454">
            <v>0</v>
          </cell>
          <cell r="F454">
            <v>0</v>
          </cell>
          <cell r="H454">
            <v>0</v>
          </cell>
        </row>
        <row r="455">
          <cell r="D455">
            <v>0</v>
          </cell>
          <cell r="F455">
            <v>0</v>
          </cell>
          <cell r="H455">
            <v>0</v>
          </cell>
        </row>
        <row r="456">
          <cell r="D456">
            <v>0</v>
          </cell>
          <cell r="F456">
            <v>0</v>
          </cell>
          <cell r="H456">
            <v>0</v>
          </cell>
        </row>
        <row r="457">
          <cell r="D457">
            <v>0</v>
          </cell>
          <cell r="F457">
            <v>0</v>
          </cell>
          <cell r="H457">
            <v>0</v>
          </cell>
        </row>
        <row r="458">
          <cell r="D458">
            <v>0</v>
          </cell>
          <cell r="F458">
            <v>0</v>
          </cell>
          <cell r="H458">
            <v>0</v>
          </cell>
        </row>
        <row r="459">
          <cell r="D459">
            <v>0</v>
          </cell>
          <cell r="F459">
            <v>0</v>
          </cell>
          <cell r="H459">
            <v>0</v>
          </cell>
        </row>
        <row r="460">
          <cell r="D460">
            <v>0</v>
          </cell>
          <cell r="F460">
            <v>0</v>
          </cell>
          <cell r="H460">
            <v>0</v>
          </cell>
        </row>
        <row r="461">
          <cell r="D461">
            <v>0</v>
          </cell>
          <cell r="F461">
            <v>0</v>
          </cell>
          <cell r="H461">
            <v>0</v>
          </cell>
        </row>
        <row r="462">
          <cell r="D462">
            <v>0</v>
          </cell>
          <cell r="F462">
            <v>0</v>
          </cell>
          <cell r="H462">
            <v>0</v>
          </cell>
        </row>
        <row r="463">
          <cell r="D463">
            <v>0</v>
          </cell>
          <cell r="F463">
            <v>0</v>
          </cell>
          <cell r="H463">
            <v>0</v>
          </cell>
        </row>
        <row r="464">
          <cell r="D464">
            <v>0</v>
          </cell>
          <cell r="F464">
            <v>0</v>
          </cell>
          <cell r="H464">
            <v>0</v>
          </cell>
        </row>
        <row r="465">
          <cell r="D465">
            <v>0</v>
          </cell>
          <cell r="F465">
            <v>0</v>
          </cell>
          <cell r="H465">
            <v>0</v>
          </cell>
        </row>
        <row r="466">
          <cell r="D466">
            <v>0</v>
          </cell>
          <cell r="F466">
            <v>0</v>
          </cell>
          <cell r="H466">
            <v>0</v>
          </cell>
        </row>
        <row r="467">
          <cell r="D467">
            <v>0</v>
          </cell>
          <cell r="F467">
            <v>0</v>
          </cell>
          <cell r="H467">
            <v>0</v>
          </cell>
        </row>
        <row r="468">
          <cell r="D468">
            <v>0</v>
          </cell>
          <cell r="F468">
            <v>0</v>
          </cell>
          <cell r="H468">
            <v>0</v>
          </cell>
        </row>
        <row r="469">
          <cell r="D469">
            <v>0</v>
          </cell>
          <cell r="F469">
            <v>0</v>
          </cell>
          <cell r="H469">
            <v>0</v>
          </cell>
        </row>
        <row r="470">
          <cell r="D470">
            <v>0</v>
          </cell>
          <cell r="F470">
            <v>0</v>
          </cell>
          <cell r="H470">
            <v>0</v>
          </cell>
        </row>
        <row r="471">
          <cell r="D471">
            <v>0</v>
          </cell>
          <cell r="F471">
            <v>0</v>
          </cell>
          <cell r="H471">
            <v>0</v>
          </cell>
        </row>
        <row r="472">
          <cell r="D472">
            <v>0</v>
          </cell>
          <cell r="F472">
            <v>0</v>
          </cell>
          <cell r="H472">
            <v>0</v>
          </cell>
        </row>
        <row r="473">
          <cell r="D473">
            <v>0</v>
          </cell>
          <cell r="F473">
            <v>0</v>
          </cell>
          <cell r="H473">
            <v>0</v>
          </cell>
        </row>
        <row r="474">
          <cell r="D474">
            <v>0</v>
          </cell>
          <cell r="F474">
            <v>0</v>
          </cell>
          <cell r="H474">
            <v>0</v>
          </cell>
        </row>
        <row r="475">
          <cell r="D475">
            <v>0</v>
          </cell>
          <cell r="F475">
            <v>0</v>
          </cell>
          <cell r="H475">
            <v>0</v>
          </cell>
        </row>
        <row r="476">
          <cell r="D476">
            <v>0</v>
          </cell>
          <cell r="F476">
            <v>0</v>
          </cell>
          <cell r="H476">
            <v>0</v>
          </cell>
        </row>
        <row r="477">
          <cell r="D477">
            <v>0</v>
          </cell>
          <cell r="F477">
            <v>0</v>
          </cell>
          <cell r="H477">
            <v>0</v>
          </cell>
        </row>
        <row r="478">
          <cell r="D478">
            <v>0</v>
          </cell>
          <cell r="F478">
            <v>0</v>
          </cell>
          <cell r="H478">
            <v>0</v>
          </cell>
        </row>
        <row r="479">
          <cell r="D479">
            <v>0</v>
          </cell>
          <cell r="F479">
            <v>0</v>
          </cell>
          <cell r="H479">
            <v>0</v>
          </cell>
        </row>
        <row r="480">
          <cell r="D480">
            <v>0</v>
          </cell>
          <cell r="F480">
            <v>0</v>
          </cell>
          <cell r="H480">
            <v>0</v>
          </cell>
        </row>
        <row r="481">
          <cell r="D481">
            <v>0</v>
          </cell>
          <cell r="F481">
            <v>0</v>
          </cell>
          <cell r="H481">
            <v>0</v>
          </cell>
        </row>
        <row r="482">
          <cell r="D482">
            <v>0</v>
          </cell>
          <cell r="F482">
            <v>0</v>
          </cell>
          <cell r="H482">
            <v>0</v>
          </cell>
        </row>
        <row r="483">
          <cell r="D483">
            <v>0</v>
          </cell>
          <cell r="F483">
            <v>0</v>
          </cell>
          <cell r="H483">
            <v>0</v>
          </cell>
        </row>
        <row r="484">
          <cell r="D484">
            <v>0</v>
          </cell>
          <cell r="F484">
            <v>0</v>
          </cell>
          <cell r="H484">
            <v>0</v>
          </cell>
        </row>
        <row r="485">
          <cell r="D485">
            <v>0</v>
          </cell>
          <cell r="F485">
            <v>0</v>
          </cell>
          <cell r="H485">
            <v>0</v>
          </cell>
        </row>
        <row r="486">
          <cell r="D486">
            <v>0</v>
          </cell>
          <cell r="F486">
            <v>0</v>
          </cell>
          <cell r="H486">
            <v>0</v>
          </cell>
        </row>
        <row r="487">
          <cell r="D487">
            <v>0</v>
          </cell>
          <cell r="F487">
            <v>0</v>
          </cell>
          <cell r="H487">
            <v>0</v>
          </cell>
        </row>
        <row r="488">
          <cell r="D488">
            <v>0</v>
          </cell>
          <cell r="F488">
            <v>0</v>
          </cell>
          <cell r="H488">
            <v>0</v>
          </cell>
        </row>
        <row r="489">
          <cell r="D489">
            <v>0</v>
          </cell>
          <cell r="F489">
            <v>0</v>
          </cell>
          <cell r="H489">
            <v>0</v>
          </cell>
        </row>
        <row r="490">
          <cell r="D490">
            <v>0</v>
          </cell>
          <cell r="F490">
            <v>0</v>
          </cell>
          <cell r="H490">
            <v>0</v>
          </cell>
        </row>
        <row r="491">
          <cell r="D491">
            <v>0</v>
          </cell>
          <cell r="F491">
            <v>0</v>
          </cell>
          <cell r="H491">
            <v>0</v>
          </cell>
        </row>
        <row r="492">
          <cell r="D492">
            <v>0</v>
          </cell>
          <cell r="F492">
            <v>0</v>
          </cell>
          <cell r="H492">
            <v>0</v>
          </cell>
        </row>
        <row r="493">
          <cell r="D493">
            <v>0</v>
          </cell>
          <cell r="F493">
            <v>0</v>
          </cell>
          <cell r="H493">
            <v>0</v>
          </cell>
        </row>
        <row r="494">
          <cell r="D494">
            <v>0</v>
          </cell>
          <cell r="F494">
            <v>0</v>
          </cell>
          <cell r="H494">
            <v>0</v>
          </cell>
        </row>
        <row r="495">
          <cell r="D495">
            <v>0</v>
          </cell>
          <cell r="F495">
            <v>0</v>
          </cell>
          <cell r="H495">
            <v>0</v>
          </cell>
        </row>
        <row r="496">
          <cell r="D496">
            <v>0</v>
          </cell>
          <cell r="F496">
            <v>0</v>
          </cell>
          <cell r="H496">
            <v>0</v>
          </cell>
        </row>
        <row r="497">
          <cell r="D497">
            <v>0</v>
          </cell>
          <cell r="F497">
            <v>0</v>
          </cell>
          <cell r="H497">
            <v>0</v>
          </cell>
        </row>
        <row r="498">
          <cell r="D498">
            <v>0</v>
          </cell>
          <cell r="F498">
            <v>0</v>
          </cell>
          <cell r="H498">
            <v>0</v>
          </cell>
        </row>
        <row r="499">
          <cell r="D499">
            <v>0</v>
          </cell>
          <cell r="F499">
            <v>0</v>
          </cell>
          <cell r="H499">
            <v>0</v>
          </cell>
        </row>
        <row r="500">
          <cell r="D500">
            <v>0</v>
          </cell>
          <cell r="F500">
            <v>0</v>
          </cell>
          <cell r="H500">
            <v>0</v>
          </cell>
        </row>
        <row r="501">
          <cell r="D501">
            <v>0</v>
          </cell>
          <cell r="F501">
            <v>0</v>
          </cell>
          <cell r="H501">
            <v>0</v>
          </cell>
        </row>
        <row r="502">
          <cell r="D502">
            <v>0</v>
          </cell>
          <cell r="F502">
            <v>0</v>
          </cell>
          <cell r="H502">
            <v>0</v>
          </cell>
        </row>
        <row r="503">
          <cell r="D503">
            <v>0</v>
          </cell>
          <cell r="F503">
            <v>0</v>
          </cell>
          <cell r="H503">
            <v>0</v>
          </cell>
        </row>
        <row r="504">
          <cell r="D504">
            <v>0</v>
          </cell>
          <cell r="F504">
            <v>0</v>
          </cell>
          <cell r="H504">
            <v>0</v>
          </cell>
        </row>
        <row r="505">
          <cell r="D505">
            <v>0</v>
          </cell>
          <cell r="F505">
            <v>0</v>
          </cell>
          <cell r="H505">
            <v>0</v>
          </cell>
        </row>
        <row r="506">
          <cell r="D506">
            <v>0</v>
          </cell>
          <cell r="F506">
            <v>0</v>
          </cell>
          <cell r="H506">
            <v>0</v>
          </cell>
        </row>
        <row r="507">
          <cell r="D507">
            <v>0</v>
          </cell>
          <cell r="F507">
            <v>0</v>
          </cell>
          <cell r="H507">
            <v>0</v>
          </cell>
        </row>
        <row r="508">
          <cell r="D508">
            <v>0</v>
          </cell>
          <cell r="F508">
            <v>0</v>
          </cell>
          <cell r="H508">
            <v>0</v>
          </cell>
        </row>
        <row r="509">
          <cell r="D509">
            <v>0</v>
          </cell>
          <cell r="F509">
            <v>0</v>
          </cell>
          <cell r="H509">
            <v>0</v>
          </cell>
        </row>
        <row r="510">
          <cell r="D510">
            <v>0</v>
          </cell>
          <cell r="F510">
            <v>0</v>
          </cell>
          <cell r="H510">
            <v>0</v>
          </cell>
        </row>
        <row r="511">
          <cell r="D511">
            <v>0</v>
          </cell>
          <cell r="F511">
            <v>0</v>
          </cell>
          <cell r="H511">
            <v>0</v>
          </cell>
        </row>
        <row r="512">
          <cell r="D512">
            <v>0</v>
          </cell>
          <cell r="F512">
            <v>0</v>
          </cell>
          <cell r="H512">
            <v>0</v>
          </cell>
        </row>
        <row r="513">
          <cell r="D513">
            <v>0</v>
          </cell>
          <cell r="F513">
            <v>0</v>
          </cell>
          <cell r="H513">
            <v>0</v>
          </cell>
        </row>
        <row r="514">
          <cell r="D514">
            <v>0</v>
          </cell>
          <cell r="F514">
            <v>0</v>
          </cell>
          <cell r="H514">
            <v>0</v>
          </cell>
        </row>
        <row r="515">
          <cell r="D515">
            <v>0</v>
          </cell>
          <cell r="F515">
            <v>0</v>
          </cell>
          <cell r="H515">
            <v>0</v>
          </cell>
        </row>
        <row r="516">
          <cell r="D516">
            <v>0</v>
          </cell>
          <cell r="F516">
            <v>0</v>
          </cell>
          <cell r="H516">
            <v>0</v>
          </cell>
        </row>
        <row r="517">
          <cell r="D517">
            <v>0</v>
          </cell>
          <cell r="F517">
            <v>0</v>
          </cell>
          <cell r="H517">
            <v>0</v>
          </cell>
        </row>
        <row r="518">
          <cell r="D518">
            <v>0</v>
          </cell>
          <cell r="F518">
            <v>0</v>
          </cell>
          <cell r="H518">
            <v>0</v>
          </cell>
        </row>
        <row r="519">
          <cell r="D519">
            <v>0</v>
          </cell>
          <cell r="F519">
            <v>0</v>
          </cell>
          <cell r="H519">
            <v>0</v>
          </cell>
        </row>
        <row r="520">
          <cell r="D520">
            <v>0</v>
          </cell>
          <cell r="F520">
            <v>0</v>
          </cell>
          <cell r="H520">
            <v>0</v>
          </cell>
        </row>
        <row r="521">
          <cell r="D521">
            <v>0</v>
          </cell>
          <cell r="F521">
            <v>0</v>
          </cell>
          <cell r="H521">
            <v>0</v>
          </cell>
        </row>
        <row r="522">
          <cell r="D522">
            <v>0</v>
          </cell>
          <cell r="F522">
            <v>0</v>
          </cell>
          <cell r="H522">
            <v>0</v>
          </cell>
        </row>
        <row r="523">
          <cell r="D523">
            <v>0</v>
          </cell>
          <cell r="F523">
            <v>0</v>
          </cell>
          <cell r="H523">
            <v>0</v>
          </cell>
        </row>
        <row r="524">
          <cell r="D524">
            <v>0</v>
          </cell>
          <cell r="F524">
            <v>0</v>
          </cell>
          <cell r="H524">
            <v>0</v>
          </cell>
        </row>
        <row r="525">
          <cell r="D525">
            <v>0</v>
          </cell>
          <cell r="F525">
            <v>0</v>
          </cell>
          <cell r="H525">
            <v>0</v>
          </cell>
        </row>
        <row r="526">
          <cell r="D526">
            <v>0</v>
          </cell>
          <cell r="F526">
            <v>0</v>
          </cell>
          <cell r="H526">
            <v>0</v>
          </cell>
        </row>
        <row r="527">
          <cell r="D527">
            <v>0</v>
          </cell>
          <cell r="F527">
            <v>0</v>
          </cell>
          <cell r="H527">
            <v>0</v>
          </cell>
        </row>
        <row r="528">
          <cell r="D528">
            <v>0</v>
          </cell>
          <cell r="F528">
            <v>0</v>
          </cell>
          <cell r="H528">
            <v>0</v>
          </cell>
        </row>
        <row r="529">
          <cell r="D529">
            <v>0</v>
          </cell>
          <cell r="F529">
            <v>0</v>
          </cell>
          <cell r="H529">
            <v>0</v>
          </cell>
        </row>
        <row r="530">
          <cell r="D530">
            <v>0</v>
          </cell>
          <cell r="F530">
            <v>0</v>
          </cell>
          <cell r="H530">
            <v>0</v>
          </cell>
        </row>
        <row r="531">
          <cell r="D531">
            <v>0</v>
          </cell>
          <cell r="F531">
            <v>0</v>
          </cell>
          <cell r="H531">
            <v>0</v>
          </cell>
        </row>
        <row r="532">
          <cell r="D532">
            <v>0</v>
          </cell>
          <cell r="F532">
            <v>0</v>
          </cell>
          <cell r="H532">
            <v>0</v>
          </cell>
        </row>
        <row r="533">
          <cell r="D533">
            <v>0</v>
          </cell>
          <cell r="F533">
            <v>0</v>
          </cell>
          <cell r="H533">
            <v>0</v>
          </cell>
        </row>
        <row r="534">
          <cell r="D534">
            <v>0</v>
          </cell>
          <cell r="F534">
            <v>0</v>
          </cell>
          <cell r="H534">
            <v>0</v>
          </cell>
        </row>
        <row r="535">
          <cell r="D535">
            <v>0</v>
          </cell>
          <cell r="F535">
            <v>0</v>
          </cell>
          <cell r="H535">
            <v>0</v>
          </cell>
        </row>
        <row r="536">
          <cell r="D536">
            <v>0</v>
          </cell>
          <cell r="F536">
            <v>0</v>
          </cell>
          <cell r="H536">
            <v>0</v>
          </cell>
        </row>
        <row r="537">
          <cell r="D537">
            <v>0</v>
          </cell>
          <cell r="F537">
            <v>0</v>
          </cell>
          <cell r="H537">
            <v>0</v>
          </cell>
        </row>
        <row r="538">
          <cell r="D538">
            <v>0</v>
          </cell>
          <cell r="F538">
            <v>0</v>
          </cell>
          <cell r="H538">
            <v>0</v>
          </cell>
        </row>
        <row r="539">
          <cell r="D539">
            <v>0</v>
          </cell>
          <cell r="F539">
            <v>0</v>
          </cell>
          <cell r="H539">
            <v>0</v>
          </cell>
        </row>
        <row r="540">
          <cell r="D540">
            <v>0</v>
          </cell>
          <cell r="F540">
            <v>0</v>
          </cell>
          <cell r="H540">
            <v>0</v>
          </cell>
        </row>
        <row r="541">
          <cell r="D541">
            <v>0</v>
          </cell>
          <cell r="F541">
            <v>0</v>
          </cell>
          <cell r="H541">
            <v>0</v>
          </cell>
        </row>
        <row r="542">
          <cell r="D542">
            <v>0</v>
          </cell>
          <cell r="F542">
            <v>0</v>
          </cell>
          <cell r="H542">
            <v>0</v>
          </cell>
        </row>
        <row r="543">
          <cell r="D543">
            <v>0</v>
          </cell>
          <cell r="F543">
            <v>0</v>
          </cell>
          <cell r="H543">
            <v>0</v>
          </cell>
        </row>
        <row r="544">
          <cell r="D544">
            <v>0</v>
          </cell>
          <cell r="F544">
            <v>0</v>
          </cell>
          <cell r="H544">
            <v>0</v>
          </cell>
        </row>
        <row r="545">
          <cell r="D545">
            <v>0</v>
          </cell>
          <cell r="F545">
            <v>0</v>
          </cell>
          <cell r="H545">
            <v>0</v>
          </cell>
        </row>
        <row r="546">
          <cell r="D546">
            <v>0</v>
          </cell>
          <cell r="F546">
            <v>0</v>
          </cell>
          <cell r="H546">
            <v>0</v>
          </cell>
        </row>
        <row r="547">
          <cell r="D547">
            <v>0</v>
          </cell>
          <cell r="F547">
            <v>0</v>
          </cell>
          <cell r="H547">
            <v>0</v>
          </cell>
        </row>
        <row r="548">
          <cell r="D548">
            <v>0</v>
          </cell>
          <cell r="F548">
            <v>0</v>
          </cell>
          <cell r="H548">
            <v>0</v>
          </cell>
        </row>
        <row r="549">
          <cell r="D549">
            <v>0</v>
          </cell>
          <cell r="F549">
            <v>0</v>
          </cell>
          <cell r="H549">
            <v>0</v>
          </cell>
        </row>
        <row r="550">
          <cell r="D550">
            <v>0</v>
          </cell>
          <cell r="F550">
            <v>0</v>
          </cell>
          <cell r="H550">
            <v>0</v>
          </cell>
        </row>
        <row r="551">
          <cell r="D551">
            <v>0</v>
          </cell>
          <cell r="F551">
            <v>0</v>
          </cell>
          <cell r="H551">
            <v>0</v>
          </cell>
        </row>
        <row r="552">
          <cell r="D552">
            <v>0</v>
          </cell>
          <cell r="F552">
            <v>0</v>
          </cell>
          <cell r="H552">
            <v>0</v>
          </cell>
        </row>
        <row r="553">
          <cell r="D553">
            <v>0</v>
          </cell>
          <cell r="F553">
            <v>0</v>
          </cell>
          <cell r="H553">
            <v>0</v>
          </cell>
        </row>
        <row r="554">
          <cell r="D554">
            <v>0</v>
          </cell>
          <cell r="F554">
            <v>0</v>
          </cell>
          <cell r="H554">
            <v>0</v>
          </cell>
        </row>
        <row r="555">
          <cell r="D555">
            <v>0</v>
          </cell>
          <cell r="F555">
            <v>0</v>
          </cell>
          <cell r="H555">
            <v>0</v>
          </cell>
        </row>
        <row r="556">
          <cell r="D556">
            <v>0</v>
          </cell>
          <cell r="F556">
            <v>0</v>
          </cell>
          <cell r="H556">
            <v>0</v>
          </cell>
        </row>
        <row r="557">
          <cell r="D557">
            <v>0</v>
          </cell>
          <cell r="F557">
            <v>0</v>
          </cell>
          <cell r="H557">
            <v>0</v>
          </cell>
        </row>
        <row r="558">
          <cell r="D558">
            <v>0</v>
          </cell>
          <cell r="F558">
            <v>0</v>
          </cell>
          <cell r="H558">
            <v>0</v>
          </cell>
        </row>
        <row r="559">
          <cell r="D559">
            <v>0</v>
          </cell>
          <cell r="F559">
            <v>0</v>
          </cell>
          <cell r="H559">
            <v>0</v>
          </cell>
        </row>
        <row r="560">
          <cell r="D560">
            <v>0</v>
          </cell>
          <cell r="F560">
            <v>0</v>
          </cell>
          <cell r="H560">
            <v>0</v>
          </cell>
        </row>
        <row r="561">
          <cell r="D561">
            <v>0</v>
          </cell>
          <cell r="F561">
            <v>0</v>
          </cell>
          <cell r="H561">
            <v>0</v>
          </cell>
        </row>
        <row r="562">
          <cell r="D562">
            <v>0</v>
          </cell>
          <cell r="F562">
            <v>0</v>
          </cell>
          <cell r="H562">
            <v>0</v>
          </cell>
        </row>
        <row r="563">
          <cell r="D563">
            <v>0</v>
          </cell>
          <cell r="F563">
            <v>0</v>
          </cell>
          <cell r="H563">
            <v>0</v>
          </cell>
        </row>
        <row r="564">
          <cell r="D564">
            <v>0</v>
          </cell>
          <cell r="F564">
            <v>0</v>
          </cell>
          <cell r="H564">
            <v>0</v>
          </cell>
        </row>
        <row r="565">
          <cell r="D565">
            <v>0</v>
          </cell>
          <cell r="F565">
            <v>0</v>
          </cell>
          <cell r="H565">
            <v>0</v>
          </cell>
        </row>
        <row r="566">
          <cell r="D566">
            <v>0</v>
          </cell>
          <cell r="F566">
            <v>0</v>
          </cell>
          <cell r="H566">
            <v>0</v>
          </cell>
        </row>
        <row r="567">
          <cell r="D567">
            <v>0</v>
          </cell>
          <cell r="F567">
            <v>0</v>
          </cell>
          <cell r="H567">
            <v>0</v>
          </cell>
        </row>
        <row r="568">
          <cell r="D568">
            <v>0</v>
          </cell>
          <cell r="F568">
            <v>0</v>
          </cell>
          <cell r="H568">
            <v>0</v>
          </cell>
        </row>
        <row r="569">
          <cell r="D569">
            <v>0</v>
          </cell>
          <cell r="F569">
            <v>0</v>
          </cell>
          <cell r="H569">
            <v>0</v>
          </cell>
        </row>
        <row r="570">
          <cell r="D570">
            <v>0</v>
          </cell>
          <cell r="F570">
            <v>0</v>
          </cell>
          <cell r="H570">
            <v>0</v>
          </cell>
        </row>
        <row r="571">
          <cell r="D571">
            <v>0</v>
          </cell>
          <cell r="F571">
            <v>0</v>
          </cell>
          <cell r="H571">
            <v>0</v>
          </cell>
        </row>
        <row r="572">
          <cell r="D572">
            <v>0</v>
          </cell>
          <cell r="F572">
            <v>0</v>
          </cell>
          <cell r="H572">
            <v>0</v>
          </cell>
        </row>
        <row r="573">
          <cell r="D573">
            <v>0</v>
          </cell>
          <cell r="F573">
            <v>0</v>
          </cell>
          <cell r="H573">
            <v>0</v>
          </cell>
        </row>
        <row r="574">
          <cell r="D574">
            <v>0</v>
          </cell>
          <cell r="F574">
            <v>0</v>
          </cell>
          <cell r="H574">
            <v>0</v>
          </cell>
        </row>
        <row r="575">
          <cell r="D575">
            <v>0</v>
          </cell>
          <cell r="F575">
            <v>0</v>
          </cell>
          <cell r="H575">
            <v>0</v>
          </cell>
        </row>
        <row r="576">
          <cell r="D576">
            <v>0</v>
          </cell>
          <cell r="F576">
            <v>0</v>
          </cell>
          <cell r="H576">
            <v>0</v>
          </cell>
        </row>
        <row r="577">
          <cell r="D577">
            <v>0</v>
          </cell>
          <cell r="F577">
            <v>0</v>
          </cell>
          <cell r="H577">
            <v>0</v>
          </cell>
        </row>
        <row r="578">
          <cell r="D578">
            <v>0</v>
          </cell>
          <cell r="F578">
            <v>0</v>
          </cell>
          <cell r="H578">
            <v>0</v>
          </cell>
        </row>
        <row r="579">
          <cell r="D579">
            <v>0</v>
          </cell>
          <cell r="F579">
            <v>0</v>
          </cell>
          <cell r="H579">
            <v>0</v>
          </cell>
        </row>
        <row r="580">
          <cell r="D580">
            <v>0</v>
          </cell>
          <cell r="F580">
            <v>0</v>
          </cell>
          <cell r="H580">
            <v>0</v>
          </cell>
        </row>
        <row r="581">
          <cell r="D581">
            <v>0</v>
          </cell>
          <cell r="F581">
            <v>0</v>
          </cell>
          <cell r="H581">
            <v>0</v>
          </cell>
        </row>
        <row r="582">
          <cell r="D582">
            <v>0</v>
          </cell>
          <cell r="F582">
            <v>0</v>
          </cell>
          <cell r="H582">
            <v>0</v>
          </cell>
        </row>
        <row r="583">
          <cell r="D583">
            <v>0</v>
          </cell>
          <cell r="F583">
            <v>0</v>
          </cell>
          <cell r="H583">
            <v>0</v>
          </cell>
        </row>
        <row r="584">
          <cell r="D584">
            <v>0</v>
          </cell>
          <cell r="F584">
            <v>0</v>
          </cell>
          <cell r="H584">
            <v>0</v>
          </cell>
        </row>
        <row r="585">
          <cell r="D585">
            <v>0</v>
          </cell>
          <cell r="F585">
            <v>0</v>
          </cell>
          <cell r="H585">
            <v>0</v>
          </cell>
        </row>
        <row r="586">
          <cell r="D586">
            <v>0</v>
          </cell>
          <cell r="F586">
            <v>0</v>
          </cell>
          <cell r="H586">
            <v>0</v>
          </cell>
        </row>
        <row r="587">
          <cell r="D587">
            <v>0</v>
          </cell>
          <cell r="F587">
            <v>0</v>
          </cell>
          <cell r="H587">
            <v>0</v>
          </cell>
        </row>
        <row r="588">
          <cell r="D588">
            <v>0</v>
          </cell>
          <cell r="F588">
            <v>0</v>
          </cell>
          <cell r="H588">
            <v>0</v>
          </cell>
        </row>
        <row r="589">
          <cell r="D589">
            <v>0</v>
          </cell>
          <cell r="F589">
            <v>0</v>
          </cell>
          <cell r="H589">
            <v>0</v>
          </cell>
        </row>
        <row r="590">
          <cell r="D590">
            <v>0</v>
          </cell>
          <cell r="F590">
            <v>0</v>
          </cell>
          <cell r="H590">
            <v>0</v>
          </cell>
        </row>
        <row r="591">
          <cell r="D591">
            <v>0</v>
          </cell>
          <cell r="F591">
            <v>0</v>
          </cell>
          <cell r="H591">
            <v>0</v>
          </cell>
        </row>
        <row r="592">
          <cell r="D592">
            <v>0</v>
          </cell>
          <cell r="F592">
            <v>0</v>
          </cell>
          <cell r="H592">
            <v>0</v>
          </cell>
        </row>
        <row r="593">
          <cell r="D593">
            <v>0</v>
          </cell>
          <cell r="F593">
            <v>0</v>
          </cell>
          <cell r="H593">
            <v>0</v>
          </cell>
        </row>
        <row r="594">
          <cell r="D594">
            <v>0</v>
          </cell>
          <cell r="F594">
            <v>0</v>
          </cell>
          <cell r="H594">
            <v>0</v>
          </cell>
        </row>
        <row r="595">
          <cell r="D595">
            <v>0</v>
          </cell>
          <cell r="F595">
            <v>0</v>
          </cell>
          <cell r="H595">
            <v>0</v>
          </cell>
        </row>
        <row r="596">
          <cell r="D596">
            <v>0</v>
          </cell>
          <cell r="F596">
            <v>0</v>
          </cell>
          <cell r="H596">
            <v>0</v>
          </cell>
        </row>
        <row r="597">
          <cell r="D597">
            <v>0</v>
          </cell>
          <cell r="F597">
            <v>0</v>
          </cell>
          <cell r="H597">
            <v>0</v>
          </cell>
        </row>
        <row r="598">
          <cell r="D598">
            <v>0</v>
          </cell>
          <cell r="F598">
            <v>0</v>
          </cell>
          <cell r="H598">
            <v>0</v>
          </cell>
        </row>
        <row r="599">
          <cell r="D599">
            <v>0</v>
          </cell>
          <cell r="F599">
            <v>0</v>
          </cell>
          <cell r="H599">
            <v>0</v>
          </cell>
        </row>
        <row r="600">
          <cell r="D600">
            <v>0</v>
          </cell>
          <cell r="F600">
            <v>0</v>
          </cell>
          <cell r="H600">
            <v>0</v>
          </cell>
        </row>
        <row r="601">
          <cell r="D601">
            <v>0</v>
          </cell>
          <cell r="F601">
            <v>0</v>
          </cell>
          <cell r="H601">
            <v>0</v>
          </cell>
        </row>
        <row r="602">
          <cell r="D602">
            <v>0</v>
          </cell>
          <cell r="F602">
            <v>0</v>
          </cell>
          <cell r="H602">
            <v>0</v>
          </cell>
        </row>
        <row r="603">
          <cell r="D603">
            <v>0</v>
          </cell>
          <cell r="F603">
            <v>0</v>
          </cell>
          <cell r="H603">
            <v>0</v>
          </cell>
        </row>
        <row r="604">
          <cell r="D604">
            <v>0</v>
          </cell>
          <cell r="F604">
            <v>0</v>
          </cell>
          <cell r="H604">
            <v>0</v>
          </cell>
        </row>
        <row r="605">
          <cell r="D605">
            <v>0</v>
          </cell>
          <cell r="F605">
            <v>0</v>
          </cell>
          <cell r="H605">
            <v>0</v>
          </cell>
        </row>
        <row r="606">
          <cell r="D606">
            <v>0</v>
          </cell>
          <cell r="F606">
            <v>0</v>
          </cell>
          <cell r="H606">
            <v>0</v>
          </cell>
        </row>
        <row r="607">
          <cell r="D607">
            <v>0</v>
          </cell>
          <cell r="F607">
            <v>0</v>
          </cell>
          <cell r="H607">
            <v>0</v>
          </cell>
        </row>
        <row r="608">
          <cell r="D608">
            <v>0</v>
          </cell>
          <cell r="F608">
            <v>0</v>
          </cell>
          <cell r="H608">
            <v>0</v>
          </cell>
        </row>
        <row r="609">
          <cell r="D609">
            <v>0</v>
          </cell>
          <cell r="F609">
            <v>0</v>
          </cell>
          <cell r="H609">
            <v>0</v>
          </cell>
        </row>
        <row r="610">
          <cell r="D610">
            <v>0</v>
          </cell>
          <cell r="F610">
            <v>0</v>
          </cell>
          <cell r="H610">
            <v>0</v>
          </cell>
        </row>
        <row r="611">
          <cell r="D611">
            <v>0</v>
          </cell>
          <cell r="F611">
            <v>0</v>
          </cell>
          <cell r="H611">
            <v>0</v>
          </cell>
        </row>
        <row r="612">
          <cell r="D612">
            <v>0</v>
          </cell>
          <cell r="F612">
            <v>0</v>
          </cell>
          <cell r="H612">
            <v>0</v>
          </cell>
        </row>
        <row r="613">
          <cell r="D613">
            <v>0</v>
          </cell>
          <cell r="F613">
            <v>0</v>
          </cell>
          <cell r="H613">
            <v>0</v>
          </cell>
        </row>
        <row r="614">
          <cell r="D614">
            <v>0</v>
          </cell>
          <cell r="F614">
            <v>0</v>
          </cell>
          <cell r="H614">
            <v>0</v>
          </cell>
        </row>
        <row r="615">
          <cell r="D615">
            <v>0</v>
          </cell>
          <cell r="F615">
            <v>0</v>
          </cell>
          <cell r="H615">
            <v>0</v>
          </cell>
        </row>
        <row r="616">
          <cell r="D616">
            <v>0</v>
          </cell>
          <cell r="F616">
            <v>0</v>
          </cell>
          <cell r="H616">
            <v>0</v>
          </cell>
        </row>
        <row r="617">
          <cell r="D617">
            <v>0</v>
          </cell>
          <cell r="F617">
            <v>0</v>
          </cell>
          <cell r="H617">
            <v>0</v>
          </cell>
        </row>
        <row r="618">
          <cell r="D618">
            <v>0</v>
          </cell>
          <cell r="F618">
            <v>0</v>
          </cell>
          <cell r="H618">
            <v>0</v>
          </cell>
        </row>
        <row r="619">
          <cell r="D619">
            <v>0</v>
          </cell>
          <cell r="F619">
            <v>0</v>
          </cell>
          <cell r="H619">
            <v>0</v>
          </cell>
        </row>
        <row r="620">
          <cell r="D620">
            <v>0</v>
          </cell>
          <cell r="F620">
            <v>0</v>
          </cell>
          <cell r="H620">
            <v>0</v>
          </cell>
        </row>
        <row r="621">
          <cell r="D621">
            <v>0</v>
          </cell>
          <cell r="F621">
            <v>0</v>
          </cell>
          <cell r="H621">
            <v>0</v>
          </cell>
        </row>
        <row r="622">
          <cell r="D622">
            <v>0</v>
          </cell>
          <cell r="F622">
            <v>0</v>
          </cell>
          <cell r="H622">
            <v>0</v>
          </cell>
        </row>
        <row r="623">
          <cell r="D623">
            <v>0</v>
          </cell>
          <cell r="F623">
            <v>0</v>
          </cell>
          <cell r="H623">
            <v>0</v>
          </cell>
        </row>
        <row r="624">
          <cell r="D624">
            <v>0</v>
          </cell>
          <cell r="F624">
            <v>0</v>
          </cell>
          <cell r="H624">
            <v>0</v>
          </cell>
        </row>
        <row r="625">
          <cell r="D625">
            <v>0</v>
          </cell>
          <cell r="F625">
            <v>0</v>
          </cell>
          <cell r="H625">
            <v>0</v>
          </cell>
        </row>
        <row r="626">
          <cell r="D626">
            <v>0</v>
          </cell>
          <cell r="F626">
            <v>0</v>
          </cell>
          <cell r="H626">
            <v>0</v>
          </cell>
        </row>
        <row r="627">
          <cell r="D627">
            <v>0</v>
          </cell>
          <cell r="F627">
            <v>0</v>
          </cell>
          <cell r="H627">
            <v>0</v>
          </cell>
        </row>
        <row r="628">
          <cell r="D628">
            <v>0</v>
          </cell>
          <cell r="F628">
            <v>0</v>
          </cell>
          <cell r="H628">
            <v>0</v>
          </cell>
        </row>
        <row r="629">
          <cell r="D629">
            <v>0</v>
          </cell>
          <cell r="F629">
            <v>0</v>
          </cell>
          <cell r="H629">
            <v>0</v>
          </cell>
        </row>
        <row r="630">
          <cell r="D630">
            <v>0</v>
          </cell>
          <cell r="F630">
            <v>0</v>
          </cell>
          <cell r="H630">
            <v>0</v>
          </cell>
        </row>
        <row r="631">
          <cell r="D631">
            <v>0</v>
          </cell>
          <cell r="F631">
            <v>0</v>
          </cell>
          <cell r="H631">
            <v>0</v>
          </cell>
        </row>
        <row r="632">
          <cell r="D632">
            <v>0</v>
          </cell>
          <cell r="F632">
            <v>0</v>
          </cell>
          <cell r="H632">
            <v>0</v>
          </cell>
        </row>
        <row r="633">
          <cell r="D633">
            <v>0</v>
          </cell>
          <cell r="F633">
            <v>0</v>
          </cell>
          <cell r="H633">
            <v>0</v>
          </cell>
        </row>
        <row r="634">
          <cell r="D634">
            <v>0</v>
          </cell>
          <cell r="F634">
            <v>0</v>
          </cell>
          <cell r="H634">
            <v>0</v>
          </cell>
        </row>
        <row r="635">
          <cell r="D635">
            <v>0</v>
          </cell>
          <cell r="F635">
            <v>0</v>
          </cell>
          <cell r="H635">
            <v>0</v>
          </cell>
        </row>
        <row r="636">
          <cell r="D636">
            <v>0</v>
          </cell>
          <cell r="F636">
            <v>0</v>
          </cell>
          <cell r="H636">
            <v>0</v>
          </cell>
        </row>
        <row r="637">
          <cell r="D637">
            <v>0</v>
          </cell>
          <cell r="F637">
            <v>0</v>
          </cell>
          <cell r="H637">
            <v>0</v>
          </cell>
        </row>
        <row r="638">
          <cell r="D638">
            <v>0</v>
          </cell>
          <cell r="F638">
            <v>0</v>
          </cell>
          <cell r="H638">
            <v>0</v>
          </cell>
        </row>
        <row r="639">
          <cell r="D639">
            <v>0</v>
          </cell>
          <cell r="F639">
            <v>0</v>
          </cell>
          <cell r="H639">
            <v>0</v>
          </cell>
        </row>
        <row r="640">
          <cell r="D640">
            <v>0</v>
          </cell>
          <cell r="F640">
            <v>0</v>
          </cell>
          <cell r="H640">
            <v>0</v>
          </cell>
        </row>
        <row r="641">
          <cell r="D641">
            <v>0</v>
          </cell>
          <cell r="F641">
            <v>0</v>
          </cell>
          <cell r="H641">
            <v>0</v>
          </cell>
        </row>
        <row r="642">
          <cell r="D642">
            <v>0</v>
          </cell>
          <cell r="F642">
            <v>0</v>
          </cell>
          <cell r="H642">
            <v>0</v>
          </cell>
        </row>
        <row r="643">
          <cell r="D643">
            <v>0</v>
          </cell>
          <cell r="F643">
            <v>0</v>
          </cell>
          <cell r="H643">
            <v>0</v>
          </cell>
        </row>
        <row r="644">
          <cell r="D644">
            <v>0</v>
          </cell>
          <cell r="F644">
            <v>0</v>
          </cell>
          <cell r="H644">
            <v>0</v>
          </cell>
        </row>
        <row r="645">
          <cell r="D645">
            <v>0</v>
          </cell>
          <cell r="F645">
            <v>0</v>
          </cell>
          <cell r="H645">
            <v>0</v>
          </cell>
        </row>
        <row r="646">
          <cell r="D646">
            <v>0</v>
          </cell>
          <cell r="F646">
            <v>0</v>
          </cell>
          <cell r="H646">
            <v>0</v>
          </cell>
        </row>
        <row r="647">
          <cell r="D647">
            <v>0</v>
          </cell>
          <cell r="F647">
            <v>0</v>
          </cell>
          <cell r="H647">
            <v>0</v>
          </cell>
        </row>
        <row r="648">
          <cell r="D648">
            <v>0</v>
          </cell>
          <cell r="F648">
            <v>0</v>
          </cell>
          <cell r="H648">
            <v>0</v>
          </cell>
        </row>
        <row r="649">
          <cell r="D649">
            <v>0</v>
          </cell>
          <cell r="F649">
            <v>0</v>
          </cell>
          <cell r="H649">
            <v>0</v>
          </cell>
        </row>
        <row r="650">
          <cell r="D650">
            <v>0</v>
          </cell>
          <cell r="F650">
            <v>0</v>
          </cell>
          <cell r="H650">
            <v>0</v>
          </cell>
        </row>
        <row r="651">
          <cell r="D651">
            <v>0</v>
          </cell>
          <cell r="F651">
            <v>0</v>
          </cell>
          <cell r="H651">
            <v>0</v>
          </cell>
        </row>
        <row r="652">
          <cell r="D652">
            <v>0</v>
          </cell>
          <cell r="F652">
            <v>0</v>
          </cell>
          <cell r="H652">
            <v>0</v>
          </cell>
        </row>
        <row r="653">
          <cell r="D653">
            <v>0</v>
          </cell>
          <cell r="F653">
            <v>0</v>
          </cell>
          <cell r="H653">
            <v>0</v>
          </cell>
        </row>
        <row r="654">
          <cell r="D654">
            <v>0</v>
          </cell>
          <cell r="F654">
            <v>0</v>
          </cell>
          <cell r="H654">
            <v>0</v>
          </cell>
        </row>
        <row r="655">
          <cell r="D655">
            <v>0</v>
          </cell>
          <cell r="F655">
            <v>0</v>
          </cell>
          <cell r="H655">
            <v>0</v>
          </cell>
        </row>
        <row r="656">
          <cell r="D656">
            <v>0</v>
          </cell>
          <cell r="F656">
            <v>0</v>
          </cell>
          <cell r="H656">
            <v>0</v>
          </cell>
        </row>
        <row r="657">
          <cell r="D657">
            <v>0</v>
          </cell>
          <cell r="F657">
            <v>0</v>
          </cell>
          <cell r="H657">
            <v>0</v>
          </cell>
        </row>
        <row r="658">
          <cell r="D658">
            <v>0</v>
          </cell>
          <cell r="F658">
            <v>0</v>
          </cell>
          <cell r="H658">
            <v>0</v>
          </cell>
        </row>
        <row r="659">
          <cell r="D659">
            <v>0</v>
          </cell>
          <cell r="F659">
            <v>0</v>
          </cell>
          <cell r="H659">
            <v>0</v>
          </cell>
        </row>
        <row r="660">
          <cell r="D660">
            <v>0</v>
          </cell>
          <cell r="F660">
            <v>0</v>
          </cell>
          <cell r="H660">
            <v>0</v>
          </cell>
        </row>
        <row r="661">
          <cell r="D661">
            <v>0</v>
          </cell>
          <cell r="F661">
            <v>0</v>
          </cell>
          <cell r="H661">
            <v>0</v>
          </cell>
        </row>
        <row r="662">
          <cell r="D662">
            <v>0</v>
          </cell>
          <cell r="F662">
            <v>0</v>
          </cell>
          <cell r="H662">
            <v>0</v>
          </cell>
        </row>
        <row r="663">
          <cell r="D663">
            <v>0</v>
          </cell>
          <cell r="F663">
            <v>0</v>
          </cell>
          <cell r="H663">
            <v>0</v>
          </cell>
        </row>
        <row r="664">
          <cell r="D664">
            <v>0</v>
          </cell>
          <cell r="F664">
            <v>0</v>
          </cell>
          <cell r="H664">
            <v>0</v>
          </cell>
        </row>
        <row r="665">
          <cell r="D665">
            <v>0</v>
          </cell>
          <cell r="F665">
            <v>0</v>
          </cell>
          <cell r="H665">
            <v>0</v>
          </cell>
        </row>
        <row r="666">
          <cell r="D666">
            <v>0</v>
          </cell>
          <cell r="F666">
            <v>0</v>
          </cell>
          <cell r="H666">
            <v>0</v>
          </cell>
        </row>
        <row r="667">
          <cell r="D667">
            <v>0</v>
          </cell>
          <cell r="F667">
            <v>0</v>
          </cell>
          <cell r="H667">
            <v>0</v>
          </cell>
        </row>
        <row r="668">
          <cell r="D668">
            <v>0</v>
          </cell>
          <cell r="F668">
            <v>0</v>
          </cell>
          <cell r="H668">
            <v>0</v>
          </cell>
        </row>
        <row r="669">
          <cell r="D669">
            <v>0</v>
          </cell>
          <cell r="F669">
            <v>0</v>
          </cell>
          <cell r="H669">
            <v>0</v>
          </cell>
        </row>
        <row r="670">
          <cell r="D670">
            <v>0</v>
          </cell>
          <cell r="F670">
            <v>0</v>
          </cell>
          <cell r="H670">
            <v>0</v>
          </cell>
        </row>
        <row r="671">
          <cell r="D671">
            <v>0</v>
          </cell>
          <cell r="F671">
            <v>0</v>
          </cell>
          <cell r="H671">
            <v>0</v>
          </cell>
        </row>
        <row r="672">
          <cell r="D672">
            <v>0</v>
          </cell>
          <cell r="F672">
            <v>0</v>
          </cell>
          <cell r="H672">
            <v>0</v>
          </cell>
        </row>
        <row r="673">
          <cell r="D673">
            <v>0</v>
          </cell>
          <cell r="F673">
            <v>0</v>
          </cell>
          <cell r="H673">
            <v>0</v>
          </cell>
        </row>
        <row r="674">
          <cell r="D674">
            <v>0</v>
          </cell>
          <cell r="F674">
            <v>0</v>
          </cell>
          <cell r="H674">
            <v>0</v>
          </cell>
        </row>
        <row r="675">
          <cell r="D675">
            <v>0</v>
          </cell>
          <cell r="F675">
            <v>0</v>
          </cell>
          <cell r="H675">
            <v>0</v>
          </cell>
        </row>
        <row r="676">
          <cell r="D676">
            <v>0</v>
          </cell>
          <cell r="F676">
            <v>0</v>
          </cell>
          <cell r="H676">
            <v>0</v>
          </cell>
        </row>
        <row r="677">
          <cell r="D677">
            <v>0</v>
          </cell>
          <cell r="F677">
            <v>0</v>
          </cell>
          <cell r="H677">
            <v>0</v>
          </cell>
        </row>
        <row r="678">
          <cell r="D678">
            <v>0</v>
          </cell>
          <cell r="F678">
            <v>0</v>
          </cell>
          <cell r="H678">
            <v>0</v>
          </cell>
        </row>
        <row r="679">
          <cell r="D679">
            <v>0</v>
          </cell>
          <cell r="F679">
            <v>0</v>
          </cell>
          <cell r="H679">
            <v>0</v>
          </cell>
        </row>
        <row r="680">
          <cell r="D680">
            <v>0</v>
          </cell>
          <cell r="F680">
            <v>0</v>
          </cell>
          <cell r="H680">
            <v>0</v>
          </cell>
        </row>
        <row r="681">
          <cell r="D681">
            <v>0</v>
          </cell>
          <cell r="F681">
            <v>0</v>
          </cell>
          <cell r="H681">
            <v>0</v>
          </cell>
        </row>
        <row r="682">
          <cell r="D682">
            <v>0</v>
          </cell>
          <cell r="F682">
            <v>0</v>
          </cell>
          <cell r="H682">
            <v>0</v>
          </cell>
        </row>
        <row r="683">
          <cell r="D683">
            <v>0</v>
          </cell>
          <cell r="F683">
            <v>0</v>
          </cell>
          <cell r="H683">
            <v>0</v>
          </cell>
        </row>
        <row r="684">
          <cell r="D684">
            <v>0</v>
          </cell>
          <cell r="F684">
            <v>0</v>
          </cell>
          <cell r="H684">
            <v>0</v>
          </cell>
        </row>
        <row r="685">
          <cell r="D685">
            <v>0</v>
          </cell>
          <cell r="F685">
            <v>0</v>
          </cell>
          <cell r="H685">
            <v>0</v>
          </cell>
        </row>
        <row r="686">
          <cell r="D686">
            <v>0</v>
          </cell>
          <cell r="F686">
            <v>0</v>
          </cell>
          <cell r="H686">
            <v>0</v>
          </cell>
        </row>
        <row r="687">
          <cell r="D687">
            <v>0</v>
          </cell>
          <cell r="F687">
            <v>0</v>
          </cell>
          <cell r="H687">
            <v>0</v>
          </cell>
        </row>
        <row r="688">
          <cell r="D688">
            <v>0</v>
          </cell>
          <cell r="F688">
            <v>0</v>
          </cell>
          <cell r="H688">
            <v>0</v>
          </cell>
        </row>
        <row r="689">
          <cell r="D689">
            <v>0</v>
          </cell>
          <cell r="F689">
            <v>0</v>
          </cell>
          <cell r="H689">
            <v>0</v>
          </cell>
        </row>
        <row r="690">
          <cell r="D690">
            <v>0</v>
          </cell>
          <cell r="F690">
            <v>0</v>
          </cell>
          <cell r="H690">
            <v>0</v>
          </cell>
        </row>
        <row r="691">
          <cell r="D691">
            <v>0</v>
          </cell>
          <cell r="F691">
            <v>0</v>
          </cell>
          <cell r="H691">
            <v>0</v>
          </cell>
        </row>
        <row r="692">
          <cell r="D692">
            <v>0</v>
          </cell>
          <cell r="F692">
            <v>0</v>
          </cell>
          <cell r="H692">
            <v>0</v>
          </cell>
        </row>
        <row r="693">
          <cell r="D693">
            <v>0</v>
          </cell>
          <cell r="F693">
            <v>0</v>
          </cell>
          <cell r="H693">
            <v>0</v>
          </cell>
        </row>
        <row r="694">
          <cell r="D694">
            <v>0</v>
          </cell>
          <cell r="F694">
            <v>0</v>
          </cell>
          <cell r="H694">
            <v>0</v>
          </cell>
        </row>
        <row r="695">
          <cell r="D695">
            <v>0</v>
          </cell>
          <cell r="F695">
            <v>0</v>
          </cell>
          <cell r="H695">
            <v>0</v>
          </cell>
        </row>
        <row r="696">
          <cell r="D696">
            <v>0</v>
          </cell>
          <cell r="F696">
            <v>0</v>
          </cell>
          <cell r="H696">
            <v>0</v>
          </cell>
        </row>
        <row r="697">
          <cell r="D697">
            <v>0</v>
          </cell>
          <cell r="F697">
            <v>0</v>
          </cell>
          <cell r="H697">
            <v>0</v>
          </cell>
        </row>
        <row r="698">
          <cell r="D698">
            <v>0</v>
          </cell>
          <cell r="F698">
            <v>0</v>
          </cell>
          <cell r="H698">
            <v>0</v>
          </cell>
        </row>
        <row r="699">
          <cell r="D699">
            <v>0</v>
          </cell>
          <cell r="F699">
            <v>0</v>
          </cell>
          <cell r="H699">
            <v>0</v>
          </cell>
        </row>
        <row r="700">
          <cell r="D700">
            <v>0</v>
          </cell>
          <cell r="F700">
            <v>0</v>
          </cell>
          <cell r="H700">
            <v>0</v>
          </cell>
        </row>
        <row r="701">
          <cell r="D701">
            <v>0</v>
          </cell>
          <cell r="F701">
            <v>0</v>
          </cell>
          <cell r="H701">
            <v>0</v>
          </cell>
        </row>
        <row r="702">
          <cell r="D702">
            <v>0</v>
          </cell>
          <cell r="F702">
            <v>0</v>
          </cell>
          <cell r="H702">
            <v>0</v>
          </cell>
        </row>
        <row r="703">
          <cell r="D703">
            <v>0</v>
          </cell>
          <cell r="F703">
            <v>0</v>
          </cell>
          <cell r="H703">
            <v>0</v>
          </cell>
        </row>
        <row r="704">
          <cell r="D704">
            <v>0</v>
          </cell>
          <cell r="F704">
            <v>0</v>
          </cell>
          <cell r="H704">
            <v>0</v>
          </cell>
        </row>
        <row r="705">
          <cell r="D705">
            <v>0</v>
          </cell>
          <cell r="F705">
            <v>0</v>
          </cell>
          <cell r="H705">
            <v>0</v>
          </cell>
        </row>
        <row r="706">
          <cell r="D706">
            <v>0</v>
          </cell>
          <cell r="F706">
            <v>0</v>
          </cell>
          <cell r="H706">
            <v>0</v>
          </cell>
        </row>
        <row r="707">
          <cell r="D707">
            <v>0</v>
          </cell>
          <cell r="F707">
            <v>0</v>
          </cell>
          <cell r="H707">
            <v>0</v>
          </cell>
        </row>
        <row r="708">
          <cell r="D708">
            <v>0</v>
          </cell>
          <cell r="F708">
            <v>0</v>
          </cell>
          <cell r="H708">
            <v>0</v>
          </cell>
        </row>
        <row r="709">
          <cell r="D709">
            <v>0</v>
          </cell>
          <cell r="F709">
            <v>0</v>
          </cell>
          <cell r="H709">
            <v>0</v>
          </cell>
        </row>
        <row r="710">
          <cell r="D710">
            <v>0</v>
          </cell>
          <cell r="F710">
            <v>0</v>
          </cell>
          <cell r="H710">
            <v>0</v>
          </cell>
        </row>
        <row r="711">
          <cell r="D711">
            <v>0</v>
          </cell>
          <cell r="F711">
            <v>0</v>
          </cell>
          <cell r="H711">
            <v>0</v>
          </cell>
        </row>
        <row r="712">
          <cell r="D712">
            <v>0</v>
          </cell>
          <cell r="F712">
            <v>0</v>
          </cell>
          <cell r="H712">
            <v>0</v>
          </cell>
        </row>
        <row r="713">
          <cell r="D713">
            <v>0</v>
          </cell>
          <cell r="F713">
            <v>0</v>
          </cell>
          <cell r="H713">
            <v>0</v>
          </cell>
        </row>
        <row r="714">
          <cell r="D714">
            <v>0</v>
          </cell>
          <cell r="F714">
            <v>0</v>
          </cell>
          <cell r="H714">
            <v>0</v>
          </cell>
        </row>
        <row r="715">
          <cell r="D715">
            <v>0</v>
          </cell>
          <cell r="F715">
            <v>0</v>
          </cell>
          <cell r="H715">
            <v>0</v>
          </cell>
        </row>
        <row r="716">
          <cell r="D716">
            <v>0</v>
          </cell>
          <cell r="F716">
            <v>0</v>
          </cell>
          <cell r="H716">
            <v>0</v>
          </cell>
        </row>
        <row r="717">
          <cell r="D717">
            <v>0</v>
          </cell>
          <cell r="F717">
            <v>0</v>
          </cell>
          <cell r="H717">
            <v>0</v>
          </cell>
        </row>
        <row r="718">
          <cell r="D718">
            <v>0</v>
          </cell>
          <cell r="F718">
            <v>0</v>
          </cell>
          <cell r="H718">
            <v>0</v>
          </cell>
        </row>
        <row r="719">
          <cell r="D719">
            <v>0</v>
          </cell>
          <cell r="F719">
            <v>0</v>
          </cell>
          <cell r="H719">
            <v>0</v>
          </cell>
        </row>
        <row r="720">
          <cell r="D720">
            <v>0</v>
          </cell>
          <cell r="F720">
            <v>0</v>
          </cell>
          <cell r="H720">
            <v>0</v>
          </cell>
        </row>
        <row r="721">
          <cell r="D721">
            <v>0</v>
          </cell>
          <cell r="F721">
            <v>0</v>
          </cell>
          <cell r="H721">
            <v>0</v>
          </cell>
        </row>
        <row r="722">
          <cell r="D722">
            <v>0</v>
          </cell>
          <cell r="F722">
            <v>0</v>
          </cell>
          <cell r="H722">
            <v>0</v>
          </cell>
        </row>
        <row r="723">
          <cell r="D723">
            <v>0</v>
          </cell>
          <cell r="F723">
            <v>0</v>
          </cell>
          <cell r="H723">
            <v>0</v>
          </cell>
        </row>
        <row r="724">
          <cell r="D724">
            <v>0</v>
          </cell>
          <cell r="F724">
            <v>0</v>
          </cell>
          <cell r="H724">
            <v>0</v>
          </cell>
        </row>
        <row r="725">
          <cell r="D725">
            <v>0</v>
          </cell>
          <cell r="F725">
            <v>0</v>
          </cell>
          <cell r="H725">
            <v>0</v>
          </cell>
        </row>
        <row r="726">
          <cell r="D726">
            <v>0</v>
          </cell>
          <cell r="F726">
            <v>0</v>
          </cell>
          <cell r="H726">
            <v>0</v>
          </cell>
        </row>
        <row r="727">
          <cell r="D727">
            <v>0</v>
          </cell>
          <cell r="F727">
            <v>0</v>
          </cell>
          <cell r="H727">
            <v>0</v>
          </cell>
        </row>
        <row r="728">
          <cell r="D728">
            <v>0</v>
          </cell>
          <cell r="F728">
            <v>0</v>
          </cell>
          <cell r="H728">
            <v>0</v>
          </cell>
        </row>
        <row r="729">
          <cell r="D729">
            <v>0</v>
          </cell>
          <cell r="F729">
            <v>0</v>
          </cell>
          <cell r="H729">
            <v>0</v>
          </cell>
        </row>
        <row r="730">
          <cell r="D730">
            <v>0</v>
          </cell>
          <cell r="F730">
            <v>0</v>
          </cell>
          <cell r="H730">
            <v>0</v>
          </cell>
        </row>
        <row r="731">
          <cell r="D731">
            <v>0</v>
          </cell>
          <cell r="F731">
            <v>0</v>
          </cell>
          <cell r="H731">
            <v>0</v>
          </cell>
        </row>
        <row r="732">
          <cell r="D732">
            <v>0</v>
          </cell>
          <cell r="F732">
            <v>0</v>
          </cell>
          <cell r="H732">
            <v>0</v>
          </cell>
        </row>
        <row r="733">
          <cell r="D733">
            <v>0</v>
          </cell>
          <cell r="F733">
            <v>0</v>
          </cell>
          <cell r="H733">
            <v>0</v>
          </cell>
        </row>
        <row r="734">
          <cell r="D734">
            <v>0</v>
          </cell>
          <cell r="F734">
            <v>0</v>
          </cell>
          <cell r="H734">
            <v>0</v>
          </cell>
        </row>
        <row r="735">
          <cell r="D735">
            <v>0</v>
          </cell>
          <cell r="F735">
            <v>0</v>
          </cell>
          <cell r="H735">
            <v>0</v>
          </cell>
        </row>
        <row r="736">
          <cell r="D736">
            <v>0</v>
          </cell>
          <cell r="F736">
            <v>0</v>
          </cell>
          <cell r="H736">
            <v>0</v>
          </cell>
        </row>
        <row r="737">
          <cell r="D737">
            <v>0</v>
          </cell>
          <cell r="F737">
            <v>0</v>
          </cell>
          <cell r="H737">
            <v>0</v>
          </cell>
        </row>
        <row r="738">
          <cell r="D738">
            <v>0</v>
          </cell>
          <cell r="F738">
            <v>0</v>
          </cell>
          <cell r="H738">
            <v>0</v>
          </cell>
        </row>
        <row r="739">
          <cell r="D739">
            <v>0</v>
          </cell>
          <cell r="F739">
            <v>0</v>
          </cell>
          <cell r="H739">
            <v>0</v>
          </cell>
        </row>
        <row r="740">
          <cell r="D740">
            <v>0</v>
          </cell>
          <cell r="F740">
            <v>0</v>
          </cell>
          <cell r="H740">
            <v>0</v>
          </cell>
        </row>
        <row r="741">
          <cell r="D741">
            <v>0</v>
          </cell>
          <cell r="F741">
            <v>0</v>
          </cell>
          <cell r="H741">
            <v>0</v>
          </cell>
        </row>
        <row r="742">
          <cell r="D742">
            <v>0</v>
          </cell>
          <cell r="F742">
            <v>0</v>
          </cell>
          <cell r="H742">
            <v>0</v>
          </cell>
        </row>
        <row r="743">
          <cell r="D743">
            <v>0</v>
          </cell>
          <cell r="F743">
            <v>0</v>
          </cell>
          <cell r="H743">
            <v>0</v>
          </cell>
        </row>
        <row r="744">
          <cell r="D744">
            <v>0</v>
          </cell>
          <cell r="F744">
            <v>0</v>
          </cell>
          <cell r="H744">
            <v>0</v>
          </cell>
        </row>
        <row r="745">
          <cell r="D745">
            <v>0</v>
          </cell>
          <cell r="F745">
            <v>0</v>
          </cell>
          <cell r="H745">
            <v>0</v>
          </cell>
        </row>
        <row r="746">
          <cell r="D746">
            <v>0</v>
          </cell>
          <cell r="F746">
            <v>0</v>
          </cell>
          <cell r="H746">
            <v>0</v>
          </cell>
        </row>
        <row r="747">
          <cell r="D747">
            <v>0</v>
          </cell>
          <cell r="F747">
            <v>0</v>
          </cell>
          <cell r="H747">
            <v>0</v>
          </cell>
        </row>
        <row r="748">
          <cell r="D748">
            <v>0</v>
          </cell>
          <cell r="F748">
            <v>0</v>
          </cell>
          <cell r="H748">
            <v>0</v>
          </cell>
        </row>
        <row r="749">
          <cell r="D749">
            <v>0</v>
          </cell>
          <cell r="F749">
            <v>0</v>
          </cell>
          <cell r="H749">
            <v>0</v>
          </cell>
        </row>
        <row r="750">
          <cell r="D750">
            <v>0</v>
          </cell>
          <cell r="F750">
            <v>0</v>
          </cell>
          <cell r="H750">
            <v>0</v>
          </cell>
        </row>
        <row r="751">
          <cell r="D751">
            <v>0</v>
          </cell>
          <cell r="F751">
            <v>0</v>
          </cell>
          <cell r="H751">
            <v>0</v>
          </cell>
        </row>
        <row r="752">
          <cell r="D752">
            <v>0</v>
          </cell>
          <cell r="F752">
            <v>0</v>
          </cell>
          <cell r="H752">
            <v>0</v>
          </cell>
        </row>
        <row r="753">
          <cell r="D753">
            <v>0</v>
          </cell>
          <cell r="F753">
            <v>0</v>
          </cell>
          <cell r="H753">
            <v>0</v>
          </cell>
        </row>
        <row r="754">
          <cell r="D754">
            <v>0</v>
          </cell>
          <cell r="F754">
            <v>0</v>
          </cell>
          <cell r="H754">
            <v>0</v>
          </cell>
        </row>
        <row r="755">
          <cell r="D755">
            <v>0</v>
          </cell>
          <cell r="F755">
            <v>0</v>
          </cell>
          <cell r="H755">
            <v>0</v>
          </cell>
        </row>
        <row r="756">
          <cell r="D756">
            <v>0</v>
          </cell>
          <cell r="F756">
            <v>0</v>
          </cell>
          <cell r="H756">
            <v>0</v>
          </cell>
        </row>
        <row r="757">
          <cell r="D757">
            <v>0</v>
          </cell>
          <cell r="F757">
            <v>0</v>
          </cell>
          <cell r="H757">
            <v>0</v>
          </cell>
        </row>
        <row r="758">
          <cell r="D758">
            <v>0</v>
          </cell>
          <cell r="F758">
            <v>0</v>
          </cell>
          <cell r="H758">
            <v>0</v>
          </cell>
        </row>
        <row r="759">
          <cell r="D759">
            <v>0</v>
          </cell>
          <cell r="F759">
            <v>0</v>
          </cell>
          <cell r="H759">
            <v>0</v>
          </cell>
        </row>
        <row r="760">
          <cell r="D760">
            <v>0</v>
          </cell>
          <cell r="F760">
            <v>0</v>
          </cell>
          <cell r="H760">
            <v>0</v>
          </cell>
        </row>
        <row r="761">
          <cell r="D761">
            <v>0</v>
          </cell>
          <cell r="F761">
            <v>0</v>
          </cell>
          <cell r="H761">
            <v>0</v>
          </cell>
        </row>
        <row r="762">
          <cell r="D762">
            <v>0</v>
          </cell>
          <cell r="F762">
            <v>0</v>
          </cell>
          <cell r="H762">
            <v>0</v>
          </cell>
        </row>
        <row r="763">
          <cell r="D763">
            <v>0</v>
          </cell>
          <cell r="F763">
            <v>0</v>
          </cell>
          <cell r="H763">
            <v>0</v>
          </cell>
        </row>
        <row r="764">
          <cell r="D764">
            <v>0</v>
          </cell>
          <cell r="F764">
            <v>0</v>
          </cell>
          <cell r="H764">
            <v>0</v>
          </cell>
        </row>
        <row r="765">
          <cell r="D765">
            <v>0</v>
          </cell>
          <cell r="F765">
            <v>0</v>
          </cell>
          <cell r="H765">
            <v>0</v>
          </cell>
        </row>
        <row r="766">
          <cell r="D766">
            <v>0</v>
          </cell>
          <cell r="F766">
            <v>0</v>
          </cell>
          <cell r="H766">
            <v>0</v>
          </cell>
        </row>
        <row r="767">
          <cell r="D767">
            <v>0</v>
          </cell>
          <cell r="F767">
            <v>0</v>
          </cell>
          <cell r="H767">
            <v>0</v>
          </cell>
        </row>
        <row r="768">
          <cell r="D768">
            <v>0</v>
          </cell>
          <cell r="F768">
            <v>0</v>
          </cell>
          <cell r="H768">
            <v>0</v>
          </cell>
        </row>
        <row r="769">
          <cell r="D769">
            <v>0</v>
          </cell>
          <cell r="F769">
            <v>0</v>
          </cell>
          <cell r="H769">
            <v>0</v>
          </cell>
        </row>
        <row r="770">
          <cell r="D770">
            <v>0</v>
          </cell>
          <cell r="F770">
            <v>0</v>
          </cell>
          <cell r="H770">
            <v>0</v>
          </cell>
        </row>
        <row r="771">
          <cell r="D771">
            <v>0</v>
          </cell>
          <cell r="F771">
            <v>0</v>
          </cell>
          <cell r="H771">
            <v>0</v>
          </cell>
        </row>
        <row r="772">
          <cell r="D772">
            <v>0</v>
          </cell>
          <cell r="F772">
            <v>0</v>
          </cell>
          <cell r="H772">
            <v>0</v>
          </cell>
        </row>
        <row r="773">
          <cell r="D773">
            <v>0</v>
          </cell>
          <cell r="F773">
            <v>0</v>
          </cell>
          <cell r="H773">
            <v>0</v>
          </cell>
        </row>
        <row r="774">
          <cell r="D774">
            <v>0</v>
          </cell>
          <cell r="F774">
            <v>0</v>
          </cell>
          <cell r="H774">
            <v>0</v>
          </cell>
        </row>
        <row r="775">
          <cell r="D775">
            <v>0</v>
          </cell>
          <cell r="F775">
            <v>0</v>
          </cell>
          <cell r="H775">
            <v>0</v>
          </cell>
        </row>
        <row r="776">
          <cell r="D776">
            <v>0</v>
          </cell>
          <cell r="F776">
            <v>0</v>
          </cell>
          <cell r="H776">
            <v>0</v>
          </cell>
        </row>
        <row r="777">
          <cell r="D777">
            <v>0</v>
          </cell>
          <cell r="F777">
            <v>0</v>
          </cell>
          <cell r="H777">
            <v>0</v>
          </cell>
        </row>
        <row r="778">
          <cell r="D778">
            <v>0</v>
          </cell>
          <cell r="F778">
            <v>0</v>
          </cell>
          <cell r="H778">
            <v>0</v>
          </cell>
        </row>
        <row r="779">
          <cell r="D779">
            <v>0</v>
          </cell>
          <cell r="F779">
            <v>0</v>
          </cell>
          <cell r="H779">
            <v>0</v>
          </cell>
        </row>
        <row r="780">
          <cell r="D780">
            <v>0</v>
          </cell>
          <cell r="F780">
            <v>0</v>
          </cell>
          <cell r="H780">
            <v>0</v>
          </cell>
        </row>
        <row r="781">
          <cell r="D781">
            <v>0</v>
          </cell>
          <cell r="F781">
            <v>0</v>
          </cell>
          <cell r="H781">
            <v>0</v>
          </cell>
        </row>
        <row r="782">
          <cell r="D782">
            <v>0</v>
          </cell>
          <cell r="F782">
            <v>0</v>
          </cell>
          <cell r="H782">
            <v>0</v>
          </cell>
        </row>
        <row r="783">
          <cell r="D783">
            <v>0</v>
          </cell>
          <cell r="F783">
            <v>0</v>
          </cell>
          <cell r="H783">
            <v>0</v>
          </cell>
        </row>
        <row r="784">
          <cell r="D784">
            <v>0</v>
          </cell>
          <cell r="F784">
            <v>0</v>
          </cell>
          <cell r="H784">
            <v>0</v>
          </cell>
        </row>
        <row r="785">
          <cell r="D785">
            <v>0</v>
          </cell>
          <cell r="F785">
            <v>0</v>
          </cell>
          <cell r="H785">
            <v>0</v>
          </cell>
        </row>
        <row r="786">
          <cell r="D786">
            <v>0</v>
          </cell>
          <cell r="F786">
            <v>0</v>
          </cell>
          <cell r="H786">
            <v>0</v>
          </cell>
        </row>
        <row r="787">
          <cell r="D787">
            <v>0</v>
          </cell>
          <cell r="F787">
            <v>0</v>
          </cell>
          <cell r="H787">
            <v>0</v>
          </cell>
        </row>
        <row r="788">
          <cell r="D788">
            <v>0</v>
          </cell>
          <cell r="F788">
            <v>0</v>
          </cell>
          <cell r="H788">
            <v>0</v>
          </cell>
        </row>
        <row r="789">
          <cell r="D789">
            <v>0</v>
          </cell>
          <cell r="F789">
            <v>0</v>
          </cell>
          <cell r="H789">
            <v>0</v>
          </cell>
        </row>
        <row r="790">
          <cell r="D790">
            <v>0</v>
          </cell>
          <cell r="F790">
            <v>0</v>
          </cell>
          <cell r="H790">
            <v>0</v>
          </cell>
        </row>
        <row r="791">
          <cell r="D791">
            <v>0</v>
          </cell>
          <cell r="F791">
            <v>0</v>
          </cell>
          <cell r="H791">
            <v>0</v>
          </cell>
        </row>
        <row r="792">
          <cell r="D792">
            <v>0</v>
          </cell>
          <cell r="F792">
            <v>0</v>
          </cell>
          <cell r="H792">
            <v>0</v>
          </cell>
        </row>
        <row r="793">
          <cell r="D793">
            <v>0</v>
          </cell>
          <cell r="F793">
            <v>0</v>
          </cell>
          <cell r="H793">
            <v>0</v>
          </cell>
        </row>
        <row r="794">
          <cell r="D794">
            <v>0</v>
          </cell>
          <cell r="F794">
            <v>0</v>
          </cell>
          <cell r="H794">
            <v>0</v>
          </cell>
        </row>
        <row r="795">
          <cell r="D795">
            <v>0</v>
          </cell>
          <cell r="F795">
            <v>0</v>
          </cell>
          <cell r="H795">
            <v>0</v>
          </cell>
        </row>
        <row r="796">
          <cell r="D796">
            <v>0</v>
          </cell>
          <cell r="F796">
            <v>0</v>
          </cell>
          <cell r="H796">
            <v>0</v>
          </cell>
        </row>
        <row r="797">
          <cell r="D797">
            <v>0</v>
          </cell>
          <cell r="F797">
            <v>0</v>
          </cell>
          <cell r="H797">
            <v>0</v>
          </cell>
        </row>
        <row r="798">
          <cell r="D798">
            <v>0</v>
          </cell>
          <cell r="F798">
            <v>0</v>
          </cell>
          <cell r="H798">
            <v>0</v>
          </cell>
        </row>
        <row r="799">
          <cell r="D799">
            <v>0</v>
          </cell>
          <cell r="F799">
            <v>0</v>
          </cell>
          <cell r="H799">
            <v>0</v>
          </cell>
        </row>
        <row r="800">
          <cell r="D800">
            <v>0</v>
          </cell>
          <cell r="F800">
            <v>0</v>
          </cell>
          <cell r="H800">
            <v>0</v>
          </cell>
        </row>
        <row r="801">
          <cell r="D801">
            <v>0</v>
          </cell>
          <cell r="F801">
            <v>0</v>
          </cell>
          <cell r="H801">
            <v>0</v>
          </cell>
        </row>
        <row r="802">
          <cell r="D802">
            <v>0</v>
          </cell>
          <cell r="F802">
            <v>0</v>
          </cell>
          <cell r="H802">
            <v>0</v>
          </cell>
        </row>
        <row r="803">
          <cell r="D803">
            <v>0</v>
          </cell>
          <cell r="F803">
            <v>0</v>
          </cell>
          <cell r="H803">
            <v>0</v>
          </cell>
        </row>
        <row r="804">
          <cell r="D804">
            <v>0</v>
          </cell>
          <cell r="F804">
            <v>0</v>
          </cell>
          <cell r="H804">
            <v>0</v>
          </cell>
        </row>
        <row r="805">
          <cell r="D805">
            <v>0</v>
          </cell>
          <cell r="F805">
            <v>0</v>
          </cell>
          <cell r="H805">
            <v>0</v>
          </cell>
        </row>
        <row r="806">
          <cell r="D806">
            <v>0</v>
          </cell>
          <cell r="F806">
            <v>0</v>
          </cell>
          <cell r="H806">
            <v>0</v>
          </cell>
        </row>
        <row r="807">
          <cell r="D807">
            <v>0</v>
          </cell>
          <cell r="F807">
            <v>0</v>
          </cell>
          <cell r="H807">
            <v>0</v>
          </cell>
        </row>
        <row r="808">
          <cell r="D808">
            <v>0</v>
          </cell>
          <cell r="F808">
            <v>0</v>
          </cell>
          <cell r="H808">
            <v>0</v>
          </cell>
        </row>
        <row r="809">
          <cell r="D809">
            <v>0</v>
          </cell>
          <cell r="F809">
            <v>0</v>
          </cell>
          <cell r="H809">
            <v>0</v>
          </cell>
        </row>
        <row r="810">
          <cell r="D810">
            <v>0</v>
          </cell>
          <cell r="F810">
            <v>0</v>
          </cell>
          <cell r="H810">
            <v>0</v>
          </cell>
        </row>
        <row r="811">
          <cell r="D811">
            <v>0</v>
          </cell>
          <cell r="F811">
            <v>0</v>
          </cell>
          <cell r="H811">
            <v>0</v>
          </cell>
        </row>
        <row r="812">
          <cell r="D812">
            <v>0</v>
          </cell>
          <cell r="F812">
            <v>0</v>
          </cell>
          <cell r="H812">
            <v>0</v>
          </cell>
        </row>
        <row r="813">
          <cell r="D813">
            <v>0</v>
          </cell>
          <cell r="F813">
            <v>0</v>
          </cell>
          <cell r="H813">
            <v>0</v>
          </cell>
        </row>
        <row r="814">
          <cell r="D814">
            <v>0</v>
          </cell>
          <cell r="F814">
            <v>0</v>
          </cell>
          <cell r="H814">
            <v>0</v>
          </cell>
        </row>
        <row r="815">
          <cell r="D815">
            <v>0</v>
          </cell>
          <cell r="F815">
            <v>0</v>
          </cell>
          <cell r="H815">
            <v>0</v>
          </cell>
        </row>
        <row r="816">
          <cell r="D816">
            <v>0</v>
          </cell>
          <cell r="F816">
            <v>0</v>
          </cell>
          <cell r="H816">
            <v>0</v>
          </cell>
        </row>
        <row r="817">
          <cell r="D817">
            <v>0</v>
          </cell>
          <cell r="F817">
            <v>0</v>
          </cell>
          <cell r="H817">
            <v>0</v>
          </cell>
        </row>
        <row r="818">
          <cell r="D818">
            <v>0</v>
          </cell>
          <cell r="F818">
            <v>0</v>
          </cell>
          <cell r="H818">
            <v>0</v>
          </cell>
        </row>
        <row r="819">
          <cell r="D819">
            <v>0</v>
          </cell>
          <cell r="F819">
            <v>0</v>
          </cell>
          <cell r="H819">
            <v>0</v>
          </cell>
        </row>
        <row r="820">
          <cell r="D820">
            <v>0</v>
          </cell>
          <cell r="F820">
            <v>0</v>
          </cell>
          <cell r="H820">
            <v>0</v>
          </cell>
        </row>
        <row r="821">
          <cell r="D821">
            <v>0</v>
          </cell>
          <cell r="F821">
            <v>0</v>
          </cell>
          <cell r="H821">
            <v>0</v>
          </cell>
        </row>
        <row r="822">
          <cell r="D822">
            <v>0</v>
          </cell>
          <cell r="F822">
            <v>0</v>
          </cell>
          <cell r="H822">
            <v>0</v>
          </cell>
        </row>
        <row r="823">
          <cell r="D823">
            <v>0</v>
          </cell>
          <cell r="F823">
            <v>0</v>
          </cell>
          <cell r="H823">
            <v>0</v>
          </cell>
        </row>
        <row r="824">
          <cell r="D824">
            <v>0</v>
          </cell>
          <cell r="F824">
            <v>0</v>
          </cell>
          <cell r="H824">
            <v>0</v>
          </cell>
        </row>
        <row r="825">
          <cell r="D825">
            <v>0</v>
          </cell>
          <cell r="F825">
            <v>0</v>
          </cell>
          <cell r="H825">
            <v>0</v>
          </cell>
        </row>
        <row r="826">
          <cell r="D826">
            <v>0</v>
          </cell>
          <cell r="F826">
            <v>0</v>
          </cell>
          <cell r="H826">
            <v>0</v>
          </cell>
        </row>
        <row r="827">
          <cell r="D827">
            <v>0</v>
          </cell>
          <cell r="F827">
            <v>0</v>
          </cell>
          <cell r="H827">
            <v>0</v>
          </cell>
        </row>
        <row r="828">
          <cell r="D828">
            <v>0</v>
          </cell>
          <cell r="F828">
            <v>0</v>
          </cell>
          <cell r="H828">
            <v>0</v>
          </cell>
        </row>
        <row r="829">
          <cell r="D829">
            <v>0</v>
          </cell>
          <cell r="F829">
            <v>0</v>
          </cell>
          <cell r="H829">
            <v>0</v>
          </cell>
        </row>
        <row r="830">
          <cell r="D830">
            <v>0</v>
          </cell>
          <cell r="F830">
            <v>0</v>
          </cell>
          <cell r="H830">
            <v>0</v>
          </cell>
        </row>
        <row r="831">
          <cell r="D831">
            <v>0</v>
          </cell>
          <cell r="F831">
            <v>0</v>
          </cell>
          <cell r="H831">
            <v>0</v>
          </cell>
        </row>
        <row r="832">
          <cell r="D832">
            <v>0</v>
          </cell>
          <cell r="F832">
            <v>0</v>
          </cell>
          <cell r="H832">
            <v>0</v>
          </cell>
        </row>
        <row r="833">
          <cell r="D833">
            <v>0</v>
          </cell>
          <cell r="F833">
            <v>0</v>
          </cell>
          <cell r="H833">
            <v>0</v>
          </cell>
        </row>
        <row r="834">
          <cell r="D834">
            <v>0</v>
          </cell>
          <cell r="F834">
            <v>0</v>
          </cell>
          <cell r="H834">
            <v>0</v>
          </cell>
        </row>
        <row r="835">
          <cell r="D835">
            <v>0</v>
          </cell>
          <cell r="F835">
            <v>0</v>
          </cell>
          <cell r="H835">
            <v>0</v>
          </cell>
        </row>
        <row r="836">
          <cell r="D836">
            <v>0</v>
          </cell>
          <cell r="F836">
            <v>0</v>
          </cell>
          <cell r="H836">
            <v>0</v>
          </cell>
        </row>
        <row r="837">
          <cell r="D837">
            <v>0</v>
          </cell>
          <cell r="F837">
            <v>0</v>
          </cell>
          <cell r="H837">
            <v>0</v>
          </cell>
        </row>
        <row r="838">
          <cell r="D838">
            <v>0</v>
          </cell>
          <cell r="F838">
            <v>0</v>
          </cell>
          <cell r="H838">
            <v>0</v>
          </cell>
        </row>
        <row r="839">
          <cell r="D839">
            <v>0</v>
          </cell>
          <cell r="F839">
            <v>0</v>
          </cell>
          <cell r="H839">
            <v>0</v>
          </cell>
        </row>
        <row r="840">
          <cell r="D840">
            <v>0</v>
          </cell>
          <cell r="F840">
            <v>0</v>
          </cell>
          <cell r="H840">
            <v>0</v>
          </cell>
        </row>
        <row r="841">
          <cell r="D841">
            <v>0</v>
          </cell>
          <cell r="F841">
            <v>0</v>
          </cell>
          <cell r="H841">
            <v>0</v>
          </cell>
        </row>
        <row r="842">
          <cell r="D842">
            <v>0</v>
          </cell>
          <cell r="F842">
            <v>0</v>
          </cell>
          <cell r="H842">
            <v>0</v>
          </cell>
        </row>
        <row r="843">
          <cell r="D843">
            <v>0</v>
          </cell>
          <cell r="F843">
            <v>0</v>
          </cell>
          <cell r="H843">
            <v>0</v>
          </cell>
        </row>
        <row r="844">
          <cell r="D844">
            <v>0</v>
          </cell>
          <cell r="F844">
            <v>0</v>
          </cell>
          <cell r="H844">
            <v>0</v>
          </cell>
        </row>
        <row r="845">
          <cell r="D845">
            <v>0</v>
          </cell>
          <cell r="F845">
            <v>0</v>
          </cell>
          <cell r="H845">
            <v>0</v>
          </cell>
        </row>
        <row r="846">
          <cell r="D846">
            <v>0</v>
          </cell>
          <cell r="F846">
            <v>0</v>
          </cell>
          <cell r="H846">
            <v>0</v>
          </cell>
        </row>
        <row r="847">
          <cell r="D847">
            <v>0</v>
          </cell>
          <cell r="F847">
            <v>0</v>
          </cell>
          <cell r="H847">
            <v>0</v>
          </cell>
        </row>
        <row r="848">
          <cell r="D848">
            <v>0</v>
          </cell>
          <cell r="F848">
            <v>0</v>
          </cell>
          <cell r="H848">
            <v>0</v>
          </cell>
        </row>
        <row r="849">
          <cell r="D849">
            <v>0</v>
          </cell>
          <cell r="F849">
            <v>0</v>
          </cell>
          <cell r="H849">
            <v>0</v>
          </cell>
        </row>
        <row r="850">
          <cell r="D850">
            <v>0</v>
          </cell>
          <cell r="F850">
            <v>0</v>
          </cell>
          <cell r="H850">
            <v>0</v>
          </cell>
        </row>
        <row r="851">
          <cell r="D851">
            <v>0</v>
          </cell>
          <cell r="F851">
            <v>0</v>
          </cell>
          <cell r="H851">
            <v>0</v>
          </cell>
        </row>
        <row r="852">
          <cell r="D852">
            <v>0</v>
          </cell>
          <cell r="F852">
            <v>0</v>
          </cell>
          <cell r="H852">
            <v>0</v>
          </cell>
        </row>
        <row r="853">
          <cell r="D853">
            <v>0</v>
          </cell>
          <cell r="F853">
            <v>0</v>
          </cell>
          <cell r="H853">
            <v>0</v>
          </cell>
        </row>
        <row r="854">
          <cell r="D854">
            <v>0</v>
          </cell>
          <cell r="F854">
            <v>0</v>
          </cell>
          <cell r="H854">
            <v>0</v>
          </cell>
        </row>
        <row r="855">
          <cell r="D855">
            <v>0</v>
          </cell>
          <cell r="F855">
            <v>0</v>
          </cell>
          <cell r="H855">
            <v>0</v>
          </cell>
        </row>
        <row r="856">
          <cell r="D856">
            <v>0</v>
          </cell>
          <cell r="F856">
            <v>0</v>
          </cell>
          <cell r="H856">
            <v>0</v>
          </cell>
        </row>
        <row r="857">
          <cell r="D857">
            <v>0</v>
          </cell>
          <cell r="F857">
            <v>0</v>
          </cell>
          <cell r="H857">
            <v>0</v>
          </cell>
        </row>
        <row r="858">
          <cell r="D858">
            <v>0</v>
          </cell>
          <cell r="F858">
            <v>0</v>
          </cell>
          <cell r="H858">
            <v>0</v>
          </cell>
        </row>
        <row r="859">
          <cell r="D859">
            <v>0</v>
          </cell>
          <cell r="F859">
            <v>0</v>
          </cell>
          <cell r="H859">
            <v>0</v>
          </cell>
        </row>
        <row r="860">
          <cell r="D860">
            <v>0</v>
          </cell>
          <cell r="F860">
            <v>0</v>
          </cell>
          <cell r="H860">
            <v>0</v>
          </cell>
        </row>
        <row r="861">
          <cell r="D861">
            <v>0</v>
          </cell>
          <cell r="F861">
            <v>0</v>
          </cell>
          <cell r="H861">
            <v>0</v>
          </cell>
        </row>
        <row r="862">
          <cell r="D862">
            <v>0</v>
          </cell>
          <cell r="F862">
            <v>0</v>
          </cell>
          <cell r="H862">
            <v>0</v>
          </cell>
        </row>
        <row r="863">
          <cell r="D863">
            <v>0</v>
          </cell>
          <cell r="F863">
            <v>0</v>
          </cell>
          <cell r="H863">
            <v>0</v>
          </cell>
        </row>
        <row r="864">
          <cell r="D864">
            <v>0</v>
          </cell>
          <cell r="F864">
            <v>0</v>
          </cell>
          <cell r="H864">
            <v>0</v>
          </cell>
        </row>
        <row r="865">
          <cell r="D865">
            <v>0</v>
          </cell>
          <cell r="F865">
            <v>0</v>
          </cell>
          <cell r="H865">
            <v>0</v>
          </cell>
        </row>
        <row r="866">
          <cell r="D866">
            <v>0</v>
          </cell>
          <cell r="F866">
            <v>0</v>
          </cell>
          <cell r="H866">
            <v>0</v>
          </cell>
        </row>
        <row r="867">
          <cell r="D867">
            <v>0</v>
          </cell>
          <cell r="F867">
            <v>0</v>
          </cell>
          <cell r="H867">
            <v>0</v>
          </cell>
        </row>
        <row r="868">
          <cell r="D868">
            <v>0</v>
          </cell>
          <cell r="F868">
            <v>0</v>
          </cell>
          <cell r="H868">
            <v>0</v>
          </cell>
        </row>
        <row r="869">
          <cell r="D869">
            <v>0</v>
          </cell>
          <cell r="F869">
            <v>0</v>
          </cell>
          <cell r="H869">
            <v>0</v>
          </cell>
        </row>
        <row r="870">
          <cell r="D870">
            <v>0</v>
          </cell>
          <cell r="F870">
            <v>0</v>
          </cell>
          <cell r="H870">
            <v>0</v>
          </cell>
        </row>
        <row r="871">
          <cell r="D871">
            <v>0</v>
          </cell>
          <cell r="F871">
            <v>0</v>
          </cell>
          <cell r="H871">
            <v>0</v>
          </cell>
        </row>
        <row r="872">
          <cell r="D872">
            <v>0</v>
          </cell>
          <cell r="F872">
            <v>0</v>
          </cell>
          <cell r="H872">
            <v>0</v>
          </cell>
        </row>
        <row r="873">
          <cell r="D873">
            <v>0</v>
          </cell>
          <cell r="F873">
            <v>0</v>
          </cell>
          <cell r="H873">
            <v>0</v>
          </cell>
        </row>
        <row r="874">
          <cell r="D874">
            <v>0</v>
          </cell>
          <cell r="F874">
            <v>0</v>
          </cell>
          <cell r="H874">
            <v>0</v>
          </cell>
        </row>
        <row r="875">
          <cell r="D875">
            <v>0</v>
          </cell>
          <cell r="F875">
            <v>0</v>
          </cell>
          <cell r="H875">
            <v>0</v>
          </cell>
        </row>
        <row r="876">
          <cell r="D876">
            <v>0</v>
          </cell>
          <cell r="F876">
            <v>0</v>
          </cell>
          <cell r="H876">
            <v>0</v>
          </cell>
        </row>
        <row r="877">
          <cell r="D877">
            <v>0</v>
          </cell>
          <cell r="F877">
            <v>0</v>
          </cell>
          <cell r="H877">
            <v>0</v>
          </cell>
        </row>
        <row r="878">
          <cell r="D878">
            <v>0</v>
          </cell>
          <cell r="F878">
            <v>0</v>
          </cell>
          <cell r="H878">
            <v>0</v>
          </cell>
        </row>
        <row r="879">
          <cell r="D879">
            <v>0</v>
          </cell>
          <cell r="F879">
            <v>0</v>
          </cell>
          <cell r="H879">
            <v>0</v>
          </cell>
        </row>
        <row r="880">
          <cell r="D880">
            <v>0</v>
          </cell>
          <cell r="F880">
            <v>0</v>
          </cell>
          <cell r="H880">
            <v>0</v>
          </cell>
        </row>
        <row r="881">
          <cell r="D881">
            <v>0</v>
          </cell>
          <cell r="F881">
            <v>0</v>
          </cell>
          <cell r="H881">
            <v>0</v>
          </cell>
        </row>
        <row r="882">
          <cell r="D882">
            <v>0</v>
          </cell>
          <cell r="F882">
            <v>0</v>
          </cell>
          <cell r="H882">
            <v>0</v>
          </cell>
        </row>
        <row r="883">
          <cell r="D883">
            <v>0</v>
          </cell>
          <cell r="F883">
            <v>0</v>
          </cell>
          <cell r="H883">
            <v>0</v>
          </cell>
        </row>
        <row r="884">
          <cell r="D884">
            <v>0</v>
          </cell>
          <cell r="F884">
            <v>0</v>
          </cell>
          <cell r="H884">
            <v>0</v>
          </cell>
        </row>
        <row r="885">
          <cell r="D885">
            <v>0</v>
          </cell>
          <cell r="F885">
            <v>0</v>
          </cell>
          <cell r="H885">
            <v>0</v>
          </cell>
        </row>
        <row r="886">
          <cell r="D886">
            <v>0</v>
          </cell>
          <cell r="F886">
            <v>0</v>
          </cell>
          <cell r="H886">
            <v>0</v>
          </cell>
        </row>
        <row r="887">
          <cell r="D887">
            <v>0</v>
          </cell>
          <cell r="F887">
            <v>0</v>
          </cell>
          <cell r="H887">
            <v>0</v>
          </cell>
        </row>
        <row r="888">
          <cell r="D888">
            <v>0</v>
          </cell>
          <cell r="F888">
            <v>0</v>
          </cell>
          <cell r="H888">
            <v>0</v>
          </cell>
        </row>
        <row r="889">
          <cell r="D889">
            <v>0</v>
          </cell>
          <cell r="F889">
            <v>0</v>
          </cell>
          <cell r="H889">
            <v>0</v>
          </cell>
        </row>
        <row r="890">
          <cell r="D890">
            <v>0</v>
          </cell>
          <cell r="F890">
            <v>0</v>
          </cell>
          <cell r="H890">
            <v>0</v>
          </cell>
        </row>
        <row r="891">
          <cell r="D891">
            <v>0</v>
          </cell>
          <cell r="F891">
            <v>0</v>
          </cell>
          <cell r="H891">
            <v>0</v>
          </cell>
        </row>
        <row r="892">
          <cell r="D892">
            <v>0</v>
          </cell>
          <cell r="F892">
            <v>0</v>
          </cell>
          <cell r="H892">
            <v>0</v>
          </cell>
        </row>
        <row r="893">
          <cell r="D893">
            <v>0</v>
          </cell>
          <cell r="F893">
            <v>0</v>
          </cell>
          <cell r="H893">
            <v>0</v>
          </cell>
        </row>
        <row r="894">
          <cell r="D894">
            <v>0</v>
          </cell>
          <cell r="F894">
            <v>0</v>
          </cell>
          <cell r="H894">
            <v>0</v>
          </cell>
        </row>
        <row r="895">
          <cell r="D895">
            <v>0</v>
          </cell>
          <cell r="F895">
            <v>0</v>
          </cell>
          <cell r="H895">
            <v>0</v>
          </cell>
        </row>
        <row r="896">
          <cell r="D896">
            <v>0</v>
          </cell>
          <cell r="F896">
            <v>0</v>
          </cell>
          <cell r="H896">
            <v>0</v>
          </cell>
        </row>
        <row r="897">
          <cell r="D897">
            <v>0</v>
          </cell>
          <cell r="F897">
            <v>0</v>
          </cell>
          <cell r="H897">
            <v>0</v>
          </cell>
        </row>
        <row r="898">
          <cell r="D898">
            <v>0</v>
          </cell>
          <cell r="F898">
            <v>0</v>
          </cell>
          <cell r="H898">
            <v>0</v>
          </cell>
        </row>
        <row r="899">
          <cell r="D899">
            <v>0</v>
          </cell>
          <cell r="F899">
            <v>0</v>
          </cell>
          <cell r="H899">
            <v>0</v>
          </cell>
        </row>
        <row r="900">
          <cell r="D900">
            <v>0</v>
          </cell>
          <cell r="F900">
            <v>0</v>
          </cell>
          <cell r="H900">
            <v>0</v>
          </cell>
        </row>
        <row r="901">
          <cell r="D901">
            <v>0</v>
          </cell>
          <cell r="F901">
            <v>0</v>
          </cell>
          <cell r="H901">
            <v>0</v>
          </cell>
        </row>
        <row r="902">
          <cell r="D902">
            <v>0</v>
          </cell>
          <cell r="F902">
            <v>0</v>
          </cell>
          <cell r="H902">
            <v>0</v>
          </cell>
        </row>
        <row r="903">
          <cell r="D903">
            <v>0</v>
          </cell>
          <cell r="F903">
            <v>0</v>
          </cell>
          <cell r="H903">
            <v>0</v>
          </cell>
        </row>
        <row r="904">
          <cell r="D904">
            <v>0</v>
          </cell>
          <cell r="F904">
            <v>0</v>
          </cell>
          <cell r="H904">
            <v>0</v>
          </cell>
        </row>
        <row r="905">
          <cell r="D905">
            <v>0</v>
          </cell>
          <cell r="F905">
            <v>0</v>
          </cell>
          <cell r="H905">
            <v>0</v>
          </cell>
        </row>
        <row r="906">
          <cell r="D906">
            <v>0</v>
          </cell>
          <cell r="F906">
            <v>0</v>
          </cell>
          <cell r="H906">
            <v>0</v>
          </cell>
        </row>
        <row r="907">
          <cell r="D907">
            <v>0</v>
          </cell>
          <cell r="F907">
            <v>0</v>
          </cell>
          <cell r="H907">
            <v>0</v>
          </cell>
        </row>
        <row r="908">
          <cell r="D908">
            <v>0</v>
          </cell>
          <cell r="F908">
            <v>0</v>
          </cell>
          <cell r="H908">
            <v>0</v>
          </cell>
        </row>
        <row r="909">
          <cell r="D909">
            <v>0</v>
          </cell>
          <cell r="F909">
            <v>0</v>
          </cell>
          <cell r="H909">
            <v>0</v>
          </cell>
        </row>
        <row r="910">
          <cell r="D910">
            <v>0</v>
          </cell>
          <cell r="F910">
            <v>0</v>
          </cell>
          <cell r="H910">
            <v>0</v>
          </cell>
        </row>
        <row r="911">
          <cell r="D911">
            <v>0</v>
          </cell>
          <cell r="F911">
            <v>0</v>
          </cell>
          <cell r="H911">
            <v>0</v>
          </cell>
        </row>
        <row r="912">
          <cell r="D912">
            <v>0</v>
          </cell>
          <cell r="F912">
            <v>0</v>
          </cell>
          <cell r="H912">
            <v>0</v>
          </cell>
        </row>
        <row r="913">
          <cell r="D913">
            <v>0</v>
          </cell>
          <cell r="F913">
            <v>0</v>
          </cell>
          <cell r="H913">
            <v>0</v>
          </cell>
        </row>
        <row r="914">
          <cell r="D914">
            <v>0</v>
          </cell>
          <cell r="F914">
            <v>0</v>
          </cell>
          <cell r="H914">
            <v>0</v>
          </cell>
        </row>
        <row r="915">
          <cell r="D915">
            <v>0</v>
          </cell>
          <cell r="F915">
            <v>0</v>
          </cell>
          <cell r="H915">
            <v>0</v>
          </cell>
        </row>
        <row r="916">
          <cell r="D916">
            <v>0</v>
          </cell>
          <cell r="F916">
            <v>0</v>
          </cell>
          <cell r="H916">
            <v>0</v>
          </cell>
        </row>
        <row r="917">
          <cell r="D917">
            <v>0</v>
          </cell>
          <cell r="F917">
            <v>0</v>
          </cell>
          <cell r="H917">
            <v>0</v>
          </cell>
        </row>
        <row r="918">
          <cell r="D918">
            <v>0</v>
          </cell>
          <cell r="F918">
            <v>0</v>
          </cell>
          <cell r="H918">
            <v>0</v>
          </cell>
        </row>
        <row r="919">
          <cell r="D919">
            <v>0</v>
          </cell>
          <cell r="F919">
            <v>0</v>
          </cell>
          <cell r="H919">
            <v>0</v>
          </cell>
        </row>
        <row r="920">
          <cell r="D920">
            <v>0</v>
          </cell>
          <cell r="F920">
            <v>0</v>
          </cell>
          <cell r="H920">
            <v>0</v>
          </cell>
        </row>
        <row r="921">
          <cell r="D921">
            <v>0</v>
          </cell>
          <cell r="F921">
            <v>0</v>
          </cell>
          <cell r="H921">
            <v>0</v>
          </cell>
        </row>
        <row r="922">
          <cell r="D922">
            <v>0</v>
          </cell>
          <cell r="F922">
            <v>0</v>
          </cell>
          <cell r="H922">
            <v>0</v>
          </cell>
        </row>
        <row r="923">
          <cell r="D923">
            <v>0</v>
          </cell>
          <cell r="F923">
            <v>0</v>
          </cell>
          <cell r="H923">
            <v>0</v>
          </cell>
        </row>
        <row r="924">
          <cell r="D924">
            <v>0</v>
          </cell>
          <cell r="F924">
            <v>0</v>
          </cell>
          <cell r="H924">
            <v>0</v>
          </cell>
        </row>
        <row r="925">
          <cell r="D925">
            <v>0</v>
          </cell>
          <cell r="F925">
            <v>0</v>
          </cell>
          <cell r="H925">
            <v>0</v>
          </cell>
        </row>
        <row r="926">
          <cell r="D926">
            <v>0</v>
          </cell>
          <cell r="F926">
            <v>0</v>
          </cell>
          <cell r="H926">
            <v>0</v>
          </cell>
        </row>
        <row r="927">
          <cell r="D927">
            <v>0</v>
          </cell>
          <cell r="F927">
            <v>0</v>
          </cell>
          <cell r="H927">
            <v>0</v>
          </cell>
        </row>
        <row r="928">
          <cell r="D928">
            <v>0</v>
          </cell>
          <cell r="F928">
            <v>0</v>
          </cell>
          <cell r="H928">
            <v>0</v>
          </cell>
        </row>
        <row r="929">
          <cell r="D929">
            <v>0</v>
          </cell>
          <cell r="F929">
            <v>0</v>
          </cell>
          <cell r="H929">
            <v>0</v>
          </cell>
        </row>
        <row r="930">
          <cell r="D930">
            <v>0</v>
          </cell>
          <cell r="F930">
            <v>0</v>
          </cell>
          <cell r="H930">
            <v>0</v>
          </cell>
        </row>
        <row r="931">
          <cell r="D931">
            <v>0</v>
          </cell>
          <cell r="F931">
            <v>0</v>
          </cell>
          <cell r="H931">
            <v>0</v>
          </cell>
        </row>
        <row r="932">
          <cell r="D932">
            <v>0</v>
          </cell>
          <cell r="F932">
            <v>0</v>
          </cell>
          <cell r="H932">
            <v>0</v>
          </cell>
        </row>
        <row r="933">
          <cell r="D933">
            <v>0</v>
          </cell>
          <cell r="F933">
            <v>0</v>
          </cell>
          <cell r="H933">
            <v>0</v>
          </cell>
        </row>
        <row r="934">
          <cell r="D934">
            <v>0</v>
          </cell>
          <cell r="F934">
            <v>0</v>
          </cell>
          <cell r="H934">
            <v>0</v>
          </cell>
        </row>
        <row r="935">
          <cell r="D935">
            <v>0</v>
          </cell>
          <cell r="F935">
            <v>0</v>
          </cell>
          <cell r="H935">
            <v>0</v>
          </cell>
        </row>
        <row r="936">
          <cell r="D936">
            <v>0</v>
          </cell>
          <cell r="F936">
            <v>0</v>
          </cell>
          <cell r="H936">
            <v>0</v>
          </cell>
        </row>
        <row r="937">
          <cell r="D937">
            <v>0</v>
          </cell>
          <cell r="F937">
            <v>0</v>
          </cell>
          <cell r="H937">
            <v>0</v>
          </cell>
        </row>
        <row r="938">
          <cell r="D938">
            <v>0</v>
          </cell>
          <cell r="F938">
            <v>0</v>
          </cell>
          <cell r="H938">
            <v>0</v>
          </cell>
        </row>
        <row r="939">
          <cell r="D939">
            <v>0</v>
          </cell>
          <cell r="F939">
            <v>0</v>
          </cell>
          <cell r="H939">
            <v>0</v>
          </cell>
        </row>
        <row r="940">
          <cell r="D940">
            <v>0</v>
          </cell>
          <cell r="F940">
            <v>0</v>
          </cell>
          <cell r="H940">
            <v>0</v>
          </cell>
        </row>
        <row r="941">
          <cell r="D941">
            <v>0</v>
          </cell>
          <cell r="F941">
            <v>0</v>
          </cell>
          <cell r="H941">
            <v>0</v>
          </cell>
        </row>
        <row r="942">
          <cell r="D942">
            <v>0</v>
          </cell>
          <cell r="F942">
            <v>0</v>
          </cell>
          <cell r="H942">
            <v>0</v>
          </cell>
        </row>
        <row r="943">
          <cell r="D943">
            <v>0</v>
          </cell>
          <cell r="F943">
            <v>0</v>
          </cell>
          <cell r="H943">
            <v>0</v>
          </cell>
        </row>
        <row r="944">
          <cell r="D944">
            <v>0</v>
          </cell>
          <cell r="F944">
            <v>0</v>
          </cell>
          <cell r="H944">
            <v>0</v>
          </cell>
        </row>
        <row r="945">
          <cell r="D945">
            <v>0</v>
          </cell>
          <cell r="F945">
            <v>0</v>
          </cell>
          <cell r="H945">
            <v>0</v>
          </cell>
        </row>
        <row r="946">
          <cell r="D946">
            <v>0</v>
          </cell>
          <cell r="F946">
            <v>0</v>
          </cell>
          <cell r="H946">
            <v>0</v>
          </cell>
        </row>
        <row r="947">
          <cell r="D947">
            <v>0</v>
          </cell>
          <cell r="F947">
            <v>0</v>
          </cell>
          <cell r="H947">
            <v>0</v>
          </cell>
        </row>
        <row r="948">
          <cell r="D948">
            <v>0</v>
          </cell>
          <cell r="F948">
            <v>0</v>
          </cell>
          <cell r="H948">
            <v>0</v>
          </cell>
        </row>
        <row r="949">
          <cell r="D949">
            <v>0</v>
          </cell>
          <cell r="F949">
            <v>0</v>
          </cell>
          <cell r="H949">
            <v>0</v>
          </cell>
        </row>
        <row r="950">
          <cell r="D950">
            <v>0</v>
          </cell>
          <cell r="F950">
            <v>0</v>
          </cell>
          <cell r="H950">
            <v>0</v>
          </cell>
        </row>
        <row r="951">
          <cell r="D951">
            <v>0</v>
          </cell>
          <cell r="F951">
            <v>0</v>
          </cell>
          <cell r="H951">
            <v>0</v>
          </cell>
        </row>
        <row r="952">
          <cell r="D952">
            <v>0</v>
          </cell>
          <cell r="F952">
            <v>0</v>
          </cell>
          <cell r="H952">
            <v>0</v>
          </cell>
        </row>
        <row r="953">
          <cell r="D953">
            <v>0</v>
          </cell>
          <cell r="F953">
            <v>0</v>
          </cell>
          <cell r="H953">
            <v>0</v>
          </cell>
        </row>
        <row r="954">
          <cell r="D954">
            <v>0</v>
          </cell>
          <cell r="F954">
            <v>0</v>
          </cell>
          <cell r="H954">
            <v>0</v>
          </cell>
        </row>
        <row r="955">
          <cell r="D955">
            <v>0</v>
          </cell>
          <cell r="F955">
            <v>0</v>
          </cell>
          <cell r="H955">
            <v>0</v>
          </cell>
        </row>
        <row r="956">
          <cell r="D956">
            <v>0</v>
          </cell>
          <cell r="F956">
            <v>0</v>
          </cell>
          <cell r="H956">
            <v>0</v>
          </cell>
        </row>
        <row r="957">
          <cell r="D957">
            <v>0</v>
          </cell>
          <cell r="F957">
            <v>0</v>
          </cell>
          <cell r="H957">
            <v>0</v>
          </cell>
        </row>
        <row r="958">
          <cell r="D958">
            <v>0</v>
          </cell>
          <cell r="F958">
            <v>0</v>
          </cell>
          <cell r="H958">
            <v>0</v>
          </cell>
        </row>
        <row r="959">
          <cell r="D959">
            <v>0</v>
          </cell>
          <cell r="F959">
            <v>0</v>
          </cell>
          <cell r="H959">
            <v>0</v>
          </cell>
        </row>
        <row r="960">
          <cell r="D960">
            <v>0</v>
          </cell>
          <cell r="F960">
            <v>0</v>
          </cell>
          <cell r="H960">
            <v>0</v>
          </cell>
        </row>
        <row r="961">
          <cell r="D961">
            <v>0</v>
          </cell>
          <cell r="F961">
            <v>0</v>
          </cell>
          <cell r="H961">
            <v>0</v>
          </cell>
        </row>
        <row r="962">
          <cell r="D962">
            <v>0</v>
          </cell>
          <cell r="F962">
            <v>0</v>
          </cell>
          <cell r="H962">
            <v>0</v>
          </cell>
        </row>
        <row r="963">
          <cell r="D963">
            <v>0</v>
          </cell>
          <cell r="F963">
            <v>0</v>
          </cell>
          <cell r="H963">
            <v>0</v>
          </cell>
        </row>
        <row r="964">
          <cell r="D964">
            <v>0</v>
          </cell>
          <cell r="F964">
            <v>0</v>
          </cell>
          <cell r="H964">
            <v>0</v>
          </cell>
        </row>
        <row r="965">
          <cell r="D965">
            <v>0</v>
          </cell>
          <cell r="F965">
            <v>0</v>
          </cell>
          <cell r="H965">
            <v>0</v>
          </cell>
        </row>
        <row r="966">
          <cell r="D966">
            <v>0</v>
          </cell>
          <cell r="F966">
            <v>0</v>
          </cell>
          <cell r="H966">
            <v>0</v>
          </cell>
        </row>
        <row r="967">
          <cell r="D967">
            <v>0</v>
          </cell>
          <cell r="F967">
            <v>0</v>
          </cell>
          <cell r="H967">
            <v>0</v>
          </cell>
        </row>
        <row r="968">
          <cell r="D968">
            <v>0</v>
          </cell>
          <cell r="F968">
            <v>0</v>
          </cell>
          <cell r="H968">
            <v>0</v>
          </cell>
        </row>
        <row r="969">
          <cell r="D969">
            <v>0</v>
          </cell>
          <cell r="F969">
            <v>0</v>
          </cell>
          <cell r="H969">
            <v>0</v>
          </cell>
        </row>
        <row r="970">
          <cell r="D970">
            <v>0</v>
          </cell>
          <cell r="F970">
            <v>0</v>
          </cell>
          <cell r="H970">
            <v>0</v>
          </cell>
        </row>
        <row r="971">
          <cell r="D971">
            <v>0</v>
          </cell>
          <cell r="F971">
            <v>0</v>
          </cell>
          <cell r="H971">
            <v>0</v>
          </cell>
        </row>
        <row r="972">
          <cell r="D972">
            <v>0</v>
          </cell>
          <cell r="F972">
            <v>0</v>
          </cell>
          <cell r="H972">
            <v>0</v>
          </cell>
        </row>
        <row r="973">
          <cell r="D973">
            <v>0</v>
          </cell>
          <cell r="F973">
            <v>0</v>
          </cell>
          <cell r="H973">
            <v>0</v>
          </cell>
        </row>
        <row r="974">
          <cell r="D974">
            <v>0</v>
          </cell>
          <cell r="F974">
            <v>0</v>
          </cell>
          <cell r="H974">
            <v>0</v>
          </cell>
        </row>
        <row r="975">
          <cell r="D975">
            <v>0</v>
          </cell>
          <cell r="F975">
            <v>0</v>
          </cell>
          <cell r="H975">
            <v>0</v>
          </cell>
        </row>
        <row r="976">
          <cell r="D976">
            <v>0</v>
          </cell>
          <cell r="F976">
            <v>0</v>
          </cell>
          <cell r="H976">
            <v>0</v>
          </cell>
        </row>
        <row r="977">
          <cell r="D977">
            <v>0</v>
          </cell>
          <cell r="F977">
            <v>0</v>
          </cell>
          <cell r="H977">
            <v>0</v>
          </cell>
        </row>
        <row r="978">
          <cell r="D978">
            <v>0</v>
          </cell>
          <cell r="F978">
            <v>0</v>
          </cell>
          <cell r="H978">
            <v>0</v>
          </cell>
        </row>
        <row r="979">
          <cell r="D979">
            <v>0</v>
          </cell>
          <cell r="F979">
            <v>0</v>
          </cell>
          <cell r="H979">
            <v>0</v>
          </cell>
        </row>
        <row r="980">
          <cell r="D980">
            <v>0</v>
          </cell>
          <cell r="F980">
            <v>0</v>
          </cell>
          <cell r="H980">
            <v>0</v>
          </cell>
        </row>
        <row r="981">
          <cell r="D981">
            <v>0</v>
          </cell>
          <cell r="F981">
            <v>0</v>
          </cell>
          <cell r="H981">
            <v>0</v>
          </cell>
        </row>
        <row r="982">
          <cell r="D982">
            <v>0</v>
          </cell>
          <cell r="F982">
            <v>0</v>
          </cell>
          <cell r="H982">
            <v>0</v>
          </cell>
        </row>
        <row r="983">
          <cell r="D983">
            <v>0</v>
          </cell>
          <cell r="F983">
            <v>0</v>
          </cell>
          <cell r="H983">
            <v>0</v>
          </cell>
        </row>
        <row r="984">
          <cell r="D984">
            <v>0</v>
          </cell>
          <cell r="F984">
            <v>0</v>
          </cell>
          <cell r="H984">
            <v>0</v>
          </cell>
        </row>
        <row r="985">
          <cell r="D985">
            <v>0</v>
          </cell>
          <cell r="F985">
            <v>0</v>
          </cell>
          <cell r="H985">
            <v>0</v>
          </cell>
        </row>
        <row r="986">
          <cell r="D986">
            <v>0</v>
          </cell>
          <cell r="F986">
            <v>0</v>
          </cell>
          <cell r="H986">
            <v>0</v>
          </cell>
        </row>
        <row r="987">
          <cell r="D987">
            <v>0</v>
          </cell>
          <cell r="F987">
            <v>0</v>
          </cell>
          <cell r="H987">
            <v>0</v>
          </cell>
        </row>
        <row r="988">
          <cell r="D988">
            <v>0</v>
          </cell>
          <cell r="F988">
            <v>0</v>
          </cell>
          <cell r="H988">
            <v>0</v>
          </cell>
        </row>
        <row r="989">
          <cell r="D989">
            <v>0</v>
          </cell>
          <cell r="F989">
            <v>0</v>
          </cell>
          <cell r="H989">
            <v>0</v>
          </cell>
        </row>
        <row r="990">
          <cell r="D990">
            <v>0</v>
          </cell>
          <cell r="F990">
            <v>0</v>
          </cell>
          <cell r="H990">
            <v>0</v>
          </cell>
        </row>
        <row r="991">
          <cell r="D991">
            <v>0</v>
          </cell>
          <cell r="F991">
            <v>0</v>
          </cell>
          <cell r="H991">
            <v>0</v>
          </cell>
        </row>
        <row r="992">
          <cell r="D992">
            <v>0</v>
          </cell>
          <cell r="F992">
            <v>0</v>
          </cell>
          <cell r="H992">
            <v>0</v>
          </cell>
        </row>
        <row r="993">
          <cell r="D993">
            <v>0</v>
          </cell>
          <cell r="F993">
            <v>0</v>
          </cell>
          <cell r="H993">
            <v>0</v>
          </cell>
        </row>
        <row r="994">
          <cell r="D994">
            <v>0</v>
          </cell>
          <cell r="F994">
            <v>0</v>
          </cell>
          <cell r="H994">
            <v>0</v>
          </cell>
        </row>
        <row r="995">
          <cell r="D995">
            <v>0</v>
          </cell>
          <cell r="F995">
            <v>0</v>
          </cell>
          <cell r="H995">
            <v>0</v>
          </cell>
        </row>
        <row r="996">
          <cell r="D996">
            <v>0</v>
          </cell>
          <cell r="F996">
            <v>0</v>
          </cell>
          <cell r="H996">
            <v>0</v>
          </cell>
        </row>
        <row r="997">
          <cell r="D997">
            <v>0</v>
          </cell>
          <cell r="F997">
            <v>0</v>
          </cell>
          <cell r="H997">
            <v>0</v>
          </cell>
        </row>
        <row r="998">
          <cell r="D998">
            <v>0</v>
          </cell>
          <cell r="F998">
            <v>0</v>
          </cell>
          <cell r="H998">
            <v>0</v>
          </cell>
        </row>
        <row r="999">
          <cell r="D999">
            <v>0</v>
          </cell>
          <cell r="F999">
            <v>0</v>
          </cell>
          <cell r="H999">
            <v>0</v>
          </cell>
        </row>
        <row r="1000">
          <cell r="D1000">
            <v>0</v>
          </cell>
          <cell r="F1000">
            <v>0</v>
          </cell>
          <cell r="H1000">
            <v>0</v>
          </cell>
        </row>
        <row r="1001">
          <cell r="D1001">
            <v>0</v>
          </cell>
          <cell r="F1001">
            <v>0</v>
          </cell>
          <cell r="H1001">
            <v>0</v>
          </cell>
        </row>
        <row r="1002">
          <cell r="D1002">
            <v>0</v>
          </cell>
          <cell r="F1002">
            <v>0</v>
          </cell>
          <cell r="H1002">
            <v>0</v>
          </cell>
        </row>
        <row r="1003">
          <cell r="D1003">
            <v>0</v>
          </cell>
          <cell r="F1003">
            <v>0</v>
          </cell>
          <cell r="H1003">
            <v>0</v>
          </cell>
        </row>
        <row r="1004">
          <cell r="D1004">
            <v>0</v>
          </cell>
          <cell r="F1004">
            <v>0</v>
          </cell>
          <cell r="H1004">
            <v>0</v>
          </cell>
        </row>
        <row r="1005">
          <cell r="D1005">
            <v>0</v>
          </cell>
          <cell r="F1005">
            <v>0</v>
          </cell>
          <cell r="H1005">
            <v>0</v>
          </cell>
        </row>
        <row r="1006">
          <cell r="D1006">
            <v>0</v>
          </cell>
          <cell r="F1006">
            <v>0</v>
          </cell>
          <cell r="H1006">
            <v>0</v>
          </cell>
        </row>
        <row r="1007">
          <cell r="D1007">
            <v>0</v>
          </cell>
          <cell r="F1007">
            <v>0</v>
          </cell>
          <cell r="H1007">
            <v>0</v>
          </cell>
        </row>
        <row r="1008">
          <cell r="D1008">
            <v>0</v>
          </cell>
          <cell r="F1008">
            <v>0</v>
          </cell>
          <cell r="H1008">
            <v>0</v>
          </cell>
        </row>
        <row r="1009">
          <cell r="D1009">
            <v>0</v>
          </cell>
          <cell r="F1009">
            <v>0</v>
          </cell>
          <cell r="H1009">
            <v>0</v>
          </cell>
        </row>
        <row r="1010">
          <cell r="D1010">
            <v>0</v>
          </cell>
          <cell r="F1010">
            <v>0</v>
          </cell>
          <cell r="H1010">
            <v>0</v>
          </cell>
        </row>
        <row r="1011">
          <cell r="D1011">
            <v>0</v>
          </cell>
          <cell r="F1011">
            <v>0</v>
          </cell>
          <cell r="H1011">
            <v>0</v>
          </cell>
        </row>
        <row r="1012">
          <cell r="D1012">
            <v>0</v>
          </cell>
          <cell r="F1012">
            <v>0</v>
          </cell>
          <cell r="H1012">
            <v>0</v>
          </cell>
        </row>
        <row r="1013">
          <cell r="D1013">
            <v>0</v>
          </cell>
          <cell r="F1013">
            <v>0</v>
          </cell>
          <cell r="H1013">
            <v>0</v>
          </cell>
        </row>
        <row r="1014">
          <cell r="D1014">
            <v>0</v>
          </cell>
          <cell r="F1014">
            <v>0</v>
          </cell>
          <cell r="H1014">
            <v>0</v>
          </cell>
        </row>
        <row r="1015">
          <cell r="D1015">
            <v>0</v>
          </cell>
          <cell r="F1015">
            <v>0</v>
          </cell>
          <cell r="H1015">
            <v>0</v>
          </cell>
        </row>
        <row r="1016">
          <cell r="D1016">
            <v>0</v>
          </cell>
          <cell r="F1016">
            <v>0</v>
          </cell>
          <cell r="H1016">
            <v>0</v>
          </cell>
        </row>
        <row r="1017">
          <cell r="D1017">
            <v>0</v>
          </cell>
          <cell r="F1017">
            <v>0</v>
          </cell>
          <cell r="H1017">
            <v>0</v>
          </cell>
        </row>
        <row r="1018">
          <cell r="D1018">
            <v>0</v>
          </cell>
          <cell r="F1018">
            <v>0</v>
          </cell>
          <cell r="H1018">
            <v>0</v>
          </cell>
        </row>
        <row r="1019">
          <cell r="D1019">
            <v>0</v>
          </cell>
          <cell r="F1019">
            <v>0</v>
          </cell>
          <cell r="H1019">
            <v>0</v>
          </cell>
        </row>
        <row r="1020">
          <cell r="D1020">
            <v>0</v>
          </cell>
          <cell r="F1020">
            <v>0</v>
          </cell>
          <cell r="H1020">
            <v>0</v>
          </cell>
        </row>
        <row r="1021">
          <cell r="D1021">
            <v>0</v>
          </cell>
          <cell r="F1021">
            <v>0</v>
          </cell>
          <cell r="H1021">
            <v>0</v>
          </cell>
        </row>
        <row r="1022">
          <cell r="D1022">
            <v>0</v>
          </cell>
          <cell r="F1022">
            <v>0</v>
          </cell>
          <cell r="H1022">
            <v>0</v>
          </cell>
        </row>
        <row r="1023">
          <cell r="D1023">
            <v>0</v>
          </cell>
          <cell r="F1023">
            <v>0</v>
          </cell>
          <cell r="H1023">
            <v>0</v>
          </cell>
        </row>
        <row r="1024">
          <cell r="D1024">
            <v>0</v>
          </cell>
          <cell r="F1024">
            <v>0</v>
          </cell>
          <cell r="H1024">
            <v>0</v>
          </cell>
        </row>
        <row r="1025">
          <cell r="D1025">
            <v>0</v>
          </cell>
          <cell r="F1025">
            <v>0</v>
          </cell>
          <cell r="H1025">
            <v>0</v>
          </cell>
        </row>
        <row r="1026">
          <cell r="D1026">
            <v>0</v>
          </cell>
          <cell r="F1026">
            <v>0</v>
          </cell>
          <cell r="H1026">
            <v>0</v>
          </cell>
        </row>
        <row r="1027">
          <cell r="D1027">
            <v>0</v>
          </cell>
          <cell r="F1027">
            <v>0</v>
          </cell>
          <cell r="H1027">
            <v>0</v>
          </cell>
        </row>
        <row r="1028">
          <cell r="D1028">
            <v>0</v>
          </cell>
          <cell r="F1028">
            <v>0</v>
          </cell>
          <cell r="H1028">
            <v>0</v>
          </cell>
        </row>
        <row r="1029">
          <cell r="D1029">
            <v>0</v>
          </cell>
          <cell r="F1029">
            <v>0</v>
          </cell>
          <cell r="H1029">
            <v>0</v>
          </cell>
        </row>
        <row r="1030">
          <cell r="D1030">
            <v>0</v>
          </cell>
          <cell r="F1030">
            <v>0</v>
          </cell>
          <cell r="H1030">
            <v>0</v>
          </cell>
        </row>
        <row r="1031">
          <cell r="D1031">
            <v>0</v>
          </cell>
          <cell r="F1031">
            <v>0</v>
          </cell>
          <cell r="H1031">
            <v>0</v>
          </cell>
        </row>
        <row r="1032">
          <cell r="D1032">
            <v>0</v>
          </cell>
          <cell r="F1032">
            <v>0</v>
          </cell>
          <cell r="H1032">
            <v>0</v>
          </cell>
        </row>
        <row r="1033">
          <cell r="D1033">
            <v>0</v>
          </cell>
          <cell r="F1033">
            <v>0</v>
          </cell>
          <cell r="H1033">
            <v>0</v>
          </cell>
        </row>
        <row r="1034">
          <cell r="D1034">
            <v>0</v>
          </cell>
          <cell r="F1034">
            <v>0</v>
          </cell>
          <cell r="H1034">
            <v>0</v>
          </cell>
        </row>
        <row r="1035">
          <cell r="D1035">
            <v>0</v>
          </cell>
          <cell r="F1035">
            <v>0</v>
          </cell>
          <cell r="H1035">
            <v>0</v>
          </cell>
        </row>
        <row r="1036">
          <cell r="D1036">
            <v>0</v>
          </cell>
          <cell r="F1036">
            <v>0</v>
          </cell>
          <cell r="H1036">
            <v>0</v>
          </cell>
        </row>
        <row r="1037">
          <cell r="D1037">
            <v>0</v>
          </cell>
          <cell r="F1037">
            <v>0</v>
          </cell>
          <cell r="H1037">
            <v>0</v>
          </cell>
        </row>
        <row r="1038">
          <cell r="D1038">
            <v>0</v>
          </cell>
          <cell r="F1038">
            <v>0</v>
          </cell>
          <cell r="H1038">
            <v>0</v>
          </cell>
        </row>
        <row r="1039">
          <cell r="D1039">
            <v>0</v>
          </cell>
          <cell r="F1039">
            <v>0</v>
          </cell>
          <cell r="H1039">
            <v>0</v>
          </cell>
        </row>
        <row r="1040">
          <cell r="D1040">
            <v>0</v>
          </cell>
          <cell r="F1040">
            <v>0</v>
          </cell>
          <cell r="H1040">
            <v>0</v>
          </cell>
        </row>
        <row r="1041">
          <cell r="D1041">
            <v>0</v>
          </cell>
          <cell r="F1041">
            <v>0</v>
          </cell>
          <cell r="H1041">
            <v>0</v>
          </cell>
        </row>
        <row r="1042">
          <cell r="D1042">
            <v>0</v>
          </cell>
          <cell r="F1042">
            <v>0</v>
          </cell>
          <cell r="H1042">
            <v>0</v>
          </cell>
        </row>
        <row r="1043">
          <cell r="D1043">
            <v>0</v>
          </cell>
          <cell r="F1043">
            <v>0</v>
          </cell>
          <cell r="H1043">
            <v>0</v>
          </cell>
        </row>
        <row r="1044">
          <cell r="D1044">
            <v>0</v>
          </cell>
          <cell r="F1044">
            <v>0</v>
          </cell>
          <cell r="H1044">
            <v>0</v>
          </cell>
        </row>
        <row r="1045">
          <cell r="D1045">
            <v>0</v>
          </cell>
          <cell r="F1045">
            <v>0</v>
          </cell>
          <cell r="H1045">
            <v>0</v>
          </cell>
        </row>
        <row r="1046">
          <cell r="D1046">
            <v>0</v>
          </cell>
          <cell r="F1046">
            <v>0</v>
          </cell>
          <cell r="H1046">
            <v>0</v>
          </cell>
        </row>
        <row r="1047">
          <cell r="D1047">
            <v>0</v>
          </cell>
          <cell r="F1047">
            <v>0</v>
          </cell>
          <cell r="H1047">
            <v>0</v>
          </cell>
        </row>
        <row r="1048">
          <cell r="D1048">
            <v>0</v>
          </cell>
          <cell r="F1048">
            <v>0</v>
          </cell>
          <cell r="H1048">
            <v>0</v>
          </cell>
        </row>
        <row r="1049">
          <cell r="D1049">
            <v>0</v>
          </cell>
          <cell r="F1049">
            <v>0</v>
          </cell>
          <cell r="H1049">
            <v>0</v>
          </cell>
        </row>
        <row r="1050">
          <cell r="D1050">
            <v>0</v>
          </cell>
          <cell r="F1050">
            <v>0</v>
          </cell>
          <cell r="H1050">
            <v>0</v>
          </cell>
        </row>
        <row r="1051">
          <cell r="D1051">
            <v>0</v>
          </cell>
          <cell r="F1051">
            <v>0</v>
          </cell>
          <cell r="H1051">
            <v>0</v>
          </cell>
        </row>
        <row r="1052">
          <cell r="D1052">
            <v>0</v>
          </cell>
          <cell r="F1052">
            <v>0</v>
          </cell>
          <cell r="H1052">
            <v>0</v>
          </cell>
        </row>
        <row r="1053">
          <cell r="D1053">
            <v>0</v>
          </cell>
          <cell r="F1053">
            <v>0</v>
          </cell>
          <cell r="H1053">
            <v>0</v>
          </cell>
        </row>
        <row r="1054">
          <cell r="D1054">
            <v>0</v>
          </cell>
          <cell r="F1054">
            <v>0</v>
          </cell>
          <cell r="H1054">
            <v>0</v>
          </cell>
        </row>
        <row r="1055">
          <cell r="D1055">
            <v>0</v>
          </cell>
          <cell r="F1055">
            <v>0</v>
          </cell>
          <cell r="H1055">
            <v>0</v>
          </cell>
        </row>
        <row r="1056">
          <cell r="D1056">
            <v>0</v>
          </cell>
          <cell r="F1056">
            <v>0</v>
          </cell>
          <cell r="H1056">
            <v>0</v>
          </cell>
        </row>
        <row r="1057">
          <cell r="D1057">
            <v>0</v>
          </cell>
          <cell r="F1057">
            <v>0</v>
          </cell>
          <cell r="H1057">
            <v>0</v>
          </cell>
        </row>
        <row r="1058">
          <cell r="D1058">
            <v>0</v>
          </cell>
          <cell r="F1058">
            <v>0</v>
          </cell>
          <cell r="H1058">
            <v>0</v>
          </cell>
        </row>
        <row r="1059">
          <cell r="D1059">
            <v>0</v>
          </cell>
          <cell r="F1059">
            <v>0</v>
          </cell>
          <cell r="H1059">
            <v>0</v>
          </cell>
        </row>
        <row r="1060">
          <cell r="D1060">
            <v>0</v>
          </cell>
          <cell r="F1060">
            <v>0</v>
          </cell>
          <cell r="H1060">
            <v>0</v>
          </cell>
        </row>
        <row r="1061">
          <cell r="D1061">
            <v>0</v>
          </cell>
          <cell r="F1061">
            <v>0</v>
          </cell>
          <cell r="H1061">
            <v>0</v>
          </cell>
        </row>
        <row r="1062">
          <cell r="D1062">
            <v>0</v>
          </cell>
          <cell r="F1062">
            <v>0</v>
          </cell>
          <cell r="H1062">
            <v>0</v>
          </cell>
        </row>
        <row r="1063">
          <cell r="D1063">
            <v>0</v>
          </cell>
          <cell r="F1063">
            <v>0</v>
          </cell>
          <cell r="H1063">
            <v>0</v>
          </cell>
        </row>
        <row r="1064">
          <cell r="D1064">
            <v>0</v>
          </cell>
          <cell r="F1064">
            <v>0</v>
          </cell>
          <cell r="H1064">
            <v>0</v>
          </cell>
        </row>
        <row r="1065">
          <cell r="D1065">
            <v>0</v>
          </cell>
          <cell r="F1065">
            <v>0</v>
          </cell>
          <cell r="H1065">
            <v>0</v>
          </cell>
        </row>
        <row r="1066">
          <cell r="D1066">
            <v>0</v>
          </cell>
          <cell r="F1066">
            <v>0</v>
          </cell>
          <cell r="H1066">
            <v>0</v>
          </cell>
        </row>
        <row r="1067">
          <cell r="D1067">
            <v>0</v>
          </cell>
          <cell r="F1067">
            <v>0</v>
          </cell>
          <cell r="H1067">
            <v>0</v>
          </cell>
        </row>
        <row r="1068">
          <cell r="D1068">
            <v>0</v>
          </cell>
          <cell r="F1068">
            <v>0</v>
          </cell>
          <cell r="H1068">
            <v>0</v>
          </cell>
        </row>
        <row r="1069">
          <cell r="D1069">
            <v>0</v>
          </cell>
          <cell r="F1069">
            <v>0</v>
          </cell>
          <cell r="H1069">
            <v>0</v>
          </cell>
        </row>
        <row r="1070">
          <cell r="D1070">
            <v>0</v>
          </cell>
          <cell r="F1070">
            <v>0</v>
          </cell>
          <cell r="H1070">
            <v>0</v>
          </cell>
        </row>
        <row r="1071">
          <cell r="D1071">
            <v>0</v>
          </cell>
          <cell r="F1071">
            <v>0</v>
          </cell>
          <cell r="H1071">
            <v>0</v>
          </cell>
        </row>
        <row r="1072">
          <cell r="D1072">
            <v>0</v>
          </cell>
          <cell r="F1072">
            <v>0</v>
          </cell>
          <cell r="H1072">
            <v>0</v>
          </cell>
        </row>
        <row r="1073">
          <cell r="D1073">
            <v>0</v>
          </cell>
          <cell r="F1073">
            <v>0</v>
          </cell>
          <cell r="H1073">
            <v>0</v>
          </cell>
        </row>
        <row r="1074">
          <cell r="D1074">
            <v>0</v>
          </cell>
          <cell r="F1074">
            <v>0</v>
          </cell>
          <cell r="H1074">
            <v>0</v>
          </cell>
        </row>
        <row r="1075">
          <cell r="D1075">
            <v>0</v>
          </cell>
          <cell r="F1075">
            <v>0</v>
          </cell>
          <cell r="H1075">
            <v>0</v>
          </cell>
        </row>
        <row r="1076">
          <cell r="D1076">
            <v>0</v>
          </cell>
          <cell r="F1076">
            <v>0</v>
          </cell>
          <cell r="H1076">
            <v>0</v>
          </cell>
        </row>
        <row r="1077">
          <cell r="D1077">
            <v>0</v>
          </cell>
          <cell r="F1077">
            <v>0</v>
          </cell>
          <cell r="H1077">
            <v>0</v>
          </cell>
        </row>
        <row r="1078">
          <cell r="D1078">
            <v>0</v>
          </cell>
          <cell r="F1078">
            <v>0</v>
          </cell>
          <cell r="H1078">
            <v>0</v>
          </cell>
        </row>
        <row r="1079">
          <cell r="D1079">
            <v>0</v>
          </cell>
          <cell r="F1079">
            <v>0</v>
          </cell>
          <cell r="H1079">
            <v>0</v>
          </cell>
        </row>
        <row r="1080">
          <cell r="D1080">
            <v>0</v>
          </cell>
          <cell r="F1080">
            <v>0</v>
          </cell>
          <cell r="H1080">
            <v>0</v>
          </cell>
        </row>
        <row r="1081">
          <cell r="D1081">
            <v>0</v>
          </cell>
          <cell r="F1081">
            <v>0</v>
          </cell>
          <cell r="H1081">
            <v>0</v>
          </cell>
        </row>
        <row r="1082">
          <cell r="D1082">
            <v>0</v>
          </cell>
          <cell r="F1082">
            <v>0</v>
          </cell>
          <cell r="H1082">
            <v>0</v>
          </cell>
        </row>
        <row r="1083">
          <cell r="D1083">
            <v>0</v>
          </cell>
          <cell r="F1083">
            <v>0</v>
          </cell>
          <cell r="H1083">
            <v>0</v>
          </cell>
        </row>
        <row r="1084">
          <cell r="D1084">
            <v>0</v>
          </cell>
          <cell r="F1084">
            <v>0</v>
          </cell>
          <cell r="H1084">
            <v>0</v>
          </cell>
        </row>
        <row r="1085">
          <cell r="D1085">
            <v>0</v>
          </cell>
          <cell r="F1085">
            <v>0</v>
          </cell>
          <cell r="H1085">
            <v>0</v>
          </cell>
        </row>
        <row r="1086">
          <cell r="D1086">
            <v>0</v>
          </cell>
          <cell r="F1086">
            <v>0</v>
          </cell>
          <cell r="H1086">
            <v>0</v>
          </cell>
        </row>
        <row r="1087">
          <cell r="D1087">
            <v>0</v>
          </cell>
          <cell r="F1087">
            <v>0</v>
          </cell>
          <cell r="H1087">
            <v>0</v>
          </cell>
        </row>
        <row r="1088">
          <cell r="D1088">
            <v>0</v>
          </cell>
          <cell r="F1088">
            <v>0</v>
          </cell>
          <cell r="H1088">
            <v>0</v>
          </cell>
        </row>
        <row r="1089">
          <cell r="D1089">
            <v>0</v>
          </cell>
          <cell r="F1089">
            <v>0</v>
          </cell>
          <cell r="H1089">
            <v>0</v>
          </cell>
        </row>
        <row r="1090">
          <cell r="D1090">
            <v>0</v>
          </cell>
          <cell r="F1090">
            <v>0</v>
          </cell>
          <cell r="H1090">
            <v>0</v>
          </cell>
        </row>
        <row r="1091">
          <cell r="D1091">
            <v>0</v>
          </cell>
          <cell r="F1091">
            <v>0</v>
          </cell>
          <cell r="H1091">
            <v>0</v>
          </cell>
        </row>
        <row r="1092">
          <cell r="D1092">
            <v>0</v>
          </cell>
          <cell r="F1092">
            <v>0</v>
          </cell>
          <cell r="H1092">
            <v>0</v>
          </cell>
        </row>
        <row r="1093">
          <cell r="D1093">
            <v>0</v>
          </cell>
          <cell r="F1093">
            <v>0</v>
          </cell>
          <cell r="H1093">
            <v>0</v>
          </cell>
        </row>
        <row r="1094">
          <cell r="D1094">
            <v>0</v>
          </cell>
          <cell r="F1094">
            <v>0</v>
          </cell>
          <cell r="H1094">
            <v>0</v>
          </cell>
        </row>
        <row r="1095">
          <cell r="D1095">
            <v>0</v>
          </cell>
          <cell r="F1095">
            <v>0</v>
          </cell>
          <cell r="H1095">
            <v>0</v>
          </cell>
        </row>
        <row r="1096">
          <cell r="D1096">
            <v>0</v>
          </cell>
          <cell r="F1096">
            <v>0</v>
          </cell>
          <cell r="H1096">
            <v>0</v>
          </cell>
        </row>
        <row r="1097">
          <cell r="D1097">
            <v>0</v>
          </cell>
          <cell r="F1097">
            <v>0</v>
          </cell>
          <cell r="H1097">
            <v>0</v>
          </cell>
        </row>
        <row r="1098">
          <cell r="D1098">
            <v>0</v>
          </cell>
          <cell r="F1098">
            <v>0</v>
          </cell>
          <cell r="H1098">
            <v>0</v>
          </cell>
        </row>
        <row r="1099">
          <cell r="D1099">
            <v>0</v>
          </cell>
          <cell r="F1099">
            <v>0</v>
          </cell>
          <cell r="H1099">
            <v>0</v>
          </cell>
        </row>
        <row r="1100">
          <cell r="D1100">
            <v>0</v>
          </cell>
          <cell r="F1100">
            <v>0</v>
          </cell>
          <cell r="H1100">
            <v>0</v>
          </cell>
        </row>
        <row r="1101">
          <cell r="D1101">
            <v>0</v>
          </cell>
          <cell r="F1101">
            <v>0</v>
          </cell>
          <cell r="H1101">
            <v>0</v>
          </cell>
        </row>
        <row r="1102">
          <cell r="D1102">
            <v>0</v>
          </cell>
          <cell r="F1102">
            <v>0</v>
          </cell>
          <cell r="H1102">
            <v>0</v>
          </cell>
        </row>
        <row r="1103">
          <cell r="D1103">
            <v>0</v>
          </cell>
          <cell r="F1103">
            <v>0</v>
          </cell>
          <cell r="H1103">
            <v>0</v>
          </cell>
        </row>
        <row r="1104">
          <cell r="D1104">
            <v>0</v>
          </cell>
          <cell r="F1104">
            <v>0</v>
          </cell>
          <cell r="H1104">
            <v>0</v>
          </cell>
        </row>
        <row r="1105">
          <cell r="D1105">
            <v>0</v>
          </cell>
          <cell r="F1105">
            <v>0</v>
          </cell>
          <cell r="H1105">
            <v>0</v>
          </cell>
        </row>
        <row r="1106">
          <cell r="D1106">
            <v>0</v>
          </cell>
          <cell r="F1106">
            <v>0</v>
          </cell>
          <cell r="H1106">
            <v>0</v>
          </cell>
        </row>
        <row r="1107">
          <cell r="D1107">
            <v>0</v>
          </cell>
          <cell r="F1107">
            <v>0</v>
          </cell>
          <cell r="H1107">
            <v>0</v>
          </cell>
        </row>
        <row r="1108">
          <cell r="D1108">
            <v>0</v>
          </cell>
          <cell r="F1108">
            <v>0</v>
          </cell>
          <cell r="H1108">
            <v>0</v>
          </cell>
        </row>
        <row r="1109">
          <cell r="D1109">
            <v>0</v>
          </cell>
          <cell r="F1109">
            <v>0</v>
          </cell>
          <cell r="H1109">
            <v>0</v>
          </cell>
        </row>
        <row r="1110">
          <cell r="D1110">
            <v>0</v>
          </cell>
          <cell r="F1110">
            <v>0</v>
          </cell>
          <cell r="H1110">
            <v>0</v>
          </cell>
        </row>
        <row r="1111">
          <cell r="D1111">
            <v>0</v>
          </cell>
          <cell r="F1111">
            <v>0</v>
          </cell>
          <cell r="H1111">
            <v>0</v>
          </cell>
        </row>
        <row r="1112">
          <cell r="D1112">
            <v>0</v>
          </cell>
          <cell r="F1112">
            <v>0</v>
          </cell>
          <cell r="H1112">
            <v>0</v>
          </cell>
        </row>
        <row r="1113">
          <cell r="D1113">
            <v>0</v>
          </cell>
          <cell r="F1113">
            <v>0</v>
          </cell>
          <cell r="H1113">
            <v>0</v>
          </cell>
        </row>
        <row r="1114">
          <cell r="D1114">
            <v>0</v>
          </cell>
          <cell r="F1114">
            <v>0</v>
          </cell>
          <cell r="H1114">
            <v>0</v>
          </cell>
        </row>
        <row r="1115">
          <cell r="D1115">
            <v>0</v>
          </cell>
          <cell r="F1115">
            <v>0</v>
          </cell>
          <cell r="H1115">
            <v>0</v>
          </cell>
        </row>
        <row r="1116">
          <cell r="D1116">
            <v>0</v>
          </cell>
          <cell r="F1116">
            <v>0</v>
          </cell>
          <cell r="H1116">
            <v>0</v>
          </cell>
        </row>
        <row r="1117">
          <cell r="D1117">
            <v>0</v>
          </cell>
          <cell r="F1117">
            <v>0</v>
          </cell>
          <cell r="H1117">
            <v>0</v>
          </cell>
        </row>
        <row r="1118">
          <cell r="D1118">
            <v>0</v>
          </cell>
          <cell r="F1118">
            <v>0</v>
          </cell>
          <cell r="H1118">
            <v>0</v>
          </cell>
        </row>
        <row r="1119">
          <cell r="D1119">
            <v>0</v>
          </cell>
          <cell r="F1119">
            <v>0</v>
          </cell>
          <cell r="H1119">
            <v>0</v>
          </cell>
        </row>
        <row r="1120">
          <cell r="D1120">
            <v>0</v>
          </cell>
          <cell r="F1120">
            <v>0</v>
          </cell>
          <cell r="H1120">
            <v>0</v>
          </cell>
        </row>
        <row r="1121">
          <cell r="D1121">
            <v>0</v>
          </cell>
          <cell r="F1121">
            <v>0</v>
          </cell>
          <cell r="H1121">
            <v>0</v>
          </cell>
        </row>
        <row r="1122">
          <cell r="D1122">
            <v>0</v>
          </cell>
          <cell r="F1122">
            <v>0</v>
          </cell>
          <cell r="H1122">
            <v>0</v>
          </cell>
        </row>
        <row r="1123">
          <cell r="D1123">
            <v>0</v>
          </cell>
          <cell r="F1123">
            <v>0</v>
          </cell>
          <cell r="H1123">
            <v>0</v>
          </cell>
        </row>
        <row r="1124">
          <cell r="D1124">
            <v>0</v>
          </cell>
          <cell r="F1124">
            <v>0</v>
          </cell>
          <cell r="H1124">
            <v>0</v>
          </cell>
        </row>
        <row r="1125">
          <cell r="D1125">
            <v>0</v>
          </cell>
          <cell r="F1125">
            <v>0</v>
          </cell>
          <cell r="H1125">
            <v>0</v>
          </cell>
        </row>
        <row r="1126">
          <cell r="D1126">
            <v>0</v>
          </cell>
          <cell r="F1126">
            <v>0</v>
          </cell>
          <cell r="H1126">
            <v>0</v>
          </cell>
        </row>
        <row r="1127">
          <cell r="D1127">
            <v>0</v>
          </cell>
          <cell r="F1127">
            <v>0</v>
          </cell>
          <cell r="H1127">
            <v>0</v>
          </cell>
        </row>
        <row r="1128">
          <cell r="D1128">
            <v>0</v>
          </cell>
          <cell r="F1128">
            <v>0</v>
          </cell>
          <cell r="H1128">
            <v>0</v>
          </cell>
        </row>
        <row r="1129">
          <cell r="D1129">
            <v>0</v>
          </cell>
          <cell r="F1129">
            <v>0</v>
          </cell>
          <cell r="H1129">
            <v>0</v>
          </cell>
        </row>
        <row r="1130">
          <cell r="D1130">
            <v>0</v>
          </cell>
          <cell r="F1130">
            <v>0</v>
          </cell>
          <cell r="H1130">
            <v>0</v>
          </cell>
        </row>
        <row r="1131">
          <cell r="D1131">
            <v>0</v>
          </cell>
          <cell r="F1131">
            <v>0</v>
          </cell>
          <cell r="H1131">
            <v>0</v>
          </cell>
        </row>
        <row r="1132">
          <cell r="D1132">
            <v>0</v>
          </cell>
          <cell r="F1132">
            <v>0</v>
          </cell>
          <cell r="H1132">
            <v>0</v>
          </cell>
        </row>
        <row r="1133">
          <cell r="D1133">
            <v>0</v>
          </cell>
          <cell r="F1133">
            <v>0</v>
          </cell>
          <cell r="H1133">
            <v>0</v>
          </cell>
        </row>
        <row r="1134">
          <cell r="D1134">
            <v>0</v>
          </cell>
          <cell r="F1134">
            <v>0</v>
          </cell>
          <cell r="H1134">
            <v>0</v>
          </cell>
        </row>
        <row r="1135">
          <cell r="D1135">
            <v>0</v>
          </cell>
          <cell r="F1135">
            <v>0</v>
          </cell>
          <cell r="H1135">
            <v>0</v>
          </cell>
        </row>
        <row r="1136">
          <cell r="D1136">
            <v>0</v>
          </cell>
          <cell r="F1136">
            <v>0</v>
          </cell>
          <cell r="H1136">
            <v>0</v>
          </cell>
        </row>
        <row r="1137">
          <cell r="D1137">
            <v>0</v>
          </cell>
          <cell r="F1137">
            <v>0</v>
          </cell>
          <cell r="H1137">
            <v>0</v>
          </cell>
        </row>
        <row r="1138">
          <cell r="D1138">
            <v>0</v>
          </cell>
          <cell r="F1138">
            <v>0</v>
          </cell>
          <cell r="H1138">
            <v>0</v>
          </cell>
        </row>
        <row r="1139">
          <cell r="D1139">
            <v>0</v>
          </cell>
          <cell r="F1139">
            <v>0</v>
          </cell>
          <cell r="H1139">
            <v>0</v>
          </cell>
        </row>
        <row r="1140">
          <cell r="D1140">
            <v>0</v>
          </cell>
          <cell r="F1140">
            <v>0</v>
          </cell>
          <cell r="H1140">
            <v>0</v>
          </cell>
        </row>
        <row r="1141">
          <cell r="D1141">
            <v>0</v>
          </cell>
          <cell r="F1141">
            <v>0</v>
          </cell>
          <cell r="H1141">
            <v>0</v>
          </cell>
        </row>
        <row r="1142">
          <cell r="D1142">
            <v>0</v>
          </cell>
          <cell r="F1142">
            <v>0</v>
          </cell>
          <cell r="H1142">
            <v>0</v>
          </cell>
        </row>
        <row r="1143">
          <cell r="D1143">
            <v>0</v>
          </cell>
          <cell r="F1143">
            <v>0</v>
          </cell>
          <cell r="H1143">
            <v>0</v>
          </cell>
        </row>
        <row r="1144">
          <cell r="D1144">
            <v>0</v>
          </cell>
          <cell r="F1144">
            <v>0</v>
          </cell>
          <cell r="H1144">
            <v>0</v>
          </cell>
        </row>
        <row r="1145">
          <cell r="D1145">
            <v>0</v>
          </cell>
          <cell r="F1145">
            <v>0</v>
          </cell>
          <cell r="H1145">
            <v>0</v>
          </cell>
        </row>
        <row r="1146">
          <cell r="D1146">
            <v>0</v>
          </cell>
          <cell r="F1146">
            <v>0</v>
          </cell>
          <cell r="H1146">
            <v>0</v>
          </cell>
        </row>
        <row r="1147">
          <cell r="D1147">
            <v>0</v>
          </cell>
          <cell r="F1147">
            <v>0</v>
          </cell>
          <cell r="H1147">
            <v>0</v>
          </cell>
        </row>
        <row r="1148">
          <cell r="D1148">
            <v>0</v>
          </cell>
          <cell r="F1148">
            <v>0</v>
          </cell>
          <cell r="H1148">
            <v>0</v>
          </cell>
        </row>
        <row r="1149">
          <cell r="D1149">
            <v>0</v>
          </cell>
          <cell r="F1149">
            <v>0</v>
          </cell>
          <cell r="H1149">
            <v>0</v>
          </cell>
        </row>
        <row r="1150">
          <cell r="D1150">
            <v>0</v>
          </cell>
          <cell r="F1150">
            <v>0</v>
          </cell>
          <cell r="H1150">
            <v>0</v>
          </cell>
        </row>
        <row r="1151">
          <cell r="D1151">
            <v>0</v>
          </cell>
          <cell r="F1151">
            <v>0</v>
          </cell>
          <cell r="H1151">
            <v>0</v>
          </cell>
        </row>
        <row r="1152">
          <cell r="D1152">
            <v>0</v>
          </cell>
          <cell r="F1152">
            <v>0</v>
          </cell>
          <cell r="H1152">
            <v>0</v>
          </cell>
        </row>
        <row r="1153">
          <cell r="D1153">
            <v>0</v>
          </cell>
          <cell r="F1153">
            <v>0</v>
          </cell>
          <cell r="H1153">
            <v>0</v>
          </cell>
        </row>
        <row r="1154">
          <cell r="D1154">
            <v>0</v>
          </cell>
          <cell r="F1154">
            <v>0</v>
          </cell>
          <cell r="H1154">
            <v>0</v>
          </cell>
        </row>
        <row r="1155">
          <cell r="D1155">
            <v>0</v>
          </cell>
          <cell r="F1155">
            <v>0</v>
          </cell>
          <cell r="H1155">
            <v>0</v>
          </cell>
        </row>
        <row r="1156">
          <cell r="D1156">
            <v>0</v>
          </cell>
          <cell r="F1156">
            <v>0</v>
          </cell>
          <cell r="H1156">
            <v>0</v>
          </cell>
        </row>
        <row r="1157">
          <cell r="D1157">
            <v>0</v>
          </cell>
          <cell r="F1157">
            <v>0</v>
          </cell>
          <cell r="H1157">
            <v>0</v>
          </cell>
        </row>
        <row r="1158">
          <cell r="D1158">
            <v>0</v>
          </cell>
          <cell r="F1158">
            <v>0</v>
          </cell>
          <cell r="H1158">
            <v>0</v>
          </cell>
        </row>
        <row r="1159">
          <cell r="D1159">
            <v>0</v>
          </cell>
          <cell r="F1159">
            <v>0</v>
          </cell>
          <cell r="H1159">
            <v>0</v>
          </cell>
        </row>
        <row r="1160">
          <cell r="D1160">
            <v>0</v>
          </cell>
          <cell r="F1160">
            <v>0</v>
          </cell>
          <cell r="H1160">
            <v>0</v>
          </cell>
        </row>
        <row r="1161">
          <cell r="D1161">
            <v>0</v>
          </cell>
          <cell r="F1161">
            <v>0</v>
          </cell>
          <cell r="H1161">
            <v>0</v>
          </cell>
        </row>
        <row r="1162">
          <cell r="D1162">
            <v>0</v>
          </cell>
          <cell r="F1162">
            <v>0</v>
          </cell>
          <cell r="H1162">
            <v>0</v>
          </cell>
        </row>
        <row r="1163">
          <cell r="D1163">
            <v>0</v>
          </cell>
          <cell r="F1163">
            <v>0</v>
          </cell>
          <cell r="H1163">
            <v>0</v>
          </cell>
        </row>
        <row r="1164">
          <cell r="D1164">
            <v>0</v>
          </cell>
          <cell r="F1164">
            <v>0</v>
          </cell>
          <cell r="H1164">
            <v>0</v>
          </cell>
        </row>
        <row r="1165">
          <cell r="D1165">
            <v>0</v>
          </cell>
          <cell r="F1165">
            <v>0</v>
          </cell>
          <cell r="H1165">
            <v>0</v>
          </cell>
        </row>
        <row r="1166">
          <cell r="D1166">
            <v>0</v>
          </cell>
          <cell r="F1166">
            <v>0</v>
          </cell>
          <cell r="H1166">
            <v>0</v>
          </cell>
        </row>
        <row r="1167">
          <cell r="D1167">
            <v>0</v>
          </cell>
          <cell r="F1167">
            <v>0</v>
          </cell>
          <cell r="H1167">
            <v>0</v>
          </cell>
        </row>
        <row r="1168">
          <cell r="D1168">
            <v>0</v>
          </cell>
          <cell r="F1168">
            <v>0</v>
          </cell>
          <cell r="H1168">
            <v>0</v>
          </cell>
        </row>
        <row r="1169">
          <cell r="D1169">
            <v>0</v>
          </cell>
          <cell r="F1169">
            <v>0</v>
          </cell>
          <cell r="H1169">
            <v>0</v>
          </cell>
        </row>
        <row r="1170">
          <cell r="D1170">
            <v>0</v>
          </cell>
          <cell r="F1170">
            <v>0</v>
          </cell>
          <cell r="H1170">
            <v>0</v>
          </cell>
        </row>
        <row r="1171">
          <cell r="D1171">
            <v>0</v>
          </cell>
          <cell r="F1171">
            <v>0</v>
          </cell>
          <cell r="H1171">
            <v>0</v>
          </cell>
        </row>
        <row r="1172">
          <cell r="D1172">
            <v>0</v>
          </cell>
          <cell r="F1172">
            <v>0</v>
          </cell>
          <cell r="H1172">
            <v>0</v>
          </cell>
        </row>
        <row r="1173">
          <cell r="D1173">
            <v>0</v>
          </cell>
          <cell r="F1173">
            <v>0</v>
          </cell>
          <cell r="H1173">
            <v>0</v>
          </cell>
        </row>
        <row r="1174">
          <cell r="D1174">
            <v>0</v>
          </cell>
          <cell r="F1174">
            <v>0</v>
          </cell>
          <cell r="H1174">
            <v>0</v>
          </cell>
        </row>
        <row r="1175">
          <cell r="D1175">
            <v>0</v>
          </cell>
          <cell r="F1175">
            <v>0</v>
          </cell>
          <cell r="H1175">
            <v>0</v>
          </cell>
        </row>
        <row r="1176">
          <cell r="D1176">
            <v>0</v>
          </cell>
          <cell r="F1176">
            <v>0</v>
          </cell>
          <cell r="H1176">
            <v>0</v>
          </cell>
        </row>
        <row r="1177">
          <cell r="D1177">
            <v>0</v>
          </cell>
          <cell r="F1177">
            <v>0</v>
          </cell>
          <cell r="H1177">
            <v>0</v>
          </cell>
        </row>
        <row r="1178">
          <cell r="D1178">
            <v>0</v>
          </cell>
          <cell r="F1178">
            <v>0</v>
          </cell>
          <cell r="H1178">
            <v>0</v>
          </cell>
        </row>
        <row r="1179">
          <cell r="D1179">
            <v>0</v>
          </cell>
          <cell r="F1179">
            <v>0</v>
          </cell>
          <cell r="H1179">
            <v>0</v>
          </cell>
        </row>
        <row r="1180">
          <cell r="D1180">
            <v>0</v>
          </cell>
          <cell r="F1180">
            <v>0</v>
          </cell>
          <cell r="H1180">
            <v>0</v>
          </cell>
        </row>
        <row r="1181">
          <cell r="D1181">
            <v>0</v>
          </cell>
          <cell r="F1181">
            <v>0</v>
          </cell>
          <cell r="H1181">
            <v>0</v>
          </cell>
        </row>
        <row r="1182">
          <cell r="D1182">
            <v>0</v>
          </cell>
          <cell r="F1182">
            <v>0</v>
          </cell>
          <cell r="H1182">
            <v>0</v>
          </cell>
        </row>
        <row r="1183">
          <cell r="D1183">
            <v>0</v>
          </cell>
          <cell r="F1183">
            <v>0</v>
          </cell>
          <cell r="H1183">
            <v>0</v>
          </cell>
        </row>
        <row r="1184">
          <cell r="D1184">
            <v>0</v>
          </cell>
          <cell r="F1184">
            <v>0</v>
          </cell>
          <cell r="H1184">
            <v>0</v>
          </cell>
        </row>
        <row r="1185">
          <cell r="D1185">
            <v>0</v>
          </cell>
          <cell r="F1185">
            <v>0</v>
          </cell>
          <cell r="H1185">
            <v>0</v>
          </cell>
        </row>
        <row r="1186">
          <cell r="D1186">
            <v>0</v>
          </cell>
          <cell r="F1186">
            <v>0</v>
          </cell>
          <cell r="H1186">
            <v>0</v>
          </cell>
        </row>
        <row r="1187">
          <cell r="D1187">
            <v>0</v>
          </cell>
          <cell r="F1187">
            <v>0</v>
          </cell>
          <cell r="H1187">
            <v>0</v>
          </cell>
        </row>
        <row r="1188">
          <cell r="D1188">
            <v>0</v>
          </cell>
          <cell r="F1188">
            <v>0</v>
          </cell>
          <cell r="H1188">
            <v>0</v>
          </cell>
        </row>
        <row r="1189">
          <cell r="D1189">
            <v>0</v>
          </cell>
          <cell r="F1189">
            <v>0</v>
          </cell>
          <cell r="H1189">
            <v>0</v>
          </cell>
        </row>
        <row r="1190">
          <cell r="D1190">
            <v>0</v>
          </cell>
          <cell r="F1190">
            <v>0</v>
          </cell>
          <cell r="H1190">
            <v>0</v>
          </cell>
        </row>
        <row r="1191">
          <cell r="D1191">
            <v>0</v>
          </cell>
          <cell r="F1191">
            <v>0</v>
          </cell>
          <cell r="H1191">
            <v>0</v>
          </cell>
        </row>
        <row r="1192">
          <cell r="D1192">
            <v>0</v>
          </cell>
          <cell r="F1192">
            <v>0</v>
          </cell>
          <cell r="H1192">
            <v>0</v>
          </cell>
        </row>
        <row r="1193">
          <cell r="D1193">
            <v>0</v>
          </cell>
          <cell r="F1193">
            <v>0</v>
          </cell>
          <cell r="H1193">
            <v>0</v>
          </cell>
        </row>
        <row r="1194">
          <cell r="D1194">
            <v>0</v>
          </cell>
          <cell r="F1194">
            <v>0</v>
          </cell>
          <cell r="H1194">
            <v>0</v>
          </cell>
        </row>
        <row r="1195">
          <cell r="D1195">
            <v>0</v>
          </cell>
          <cell r="F1195">
            <v>0</v>
          </cell>
          <cell r="H1195">
            <v>0</v>
          </cell>
        </row>
        <row r="1196">
          <cell r="D1196">
            <v>0</v>
          </cell>
          <cell r="F1196">
            <v>0</v>
          </cell>
          <cell r="H1196">
            <v>0</v>
          </cell>
        </row>
        <row r="1197">
          <cell r="D1197">
            <v>0</v>
          </cell>
          <cell r="F1197">
            <v>0</v>
          </cell>
          <cell r="H1197">
            <v>0</v>
          </cell>
        </row>
        <row r="1198">
          <cell r="D1198">
            <v>0</v>
          </cell>
          <cell r="F1198">
            <v>0</v>
          </cell>
          <cell r="H1198">
            <v>0</v>
          </cell>
        </row>
        <row r="1199">
          <cell r="D1199">
            <v>0</v>
          </cell>
          <cell r="F1199">
            <v>0</v>
          </cell>
          <cell r="H1199">
            <v>0</v>
          </cell>
        </row>
        <row r="1200">
          <cell r="D1200">
            <v>0</v>
          </cell>
          <cell r="F1200">
            <v>0</v>
          </cell>
          <cell r="H1200">
            <v>0</v>
          </cell>
        </row>
        <row r="1201">
          <cell r="D1201">
            <v>0</v>
          </cell>
          <cell r="F1201">
            <v>0</v>
          </cell>
          <cell r="H1201">
            <v>0</v>
          </cell>
        </row>
        <row r="1202">
          <cell r="D1202">
            <v>0</v>
          </cell>
          <cell r="F1202">
            <v>0</v>
          </cell>
          <cell r="H1202">
            <v>0</v>
          </cell>
        </row>
        <row r="1203">
          <cell r="D1203">
            <v>0</v>
          </cell>
          <cell r="F1203">
            <v>0</v>
          </cell>
          <cell r="H1203">
            <v>0</v>
          </cell>
        </row>
        <row r="1204">
          <cell r="D1204">
            <v>0</v>
          </cell>
          <cell r="F1204">
            <v>0</v>
          </cell>
          <cell r="H1204">
            <v>0</v>
          </cell>
        </row>
        <row r="1205">
          <cell r="D1205">
            <v>0</v>
          </cell>
          <cell r="F1205">
            <v>0</v>
          </cell>
          <cell r="H1205">
            <v>0</v>
          </cell>
        </row>
        <row r="1206">
          <cell r="D1206">
            <v>0</v>
          </cell>
          <cell r="F1206">
            <v>0</v>
          </cell>
          <cell r="H1206">
            <v>0</v>
          </cell>
        </row>
        <row r="1207">
          <cell r="D1207">
            <v>0</v>
          </cell>
          <cell r="F1207">
            <v>0</v>
          </cell>
          <cell r="H1207">
            <v>0</v>
          </cell>
        </row>
        <row r="1208">
          <cell r="D1208">
            <v>0</v>
          </cell>
          <cell r="F1208">
            <v>0</v>
          </cell>
          <cell r="H1208">
            <v>0</v>
          </cell>
        </row>
        <row r="1209">
          <cell r="D1209">
            <v>0</v>
          </cell>
          <cell r="F1209">
            <v>0</v>
          </cell>
          <cell r="H1209">
            <v>0</v>
          </cell>
        </row>
        <row r="1210">
          <cell r="D1210">
            <v>0</v>
          </cell>
          <cell r="F1210">
            <v>0</v>
          </cell>
          <cell r="H1210">
            <v>0</v>
          </cell>
        </row>
        <row r="1211">
          <cell r="D1211">
            <v>0</v>
          </cell>
          <cell r="F1211">
            <v>0</v>
          </cell>
          <cell r="H1211">
            <v>0</v>
          </cell>
        </row>
        <row r="1212">
          <cell r="D1212">
            <v>0</v>
          </cell>
          <cell r="F1212">
            <v>0</v>
          </cell>
          <cell r="H1212">
            <v>0</v>
          </cell>
        </row>
        <row r="1213">
          <cell r="D1213">
            <v>0</v>
          </cell>
          <cell r="F1213">
            <v>0</v>
          </cell>
          <cell r="H1213">
            <v>0</v>
          </cell>
        </row>
        <row r="1214">
          <cell r="D1214">
            <v>0</v>
          </cell>
          <cell r="F1214">
            <v>0</v>
          </cell>
          <cell r="H1214">
            <v>0</v>
          </cell>
        </row>
        <row r="1215">
          <cell r="D1215">
            <v>0</v>
          </cell>
          <cell r="F1215">
            <v>0</v>
          </cell>
          <cell r="H1215">
            <v>0</v>
          </cell>
        </row>
        <row r="1216">
          <cell r="D1216">
            <v>0</v>
          </cell>
          <cell r="F1216">
            <v>0</v>
          </cell>
          <cell r="H1216">
            <v>0</v>
          </cell>
        </row>
        <row r="1217">
          <cell r="D1217">
            <v>0</v>
          </cell>
          <cell r="F1217">
            <v>0</v>
          </cell>
          <cell r="H1217">
            <v>0</v>
          </cell>
        </row>
        <row r="1218">
          <cell r="D1218">
            <v>0</v>
          </cell>
          <cell r="F1218">
            <v>0</v>
          </cell>
          <cell r="H1218">
            <v>0</v>
          </cell>
        </row>
        <row r="1219">
          <cell r="D1219">
            <v>0</v>
          </cell>
          <cell r="F1219">
            <v>0</v>
          </cell>
          <cell r="H1219">
            <v>0</v>
          </cell>
        </row>
        <row r="1220">
          <cell r="D1220">
            <v>0</v>
          </cell>
          <cell r="F1220">
            <v>0</v>
          </cell>
          <cell r="H1220">
            <v>0</v>
          </cell>
        </row>
        <row r="1221">
          <cell r="D1221">
            <v>0</v>
          </cell>
          <cell r="F1221">
            <v>0</v>
          </cell>
          <cell r="H1221">
            <v>0</v>
          </cell>
        </row>
        <row r="1222">
          <cell r="D1222">
            <v>0</v>
          </cell>
          <cell r="F1222">
            <v>0</v>
          </cell>
          <cell r="H1222">
            <v>0</v>
          </cell>
        </row>
        <row r="1223">
          <cell r="D1223">
            <v>0</v>
          </cell>
          <cell r="F1223">
            <v>0</v>
          </cell>
          <cell r="H1223">
            <v>0</v>
          </cell>
        </row>
        <row r="1224">
          <cell r="D1224">
            <v>0</v>
          </cell>
          <cell r="F1224">
            <v>0</v>
          </cell>
          <cell r="H1224">
            <v>0</v>
          </cell>
        </row>
        <row r="1225">
          <cell r="D1225">
            <v>0</v>
          </cell>
          <cell r="F1225">
            <v>0</v>
          </cell>
          <cell r="H1225">
            <v>0</v>
          </cell>
        </row>
        <row r="1226">
          <cell r="D1226">
            <v>0</v>
          </cell>
          <cell r="F1226">
            <v>0</v>
          </cell>
          <cell r="H1226">
            <v>0</v>
          </cell>
        </row>
        <row r="1227">
          <cell r="D1227">
            <v>0</v>
          </cell>
          <cell r="F1227">
            <v>0</v>
          </cell>
          <cell r="H1227">
            <v>0</v>
          </cell>
        </row>
        <row r="1228">
          <cell r="D1228">
            <v>0</v>
          </cell>
          <cell r="F1228">
            <v>0</v>
          </cell>
          <cell r="H1228">
            <v>0</v>
          </cell>
        </row>
        <row r="1229">
          <cell r="D1229">
            <v>0</v>
          </cell>
          <cell r="F1229">
            <v>0</v>
          </cell>
          <cell r="H1229">
            <v>0</v>
          </cell>
        </row>
        <row r="1230">
          <cell r="D1230">
            <v>0</v>
          </cell>
          <cell r="F1230">
            <v>0</v>
          </cell>
          <cell r="H1230">
            <v>0</v>
          </cell>
        </row>
        <row r="1231">
          <cell r="D1231">
            <v>0</v>
          </cell>
          <cell r="F1231">
            <v>0</v>
          </cell>
          <cell r="H1231">
            <v>0</v>
          </cell>
        </row>
        <row r="1232">
          <cell r="D1232">
            <v>0</v>
          </cell>
          <cell r="F1232">
            <v>0</v>
          </cell>
          <cell r="H1232">
            <v>0</v>
          </cell>
        </row>
        <row r="1233">
          <cell r="D1233">
            <v>0</v>
          </cell>
          <cell r="F1233">
            <v>0</v>
          </cell>
          <cell r="H1233">
            <v>0</v>
          </cell>
        </row>
        <row r="1234">
          <cell r="D1234">
            <v>0</v>
          </cell>
          <cell r="F1234">
            <v>0</v>
          </cell>
          <cell r="H1234">
            <v>0</v>
          </cell>
        </row>
        <row r="1235">
          <cell r="D1235">
            <v>0</v>
          </cell>
          <cell r="F1235">
            <v>0</v>
          </cell>
          <cell r="H1235">
            <v>0</v>
          </cell>
        </row>
        <row r="1236">
          <cell r="D1236">
            <v>0</v>
          </cell>
          <cell r="F1236">
            <v>0</v>
          </cell>
          <cell r="H1236">
            <v>0</v>
          </cell>
        </row>
        <row r="1237">
          <cell r="D1237">
            <v>0</v>
          </cell>
          <cell r="F1237">
            <v>0</v>
          </cell>
          <cell r="H1237">
            <v>0</v>
          </cell>
        </row>
        <row r="1238">
          <cell r="D1238">
            <v>0</v>
          </cell>
          <cell r="F1238">
            <v>0</v>
          </cell>
          <cell r="H1238">
            <v>0</v>
          </cell>
        </row>
        <row r="1239">
          <cell r="D1239">
            <v>0</v>
          </cell>
          <cell r="F1239">
            <v>0</v>
          </cell>
          <cell r="H1239">
            <v>0</v>
          </cell>
        </row>
        <row r="1240">
          <cell r="D1240">
            <v>0</v>
          </cell>
          <cell r="F1240">
            <v>0</v>
          </cell>
          <cell r="H1240">
            <v>0</v>
          </cell>
        </row>
        <row r="1241">
          <cell r="D1241">
            <v>0</v>
          </cell>
          <cell r="F1241">
            <v>0</v>
          </cell>
          <cell r="H1241">
            <v>0</v>
          </cell>
        </row>
        <row r="1242">
          <cell r="D1242">
            <v>0</v>
          </cell>
          <cell r="F1242">
            <v>0</v>
          </cell>
          <cell r="H1242">
            <v>0</v>
          </cell>
        </row>
        <row r="1243">
          <cell r="D1243">
            <v>0</v>
          </cell>
          <cell r="F1243">
            <v>0</v>
          </cell>
          <cell r="H1243">
            <v>0</v>
          </cell>
        </row>
        <row r="1244">
          <cell r="D1244">
            <v>0</v>
          </cell>
          <cell r="F1244">
            <v>0</v>
          </cell>
          <cell r="H1244">
            <v>0</v>
          </cell>
        </row>
        <row r="1245">
          <cell r="D1245">
            <v>0</v>
          </cell>
          <cell r="F1245">
            <v>0</v>
          </cell>
          <cell r="H1245">
            <v>0</v>
          </cell>
        </row>
        <row r="1246">
          <cell r="D1246">
            <v>0</v>
          </cell>
          <cell r="F1246">
            <v>0</v>
          </cell>
          <cell r="H1246">
            <v>0</v>
          </cell>
        </row>
        <row r="1247">
          <cell r="D1247">
            <v>0</v>
          </cell>
          <cell r="F1247">
            <v>0</v>
          </cell>
          <cell r="H1247">
            <v>0</v>
          </cell>
        </row>
        <row r="1248">
          <cell r="D1248">
            <v>0</v>
          </cell>
          <cell r="F1248">
            <v>0</v>
          </cell>
          <cell r="H1248">
            <v>0</v>
          </cell>
        </row>
        <row r="1249">
          <cell r="D1249">
            <v>0</v>
          </cell>
          <cell r="F1249">
            <v>0</v>
          </cell>
          <cell r="H1249">
            <v>0</v>
          </cell>
        </row>
        <row r="1250">
          <cell r="D1250">
            <v>0</v>
          </cell>
          <cell r="F1250">
            <v>0</v>
          </cell>
          <cell r="H1250">
            <v>0</v>
          </cell>
        </row>
        <row r="1251">
          <cell r="D1251">
            <v>0</v>
          </cell>
          <cell r="F1251">
            <v>0</v>
          </cell>
          <cell r="H1251">
            <v>0</v>
          </cell>
        </row>
        <row r="1252">
          <cell r="D1252">
            <v>0</v>
          </cell>
          <cell r="F1252">
            <v>0</v>
          </cell>
          <cell r="H1252">
            <v>0</v>
          </cell>
        </row>
        <row r="1253">
          <cell r="D1253">
            <v>0</v>
          </cell>
          <cell r="F1253">
            <v>0</v>
          </cell>
          <cell r="H1253">
            <v>0</v>
          </cell>
        </row>
        <row r="1254">
          <cell r="D1254">
            <v>0</v>
          </cell>
          <cell r="F1254">
            <v>0</v>
          </cell>
          <cell r="H1254">
            <v>0</v>
          </cell>
        </row>
        <row r="1255">
          <cell r="D1255">
            <v>0</v>
          </cell>
          <cell r="F1255">
            <v>0</v>
          </cell>
          <cell r="H1255">
            <v>0</v>
          </cell>
        </row>
        <row r="1256">
          <cell r="D1256">
            <v>0</v>
          </cell>
          <cell r="F1256">
            <v>0</v>
          </cell>
          <cell r="H1256">
            <v>0</v>
          </cell>
        </row>
        <row r="1257">
          <cell r="D1257">
            <v>0</v>
          </cell>
          <cell r="F1257">
            <v>0</v>
          </cell>
          <cell r="H1257">
            <v>0</v>
          </cell>
        </row>
        <row r="1258">
          <cell r="D1258">
            <v>0</v>
          </cell>
          <cell r="F1258">
            <v>0</v>
          </cell>
          <cell r="H1258">
            <v>0</v>
          </cell>
        </row>
        <row r="1259">
          <cell r="D1259">
            <v>0</v>
          </cell>
          <cell r="F1259">
            <v>0</v>
          </cell>
          <cell r="H1259">
            <v>0</v>
          </cell>
        </row>
        <row r="1260">
          <cell r="D1260">
            <v>0</v>
          </cell>
          <cell r="F1260">
            <v>0</v>
          </cell>
          <cell r="H1260">
            <v>0</v>
          </cell>
        </row>
        <row r="1261">
          <cell r="D1261">
            <v>0</v>
          </cell>
          <cell r="F1261">
            <v>0</v>
          </cell>
          <cell r="H1261">
            <v>0</v>
          </cell>
        </row>
        <row r="1262">
          <cell r="D1262">
            <v>0</v>
          </cell>
          <cell r="F1262">
            <v>0</v>
          </cell>
          <cell r="H1262">
            <v>0</v>
          </cell>
        </row>
        <row r="1263">
          <cell r="D1263">
            <v>0</v>
          </cell>
          <cell r="F1263">
            <v>0</v>
          </cell>
          <cell r="H1263">
            <v>0</v>
          </cell>
        </row>
        <row r="1264">
          <cell r="D1264">
            <v>0</v>
          </cell>
          <cell r="F1264">
            <v>0</v>
          </cell>
          <cell r="H1264">
            <v>0</v>
          </cell>
        </row>
        <row r="1265">
          <cell r="D1265">
            <v>0</v>
          </cell>
          <cell r="F1265">
            <v>0</v>
          </cell>
          <cell r="H1265">
            <v>0</v>
          </cell>
        </row>
        <row r="1266">
          <cell r="D1266">
            <v>0</v>
          </cell>
          <cell r="F1266">
            <v>0</v>
          </cell>
          <cell r="H1266">
            <v>0</v>
          </cell>
        </row>
        <row r="1267">
          <cell r="D1267">
            <v>0</v>
          </cell>
          <cell r="F1267">
            <v>0</v>
          </cell>
          <cell r="H1267">
            <v>0</v>
          </cell>
        </row>
        <row r="1268">
          <cell r="D1268">
            <v>0</v>
          </cell>
          <cell r="F1268">
            <v>0</v>
          </cell>
          <cell r="H1268">
            <v>0</v>
          </cell>
        </row>
        <row r="1269">
          <cell r="D1269">
            <v>0</v>
          </cell>
          <cell r="F1269">
            <v>0</v>
          </cell>
          <cell r="H1269">
            <v>0</v>
          </cell>
        </row>
        <row r="1270">
          <cell r="D1270">
            <v>0</v>
          </cell>
          <cell r="F1270">
            <v>0</v>
          </cell>
          <cell r="H1270">
            <v>0</v>
          </cell>
        </row>
        <row r="1271">
          <cell r="D1271">
            <v>0</v>
          </cell>
          <cell r="F1271">
            <v>0</v>
          </cell>
          <cell r="H1271">
            <v>0</v>
          </cell>
        </row>
        <row r="1272">
          <cell r="D1272">
            <v>0</v>
          </cell>
          <cell r="F1272">
            <v>0</v>
          </cell>
          <cell r="H1272">
            <v>0</v>
          </cell>
        </row>
        <row r="1273">
          <cell r="D1273">
            <v>0</v>
          </cell>
          <cell r="F1273">
            <v>0</v>
          </cell>
          <cell r="H1273">
            <v>0</v>
          </cell>
        </row>
        <row r="1274">
          <cell r="D1274">
            <v>0</v>
          </cell>
          <cell r="F1274">
            <v>0</v>
          </cell>
          <cell r="H1274">
            <v>0</v>
          </cell>
        </row>
        <row r="1275">
          <cell r="D1275">
            <v>0</v>
          </cell>
          <cell r="F1275">
            <v>0</v>
          </cell>
          <cell r="H1275">
            <v>0</v>
          </cell>
        </row>
        <row r="1276">
          <cell r="D1276">
            <v>0</v>
          </cell>
          <cell r="F1276">
            <v>0</v>
          </cell>
          <cell r="H1276">
            <v>0</v>
          </cell>
        </row>
        <row r="1277">
          <cell r="D1277">
            <v>0</v>
          </cell>
          <cell r="F1277">
            <v>0</v>
          </cell>
          <cell r="H1277">
            <v>0</v>
          </cell>
        </row>
        <row r="1278">
          <cell r="D1278">
            <v>0</v>
          </cell>
          <cell r="F1278">
            <v>0</v>
          </cell>
          <cell r="H1278">
            <v>0</v>
          </cell>
        </row>
        <row r="1279">
          <cell r="D1279">
            <v>0</v>
          </cell>
          <cell r="F1279">
            <v>0</v>
          </cell>
          <cell r="H1279">
            <v>0</v>
          </cell>
        </row>
        <row r="1280">
          <cell r="D1280">
            <v>0</v>
          </cell>
          <cell r="F1280">
            <v>0</v>
          </cell>
          <cell r="H1280">
            <v>0</v>
          </cell>
        </row>
        <row r="1281">
          <cell r="D1281">
            <v>0</v>
          </cell>
          <cell r="F1281">
            <v>0</v>
          </cell>
          <cell r="H1281">
            <v>0</v>
          </cell>
        </row>
        <row r="1282">
          <cell r="D1282">
            <v>0</v>
          </cell>
          <cell r="F1282">
            <v>0</v>
          </cell>
          <cell r="H1282">
            <v>0</v>
          </cell>
        </row>
        <row r="1283">
          <cell r="D1283">
            <v>0</v>
          </cell>
          <cell r="F1283">
            <v>0</v>
          </cell>
          <cell r="H1283">
            <v>0</v>
          </cell>
        </row>
        <row r="1284">
          <cell r="D1284">
            <v>0</v>
          </cell>
          <cell r="F1284">
            <v>0</v>
          </cell>
          <cell r="H1284">
            <v>0</v>
          </cell>
        </row>
        <row r="1285">
          <cell r="D1285">
            <v>0</v>
          </cell>
          <cell r="F1285">
            <v>0</v>
          </cell>
          <cell r="H1285">
            <v>0</v>
          </cell>
        </row>
        <row r="1286">
          <cell r="D1286">
            <v>0</v>
          </cell>
          <cell r="F1286">
            <v>0</v>
          </cell>
          <cell r="H1286">
            <v>0</v>
          </cell>
        </row>
        <row r="1287">
          <cell r="D1287">
            <v>0</v>
          </cell>
          <cell r="F1287">
            <v>0</v>
          </cell>
          <cell r="H1287">
            <v>0</v>
          </cell>
        </row>
        <row r="1288">
          <cell r="D1288">
            <v>0</v>
          </cell>
          <cell r="F1288">
            <v>0</v>
          </cell>
          <cell r="H1288">
            <v>0</v>
          </cell>
        </row>
        <row r="1289">
          <cell r="D1289">
            <v>0</v>
          </cell>
          <cell r="F1289">
            <v>0</v>
          </cell>
          <cell r="H1289">
            <v>0</v>
          </cell>
        </row>
        <row r="1290">
          <cell r="D1290">
            <v>0</v>
          </cell>
          <cell r="F1290">
            <v>0</v>
          </cell>
          <cell r="H1290">
            <v>0</v>
          </cell>
        </row>
        <row r="1291">
          <cell r="D1291">
            <v>0</v>
          </cell>
          <cell r="F1291">
            <v>0</v>
          </cell>
          <cell r="H1291">
            <v>0</v>
          </cell>
        </row>
        <row r="1292">
          <cell r="D1292">
            <v>0</v>
          </cell>
          <cell r="F1292">
            <v>0</v>
          </cell>
          <cell r="H1292">
            <v>0</v>
          </cell>
        </row>
        <row r="1293">
          <cell r="D1293">
            <v>0</v>
          </cell>
          <cell r="F1293">
            <v>0</v>
          </cell>
          <cell r="H1293">
            <v>0</v>
          </cell>
        </row>
        <row r="1294">
          <cell r="D1294">
            <v>0</v>
          </cell>
          <cell r="F1294">
            <v>0</v>
          </cell>
          <cell r="H1294">
            <v>0</v>
          </cell>
        </row>
        <row r="1295">
          <cell r="D1295">
            <v>0</v>
          </cell>
          <cell r="F1295">
            <v>0</v>
          </cell>
          <cell r="H1295">
            <v>0</v>
          </cell>
        </row>
        <row r="1296">
          <cell r="D1296">
            <v>0</v>
          </cell>
          <cell r="F1296">
            <v>0</v>
          </cell>
          <cell r="H1296">
            <v>0</v>
          </cell>
        </row>
        <row r="1297">
          <cell r="D1297">
            <v>0</v>
          </cell>
          <cell r="F1297">
            <v>0</v>
          </cell>
          <cell r="H1297">
            <v>0</v>
          </cell>
        </row>
        <row r="1298">
          <cell r="D1298">
            <v>0</v>
          </cell>
          <cell r="F1298">
            <v>0</v>
          </cell>
          <cell r="H1298">
            <v>0</v>
          </cell>
        </row>
        <row r="1299">
          <cell r="D1299">
            <v>0</v>
          </cell>
          <cell r="F1299">
            <v>0</v>
          </cell>
          <cell r="H1299">
            <v>0</v>
          </cell>
        </row>
        <row r="1300">
          <cell r="D1300">
            <v>0</v>
          </cell>
          <cell r="F1300">
            <v>0</v>
          </cell>
          <cell r="H1300">
            <v>0</v>
          </cell>
        </row>
        <row r="1301">
          <cell r="D1301">
            <v>0</v>
          </cell>
          <cell r="F1301">
            <v>0</v>
          </cell>
          <cell r="H1301">
            <v>0</v>
          </cell>
        </row>
        <row r="1302">
          <cell r="D1302">
            <v>0</v>
          </cell>
          <cell r="F1302">
            <v>0</v>
          </cell>
          <cell r="H1302">
            <v>0</v>
          </cell>
        </row>
        <row r="1303">
          <cell r="D1303">
            <v>0</v>
          </cell>
          <cell r="F1303">
            <v>0</v>
          </cell>
          <cell r="H1303">
            <v>0</v>
          </cell>
        </row>
        <row r="1304">
          <cell r="D1304">
            <v>0</v>
          </cell>
          <cell r="F1304">
            <v>0</v>
          </cell>
          <cell r="H1304">
            <v>0</v>
          </cell>
        </row>
        <row r="1305">
          <cell r="D1305">
            <v>0</v>
          </cell>
          <cell r="F1305">
            <v>0</v>
          </cell>
          <cell r="H1305">
            <v>0</v>
          </cell>
        </row>
        <row r="1306">
          <cell r="D1306">
            <v>0</v>
          </cell>
          <cell r="F1306">
            <v>0</v>
          </cell>
          <cell r="H1306">
            <v>0</v>
          </cell>
        </row>
        <row r="1307">
          <cell r="D1307">
            <v>0</v>
          </cell>
          <cell r="F1307">
            <v>0</v>
          </cell>
          <cell r="H1307">
            <v>0</v>
          </cell>
        </row>
        <row r="1308">
          <cell r="D1308">
            <v>0</v>
          </cell>
          <cell r="F1308">
            <v>0</v>
          </cell>
          <cell r="H1308">
            <v>0</v>
          </cell>
        </row>
        <row r="1309">
          <cell r="D1309">
            <v>0</v>
          </cell>
          <cell r="F1309">
            <v>0</v>
          </cell>
          <cell r="H1309">
            <v>0</v>
          </cell>
        </row>
        <row r="1310">
          <cell r="D1310">
            <v>0</v>
          </cell>
          <cell r="F1310">
            <v>0</v>
          </cell>
          <cell r="H1310">
            <v>0</v>
          </cell>
        </row>
        <row r="1311">
          <cell r="D1311">
            <v>0</v>
          </cell>
          <cell r="F1311">
            <v>0</v>
          </cell>
          <cell r="H1311">
            <v>0</v>
          </cell>
        </row>
        <row r="1312">
          <cell r="D1312">
            <v>0</v>
          </cell>
          <cell r="F1312">
            <v>0</v>
          </cell>
          <cell r="H1312">
            <v>0</v>
          </cell>
        </row>
        <row r="1313">
          <cell r="D1313">
            <v>0</v>
          </cell>
          <cell r="F1313">
            <v>0</v>
          </cell>
          <cell r="H1313">
            <v>0</v>
          </cell>
        </row>
        <row r="1314">
          <cell r="D1314">
            <v>0</v>
          </cell>
          <cell r="F1314">
            <v>0</v>
          </cell>
          <cell r="H1314">
            <v>0</v>
          </cell>
        </row>
        <row r="1315">
          <cell r="D1315">
            <v>0</v>
          </cell>
          <cell r="F1315">
            <v>0</v>
          </cell>
          <cell r="H1315">
            <v>0</v>
          </cell>
        </row>
        <row r="1316">
          <cell r="D1316">
            <v>0</v>
          </cell>
          <cell r="F1316">
            <v>0</v>
          </cell>
          <cell r="H1316">
            <v>0</v>
          </cell>
        </row>
        <row r="1317">
          <cell r="D1317">
            <v>0</v>
          </cell>
          <cell r="F1317">
            <v>0</v>
          </cell>
          <cell r="H1317">
            <v>0</v>
          </cell>
        </row>
        <row r="1318">
          <cell r="D1318">
            <v>0</v>
          </cell>
          <cell r="F1318">
            <v>0</v>
          </cell>
          <cell r="H1318">
            <v>0</v>
          </cell>
        </row>
        <row r="1319">
          <cell r="D1319">
            <v>0</v>
          </cell>
          <cell r="F1319">
            <v>0</v>
          </cell>
          <cell r="H1319">
            <v>0</v>
          </cell>
        </row>
        <row r="1320">
          <cell r="D1320">
            <v>0</v>
          </cell>
          <cell r="F1320">
            <v>0</v>
          </cell>
          <cell r="H1320">
            <v>0</v>
          </cell>
        </row>
        <row r="1321">
          <cell r="D1321">
            <v>0</v>
          </cell>
          <cell r="F1321">
            <v>0</v>
          </cell>
          <cell r="H1321">
            <v>0</v>
          </cell>
        </row>
        <row r="1322">
          <cell r="D1322">
            <v>0</v>
          </cell>
          <cell r="F1322">
            <v>0</v>
          </cell>
          <cell r="H1322">
            <v>0</v>
          </cell>
        </row>
        <row r="1323">
          <cell r="D1323">
            <v>0</v>
          </cell>
          <cell r="F1323">
            <v>0</v>
          </cell>
          <cell r="H1323">
            <v>0</v>
          </cell>
        </row>
        <row r="1324">
          <cell r="D1324">
            <v>0</v>
          </cell>
          <cell r="F1324">
            <v>0</v>
          </cell>
          <cell r="H1324">
            <v>0</v>
          </cell>
        </row>
        <row r="1325">
          <cell r="D1325">
            <v>0</v>
          </cell>
          <cell r="F1325">
            <v>0</v>
          </cell>
          <cell r="H1325">
            <v>0</v>
          </cell>
        </row>
        <row r="1326">
          <cell r="D1326">
            <v>0</v>
          </cell>
          <cell r="F1326">
            <v>0</v>
          </cell>
          <cell r="H1326">
            <v>0</v>
          </cell>
        </row>
        <row r="1327">
          <cell r="D1327">
            <v>0</v>
          </cell>
          <cell r="F1327">
            <v>0</v>
          </cell>
          <cell r="H1327">
            <v>0</v>
          </cell>
        </row>
        <row r="1328">
          <cell r="D1328">
            <v>0</v>
          </cell>
          <cell r="F1328">
            <v>0</v>
          </cell>
          <cell r="H1328">
            <v>0</v>
          </cell>
        </row>
        <row r="1329">
          <cell r="D1329">
            <v>0</v>
          </cell>
          <cell r="F1329">
            <v>0</v>
          </cell>
          <cell r="H1329">
            <v>0</v>
          </cell>
        </row>
        <row r="1330">
          <cell r="D1330">
            <v>0</v>
          </cell>
          <cell r="F1330">
            <v>0</v>
          </cell>
          <cell r="H1330">
            <v>0</v>
          </cell>
        </row>
        <row r="1331">
          <cell r="D1331">
            <v>0</v>
          </cell>
          <cell r="F1331">
            <v>0</v>
          </cell>
          <cell r="H1331">
            <v>0</v>
          </cell>
        </row>
        <row r="1332">
          <cell r="D1332">
            <v>0</v>
          </cell>
          <cell r="F1332">
            <v>0</v>
          </cell>
          <cell r="H1332">
            <v>0</v>
          </cell>
        </row>
        <row r="1333">
          <cell r="D1333">
            <v>0</v>
          </cell>
          <cell r="F1333">
            <v>0</v>
          </cell>
          <cell r="H1333">
            <v>0</v>
          </cell>
        </row>
        <row r="1334">
          <cell r="D1334">
            <v>0</v>
          </cell>
          <cell r="F1334">
            <v>0</v>
          </cell>
          <cell r="H1334">
            <v>0</v>
          </cell>
        </row>
        <row r="1335">
          <cell r="D1335">
            <v>0</v>
          </cell>
          <cell r="F1335">
            <v>0</v>
          </cell>
          <cell r="H1335">
            <v>0</v>
          </cell>
        </row>
        <row r="1336">
          <cell r="D1336">
            <v>0</v>
          </cell>
          <cell r="F1336">
            <v>0</v>
          </cell>
          <cell r="H1336">
            <v>0</v>
          </cell>
        </row>
        <row r="1337">
          <cell r="D1337">
            <v>0</v>
          </cell>
          <cell r="F1337">
            <v>0</v>
          </cell>
          <cell r="H1337">
            <v>0</v>
          </cell>
        </row>
        <row r="1338">
          <cell r="D1338">
            <v>0</v>
          </cell>
          <cell r="F1338">
            <v>0</v>
          </cell>
          <cell r="H1338">
            <v>0</v>
          </cell>
        </row>
        <row r="1339">
          <cell r="D1339">
            <v>0</v>
          </cell>
          <cell r="F1339">
            <v>0</v>
          </cell>
          <cell r="H1339">
            <v>0</v>
          </cell>
        </row>
        <row r="1340">
          <cell r="D1340">
            <v>0</v>
          </cell>
          <cell r="F1340">
            <v>0</v>
          </cell>
          <cell r="H1340">
            <v>0</v>
          </cell>
        </row>
        <row r="1341">
          <cell r="D1341">
            <v>0</v>
          </cell>
          <cell r="F1341">
            <v>0</v>
          </cell>
          <cell r="H1341">
            <v>0</v>
          </cell>
        </row>
        <row r="1342">
          <cell r="D1342">
            <v>0</v>
          </cell>
          <cell r="F1342">
            <v>0</v>
          </cell>
          <cell r="H1342">
            <v>0</v>
          </cell>
        </row>
        <row r="1343">
          <cell r="D1343">
            <v>0</v>
          </cell>
          <cell r="F1343">
            <v>0</v>
          </cell>
          <cell r="H1343">
            <v>0</v>
          </cell>
        </row>
        <row r="1344">
          <cell r="D1344">
            <v>0</v>
          </cell>
          <cell r="F1344">
            <v>0</v>
          </cell>
          <cell r="H1344">
            <v>0</v>
          </cell>
        </row>
        <row r="1345">
          <cell r="D1345">
            <v>0</v>
          </cell>
          <cell r="F1345">
            <v>0</v>
          </cell>
          <cell r="H1345">
            <v>0</v>
          </cell>
        </row>
        <row r="1346">
          <cell r="D1346">
            <v>0</v>
          </cell>
          <cell r="F1346">
            <v>0</v>
          </cell>
          <cell r="H1346">
            <v>0</v>
          </cell>
        </row>
        <row r="1347">
          <cell r="D1347">
            <v>0</v>
          </cell>
          <cell r="F1347">
            <v>0</v>
          </cell>
          <cell r="H1347">
            <v>0</v>
          </cell>
        </row>
        <row r="1348">
          <cell r="D1348">
            <v>0</v>
          </cell>
          <cell r="F1348">
            <v>0</v>
          </cell>
          <cell r="H1348">
            <v>0</v>
          </cell>
        </row>
        <row r="1349">
          <cell r="D1349">
            <v>0</v>
          </cell>
          <cell r="F1349">
            <v>0</v>
          </cell>
          <cell r="H1349">
            <v>0</v>
          </cell>
        </row>
        <row r="1350">
          <cell r="D1350">
            <v>0</v>
          </cell>
          <cell r="F1350">
            <v>0</v>
          </cell>
          <cell r="H1350">
            <v>0</v>
          </cell>
        </row>
        <row r="1351">
          <cell r="D1351">
            <v>0</v>
          </cell>
          <cell r="F1351">
            <v>0</v>
          </cell>
          <cell r="H1351">
            <v>0</v>
          </cell>
        </row>
        <row r="1352">
          <cell r="D1352">
            <v>0</v>
          </cell>
          <cell r="F1352">
            <v>0</v>
          </cell>
          <cell r="H1352">
            <v>0</v>
          </cell>
        </row>
        <row r="1353">
          <cell r="D1353">
            <v>0</v>
          </cell>
          <cell r="F1353">
            <v>0</v>
          </cell>
          <cell r="H1353">
            <v>0</v>
          </cell>
        </row>
        <row r="1354">
          <cell r="D1354">
            <v>0</v>
          </cell>
          <cell r="F1354">
            <v>0</v>
          </cell>
          <cell r="H1354">
            <v>0</v>
          </cell>
        </row>
        <row r="1355">
          <cell r="D1355">
            <v>0</v>
          </cell>
          <cell r="F1355">
            <v>0</v>
          </cell>
          <cell r="H1355">
            <v>0</v>
          </cell>
        </row>
        <row r="1356">
          <cell r="D1356">
            <v>0</v>
          </cell>
          <cell r="F1356">
            <v>0</v>
          </cell>
          <cell r="H1356">
            <v>0</v>
          </cell>
        </row>
        <row r="1357">
          <cell r="D1357">
            <v>0</v>
          </cell>
          <cell r="F1357">
            <v>0</v>
          </cell>
          <cell r="H1357">
            <v>0</v>
          </cell>
        </row>
        <row r="1358">
          <cell r="D1358">
            <v>0</v>
          </cell>
          <cell r="F1358">
            <v>0</v>
          </cell>
          <cell r="H1358">
            <v>0</v>
          </cell>
        </row>
        <row r="1359">
          <cell r="D1359">
            <v>0</v>
          </cell>
          <cell r="F1359">
            <v>0</v>
          </cell>
          <cell r="H1359">
            <v>0</v>
          </cell>
        </row>
        <row r="1360">
          <cell r="D1360">
            <v>0</v>
          </cell>
          <cell r="F1360">
            <v>0</v>
          </cell>
          <cell r="H1360">
            <v>0</v>
          </cell>
        </row>
        <row r="1361">
          <cell r="D1361">
            <v>0</v>
          </cell>
          <cell r="F1361">
            <v>0</v>
          </cell>
          <cell r="H1361">
            <v>0</v>
          </cell>
        </row>
        <row r="1362">
          <cell r="D1362">
            <v>0</v>
          </cell>
          <cell r="F1362">
            <v>0</v>
          </cell>
          <cell r="H1362">
            <v>0</v>
          </cell>
        </row>
        <row r="1363">
          <cell r="D1363">
            <v>0</v>
          </cell>
          <cell r="F1363">
            <v>0</v>
          </cell>
          <cell r="H1363">
            <v>0</v>
          </cell>
        </row>
        <row r="1364">
          <cell r="D1364">
            <v>0</v>
          </cell>
          <cell r="F1364">
            <v>0</v>
          </cell>
          <cell r="H1364">
            <v>0</v>
          </cell>
        </row>
        <row r="1365">
          <cell r="D1365">
            <v>0</v>
          </cell>
          <cell r="F1365">
            <v>0</v>
          </cell>
          <cell r="H1365">
            <v>0</v>
          </cell>
        </row>
        <row r="1366">
          <cell r="D1366">
            <v>0</v>
          </cell>
          <cell r="F1366">
            <v>0</v>
          </cell>
          <cell r="H1366">
            <v>0</v>
          </cell>
        </row>
        <row r="1367">
          <cell r="D1367">
            <v>0</v>
          </cell>
          <cell r="F1367">
            <v>0</v>
          </cell>
          <cell r="H1367">
            <v>0</v>
          </cell>
        </row>
        <row r="1368">
          <cell r="D1368">
            <v>0</v>
          </cell>
          <cell r="F1368">
            <v>0</v>
          </cell>
          <cell r="H1368">
            <v>0</v>
          </cell>
        </row>
        <row r="1369">
          <cell r="D1369">
            <v>0</v>
          </cell>
          <cell r="F1369">
            <v>0</v>
          </cell>
          <cell r="H1369">
            <v>0</v>
          </cell>
        </row>
        <row r="1370">
          <cell r="D1370">
            <v>0</v>
          </cell>
          <cell r="F1370">
            <v>0</v>
          </cell>
          <cell r="H1370">
            <v>0</v>
          </cell>
        </row>
        <row r="1371">
          <cell r="D1371">
            <v>0</v>
          </cell>
          <cell r="F1371">
            <v>0</v>
          </cell>
          <cell r="H1371">
            <v>0</v>
          </cell>
        </row>
        <row r="1372">
          <cell r="D1372">
            <v>0</v>
          </cell>
          <cell r="F1372">
            <v>0</v>
          </cell>
          <cell r="H1372">
            <v>0</v>
          </cell>
        </row>
        <row r="1373">
          <cell r="D1373">
            <v>0</v>
          </cell>
          <cell r="F1373">
            <v>0</v>
          </cell>
          <cell r="H1373">
            <v>0</v>
          </cell>
        </row>
        <row r="1374">
          <cell r="D1374">
            <v>0</v>
          </cell>
          <cell r="F1374">
            <v>0</v>
          </cell>
          <cell r="H1374">
            <v>0</v>
          </cell>
        </row>
        <row r="1375">
          <cell r="D1375">
            <v>0</v>
          </cell>
          <cell r="F1375">
            <v>0</v>
          </cell>
          <cell r="H1375">
            <v>0</v>
          </cell>
        </row>
        <row r="1376">
          <cell r="D1376">
            <v>0</v>
          </cell>
          <cell r="F1376">
            <v>0</v>
          </cell>
          <cell r="H1376">
            <v>0</v>
          </cell>
        </row>
        <row r="1377">
          <cell r="D1377">
            <v>0</v>
          </cell>
          <cell r="F1377">
            <v>0</v>
          </cell>
          <cell r="H1377">
            <v>0</v>
          </cell>
        </row>
        <row r="1378">
          <cell r="D1378">
            <v>0</v>
          </cell>
          <cell r="F1378">
            <v>0</v>
          </cell>
          <cell r="H1378">
            <v>0</v>
          </cell>
        </row>
        <row r="1379">
          <cell r="D1379">
            <v>0</v>
          </cell>
          <cell r="F1379">
            <v>0</v>
          </cell>
          <cell r="H1379">
            <v>0</v>
          </cell>
        </row>
        <row r="1380">
          <cell r="D1380">
            <v>0</v>
          </cell>
          <cell r="F1380">
            <v>0</v>
          </cell>
          <cell r="H1380">
            <v>0</v>
          </cell>
        </row>
        <row r="1381">
          <cell r="D1381">
            <v>0</v>
          </cell>
          <cell r="F1381">
            <v>0</v>
          </cell>
          <cell r="H1381">
            <v>0</v>
          </cell>
        </row>
        <row r="1382">
          <cell r="D1382">
            <v>0</v>
          </cell>
          <cell r="F1382">
            <v>0</v>
          </cell>
          <cell r="H1382">
            <v>0</v>
          </cell>
        </row>
        <row r="1383">
          <cell r="D1383">
            <v>0</v>
          </cell>
          <cell r="F1383">
            <v>0</v>
          </cell>
          <cell r="H1383">
            <v>0</v>
          </cell>
        </row>
        <row r="1384">
          <cell r="D1384">
            <v>0</v>
          </cell>
          <cell r="F1384">
            <v>0</v>
          </cell>
          <cell r="H1384">
            <v>0</v>
          </cell>
        </row>
        <row r="1385">
          <cell r="D1385">
            <v>0</v>
          </cell>
          <cell r="F1385">
            <v>0</v>
          </cell>
          <cell r="H1385">
            <v>0</v>
          </cell>
        </row>
        <row r="1386">
          <cell r="D1386">
            <v>0</v>
          </cell>
          <cell r="F1386">
            <v>0</v>
          </cell>
          <cell r="H1386">
            <v>0</v>
          </cell>
        </row>
        <row r="1387">
          <cell r="D1387">
            <v>0</v>
          </cell>
          <cell r="F1387">
            <v>0</v>
          </cell>
          <cell r="H1387">
            <v>0</v>
          </cell>
        </row>
        <row r="1388">
          <cell r="D1388">
            <v>0</v>
          </cell>
          <cell r="F1388">
            <v>0</v>
          </cell>
          <cell r="H1388">
            <v>0</v>
          </cell>
        </row>
        <row r="1389">
          <cell r="D1389">
            <v>0</v>
          </cell>
          <cell r="F1389">
            <v>0</v>
          </cell>
          <cell r="H1389">
            <v>0</v>
          </cell>
        </row>
        <row r="1390">
          <cell r="D1390">
            <v>0</v>
          </cell>
          <cell r="F1390">
            <v>0</v>
          </cell>
          <cell r="H1390">
            <v>0</v>
          </cell>
        </row>
        <row r="1391">
          <cell r="D1391">
            <v>0</v>
          </cell>
          <cell r="F1391">
            <v>0</v>
          </cell>
          <cell r="H1391">
            <v>0</v>
          </cell>
        </row>
        <row r="1392">
          <cell r="D1392">
            <v>0</v>
          </cell>
          <cell r="F1392">
            <v>0</v>
          </cell>
          <cell r="H1392">
            <v>0</v>
          </cell>
        </row>
        <row r="1393">
          <cell r="D1393">
            <v>0</v>
          </cell>
          <cell r="F1393">
            <v>0</v>
          </cell>
          <cell r="H1393">
            <v>0</v>
          </cell>
        </row>
        <row r="1394">
          <cell r="D1394">
            <v>0</v>
          </cell>
          <cell r="F1394">
            <v>0</v>
          </cell>
          <cell r="H1394">
            <v>0</v>
          </cell>
        </row>
        <row r="1395">
          <cell r="D1395">
            <v>0</v>
          </cell>
          <cell r="F1395">
            <v>0</v>
          </cell>
          <cell r="H1395">
            <v>0</v>
          </cell>
        </row>
        <row r="1396">
          <cell r="D1396">
            <v>0</v>
          </cell>
          <cell r="F1396">
            <v>0</v>
          </cell>
          <cell r="H1396">
            <v>0</v>
          </cell>
        </row>
        <row r="1397">
          <cell r="D1397">
            <v>0</v>
          </cell>
          <cell r="F1397">
            <v>0</v>
          </cell>
          <cell r="H1397">
            <v>0</v>
          </cell>
        </row>
        <row r="1398">
          <cell r="D1398">
            <v>0</v>
          </cell>
          <cell r="F1398">
            <v>0</v>
          </cell>
          <cell r="H1398">
            <v>0</v>
          </cell>
        </row>
        <row r="1399">
          <cell r="D1399">
            <v>0</v>
          </cell>
          <cell r="F1399">
            <v>0</v>
          </cell>
          <cell r="H1399">
            <v>0</v>
          </cell>
        </row>
        <row r="1400">
          <cell r="D1400">
            <v>0</v>
          </cell>
          <cell r="F1400">
            <v>0</v>
          </cell>
          <cell r="H1400">
            <v>0</v>
          </cell>
        </row>
        <row r="1401">
          <cell r="D1401">
            <v>0</v>
          </cell>
          <cell r="F1401">
            <v>0</v>
          </cell>
          <cell r="H1401">
            <v>0</v>
          </cell>
        </row>
        <row r="1402">
          <cell r="D1402">
            <v>0</v>
          </cell>
          <cell r="F1402">
            <v>0</v>
          </cell>
          <cell r="H1402">
            <v>0</v>
          </cell>
        </row>
        <row r="1403">
          <cell r="D1403">
            <v>0</v>
          </cell>
          <cell r="F1403">
            <v>0</v>
          </cell>
          <cell r="H1403">
            <v>0</v>
          </cell>
        </row>
        <row r="1404">
          <cell r="D1404">
            <v>0</v>
          </cell>
          <cell r="F1404">
            <v>0</v>
          </cell>
          <cell r="H1404">
            <v>0</v>
          </cell>
        </row>
        <row r="1405">
          <cell r="D1405">
            <v>0</v>
          </cell>
          <cell r="F1405">
            <v>0</v>
          </cell>
          <cell r="H1405">
            <v>0</v>
          </cell>
        </row>
        <row r="1406">
          <cell r="D1406">
            <v>0</v>
          </cell>
          <cell r="F1406">
            <v>0</v>
          </cell>
          <cell r="H1406">
            <v>0</v>
          </cell>
        </row>
        <row r="1407">
          <cell r="D1407">
            <v>0</v>
          </cell>
          <cell r="F1407">
            <v>0</v>
          </cell>
          <cell r="H1407">
            <v>0</v>
          </cell>
        </row>
        <row r="1408">
          <cell r="D1408">
            <v>0</v>
          </cell>
          <cell r="F1408">
            <v>0</v>
          </cell>
          <cell r="H1408">
            <v>0</v>
          </cell>
        </row>
        <row r="1409">
          <cell r="D1409">
            <v>0</v>
          </cell>
          <cell r="F1409">
            <v>0</v>
          </cell>
          <cell r="H1409">
            <v>0</v>
          </cell>
        </row>
        <row r="1410">
          <cell r="D1410">
            <v>0</v>
          </cell>
          <cell r="F1410">
            <v>0</v>
          </cell>
          <cell r="H1410">
            <v>0</v>
          </cell>
        </row>
        <row r="1411">
          <cell r="D1411">
            <v>0</v>
          </cell>
          <cell r="F1411">
            <v>0</v>
          </cell>
          <cell r="H1411">
            <v>0</v>
          </cell>
        </row>
        <row r="1412">
          <cell r="D1412">
            <v>0</v>
          </cell>
          <cell r="F1412">
            <v>0</v>
          </cell>
          <cell r="H1412">
            <v>0</v>
          </cell>
        </row>
        <row r="1413">
          <cell r="D1413">
            <v>0</v>
          </cell>
          <cell r="F1413">
            <v>0</v>
          </cell>
          <cell r="H1413">
            <v>0</v>
          </cell>
        </row>
        <row r="1414">
          <cell r="D1414">
            <v>0</v>
          </cell>
          <cell r="F1414">
            <v>0</v>
          </cell>
          <cell r="H1414">
            <v>0</v>
          </cell>
        </row>
        <row r="1415">
          <cell r="D1415">
            <v>0</v>
          </cell>
          <cell r="F1415">
            <v>0</v>
          </cell>
          <cell r="H1415">
            <v>0</v>
          </cell>
        </row>
        <row r="1416">
          <cell r="D1416">
            <v>0</v>
          </cell>
          <cell r="F1416">
            <v>0</v>
          </cell>
          <cell r="H1416">
            <v>0</v>
          </cell>
        </row>
        <row r="1417">
          <cell r="D1417">
            <v>0</v>
          </cell>
          <cell r="F1417">
            <v>0</v>
          </cell>
          <cell r="H1417">
            <v>0</v>
          </cell>
        </row>
        <row r="1418">
          <cell r="D1418">
            <v>0</v>
          </cell>
          <cell r="F1418">
            <v>0</v>
          </cell>
          <cell r="H1418">
            <v>0</v>
          </cell>
        </row>
        <row r="1419">
          <cell r="D1419">
            <v>0</v>
          </cell>
          <cell r="F1419">
            <v>0</v>
          </cell>
          <cell r="H1419">
            <v>0</v>
          </cell>
        </row>
        <row r="1420">
          <cell r="D1420">
            <v>0</v>
          </cell>
          <cell r="F1420">
            <v>0</v>
          </cell>
          <cell r="H1420">
            <v>0</v>
          </cell>
        </row>
        <row r="1421">
          <cell r="D1421">
            <v>0</v>
          </cell>
          <cell r="F1421">
            <v>0</v>
          </cell>
          <cell r="H1421">
            <v>0</v>
          </cell>
        </row>
        <row r="1422">
          <cell r="D1422">
            <v>0</v>
          </cell>
          <cell r="F1422">
            <v>0</v>
          </cell>
          <cell r="H1422">
            <v>0</v>
          </cell>
        </row>
        <row r="1423">
          <cell r="D1423">
            <v>0</v>
          </cell>
          <cell r="F1423">
            <v>0</v>
          </cell>
          <cell r="H1423">
            <v>0</v>
          </cell>
        </row>
        <row r="1424">
          <cell r="D1424">
            <v>0</v>
          </cell>
          <cell r="F1424">
            <v>0</v>
          </cell>
          <cell r="H1424">
            <v>0</v>
          </cell>
        </row>
        <row r="1425">
          <cell r="D1425">
            <v>0</v>
          </cell>
          <cell r="F1425">
            <v>0</v>
          </cell>
          <cell r="H1425">
            <v>0</v>
          </cell>
        </row>
        <row r="1426">
          <cell r="D1426">
            <v>0</v>
          </cell>
          <cell r="F1426">
            <v>0</v>
          </cell>
          <cell r="H1426">
            <v>0</v>
          </cell>
        </row>
        <row r="1427">
          <cell r="D1427">
            <v>0</v>
          </cell>
          <cell r="F1427">
            <v>0</v>
          </cell>
          <cell r="H1427">
            <v>0</v>
          </cell>
        </row>
        <row r="1428">
          <cell r="D1428">
            <v>0</v>
          </cell>
          <cell r="F1428">
            <v>0</v>
          </cell>
          <cell r="H1428">
            <v>0</v>
          </cell>
        </row>
        <row r="1429">
          <cell r="D1429">
            <v>0</v>
          </cell>
          <cell r="F1429">
            <v>0</v>
          </cell>
          <cell r="H1429">
            <v>0</v>
          </cell>
        </row>
        <row r="1430">
          <cell r="D1430">
            <v>0</v>
          </cell>
          <cell r="F1430">
            <v>0</v>
          </cell>
          <cell r="H1430">
            <v>0</v>
          </cell>
        </row>
        <row r="1431">
          <cell r="D1431">
            <v>0</v>
          </cell>
          <cell r="F1431">
            <v>0</v>
          </cell>
          <cell r="H1431">
            <v>0</v>
          </cell>
        </row>
        <row r="1432">
          <cell r="D1432">
            <v>0</v>
          </cell>
          <cell r="F1432">
            <v>0</v>
          </cell>
          <cell r="H1432">
            <v>0</v>
          </cell>
        </row>
        <row r="1433">
          <cell r="D1433">
            <v>0</v>
          </cell>
          <cell r="F1433">
            <v>0</v>
          </cell>
          <cell r="H1433">
            <v>0</v>
          </cell>
        </row>
        <row r="1434">
          <cell r="D1434">
            <v>0</v>
          </cell>
          <cell r="F1434">
            <v>0</v>
          </cell>
          <cell r="H1434">
            <v>0</v>
          </cell>
        </row>
        <row r="1435">
          <cell r="D1435">
            <v>0</v>
          </cell>
          <cell r="F1435">
            <v>0</v>
          </cell>
          <cell r="H1435">
            <v>0</v>
          </cell>
        </row>
        <row r="1436">
          <cell r="D1436">
            <v>0</v>
          </cell>
          <cell r="F1436">
            <v>0</v>
          </cell>
          <cell r="H1436">
            <v>0</v>
          </cell>
        </row>
        <row r="1437">
          <cell r="D1437">
            <v>0</v>
          </cell>
          <cell r="F1437">
            <v>0</v>
          </cell>
          <cell r="H1437">
            <v>0</v>
          </cell>
        </row>
        <row r="1438">
          <cell r="D1438">
            <v>0</v>
          </cell>
          <cell r="F1438">
            <v>0</v>
          </cell>
          <cell r="H1438">
            <v>0</v>
          </cell>
        </row>
        <row r="1439">
          <cell r="D1439">
            <v>0</v>
          </cell>
          <cell r="F1439">
            <v>0</v>
          </cell>
          <cell r="H1439">
            <v>0</v>
          </cell>
        </row>
        <row r="1440">
          <cell r="D1440">
            <v>0</v>
          </cell>
          <cell r="F1440">
            <v>0</v>
          </cell>
          <cell r="H1440">
            <v>0</v>
          </cell>
        </row>
        <row r="1441">
          <cell r="D1441">
            <v>0</v>
          </cell>
          <cell r="F1441">
            <v>0</v>
          </cell>
          <cell r="H1441">
            <v>0</v>
          </cell>
        </row>
        <row r="1442">
          <cell r="D1442">
            <v>0</v>
          </cell>
          <cell r="F1442">
            <v>0</v>
          </cell>
          <cell r="H1442">
            <v>0</v>
          </cell>
        </row>
        <row r="1443">
          <cell r="D1443">
            <v>0</v>
          </cell>
          <cell r="F1443">
            <v>0</v>
          </cell>
          <cell r="H1443">
            <v>0</v>
          </cell>
        </row>
        <row r="1444">
          <cell r="D1444">
            <v>0</v>
          </cell>
          <cell r="F1444">
            <v>0</v>
          </cell>
          <cell r="H1444">
            <v>0</v>
          </cell>
        </row>
        <row r="1445">
          <cell r="D1445">
            <v>0</v>
          </cell>
          <cell r="F1445">
            <v>0</v>
          </cell>
          <cell r="H1445">
            <v>0</v>
          </cell>
        </row>
        <row r="1446">
          <cell r="D1446">
            <v>0</v>
          </cell>
          <cell r="F1446">
            <v>0</v>
          </cell>
          <cell r="H1446">
            <v>0</v>
          </cell>
        </row>
        <row r="1447">
          <cell r="D1447">
            <v>0</v>
          </cell>
          <cell r="F1447">
            <v>0</v>
          </cell>
          <cell r="H1447">
            <v>0</v>
          </cell>
        </row>
        <row r="1448">
          <cell r="D1448">
            <v>0</v>
          </cell>
          <cell r="F1448">
            <v>0</v>
          </cell>
          <cell r="H1448">
            <v>0</v>
          </cell>
        </row>
        <row r="1449">
          <cell r="D1449">
            <v>0</v>
          </cell>
          <cell r="F1449">
            <v>0</v>
          </cell>
          <cell r="H1449">
            <v>0</v>
          </cell>
        </row>
        <row r="1450">
          <cell r="D1450">
            <v>0</v>
          </cell>
          <cell r="F1450">
            <v>0</v>
          </cell>
          <cell r="H1450">
            <v>0</v>
          </cell>
        </row>
        <row r="1451">
          <cell r="D1451">
            <v>0</v>
          </cell>
          <cell r="F1451">
            <v>0</v>
          </cell>
          <cell r="H1451">
            <v>0</v>
          </cell>
        </row>
        <row r="1452">
          <cell r="D1452">
            <v>0</v>
          </cell>
          <cell r="F1452">
            <v>0</v>
          </cell>
          <cell r="H1452">
            <v>0</v>
          </cell>
        </row>
        <row r="1453">
          <cell r="D1453">
            <v>0</v>
          </cell>
          <cell r="F1453">
            <v>0</v>
          </cell>
          <cell r="H1453">
            <v>0</v>
          </cell>
        </row>
        <row r="1454">
          <cell r="D1454">
            <v>0</v>
          </cell>
          <cell r="F1454">
            <v>0</v>
          </cell>
          <cell r="H1454">
            <v>0</v>
          </cell>
        </row>
        <row r="1455">
          <cell r="D1455">
            <v>0</v>
          </cell>
          <cell r="F1455">
            <v>0</v>
          </cell>
          <cell r="H1455">
            <v>0</v>
          </cell>
        </row>
        <row r="1456">
          <cell r="D1456">
            <v>0</v>
          </cell>
          <cell r="F1456">
            <v>0</v>
          </cell>
          <cell r="H1456">
            <v>0</v>
          </cell>
        </row>
        <row r="1457">
          <cell r="D1457">
            <v>0</v>
          </cell>
          <cell r="F1457">
            <v>0</v>
          </cell>
          <cell r="H1457">
            <v>0</v>
          </cell>
        </row>
        <row r="1458">
          <cell r="D1458">
            <v>0</v>
          </cell>
          <cell r="F1458">
            <v>0</v>
          </cell>
          <cell r="H1458">
            <v>0</v>
          </cell>
        </row>
        <row r="1459">
          <cell r="D1459">
            <v>0</v>
          </cell>
          <cell r="F1459">
            <v>0</v>
          </cell>
          <cell r="H1459">
            <v>0</v>
          </cell>
        </row>
        <row r="1460">
          <cell r="D1460">
            <v>0</v>
          </cell>
          <cell r="F1460">
            <v>0</v>
          </cell>
          <cell r="H1460">
            <v>0</v>
          </cell>
        </row>
        <row r="1461">
          <cell r="D1461">
            <v>0</v>
          </cell>
          <cell r="F1461">
            <v>0</v>
          </cell>
          <cell r="H1461">
            <v>0</v>
          </cell>
        </row>
        <row r="1462">
          <cell r="D1462">
            <v>0</v>
          </cell>
          <cell r="F1462">
            <v>0</v>
          </cell>
          <cell r="H1462">
            <v>0</v>
          </cell>
        </row>
        <row r="1463">
          <cell r="D1463">
            <v>0</v>
          </cell>
          <cell r="F1463">
            <v>0</v>
          </cell>
          <cell r="H1463">
            <v>0</v>
          </cell>
        </row>
        <row r="1464">
          <cell r="D1464">
            <v>0</v>
          </cell>
          <cell r="F1464">
            <v>0</v>
          </cell>
          <cell r="H1464">
            <v>0</v>
          </cell>
        </row>
        <row r="1465">
          <cell r="D1465">
            <v>0</v>
          </cell>
          <cell r="F1465">
            <v>0</v>
          </cell>
          <cell r="H1465">
            <v>0</v>
          </cell>
        </row>
        <row r="1466">
          <cell r="D1466">
            <v>0</v>
          </cell>
          <cell r="F1466">
            <v>0</v>
          </cell>
          <cell r="H1466">
            <v>0</v>
          </cell>
        </row>
        <row r="1467">
          <cell r="D1467">
            <v>0</v>
          </cell>
          <cell r="F1467">
            <v>0</v>
          </cell>
          <cell r="H1467">
            <v>0</v>
          </cell>
        </row>
        <row r="1468">
          <cell r="D1468">
            <v>0</v>
          </cell>
          <cell r="F1468">
            <v>0</v>
          </cell>
          <cell r="H1468">
            <v>0</v>
          </cell>
        </row>
        <row r="1469">
          <cell r="D1469">
            <v>0</v>
          </cell>
          <cell r="F1469">
            <v>0</v>
          </cell>
          <cell r="H1469">
            <v>0</v>
          </cell>
        </row>
        <row r="1470">
          <cell r="D1470">
            <v>0</v>
          </cell>
          <cell r="F1470">
            <v>0</v>
          </cell>
          <cell r="H1470">
            <v>0</v>
          </cell>
        </row>
        <row r="1471">
          <cell r="D1471">
            <v>0</v>
          </cell>
          <cell r="F1471">
            <v>0</v>
          </cell>
          <cell r="H1471">
            <v>0</v>
          </cell>
        </row>
        <row r="1472">
          <cell r="D1472">
            <v>0</v>
          </cell>
          <cell r="F1472">
            <v>0</v>
          </cell>
          <cell r="H1472">
            <v>0</v>
          </cell>
        </row>
        <row r="1473">
          <cell r="D1473">
            <v>0</v>
          </cell>
          <cell r="F1473">
            <v>0</v>
          </cell>
          <cell r="H1473">
            <v>0</v>
          </cell>
        </row>
        <row r="1474">
          <cell r="D1474">
            <v>0</v>
          </cell>
          <cell r="F1474">
            <v>0</v>
          </cell>
          <cell r="H1474">
            <v>0</v>
          </cell>
        </row>
        <row r="1475">
          <cell r="D1475">
            <v>0</v>
          </cell>
          <cell r="F1475">
            <v>0</v>
          </cell>
          <cell r="H1475">
            <v>0</v>
          </cell>
        </row>
        <row r="1476">
          <cell r="D1476">
            <v>0</v>
          </cell>
          <cell r="F1476">
            <v>0</v>
          </cell>
          <cell r="H1476">
            <v>0</v>
          </cell>
        </row>
        <row r="1477">
          <cell r="D1477">
            <v>0</v>
          </cell>
          <cell r="F1477">
            <v>0</v>
          </cell>
          <cell r="H1477">
            <v>0</v>
          </cell>
        </row>
        <row r="1478">
          <cell r="D1478">
            <v>0</v>
          </cell>
          <cell r="F1478">
            <v>0</v>
          </cell>
          <cell r="H1478">
            <v>0</v>
          </cell>
        </row>
        <row r="1479">
          <cell r="D1479">
            <v>0</v>
          </cell>
          <cell r="F1479">
            <v>0</v>
          </cell>
          <cell r="H1479">
            <v>0</v>
          </cell>
        </row>
        <row r="1480">
          <cell r="D1480">
            <v>0</v>
          </cell>
          <cell r="F1480">
            <v>0</v>
          </cell>
          <cell r="H1480">
            <v>0</v>
          </cell>
        </row>
        <row r="1481">
          <cell r="D1481">
            <v>0</v>
          </cell>
          <cell r="F1481">
            <v>0</v>
          </cell>
          <cell r="H1481">
            <v>0</v>
          </cell>
        </row>
        <row r="1482">
          <cell r="D1482">
            <v>0</v>
          </cell>
          <cell r="F1482">
            <v>0</v>
          </cell>
          <cell r="H1482">
            <v>0</v>
          </cell>
        </row>
        <row r="1483">
          <cell r="D1483">
            <v>0</v>
          </cell>
          <cell r="F1483">
            <v>0</v>
          </cell>
          <cell r="H1483">
            <v>0</v>
          </cell>
        </row>
        <row r="1484">
          <cell r="D1484">
            <v>0</v>
          </cell>
          <cell r="F1484">
            <v>0</v>
          </cell>
          <cell r="H1484">
            <v>0</v>
          </cell>
        </row>
        <row r="1485">
          <cell r="D1485">
            <v>0</v>
          </cell>
          <cell r="F1485">
            <v>0</v>
          </cell>
          <cell r="H1485">
            <v>0</v>
          </cell>
        </row>
        <row r="1486">
          <cell r="D1486">
            <v>0</v>
          </cell>
          <cell r="F1486">
            <v>0</v>
          </cell>
          <cell r="H1486">
            <v>0</v>
          </cell>
        </row>
        <row r="1487">
          <cell r="D1487">
            <v>0</v>
          </cell>
          <cell r="F1487">
            <v>0</v>
          </cell>
          <cell r="H1487">
            <v>0</v>
          </cell>
        </row>
        <row r="1488">
          <cell r="D1488">
            <v>0</v>
          </cell>
          <cell r="F1488">
            <v>0</v>
          </cell>
          <cell r="H1488">
            <v>0</v>
          </cell>
        </row>
        <row r="1489">
          <cell r="D1489">
            <v>0</v>
          </cell>
          <cell r="F1489">
            <v>0</v>
          </cell>
          <cell r="H1489">
            <v>0</v>
          </cell>
        </row>
        <row r="1490">
          <cell r="D1490">
            <v>0</v>
          </cell>
          <cell r="F1490">
            <v>0</v>
          </cell>
          <cell r="H1490">
            <v>0</v>
          </cell>
        </row>
        <row r="1491">
          <cell r="D1491">
            <v>0</v>
          </cell>
          <cell r="F1491">
            <v>0</v>
          </cell>
          <cell r="H1491">
            <v>0</v>
          </cell>
        </row>
        <row r="1492">
          <cell r="D1492">
            <v>0</v>
          </cell>
          <cell r="F1492">
            <v>0</v>
          </cell>
          <cell r="H1492">
            <v>0</v>
          </cell>
        </row>
        <row r="1493">
          <cell r="D1493">
            <v>0</v>
          </cell>
          <cell r="F1493">
            <v>0</v>
          </cell>
          <cell r="H1493">
            <v>0</v>
          </cell>
        </row>
        <row r="1494">
          <cell r="D1494">
            <v>0</v>
          </cell>
          <cell r="F1494">
            <v>0</v>
          </cell>
          <cell r="H1494">
            <v>0</v>
          </cell>
        </row>
        <row r="1495">
          <cell r="D1495">
            <v>0</v>
          </cell>
          <cell r="F1495">
            <v>0</v>
          </cell>
          <cell r="H1495">
            <v>0</v>
          </cell>
        </row>
        <row r="1496">
          <cell r="D1496">
            <v>0</v>
          </cell>
          <cell r="F1496">
            <v>0</v>
          </cell>
          <cell r="H1496">
            <v>0</v>
          </cell>
        </row>
        <row r="1497">
          <cell r="D1497">
            <v>0</v>
          </cell>
          <cell r="F1497">
            <v>0</v>
          </cell>
          <cell r="H1497">
            <v>0</v>
          </cell>
        </row>
        <row r="1498">
          <cell r="D1498">
            <v>0</v>
          </cell>
          <cell r="F1498">
            <v>0</v>
          </cell>
          <cell r="H1498">
            <v>0</v>
          </cell>
        </row>
        <row r="1499">
          <cell r="D1499">
            <v>0</v>
          </cell>
          <cell r="F1499">
            <v>0</v>
          </cell>
          <cell r="H1499">
            <v>0</v>
          </cell>
        </row>
        <row r="1500">
          <cell r="D1500">
            <v>0</v>
          </cell>
          <cell r="F1500">
            <v>0</v>
          </cell>
          <cell r="H1500">
            <v>0</v>
          </cell>
        </row>
        <row r="1501">
          <cell r="D1501">
            <v>0</v>
          </cell>
          <cell r="F1501">
            <v>0</v>
          </cell>
          <cell r="H1501">
            <v>0</v>
          </cell>
        </row>
        <row r="1502">
          <cell r="D1502">
            <v>0</v>
          </cell>
          <cell r="F1502">
            <v>0</v>
          </cell>
          <cell r="H1502">
            <v>0</v>
          </cell>
        </row>
        <row r="1503">
          <cell r="D1503">
            <v>0</v>
          </cell>
          <cell r="F1503">
            <v>0</v>
          </cell>
          <cell r="H1503">
            <v>0</v>
          </cell>
        </row>
        <row r="1504">
          <cell r="D1504">
            <v>0</v>
          </cell>
          <cell r="F1504">
            <v>0</v>
          </cell>
          <cell r="H1504">
            <v>0</v>
          </cell>
        </row>
        <row r="1505">
          <cell r="D1505">
            <v>0</v>
          </cell>
          <cell r="F1505">
            <v>0</v>
          </cell>
          <cell r="H1505">
            <v>0</v>
          </cell>
        </row>
        <row r="1506">
          <cell r="D1506">
            <v>0</v>
          </cell>
          <cell r="F1506">
            <v>0</v>
          </cell>
          <cell r="H1506">
            <v>0</v>
          </cell>
        </row>
        <row r="1507">
          <cell r="D1507">
            <v>0</v>
          </cell>
          <cell r="F1507">
            <v>0</v>
          </cell>
          <cell r="H1507">
            <v>0</v>
          </cell>
        </row>
        <row r="1508">
          <cell r="D1508">
            <v>0</v>
          </cell>
          <cell r="F1508">
            <v>0</v>
          </cell>
          <cell r="H1508">
            <v>0</v>
          </cell>
        </row>
        <row r="1509">
          <cell r="D1509">
            <v>0</v>
          </cell>
          <cell r="F1509">
            <v>0</v>
          </cell>
          <cell r="H1509">
            <v>0</v>
          </cell>
        </row>
        <row r="1510">
          <cell r="D1510">
            <v>0</v>
          </cell>
          <cell r="F1510">
            <v>0</v>
          </cell>
          <cell r="H1510">
            <v>0</v>
          </cell>
        </row>
        <row r="1511">
          <cell r="D1511">
            <v>0</v>
          </cell>
          <cell r="F1511">
            <v>0</v>
          </cell>
          <cell r="H1511">
            <v>0</v>
          </cell>
        </row>
        <row r="1512">
          <cell r="D1512">
            <v>0</v>
          </cell>
          <cell r="F1512">
            <v>0</v>
          </cell>
          <cell r="H1512">
            <v>0</v>
          </cell>
        </row>
        <row r="1513">
          <cell r="D1513">
            <v>0</v>
          </cell>
          <cell r="F1513">
            <v>0</v>
          </cell>
          <cell r="H1513">
            <v>0</v>
          </cell>
        </row>
        <row r="1514">
          <cell r="D1514">
            <v>0</v>
          </cell>
          <cell r="F1514">
            <v>0</v>
          </cell>
          <cell r="H1514">
            <v>0</v>
          </cell>
        </row>
        <row r="1515">
          <cell r="D1515">
            <v>0</v>
          </cell>
          <cell r="F1515">
            <v>0</v>
          </cell>
          <cell r="H1515">
            <v>0</v>
          </cell>
        </row>
        <row r="1516">
          <cell r="D1516">
            <v>0</v>
          </cell>
          <cell r="F1516">
            <v>0</v>
          </cell>
          <cell r="H1516">
            <v>0</v>
          </cell>
        </row>
        <row r="1517">
          <cell r="D1517">
            <v>0</v>
          </cell>
          <cell r="F1517">
            <v>0</v>
          </cell>
          <cell r="H1517">
            <v>0</v>
          </cell>
        </row>
        <row r="1518">
          <cell r="D1518">
            <v>0</v>
          </cell>
          <cell r="F1518">
            <v>0</v>
          </cell>
          <cell r="H1518">
            <v>0</v>
          </cell>
        </row>
        <row r="1519">
          <cell r="D1519">
            <v>0</v>
          </cell>
          <cell r="F1519">
            <v>0</v>
          </cell>
          <cell r="H1519">
            <v>0</v>
          </cell>
        </row>
        <row r="1520">
          <cell r="D1520">
            <v>0</v>
          </cell>
          <cell r="F1520">
            <v>0</v>
          </cell>
          <cell r="H1520">
            <v>0</v>
          </cell>
        </row>
        <row r="1521">
          <cell r="D1521">
            <v>0</v>
          </cell>
          <cell r="F1521">
            <v>0</v>
          </cell>
          <cell r="H1521">
            <v>0</v>
          </cell>
        </row>
        <row r="1522">
          <cell r="D1522">
            <v>0</v>
          </cell>
          <cell r="F1522">
            <v>0</v>
          </cell>
          <cell r="H1522">
            <v>0</v>
          </cell>
        </row>
        <row r="1523">
          <cell r="D1523">
            <v>0</v>
          </cell>
          <cell r="F1523">
            <v>0</v>
          </cell>
          <cell r="H1523">
            <v>0</v>
          </cell>
        </row>
        <row r="1524">
          <cell r="D1524">
            <v>0</v>
          </cell>
          <cell r="F1524">
            <v>0</v>
          </cell>
          <cell r="H1524">
            <v>0</v>
          </cell>
        </row>
        <row r="1525">
          <cell r="D1525">
            <v>0</v>
          </cell>
          <cell r="F1525">
            <v>0</v>
          </cell>
          <cell r="H1525">
            <v>0</v>
          </cell>
        </row>
        <row r="1526">
          <cell r="D1526">
            <v>0</v>
          </cell>
          <cell r="F1526">
            <v>0</v>
          </cell>
          <cell r="H1526">
            <v>0</v>
          </cell>
        </row>
        <row r="1527">
          <cell r="D1527">
            <v>0</v>
          </cell>
          <cell r="F1527">
            <v>0</v>
          </cell>
          <cell r="H1527">
            <v>0</v>
          </cell>
        </row>
        <row r="1528">
          <cell r="D1528">
            <v>0</v>
          </cell>
          <cell r="F1528">
            <v>0</v>
          </cell>
          <cell r="H1528">
            <v>0</v>
          </cell>
        </row>
        <row r="1529">
          <cell r="D1529">
            <v>0</v>
          </cell>
          <cell r="F1529">
            <v>0</v>
          </cell>
          <cell r="H1529">
            <v>0</v>
          </cell>
        </row>
        <row r="1530">
          <cell r="D1530">
            <v>0</v>
          </cell>
          <cell r="F1530">
            <v>0</v>
          </cell>
          <cell r="H1530">
            <v>0</v>
          </cell>
        </row>
        <row r="1531">
          <cell r="D1531">
            <v>0</v>
          </cell>
          <cell r="F1531">
            <v>0</v>
          </cell>
          <cell r="H1531">
            <v>0</v>
          </cell>
        </row>
        <row r="1532">
          <cell r="D1532">
            <v>0</v>
          </cell>
          <cell r="F1532">
            <v>0</v>
          </cell>
          <cell r="H1532">
            <v>0</v>
          </cell>
        </row>
        <row r="1533">
          <cell r="D1533">
            <v>0</v>
          </cell>
          <cell r="F1533">
            <v>0</v>
          </cell>
          <cell r="H1533">
            <v>0</v>
          </cell>
        </row>
        <row r="1534">
          <cell r="D1534">
            <v>0</v>
          </cell>
          <cell r="F1534">
            <v>0</v>
          </cell>
          <cell r="H1534">
            <v>0</v>
          </cell>
        </row>
        <row r="1535">
          <cell r="D1535">
            <v>0</v>
          </cell>
          <cell r="F1535">
            <v>0</v>
          </cell>
          <cell r="H1535">
            <v>0</v>
          </cell>
        </row>
        <row r="1536">
          <cell r="D1536">
            <v>0</v>
          </cell>
          <cell r="F1536">
            <v>0</v>
          </cell>
          <cell r="H1536">
            <v>0</v>
          </cell>
        </row>
        <row r="1537">
          <cell r="D1537">
            <v>0</v>
          </cell>
          <cell r="F1537">
            <v>0</v>
          </cell>
          <cell r="H1537">
            <v>0</v>
          </cell>
        </row>
        <row r="1538">
          <cell r="D1538">
            <v>0</v>
          </cell>
          <cell r="F1538">
            <v>0</v>
          </cell>
          <cell r="H1538">
            <v>0</v>
          </cell>
        </row>
        <row r="1539">
          <cell r="D1539">
            <v>0</v>
          </cell>
          <cell r="F1539">
            <v>0</v>
          </cell>
          <cell r="H1539">
            <v>0</v>
          </cell>
        </row>
        <row r="1540">
          <cell r="D1540">
            <v>0</v>
          </cell>
          <cell r="F1540">
            <v>0</v>
          </cell>
          <cell r="H1540">
            <v>0</v>
          </cell>
        </row>
        <row r="1541">
          <cell r="D1541">
            <v>0</v>
          </cell>
          <cell r="F1541">
            <v>0</v>
          </cell>
          <cell r="H1541">
            <v>0</v>
          </cell>
        </row>
        <row r="1542">
          <cell r="D1542">
            <v>0</v>
          </cell>
          <cell r="F1542">
            <v>0</v>
          </cell>
          <cell r="H1542">
            <v>0</v>
          </cell>
        </row>
        <row r="1543">
          <cell r="D1543">
            <v>0</v>
          </cell>
          <cell r="F1543">
            <v>0</v>
          </cell>
          <cell r="H1543">
            <v>0</v>
          </cell>
        </row>
        <row r="1544">
          <cell r="D1544">
            <v>0</v>
          </cell>
          <cell r="F1544">
            <v>0</v>
          </cell>
          <cell r="H1544">
            <v>0</v>
          </cell>
        </row>
        <row r="1545">
          <cell r="D1545">
            <v>0</v>
          </cell>
          <cell r="F1545">
            <v>0</v>
          </cell>
          <cell r="H1545">
            <v>0</v>
          </cell>
        </row>
        <row r="1546">
          <cell r="D1546">
            <v>0</v>
          </cell>
          <cell r="F1546">
            <v>0</v>
          </cell>
          <cell r="H1546">
            <v>0</v>
          </cell>
        </row>
        <row r="1547">
          <cell r="D1547">
            <v>0</v>
          </cell>
          <cell r="F1547">
            <v>0</v>
          </cell>
          <cell r="H1547">
            <v>0</v>
          </cell>
        </row>
        <row r="1548">
          <cell r="D1548">
            <v>0</v>
          </cell>
          <cell r="F1548">
            <v>0</v>
          </cell>
          <cell r="H1548">
            <v>0</v>
          </cell>
        </row>
        <row r="1549">
          <cell r="D1549">
            <v>0</v>
          </cell>
          <cell r="F1549">
            <v>0</v>
          </cell>
          <cell r="H1549">
            <v>0</v>
          </cell>
        </row>
        <row r="1550">
          <cell r="D1550">
            <v>0</v>
          </cell>
          <cell r="F1550">
            <v>0</v>
          </cell>
          <cell r="H1550">
            <v>0</v>
          </cell>
        </row>
        <row r="1551">
          <cell r="D1551">
            <v>0</v>
          </cell>
          <cell r="F1551">
            <v>0</v>
          </cell>
          <cell r="H1551">
            <v>0</v>
          </cell>
        </row>
        <row r="1552">
          <cell r="D1552">
            <v>0</v>
          </cell>
          <cell r="F1552">
            <v>0</v>
          </cell>
          <cell r="H1552">
            <v>0</v>
          </cell>
        </row>
        <row r="1553">
          <cell r="D1553">
            <v>0</v>
          </cell>
          <cell r="F1553">
            <v>0</v>
          </cell>
          <cell r="H1553">
            <v>0</v>
          </cell>
        </row>
        <row r="1554">
          <cell r="D1554">
            <v>0</v>
          </cell>
          <cell r="F1554">
            <v>0</v>
          </cell>
          <cell r="H1554">
            <v>0</v>
          </cell>
        </row>
        <row r="1555">
          <cell r="D1555">
            <v>0</v>
          </cell>
          <cell r="F1555">
            <v>0</v>
          </cell>
          <cell r="H1555">
            <v>0</v>
          </cell>
        </row>
        <row r="1556">
          <cell r="D1556">
            <v>0</v>
          </cell>
          <cell r="F1556">
            <v>0</v>
          </cell>
          <cell r="H1556">
            <v>0</v>
          </cell>
        </row>
        <row r="1557">
          <cell r="D1557">
            <v>0</v>
          </cell>
          <cell r="F1557">
            <v>0</v>
          </cell>
          <cell r="H1557">
            <v>0</v>
          </cell>
        </row>
        <row r="1558">
          <cell r="D1558">
            <v>0</v>
          </cell>
          <cell r="F1558">
            <v>0</v>
          </cell>
          <cell r="H1558">
            <v>0</v>
          </cell>
        </row>
        <row r="1559">
          <cell r="D1559">
            <v>0</v>
          </cell>
          <cell r="F1559">
            <v>0</v>
          </cell>
          <cell r="H1559">
            <v>0</v>
          </cell>
        </row>
        <row r="1560">
          <cell r="D1560">
            <v>0</v>
          </cell>
          <cell r="F1560">
            <v>0</v>
          </cell>
          <cell r="H1560">
            <v>0</v>
          </cell>
        </row>
        <row r="1561">
          <cell r="D1561">
            <v>0</v>
          </cell>
          <cell r="F1561">
            <v>0</v>
          </cell>
          <cell r="H1561">
            <v>0</v>
          </cell>
        </row>
        <row r="1562">
          <cell r="D1562">
            <v>0</v>
          </cell>
          <cell r="F1562">
            <v>0</v>
          </cell>
          <cell r="H1562">
            <v>0</v>
          </cell>
        </row>
        <row r="1563">
          <cell r="D1563">
            <v>0</v>
          </cell>
          <cell r="F1563">
            <v>0</v>
          </cell>
          <cell r="H1563">
            <v>0</v>
          </cell>
        </row>
        <row r="1564">
          <cell r="D1564">
            <v>0</v>
          </cell>
          <cell r="F1564">
            <v>0</v>
          </cell>
          <cell r="H1564">
            <v>0</v>
          </cell>
        </row>
        <row r="1565">
          <cell r="D1565">
            <v>0</v>
          </cell>
          <cell r="F1565">
            <v>0</v>
          </cell>
          <cell r="H1565">
            <v>0</v>
          </cell>
        </row>
        <row r="1566">
          <cell r="D1566">
            <v>0</v>
          </cell>
          <cell r="F1566">
            <v>0</v>
          </cell>
          <cell r="H1566">
            <v>0</v>
          </cell>
        </row>
        <row r="1567">
          <cell r="D1567">
            <v>0</v>
          </cell>
          <cell r="F1567">
            <v>0</v>
          </cell>
          <cell r="H1567">
            <v>0</v>
          </cell>
        </row>
        <row r="1568">
          <cell r="D1568">
            <v>0</v>
          </cell>
          <cell r="F1568">
            <v>0</v>
          </cell>
          <cell r="H1568">
            <v>0</v>
          </cell>
        </row>
        <row r="1569">
          <cell r="D1569">
            <v>0</v>
          </cell>
          <cell r="F1569">
            <v>0</v>
          </cell>
          <cell r="H1569">
            <v>0</v>
          </cell>
        </row>
        <row r="1570">
          <cell r="D1570">
            <v>0</v>
          </cell>
          <cell r="F1570">
            <v>0</v>
          </cell>
          <cell r="H1570">
            <v>0</v>
          </cell>
        </row>
        <row r="1571">
          <cell r="D1571">
            <v>0</v>
          </cell>
          <cell r="F1571">
            <v>0</v>
          </cell>
          <cell r="H1571">
            <v>0</v>
          </cell>
        </row>
        <row r="1572">
          <cell r="D1572">
            <v>0</v>
          </cell>
          <cell r="F1572">
            <v>0</v>
          </cell>
          <cell r="H1572">
            <v>0</v>
          </cell>
        </row>
        <row r="1573">
          <cell r="D1573">
            <v>0</v>
          </cell>
          <cell r="F1573">
            <v>0</v>
          </cell>
          <cell r="H1573">
            <v>0</v>
          </cell>
        </row>
        <row r="1574">
          <cell r="D1574">
            <v>0</v>
          </cell>
          <cell r="F1574">
            <v>0</v>
          </cell>
          <cell r="H1574">
            <v>0</v>
          </cell>
        </row>
        <row r="1575">
          <cell r="D1575">
            <v>0</v>
          </cell>
          <cell r="F1575">
            <v>0</v>
          </cell>
          <cell r="H1575">
            <v>0</v>
          </cell>
        </row>
        <row r="1576">
          <cell r="D1576">
            <v>0</v>
          </cell>
          <cell r="F1576">
            <v>0</v>
          </cell>
          <cell r="H1576">
            <v>0</v>
          </cell>
        </row>
        <row r="1577">
          <cell r="D1577">
            <v>0</v>
          </cell>
          <cell r="F1577">
            <v>0</v>
          </cell>
          <cell r="H1577">
            <v>0</v>
          </cell>
        </row>
        <row r="1578">
          <cell r="D1578">
            <v>0</v>
          </cell>
          <cell r="F1578">
            <v>0</v>
          </cell>
          <cell r="H1578">
            <v>0</v>
          </cell>
        </row>
        <row r="1579">
          <cell r="D1579">
            <v>0</v>
          </cell>
          <cell r="F1579">
            <v>0</v>
          </cell>
          <cell r="H1579">
            <v>0</v>
          </cell>
        </row>
        <row r="1580">
          <cell r="D1580">
            <v>0</v>
          </cell>
          <cell r="F1580">
            <v>0</v>
          </cell>
          <cell r="H1580">
            <v>0</v>
          </cell>
        </row>
        <row r="1581">
          <cell r="D1581">
            <v>0</v>
          </cell>
          <cell r="F1581">
            <v>0</v>
          </cell>
          <cell r="H1581">
            <v>0</v>
          </cell>
        </row>
        <row r="1582">
          <cell r="D1582">
            <v>0</v>
          </cell>
          <cell r="F1582">
            <v>0</v>
          </cell>
          <cell r="H1582">
            <v>0</v>
          </cell>
        </row>
        <row r="1583">
          <cell r="D1583">
            <v>0</v>
          </cell>
          <cell r="F1583">
            <v>0</v>
          </cell>
          <cell r="H1583">
            <v>0</v>
          </cell>
        </row>
        <row r="1584">
          <cell r="D1584">
            <v>0</v>
          </cell>
          <cell r="F1584">
            <v>0</v>
          </cell>
          <cell r="H1584">
            <v>0</v>
          </cell>
        </row>
        <row r="1585">
          <cell r="D1585">
            <v>0</v>
          </cell>
          <cell r="F1585">
            <v>0</v>
          </cell>
          <cell r="H1585">
            <v>0</v>
          </cell>
        </row>
        <row r="1586">
          <cell r="D1586">
            <v>0</v>
          </cell>
          <cell r="F1586">
            <v>0</v>
          </cell>
          <cell r="H1586">
            <v>0</v>
          </cell>
        </row>
        <row r="1587">
          <cell r="D1587">
            <v>0</v>
          </cell>
          <cell r="F1587">
            <v>0</v>
          </cell>
          <cell r="H1587">
            <v>0</v>
          </cell>
        </row>
        <row r="1588">
          <cell r="D1588">
            <v>0</v>
          </cell>
          <cell r="F1588">
            <v>0</v>
          </cell>
          <cell r="H1588">
            <v>0</v>
          </cell>
        </row>
        <row r="1589">
          <cell r="D1589">
            <v>0</v>
          </cell>
          <cell r="F1589">
            <v>0</v>
          </cell>
          <cell r="H1589">
            <v>0</v>
          </cell>
        </row>
        <row r="1590">
          <cell r="D1590">
            <v>0</v>
          </cell>
          <cell r="F1590">
            <v>0</v>
          </cell>
          <cell r="H1590">
            <v>0</v>
          </cell>
        </row>
        <row r="1591">
          <cell r="D1591">
            <v>0</v>
          </cell>
          <cell r="F1591">
            <v>0</v>
          </cell>
          <cell r="H1591">
            <v>0</v>
          </cell>
        </row>
        <row r="1592">
          <cell r="D1592">
            <v>0</v>
          </cell>
          <cell r="F1592">
            <v>0</v>
          </cell>
          <cell r="H1592">
            <v>0</v>
          </cell>
        </row>
        <row r="1593">
          <cell r="D1593">
            <v>0</v>
          </cell>
          <cell r="F1593">
            <v>0</v>
          </cell>
          <cell r="H1593">
            <v>0</v>
          </cell>
        </row>
        <row r="1594">
          <cell r="D1594">
            <v>0</v>
          </cell>
          <cell r="F1594">
            <v>0</v>
          </cell>
          <cell r="H1594">
            <v>0</v>
          </cell>
        </row>
        <row r="1595">
          <cell r="D1595">
            <v>0</v>
          </cell>
          <cell r="F1595">
            <v>0</v>
          </cell>
          <cell r="H1595">
            <v>0</v>
          </cell>
        </row>
        <row r="1596">
          <cell r="D1596">
            <v>0</v>
          </cell>
          <cell r="F1596">
            <v>0</v>
          </cell>
          <cell r="H1596">
            <v>0</v>
          </cell>
        </row>
        <row r="1597">
          <cell r="D1597">
            <v>0</v>
          </cell>
          <cell r="F1597">
            <v>0</v>
          </cell>
          <cell r="H1597">
            <v>0</v>
          </cell>
        </row>
        <row r="1598">
          <cell r="D1598">
            <v>0</v>
          </cell>
          <cell r="F1598">
            <v>0</v>
          </cell>
          <cell r="H1598">
            <v>0</v>
          </cell>
        </row>
        <row r="1599">
          <cell r="D1599">
            <v>0</v>
          </cell>
          <cell r="F1599">
            <v>0</v>
          </cell>
          <cell r="H1599">
            <v>0</v>
          </cell>
        </row>
        <row r="1600">
          <cell r="D1600">
            <v>0</v>
          </cell>
          <cell r="F1600">
            <v>0</v>
          </cell>
          <cell r="H1600">
            <v>0</v>
          </cell>
        </row>
        <row r="1601">
          <cell r="D1601">
            <v>0</v>
          </cell>
          <cell r="F1601">
            <v>0</v>
          </cell>
          <cell r="H1601">
            <v>0</v>
          </cell>
        </row>
        <row r="1602">
          <cell r="D1602">
            <v>0</v>
          </cell>
          <cell r="F1602">
            <v>0</v>
          </cell>
          <cell r="H1602">
            <v>0</v>
          </cell>
        </row>
        <row r="1603">
          <cell r="D1603">
            <v>0</v>
          </cell>
          <cell r="F1603">
            <v>0</v>
          </cell>
          <cell r="H1603">
            <v>0</v>
          </cell>
        </row>
        <row r="1604">
          <cell r="D1604">
            <v>0</v>
          </cell>
          <cell r="F1604">
            <v>0</v>
          </cell>
          <cell r="H1604">
            <v>0</v>
          </cell>
        </row>
        <row r="1605">
          <cell r="D1605">
            <v>0</v>
          </cell>
          <cell r="F1605">
            <v>0</v>
          </cell>
          <cell r="H1605">
            <v>0</v>
          </cell>
        </row>
        <row r="1606">
          <cell r="D1606">
            <v>0</v>
          </cell>
          <cell r="F1606">
            <v>0</v>
          </cell>
          <cell r="H1606">
            <v>0</v>
          </cell>
        </row>
        <row r="1607">
          <cell r="D1607">
            <v>0</v>
          </cell>
          <cell r="F1607">
            <v>0</v>
          </cell>
          <cell r="H1607">
            <v>0</v>
          </cell>
        </row>
        <row r="1608">
          <cell r="D1608">
            <v>0</v>
          </cell>
          <cell r="F1608">
            <v>0</v>
          </cell>
          <cell r="H1608">
            <v>0</v>
          </cell>
        </row>
        <row r="1609">
          <cell r="D1609">
            <v>0</v>
          </cell>
          <cell r="F1609">
            <v>0</v>
          </cell>
          <cell r="H1609">
            <v>0</v>
          </cell>
        </row>
        <row r="1610">
          <cell r="D1610">
            <v>0</v>
          </cell>
          <cell r="F1610">
            <v>0</v>
          </cell>
          <cell r="H1610">
            <v>0</v>
          </cell>
        </row>
        <row r="1611">
          <cell r="D1611">
            <v>0</v>
          </cell>
          <cell r="F1611">
            <v>0</v>
          </cell>
          <cell r="H1611">
            <v>0</v>
          </cell>
        </row>
        <row r="1612">
          <cell r="D1612">
            <v>0</v>
          </cell>
          <cell r="F1612">
            <v>0</v>
          </cell>
          <cell r="H1612">
            <v>0</v>
          </cell>
        </row>
        <row r="1613">
          <cell r="D1613">
            <v>0</v>
          </cell>
          <cell r="F1613">
            <v>0</v>
          </cell>
          <cell r="H1613">
            <v>0</v>
          </cell>
        </row>
        <row r="1614">
          <cell r="D1614">
            <v>0</v>
          </cell>
          <cell r="F1614">
            <v>0</v>
          </cell>
          <cell r="H1614">
            <v>0</v>
          </cell>
        </row>
        <row r="1615">
          <cell r="D1615">
            <v>0</v>
          </cell>
          <cell r="F1615">
            <v>0</v>
          </cell>
          <cell r="H1615">
            <v>0</v>
          </cell>
        </row>
        <row r="1616">
          <cell r="D1616">
            <v>0</v>
          </cell>
          <cell r="F1616">
            <v>0</v>
          </cell>
          <cell r="H1616">
            <v>0</v>
          </cell>
        </row>
        <row r="1617">
          <cell r="D1617">
            <v>0</v>
          </cell>
          <cell r="F1617">
            <v>0</v>
          </cell>
          <cell r="H1617">
            <v>0</v>
          </cell>
        </row>
        <row r="1618">
          <cell r="D1618">
            <v>0</v>
          </cell>
          <cell r="F1618">
            <v>0</v>
          </cell>
          <cell r="H1618">
            <v>0</v>
          </cell>
        </row>
        <row r="1619">
          <cell r="D1619">
            <v>0</v>
          </cell>
          <cell r="F1619">
            <v>0</v>
          </cell>
          <cell r="H1619">
            <v>0</v>
          </cell>
        </row>
        <row r="1620">
          <cell r="D1620">
            <v>0</v>
          </cell>
          <cell r="F1620">
            <v>0</v>
          </cell>
          <cell r="H1620">
            <v>0</v>
          </cell>
        </row>
        <row r="1621">
          <cell r="D1621">
            <v>0</v>
          </cell>
          <cell r="F1621">
            <v>0</v>
          </cell>
          <cell r="H1621">
            <v>0</v>
          </cell>
        </row>
        <row r="1622">
          <cell r="D1622">
            <v>0</v>
          </cell>
          <cell r="F1622">
            <v>0</v>
          </cell>
          <cell r="H1622">
            <v>0</v>
          </cell>
        </row>
        <row r="1623">
          <cell r="D1623">
            <v>0</v>
          </cell>
          <cell r="F1623">
            <v>0</v>
          </cell>
          <cell r="H1623">
            <v>0</v>
          </cell>
        </row>
        <row r="1624">
          <cell r="D1624">
            <v>0</v>
          </cell>
          <cell r="F1624">
            <v>0</v>
          </cell>
          <cell r="H1624">
            <v>0</v>
          </cell>
        </row>
        <row r="1625">
          <cell r="D1625">
            <v>0</v>
          </cell>
          <cell r="F1625">
            <v>0</v>
          </cell>
          <cell r="H1625">
            <v>0</v>
          </cell>
        </row>
        <row r="1626">
          <cell r="D1626">
            <v>0</v>
          </cell>
          <cell r="F1626">
            <v>0</v>
          </cell>
          <cell r="H1626">
            <v>0</v>
          </cell>
        </row>
        <row r="1627">
          <cell r="D1627">
            <v>0</v>
          </cell>
          <cell r="F1627">
            <v>0</v>
          </cell>
          <cell r="H1627">
            <v>0</v>
          </cell>
        </row>
        <row r="1628">
          <cell r="D1628">
            <v>0</v>
          </cell>
          <cell r="F1628">
            <v>0</v>
          </cell>
          <cell r="H1628">
            <v>0</v>
          </cell>
        </row>
        <row r="1629">
          <cell r="D1629">
            <v>0</v>
          </cell>
          <cell r="F1629">
            <v>0</v>
          </cell>
          <cell r="H1629">
            <v>0</v>
          </cell>
        </row>
        <row r="1630">
          <cell r="D1630">
            <v>0</v>
          </cell>
          <cell r="F1630">
            <v>0</v>
          </cell>
          <cell r="H1630">
            <v>0</v>
          </cell>
        </row>
        <row r="1631">
          <cell r="D1631">
            <v>0</v>
          </cell>
          <cell r="F1631">
            <v>0</v>
          </cell>
          <cell r="H1631">
            <v>0</v>
          </cell>
        </row>
        <row r="1632">
          <cell r="D1632">
            <v>0</v>
          </cell>
          <cell r="F1632">
            <v>0</v>
          </cell>
          <cell r="H1632">
            <v>0</v>
          </cell>
        </row>
        <row r="1633">
          <cell r="D1633">
            <v>0</v>
          </cell>
          <cell r="F1633">
            <v>0</v>
          </cell>
          <cell r="H1633">
            <v>0</v>
          </cell>
        </row>
        <row r="1634">
          <cell r="D1634">
            <v>0</v>
          </cell>
          <cell r="F1634">
            <v>0</v>
          </cell>
          <cell r="H1634">
            <v>0</v>
          </cell>
        </row>
        <row r="1635">
          <cell r="D1635">
            <v>0</v>
          </cell>
          <cell r="F1635">
            <v>0</v>
          </cell>
          <cell r="H1635">
            <v>0</v>
          </cell>
        </row>
        <row r="1636">
          <cell r="D1636">
            <v>0</v>
          </cell>
          <cell r="F1636">
            <v>0</v>
          </cell>
          <cell r="H1636">
            <v>0</v>
          </cell>
        </row>
        <row r="1637">
          <cell r="D1637">
            <v>0</v>
          </cell>
          <cell r="F1637">
            <v>0</v>
          </cell>
          <cell r="H1637">
            <v>0</v>
          </cell>
        </row>
        <row r="1638">
          <cell r="D1638">
            <v>0</v>
          </cell>
          <cell r="F1638">
            <v>0</v>
          </cell>
          <cell r="H1638">
            <v>0</v>
          </cell>
        </row>
        <row r="1639">
          <cell r="D1639">
            <v>0</v>
          </cell>
          <cell r="F1639">
            <v>0</v>
          </cell>
          <cell r="H1639">
            <v>0</v>
          </cell>
        </row>
        <row r="1640">
          <cell r="D1640">
            <v>0</v>
          </cell>
          <cell r="F1640">
            <v>0</v>
          </cell>
          <cell r="H1640">
            <v>0</v>
          </cell>
        </row>
        <row r="1641">
          <cell r="D1641">
            <v>0</v>
          </cell>
          <cell r="F1641">
            <v>0</v>
          </cell>
          <cell r="H1641">
            <v>0</v>
          </cell>
        </row>
        <row r="1642">
          <cell r="D1642">
            <v>0</v>
          </cell>
          <cell r="F1642">
            <v>0</v>
          </cell>
          <cell r="H1642">
            <v>0</v>
          </cell>
        </row>
        <row r="1643">
          <cell r="D1643">
            <v>0</v>
          </cell>
          <cell r="F1643">
            <v>0</v>
          </cell>
          <cell r="H1643">
            <v>0</v>
          </cell>
        </row>
        <row r="1644">
          <cell r="D1644">
            <v>0</v>
          </cell>
          <cell r="F1644">
            <v>0</v>
          </cell>
          <cell r="H1644">
            <v>0</v>
          </cell>
        </row>
        <row r="1645">
          <cell r="D1645">
            <v>0</v>
          </cell>
          <cell r="F1645">
            <v>0</v>
          </cell>
          <cell r="H1645">
            <v>0</v>
          </cell>
        </row>
        <row r="1646">
          <cell r="D1646">
            <v>0</v>
          </cell>
          <cell r="F1646">
            <v>0</v>
          </cell>
          <cell r="H1646">
            <v>0</v>
          </cell>
        </row>
        <row r="1647">
          <cell r="D1647">
            <v>0</v>
          </cell>
          <cell r="F1647">
            <v>0</v>
          </cell>
          <cell r="H1647">
            <v>0</v>
          </cell>
        </row>
        <row r="1648">
          <cell r="D1648">
            <v>0</v>
          </cell>
          <cell r="F1648">
            <v>0</v>
          </cell>
          <cell r="H1648">
            <v>0</v>
          </cell>
        </row>
        <row r="1649">
          <cell r="D1649">
            <v>0</v>
          </cell>
          <cell r="F1649">
            <v>0</v>
          </cell>
          <cell r="H1649">
            <v>0</v>
          </cell>
        </row>
        <row r="1650">
          <cell r="D1650">
            <v>0</v>
          </cell>
          <cell r="F1650">
            <v>0</v>
          </cell>
          <cell r="H1650">
            <v>0</v>
          </cell>
        </row>
        <row r="1651">
          <cell r="D1651">
            <v>0</v>
          </cell>
          <cell r="F1651">
            <v>0</v>
          </cell>
          <cell r="H1651">
            <v>0</v>
          </cell>
        </row>
        <row r="1652">
          <cell r="D1652">
            <v>0</v>
          </cell>
          <cell r="F1652">
            <v>0</v>
          </cell>
          <cell r="H1652">
            <v>0</v>
          </cell>
        </row>
        <row r="1653">
          <cell r="D1653">
            <v>0</v>
          </cell>
          <cell r="F1653">
            <v>0</v>
          </cell>
          <cell r="H1653">
            <v>0</v>
          </cell>
        </row>
        <row r="1654">
          <cell r="D1654">
            <v>0</v>
          </cell>
          <cell r="F1654">
            <v>0</v>
          </cell>
          <cell r="H1654">
            <v>0</v>
          </cell>
        </row>
        <row r="1655">
          <cell r="D1655">
            <v>0</v>
          </cell>
          <cell r="F1655">
            <v>0</v>
          </cell>
          <cell r="H1655">
            <v>0</v>
          </cell>
        </row>
        <row r="1656">
          <cell r="D1656">
            <v>0</v>
          </cell>
          <cell r="F1656">
            <v>0</v>
          </cell>
          <cell r="H1656">
            <v>0</v>
          </cell>
        </row>
        <row r="1657">
          <cell r="D1657">
            <v>0</v>
          </cell>
          <cell r="F1657">
            <v>0</v>
          </cell>
          <cell r="H1657">
            <v>0</v>
          </cell>
        </row>
        <row r="1658">
          <cell r="D1658">
            <v>0</v>
          </cell>
          <cell r="F1658">
            <v>0</v>
          </cell>
          <cell r="H1658">
            <v>0</v>
          </cell>
        </row>
        <row r="1659">
          <cell r="D1659">
            <v>0</v>
          </cell>
          <cell r="F1659">
            <v>0</v>
          </cell>
          <cell r="H1659">
            <v>0</v>
          </cell>
        </row>
        <row r="1660">
          <cell r="D1660">
            <v>0</v>
          </cell>
          <cell r="F1660">
            <v>0</v>
          </cell>
          <cell r="H1660">
            <v>0</v>
          </cell>
        </row>
        <row r="1661">
          <cell r="D1661">
            <v>0</v>
          </cell>
          <cell r="F1661">
            <v>0</v>
          </cell>
          <cell r="H1661">
            <v>0</v>
          </cell>
        </row>
        <row r="1662">
          <cell r="D1662">
            <v>0</v>
          </cell>
          <cell r="F1662">
            <v>0</v>
          </cell>
          <cell r="H1662">
            <v>0</v>
          </cell>
        </row>
        <row r="1663">
          <cell r="D1663">
            <v>0</v>
          </cell>
          <cell r="F1663">
            <v>0</v>
          </cell>
          <cell r="H1663">
            <v>0</v>
          </cell>
        </row>
        <row r="1664">
          <cell r="D1664">
            <v>0</v>
          </cell>
          <cell r="F1664">
            <v>0</v>
          </cell>
          <cell r="H1664">
            <v>0</v>
          </cell>
        </row>
        <row r="1665">
          <cell r="D1665">
            <v>0</v>
          </cell>
          <cell r="F1665">
            <v>0</v>
          </cell>
          <cell r="H1665">
            <v>0</v>
          </cell>
        </row>
        <row r="1666">
          <cell r="D1666">
            <v>0</v>
          </cell>
          <cell r="F1666">
            <v>0</v>
          </cell>
          <cell r="H1666">
            <v>0</v>
          </cell>
        </row>
        <row r="1667">
          <cell r="D1667">
            <v>0</v>
          </cell>
          <cell r="F1667">
            <v>0</v>
          </cell>
          <cell r="H1667">
            <v>0</v>
          </cell>
        </row>
        <row r="1668">
          <cell r="D1668">
            <v>0</v>
          </cell>
          <cell r="F1668">
            <v>0</v>
          </cell>
          <cell r="H1668">
            <v>0</v>
          </cell>
        </row>
        <row r="1669">
          <cell r="D1669">
            <v>0</v>
          </cell>
          <cell r="F1669">
            <v>0</v>
          </cell>
          <cell r="H1669">
            <v>0</v>
          </cell>
        </row>
        <row r="1670">
          <cell r="D1670">
            <v>0</v>
          </cell>
          <cell r="F1670">
            <v>0</v>
          </cell>
          <cell r="H1670">
            <v>0</v>
          </cell>
        </row>
        <row r="1671">
          <cell r="D1671">
            <v>0</v>
          </cell>
          <cell r="F1671">
            <v>0</v>
          </cell>
          <cell r="H1671">
            <v>0</v>
          </cell>
        </row>
        <row r="1672">
          <cell r="D1672">
            <v>0</v>
          </cell>
          <cell r="F1672">
            <v>0</v>
          </cell>
          <cell r="H1672">
            <v>0</v>
          </cell>
        </row>
        <row r="1673">
          <cell r="D1673">
            <v>0</v>
          </cell>
          <cell r="F1673">
            <v>0</v>
          </cell>
          <cell r="H1673">
            <v>0</v>
          </cell>
        </row>
        <row r="1674">
          <cell r="D1674">
            <v>0</v>
          </cell>
          <cell r="F1674">
            <v>0</v>
          </cell>
          <cell r="H1674">
            <v>0</v>
          </cell>
        </row>
        <row r="1675">
          <cell r="D1675">
            <v>0</v>
          </cell>
          <cell r="F1675">
            <v>0</v>
          </cell>
          <cell r="H1675">
            <v>0</v>
          </cell>
        </row>
        <row r="1676">
          <cell r="D1676">
            <v>0</v>
          </cell>
          <cell r="F1676">
            <v>0</v>
          </cell>
          <cell r="H1676">
            <v>0</v>
          </cell>
        </row>
        <row r="1677">
          <cell r="D1677">
            <v>0</v>
          </cell>
          <cell r="F1677">
            <v>0</v>
          </cell>
          <cell r="H1677">
            <v>0</v>
          </cell>
        </row>
        <row r="1678">
          <cell r="D1678">
            <v>0</v>
          </cell>
          <cell r="F1678">
            <v>0</v>
          </cell>
          <cell r="H1678">
            <v>0</v>
          </cell>
        </row>
        <row r="1679">
          <cell r="D1679">
            <v>0</v>
          </cell>
          <cell r="F1679">
            <v>0</v>
          </cell>
          <cell r="H1679">
            <v>0</v>
          </cell>
        </row>
        <row r="1680">
          <cell r="D1680">
            <v>0</v>
          </cell>
          <cell r="F1680">
            <v>0</v>
          </cell>
          <cell r="H1680">
            <v>0</v>
          </cell>
        </row>
        <row r="1681">
          <cell r="D1681">
            <v>0</v>
          </cell>
          <cell r="F1681">
            <v>0</v>
          </cell>
          <cell r="H1681">
            <v>0</v>
          </cell>
        </row>
        <row r="1682">
          <cell r="D1682">
            <v>0</v>
          </cell>
          <cell r="F1682">
            <v>0</v>
          </cell>
          <cell r="H1682">
            <v>0</v>
          </cell>
        </row>
        <row r="1683">
          <cell r="D1683">
            <v>0</v>
          </cell>
          <cell r="F1683">
            <v>0</v>
          </cell>
          <cell r="H1683">
            <v>0</v>
          </cell>
        </row>
        <row r="1684">
          <cell r="D1684">
            <v>0</v>
          </cell>
          <cell r="F1684">
            <v>0</v>
          </cell>
          <cell r="H1684">
            <v>0</v>
          </cell>
        </row>
        <row r="1685">
          <cell r="D1685">
            <v>0</v>
          </cell>
          <cell r="F1685">
            <v>0</v>
          </cell>
          <cell r="H1685">
            <v>0</v>
          </cell>
        </row>
        <row r="1686">
          <cell r="D1686">
            <v>0</v>
          </cell>
          <cell r="F1686">
            <v>0</v>
          </cell>
          <cell r="H1686">
            <v>0</v>
          </cell>
        </row>
        <row r="1687">
          <cell r="D1687">
            <v>0</v>
          </cell>
          <cell r="F1687">
            <v>0</v>
          </cell>
          <cell r="H1687">
            <v>0</v>
          </cell>
        </row>
        <row r="1688">
          <cell r="D1688">
            <v>0</v>
          </cell>
          <cell r="F1688">
            <v>0</v>
          </cell>
          <cell r="H1688">
            <v>0</v>
          </cell>
        </row>
        <row r="1689">
          <cell r="D1689">
            <v>0</v>
          </cell>
          <cell r="F1689">
            <v>0</v>
          </cell>
          <cell r="H1689">
            <v>0</v>
          </cell>
        </row>
        <row r="1690">
          <cell r="D1690">
            <v>0</v>
          </cell>
          <cell r="F1690">
            <v>0</v>
          </cell>
          <cell r="H1690">
            <v>0</v>
          </cell>
        </row>
        <row r="1691">
          <cell r="D1691">
            <v>0</v>
          </cell>
          <cell r="F1691">
            <v>0</v>
          </cell>
          <cell r="H1691">
            <v>0</v>
          </cell>
        </row>
        <row r="1692">
          <cell r="D1692">
            <v>0</v>
          </cell>
          <cell r="F1692">
            <v>0</v>
          </cell>
          <cell r="H1692">
            <v>0</v>
          </cell>
        </row>
        <row r="1693">
          <cell r="D1693">
            <v>0</v>
          </cell>
          <cell r="F1693">
            <v>0</v>
          </cell>
          <cell r="H1693">
            <v>0</v>
          </cell>
        </row>
        <row r="1694">
          <cell r="D1694">
            <v>0</v>
          </cell>
          <cell r="F1694">
            <v>0</v>
          </cell>
          <cell r="H1694">
            <v>0</v>
          </cell>
        </row>
        <row r="1695">
          <cell r="D1695">
            <v>0</v>
          </cell>
          <cell r="F1695">
            <v>0</v>
          </cell>
          <cell r="H1695">
            <v>0</v>
          </cell>
        </row>
        <row r="1696">
          <cell r="D1696">
            <v>0</v>
          </cell>
          <cell r="F1696">
            <v>0</v>
          </cell>
          <cell r="H1696">
            <v>0</v>
          </cell>
        </row>
        <row r="1697">
          <cell r="D1697">
            <v>0</v>
          </cell>
          <cell r="F1697">
            <v>0</v>
          </cell>
          <cell r="H1697">
            <v>0</v>
          </cell>
        </row>
        <row r="1698">
          <cell r="D1698">
            <v>0</v>
          </cell>
          <cell r="F1698">
            <v>0</v>
          </cell>
          <cell r="H1698">
            <v>0</v>
          </cell>
        </row>
        <row r="1699">
          <cell r="D1699">
            <v>0</v>
          </cell>
          <cell r="F1699">
            <v>0</v>
          </cell>
          <cell r="H1699">
            <v>0</v>
          </cell>
        </row>
        <row r="1700">
          <cell r="D1700">
            <v>0</v>
          </cell>
          <cell r="F1700">
            <v>0</v>
          </cell>
          <cell r="H1700">
            <v>0</v>
          </cell>
        </row>
        <row r="1701">
          <cell r="D1701">
            <v>0</v>
          </cell>
          <cell r="F1701">
            <v>0</v>
          </cell>
          <cell r="H1701">
            <v>0</v>
          </cell>
        </row>
        <row r="1702">
          <cell r="D1702">
            <v>0</v>
          </cell>
          <cell r="F1702">
            <v>0</v>
          </cell>
          <cell r="H1702">
            <v>0</v>
          </cell>
        </row>
        <row r="1703">
          <cell r="D1703">
            <v>0</v>
          </cell>
          <cell r="F1703">
            <v>0</v>
          </cell>
          <cell r="H1703">
            <v>0</v>
          </cell>
        </row>
        <row r="1704">
          <cell r="D1704">
            <v>0</v>
          </cell>
          <cell r="F1704">
            <v>0</v>
          </cell>
          <cell r="H1704">
            <v>0</v>
          </cell>
        </row>
        <row r="1705">
          <cell r="D1705">
            <v>0</v>
          </cell>
          <cell r="F1705">
            <v>0</v>
          </cell>
          <cell r="H1705">
            <v>0</v>
          </cell>
        </row>
        <row r="1706">
          <cell r="D1706">
            <v>0</v>
          </cell>
          <cell r="F1706">
            <v>0</v>
          </cell>
          <cell r="H1706">
            <v>0</v>
          </cell>
        </row>
        <row r="1707">
          <cell r="D1707">
            <v>0</v>
          </cell>
          <cell r="F1707">
            <v>0</v>
          </cell>
          <cell r="H1707">
            <v>0</v>
          </cell>
        </row>
        <row r="1708">
          <cell r="D1708">
            <v>0</v>
          </cell>
          <cell r="F1708">
            <v>0</v>
          </cell>
          <cell r="H1708">
            <v>0</v>
          </cell>
        </row>
        <row r="1709">
          <cell r="D1709">
            <v>0</v>
          </cell>
          <cell r="F1709">
            <v>0</v>
          </cell>
          <cell r="H1709">
            <v>0</v>
          </cell>
        </row>
        <row r="1710">
          <cell r="D1710">
            <v>0</v>
          </cell>
          <cell r="F1710">
            <v>0</v>
          </cell>
          <cell r="H1710">
            <v>0</v>
          </cell>
        </row>
        <row r="1711">
          <cell r="D1711">
            <v>0</v>
          </cell>
          <cell r="F1711">
            <v>0</v>
          </cell>
          <cell r="H1711">
            <v>0</v>
          </cell>
        </row>
        <row r="1712">
          <cell r="D1712">
            <v>0</v>
          </cell>
          <cell r="F1712">
            <v>0</v>
          </cell>
          <cell r="H1712">
            <v>0</v>
          </cell>
        </row>
        <row r="1713">
          <cell r="D1713">
            <v>0</v>
          </cell>
          <cell r="F1713">
            <v>0</v>
          </cell>
          <cell r="H1713">
            <v>0</v>
          </cell>
        </row>
        <row r="1714">
          <cell r="D1714">
            <v>0</v>
          </cell>
          <cell r="F1714">
            <v>0</v>
          </cell>
          <cell r="H1714">
            <v>0</v>
          </cell>
        </row>
        <row r="1715">
          <cell r="D1715">
            <v>0</v>
          </cell>
          <cell r="F1715">
            <v>0</v>
          </cell>
          <cell r="H1715">
            <v>0</v>
          </cell>
        </row>
        <row r="1716">
          <cell r="D1716">
            <v>0</v>
          </cell>
          <cell r="F1716">
            <v>0</v>
          </cell>
          <cell r="H1716">
            <v>0</v>
          </cell>
        </row>
        <row r="1717">
          <cell r="D1717">
            <v>0</v>
          </cell>
          <cell r="F1717">
            <v>0</v>
          </cell>
          <cell r="H1717">
            <v>0</v>
          </cell>
        </row>
        <row r="1718">
          <cell r="D1718">
            <v>0</v>
          </cell>
          <cell r="F1718">
            <v>0</v>
          </cell>
          <cell r="H1718">
            <v>0</v>
          </cell>
        </row>
        <row r="1719">
          <cell r="D1719">
            <v>0</v>
          </cell>
          <cell r="F1719">
            <v>0</v>
          </cell>
          <cell r="H1719">
            <v>0</v>
          </cell>
        </row>
        <row r="1720">
          <cell r="D1720">
            <v>0</v>
          </cell>
          <cell r="F1720">
            <v>0</v>
          </cell>
          <cell r="H1720">
            <v>0</v>
          </cell>
        </row>
        <row r="1721">
          <cell r="D1721">
            <v>0</v>
          </cell>
          <cell r="F1721">
            <v>0</v>
          </cell>
          <cell r="H1721">
            <v>0</v>
          </cell>
        </row>
        <row r="1722">
          <cell r="D1722">
            <v>0</v>
          </cell>
          <cell r="F1722">
            <v>0</v>
          </cell>
          <cell r="H1722">
            <v>0</v>
          </cell>
        </row>
        <row r="1723">
          <cell r="D1723">
            <v>0</v>
          </cell>
          <cell r="F1723">
            <v>0</v>
          </cell>
          <cell r="H1723">
            <v>0</v>
          </cell>
        </row>
        <row r="1724">
          <cell r="D1724">
            <v>0</v>
          </cell>
          <cell r="F1724">
            <v>0</v>
          </cell>
          <cell r="H1724">
            <v>0</v>
          </cell>
        </row>
        <row r="1725">
          <cell r="D1725">
            <v>0</v>
          </cell>
          <cell r="F1725">
            <v>0</v>
          </cell>
          <cell r="H1725">
            <v>0</v>
          </cell>
        </row>
        <row r="1726">
          <cell r="D1726">
            <v>0</v>
          </cell>
          <cell r="F1726">
            <v>0</v>
          </cell>
          <cell r="H1726">
            <v>0</v>
          </cell>
        </row>
        <row r="1727">
          <cell r="D1727">
            <v>0</v>
          </cell>
          <cell r="F1727">
            <v>0</v>
          </cell>
          <cell r="H1727">
            <v>0</v>
          </cell>
        </row>
        <row r="1728">
          <cell r="D1728">
            <v>0</v>
          </cell>
          <cell r="F1728">
            <v>0</v>
          </cell>
          <cell r="H1728">
            <v>0</v>
          </cell>
        </row>
        <row r="1729">
          <cell r="D1729">
            <v>0</v>
          </cell>
          <cell r="F1729">
            <v>0</v>
          </cell>
          <cell r="H1729">
            <v>0</v>
          </cell>
        </row>
        <row r="1730">
          <cell r="D1730">
            <v>0</v>
          </cell>
          <cell r="F1730">
            <v>0</v>
          </cell>
          <cell r="H1730">
            <v>0</v>
          </cell>
        </row>
        <row r="1731">
          <cell r="D1731">
            <v>0</v>
          </cell>
          <cell r="F1731">
            <v>0</v>
          </cell>
          <cell r="H1731">
            <v>0</v>
          </cell>
        </row>
        <row r="1732">
          <cell r="D1732">
            <v>0</v>
          </cell>
          <cell r="F1732">
            <v>0</v>
          </cell>
          <cell r="H1732">
            <v>0</v>
          </cell>
        </row>
        <row r="1733">
          <cell r="D1733">
            <v>0</v>
          </cell>
          <cell r="F1733">
            <v>0</v>
          </cell>
          <cell r="H1733">
            <v>0</v>
          </cell>
        </row>
        <row r="1734">
          <cell r="D1734">
            <v>0</v>
          </cell>
          <cell r="F1734">
            <v>0</v>
          </cell>
          <cell r="H1734">
            <v>0</v>
          </cell>
        </row>
        <row r="1735">
          <cell r="D1735">
            <v>0</v>
          </cell>
          <cell r="F1735">
            <v>0</v>
          </cell>
          <cell r="H1735">
            <v>0</v>
          </cell>
        </row>
        <row r="1736">
          <cell r="D1736">
            <v>0</v>
          </cell>
          <cell r="F1736">
            <v>0</v>
          </cell>
          <cell r="H1736">
            <v>0</v>
          </cell>
        </row>
        <row r="1737">
          <cell r="D1737">
            <v>0</v>
          </cell>
          <cell r="F1737">
            <v>0</v>
          </cell>
          <cell r="H1737">
            <v>0</v>
          </cell>
        </row>
        <row r="1738">
          <cell r="D1738">
            <v>0</v>
          </cell>
          <cell r="F1738">
            <v>0</v>
          </cell>
          <cell r="H1738">
            <v>0</v>
          </cell>
        </row>
        <row r="1739">
          <cell r="D1739">
            <v>0</v>
          </cell>
          <cell r="F1739">
            <v>0</v>
          </cell>
          <cell r="H1739">
            <v>0</v>
          </cell>
        </row>
        <row r="1740">
          <cell r="D1740">
            <v>0</v>
          </cell>
          <cell r="F1740">
            <v>0</v>
          </cell>
          <cell r="H1740">
            <v>0</v>
          </cell>
        </row>
        <row r="1741">
          <cell r="D1741">
            <v>0</v>
          </cell>
          <cell r="F1741">
            <v>0</v>
          </cell>
          <cell r="H1741">
            <v>0</v>
          </cell>
        </row>
        <row r="1742">
          <cell r="D1742">
            <v>0</v>
          </cell>
          <cell r="F1742">
            <v>0</v>
          </cell>
          <cell r="H1742">
            <v>0</v>
          </cell>
        </row>
        <row r="1743">
          <cell r="D1743">
            <v>0</v>
          </cell>
          <cell r="F1743">
            <v>0</v>
          </cell>
          <cell r="H1743">
            <v>0</v>
          </cell>
        </row>
        <row r="1744">
          <cell r="D1744">
            <v>0</v>
          </cell>
          <cell r="F1744">
            <v>0</v>
          </cell>
          <cell r="H1744">
            <v>0</v>
          </cell>
        </row>
        <row r="1745">
          <cell r="D1745">
            <v>0</v>
          </cell>
          <cell r="F1745">
            <v>0</v>
          </cell>
          <cell r="H1745">
            <v>0</v>
          </cell>
        </row>
        <row r="1746">
          <cell r="D1746">
            <v>0</v>
          </cell>
          <cell r="F1746">
            <v>0</v>
          </cell>
          <cell r="H1746">
            <v>0</v>
          </cell>
        </row>
        <row r="1747">
          <cell r="D1747">
            <v>0</v>
          </cell>
          <cell r="F1747">
            <v>0</v>
          </cell>
          <cell r="H1747">
            <v>0</v>
          </cell>
        </row>
        <row r="1748">
          <cell r="D1748">
            <v>0</v>
          </cell>
          <cell r="F1748">
            <v>0</v>
          </cell>
          <cell r="H1748">
            <v>0</v>
          </cell>
        </row>
        <row r="1749">
          <cell r="D1749">
            <v>0</v>
          </cell>
          <cell r="F1749">
            <v>0</v>
          </cell>
          <cell r="H1749">
            <v>0</v>
          </cell>
        </row>
        <row r="1750">
          <cell r="D1750">
            <v>0</v>
          </cell>
          <cell r="F1750">
            <v>0</v>
          </cell>
          <cell r="H1750">
            <v>0</v>
          </cell>
        </row>
        <row r="1751">
          <cell r="D1751">
            <v>0</v>
          </cell>
          <cell r="F1751">
            <v>0</v>
          </cell>
          <cell r="H1751">
            <v>0</v>
          </cell>
        </row>
        <row r="1752">
          <cell r="D1752">
            <v>0</v>
          </cell>
          <cell r="F1752">
            <v>0</v>
          </cell>
          <cell r="H1752">
            <v>0</v>
          </cell>
        </row>
        <row r="1753">
          <cell r="D1753">
            <v>0</v>
          </cell>
          <cell r="F1753">
            <v>0</v>
          </cell>
          <cell r="H1753">
            <v>0</v>
          </cell>
        </row>
        <row r="1754">
          <cell r="D1754">
            <v>0</v>
          </cell>
          <cell r="F1754">
            <v>0</v>
          </cell>
          <cell r="H1754">
            <v>0</v>
          </cell>
        </row>
        <row r="1755">
          <cell r="D1755">
            <v>0</v>
          </cell>
          <cell r="F1755">
            <v>0</v>
          </cell>
          <cell r="H1755">
            <v>0</v>
          </cell>
        </row>
        <row r="1756">
          <cell r="D1756">
            <v>0</v>
          </cell>
          <cell r="F1756">
            <v>0</v>
          </cell>
          <cell r="H1756">
            <v>0</v>
          </cell>
        </row>
        <row r="1757">
          <cell r="D1757">
            <v>0</v>
          </cell>
          <cell r="F1757">
            <v>0</v>
          </cell>
          <cell r="H1757">
            <v>0</v>
          </cell>
        </row>
        <row r="1758">
          <cell r="D1758">
            <v>0</v>
          </cell>
          <cell r="F1758">
            <v>0</v>
          </cell>
          <cell r="H1758">
            <v>0</v>
          </cell>
        </row>
        <row r="1759">
          <cell r="D1759">
            <v>0</v>
          </cell>
          <cell r="F1759">
            <v>0</v>
          </cell>
          <cell r="H1759">
            <v>0</v>
          </cell>
        </row>
        <row r="1760">
          <cell r="D1760">
            <v>0</v>
          </cell>
          <cell r="F1760">
            <v>0</v>
          </cell>
          <cell r="H1760">
            <v>0</v>
          </cell>
        </row>
        <row r="1761">
          <cell r="D1761">
            <v>0</v>
          </cell>
          <cell r="F1761">
            <v>0</v>
          </cell>
          <cell r="H1761">
            <v>0</v>
          </cell>
        </row>
        <row r="1762">
          <cell r="D1762">
            <v>0</v>
          </cell>
          <cell r="F1762">
            <v>0</v>
          </cell>
          <cell r="H1762">
            <v>0</v>
          </cell>
        </row>
        <row r="1763">
          <cell r="D1763">
            <v>0</v>
          </cell>
          <cell r="F1763">
            <v>0</v>
          </cell>
          <cell r="H1763">
            <v>0</v>
          </cell>
        </row>
        <row r="1764">
          <cell r="D1764">
            <v>0</v>
          </cell>
          <cell r="F1764">
            <v>0</v>
          </cell>
          <cell r="H1764">
            <v>0</v>
          </cell>
        </row>
        <row r="1765">
          <cell r="D1765">
            <v>0</v>
          </cell>
          <cell r="F1765">
            <v>0</v>
          </cell>
          <cell r="H1765">
            <v>0</v>
          </cell>
        </row>
        <row r="1766">
          <cell r="D1766">
            <v>0</v>
          </cell>
          <cell r="F1766">
            <v>0</v>
          </cell>
          <cell r="H1766">
            <v>0</v>
          </cell>
        </row>
        <row r="1767">
          <cell r="D1767">
            <v>0</v>
          </cell>
          <cell r="F1767">
            <v>0</v>
          </cell>
          <cell r="H1767">
            <v>0</v>
          </cell>
        </row>
        <row r="1768">
          <cell r="D1768">
            <v>0</v>
          </cell>
          <cell r="F1768">
            <v>0</v>
          </cell>
          <cell r="H1768">
            <v>0</v>
          </cell>
        </row>
        <row r="1769">
          <cell r="D1769">
            <v>0</v>
          </cell>
          <cell r="F1769">
            <v>0</v>
          </cell>
          <cell r="H1769">
            <v>0</v>
          </cell>
        </row>
        <row r="1770">
          <cell r="D1770">
            <v>0</v>
          </cell>
          <cell r="F1770">
            <v>0</v>
          </cell>
          <cell r="H1770">
            <v>0</v>
          </cell>
        </row>
        <row r="1771">
          <cell r="D1771">
            <v>0</v>
          </cell>
          <cell r="F1771">
            <v>0</v>
          </cell>
          <cell r="H1771">
            <v>0</v>
          </cell>
        </row>
        <row r="1772">
          <cell r="D1772">
            <v>0</v>
          </cell>
          <cell r="F1772">
            <v>0</v>
          </cell>
          <cell r="H1772">
            <v>0</v>
          </cell>
        </row>
        <row r="1773">
          <cell r="D1773">
            <v>0</v>
          </cell>
          <cell r="F1773">
            <v>0</v>
          </cell>
          <cell r="H1773">
            <v>0</v>
          </cell>
        </row>
        <row r="1774">
          <cell r="D1774">
            <v>0</v>
          </cell>
          <cell r="F1774">
            <v>0</v>
          </cell>
          <cell r="H1774">
            <v>0</v>
          </cell>
        </row>
        <row r="1775">
          <cell r="D1775">
            <v>0</v>
          </cell>
          <cell r="F1775">
            <v>0</v>
          </cell>
          <cell r="H1775">
            <v>0</v>
          </cell>
        </row>
        <row r="1776">
          <cell r="D1776">
            <v>0</v>
          </cell>
          <cell r="F1776">
            <v>0</v>
          </cell>
          <cell r="H1776">
            <v>0</v>
          </cell>
        </row>
        <row r="1777">
          <cell r="D1777">
            <v>0</v>
          </cell>
          <cell r="F1777">
            <v>0</v>
          </cell>
          <cell r="H1777">
            <v>0</v>
          </cell>
        </row>
        <row r="1778">
          <cell r="D1778">
            <v>0</v>
          </cell>
          <cell r="F1778">
            <v>0</v>
          </cell>
          <cell r="H1778">
            <v>0</v>
          </cell>
        </row>
        <row r="1779">
          <cell r="D1779">
            <v>0</v>
          </cell>
          <cell r="F1779">
            <v>0</v>
          </cell>
          <cell r="H1779">
            <v>0</v>
          </cell>
        </row>
        <row r="1780">
          <cell r="D1780">
            <v>0</v>
          </cell>
          <cell r="F1780">
            <v>0</v>
          </cell>
          <cell r="H1780">
            <v>0</v>
          </cell>
        </row>
        <row r="1781">
          <cell r="D1781">
            <v>0</v>
          </cell>
          <cell r="F1781">
            <v>0</v>
          </cell>
          <cell r="H1781">
            <v>0</v>
          </cell>
        </row>
        <row r="1782">
          <cell r="D1782">
            <v>0</v>
          </cell>
          <cell r="F1782">
            <v>0</v>
          </cell>
          <cell r="H1782">
            <v>0</v>
          </cell>
        </row>
        <row r="1783">
          <cell r="D1783">
            <v>0</v>
          </cell>
          <cell r="F1783">
            <v>0</v>
          </cell>
          <cell r="H1783">
            <v>0</v>
          </cell>
        </row>
        <row r="1784">
          <cell r="D1784">
            <v>0</v>
          </cell>
          <cell r="F1784">
            <v>0</v>
          </cell>
          <cell r="H1784">
            <v>0</v>
          </cell>
        </row>
        <row r="1785">
          <cell r="D1785">
            <v>0</v>
          </cell>
          <cell r="F1785">
            <v>0</v>
          </cell>
          <cell r="H1785">
            <v>0</v>
          </cell>
        </row>
        <row r="1786">
          <cell r="D1786">
            <v>0</v>
          </cell>
          <cell r="F1786">
            <v>0</v>
          </cell>
          <cell r="H1786">
            <v>0</v>
          </cell>
        </row>
        <row r="1787">
          <cell r="D1787">
            <v>0</v>
          </cell>
          <cell r="F1787">
            <v>0</v>
          </cell>
          <cell r="H1787">
            <v>0</v>
          </cell>
        </row>
        <row r="1788">
          <cell r="D1788">
            <v>0</v>
          </cell>
          <cell r="F1788">
            <v>0</v>
          </cell>
          <cell r="H1788">
            <v>0</v>
          </cell>
        </row>
        <row r="1789">
          <cell r="D1789">
            <v>0</v>
          </cell>
          <cell r="F1789">
            <v>0</v>
          </cell>
          <cell r="H1789">
            <v>0</v>
          </cell>
        </row>
        <row r="1790">
          <cell r="D1790">
            <v>0</v>
          </cell>
          <cell r="F1790">
            <v>0</v>
          </cell>
          <cell r="H1790">
            <v>0</v>
          </cell>
        </row>
        <row r="1791">
          <cell r="D1791">
            <v>0</v>
          </cell>
          <cell r="F1791">
            <v>0</v>
          </cell>
          <cell r="H1791">
            <v>0</v>
          </cell>
        </row>
        <row r="1792">
          <cell r="D1792">
            <v>0</v>
          </cell>
          <cell r="F1792">
            <v>0</v>
          </cell>
          <cell r="H1792">
            <v>0</v>
          </cell>
        </row>
        <row r="1793">
          <cell r="D1793">
            <v>0</v>
          </cell>
          <cell r="F1793">
            <v>0</v>
          </cell>
          <cell r="H1793">
            <v>0</v>
          </cell>
        </row>
        <row r="1794">
          <cell r="D1794">
            <v>0</v>
          </cell>
          <cell r="F1794">
            <v>0</v>
          </cell>
          <cell r="H1794">
            <v>0</v>
          </cell>
        </row>
        <row r="1795">
          <cell r="D1795">
            <v>0</v>
          </cell>
          <cell r="F1795">
            <v>0</v>
          </cell>
          <cell r="H1795">
            <v>0</v>
          </cell>
        </row>
        <row r="1796">
          <cell r="D1796">
            <v>0</v>
          </cell>
          <cell r="F1796">
            <v>0</v>
          </cell>
          <cell r="H1796">
            <v>0</v>
          </cell>
        </row>
        <row r="1797">
          <cell r="D1797">
            <v>0</v>
          </cell>
          <cell r="F1797">
            <v>0</v>
          </cell>
          <cell r="H1797">
            <v>0</v>
          </cell>
        </row>
        <row r="1798">
          <cell r="D1798">
            <v>0</v>
          </cell>
          <cell r="F1798">
            <v>0</v>
          </cell>
          <cell r="H1798">
            <v>0</v>
          </cell>
        </row>
        <row r="1799">
          <cell r="D1799">
            <v>0</v>
          </cell>
          <cell r="F1799">
            <v>0</v>
          </cell>
          <cell r="H1799">
            <v>0</v>
          </cell>
        </row>
        <row r="1800">
          <cell r="D1800">
            <v>0</v>
          </cell>
          <cell r="F1800">
            <v>0</v>
          </cell>
          <cell r="H1800">
            <v>0</v>
          </cell>
        </row>
        <row r="1801">
          <cell r="D1801">
            <v>0</v>
          </cell>
          <cell r="F1801">
            <v>0</v>
          </cell>
          <cell r="H1801">
            <v>0</v>
          </cell>
        </row>
        <row r="1802">
          <cell r="D1802">
            <v>0</v>
          </cell>
          <cell r="F1802">
            <v>0</v>
          </cell>
          <cell r="H1802">
            <v>0</v>
          </cell>
        </row>
        <row r="1803">
          <cell r="D1803">
            <v>0</v>
          </cell>
          <cell r="F1803">
            <v>0</v>
          </cell>
          <cell r="H1803">
            <v>0</v>
          </cell>
        </row>
        <row r="1804">
          <cell r="D1804">
            <v>0</v>
          </cell>
          <cell r="F1804">
            <v>0</v>
          </cell>
          <cell r="H1804">
            <v>0</v>
          </cell>
        </row>
        <row r="1805">
          <cell r="D1805">
            <v>0</v>
          </cell>
          <cell r="F1805">
            <v>0</v>
          </cell>
          <cell r="H1805">
            <v>0</v>
          </cell>
        </row>
        <row r="1806">
          <cell r="D1806">
            <v>0</v>
          </cell>
          <cell r="F1806">
            <v>0</v>
          </cell>
          <cell r="H1806">
            <v>0</v>
          </cell>
        </row>
        <row r="1807">
          <cell r="D1807">
            <v>0</v>
          </cell>
          <cell r="F1807">
            <v>0</v>
          </cell>
          <cell r="H1807">
            <v>0</v>
          </cell>
        </row>
        <row r="1808">
          <cell r="D1808">
            <v>0</v>
          </cell>
          <cell r="F1808">
            <v>0</v>
          </cell>
          <cell r="H1808">
            <v>0</v>
          </cell>
        </row>
        <row r="1809">
          <cell r="D1809">
            <v>0</v>
          </cell>
          <cell r="F1809">
            <v>0</v>
          </cell>
          <cell r="H1809">
            <v>0</v>
          </cell>
        </row>
        <row r="1810">
          <cell r="D1810">
            <v>0</v>
          </cell>
          <cell r="F1810">
            <v>0</v>
          </cell>
          <cell r="H1810">
            <v>0</v>
          </cell>
        </row>
        <row r="1811">
          <cell r="D1811">
            <v>0</v>
          </cell>
          <cell r="F1811">
            <v>0</v>
          </cell>
          <cell r="H1811">
            <v>0</v>
          </cell>
        </row>
        <row r="1812">
          <cell r="D1812">
            <v>0</v>
          </cell>
          <cell r="F1812">
            <v>0</v>
          </cell>
          <cell r="H1812">
            <v>0</v>
          </cell>
        </row>
        <row r="1813">
          <cell r="D1813">
            <v>0</v>
          </cell>
          <cell r="F1813">
            <v>0</v>
          </cell>
          <cell r="H1813">
            <v>0</v>
          </cell>
        </row>
        <row r="1814">
          <cell r="D1814">
            <v>0</v>
          </cell>
          <cell r="F1814">
            <v>0</v>
          </cell>
          <cell r="H1814">
            <v>0</v>
          </cell>
        </row>
        <row r="1815">
          <cell r="D1815">
            <v>0</v>
          </cell>
          <cell r="F1815">
            <v>0</v>
          </cell>
          <cell r="H1815">
            <v>0</v>
          </cell>
        </row>
        <row r="1816">
          <cell r="D1816">
            <v>0</v>
          </cell>
          <cell r="F1816">
            <v>0</v>
          </cell>
          <cell r="H1816">
            <v>0</v>
          </cell>
        </row>
        <row r="1817">
          <cell r="D1817">
            <v>0</v>
          </cell>
          <cell r="F1817">
            <v>0</v>
          </cell>
          <cell r="H1817">
            <v>0</v>
          </cell>
        </row>
        <row r="1818">
          <cell r="D1818">
            <v>0</v>
          </cell>
          <cell r="F1818">
            <v>0</v>
          </cell>
          <cell r="H1818">
            <v>0</v>
          </cell>
        </row>
        <row r="1819">
          <cell r="D1819">
            <v>0</v>
          </cell>
          <cell r="F1819">
            <v>0</v>
          </cell>
          <cell r="H1819">
            <v>0</v>
          </cell>
        </row>
        <row r="1820">
          <cell r="D1820">
            <v>0</v>
          </cell>
          <cell r="F1820">
            <v>0</v>
          </cell>
          <cell r="H1820">
            <v>0</v>
          </cell>
        </row>
        <row r="1821">
          <cell r="D1821">
            <v>0</v>
          </cell>
          <cell r="F1821">
            <v>0</v>
          </cell>
          <cell r="H1821">
            <v>0</v>
          </cell>
        </row>
        <row r="1822">
          <cell r="D1822">
            <v>0</v>
          </cell>
          <cell r="F1822">
            <v>0</v>
          </cell>
          <cell r="H1822">
            <v>0</v>
          </cell>
        </row>
        <row r="1823">
          <cell r="D1823">
            <v>0</v>
          </cell>
          <cell r="F1823">
            <v>0</v>
          </cell>
          <cell r="H1823">
            <v>0</v>
          </cell>
        </row>
        <row r="1824">
          <cell r="D1824">
            <v>0</v>
          </cell>
          <cell r="F1824">
            <v>0</v>
          </cell>
          <cell r="H1824">
            <v>0</v>
          </cell>
        </row>
        <row r="1825">
          <cell r="D1825">
            <v>0</v>
          </cell>
          <cell r="F1825">
            <v>0</v>
          </cell>
          <cell r="H1825">
            <v>0</v>
          </cell>
        </row>
        <row r="1826">
          <cell r="D1826">
            <v>0</v>
          </cell>
          <cell r="F1826">
            <v>0</v>
          </cell>
          <cell r="H1826">
            <v>0</v>
          </cell>
        </row>
        <row r="1827">
          <cell r="D1827">
            <v>0</v>
          </cell>
          <cell r="F1827">
            <v>0</v>
          </cell>
          <cell r="H1827">
            <v>0</v>
          </cell>
        </row>
        <row r="1828">
          <cell r="D1828">
            <v>0</v>
          </cell>
          <cell r="F1828">
            <v>0</v>
          </cell>
          <cell r="H1828">
            <v>0</v>
          </cell>
        </row>
        <row r="1829">
          <cell r="D1829">
            <v>0</v>
          </cell>
          <cell r="F1829">
            <v>0</v>
          </cell>
          <cell r="H1829">
            <v>0</v>
          </cell>
        </row>
        <row r="1830">
          <cell r="D1830">
            <v>0</v>
          </cell>
          <cell r="F1830">
            <v>0</v>
          </cell>
          <cell r="H1830">
            <v>0</v>
          </cell>
        </row>
        <row r="1831">
          <cell r="D1831">
            <v>0</v>
          </cell>
          <cell r="F1831">
            <v>0</v>
          </cell>
          <cell r="H1831">
            <v>0</v>
          </cell>
        </row>
        <row r="1832">
          <cell r="D1832">
            <v>0</v>
          </cell>
          <cell r="F1832">
            <v>0</v>
          </cell>
          <cell r="H1832">
            <v>0</v>
          </cell>
        </row>
        <row r="1833">
          <cell r="D1833">
            <v>0</v>
          </cell>
          <cell r="F1833">
            <v>0</v>
          </cell>
          <cell r="H1833">
            <v>0</v>
          </cell>
        </row>
        <row r="1834">
          <cell r="D1834">
            <v>0</v>
          </cell>
          <cell r="F1834">
            <v>0</v>
          </cell>
          <cell r="H1834">
            <v>0</v>
          </cell>
        </row>
        <row r="1835">
          <cell r="D1835">
            <v>0</v>
          </cell>
          <cell r="F1835">
            <v>0</v>
          </cell>
          <cell r="H1835">
            <v>0</v>
          </cell>
        </row>
        <row r="1836">
          <cell r="D1836">
            <v>0</v>
          </cell>
          <cell r="F1836">
            <v>0</v>
          </cell>
          <cell r="H1836">
            <v>0</v>
          </cell>
        </row>
        <row r="1837">
          <cell r="D1837">
            <v>0</v>
          </cell>
          <cell r="F1837">
            <v>0</v>
          </cell>
          <cell r="H1837">
            <v>0</v>
          </cell>
        </row>
        <row r="1838">
          <cell r="D1838">
            <v>0</v>
          </cell>
          <cell r="F1838">
            <v>0</v>
          </cell>
          <cell r="H1838">
            <v>0</v>
          </cell>
        </row>
        <row r="1839">
          <cell r="D1839">
            <v>0</v>
          </cell>
          <cell r="F1839">
            <v>0</v>
          </cell>
          <cell r="H1839">
            <v>0</v>
          </cell>
        </row>
        <row r="1840">
          <cell r="D1840">
            <v>0</v>
          </cell>
          <cell r="F1840">
            <v>0</v>
          </cell>
          <cell r="H1840">
            <v>0</v>
          </cell>
        </row>
        <row r="1841">
          <cell r="D1841">
            <v>0</v>
          </cell>
          <cell r="F1841">
            <v>0</v>
          </cell>
          <cell r="H1841">
            <v>0</v>
          </cell>
        </row>
        <row r="1842">
          <cell r="D1842">
            <v>0</v>
          </cell>
          <cell r="F1842">
            <v>0</v>
          </cell>
          <cell r="H1842">
            <v>0</v>
          </cell>
        </row>
        <row r="1843">
          <cell r="D1843">
            <v>0</v>
          </cell>
          <cell r="F1843">
            <v>0</v>
          </cell>
          <cell r="H1843">
            <v>0</v>
          </cell>
        </row>
        <row r="1844">
          <cell r="D1844">
            <v>0</v>
          </cell>
          <cell r="F1844">
            <v>0</v>
          </cell>
          <cell r="H1844">
            <v>0</v>
          </cell>
        </row>
        <row r="1845">
          <cell r="D1845">
            <v>0</v>
          </cell>
          <cell r="F1845">
            <v>0</v>
          </cell>
          <cell r="H1845">
            <v>0</v>
          </cell>
        </row>
        <row r="1846">
          <cell r="D1846">
            <v>0</v>
          </cell>
          <cell r="F1846">
            <v>0</v>
          </cell>
          <cell r="H1846">
            <v>0</v>
          </cell>
        </row>
        <row r="1847">
          <cell r="D1847">
            <v>0</v>
          </cell>
          <cell r="F1847">
            <v>0</v>
          </cell>
          <cell r="H1847">
            <v>0</v>
          </cell>
        </row>
        <row r="1848">
          <cell r="D1848">
            <v>0</v>
          </cell>
          <cell r="F1848">
            <v>0</v>
          </cell>
          <cell r="H1848">
            <v>0</v>
          </cell>
        </row>
        <row r="1849">
          <cell r="D1849">
            <v>0</v>
          </cell>
          <cell r="F1849">
            <v>0</v>
          </cell>
          <cell r="H1849">
            <v>0</v>
          </cell>
        </row>
        <row r="1850">
          <cell r="D1850">
            <v>0</v>
          </cell>
          <cell r="F1850">
            <v>0</v>
          </cell>
          <cell r="H1850">
            <v>0</v>
          </cell>
        </row>
        <row r="1851">
          <cell r="D1851">
            <v>0</v>
          </cell>
          <cell r="F1851">
            <v>0</v>
          </cell>
          <cell r="H1851">
            <v>0</v>
          </cell>
        </row>
        <row r="1852">
          <cell r="D1852">
            <v>0</v>
          </cell>
          <cell r="F1852">
            <v>0</v>
          </cell>
          <cell r="H1852">
            <v>0</v>
          </cell>
        </row>
        <row r="1853">
          <cell r="D1853">
            <v>0</v>
          </cell>
          <cell r="F1853">
            <v>0</v>
          </cell>
          <cell r="H1853">
            <v>0</v>
          </cell>
        </row>
        <row r="1854">
          <cell r="D1854">
            <v>0</v>
          </cell>
          <cell r="F1854">
            <v>0</v>
          </cell>
          <cell r="H1854">
            <v>0</v>
          </cell>
        </row>
        <row r="1855">
          <cell r="D1855">
            <v>0</v>
          </cell>
          <cell r="F1855">
            <v>0</v>
          </cell>
          <cell r="H1855">
            <v>0</v>
          </cell>
        </row>
        <row r="1856">
          <cell r="D1856">
            <v>0</v>
          </cell>
          <cell r="F1856">
            <v>0</v>
          </cell>
          <cell r="H1856">
            <v>0</v>
          </cell>
        </row>
        <row r="1857">
          <cell r="D1857">
            <v>0</v>
          </cell>
          <cell r="F1857">
            <v>0</v>
          </cell>
          <cell r="H1857">
            <v>0</v>
          </cell>
        </row>
        <row r="1858">
          <cell r="D1858">
            <v>0</v>
          </cell>
          <cell r="F1858">
            <v>0</v>
          </cell>
          <cell r="H1858">
            <v>0</v>
          </cell>
        </row>
        <row r="1859">
          <cell r="D1859">
            <v>0</v>
          </cell>
          <cell r="F1859">
            <v>0</v>
          </cell>
          <cell r="H1859">
            <v>0</v>
          </cell>
        </row>
        <row r="1860">
          <cell r="D1860">
            <v>0</v>
          </cell>
          <cell r="F1860">
            <v>0</v>
          </cell>
          <cell r="H1860">
            <v>0</v>
          </cell>
        </row>
        <row r="1861">
          <cell r="D1861">
            <v>0</v>
          </cell>
          <cell r="F1861">
            <v>0</v>
          </cell>
          <cell r="H1861">
            <v>0</v>
          </cell>
        </row>
        <row r="1862">
          <cell r="D1862">
            <v>0</v>
          </cell>
          <cell r="F1862">
            <v>0</v>
          </cell>
          <cell r="H1862">
            <v>0</v>
          </cell>
        </row>
        <row r="1863">
          <cell r="D1863">
            <v>0</v>
          </cell>
          <cell r="F1863">
            <v>0</v>
          </cell>
          <cell r="H1863">
            <v>0</v>
          </cell>
        </row>
        <row r="1864">
          <cell r="D1864">
            <v>0</v>
          </cell>
          <cell r="F1864">
            <v>0</v>
          </cell>
          <cell r="H1864">
            <v>0</v>
          </cell>
        </row>
        <row r="1865">
          <cell r="D1865">
            <v>0</v>
          </cell>
          <cell r="F1865">
            <v>0</v>
          </cell>
          <cell r="H1865">
            <v>0</v>
          </cell>
        </row>
        <row r="1866">
          <cell r="D1866">
            <v>0</v>
          </cell>
          <cell r="F1866">
            <v>0</v>
          </cell>
          <cell r="H1866">
            <v>0</v>
          </cell>
        </row>
        <row r="1867">
          <cell r="D1867">
            <v>0</v>
          </cell>
          <cell r="F1867">
            <v>0</v>
          </cell>
          <cell r="H1867">
            <v>0</v>
          </cell>
        </row>
        <row r="1868">
          <cell r="D1868">
            <v>0</v>
          </cell>
          <cell r="F1868">
            <v>0</v>
          </cell>
          <cell r="H1868">
            <v>0</v>
          </cell>
        </row>
        <row r="1869">
          <cell r="D1869">
            <v>0</v>
          </cell>
          <cell r="F1869">
            <v>0</v>
          </cell>
          <cell r="H1869">
            <v>0</v>
          </cell>
        </row>
        <row r="1870">
          <cell r="D1870">
            <v>0</v>
          </cell>
          <cell r="F1870">
            <v>0</v>
          </cell>
          <cell r="H1870">
            <v>0</v>
          </cell>
        </row>
        <row r="1871">
          <cell r="D1871">
            <v>0</v>
          </cell>
          <cell r="F1871">
            <v>0</v>
          </cell>
          <cell r="H1871">
            <v>0</v>
          </cell>
        </row>
        <row r="1872">
          <cell r="D1872">
            <v>0</v>
          </cell>
          <cell r="F1872">
            <v>0</v>
          </cell>
          <cell r="H1872">
            <v>0</v>
          </cell>
        </row>
        <row r="1873">
          <cell r="D1873">
            <v>0</v>
          </cell>
          <cell r="F1873">
            <v>0</v>
          </cell>
          <cell r="H1873">
            <v>0</v>
          </cell>
        </row>
        <row r="1874">
          <cell r="D1874">
            <v>0</v>
          </cell>
          <cell r="F1874">
            <v>0</v>
          </cell>
          <cell r="H1874">
            <v>0</v>
          </cell>
        </row>
        <row r="1875">
          <cell r="D1875">
            <v>0</v>
          </cell>
          <cell r="F1875">
            <v>0</v>
          </cell>
          <cell r="H1875">
            <v>0</v>
          </cell>
        </row>
        <row r="1876">
          <cell r="D1876">
            <v>0</v>
          </cell>
          <cell r="F1876">
            <v>0</v>
          </cell>
          <cell r="H1876">
            <v>0</v>
          </cell>
        </row>
        <row r="1877">
          <cell r="D1877">
            <v>0</v>
          </cell>
          <cell r="F1877">
            <v>0</v>
          </cell>
          <cell r="H1877">
            <v>0</v>
          </cell>
        </row>
        <row r="1878">
          <cell r="D1878">
            <v>0</v>
          </cell>
          <cell r="F1878">
            <v>0</v>
          </cell>
          <cell r="H1878">
            <v>0</v>
          </cell>
        </row>
        <row r="1879">
          <cell r="D1879">
            <v>0</v>
          </cell>
          <cell r="F1879">
            <v>0</v>
          </cell>
          <cell r="H1879">
            <v>0</v>
          </cell>
        </row>
        <row r="1880">
          <cell r="D1880">
            <v>0</v>
          </cell>
          <cell r="F1880">
            <v>0</v>
          </cell>
          <cell r="H1880">
            <v>0</v>
          </cell>
        </row>
        <row r="1881">
          <cell r="D1881">
            <v>0</v>
          </cell>
          <cell r="F1881">
            <v>0</v>
          </cell>
          <cell r="H1881">
            <v>0</v>
          </cell>
        </row>
        <row r="1882">
          <cell r="D1882">
            <v>0</v>
          </cell>
          <cell r="F1882">
            <v>0</v>
          </cell>
          <cell r="H1882">
            <v>0</v>
          </cell>
        </row>
        <row r="1883">
          <cell r="D1883">
            <v>0</v>
          </cell>
          <cell r="F1883">
            <v>0</v>
          </cell>
          <cell r="H1883">
            <v>0</v>
          </cell>
        </row>
        <row r="1884">
          <cell r="D1884">
            <v>0</v>
          </cell>
          <cell r="F1884">
            <v>0</v>
          </cell>
          <cell r="H1884">
            <v>0</v>
          </cell>
        </row>
        <row r="1885">
          <cell r="D1885">
            <v>0</v>
          </cell>
          <cell r="F1885">
            <v>0</v>
          </cell>
          <cell r="H1885">
            <v>0</v>
          </cell>
        </row>
        <row r="1886">
          <cell r="D1886">
            <v>0</v>
          </cell>
          <cell r="F1886">
            <v>0</v>
          </cell>
          <cell r="H1886">
            <v>0</v>
          </cell>
        </row>
        <row r="1887">
          <cell r="D1887">
            <v>0</v>
          </cell>
          <cell r="F1887">
            <v>0</v>
          </cell>
          <cell r="H1887">
            <v>0</v>
          </cell>
        </row>
        <row r="1888">
          <cell r="D1888">
            <v>0</v>
          </cell>
          <cell r="F1888">
            <v>0</v>
          </cell>
          <cell r="H1888">
            <v>0</v>
          </cell>
        </row>
        <row r="1889">
          <cell r="D1889">
            <v>0</v>
          </cell>
          <cell r="F1889">
            <v>0</v>
          </cell>
          <cell r="H1889">
            <v>0</v>
          </cell>
        </row>
        <row r="1890">
          <cell r="D1890">
            <v>0</v>
          </cell>
          <cell r="F1890">
            <v>0</v>
          </cell>
          <cell r="H1890">
            <v>0</v>
          </cell>
        </row>
        <row r="1891">
          <cell r="D1891">
            <v>0</v>
          </cell>
          <cell r="F1891">
            <v>0</v>
          </cell>
          <cell r="H1891">
            <v>0</v>
          </cell>
        </row>
        <row r="1892">
          <cell r="D1892">
            <v>0</v>
          </cell>
          <cell r="F1892">
            <v>0</v>
          </cell>
          <cell r="H1892">
            <v>0</v>
          </cell>
        </row>
        <row r="1893">
          <cell r="D1893">
            <v>0</v>
          </cell>
          <cell r="F1893">
            <v>0</v>
          </cell>
          <cell r="H1893">
            <v>0</v>
          </cell>
        </row>
        <row r="1894">
          <cell r="D1894">
            <v>0</v>
          </cell>
          <cell r="F1894">
            <v>0</v>
          </cell>
          <cell r="H1894">
            <v>0</v>
          </cell>
        </row>
        <row r="1895">
          <cell r="D1895">
            <v>0</v>
          </cell>
          <cell r="F1895">
            <v>0</v>
          </cell>
          <cell r="H1895">
            <v>0</v>
          </cell>
        </row>
        <row r="1896">
          <cell r="D1896">
            <v>0</v>
          </cell>
          <cell r="F1896">
            <v>0</v>
          </cell>
          <cell r="H1896">
            <v>0</v>
          </cell>
        </row>
        <row r="1897">
          <cell r="D1897">
            <v>0</v>
          </cell>
          <cell r="F1897">
            <v>0</v>
          </cell>
          <cell r="H1897">
            <v>0</v>
          </cell>
        </row>
        <row r="1898">
          <cell r="D1898">
            <v>0</v>
          </cell>
          <cell r="F1898">
            <v>0</v>
          </cell>
          <cell r="H1898">
            <v>0</v>
          </cell>
        </row>
        <row r="1899">
          <cell r="D1899">
            <v>0</v>
          </cell>
          <cell r="F1899">
            <v>0</v>
          </cell>
          <cell r="H1899">
            <v>0</v>
          </cell>
        </row>
        <row r="1900">
          <cell r="D1900">
            <v>0</v>
          </cell>
          <cell r="F1900">
            <v>0</v>
          </cell>
          <cell r="H1900">
            <v>0</v>
          </cell>
        </row>
        <row r="1901">
          <cell r="D1901">
            <v>0</v>
          </cell>
          <cell r="F1901">
            <v>0</v>
          </cell>
          <cell r="H1901">
            <v>0</v>
          </cell>
        </row>
        <row r="1902">
          <cell r="D1902">
            <v>0</v>
          </cell>
          <cell r="F1902">
            <v>0</v>
          </cell>
          <cell r="H1902">
            <v>0</v>
          </cell>
        </row>
        <row r="1903">
          <cell r="D1903">
            <v>0</v>
          </cell>
          <cell r="F1903">
            <v>0</v>
          </cell>
          <cell r="H1903">
            <v>0</v>
          </cell>
        </row>
        <row r="1904">
          <cell r="D1904">
            <v>0</v>
          </cell>
          <cell r="F1904">
            <v>0</v>
          </cell>
          <cell r="H1904">
            <v>0</v>
          </cell>
        </row>
        <row r="1905">
          <cell r="D1905">
            <v>0</v>
          </cell>
          <cell r="F1905">
            <v>0</v>
          </cell>
          <cell r="H1905">
            <v>0</v>
          </cell>
        </row>
        <row r="1906">
          <cell r="D1906">
            <v>0</v>
          </cell>
          <cell r="F1906">
            <v>0</v>
          </cell>
          <cell r="H1906">
            <v>0</v>
          </cell>
        </row>
        <row r="1907">
          <cell r="D1907">
            <v>0</v>
          </cell>
          <cell r="F1907">
            <v>0</v>
          </cell>
          <cell r="H1907">
            <v>0</v>
          </cell>
        </row>
        <row r="1908">
          <cell r="D1908">
            <v>0</v>
          </cell>
          <cell r="F1908">
            <v>0</v>
          </cell>
          <cell r="H1908">
            <v>0</v>
          </cell>
        </row>
        <row r="1909">
          <cell r="D1909">
            <v>0</v>
          </cell>
          <cell r="F1909">
            <v>0</v>
          </cell>
          <cell r="H1909">
            <v>0</v>
          </cell>
        </row>
        <row r="1910">
          <cell r="D1910">
            <v>0</v>
          </cell>
          <cell r="F1910">
            <v>0</v>
          </cell>
          <cell r="H1910">
            <v>0</v>
          </cell>
        </row>
        <row r="1911">
          <cell r="D1911">
            <v>0</v>
          </cell>
          <cell r="F1911">
            <v>0</v>
          </cell>
          <cell r="H1911">
            <v>0</v>
          </cell>
        </row>
        <row r="1912">
          <cell r="D1912">
            <v>0</v>
          </cell>
          <cell r="F1912">
            <v>0</v>
          </cell>
          <cell r="H1912">
            <v>0</v>
          </cell>
        </row>
        <row r="1913">
          <cell r="D1913">
            <v>0</v>
          </cell>
          <cell r="F1913">
            <v>0</v>
          </cell>
          <cell r="H1913">
            <v>0</v>
          </cell>
        </row>
        <row r="1914">
          <cell r="D1914">
            <v>0</v>
          </cell>
          <cell r="F1914">
            <v>0</v>
          </cell>
          <cell r="H1914">
            <v>0</v>
          </cell>
        </row>
        <row r="1915">
          <cell r="D1915">
            <v>0</v>
          </cell>
          <cell r="F1915">
            <v>0</v>
          </cell>
          <cell r="H1915">
            <v>0</v>
          </cell>
        </row>
        <row r="1916">
          <cell r="D1916">
            <v>0</v>
          </cell>
          <cell r="F1916">
            <v>0</v>
          </cell>
          <cell r="H1916">
            <v>0</v>
          </cell>
        </row>
        <row r="1917">
          <cell r="D1917">
            <v>0</v>
          </cell>
          <cell r="F1917">
            <v>0</v>
          </cell>
          <cell r="H1917">
            <v>0</v>
          </cell>
        </row>
        <row r="1918">
          <cell r="D1918">
            <v>0</v>
          </cell>
          <cell r="F1918">
            <v>0</v>
          </cell>
          <cell r="H1918">
            <v>0</v>
          </cell>
        </row>
        <row r="1919">
          <cell r="D1919">
            <v>0</v>
          </cell>
          <cell r="F1919">
            <v>0</v>
          </cell>
          <cell r="H1919">
            <v>0</v>
          </cell>
        </row>
        <row r="1920">
          <cell r="D1920">
            <v>0</v>
          </cell>
          <cell r="F1920">
            <v>0</v>
          </cell>
          <cell r="H1920">
            <v>0</v>
          </cell>
        </row>
        <row r="1921">
          <cell r="D1921">
            <v>0</v>
          </cell>
          <cell r="F1921">
            <v>0</v>
          </cell>
          <cell r="H1921">
            <v>0</v>
          </cell>
        </row>
        <row r="1922">
          <cell r="D1922">
            <v>0</v>
          </cell>
          <cell r="F1922">
            <v>0</v>
          </cell>
          <cell r="H1922">
            <v>0</v>
          </cell>
        </row>
        <row r="1923">
          <cell r="D1923">
            <v>0</v>
          </cell>
          <cell r="F1923">
            <v>0</v>
          </cell>
          <cell r="H1923">
            <v>0</v>
          </cell>
        </row>
        <row r="1924">
          <cell r="D1924">
            <v>0</v>
          </cell>
          <cell r="F1924">
            <v>0</v>
          </cell>
          <cell r="H1924">
            <v>0</v>
          </cell>
        </row>
        <row r="1925">
          <cell r="D1925">
            <v>0</v>
          </cell>
          <cell r="F1925">
            <v>0</v>
          </cell>
          <cell r="H1925">
            <v>0</v>
          </cell>
        </row>
        <row r="1926">
          <cell r="D1926">
            <v>0</v>
          </cell>
          <cell r="F1926">
            <v>0</v>
          </cell>
          <cell r="H1926">
            <v>0</v>
          </cell>
        </row>
        <row r="1927">
          <cell r="D1927">
            <v>0</v>
          </cell>
          <cell r="F1927">
            <v>0</v>
          </cell>
          <cell r="H1927">
            <v>0</v>
          </cell>
        </row>
        <row r="1928">
          <cell r="D1928">
            <v>0</v>
          </cell>
          <cell r="F1928">
            <v>0</v>
          </cell>
          <cell r="H1928">
            <v>0</v>
          </cell>
        </row>
        <row r="1929">
          <cell r="D1929">
            <v>0</v>
          </cell>
          <cell r="F1929">
            <v>0</v>
          </cell>
          <cell r="H1929">
            <v>0</v>
          </cell>
        </row>
        <row r="1930">
          <cell r="D1930">
            <v>0</v>
          </cell>
          <cell r="F1930">
            <v>0</v>
          </cell>
          <cell r="H1930">
            <v>0</v>
          </cell>
        </row>
        <row r="1931">
          <cell r="D1931">
            <v>0</v>
          </cell>
          <cell r="F1931">
            <v>0</v>
          </cell>
          <cell r="H1931">
            <v>0</v>
          </cell>
        </row>
        <row r="1932">
          <cell r="D1932">
            <v>0</v>
          </cell>
          <cell r="F1932">
            <v>0</v>
          </cell>
          <cell r="H1932">
            <v>0</v>
          </cell>
        </row>
        <row r="1933">
          <cell r="D1933">
            <v>0</v>
          </cell>
          <cell r="F1933">
            <v>0</v>
          </cell>
          <cell r="H1933">
            <v>0</v>
          </cell>
        </row>
        <row r="1934">
          <cell r="D1934">
            <v>0</v>
          </cell>
          <cell r="F1934">
            <v>0</v>
          </cell>
          <cell r="H1934">
            <v>0</v>
          </cell>
        </row>
        <row r="1935">
          <cell r="D1935">
            <v>0</v>
          </cell>
          <cell r="F1935">
            <v>0</v>
          </cell>
          <cell r="H1935">
            <v>0</v>
          </cell>
        </row>
        <row r="1936">
          <cell r="D1936">
            <v>0</v>
          </cell>
          <cell r="F1936">
            <v>0</v>
          </cell>
          <cell r="H1936">
            <v>0</v>
          </cell>
        </row>
        <row r="1937">
          <cell r="D1937">
            <v>0</v>
          </cell>
          <cell r="F1937">
            <v>0</v>
          </cell>
          <cell r="H1937">
            <v>0</v>
          </cell>
        </row>
        <row r="1938">
          <cell r="D1938">
            <v>0</v>
          </cell>
          <cell r="F1938">
            <v>0</v>
          </cell>
          <cell r="H1938">
            <v>0</v>
          </cell>
        </row>
        <row r="1939">
          <cell r="D1939">
            <v>0</v>
          </cell>
          <cell r="F1939">
            <v>0</v>
          </cell>
          <cell r="H1939">
            <v>0</v>
          </cell>
        </row>
        <row r="1940">
          <cell r="D1940">
            <v>0</v>
          </cell>
          <cell r="F1940">
            <v>0</v>
          </cell>
          <cell r="H1940">
            <v>0</v>
          </cell>
        </row>
        <row r="1941">
          <cell r="D1941">
            <v>0</v>
          </cell>
          <cell r="F1941">
            <v>0</v>
          </cell>
          <cell r="H1941">
            <v>0</v>
          </cell>
        </row>
        <row r="1942">
          <cell r="D1942">
            <v>0</v>
          </cell>
          <cell r="F1942">
            <v>0</v>
          </cell>
          <cell r="H1942">
            <v>0</v>
          </cell>
        </row>
        <row r="1943">
          <cell r="D1943">
            <v>0</v>
          </cell>
          <cell r="F1943">
            <v>0</v>
          </cell>
          <cell r="H1943">
            <v>0</v>
          </cell>
        </row>
        <row r="1944">
          <cell r="D1944">
            <v>0</v>
          </cell>
          <cell r="F1944">
            <v>0</v>
          </cell>
          <cell r="H1944">
            <v>0</v>
          </cell>
        </row>
        <row r="1945">
          <cell r="D1945">
            <v>0</v>
          </cell>
          <cell r="F1945">
            <v>0</v>
          </cell>
          <cell r="H1945">
            <v>0</v>
          </cell>
        </row>
        <row r="1946">
          <cell r="D1946">
            <v>0</v>
          </cell>
          <cell r="F1946">
            <v>0</v>
          </cell>
          <cell r="H1946">
            <v>0</v>
          </cell>
        </row>
        <row r="1947">
          <cell r="D1947">
            <v>0</v>
          </cell>
          <cell r="F1947">
            <v>0</v>
          </cell>
          <cell r="H1947">
            <v>0</v>
          </cell>
        </row>
        <row r="1948">
          <cell r="D1948">
            <v>0</v>
          </cell>
          <cell r="F1948">
            <v>0</v>
          </cell>
          <cell r="H1948">
            <v>0</v>
          </cell>
        </row>
        <row r="1949">
          <cell r="D1949">
            <v>0</v>
          </cell>
          <cell r="F1949">
            <v>0</v>
          </cell>
          <cell r="H1949">
            <v>0</v>
          </cell>
        </row>
        <row r="1950">
          <cell r="D1950">
            <v>0</v>
          </cell>
          <cell r="F1950">
            <v>0</v>
          </cell>
          <cell r="H1950">
            <v>0</v>
          </cell>
        </row>
        <row r="1951">
          <cell r="D1951">
            <v>0</v>
          </cell>
          <cell r="F1951">
            <v>0</v>
          </cell>
          <cell r="H1951">
            <v>0</v>
          </cell>
        </row>
        <row r="1952">
          <cell r="D1952">
            <v>0</v>
          </cell>
          <cell r="F1952">
            <v>0</v>
          </cell>
          <cell r="H1952">
            <v>0</v>
          </cell>
        </row>
        <row r="1953">
          <cell r="D1953">
            <v>0</v>
          </cell>
          <cell r="F1953">
            <v>0</v>
          </cell>
          <cell r="H1953">
            <v>0</v>
          </cell>
        </row>
        <row r="1954">
          <cell r="D1954">
            <v>0</v>
          </cell>
          <cell r="F1954">
            <v>0</v>
          </cell>
          <cell r="H1954">
            <v>0</v>
          </cell>
        </row>
        <row r="1955">
          <cell r="D1955">
            <v>0</v>
          </cell>
          <cell r="F1955">
            <v>0</v>
          </cell>
          <cell r="H1955">
            <v>0</v>
          </cell>
        </row>
        <row r="1956">
          <cell r="D1956">
            <v>0</v>
          </cell>
          <cell r="F1956">
            <v>0</v>
          </cell>
          <cell r="H1956">
            <v>0</v>
          </cell>
        </row>
        <row r="1957">
          <cell r="D1957">
            <v>0</v>
          </cell>
          <cell r="F1957">
            <v>0</v>
          </cell>
          <cell r="H1957">
            <v>0</v>
          </cell>
        </row>
        <row r="1958">
          <cell r="D1958">
            <v>0</v>
          </cell>
          <cell r="F1958">
            <v>0</v>
          </cell>
          <cell r="H1958">
            <v>0</v>
          </cell>
        </row>
        <row r="1959">
          <cell r="D1959">
            <v>0</v>
          </cell>
          <cell r="F1959">
            <v>0</v>
          </cell>
          <cell r="H1959">
            <v>0</v>
          </cell>
        </row>
        <row r="1960">
          <cell r="D1960">
            <v>0</v>
          </cell>
          <cell r="F1960">
            <v>0</v>
          </cell>
          <cell r="H1960">
            <v>0</v>
          </cell>
        </row>
        <row r="1961">
          <cell r="D1961">
            <v>0</v>
          </cell>
          <cell r="F1961">
            <v>0</v>
          </cell>
          <cell r="H1961">
            <v>0</v>
          </cell>
        </row>
        <row r="1962">
          <cell r="D1962">
            <v>0</v>
          </cell>
          <cell r="F1962">
            <v>0</v>
          </cell>
          <cell r="H1962">
            <v>0</v>
          </cell>
        </row>
        <row r="1963">
          <cell r="D1963">
            <v>0</v>
          </cell>
          <cell r="F1963">
            <v>0</v>
          </cell>
          <cell r="H1963">
            <v>0</v>
          </cell>
        </row>
        <row r="1964">
          <cell r="D1964">
            <v>0</v>
          </cell>
          <cell r="F1964">
            <v>0</v>
          </cell>
          <cell r="H1964">
            <v>0</v>
          </cell>
        </row>
        <row r="1965">
          <cell r="D1965">
            <v>0</v>
          </cell>
          <cell r="F1965">
            <v>0</v>
          </cell>
          <cell r="H1965">
            <v>0</v>
          </cell>
        </row>
        <row r="1966">
          <cell r="D1966">
            <v>0</v>
          </cell>
          <cell r="F1966">
            <v>0</v>
          </cell>
          <cell r="H1966">
            <v>0</v>
          </cell>
        </row>
        <row r="1967">
          <cell r="D1967">
            <v>0</v>
          </cell>
          <cell r="F1967">
            <v>0</v>
          </cell>
          <cell r="H1967">
            <v>0</v>
          </cell>
        </row>
        <row r="1968">
          <cell r="D1968">
            <v>0</v>
          </cell>
          <cell r="F1968">
            <v>0</v>
          </cell>
          <cell r="H1968">
            <v>0</v>
          </cell>
        </row>
        <row r="1969">
          <cell r="D1969">
            <v>0</v>
          </cell>
          <cell r="F1969">
            <v>0</v>
          </cell>
          <cell r="H1969">
            <v>0</v>
          </cell>
        </row>
        <row r="1970">
          <cell r="D1970">
            <v>0</v>
          </cell>
          <cell r="F1970">
            <v>0</v>
          </cell>
          <cell r="H1970">
            <v>0</v>
          </cell>
        </row>
        <row r="1971">
          <cell r="D1971">
            <v>0</v>
          </cell>
          <cell r="F1971">
            <v>0</v>
          </cell>
          <cell r="H1971">
            <v>0</v>
          </cell>
        </row>
        <row r="1972">
          <cell r="D1972">
            <v>0</v>
          </cell>
          <cell r="F1972">
            <v>0</v>
          </cell>
          <cell r="H1972">
            <v>0</v>
          </cell>
        </row>
        <row r="1973">
          <cell r="D1973">
            <v>0</v>
          </cell>
          <cell r="F1973">
            <v>0</v>
          </cell>
          <cell r="H1973">
            <v>0</v>
          </cell>
        </row>
        <row r="1974">
          <cell r="D1974">
            <v>0</v>
          </cell>
          <cell r="F1974">
            <v>0</v>
          </cell>
          <cell r="H1974">
            <v>0</v>
          </cell>
        </row>
        <row r="1975">
          <cell r="D1975">
            <v>0</v>
          </cell>
          <cell r="F1975">
            <v>0</v>
          </cell>
          <cell r="H1975">
            <v>0</v>
          </cell>
        </row>
        <row r="1976">
          <cell r="D1976">
            <v>0</v>
          </cell>
          <cell r="F1976">
            <v>0</v>
          </cell>
          <cell r="H1976">
            <v>0</v>
          </cell>
        </row>
        <row r="1977">
          <cell r="D1977">
            <v>0</v>
          </cell>
          <cell r="F1977">
            <v>0</v>
          </cell>
          <cell r="H1977">
            <v>0</v>
          </cell>
        </row>
        <row r="1978">
          <cell r="D1978">
            <v>0</v>
          </cell>
          <cell r="F1978">
            <v>0</v>
          </cell>
          <cell r="H1978">
            <v>0</v>
          </cell>
        </row>
        <row r="1979">
          <cell r="D1979">
            <v>0</v>
          </cell>
          <cell r="F1979">
            <v>0</v>
          </cell>
          <cell r="H1979">
            <v>0</v>
          </cell>
        </row>
        <row r="1980">
          <cell r="D1980">
            <v>0</v>
          </cell>
          <cell r="F1980">
            <v>0</v>
          </cell>
          <cell r="H1980">
            <v>0</v>
          </cell>
        </row>
        <row r="1981">
          <cell r="D1981">
            <v>0</v>
          </cell>
          <cell r="F1981">
            <v>0</v>
          </cell>
          <cell r="H1981">
            <v>0</v>
          </cell>
        </row>
        <row r="1982">
          <cell r="D1982">
            <v>0</v>
          </cell>
          <cell r="F1982">
            <v>0</v>
          </cell>
          <cell r="H1982">
            <v>0</v>
          </cell>
        </row>
        <row r="1983">
          <cell r="D1983">
            <v>0</v>
          </cell>
          <cell r="F1983">
            <v>0</v>
          </cell>
          <cell r="H1983">
            <v>0</v>
          </cell>
        </row>
        <row r="1984">
          <cell r="D1984">
            <v>0</v>
          </cell>
          <cell r="F1984">
            <v>0</v>
          </cell>
          <cell r="H1984">
            <v>0</v>
          </cell>
        </row>
        <row r="1985">
          <cell r="D1985">
            <v>0</v>
          </cell>
          <cell r="F1985">
            <v>0</v>
          </cell>
          <cell r="H1985">
            <v>0</v>
          </cell>
        </row>
        <row r="1986">
          <cell r="D1986">
            <v>0</v>
          </cell>
          <cell r="F1986">
            <v>0</v>
          </cell>
          <cell r="H1986">
            <v>0</v>
          </cell>
        </row>
        <row r="1987">
          <cell r="D1987">
            <v>0</v>
          </cell>
          <cell r="F1987">
            <v>0</v>
          </cell>
          <cell r="H1987">
            <v>0</v>
          </cell>
        </row>
        <row r="1988">
          <cell r="D1988">
            <v>0</v>
          </cell>
          <cell r="F1988">
            <v>0</v>
          </cell>
          <cell r="H1988">
            <v>0</v>
          </cell>
        </row>
        <row r="1989">
          <cell r="D1989">
            <v>0</v>
          </cell>
          <cell r="F1989">
            <v>0</v>
          </cell>
          <cell r="H1989">
            <v>0</v>
          </cell>
        </row>
        <row r="1990">
          <cell r="D1990">
            <v>0</v>
          </cell>
          <cell r="F1990">
            <v>0</v>
          </cell>
          <cell r="H1990">
            <v>0</v>
          </cell>
        </row>
        <row r="1991">
          <cell r="D1991">
            <v>0</v>
          </cell>
          <cell r="F1991">
            <v>0</v>
          </cell>
          <cell r="H1991">
            <v>0</v>
          </cell>
        </row>
        <row r="1992">
          <cell r="D1992">
            <v>0</v>
          </cell>
          <cell r="F1992">
            <v>0</v>
          </cell>
          <cell r="H1992">
            <v>0</v>
          </cell>
        </row>
        <row r="1993">
          <cell r="D1993">
            <v>0</v>
          </cell>
          <cell r="F1993">
            <v>0</v>
          </cell>
          <cell r="H1993">
            <v>0</v>
          </cell>
        </row>
        <row r="1994">
          <cell r="D1994">
            <v>0</v>
          </cell>
          <cell r="F1994">
            <v>0</v>
          </cell>
          <cell r="H1994">
            <v>0</v>
          </cell>
        </row>
        <row r="1995">
          <cell r="D1995">
            <v>0</v>
          </cell>
          <cell r="F1995">
            <v>0</v>
          </cell>
          <cell r="H1995">
            <v>0</v>
          </cell>
        </row>
        <row r="1996">
          <cell r="D1996">
            <v>0</v>
          </cell>
          <cell r="F1996">
            <v>0</v>
          </cell>
          <cell r="H1996">
            <v>0</v>
          </cell>
        </row>
        <row r="1997">
          <cell r="D1997">
            <v>0</v>
          </cell>
          <cell r="F1997">
            <v>0</v>
          </cell>
          <cell r="H1997">
            <v>0</v>
          </cell>
        </row>
        <row r="1998">
          <cell r="D1998">
            <v>0</v>
          </cell>
          <cell r="F1998">
            <v>0</v>
          </cell>
          <cell r="H1998">
            <v>0</v>
          </cell>
        </row>
        <row r="1999">
          <cell r="D1999">
            <v>0</v>
          </cell>
          <cell r="F1999">
            <v>0</v>
          </cell>
          <cell r="H1999">
            <v>0</v>
          </cell>
        </row>
        <row r="2000">
          <cell r="D2000">
            <v>0</v>
          </cell>
          <cell r="F2000">
            <v>0</v>
          </cell>
          <cell r="H2000">
            <v>0</v>
          </cell>
        </row>
        <row r="2001">
          <cell r="D2001">
            <v>0</v>
          </cell>
          <cell r="F2001">
            <v>0</v>
          </cell>
          <cell r="H2001">
            <v>0</v>
          </cell>
        </row>
        <row r="2002">
          <cell r="D2002">
            <v>0</v>
          </cell>
          <cell r="F2002">
            <v>0</v>
          </cell>
          <cell r="H2002">
            <v>0</v>
          </cell>
        </row>
        <row r="2003">
          <cell r="D2003">
            <v>0</v>
          </cell>
          <cell r="F2003">
            <v>0</v>
          </cell>
          <cell r="H2003">
            <v>0</v>
          </cell>
        </row>
        <row r="2004">
          <cell r="D2004">
            <v>0</v>
          </cell>
          <cell r="F2004">
            <v>0</v>
          </cell>
          <cell r="H2004">
            <v>0</v>
          </cell>
        </row>
        <row r="2005">
          <cell r="D2005">
            <v>0</v>
          </cell>
          <cell r="F2005">
            <v>0</v>
          </cell>
          <cell r="H2005">
            <v>0</v>
          </cell>
        </row>
        <row r="2006">
          <cell r="D2006">
            <v>0</v>
          </cell>
          <cell r="F2006">
            <v>0</v>
          </cell>
          <cell r="H2006">
            <v>0</v>
          </cell>
        </row>
        <row r="2007">
          <cell r="D2007">
            <v>0</v>
          </cell>
          <cell r="F2007">
            <v>0</v>
          </cell>
          <cell r="H2007">
            <v>0</v>
          </cell>
        </row>
        <row r="2008">
          <cell r="D2008">
            <v>0</v>
          </cell>
          <cell r="F2008">
            <v>0</v>
          </cell>
          <cell r="H2008">
            <v>0</v>
          </cell>
        </row>
        <row r="2009">
          <cell r="D2009">
            <v>0</v>
          </cell>
          <cell r="F2009">
            <v>0</v>
          </cell>
          <cell r="H2009">
            <v>0</v>
          </cell>
        </row>
        <row r="2010">
          <cell r="D2010">
            <v>0</v>
          </cell>
          <cell r="F2010">
            <v>0</v>
          </cell>
          <cell r="H2010">
            <v>0</v>
          </cell>
        </row>
        <row r="2011">
          <cell r="D2011">
            <v>0</v>
          </cell>
          <cell r="F2011">
            <v>0</v>
          </cell>
          <cell r="H2011">
            <v>0</v>
          </cell>
        </row>
        <row r="2012">
          <cell r="D2012">
            <v>0</v>
          </cell>
          <cell r="F2012">
            <v>0</v>
          </cell>
          <cell r="H2012">
            <v>0</v>
          </cell>
        </row>
        <row r="2013">
          <cell r="D2013">
            <v>0</v>
          </cell>
          <cell r="F2013">
            <v>0</v>
          </cell>
          <cell r="H2013">
            <v>0</v>
          </cell>
        </row>
        <row r="2014">
          <cell r="D2014">
            <v>0</v>
          </cell>
          <cell r="F2014">
            <v>0</v>
          </cell>
          <cell r="H2014">
            <v>0</v>
          </cell>
        </row>
        <row r="2015">
          <cell r="D2015">
            <v>0</v>
          </cell>
          <cell r="F2015">
            <v>0</v>
          </cell>
          <cell r="H2015">
            <v>0</v>
          </cell>
        </row>
        <row r="2016">
          <cell r="D2016">
            <v>0</v>
          </cell>
          <cell r="F2016">
            <v>0</v>
          </cell>
          <cell r="H2016">
            <v>0</v>
          </cell>
        </row>
        <row r="2017">
          <cell r="D2017">
            <v>0</v>
          </cell>
          <cell r="F2017">
            <v>0</v>
          </cell>
          <cell r="H2017">
            <v>0</v>
          </cell>
        </row>
        <row r="2018">
          <cell r="D2018">
            <v>0</v>
          </cell>
          <cell r="F2018">
            <v>0</v>
          </cell>
          <cell r="H2018">
            <v>0</v>
          </cell>
        </row>
        <row r="2019">
          <cell r="D2019">
            <v>0</v>
          </cell>
          <cell r="F2019">
            <v>0</v>
          </cell>
          <cell r="H2019">
            <v>0</v>
          </cell>
        </row>
        <row r="2020">
          <cell r="D2020">
            <v>0</v>
          </cell>
          <cell r="F2020">
            <v>0</v>
          </cell>
          <cell r="H2020">
            <v>0</v>
          </cell>
        </row>
        <row r="2021">
          <cell r="D2021">
            <v>0</v>
          </cell>
          <cell r="F2021">
            <v>0</v>
          </cell>
          <cell r="H2021">
            <v>0</v>
          </cell>
        </row>
        <row r="2022">
          <cell r="D2022">
            <v>0</v>
          </cell>
          <cell r="F2022">
            <v>0</v>
          </cell>
          <cell r="H2022">
            <v>0</v>
          </cell>
        </row>
        <row r="2023">
          <cell r="D2023">
            <v>0</v>
          </cell>
          <cell r="F2023">
            <v>0</v>
          </cell>
          <cell r="H2023">
            <v>0</v>
          </cell>
        </row>
        <row r="2024">
          <cell r="D2024">
            <v>0</v>
          </cell>
          <cell r="F2024">
            <v>0</v>
          </cell>
          <cell r="H2024">
            <v>0</v>
          </cell>
        </row>
        <row r="2025">
          <cell r="D2025">
            <v>0</v>
          </cell>
          <cell r="F2025">
            <v>0</v>
          </cell>
          <cell r="H2025">
            <v>0</v>
          </cell>
        </row>
        <row r="2026">
          <cell r="D2026">
            <v>0</v>
          </cell>
          <cell r="F2026">
            <v>0</v>
          </cell>
          <cell r="H2026">
            <v>0</v>
          </cell>
        </row>
        <row r="2027">
          <cell r="D2027">
            <v>0</v>
          </cell>
          <cell r="F2027">
            <v>0</v>
          </cell>
          <cell r="H2027">
            <v>0</v>
          </cell>
        </row>
        <row r="2028">
          <cell r="D2028">
            <v>0</v>
          </cell>
          <cell r="F2028">
            <v>0</v>
          </cell>
          <cell r="H2028">
            <v>0</v>
          </cell>
        </row>
        <row r="2029">
          <cell r="D2029">
            <v>0</v>
          </cell>
          <cell r="F2029">
            <v>0</v>
          </cell>
          <cell r="H2029">
            <v>0</v>
          </cell>
        </row>
        <row r="2030">
          <cell r="D2030">
            <v>0</v>
          </cell>
          <cell r="F2030">
            <v>0</v>
          </cell>
          <cell r="H2030">
            <v>0</v>
          </cell>
        </row>
        <row r="2031">
          <cell r="D2031">
            <v>0</v>
          </cell>
          <cell r="F2031">
            <v>0</v>
          </cell>
          <cell r="H2031">
            <v>0</v>
          </cell>
        </row>
        <row r="2032">
          <cell r="D2032">
            <v>0</v>
          </cell>
          <cell r="F2032">
            <v>0</v>
          </cell>
          <cell r="H2032">
            <v>0</v>
          </cell>
        </row>
        <row r="2033">
          <cell r="D2033">
            <v>0</v>
          </cell>
          <cell r="F2033">
            <v>0</v>
          </cell>
          <cell r="H2033">
            <v>0</v>
          </cell>
        </row>
        <row r="2034">
          <cell r="D2034">
            <v>0</v>
          </cell>
          <cell r="F2034">
            <v>0</v>
          </cell>
          <cell r="H2034">
            <v>0</v>
          </cell>
        </row>
        <row r="2035">
          <cell r="D2035">
            <v>0</v>
          </cell>
          <cell r="F2035">
            <v>0</v>
          </cell>
          <cell r="H2035">
            <v>0</v>
          </cell>
        </row>
        <row r="2036">
          <cell r="D2036">
            <v>0</v>
          </cell>
          <cell r="F2036">
            <v>0</v>
          </cell>
          <cell r="H2036">
            <v>0</v>
          </cell>
        </row>
        <row r="2037">
          <cell r="D2037">
            <v>0</v>
          </cell>
          <cell r="F2037">
            <v>0</v>
          </cell>
          <cell r="H2037">
            <v>0</v>
          </cell>
        </row>
        <row r="2038">
          <cell r="D2038">
            <v>0</v>
          </cell>
          <cell r="F2038">
            <v>0</v>
          </cell>
          <cell r="H2038">
            <v>0</v>
          </cell>
        </row>
        <row r="2039">
          <cell r="D2039">
            <v>0</v>
          </cell>
          <cell r="F2039">
            <v>0</v>
          </cell>
          <cell r="H2039">
            <v>0</v>
          </cell>
        </row>
        <row r="2040">
          <cell r="D2040">
            <v>0</v>
          </cell>
          <cell r="F2040">
            <v>0</v>
          </cell>
          <cell r="H2040">
            <v>0</v>
          </cell>
        </row>
        <row r="2041">
          <cell r="D2041">
            <v>0</v>
          </cell>
          <cell r="F2041">
            <v>0</v>
          </cell>
          <cell r="H2041">
            <v>0</v>
          </cell>
        </row>
        <row r="2042">
          <cell r="D2042">
            <v>0</v>
          </cell>
          <cell r="F2042">
            <v>0</v>
          </cell>
          <cell r="H2042">
            <v>0</v>
          </cell>
        </row>
        <row r="2043">
          <cell r="D2043">
            <v>0</v>
          </cell>
          <cell r="F2043">
            <v>0</v>
          </cell>
          <cell r="H2043">
            <v>0</v>
          </cell>
        </row>
        <row r="2044">
          <cell r="D2044">
            <v>0</v>
          </cell>
          <cell r="F2044">
            <v>0</v>
          </cell>
          <cell r="H2044">
            <v>0</v>
          </cell>
        </row>
        <row r="2045">
          <cell r="D2045">
            <v>0</v>
          </cell>
          <cell r="F2045">
            <v>0</v>
          </cell>
          <cell r="H2045">
            <v>0</v>
          </cell>
        </row>
        <row r="2046">
          <cell r="D2046">
            <v>0</v>
          </cell>
          <cell r="F2046">
            <v>0</v>
          </cell>
          <cell r="H2046">
            <v>0</v>
          </cell>
        </row>
        <row r="2047">
          <cell r="D2047">
            <v>0</v>
          </cell>
          <cell r="F2047">
            <v>0</v>
          </cell>
          <cell r="H2047">
            <v>0</v>
          </cell>
        </row>
        <row r="2048">
          <cell r="D2048">
            <v>0</v>
          </cell>
          <cell r="F2048">
            <v>0</v>
          </cell>
          <cell r="H2048">
            <v>0</v>
          </cell>
        </row>
        <row r="2049">
          <cell r="D2049">
            <v>0</v>
          </cell>
          <cell r="F2049">
            <v>0</v>
          </cell>
          <cell r="H2049">
            <v>0</v>
          </cell>
        </row>
        <row r="2050">
          <cell r="D2050">
            <v>0</v>
          </cell>
          <cell r="F2050">
            <v>0</v>
          </cell>
          <cell r="H2050">
            <v>0</v>
          </cell>
        </row>
        <row r="2051">
          <cell r="D2051">
            <v>0</v>
          </cell>
          <cell r="F2051">
            <v>0</v>
          </cell>
          <cell r="H2051">
            <v>0</v>
          </cell>
        </row>
        <row r="2052">
          <cell r="D2052">
            <v>0</v>
          </cell>
          <cell r="F2052">
            <v>0</v>
          </cell>
          <cell r="H2052">
            <v>0</v>
          </cell>
        </row>
        <row r="2053">
          <cell r="D2053">
            <v>0</v>
          </cell>
          <cell r="F2053">
            <v>0</v>
          </cell>
          <cell r="H2053">
            <v>0</v>
          </cell>
        </row>
        <row r="2054">
          <cell r="D2054">
            <v>0</v>
          </cell>
          <cell r="F2054">
            <v>0</v>
          </cell>
          <cell r="H2054">
            <v>0</v>
          </cell>
        </row>
        <row r="2055">
          <cell r="D2055">
            <v>0</v>
          </cell>
          <cell r="F2055">
            <v>0</v>
          </cell>
          <cell r="H2055">
            <v>0</v>
          </cell>
        </row>
        <row r="2056">
          <cell r="D2056">
            <v>0</v>
          </cell>
          <cell r="F2056">
            <v>0</v>
          </cell>
          <cell r="H2056">
            <v>0</v>
          </cell>
        </row>
        <row r="2057">
          <cell r="D2057">
            <v>0</v>
          </cell>
          <cell r="F2057">
            <v>0</v>
          </cell>
          <cell r="H2057">
            <v>0</v>
          </cell>
        </row>
        <row r="2058">
          <cell r="D2058">
            <v>0</v>
          </cell>
          <cell r="F2058">
            <v>0</v>
          </cell>
          <cell r="H2058">
            <v>0</v>
          </cell>
        </row>
        <row r="2059">
          <cell r="D2059">
            <v>0</v>
          </cell>
          <cell r="F2059">
            <v>0</v>
          </cell>
          <cell r="H2059">
            <v>0</v>
          </cell>
        </row>
        <row r="2060">
          <cell r="D2060">
            <v>0</v>
          </cell>
          <cell r="F2060">
            <v>0</v>
          </cell>
          <cell r="H2060">
            <v>0</v>
          </cell>
        </row>
        <row r="2061">
          <cell r="D2061">
            <v>0</v>
          </cell>
          <cell r="F2061">
            <v>0</v>
          </cell>
          <cell r="H2061">
            <v>0</v>
          </cell>
        </row>
        <row r="2062">
          <cell r="D2062">
            <v>0</v>
          </cell>
          <cell r="F2062">
            <v>0</v>
          </cell>
          <cell r="H2062">
            <v>0</v>
          </cell>
        </row>
        <row r="2063">
          <cell r="D2063">
            <v>0</v>
          </cell>
          <cell r="F2063">
            <v>0</v>
          </cell>
          <cell r="H2063">
            <v>0</v>
          </cell>
        </row>
        <row r="2064">
          <cell r="D2064">
            <v>0</v>
          </cell>
          <cell r="F2064">
            <v>0</v>
          </cell>
          <cell r="H2064">
            <v>0</v>
          </cell>
        </row>
        <row r="2065">
          <cell r="D2065">
            <v>0</v>
          </cell>
          <cell r="F2065">
            <v>0</v>
          </cell>
          <cell r="H2065">
            <v>0</v>
          </cell>
        </row>
        <row r="2066">
          <cell r="D2066">
            <v>0</v>
          </cell>
          <cell r="F2066">
            <v>0</v>
          </cell>
          <cell r="H2066">
            <v>0</v>
          </cell>
        </row>
        <row r="2067">
          <cell r="D2067">
            <v>0</v>
          </cell>
          <cell r="F2067">
            <v>0</v>
          </cell>
          <cell r="H2067">
            <v>0</v>
          </cell>
        </row>
        <row r="2068">
          <cell r="D2068">
            <v>0</v>
          </cell>
          <cell r="F2068">
            <v>0</v>
          </cell>
          <cell r="H2068">
            <v>0</v>
          </cell>
        </row>
        <row r="2069">
          <cell r="D2069">
            <v>0</v>
          </cell>
          <cell r="F2069">
            <v>0</v>
          </cell>
          <cell r="H2069">
            <v>0</v>
          </cell>
        </row>
        <row r="2070">
          <cell r="D2070">
            <v>0</v>
          </cell>
          <cell r="F2070">
            <v>0</v>
          </cell>
          <cell r="H2070">
            <v>0</v>
          </cell>
        </row>
        <row r="2071">
          <cell r="D2071">
            <v>0</v>
          </cell>
          <cell r="F2071">
            <v>0</v>
          </cell>
          <cell r="H2071">
            <v>0</v>
          </cell>
        </row>
        <row r="2072">
          <cell r="D2072">
            <v>0</v>
          </cell>
          <cell r="F2072">
            <v>0</v>
          </cell>
          <cell r="H2072">
            <v>0</v>
          </cell>
        </row>
        <row r="2073">
          <cell r="D2073">
            <v>0</v>
          </cell>
          <cell r="F2073">
            <v>0</v>
          </cell>
          <cell r="H2073">
            <v>0</v>
          </cell>
        </row>
        <row r="2074">
          <cell r="D2074">
            <v>0</v>
          </cell>
          <cell r="F2074">
            <v>0</v>
          </cell>
          <cell r="H2074">
            <v>0</v>
          </cell>
        </row>
        <row r="2075">
          <cell r="D2075">
            <v>0</v>
          </cell>
          <cell r="F2075">
            <v>0</v>
          </cell>
          <cell r="H2075">
            <v>0</v>
          </cell>
        </row>
        <row r="2076">
          <cell r="D2076">
            <v>0</v>
          </cell>
          <cell r="F2076">
            <v>0</v>
          </cell>
          <cell r="H2076">
            <v>0</v>
          </cell>
        </row>
        <row r="2077">
          <cell r="D2077">
            <v>0</v>
          </cell>
          <cell r="F2077">
            <v>0</v>
          </cell>
          <cell r="H2077">
            <v>0</v>
          </cell>
        </row>
        <row r="2078">
          <cell r="D2078">
            <v>0</v>
          </cell>
          <cell r="F2078">
            <v>0</v>
          </cell>
          <cell r="H2078">
            <v>0</v>
          </cell>
        </row>
        <row r="2079">
          <cell r="D2079">
            <v>0</v>
          </cell>
          <cell r="F2079">
            <v>0</v>
          </cell>
          <cell r="H2079">
            <v>0</v>
          </cell>
        </row>
        <row r="2080">
          <cell r="D2080">
            <v>0</v>
          </cell>
          <cell r="F2080">
            <v>0</v>
          </cell>
          <cell r="H2080">
            <v>0</v>
          </cell>
        </row>
        <row r="2081">
          <cell r="D2081">
            <v>0</v>
          </cell>
          <cell r="F2081">
            <v>0</v>
          </cell>
          <cell r="H2081">
            <v>0</v>
          </cell>
        </row>
        <row r="2082">
          <cell r="D2082">
            <v>0</v>
          </cell>
          <cell r="F2082">
            <v>0</v>
          </cell>
          <cell r="H2082">
            <v>0</v>
          </cell>
        </row>
        <row r="2083">
          <cell r="D2083">
            <v>0</v>
          </cell>
          <cell r="F2083">
            <v>0</v>
          </cell>
          <cell r="H2083">
            <v>0</v>
          </cell>
        </row>
        <row r="2084">
          <cell r="D2084">
            <v>0</v>
          </cell>
          <cell r="F2084">
            <v>0</v>
          </cell>
          <cell r="H2084">
            <v>0</v>
          </cell>
        </row>
        <row r="2085">
          <cell r="D2085">
            <v>0</v>
          </cell>
          <cell r="F2085">
            <v>0</v>
          </cell>
          <cell r="H2085">
            <v>0</v>
          </cell>
        </row>
        <row r="2086">
          <cell r="D2086">
            <v>0</v>
          </cell>
          <cell r="F2086">
            <v>0</v>
          </cell>
          <cell r="H2086">
            <v>0</v>
          </cell>
        </row>
        <row r="2087">
          <cell r="D2087">
            <v>0</v>
          </cell>
          <cell r="F2087">
            <v>0</v>
          </cell>
          <cell r="H2087">
            <v>0</v>
          </cell>
        </row>
        <row r="2088">
          <cell r="D2088">
            <v>0</v>
          </cell>
          <cell r="F2088">
            <v>0</v>
          </cell>
          <cell r="H2088">
            <v>0</v>
          </cell>
        </row>
        <row r="2089">
          <cell r="D2089">
            <v>0</v>
          </cell>
          <cell r="F2089">
            <v>0</v>
          </cell>
          <cell r="H2089">
            <v>0</v>
          </cell>
        </row>
        <row r="2090">
          <cell r="D2090">
            <v>0</v>
          </cell>
          <cell r="F2090">
            <v>0</v>
          </cell>
          <cell r="H2090">
            <v>0</v>
          </cell>
        </row>
        <row r="2091">
          <cell r="D2091">
            <v>0</v>
          </cell>
          <cell r="F2091">
            <v>0</v>
          </cell>
          <cell r="H2091">
            <v>0</v>
          </cell>
        </row>
        <row r="2092">
          <cell r="D2092">
            <v>0</v>
          </cell>
          <cell r="F2092">
            <v>0</v>
          </cell>
          <cell r="H2092">
            <v>0</v>
          </cell>
        </row>
        <row r="2093">
          <cell r="D2093">
            <v>0</v>
          </cell>
          <cell r="F2093">
            <v>0</v>
          </cell>
          <cell r="H2093">
            <v>0</v>
          </cell>
        </row>
        <row r="2094">
          <cell r="D2094">
            <v>0</v>
          </cell>
          <cell r="F2094">
            <v>0</v>
          </cell>
          <cell r="H2094">
            <v>0</v>
          </cell>
        </row>
        <row r="2095">
          <cell r="D2095">
            <v>0</v>
          </cell>
          <cell r="F2095">
            <v>0</v>
          </cell>
          <cell r="H2095">
            <v>0</v>
          </cell>
        </row>
        <row r="2096">
          <cell r="D2096">
            <v>0</v>
          </cell>
          <cell r="F2096">
            <v>0</v>
          </cell>
          <cell r="H2096">
            <v>0</v>
          </cell>
        </row>
        <row r="2097">
          <cell r="D2097">
            <v>0</v>
          </cell>
          <cell r="F2097">
            <v>0</v>
          </cell>
          <cell r="H2097">
            <v>0</v>
          </cell>
        </row>
        <row r="2098">
          <cell r="D2098">
            <v>0</v>
          </cell>
          <cell r="F2098">
            <v>0</v>
          </cell>
          <cell r="H2098">
            <v>0</v>
          </cell>
        </row>
        <row r="2099">
          <cell r="D2099">
            <v>0</v>
          </cell>
          <cell r="F2099">
            <v>0</v>
          </cell>
          <cell r="H2099">
            <v>0</v>
          </cell>
        </row>
        <row r="2100">
          <cell r="D2100">
            <v>0</v>
          </cell>
          <cell r="F2100">
            <v>0</v>
          </cell>
          <cell r="H2100">
            <v>0</v>
          </cell>
        </row>
        <row r="2101">
          <cell r="D2101">
            <v>0</v>
          </cell>
          <cell r="F2101">
            <v>0</v>
          </cell>
          <cell r="H2101">
            <v>0</v>
          </cell>
        </row>
        <row r="2102">
          <cell r="D2102">
            <v>0</v>
          </cell>
          <cell r="F2102">
            <v>0</v>
          </cell>
          <cell r="H2102">
            <v>0</v>
          </cell>
        </row>
        <row r="2103">
          <cell r="D2103">
            <v>0</v>
          </cell>
          <cell r="F2103">
            <v>0</v>
          </cell>
          <cell r="H2103">
            <v>0</v>
          </cell>
        </row>
        <row r="2104">
          <cell r="D2104">
            <v>0</v>
          </cell>
          <cell r="F2104">
            <v>0</v>
          </cell>
          <cell r="H2104">
            <v>0</v>
          </cell>
        </row>
        <row r="2105">
          <cell r="D2105">
            <v>0</v>
          </cell>
          <cell r="F2105">
            <v>0</v>
          </cell>
          <cell r="H2105">
            <v>0</v>
          </cell>
        </row>
        <row r="2106">
          <cell r="D2106">
            <v>0</v>
          </cell>
          <cell r="F2106">
            <v>0</v>
          </cell>
          <cell r="H2106">
            <v>0</v>
          </cell>
        </row>
        <row r="2107">
          <cell r="D2107">
            <v>0</v>
          </cell>
          <cell r="F2107">
            <v>0</v>
          </cell>
          <cell r="H2107">
            <v>0</v>
          </cell>
        </row>
        <row r="2108">
          <cell r="D2108">
            <v>0</v>
          </cell>
          <cell r="F2108">
            <v>0</v>
          </cell>
          <cell r="H2108">
            <v>0</v>
          </cell>
        </row>
        <row r="2109">
          <cell r="D2109">
            <v>0</v>
          </cell>
          <cell r="F2109">
            <v>0</v>
          </cell>
          <cell r="H2109">
            <v>0</v>
          </cell>
        </row>
        <row r="2110">
          <cell r="D2110">
            <v>0</v>
          </cell>
          <cell r="F2110">
            <v>0</v>
          </cell>
          <cell r="H2110">
            <v>0</v>
          </cell>
        </row>
        <row r="2111">
          <cell r="D2111">
            <v>0</v>
          </cell>
          <cell r="F2111">
            <v>0</v>
          </cell>
          <cell r="H2111">
            <v>0</v>
          </cell>
        </row>
        <row r="2112">
          <cell r="D2112">
            <v>0</v>
          </cell>
          <cell r="F2112">
            <v>0</v>
          </cell>
          <cell r="H2112">
            <v>0</v>
          </cell>
        </row>
        <row r="2113">
          <cell r="D2113">
            <v>0</v>
          </cell>
          <cell r="F2113">
            <v>0</v>
          </cell>
          <cell r="H2113">
            <v>0</v>
          </cell>
        </row>
        <row r="2114">
          <cell r="D2114">
            <v>0</v>
          </cell>
          <cell r="F2114">
            <v>0</v>
          </cell>
          <cell r="H2114">
            <v>0</v>
          </cell>
        </row>
        <row r="2115">
          <cell r="D2115">
            <v>0</v>
          </cell>
          <cell r="F2115">
            <v>0</v>
          </cell>
          <cell r="H2115">
            <v>0</v>
          </cell>
        </row>
        <row r="2116">
          <cell r="D2116">
            <v>0</v>
          </cell>
          <cell r="F2116">
            <v>0</v>
          </cell>
          <cell r="H2116">
            <v>0</v>
          </cell>
        </row>
        <row r="2117">
          <cell r="D2117">
            <v>0</v>
          </cell>
          <cell r="F2117">
            <v>0</v>
          </cell>
          <cell r="H2117">
            <v>0</v>
          </cell>
        </row>
        <row r="2118">
          <cell r="D2118">
            <v>0</v>
          </cell>
          <cell r="F2118">
            <v>0</v>
          </cell>
          <cell r="H2118">
            <v>0</v>
          </cell>
        </row>
        <row r="2119">
          <cell r="D2119">
            <v>0</v>
          </cell>
          <cell r="F2119">
            <v>0</v>
          </cell>
          <cell r="H2119">
            <v>0</v>
          </cell>
        </row>
        <row r="2120">
          <cell r="D2120">
            <v>0</v>
          </cell>
          <cell r="F2120">
            <v>0</v>
          </cell>
          <cell r="H2120">
            <v>0</v>
          </cell>
        </row>
        <row r="2121">
          <cell r="D2121">
            <v>0</v>
          </cell>
          <cell r="F2121">
            <v>0</v>
          </cell>
          <cell r="H2121">
            <v>0</v>
          </cell>
        </row>
        <row r="2122">
          <cell r="D2122">
            <v>0</v>
          </cell>
          <cell r="F2122">
            <v>0</v>
          </cell>
          <cell r="H2122">
            <v>0</v>
          </cell>
        </row>
        <row r="2123">
          <cell r="D2123">
            <v>0</v>
          </cell>
          <cell r="F2123">
            <v>0</v>
          </cell>
          <cell r="H2123">
            <v>0</v>
          </cell>
        </row>
        <row r="2124">
          <cell r="D2124">
            <v>0</v>
          </cell>
          <cell r="F2124">
            <v>0</v>
          </cell>
          <cell r="H2124">
            <v>0</v>
          </cell>
        </row>
        <row r="2125">
          <cell r="D2125">
            <v>0</v>
          </cell>
          <cell r="F2125">
            <v>0</v>
          </cell>
          <cell r="H2125">
            <v>0</v>
          </cell>
        </row>
        <row r="2126">
          <cell r="D2126">
            <v>0</v>
          </cell>
          <cell r="F2126">
            <v>0</v>
          </cell>
          <cell r="H2126">
            <v>0</v>
          </cell>
        </row>
        <row r="2127">
          <cell r="D2127">
            <v>0</v>
          </cell>
          <cell r="F2127">
            <v>0</v>
          </cell>
          <cell r="H2127">
            <v>0</v>
          </cell>
        </row>
        <row r="2128">
          <cell r="D2128">
            <v>0</v>
          </cell>
          <cell r="F2128">
            <v>0</v>
          </cell>
          <cell r="H2128">
            <v>0</v>
          </cell>
        </row>
        <row r="2129">
          <cell r="D2129">
            <v>0</v>
          </cell>
          <cell r="F2129">
            <v>0</v>
          </cell>
          <cell r="H2129">
            <v>0</v>
          </cell>
        </row>
        <row r="2130">
          <cell r="D2130">
            <v>0</v>
          </cell>
          <cell r="F2130">
            <v>0</v>
          </cell>
          <cell r="H2130">
            <v>0</v>
          </cell>
        </row>
        <row r="2131">
          <cell r="D2131">
            <v>0</v>
          </cell>
          <cell r="F2131">
            <v>0</v>
          </cell>
          <cell r="H2131">
            <v>0</v>
          </cell>
        </row>
        <row r="2132">
          <cell r="D2132">
            <v>0</v>
          </cell>
          <cell r="F2132">
            <v>0</v>
          </cell>
          <cell r="H2132">
            <v>0</v>
          </cell>
        </row>
        <row r="2133">
          <cell r="D2133">
            <v>0</v>
          </cell>
          <cell r="F2133">
            <v>0</v>
          </cell>
          <cell r="H2133">
            <v>0</v>
          </cell>
        </row>
        <row r="2134">
          <cell r="D2134">
            <v>0</v>
          </cell>
          <cell r="F2134">
            <v>0</v>
          </cell>
          <cell r="H2134">
            <v>0</v>
          </cell>
        </row>
        <row r="2135">
          <cell r="D2135">
            <v>0</v>
          </cell>
          <cell r="F2135">
            <v>0</v>
          </cell>
          <cell r="H2135">
            <v>0</v>
          </cell>
        </row>
        <row r="2136">
          <cell r="D2136">
            <v>0</v>
          </cell>
          <cell r="F2136">
            <v>0</v>
          </cell>
          <cell r="H2136">
            <v>0</v>
          </cell>
        </row>
        <row r="2137">
          <cell r="D2137">
            <v>0</v>
          </cell>
          <cell r="F2137">
            <v>0</v>
          </cell>
          <cell r="H2137">
            <v>0</v>
          </cell>
        </row>
        <row r="2138">
          <cell r="D2138">
            <v>0</v>
          </cell>
          <cell r="F2138">
            <v>0</v>
          </cell>
          <cell r="H2138">
            <v>0</v>
          </cell>
        </row>
        <row r="2139">
          <cell r="D2139">
            <v>0</v>
          </cell>
          <cell r="F2139">
            <v>0</v>
          </cell>
          <cell r="H2139">
            <v>0</v>
          </cell>
        </row>
        <row r="2140">
          <cell r="D2140">
            <v>0</v>
          </cell>
          <cell r="F2140">
            <v>0</v>
          </cell>
          <cell r="H2140">
            <v>0</v>
          </cell>
        </row>
        <row r="2141">
          <cell r="D2141">
            <v>0</v>
          </cell>
          <cell r="F2141">
            <v>0</v>
          </cell>
          <cell r="H2141">
            <v>0</v>
          </cell>
        </row>
        <row r="2142">
          <cell r="D2142">
            <v>0</v>
          </cell>
          <cell r="F2142">
            <v>0</v>
          </cell>
          <cell r="H2142">
            <v>0</v>
          </cell>
        </row>
        <row r="2143">
          <cell r="D2143">
            <v>0</v>
          </cell>
          <cell r="F2143">
            <v>0</v>
          </cell>
          <cell r="H2143">
            <v>0</v>
          </cell>
        </row>
        <row r="2144">
          <cell r="D2144">
            <v>0</v>
          </cell>
          <cell r="F2144">
            <v>0</v>
          </cell>
          <cell r="H2144">
            <v>0</v>
          </cell>
        </row>
        <row r="2145">
          <cell r="D2145">
            <v>0</v>
          </cell>
          <cell r="F2145">
            <v>0</v>
          </cell>
          <cell r="H2145">
            <v>0</v>
          </cell>
        </row>
        <row r="2146">
          <cell r="D2146">
            <v>0</v>
          </cell>
          <cell r="F2146">
            <v>0</v>
          </cell>
          <cell r="H2146">
            <v>0</v>
          </cell>
        </row>
        <row r="2147">
          <cell r="D2147">
            <v>0</v>
          </cell>
          <cell r="F2147">
            <v>0</v>
          </cell>
          <cell r="H2147">
            <v>0</v>
          </cell>
        </row>
        <row r="2148">
          <cell r="D2148">
            <v>0</v>
          </cell>
          <cell r="F2148">
            <v>0</v>
          </cell>
          <cell r="H2148">
            <v>0</v>
          </cell>
        </row>
        <row r="2149">
          <cell r="D2149">
            <v>0</v>
          </cell>
          <cell r="F2149">
            <v>0</v>
          </cell>
          <cell r="H2149">
            <v>0</v>
          </cell>
        </row>
        <row r="2150">
          <cell r="D2150">
            <v>0</v>
          </cell>
          <cell r="F2150">
            <v>0</v>
          </cell>
          <cell r="H2150">
            <v>0</v>
          </cell>
        </row>
        <row r="2151">
          <cell r="D2151">
            <v>0</v>
          </cell>
          <cell r="F2151">
            <v>0</v>
          </cell>
          <cell r="H2151">
            <v>0</v>
          </cell>
        </row>
        <row r="2152">
          <cell r="D2152">
            <v>0</v>
          </cell>
          <cell r="F2152">
            <v>0</v>
          </cell>
          <cell r="H2152">
            <v>0</v>
          </cell>
        </row>
        <row r="2153">
          <cell r="D2153">
            <v>0</v>
          </cell>
          <cell r="F2153">
            <v>0</v>
          </cell>
          <cell r="H2153">
            <v>0</v>
          </cell>
        </row>
        <row r="2154">
          <cell r="D2154">
            <v>0</v>
          </cell>
          <cell r="F2154">
            <v>0</v>
          </cell>
          <cell r="H2154">
            <v>0</v>
          </cell>
        </row>
        <row r="2155">
          <cell r="D2155">
            <v>0</v>
          </cell>
          <cell r="F2155">
            <v>0</v>
          </cell>
          <cell r="H2155">
            <v>0</v>
          </cell>
        </row>
        <row r="2156">
          <cell r="D2156">
            <v>0</v>
          </cell>
          <cell r="F2156">
            <v>0</v>
          </cell>
          <cell r="H2156">
            <v>0</v>
          </cell>
        </row>
        <row r="2157">
          <cell r="D2157">
            <v>0</v>
          </cell>
          <cell r="F2157">
            <v>0</v>
          </cell>
          <cell r="H2157">
            <v>0</v>
          </cell>
        </row>
        <row r="2158">
          <cell r="D2158">
            <v>0</v>
          </cell>
          <cell r="F2158">
            <v>0</v>
          </cell>
          <cell r="H2158">
            <v>0</v>
          </cell>
        </row>
        <row r="2159">
          <cell r="D2159">
            <v>0</v>
          </cell>
          <cell r="F2159">
            <v>0</v>
          </cell>
          <cell r="H2159">
            <v>0</v>
          </cell>
        </row>
        <row r="2160">
          <cell r="D2160">
            <v>0</v>
          </cell>
          <cell r="F2160">
            <v>0</v>
          </cell>
          <cell r="H2160">
            <v>0</v>
          </cell>
        </row>
        <row r="2161">
          <cell r="D2161">
            <v>0</v>
          </cell>
          <cell r="F2161">
            <v>0</v>
          </cell>
          <cell r="H2161">
            <v>0</v>
          </cell>
        </row>
        <row r="2162">
          <cell r="D2162">
            <v>0</v>
          </cell>
          <cell r="F2162">
            <v>0</v>
          </cell>
          <cell r="H2162">
            <v>0</v>
          </cell>
        </row>
        <row r="2163">
          <cell r="D2163">
            <v>0</v>
          </cell>
          <cell r="F2163">
            <v>0</v>
          </cell>
          <cell r="H2163">
            <v>0</v>
          </cell>
        </row>
        <row r="2164">
          <cell r="D2164">
            <v>0</v>
          </cell>
          <cell r="F2164">
            <v>0</v>
          </cell>
          <cell r="H2164">
            <v>0</v>
          </cell>
        </row>
        <row r="2165">
          <cell r="D2165">
            <v>0</v>
          </cell>
          <cell r="F2165">
            <v>0</v>
          </cell>
          <cell r="H2165">
            <v>0</v>
          </cell>
        </row>
        <row r="2166">
          <cell r="D2166">
            <v>0</v>
          </cell>
          <cell r="F2166">
            <v>0</v>
          </cell>
          <cell r="H2166">
            <v>0</v>
          </cell>
        </row>
        <row r="2167">
          <cell r="D2167">
            <v>0</v>
          </cell>
          <cell r="F2167">
            <v>0</v>
          </cell>
          <cell r="H2167">
            <v>0</v>
          </cell>
        </row>
        <row r="2168">
          <cell r="D2168">
            <v>0</v>
          </cell>
          <cell r="F2168">
            <v>0</v>
          </cell>
          <cell r="H2168">
            <v>0</v>
          </cell>
        </row>
        <row r="2169">
          <cell r="D2169">
            <v>0</v>
          </cell>
          <cell r="F2169">
            <v>0</v>
          </cell>
          <cell r="H2169">
            <v>0</v>
          </cell>
        </row>
        <row r="2170">
          <cell r="D2170">
            <v>0</v>
          </cell>
          <cell r="F2170">
            <v>0</v>
          </cell>
          <cell r="H2170">
            <v>0</v>
          </cell>
        </row>
        <row r="2171">
          <cell r="D2171">
            <v>0</v>
          </cell>
          <cell r="F2171">
            <v>0</v>
          </cell>
          <cell r="H2171">
            <v>0</v>
          </cell>
        </row>
        <row r="2172">
          <cell r="D2172">
            <v>0</v>
          </cell>
          <cell r="F2172">
            <v>0</v>
          </cell>
          <cell r="H2172">
            <v>0</v>
          </cell>
        </row>
        <row r="2173">
          <cell r="D2173">
            <v>0</v>
          </cell>
          <cell r="F2173">
            <v>0</v>
          </cell>
          <cell r="H2173">
            <v>0</v>
          </cell>
        </row>
        <row r="2174">
          <cell r="D2174">
            <v>0</v>
          </cell>
          <cell r="F2174">
            <v>0</v>
          </cell>
          <cell r="H2174">
            <v>0</v>
          </cell>
        </row>
        <row r="2175">
          <cell r="D2175">
            <v>0</v>
          </cell>
          <cell r="F2175">
            <v>0</v>
          </cell>
          <cell r="H2175">
            <v>0</v>
          </cell>
        </row>
        <row r="2176">
          <cell r="D2176">
            <v>0</v>
          </cell>
          <cell r="F2176">
            <v>0</v>
          </cell>
          <cell r="H2176">
            <v>0</v>
          </cell>
        </row>
        <row r="2177">
          <cell r="D2177">
            <v>0</v>
          </cell>
          <cell r="F2177">
            <v>0</v>
          </cell>
          <cell r="H2177">
            <v>0</v>
          </cell>
        </row>
        <row r="2178">
          <cell r="D2178">
            <v>0</v>
          </cell>
          <cell r="F2178">
            <v>0</v>
          </cell>
          <cell r="H2178">
            <v>0</v>
          </cell>
        </row>
        <row r="2179">
          <cell r="D2179">
            <v>0</v>
          </cell>
          <cell r="F2179">
            <v>0</v>
          </cell>
          <cell r="H2179">
            <v>0</v>
          </cell>
        </row>
        <row r="2180">
          <cell r="D2180">
            <v>0</v>
          </cell>
          <cell r="F2180">
            <v>0</v>
          </cell>
          <cell r="H2180">
            <v>0</v>
          </cell>
        </row>
        <row r="2181">
          <cell r="D2181">
            <v>0</v>
          </cell>
          <cell r="F2181">
            <v>0</v>
          </cell>
          <cell r="H2181">
            <v>0</v>
          </cell>
        </row>
        <row r="2182">
          <cell r="D2182">
            <v>0</v>
          </cell>
          <cell r="F2182">
            <v>0</v>
          </cell>
          <cell r="H2182">
            <v>0</v>
          </cell>
        </row>
        <row r="2183">
          <cell r="D2183">
            <v>0</v>
          </cell>
          <cell r="F2183">
            <v>0</v>
          </cell>
          <cell r="H2183">
            <v>0</v>
          </cell>
        </row>
        <row r="2184">
          <cell r="D2184">
            <v>0</v>
          </cell>
          <cell r="F2184">
            <v>0</v>
          </cell>
          <cell r="H2184">
            <v>0</v>
          </cell>
        </row>
        <row r="2185">
          <cell r="D2185">
            <v>0</v>
          </cell>
          <cell r="F2185">
            <v>0</v>
          </cell>
          <cell r="H2185">
            <v>0</v>
          </cell>
        </row>
        <row r="2186">
          <cell r="D2186">
            <v>0</v>
          </cell>
          <cell r="F2186">
            <v>0</v>
          </cell>
          <cell r="H2186">
            <v>0</v>
          </cell>
        </row>
        <row r="2187">
          <cell r="D2187">
            <v>0</v>
          </cell>
          <cell r="F2187">
            <v>0</v>
          </cell>
          <cell r="H2187">
            <v>0</v>
          </cell>
        </row>
        <row r="2188">
          <cell r="D2188">
            <v>0</v>
          </cell>
          <cell r="F2188">
            <v>0</v>
          </cell>
          <cell r="H2188">
            <v>0</v>
          </cell>
        </row>
        <row r="2189">
          <cell r="D2189">
            <v>0</v>
          </cell>
          <cell r="F2189">
            <v>0</v>
          </cell>
          <cell r="H2189">
            <v>0</v>
          </cell>
        </row>
        <row r="2190">
          <cell r="D2190">
            <v>0</v>
          </cell>
          <cell r="F2190">
            <v>0</v>
          </cell>
          <cell r="H2190">
            <v>0</v>
          </cell>
        </row>
        <row r="2191">
          <cell r="D2191">
            <v>0</v>
          </cell>
          <cell r="F2191">
            <v>0</v>
          </cell>
          <cell r="H2191">
            <v>0</v>
          </cell>
        </row>
        <row r="2192">
          <cell r="D2192">
            <v>0</v>
          </cell>
          <cell r="F2192">
            <v>0</v>
          </cell>
          <cell r="H2192">
            <v>0</v>
          </cell>
        </row>
        <row r="2193">
          <cell r="D2193">
            <v>0</v>
          </cell>
          <cell r="F2193">
            <v>0</v>
          </cell>
          <cell r="H2193">
            <v>0</v>
          </cell>
        </row>
        <row r="2194">
          <cell r="D2194">
            <v>0</v>
          </cell>
          <cell r="F2194">
            <v>0</v>
          </cell>
          <cell r="H2194">
            <v>0</v>
          </cell>
        </row>
        <row r="2195">
          <cell r="D2195">
            <v>0</v>
          </cell>
          <cell r="F2195">
            <v>0</v>
          </cell>
          <cell r="H2195">
            <v>0</v>
          </cell>
        </row>
        <row r="2196">
          <cell r="D2196">
            <v>0</v>
          </cell>
          <cell r="F2196">
            <v>0</v>
          </cell>
          <cell r="H2196">
            <v>0</v>
          </cell>
        </row>
        <row r="2197">
          <cell r="D2197">
            <v>0</v>
          </cell>
          <cell r="F2197">
            <v>0</v>
          </cell>
          <cell r="H2197">
            <v>0</v>
          </cell>
        </row>
        <row r="2198">
          <cell r="D2198">
            <v>0</v>
          </cell>
          <cell r="F2198">
            <v>0</v>
          </cell>
          <cell r="H2198">
            <v>0</v>
          </cell>
        </row>
        <row r="2199">
          <cell r="D2199">
            <v>0</v>
          </cell>
          <cell r="F2199">
            <v>0</v>
          </cell>
          <cell r="H2199">
            <v>0</v>
          </cell>
        </row>
        <row r="2200">
          <cell r="D2200">
            <v>0</v>
          </cell>
          <cell r="F2200">
            <v>0</v>
          </cell>
          <cell r="H2200">
            <v>0</v>
          </cell>
        </row>
        <row r="2201">
          <cell r="D2201">
            <v>0</v>
          </cell>
          <cell r="F2201">
            <v>0</v>
          </cell>
          <cell r="H2201">
            <v>0</v>
          </cell>
        </row>
        <row r="2202">
          <cell r="D2202">
            <v>0</v>
          </cell>
          <cell r="F2202">
            <v>0</v>
          </cell>
          <cell r="H2202">
            <v>0</v>
          </cell>
        </row>
        <row r="2203">
          <cell r="D2203">
            <v>0</v>
          </cell>
          <cell r="F2203">
            <v>0</v>
          </cell>
          <cell r="H2203">
            <v>0</v>
          </cell>
        </row>
        <row r="2204">
          <cell r="D2204">
            <v>0</v>
          </cell>
          <cell r="F2204">
            <v>0</v>
          </cell>
          <cell r="H2204">
            <v>0</v>
          </cell>
        </row>
        <row r="2205">
          <cell r="D2205">
            <v>0</v>
          </cell>
          <cell r="F2205">
            <v>0</v>
          </cell>
          <cell r="H2205">
            <v>0</v>
          </cell>
        </row>
        <row r="2206">
          <cell r="D2206">
            <v>0</v>
          </cell>
          <cell r="F2206">
            <v>0</v>
          </cell>
          <cell r="H2206">
            <v>0</v>
          </cell>
        </row>
        <row r="2207">
          <cell r="D2207">
            <v>0</v>
          </cell>
          <cell r="F2207">
            <v>0</v>
          </cell>
          <cell r="H2207">
            <v>0</v>
          </cell>
        </row>
        <row r="2208">
          <cell r="D2208">
            <v>0</v>
          </cell>
          <cell r="F2208">
            <v>0</v>
          </cell>
          <cell r="H2208">
            <v>0</v>
          </cell>
        </row>
        <row r="2209">
          <cell r="D2209">
            <v>0</v>
          </cell>
          <cell r="F2209">
            <v>0</v>
          </cell>
          <cell r="H2209">
            <v>0</v>
          </cell>
        </row>
        <row r="2210">
          <cell r="D2210">
            <v>0</v>
          </cell>
          <cell r="F2210">
            <v>0</v>
          </cell>
          <cell r="H2210">
            <v>0</v>
          </cell>
        </row>
        <row r="2211">
          <cell r="D2211">
            <v>0</v>
          </cell>
          <cell r="F2211">
            <v>0</v>
          </cell>
          <cell r="H2211">
            <v>0</v>
          </cell>
        </row>
        <row r="2212">
          <cell r="D2212">
            <v>0</v>
          </cell>
          <cell r="F2212">
            <v>0</v>
          </cell>
          <cell r="H2212">
            <v>0</v>
          </cell>
        </row>
        <row r="2213">
          <cell r="D2213">
            <v>0</v>
          </cell>
          <cell r="F2213">
            <v>0</v>
          </cell>
          <cell r="H2213">
            <v>0</v>
          </cell>
        </row>
        <row r="2214">
          <cell r="D2214">
            <v>0</v>
          </cell>
          <cell r="F2214">
            <v>0</v>
          </cell>
          <cell r="H2214">
            <v>0</v>
          </cell>
        </row>
        <row r="2215">
          <cell r="D2215">
            <v>0</v>
          </cell>
          <cell r="F2215">
            <v>0</v>
          </cell>
          <cell r="H2215">
            <v>0</v>
          </cell>
        </row>
        <row r="2216">
          <cell r="D2216">
            <v>0</v>
          </cell>
          <cell r="F2216">
            <v>0</v>
          </cell>
          <cell r="H2216">
            <v>0</v>
          </cell>
        </row>
        <row r="2217">
          <cell r="D2217">
            <v>0</v>
          </cell>
          <cell r="F2217">
            <v>0</v>
          </cell>
          <cell r="H2217">
            <v>0</v>
          </cell>
        </row>
        <row r="2218">
          <cell r="D2218">
            <v>0</v>
          </cell>
          <cell r="F2218">
            <v>0</v>
          </cell>
          <cell r="H2218">
            <v>0</v>
          </cell>
        </row>
        <row r="2219">
          <cell r="D2219">
            <v>0</v>
          </cell>
          <cell r="F2219">
            <v>0</v>
          </cell>
          <cell r="H2219">
            <v>0</v>
          </cell>
        </row>
        <row r="2220">
          <cell r="D2220">
            <v>0</v>
          </cell>
          <cell r="F2220">
            <v>0</v>
          </cell>
          <cell r="H2220">
            <v>0</v>
          </cell>
        </row>
        <row r="2221">
          <cell r="D2221">
            <v>0</v>
          </cell>
          <cell r="F2221">
            <v>0</v>
          </cell>
          <cell r="H2221">
            <v>0</v>
          </cell>
        </row>
        <row r="2222">
          <cell r="D2222">
            <v>0</v>
          </cell>
          <cell r="F2222">
            <v>0</v>
          </cell>
          <cell r="H2222">
            <v>0</v>
          </cell>
        </row>
        <row r="2223">
          <cell r="D2223">
            <v>0</v>
          </cell>
          <cell r="F2223">
            <v>0</v>
          </cell>
          <cell r="H2223">
            <v>0</v>
          </cell>
        </row>
        <row r="2224">
          <cell r="D2224">
            <v>0</v>
          </cell>
          <cell r="F2224">
            <v>0</v>
          </cell>
          <cell r="H2224">
            <v>0</v>
          </cell>
        </row>
        <row r="2225">
          <cell r="D2225">
            <v>0</v>
          </cell>
          <cell r="F2225">
            <v>0</v>
          </cell>
          <cell r="H2225">
            <v>0</v>
          </cell>
        </row>
        <row r="2226">
          <cell r="D2226">
            <v>0</v>
          </cell>
          <cell r="F2226">
            <v>0</v>
          </cell>
          <cell r="H2226">
            <v>0</v>
          </cell>
        </row>
        <row r="2227">
          <cell r="D2227">
            <v>0</v>
          </cell>
          <cell r="F2227">
            <v>0</v>
          </cell>
          <cell r="H2227">
            <v>0</v>
          </cell>
        </row>
        <row r="2228">
          <cell r="D2228">
            <v>0</v>
          </cell>
          <cell r="F2228">
            <v>0</v>
          </cell>
          <cell r="H2228">
            <v>0</v>
          </cell>
        </row>
        <row r="2229">
          <cell r="D2229">
            <v>0</v>
          </cell>
          <cell r="F2229">
            <v>0</v>
          </cell>
          <cell r="H2229">
            <v>0</v>
          </cell>
        </row>
        <row r="2230">
          <cell r="D2230">
            <v>0</v>
          </cell>
          <cell r="F2230">
            <v>0</v>
          </cell>
          <cell r="H2230">
            <v>0</v>
          </cell>
        </row>
        <row r="2231">
          <cell r="D2231">
            <v>0</v>
          </cell>
          <cell r="F2231">
            <v>0</v>
          </cell>
          <cell r="H2231">
            <v>0</v>
          </cell>
        </row>
        <row r="2232">
          <cell r="D2232">
            <v>0</v>
          </cell>
          <cell r="F2232">
            <v>0</v>
          </cell>
          <cell r="H2232">
            <v>0</v>
          </cell>
        </row>
        <row r="2233">
          <cell r="D2233">
            <v>0</v>
          </cell>
          <cell r="F2233">
            <v>0</v>
          </cell>
          <cell r="H2233">
            <v>0</v>
          </cell>
        </row>
        <row r="2234">
          <cell r="D2234">
            <v>0</v>
          </cell>
          <cell r="F2234">
            <v>0</v>
          </cell>
          <cell r="H2234">
            <v>0</v>
          </cell>
        </row>
        <row r="2235">
          <cell r="D2235">
            <v>0</v>
          </cell>
          <cell r="F2235">
            <v>0</v>
          </cell>
          <cell r="H2235">
            <v>0</v>
          </cell>
        </row>
        <row r="2236">
          <cell r="D2236">
            <v>0</v>
          </cell>
          <cell r="F2236">
            <v>0</v>
          </cell>
          <cell r="H2236">
            <v>0</v>
          </cell>
        </row>
        <row r="2237">
          <cell r="D2237">
            <v>0</v>
          </cell>
          <cell r="F2237">
            <v>0</v>
          </cell>
          <cell r="H2237">
            <v>0</v>
          </cell>
        </row>
        <row r="2238">
          <cell r="D2238">
            <v>0</v>
          </cell>
          <cell r="F2238">
            <v>0</v>
          </cell>
          <cell r="H2238">
            <v>0</v>
          </cell>
        </row>
        <row r="2239">
          <cell r="D2239">
            <v>0</v>
          </cell>
          <cell r="F2239">
            <v>0</v>
          </cell>
          <cell r="H2239">
            <v>0</v>
          </cell>
        </row>
        <row r="2240">
          <cell r="D2240">
            <v>0</v>
          </cell>
          <cell r="F2240">
            <v>0</v>
          </cell>
          <cell r="H2240">
            <v>0</v>
          </cell>
        </row>
        <row r="2241">
          <cell r="D2241">
            <v>0</v>
          </cell>
          <cell r="F2241">
            <v>0</v>
          </cell>
          <cell r="H2241">
            <v>0</v>
          </cell>
        </row>
        <row r="2242">
          <cell r="D2242">
            <v>0</v>
          </cell>
          <cell r="F2242">
            <v>0</v>
          </cell>
          <cell r="H2242">
            <v>0</v>
          </cell>
        </row>
        <row r="2243">
          <cell r="D2243">
            <v>0</v>
          </cell>
          <cell r="F2243">
            <v>0</v>
          </cell>
          <cell r="H2243">
            <v>0</v>
          </cell>
        </row>
        <row r="2244">
          <cell r="D2244">
            <v>0</v>
          </cell>
          <cell r="F2244">
            <v>0</v>
          </cell>
          <cell r="H2244">
            <v>0</v>
          </cell>
        </row>
        <row r="2245">
          <cell r="D2245">
            <v>0</v>
          </cell>
          <cell r="F2245">
            <v>0</v>
          </cell>
          <cell r="H2245">
            <v>0</v>
          </cell>
        </row>
        <row r="2246">
          <cell r="D2246">
            <v>0</v>
          </cell>
          <cell r="F2246">
            <v>0</v>
          </cell>
          <cell r="H2246">
            <v>0</v>
          </cell>
        </row>
        <row r="2247">
          <cell r="D2247">
            <v>0</v>
          </cell>
          <cell r="F2247">
            <v>0</v>
          </cell>
          <cell r="H2247">
            <v>0</v>
          </cell>
        </row>
        <row r="2248">
          <cell r="D2248">
            <v>0</v>
          </cell>
          <cell r="F2248">
            <v>0</v>
          </cell>
          <cell r="H2248">
            <v>0</v>
          </cell>
        </row>
        <row r="2249">
          <cell r="D2249">
            <v>0</v>
          </cell>
          <cell r="F2249">
            <v>0</v>
          </cell>
          <cell r="H2249">
            <v>0</v>
          </cell>
        </row>
        <row r="2250">
          <cell r="D2250">
            <v>0</v>
          </cell>
          <cell r="F2250">
            <v>0</v>
          </cell>
          <cell r="H2250">
            <v>0</v>
          </cell>
        </row>
        <row r="2251">
          <cell r="D2251">
            <v>0</v>
          </cell>
          <cell r="F2251">
            <v>0</v>
          </cell>
          <cell r="H2251">
            <v>0</v>
          </cell>
        </row>
        <row r="2252">
          <cell r="D2252">
            <v>0</v>
          </cell>
          <cell r="F2252">
            <v>0</v>
          </cell>
          <cell r="H2252">
            <v>0</v>
          </cell>
        </row>
        <row r="2253">
          <cell r="D2253">
            <v>0</v>
          </cell>
          <cell r="F2253">
            <v>0</v>
          </cell>
          <cell r="H2253">
            <v>0</v>
          </cell>
        </row>
        <row r="2254">
          <cell r="D2254">
            <v>0</v>
          </cell>
          <cell r="F2254">
            <v>0</v>
          </cell>
          <cell r="H2254">
            <v>0</v>
          </cell>
        </row>
        <row r="2255">
          <cell r="D2255">
            <v>0</v>
          </cell>
          <cell r="F2255">
            <v>0</v>
          </cell>
          <cell r="H2255">
            <v>0</v>
          </cell>
        </row>
        <row r="2256">
          <cell r="D2256">
            <v>0</v>
          </cell>
          <cell r="F2256">
            <v>0</v>
          </cell>
          <cell r="H2256">
            <v>0</v>
          </cell>
        </row>
        <row r="2257">
          <cell r="D2257">
            <v>0</v>
          </cell>
          <cell r="F2257">
            <v>0</v>
          </cell>
          <cell r="H2257">
            <v>0</v>
          </cell>
        </row>
        <row r="2258">
          <cell r="D2258">
            <v>0</v>
          </cell>
          <cell r="F2258">
            <v>0</v>
          </cell>
          <cell r="H2258">
            <v>0</v>
          </cell>
        </row>
        <row r="2259">
          <cell r="D2259">
            <v>0</v>
          </cell>
          <cell r="F2259">
            <v>0</v>
          </cell>
          <cell r="H2259">
            <v>0</v>
          </cell>
        </row>
        <row r="2260">
          <cell r="D2260">
            <v>0</v>
          </cell>
          <cell r="F2260">
            <v>0</v>
          </cell>
          <cell r="H2260">
            <v>0</v>
          </cell>
        </row>
        <row r="2261">
          <cell r="D2261">
            <v>0</v>
          </cell>
          <cell r="F2261">
            <v>0</v>
          </cell>
          <cell r="H2261">
            <v>0</v>
          </cell>
        </row>
        <row r="2262">
          <cell r="D2262">
            <v>0</v>
          </cell>
          <cell r="F2262">
            <v>0</v>
          </cell>
          <cell r="H2262">
            <v>0</v>
          </cell>
        </row>
        <row r="2263">
          <cell r="D2263">
            <v>0</v>
          </cell>
          <cell r="F2263">
            <v>0</v>
          </cell>
          <cell r="H2263">
            <v>0</v>
          </cell>
        </row>
        <row r="2264">
          <cell r="D2264">
            <v>0</v>
          </cell>
          <cell r="F2264">
            <v>0</v>
          </cell>
          <cell r="H2264">
            <v>0</v>
          </cell>
        </row>
        <row r="2265">
          <cell r="D2265">
            <v>0</v>
          </cell>
          <cell r="F2265">
            <v>0</v>
          </cell>
          <cell r="H2265">
            <v>0</v>
          </cell>
        </row>
        <row r="2266">
          <cell r="D2266">
            <v>0</v>
          </cell>
          <cell r="F2266">
            <v>0</v>
          </cell>
          <cell r="H2266">
            <v>0</v>
          </cell>
        </row>
        <row r="2267">
          <cell r="D2267">
            <v>0</v>
          </cell>
          <cell r="F2267">
            <v>0</v>
          </cell>
          <cell r="H2267">
            <v>0</v>
          </cell>
        </row>
        <row r="2268">
          <cell r="D2268">
            <v>0</v>
          </cell>
          <cell r="F2268">
            <v>0</v>
          </cell>
          <cell r="H2268">
            <v>0</v>
          </cell>
        </row>
        <row r="2269">
          <cell r="D2269">
            <v>0</v>
          </cell>
          <cell r="F2269">
            <v>0</v>
          </cell>
          <cell r="H2269">
            <v>0</v>
          </cell>
        </row>
        <row r="2270">
          <cell r="D2270">
            <v>0</v>
          </cell>
          <cell r="F2270">
            <v>0</v>
          </cell>
          <cell r="H2270">
            <v>0</v>
          </cell>
        </row>
        <row r="2271">
          <cell r="D2271">
            <v>0</v>
          </cell>
          <cell r="F2271">
            <v>0</v>
          </cell>
          <cell r="H2271">
            <v>0</v>
          </cell>
        </row>
        <row r="2272">
          <cell r="D2272">
            <v>0</v>
          </cell>
          <cell r="F2272">
            <v>0</v>
          </cell>
          <cell r="H2272">
            <v>0</v>
          </cell>
        </row>
        <row r="2273">
          <cell r="D2273">
            <v>0</v>
          </cell>
          <cell r="F2273">
            <v>0</v>
          </cell>
          <cell r="H2273">
            <v>0</v>
          </cell>
        </row>
        <row r="2274">
          <cell r="D2274">
            <v>0</v>
          </cell>
          <cell r="F2274">
            <v>0</v>
          </cell>
          <cell r="H2274">
            <v>0</v>
          </cell>
        </row>
        <row r="2275">
          <cell r="D2275">
            <v>0</v>
          </cell>
          <cell r="F2275">
            <v>0</v>
          </cell>
          <cell r="H2275">
            <v>0</v>
          </cell>
        </row>
        <row r="2276">
          <cell r="D2276">
            <v>0</v>
          </cell>
          <cell r="F2276">
            <v>0</v>
          </cell>
          <cell r="H2276">
            <v>0</v>
          </cell>
        </row>
        <row r="2277">
          <cell r="D2277">
            <v>0</v>
          </cell>
          <cell r="F2277">
            <v>0</v>
          </cell>
          <cell r="H2277">
            <v>0</v>
          </cell>
        </row>
        <row r="2278">
          <cell r="D2278">
            <v>0</v>
          </cell>
          <cell r="F2278">
            <v>0</v>
          </cell>
          <cell r="H2278">
            <v>0</v>
          </cell>
        </row>
        <row r="2279">
          <cell r="D2279">
            <v>0</v>
          </cell>
          <cell r="F2279">
            <v>0</v>
          </cell>
          <cell r="H2279">
            <v>0</v>
          </cell>
        </row>
        <row r="2280">
          <cell r="D2280">
            <v>0</v>
          </cell>
          <cell r="F2280">
            <v>0</v>
          </cell>
          <cell r="H2280">
            <v>0</v>
          </cell>
        </row>
        <row r="2281">
          <cell r="D2281">
            <v>0</v>
          </cell>
          <cell r="F2281">
            <v>0</v>
          </cell>
          <cell r="H2281">
            <v>0</v>
          </cell>
        </row>
        <row r="2282">
          <cell r="D2282">
            <v>0</v>
          </cell>
          <cell r="F2282">
            <v>0</v>
          </cell>
          <cell r="H2282">
            <v>0</v>
          </cell>
        </row>
        <row r="2283">
          <cell r="D2283">
            <v>0</v>
          </cell>
          <cell r="F2283">
            <v>0</v>
          </cell>
          <cell r="H2283">
            <v>0</v>
          </cell>
        </row>
        <row r="2284">
          <cell r="D2284">
            <v>0</v>
          </cell>
          <cell r="F2284">
            <v>0</v>
          </cell>
          <cell r="H2284">
            <v>0</v>
          </cell>
        </row>
        <row r="2285">
          <cell r="D2285">
            <v>0</v>
          </cell>
          <cell r="F2285">
            <v>0</v>
          </cell>
          <cell r="H2285">
            <v>0</v>
          </cell>
        </row>
        <row r="2286">
          <cell r="D2286">
            <v>0</v>
          </cell>
          <cell r="F2286">
            <v>0</v>
          </cell>
          <cell r="H2286">
            <v>0</v>
          </cell>
        </row>
        <row r="2287">
          <cell r="D2287">
            <v>0</v>
          </cell>
          <cell r="F2287">
            <v>0</v>
          </cell>
          <cell r="H2287">
            <v>0</v>
          </cell>
        </row>
        <row r="2288">
          <cell r="D2288">
            <v>0</v>
          </cell>
          <cell r="F2288">
            <v>0</v>
          </cell>
          <cell r="H2288">
            <v>0</v>
          </cell>
        </row>
        <row r="2289">
          <cell r="D2289">
            <v>0</v>
          </cell>
          <cell r="F2289">
            <v>0</v>
          </cell>
          <cell r="H2289">
            <v>0</v>
          </cell>
        </row>
        <row r="2290">
          <cell r="D2290">
            <v>0</v>
          </cell>
          <cell r="F2290">
            <v>0</v>
          </cell>
          <cell r="H2290">
            <v>0</v>
          </cell>
        </row>
        <row r="2291">
          <cell r="D2291">
            <v>0</v>
          </cell>
          <cell r="F2291">
            <v>0</v>
          </cell>
          <cell r="H2291">
            <v>0</v>
          </cell>
        </row>
        <row r="2292">
          <cell r="D2292">
            <v>0</v>
          </cell>
          <cell r="F2292">
            <v>0</v>
          </cell>
          <cell r="H2292">
            <v>0</v>
          </cell>
        </row>
        <row r="2293">
          <cell r="D2293">
            <v>0</v>
          </cell>
          <cell r="F2293">
            <v>0</v>
          </cell>
          <cell r="H2293">
            <v>0</v>
          </cell>
        </row>
        <row r="2294">
          <cell r="D2294">
            <v>0</v>
          </cell>
          <cell r="F2294">
            <v>0</v>
          </cell>
          <cell r="H2294">
            <v>0</v>
          </cell>
        </row>
        <row r="2295">
          <cell r="D2295">
            <v>0</v>
          </cell>
          <cell r="F2295">
            <v>0</v>
          </cell>
          <cell r="H2295">
            <v>0</v>
          </cell>
        </row>
        <row r="2296">
          <cell r="D2296">
            <v>0</v>
          </cell>
          <cell r="F2296">
            <v>0</v>
          </cell>
          <cell r="H2296">
            <v>0</v>
          </cell>
        </row>
        <row r="2297">
          <cell r="D2297">
            <v>0</v>
          </cell>
          <cell r="F2297">
            <v>0</v>
          </cell>
          <cell r="H2297">
            <v>0</v>
          </cell>
        </row>
        <row r="2298">
          <cell r="D2298">
            <v>0</v>
          </cell>
          <cell r="F2298">
            <v>0</v>
          </cell>
          <cell r="H2298">
            <v>0</v>
          </cell>
        </row>
        <row r="2299">
          <cell r="D2299">
            <v>0</v>
          </cell>
          <cell r="F2299">
            <v>0</v>
          </cell>
          <cell r="H2299">
            <v>0</v>
          </cell>
        </row>
        <row r="2300">
          <cell r="D2300">
            <v>0</v>
          </cell>
          <cell r="F2300">
            <v>0</v>
          </cell>
          <cell r="H2300">
            <v>0</v>
          </cell>
        </row>
        <row r="2301">
          <cell r="D2301">
            <v>0</v>
          </cell>
          <cell r="F2301">
            <v>0</v>
          </cell>
          <cell r="H2301">
            <v>0</v>
          </cell>
        </row>
        <row r="2302">
          <cell r="D2302">
            <v>0</v>
          </cell>
          <cell r="F2302">
            <v>0</v>
          </cell>
          <cell r="H2302">
            <v>0</v>
          </cell>
        </row>
        <row r="2303">
          <cell r="D2303">
            <v>0</v>
          </cell>
          <cell r="F2303">
            <v>0</v>
          </cell>
          <cell r="H2303">
            <v>0</v>
          </cell>
        </row>
        <row r="2304">
          <cell r="D2304">
            <v>0</v>
          </cell>
          <cell r="F2304">
            <v>0</v>
          </cell>
          <cell r="H2304">
            <v>0</v>
          </cell>
        </row>
        <row r="2305">
          <cell r="D2305">
            <v>0</v>
          </cell>
          <cell r="F2305">
            <v>0</v>
          </cell>
          <cell r="H2305">
            <v>0</v>
          </cell>
        </row>
        <row r="2306">
          <cell r="D2306">
            <v>0</v>
          </cell>
          <cell r="F2306">
            <v>0</v>
          </cell>
          <cell r="H2306">
            <v>0</v>
          </cell>
        </row>
        <row r="2307">
          <cell r="D2307">
            <v>0</v>
          </cell>
          <cell r="F2307">
            <v>0</v>
          </cell>
          <cell r="H2307">
            <v>0</v>
          </cell>
        </row>
        <row r="2308">
          <cell r="D2308">
            <v>0</v>
          </cell>
          <cell r="F2308">
            <v>0</v>
          </cell>
          <cell r="H2308">
            <v>0</v>
          </cell>
        </row>
        <row r="2309">
          <cell r="D2309">
            <v>0</v>
          </cell>
          <cell r="F2309">
            <v>0</v>
          </cell>
          <cell r="H2309">
            <v>0</v>
          </cell>
        </row>
        <row r="2310">
          <cell r="D2310">
            <v>0</v>
          </cell>
          <cell r="F2310">
            <v>0</v>
          </cell>
          <cell r="H2310">
            <v>0</v>
          </cell>
        </row>
        <row r="2311">
          <cell r="D2311">
            <v>0</v>
          </cell>
          <cell r="F2311">
            <v>0</v>
          </cell>
          <cell r="H2311">
            <v>0</v>
          </cell>
        </row>
        <row r="2312">
          <cell r="D2312">
            <v>0</v>
          </cell>
          <cell r="F2312">
            <v>0</v>
          </cell>
          <cell r="H2312">
            <v>0</v>
          </cell>
        </row>
        <row r="2313">
          <cell r="D2313">
            <v>0</v>
          </cell>
          <cell r="F2313">
            <v>0</v>
          </cell>
          <cell r="H2313">
            <v>0</v>
          </cell>
        </row>
        <row r="2314">
          <cell r="D2314">
            <v>0</v>
          </cell>
          <cell r="F2314">
            <v>0</v>
          </cell>
          <cell r="H2314">
            <v>0</v>
          </cell>
        </row>
        <row r="2315">
          <cell r="D2315">
            <v>0</v>
          </cell>
          <cell r="F2315">
            <v>0</v>
          </cell>
          <cell r="H2315">
            <v>0</v>
          </cell>
        </row>
        <row r="2316">
          <cell r="D2316">
            <v>0</v>
          </cell>
          <cell r="F2316">
            <v>0</v>
          </cell>
          <cell r="H2316">
            <v>0</v>
          </cell>
        </row>
        <row r="2317">
          <cell r="D2317">
            <v>0</v>
          </cell>
          <cell r="F2317">
            <v>0</v>
          </cell>
          <cell r="H2317">
            <v>0</v>
          </cell>
        </row>
        <row r="2318">
          <cell r="D2318">
            <v>0</v>
          </cell>
          <cell r="F2318">
            <v>0</v>
          </cell>
          <cell r="H2318">
            <v>0</v>
          </cell>
        </row>
        <row r="2319">
          <cell r="D2319">
            <v>0</v>
          </cell>
          <cell r="F2319">
            <v>0</v>
          </cell>
          <cell r="H2319">
            <v>0</v>
          </cell>
        </row>
        <row r="2320">
          <cell r="D2320">
            <v>0</v>
          </cell>
          <cell r="F2320">
            <v>0</v>
          </cell>
          <cell r="H2320">
            <v>0</v>
          </cell>
        </row>
        <row r="2321">
          <cell r="D2321">
            <v>0</v>
          </cell>
          <cell r="F2321">
            <v>0</v>
          </cell>
          <cell r="H2321">
            <v>0</v>
          </cell>
        </row>
        <row r="2322">
          <cell r="D2322">
            <v>0</v>
          </cell>
          <cell r="F2322">
            <v>0</v>
          </cell>
          <cell r="H2322">
            <v>0</v>
          </cell>
        </row>
        <row r="2323">
          <cell r="D2323">
            <v>0</v>
          </cell>
          <cell r="F2323">
            <v>0</v>
          </cell>
          <cell r="H2323">
            <v>0</v>
          </cell>
        </row>
        <row r="2324">
          <cell r="D2324">
            <v>0</v>
          </cell>
          <cell r="F2324">
            <v>0</v>
          </cell>
          <cell r="H2324">
            <v>0</v>
          </cell>
        </row>
        <row r="2325">
          <cell r="D2325">
            <v>0</v>
          </cell>
          <cell r="F2325">
            <v>0</v>
          </cell>
          <cell r="H2325">
            <v>0</v>
          </cell>
        </row>
        <row r="2326">
          <cell r="D2326">
            <v>0</v>
          </cell>
          <cell r="F2326">
            <v>0</v>
          </cell>
          <cell r="H2326">
            <v>0</v>
          </cell>
        </row>
        <row r="2327">
          <cell r="D2327">
            <v>0</v>
          </cell>
          <cell r="F2327">
            <v>0</v>
          </cell>
          <cell r="H2327">
            <v>0</v>
          </cell>
        </row>
        <row r="2328">
          <cell r="D2328">
            <v>0</v>
          </cell>
          <cell r="F2328">
            <v>0</v>
          </cell>
          <cell r="H2328">
            <v>0</v>
          </cell>
        </row>
        <row r="2329">
          <cell r="D2329">
            <v>0</v>
          </cell>
          <cell r="F2329">
            <v>0</v>
          </cell>
          <cell r="H2329">
            <v>0</v>
          </cell>
        </row>
        <row r="2330">
          <cell r="D2330">
            <v>0</v>
          </cell>
          <cell r="F2330">
            <v>0</v>
          </cell>
          <cell r="H2330">
            <v>0</v>
          </cell>
        </row>
        <row r="2331">
          <cell r="D2331">
            <v>0</v>
          </cell>
          <cell r="F2331">
            <v>0</v>
          </cell>
          <cell r="H2331">
            <v>0</v>
          </cell>
        </row>
        <row r="2332">
          <cell r="D2332">
            <v>0</v>
          </cell>
          <cell r="F2332">
            <v>0</v>
          </cell>
          <cell r="H2332">
            <v>0</v>
          </cell>
        </row>
        <row r="2333">
          <cell r="D2333">
            <v>0</v>
          </cell>
          <cell r="F2333">
            <v>0</v>
          </cell>
          <cell r="H2333">
            <v>0</v>
          </cell>
        </row>
        <row r="2334">
          <cell r="D2334">
            <v>0</v>
          </cell>
          <cell r="F2334">
            <v>0</v>
          </cell>
          <cell r="H2334">
            <v>0</v>
          </cell>
        </row>
        <row r="2335">
          <cell r="D2335">
            <v>0</v>
          </cell>
          <cell r="F2335">
            <v>0</v>
          </cell>
          <cell r="H2335">
            <v>0</v>
          </cell>
        </row>
        <row r="2336">
          <cell r="D2336">
            <v>0</v>
          </cell>
          <cell r="F2336">
            <v>0</v>
          </cell>
          <cell r="H2336">
            <v>0</v>
          </cell>
        </row>
        <row r="2337">
          <cell r="D2337">
            <v>0</v>
          </cell>
          <cell r="F2337">
            <v>0</v>
          </cell>
          <cell r="H2337">
            <v>0</v>
          </cell>
        </row>
        <row r="2338">
          <cell r="D2338">
            <v>0</v>
          </cell>
          <cell r="F2338">
            <v>0</v>
          </cell>
          <cell r="H2338">
            <v>0</v>
          </cell>
        </row>
        <row r="2339">
          <cell r="D2339">
            <v>0</v>
          </cell>
          <cell r="F2339">
            <v>0</v>
          </cell>
          <cell r="H2339">
            <v>0</v>
          </cell>
        </row>
        <row r="2340">
          <cell r="D2340">
            <v>0</v>
          </cell>
          <cell r="F2340">
            <v>0</v>
          </cell>
          <cell r="H2340">
            <v>0</v>
          </cell>
        </row>
        <row r="2341">
          <cell r="D2341">
            <v>0</v>
          </cell>
          <cell r="F2341">
            <v>0</v>
          </cell>
          <cell r="H2341">
            <v>0</v>
          </cell>
        </row>
        <row r="2342">
          <cell r="D2342">
            <v>0</v>
          </cell>
          <cell r="F2342">
            <v>0</v>
          </cell>
          <cell r="H2342">
            <v>0</v>
          </cell>
        </row>
        <row r="2343">
          <cell r="D2343">
            <v>0</v>
          </cell>
          <cell r="F2343">
            <v>0</v>
          </cell>
          <cell r="H2343">
            <v>0</v>
          </cell>
        </row>
        <row r="2344">
          <cell r="D2344">
            <v>0</v>
          </cell>
          <cell r="F2344">
            <v>0</v>
          </cell>
          <cell r="H2344">
            <v>0</v>
          </cell>
        </row>
        <row r="2345">
          <cell r="D2345">
            <v>0</v>
          </cell>
          <cell r="F2345">
            <v>0</v>
          </cell>
          <cell r="H2345">
            <v>0</v>
          </cell>
        </row>
        <row r="2346">
          <cell r="D2346">
            <v>0</v>
          </cell>
          <cell r="F2346">
            <v>0</v>
          </cell>
          <cell r="H2346">
            <v>0</v>
          </cell>
        </row>
        <row r="2347">
          <cell r="D2347">
            <v>0</v>
          </cell>
          <cell r="F2347">
            <v>0</v>
          </cell>
          <cell r="H2347">
            <v>0</v>
          </cell>
        </row>
        <row r="2348">
          <cell r="D2348">
            <v>0</v>
          </cell>
          <cell r="F2348">
            <v>0</v>
          </cell>
          <cell r="H2348">
            <v>0</v>
          </cell>
        </row>
        <row r="2349">
          <cell r="D2349">
            <v>0</v>
          </cell>
          <cell r="F2349">
            <v>0</v>
          </cell>
          <cell r="H2349">
            <v>0</v>
          </cell>
        </row>
        <row r="2350">
          <cell r="D2350">
            <v>0</v>
          </cell>
          <cell r="F2350">
            <v>0</v>
          </cell>
          <cell r="H2350">
            <v>0</v>
          </cell>
        </row>
        <row r="2351">
          <cell r="D2351">
            <v>0</v>
          </cell>
          <cell r="F2351">
            <v>0</v>
          </cell>
          <cell r="H2351">
            <v>0</v>
          </cell>
        </row>
        <row r="2352">
          <cell r="D2352">
            <v>0</v>
          </cell>
          <cell r="F2352">
            <v>0</v>
          </cell>
          <cell r="H2352">
            <v>0</v>
          </cell>
        </row>
        <row r="2353">
          <cell r="D2353">
            <v>0</v>
          </cell>
          <cell r="F2353">
            <v>0</v>
          </cell>
          <cell r="H2353">
            <v>0</v>
          </cell>
        </row>
        <row r="2354">
          <cell r="D2354">
            <v>0</v>
          </cell>
          <cell r="F2354">
            <v>0</v>
          </cell>
          <cell r="H2354">
            <v>0</v>
          </cell>
        </row>
        <row r="2355">
          <cell r="D2355">
            <v>0</v>
          </cell>
          <cell r="F2355">
            <v>0</v>
          </cell>
          <cell r="H2355">
            <v>0</v>
          </cell>
        </row>
        <row r="2356">
          <cell r="D2356">
            <v>0</v>
          </cell>
          <cell r="F2356">
            <v>0</v>
          </cell>
          <cell r="H2356">
            <v>0</v>
          </cell>
        </row>
        <row r="2357">
          <cell r="D2357">
            <v>0</v>
          </cell>
          <cell r="F2357">
            <v>0</v>
          </cell>
          <cell r="H2357">
            <v>0</v>
          </cell>
        </row>
        <row r="2358">
          <cell r="D2358">
            <v>0</v>
          </cell>
          <cell r="F2358">
            <v>0</v>
          </cell>
          <cell r="H2358">
            <v>0</v>
          </cell>
        </row>
        <row r="2359">
          <cell r="D2359">
            <v>0</v>
          </cell>
          <cell r="F2359">
            <v>0</v>
          </cell>
          <cell r="H2359">
            <v>0</v>
          </cell>
        </row>
        <row r="2360">
          <cell r="D2360">
            <v>0</v>
          </cell>
          <cell r="F2360">
            <v>0</v>
          </cell>
          <cell r="H2360">
            <v>0</v>
          </cell>
        </row>
        <row r="2361">
          <cell r="D2361">
            <v>0</v>
          </cell>
          <cell r="F2361">
            <v>0</v>
          </cell>
          <cell r="H2361">
            <v>0</v>
          </cell>
        </row>
        <row r="2362">
          <cell r="D2362">
            <v>0</v>
          </cell>
          <cell r="F2362">
            <v>0</v>
          </cell>
          <cell r="H2362">
            <v>0</v>
          </cell>
        </row>
        <row r="2363">
          <cell r="D2363">
            <v>0</v>
          </cell>
          <cell r="F2363">
            <v>0</v>
          </cell>
          <cell r="H2363">
            <v>0</v>
          </cell>
        </row>
        <row r="2364">
          <cell r="D2364">
            <v>0</v>
          </cell>
          <cell r="F2364">
            <v>0</v>
          </cell>
          <cell r="H2364">
            <v>0</v>
          </cell>
        </row>
        <row r="2365">
          <cell r="D2365">
            <v>0</v>
          </cell>
          <cell r="F2365">
            <v>0</v>
          </cell>
          <cell r="H2365">
            <v>0</v>
          </cell>
        </row>
      </sheetData>
      <sheetData sheetId="6">
        <row r="6">
          <cell r="G6">
            <v>0</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ow r="1">
          <cell r="A1">
            <v>0</v>
          </cell>
        </row>
      </sheetData>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1">
          <cell r="A1">
            <v>0</v>
          </cell>
        </row>
      </sheetData>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do"/>
      <sheetName val="CBA Tables"/>
      <sheetName val="CBA"/>
      <sheetName val="Control"/>
      <sheetName val="Scenarios"/>
      <sheetName val="Data Holdings"/>
      <sheetName val="Participation CB"/>
      <sheetName val="Participation C&amp;T tables"/>
      <sheetName val="Participation C&amp;T"/>
      <sheetName val="Participation Net"/>
      <sheetName val="MACC"/>
      <sheetName val="Additionality"/>
      <sheetName val="Abatement"/>
      <sheetName val="MACC graphs"/>
      <sheetName val="C&amp;T MACC graphs"/>
      <sheetName val="CB MACC graphs"/>
      <sheetName val="Emissions analysis"/>
      <sheetName val="Admin tables"/>
      <sheetName val="Admin inputs"/>
      <sheetName val="CBA_Tables1"/>
      <sheetName val="Data_Holdings1"/>
      <sheetName val="Participation_CB1"/>
      <sheetName val="Participation_C&amp;T_tables1"/>
      <sheetName val="Participation_C&amp;T1"/>
      <sheetName val="Participation_Net1"/>
      <sheetName val="MACC_graphs1"/>
      <sheetName val="C&amp;T_MACC_graphs1"/>
      <sheetName val="CB_MACC_graphs1"/>
      <sheetName val="Emissions_analysis1"/>
      <sheetName val="Admin_tables1"/>
      <sheetName val="Admin_inputs1"/>
      <sheetName val="CBA_Tables"/>
      <sheetName val="Data_Holdings"/>
      <sheetName val="Participation_CB"/>
      <sheetName val="Participation_C&amp;T_tables"/>
      <sheetName val="Participation_C&amp;T"/>
      <sheetName val="Participation_Net"/>
      <sheetName val="MACC_graphs"/>
      <sheetName val="C&amp;T_MACC_graphs"/>
      <sheetName val="CB_MACC_graphs"/>
      <sheetName val="Emissions_analysis"/>
      <sheetName val="Admin_tables"/>
      <sheetName val="Admin_inputs"/>
    </sheetNames>
    <sheetDataSet>
      <sheetData sheetId="0"/>
      <sheetData sheetId="1"/>
      <sheetData sheetId="2"/>
      <sheetData sheetId="3"/>
      <sheetData sheetId="4">
        <row r="1">
          <cell r="A1" t="str">
            <v>Scenarios to process</v>
          </cell>
          <cell r="C1" t="str">
            <v>Scenarios to process</v>
          </cell>
          <cell r="D1" t="str">
            <v>Scenario Name</v>
          </cell>
          <cell r="E1" t="str">
            <v>Allowance / credit price</v>
          </cell>
          <cell r="F1" t="str">
            <v>Type of regulation</v>
          </cell>
          <cell r="G1" t="str">
            <v>Threshold type</v>
          </cell>
          <cell r="H1" t="str">
            <v>Threshold level</v>
          </cell>
          <cell r="I1" t="str">
            <v>Admin cost</v>
          </cell>
          <cell r="J1" t="str">
            <v>Uptake rate</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energy consumption"/>
      <sheetName val="Centralised data"/>
      <sheetName val="Entity Level Data"/>
      <sheetName val="Site Level Data"/>
      <sheetName val="Raw Data - area 1"/>
      <sheetName val="Raw Data - area 2"/>
      <sheetName val="Raw Data - Electricity Scotland"/>
      <sheetName val="Raw Data - area 3"/>
      <sheetName val="Conversions"/>
      <sheetName val="Look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4">
          <cell r="B4" t="str">
            <v xml:space="preserve">Centralised </v>
          </cell>
        </row>
        <row r="5">
          <cell r="B5" t="str">
            <v>Entity level</v>
          </cell>
        </row>
        <row r="6">
          <cell r="B6" t="str">
            <v xml:space="preserve">Site level </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energy consumption"/>
      <sheetName val="Centralised data"/>
      <sheetName val="Entity Level Data"/>
      <sheetName val="Site Level Data"/>
      <sheetName val="Raw Data - area 1"/>
      <sheetName val="Raw Data - area 2"/>
      <sheetName val="Raw Data - Electricity Scotland"/>
      <sheetName val="Raw Data - area 3"/>
      <sheetName val="Conversions"/>
      <sheetName val="Look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4">
          <cell r="B4" t="str">
            <v xml:space="preserve">Centralised </v>
          </cell>
        </row>
        <row r="5">
          <cell r="B5" t="str">
            <v>Entity level</v>
          </cell>
        </row>
        <row r="6">
          <cell r="B6" t="str">
            <v xml:space="preserve">Site level </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Index"/>
      <sheetName val="What's new"/>
      <sheetName val="Fuels"/>
      <sheetName val="Refrigerant &amp; other"/>
      <sheetName val="Passenger vehicles"/>
      <sheetName val="UK electricity"/>
      <sheetName val="Transmission and distribution"/>
      <sheetName val="Water supply"/>
      <sheetName val="Water treatment"/>
      <sheetName val="Waste disposal"/>
      <sheetName val="Business travel- air"/>
      <sheetName val="Business travel- sea"/>
      <sheetName val="Freighting goods"/>
      <sheetName val="Managed assets- vehicles"/>
      <sheetName val="Conversions"/>
      <sheetName val="Fuel properties"/>
      <sheetName val="What's_new1"/>
      <sheetName val="Refrigerant_&amp;_other1"/>
      <sheetName val="Passenger_vehicles1"/>
      <sheetName val="UK_electricity1"/>
      <sheetName val="Transmission_and_distribution1"/>
      <sheetName val="Water_supply1"/>
      <sheetName val="Water_treatment1"/>
      <sheetName val="Waste_disposal1"/>
      <sheetName val="Business_travel-_air1"/>
      <sheetName val="Business_travel-_sea1"/>
      <sheetName val="Freighting_goods1"/>
      <sheetName val="Managed_assets-_vehicles1"/>
      <sheetName val="Fuel_properties1"/>
      <sheetName val="What's_new"/>
      <sheetName val="Refrigerant_&amp;_other"/>
      <sheetName val="Passenger_vehicles"/>
      <sheetName val="UK_electricity"/>
      <sheetName val="Transmission_and_distribution"/>
      <sheetName val="Water_supply"/>
      <sheetName val="Water_treatment"/>
      <sheetName val="Waste_disposal"/>
      <sheetName val="Business_travel-_air"/>
      <sheetName val="Business_travel-_sea"/>
      <sheetName val="Freighting_goods"/>
      <sheetName val="Managed_assets-_vehicles"/>
      <sheetName val="Fuel_properti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_Index"/>
      <sheetName val="VersionLog &amp; IssueLog"/>
      <sheetName val="Update_Checklist"/>
      <sheetName val="DataSources"/>
      <sheetName val="QC_Checklist"/>
      <sheetName val="RAW1_NAEI 2016_Carbon"/>
      <sheetName val="RAW2_NAEI 2016_CH4"/>
      <sheetName val="RAW3_NAEI 2016_N2O"/>
      <sheetName val="RAW4_DUKES 2014 Density"/>
      <sheetName val=" RAW5_DUKES 2014 CV Table A.1"/>
      <sheetName val="RAW6_DUKES 2014 CV Tabl A.2+A.3"/>
      <sheetName val="RAW7_GWP Factors"/>
      <sheetName val="RAW8_JEC WTW Study"/>
      <sheetName val="RAW9_DUKES LNG Imports"/>
      <sheetName val="OtherAssumptions"/>
      <sheetName val="Calc1_FuelProp"/>
      <sheetName val="Calc2_Fuels"/>
      <sheetName val="Calc3_WTT_Fuels"/>
      <sheetName val="Benchmark"/>
      <sheetName val="MethodPaper"/>
      <sheetName val="LinkedInOutput"/>
      <sheetName val="Fuels"/>
      <sheetName val="WTT- fuels"/>
      <sheetName val="Fuel properties"/>
      <sheetName val="Conversions"/>
      <sheetName val="Verification-Validation"/>
      <sheetName val="Lookups"/>
      <sheetName val="GHG CF_Fuels_2016_MASTER"/>
      <sheetName val="VersionLog"/>
      <sheetName val="RAW1_NAEI 2015_Carbon"/>
      <sheetName val="RAW2_NAEI 2015_CH4"/>
      <sheetName val="RAW3_NAEI 2015_N2O"/>
      <sheetName val="VersionLog_&amp;_IssueLog1"/>
      <sheetName val="RAW1_NAEI_2016_Carbon1"/>
      <sheetName val="RAW2_NAEI_2016_CH41"/>
      <sheetName val="RAW3_NAEI_2016_N2O1"/>
      <sheetName val="RAW4_DUKES_2014_Density1"/>
      <sheetName val="_RAW5_DUKES_2014_CV_Table_A_11"/>
      <sheetName val="RAW6_DUKES_2014_CV_Tabl_A_2+A_1"/>
      <sheetName val="RAW7_GWP_Factors1"/>
      <sheetName val="RAW8_JEC_WTW_Study1"/>
      <sheetName val="RAW9_DUKES_LNG_Imports1"/>
      <sheetName val="WTT-_fuels1"/>
      <sheetName val="Fuel_properties1"/>
      <sheetName val="GHG_CF_Fuels_2016_MASTER1"/>
      <sheetName val="RAW1_NAEI_2015_Carbon1"/>
      <sheetName val="RAW2_NAEI_2015_CH41"/>
      <sheetName val="RAW3_NAEI_2015_N2O1"/>
      <sheetName val="VersionLog_&amp;_IssueLog"/>
      <sheetName val="RAW1_NAEI_2016_Carbon"/>
      <sheetName val="RAW2_NAEI_2016_CH4"/>
      <sheetName val="RAW3_NAEI_2016_N2O"/>
      <sheetName val="RAW4_DUKES_2014_Density"/>
      <sheetName val="_RAW5_DUKES_2014_CV_Table_A_1"/>
      <sheetName val="RAW6_DUKES_2014_CV_Tabl_A_2+A_3"/>
      <sheetName val="RAW7_GWP_Factors"/>
      <sheetName val="RAW8_JEC_WTW_Study"/>
      <sheetName val="RAW9_DUKES_LNG_Imports"/>
      <sheetName val="WTT-_fuels"/>
      <sheetName val="Fuel_properties"/>
      <sheetName val="GHG_CF_Fuels_2016_MASTER"/>
      <sheetName val="RAW1_NAEI_2015_Carbon"/>
      <sheetName val="RAW2_NAEI_2015_CH4"/>
      <sheetName val="RAW3_NAEI_2015_N2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60">
          <cell r="H60" t="str">
            <v>Lookup:</v>
          </cell>
          <cell r="I60" t="str">
            <v>kWh (Gross CV)</v>
          </cell>
          <cell r="J60" t="str">
            <v>kWh (Net CV)</v>
          </cell>
          <cell r="K60" t="str">
            <v>litres</v>
          </cell>
          <cell r="L60" t="str">
            <v>cubic metres</v>
          </cell>
          <cell r="M60" t="str">
            <v>tonnes</v>
          </cell>
        </row>
        <row r="61">
          <cell r="C61" t="str">
            <v xml:space="preserve"> EFs on GHG Conversion Factor Basis for Direct Emissions</v>
          </cell>
          <cell r="D61">
            <v>0</v>
          </cell>
          <cell r="E61">
            <v>0</v>
          </cell>
          <cell r="F61">
            <v>0</v>
          </cell>
          <cell r="G61">
            <v>0</v>
          </cell>
          <cell r="H61">
            <v>0</v>
          </cell>
          <cell r="I61" t="str">
            <v xml:space="preserve"> Final WTT EFs on GHG Conversion Factor</v>
          </cell>
          <cell r="J61">
            <v>0</v>
          </cell>
          <cell r="K61">
            <v>0</v>
          </cell>
          <cell r="L61">
            <v>0</v>
          </cell>
          <cell r="M61">
            <v>0</v>
          </cell>
        </row>
        <row r="62">
          <cell r="B62" t="str">
            <v>Fuel</v>
          </cell>
          <cell r="C62" t="str">
            <v>Direct CO2 EF</v>
          </cell>
          <cell r="D62" t="str">
            <v>Indirect (WTT) EF</v>
          </cell>
          <cell r="E62" t="str">
            <v>Total EF</v>
          </cell>
          <cell r="F62" t="str">
            <v>Indirect as % Total EF</v>
          </cell>
          <cell r="G62" t="str">
            <v>Indirect as % Direct EF</v>
          </cell>
          <cell r="H62">
            <v>0</v>
          </cell>
          <cell r="I62" t="str">
            <v>CO2e</v>
          </cell>
          <cell r="J62" t="str">
            <v>CO2e</v>
          </cell>
          <cell r="K62" t="str">
            <v>CO2e</v>
          </cell>
          <cell r="L62" t="str">
            <v>CO2e</v>
          </cell>
          <cell r="M62" t="str">
            <v>CO2e</v>
          </cell>
        </row>
        <row r="63">
          <cell r="B63">
            <v>0</v>
          </cell>
          <cell r="C63" t="str">
            <v>kgCO2/GJ</v>
          </cell>
          <cell r="D63" t="str">
            <v>kgCO2e/GJ</v>
          </cell>
          <cell r="E63" t="str">
            <v>kgCO2e/GJ</v>
          </cell>
          <cell r="F63" t="str">
            <v>%</v>
          </cell>
          <cell r="G63" t="str">
            <v>%</v>
          </cell>
          <cell r="H63">
            <v>0</v>
          </cell>
          <cell r="I63" t="str">
            <v>kg per kWh (Gross CV)</v>
          </cell>
          <cell r="J63" t="str">
            <v>kg per kWh (Net CV)</v>
          </cell>
          <cell r="K63" t="str">
            <v>kg CO2e per litre</v>
          </cell>
          <cell r="L63" t="str">
            <v>kg CO2e per cubic metre</v>
          </cell>
          <cell r="M63" t="str">
            <v>Kg CO2e per tonne</v>
          </cell>
        </row>
        <row r="64">
          <cell r="B64" t="str">
            <v>Aviation spirit</v>
          </cell>
          <cell r="C64">
            <v>69.45373665812474</v>
          </cell>
          <cell r="D64">
            <v>13.7575</v>
          </cell>
          <cell r="E64">
            <v>83.211236658124733</v>
          </cell>
          <cell r="F64">
            <v>0.16533223819906684</v>
          </cell>
          <cell r="G64">
            <v>0.19808149513566367</v>
          </cell>
          <cell r="H64">
            <v>0</v>
          </cell>
          <cell r="I64">
            <v>4.7050000000000002E-2</v>
          </cell>
          <cell r="J64">
            <v>4.9529999999999998E-2</v>
          </cell>
          <cell r="K64">
            <v>0.44001000000000001</v>
          </cell>
          <cell r="L64">
            <v>0</v>
          </cell>
          <cell r="M64">
            <v>619.5</v>
          </cell>
        </row>
        <row r="65">
          <cell r="B65" t="str">
            <v>Aviation turbine fuel</v>
          </cell>
          <cell r="C65">
            <v>71.660334252822949</v>
          </cell>
          <cell r="D65">
            <v>14.552847222222223</v>
          </cell>
          <cell r="E65">
            <v>86.213181475045175</v>
          </cell>
          <cell r="F65">
            <v>0.16880072134253177</v>
          </cell>
          <cell r="G65">
            <v>0.2030809285772894</v>
          </cell>
          <cell r="H65">
            <v>0</v>
          </cell>
          <cell r="I65">
            <v>4.9770000000000002E-2</v>
          </cell>
          <cell r="J65">
            <v>5.2389999999999999E-2</v>
          </cell>
          <cell r="K65">
            <v>0.50927</v>
          </cell>
          <cell r="L65">
            <v>0</v>
          </cell>
          <cell r="M65">
            <v>639.6</v>
          </cell>
        </row>
        <row r="66">
          <cell r="B66" t="str">
            <v>Burning oil</v>
          </cell>
          <cell r="C66">
            <v>71.765308391732361</v>
          </cell>
          <cell r="D66">
            <v>14.552847222222223</v>
          </cell>
          <cell r="E66">
            <v>86.318155613954588</v>
          </cell>
          <cell r="F66">
            <v>0.16859543764243201</v>
          </cell>
          <cell r="G66">
            <v>0.20278387355050739</v>
          </cell>
          <cell r="H66">
            <v>0</v>
          </cell>
          <cell r="I66">
            <v>4.9770000000000002E-2</v>
          </cell>
          <cell r="J66">
            <v>5.2389999999999999E-2</v>
          </cell>
          <cell r="K66">
            <v>0.51095999999999997</v>
          </cell>
          <cell r="L66">
            <v>0</v>
          </cell>
          <cell r="M66">
            <v>638.70000000000005</v>
          </cell>
        </row>
        <row r="67">
          <cell r="B67" t="str">
            <v>CNG</v>
          </cell>
          <cell r="C67">
            <v>56.680640242882788</v>
          </cell>
          <cell r="D67">
            <v>11.371968992863948</v>
          </cell>
          <cell r="E67">
            <v>68.052609235746729</v>
          </cell>
          <cell r="F67">
            <v>0.16710555437293168</v>
          </cell>
          <cell r="G67">
            <v>0.20063233132395486</v>
          </cell>
          <cell r="H67">
            <v>0</v>
          </cell>
          <cell r="I67">
            <v>3.6850000000000001E-2</v>
          </cell>
          <cell r="J67">
            <v>4.0939999999999997E-2</v>
          </cell>
          <cell r="K67">
            <v>9.5170000000000005E-2</v>
          </cell>
          <cell r="L67">
            <v>0</v>
          </cell>
          <cell r="M67">
            <v>543.79999999999995</v>
          </cell>
        </row>
        <row r="68">
          <cell r="B68" t="str">
            <v>Coal (industrial)</v>
          </cell>
          <cell r="C68">
            <v>93.410307088386148</v>
          </cell>
          <cell r="D68">
            <v>14.751772749359487</v>
          </cell>
          <cell r="E68">
            <v>108.16207983774564</v>
          </cell>
          <cell r="F68">
            <v>0.13638580888504251</v>
          </cell>
          <cell r="G68">
            <v>0.15792446475313643</v>
          </cell>
          <cell r="H68">
            <v>0</v>
          </cell>
          <cell r="I68">
            <v>5.0450000000000002E-2</v>
          </cell>
          <cell r="J68">
            <v>5.3109999999999997E-2</v>
          </cell>
          <cell r="K68">
            <v>0</v>
          </cell>
          <cell r="L68">
            <v>0</v>
          </cell>
          <cell r="M68">
            <v>378.4</v>
          </cell>
        </row>
        <row r="69">
          <cell r="B69" t="str">
            <v>Coal (electricity generation)</v>
          </cell>
          <cell r="C69">
            <v>90.041471821312356</v>
          </cell>
          <cell r="D69">
            <v>14.751772749359487</v>
          </cell>
          <cell r="E69">
            <v>104.79324457067185</v>
          </cell>
          <cell r="F69">
            <v>0.1407702644363778</v>
          </cell>
          <cell r="G69">
            <v>0.16383309214041322</v>
          </cell>
          <cell r="H69">
            <v>0</v>
          </cell>
          <cell r="I69">
            <v>5.0450000000000002E-2</v>
          </cell>
          <cell r="J69">
            <v>5.3109999999999997E-2</v>
          </cell>
          <cell r="K69">
            <v>0</v>
          </cell>
          <cell r="L69">
            <v>0</v>
          </cell>
          <cell r="M69">
            <v>367.8</v>
          </cell>
        </row>
        <row r="70">
          <cell r="B70" t="str">
            <v>Coal (electricity generation - home produced coal only)</v>
          </cell>
          <cell r="C70">
            <v>94.018942249325647</v>
          </cell>
          <cell r="D70">
            <v>14.751772749359487</v>
          </cell>
          <cell r="E70">
            <v>108.77071499868514</v>
          </cell>
          <cell r="F70">
            <v>0.13562265127647466</v>
          </cell>
          <cell r="G70">
            <v>0.15690213478726192</v>
          </cell>
          <cell r="H70">
            <v>0</v>
          </cell>
          <cell r="I70">
            <v>5.0450000000000002E-2</v>
          </cell>
          <cell r="J70">
            <v>5.3109999999999997E-2</v>
          </cell>
          <cell r="K70">
            <v>0</v>
          </cell>
          <cell r="L70">
            <v>0</v>
          </cell>
          <cell r="M70">
            <v>352.2</v>
          </cell>
        </row>
        <row r="71">
          <cell r="B71" t="str">
            <v>Coal (domestic)</v>
          </cell>
          <cell r="C71">
            <v>92.018123855676038</v>
          </cell>
          <cell r="D71">
            <v>14.751772749359487</v>
          </cell>
          <cell r="E71">
            <v>106.76989660503553</v>
          </cell>
          <cell r="F71">
            <v>0.13816415692458167</v>
          </cell>
          <cell r="G71">
            <v>0.16031377440923059</v>
          </cell>
          <cell r="H71">
            <v>0</v>
          </cell>
          <cell r="I71">
            <v>5.0450000000000002E-2</v>
          </cell>
          <cell r="J71">
            <v>5.3109999999999997E-2</v>
          </cell>
          <cell r="K71">
            <v>0</v>
          </cell>
          <cell r="L71">
            <v>0</v>
          </cell>
          <cell r="M71">
            <v>422.3</v>
          </cell>
        </row>
        <row r="72">
          <cell r="B72" t="str">
            <v>Coking coal</v>
          </cell>
          <cell r="C72">
            <v>105.73777239150463</v>
          </cell>
          <cell r="D72">
            <v>14.751772749359487</v>
          </cell>
          <cell r="E72">
            <v>120.48954514086412</v>
          </cell>
          <cell r="F72">
            <v>0.12243197309868847</v>
          </cell>
          <cell r="G72">
            <v>0.13951280054150922</v>
          </cell>
          <cell r="H72">
            <v>0</v>
          </cell>
          <cell r="I72">
            <v>5.0450000000000002E-2</v>
          </cell>
          <cell r="J72">
            <v>5.3109999999999997E-2</v>
          </cell>
          <cell r="K72">
            <v>0</v>
          </cell>
          <cell r="L72">
            <v>0</v>
          </cell>
          <cell r="M72">
            <v>446.1</v>
          </cell>
        </row>
        <row r="73">
          <cell r="B73" t="str">
            <v>Diesel (100% mineral diesel)</v>
          </cell>
          <cell r="C73">
            <v>73.72299070991258</v>
          </cell>
          <cell r="D73">
            <v>15.348194444444443</v>
          </cell>
          <cell r="E73">
            <v>89.071185154357025</v>
          </cell>
          <cell r="F73">
            <v>0.17231380067354665</v>
          </cell>
          <cell r="G73">
            <v>0.20818735507946193</v>
          </cell>
          <cell r="H73">
            <v>0</v>
          </cell>
          <cell r="I73">
            <v>5.194E-2</v>
          </cell>
          <cell r="J73">
            <v>5.525E-2</v>
          </cell>
          <cell r="K73">
            <v>0.55266000000000004</v>
          </cell>
          <cell r="L73">
            <v>0</v>
          </cell>
          <cell r="M73">
            <v>658.8</v>
          </cell>
        </row>
        <row r="74">
          <cell r="B74" t="str">
            <v>Diesel (average biofuel blend)</v>
          </cell>
          <cell r="C74">
            <v>72.07142817465315</v>
          </cell>
          <cell r="D74">
            <v>15.425087681351055</v>
          </cell>
          <cell r="E74">
            <v>87.496515856004208</v>
          </cell>
          <cell r="F74">
            <v>0.17629373616129596</v>
          </cell>
          <cell r="G74">
            <v>0.21402500369454194</v>
          </cell>
          <cell r="H74">
            <v>0</v>
          </cell>
          <cell r="I74">
            <v>5.2232339396233694E-2</v>
          </cell>
          <cell r="J74">
            <v>5.552689406081792E-2</v>
          </cell>
          <cell r="K74">
            <v>0.55433612199780491</v>
          </cell>
          <cell r="L74">
            <v>0</v>
          </cell>
          <cell r="M74">
            <v>659.82618910170527</v>
          </cell>
        </row>
        <row r="75">
          <cell r="B75" t="str">
            <v>Fuel Oil</v>
          </cell>
          <cell r="C75">
            <v>78.86181053481927</v>
          </cell>
          <cell r="D75">
            <v>14.552847222222223</v>
          </cell>
          <cell r="E75">
            <v>93.414657757041496</v>
          </cell>
          <cell r="F75">
            <v>0.15578762018346359</v>
          </cell>
          <cell r="G75">
            <v>0.18453605266641465</v>
          </cell>
          <cell r="H75">
            <v>0</v>
          </cell>
          <cell r="I75">
            <v>4.9250000000000002E-2</v>
          </cell>
          <cell r="J75">
            <v>5.2389999999999999E-2</v>
          </cell>
          <cell r="K75">
            <v>0.58484000000000003</v>
          </cell>
          <cell r="L75">
            <v>0</v>
          </cell>
          <cell r="M75">
            <v>593</v>
          </cell>
        </row>
        <row r="76">
          <cell r="B76" t="str">
            <v>Gas Oil</v>
          </cell>
          <cell r="C76">
            <v>74.937503780757993</v>
          </cell>
          <cell r="D76">
            <v>15.348194444444443</v>
          </cell>
          <cell r="E76">
            <v>90.285698225202438</v>
          </cell>
          <cell r="F76">
            <v>0.16999585478268067</v>
          </cell>
          <cell r="G76">
            <v>0.20481325998458813</v>
          </cell>
          <cell r="H76">
            <v>0</v>
          </cell>
          <cell r="I76">
            <v>5.194E-2</v>
          </cell>
          <cell r="J76">
            <v>5.525E-2</v>
          </cell>
          <cell r="K76">
            <v>0.55747000000000002</v>
          </cell>
          <cell r="L76">
            <v>0</v>
          </cell>
          <cell r="M76">
            <v>653.4</v>
          </cell>
        </row>
        <row r="77">
          <cell r="B77" t="str">
            <v>LNG</v>
          </cell>
          <cell r="C77">
            <v>56.680640242882788</v>
          </cell>
          <cell r="D77">
            <v>21.050055555555559</v>
          </cell>
          <cell r="E77">
            <v>77.730695798438347</v>
          </cell>
          <cell r="F77">
            <v>0.27080750196987774</v>
          </cell>
          <cell r="G77">
            <v>0.37137998909951886</v>
          </cell>
          <cell r="H77">
            <v>0</v>
          </cell>
          <cell r="I77">
            <v>6.8199999999999997E-2</v>
          </cell>
          <cell r="J77">
            <v>7.578E-2</v>
          </cell>
          <cell r="K77">
            <v>0.45551000000000003</v>
          </cell>
          <cell r="L77">
            <v>0</v>
          </cell>
          <cell r="M77">
            <v>1006.7</v>
          </cell>
        </row>
        <row r="78">
          <cell r="B78" t="str">
            <v>LPG</v>
          </cell>
          <cell r="C78">
            <v>63.886319536526265</v>
          </cell>
          <cell r="D78">
            <v>8.0442777777777774</v>
          </cell>
          <cell r="E78">
            <v>71.930597314304038</v>
          </cell>
          <cell r="F78">
            <v>0.11183387985265766</v>
          </cell>
          <cell r="G78">
            <v>0.12591549859400736</v>
          </cell>
          <cell r="H78">
            <v>0</v>
          </cell>
          <cell r="I78">
            <v>2.6970000000000001E-2</v>
          </cell>
          <cell r="J78">
            <v>2.896E-2</v>
          </cell>
          <cell r="K78">
            <v>0.18915999999999999</v>
          </cell>
          <cell r="L78">
            <v>0</v>
          </cell>
          <cell r="M78">
            <v>369.7</v>
          </cell>
        </row>
        <row r="79">
          <cell r="B79" t="str">
            <v>Lubricants</v>
          </cell>
          <cell r="C79">
            <v>77.818769824261281</v>
          </cell>
          <cell r="D79">
            <v>9.5280943803852178</v>
          </cell>
          <cell r="E79">
            <v>87.346864204646494</v>
          </cell>
          <cell r="F79">
            <v>0.10908341664174319</v>
          </cell>
          <cell r="G79">
            <v>0.12243953999661759</v>
          </cell>
          <cell r="H79">
            <v>0</v>
          </cell>
          <cell r="I79">
            <v>3.2239999999999998E-2</v>
          </cell>
          <cell r="J79">
            <v>3.4299999999999997E-2</v>
          </cell>
          <cell r="K79">
            <v>0.33968999999999999</v>
          </cell>
          <cell r="L79">
            <v>0</v>
          </cell>
          <cell r="M79">
            <v>388.3</v>
          </cell>
        </row>
        <row r="80">
          <cell r="B80" t="str">
            <v>Marine fuel oil</v>
          </cell>
          <cell r="C80">
            <v>79.092765625687164</v>
          </cell>
          <cell r="D80">
            <v>14.552847222222223</v>
          </cell>
          <cell r="E80">
            <v>93.645612847909391</v>
          </cell>
          <cell r="F80">
            <v>0.15540340630647184</v>
          </cell>
          <cell r="G80">
            <v>0.18399719755779859</v>
          </cell>
          <cell r="H80">
            <v>0</v>
          </cell>
          <cell r="I80">
            <v>4.9250000000000002E-2</v>
          </cell>
          <cell r="J80">
            <v>5.2389999999999999E-2</v>
          </cell>
          <cell r="K80">
            <v>0.58484000000000003</v>
          </cell>
          <cell r="L80">
            <v>0</v>
          </cell>
          <cell r="M80">
            <v>593</v>
          </cell>
        </row>
        <row r="81">
          <cell r="B81" t="str">
            <v>Marine gas oil</v>
          </cell>
          <cell r="C81">
            <v>74.937503780757993</v>
          </cell>
          <cell r="D81">
            <v>15.348194444444443</v>
          </cell>
          <cell r="E81">
            <v>90.285698225202438</v>
          </cell>
          <cell r="F81">
            <v>0.16999585478268067</v>
          </cell>
          <cell r="G81">
            <v>0.20481325998458813</v>
          </cell>
          <cell r="H81">
            <v>0</v>
          </cell>
          <cell r="I81">
            <v>5.194E-2</v>
          </cell>
          <cell r="J81">
            <v>5.525E-2</v>
          </cell>
          <cell r="K81">
            <v>0.55747000000000002</v>
          </cell>
          <cell r="L81">
            <v>0</v>
          </cell>
          <cell r="M81">
            <v>653.4</v>
          </cell>
        </row>
        <row r="82">
          <cell r="B82" t="str">
            <v>Naphtha</v>
          </cell>
          <cell r="C82">
            <v>69.070793389959675</v>
          </cell>
          <cell r="D82">
            <v>14.100000000000001</v>
          </cell>
          <cell r="E82">
            <v>83.17079338995967</v>
          </cell>
          <cell r="F82">
            <v>0.16953066605833467</v>
          </cell>
          <cell r="G82">
            <v>0.20413838191193584</v>
          </cell>
          <cell r="H82">
            <v>0</v>
          </cell>
          <cell r="I82">
            <v>4.8219999999999999E-2</v>
          </cell>
          <cell r="J82">
            <v>5.076E-2</v>
          </cell>
          <cell r="K82">
            <v>0.43752999999999997</v>
          </cell>
          <cell r="L82">
            <v>0</v>
          </cell>
          <cell r="M82">
            <v>639.20000000000005</v>
          </cell>
        </row>
        <row r="83">
          <cell r="B83" t="str">
            <v>Natural gas</v>
          </cell>
          <cell r="C83">
            <v>56.680640242882788</v>
          </cell>
          <cell r="D83">
            <v>7.712024949183597</v>
          </cell>
          <cell r="E83">
            <v>64.392665192066389</v>
          </cell>
          <cell r="F83">
            <v>0.11976558084963022</v>
          </cell>
          <cell r="G83">
            <v>0.13606100630015328</v>
          </cell>
          <cell r="H83">
            <v>0</v>
          </cell>
          <cell r="I83">
            <v>2.4989999999999998E-2</v>
          </cell>
          <cell r="J83">
            <v>2.776E-2</v>
          </cell>
          <cell r="K83">
            <v>2.7999999999999998E-4</v>
          </cell>
          <cell r="L83">
            <v>0.27545999999999998</v>
          </cell>
          <cell r="M83">
            <v>368.8</v>
          </cell>
        </row>
        <row r="84">
          <cell r="B84" t="str">
            <v>Other petroleum gas</v>
          </cell>
          <cell r="C84">
            <v>56.85075111073732</v>
          </cell>
          <cell r="D84">
            <v>6.9607798144608752</v>
          </cell>
          <cell r="E84">
            <v>63.811530925198198</v>
          </cell>
          <cell r="F84">
            <v>0.10908341664174319</v>
          </cell>
          <cell r="G84">
            <v>0.12243953999661761</v>
          </cell>
          <cell r="H84">
            <v>0</v>
          </cell>
          <cell r="I84">
            <v>2.3050000000000001E-2</v>
          </cell>
          <cell r="J84">
            <v>2.5059999999999999E-2</v>
          </cell>
          <cell r="K84">
            <v>0.11882</v>
          </cell>
          <cell r="L84">
            <v>0</v>
          </cell>
          <cell r="M84">
            <v>324.39999999999998</v>
          </cell>
        </row>
        <row r="85">
          <cell r="B85" t="str">
            <v>Petrol (100% mineral petrol)</v>
          </cell>
          <cell r="C85">
            <v>69.999051984607235</v>
          </cell>
          <cell r="D85">
            <v>13.7575</v>
          </cell>
          <cell r="E85">
            <v>83.756551984607228</v>
          </cell>
          <cell r="F85">
            <v>0.1642558065490608</v>
          </cell>
          <cell r="G85">
            <v>0.19653837602008195</v>
          </cell>
          <cell r="H85">
            <v>0</v>
          </cell>
          <cell r="I85">
            <v>4.7050000000000002E-2</v>
          </cell>
          <cell r="J85">
            <v>4.9529999999999998E-2</v>
          </cell>
          <cell r="K85">
            <v>0.45040000000000002</v>
          </cell>
          <cell r="L85">
            <v>0</v>
          </cell>
          <cell r="M85">
            <v>616.1</v>
          </cell>
        </row>
        <row r="86">
          <cell r="B86" t="str">
            <v>Petrol (average biofuel blend)</v>
          </cell>
          <cell r="C86">
            <v>67.868909207078843</v>
          </cell>
          <cell r="D86">
            <v>14.321144629641099</v>
          </cell>
          <cell r="E86">
            <v>82.19005383671994</v>
          </cell>
          <cell r="F86">
            <v>0.17424425415381417</v>
          </cell>
          <cell r="G86">
            <v>0.21101185796201627</v>
          </cell>
          <cell r="H86">
            <v>0</v>
          </cell>
          <cell r="I86">
            <v>4.8809205177654531E-2</v>
          </cell>
          <cell r="J86">
            <v>5.1559029373638238E-2</v>
          </cell>
          <cell r="K86">
            <v>0.4613008517261748</v>
          </cell>
          <cell r="L86">
            <v>0</v>
          </cell>
          <cell r="M86">
            <v>628.50885300299967</v>
          </cell>
        </row>
        <row r="87">
          <cell r="B87" t="str">
            <v>Petroleum coke</v>
          </cell>
          <cell r="C87">
            <v>99.061694421697894</v>
          </cell>
          <cell r="D87">
            <v>12.129068296278191</v>
          </cell>
          <cell r="E87">
            <v>111.19076271797609</v>
          </cell>
          <cell r="F87">
            <v>0.1090834166417432</v>
          </cell>
          <cell r="G87">
            <v>0.12243953999661762</v>
          </cell>
          <cell r="H87">
            <v>0</v>
          </cell>
          <cell r="I87">
            <v>4.1480000000000003E-2</v>
          </cell>
          <cell r="J87">
            <v>4.3659999999999997E-2</v>
          </cell>
          <cell r="K87">
            <v>0</v>
          </cell>
          <cell r="L87">
            <v>0</v>
          </cell>
          <cell r="M87">
            <v>412</v>
          </cell>
        </row>
        <row r="88">
          <cell r="B88" t="str">
            <v>Processed fuel oils - distillate oil</v>
          </cell>
          <cell r="C88">
            <v>74.937503780757993</v>
          </cell>
          <cell r="D88">
            <v>9.175313491410801</v>
          </cell>
          <cell r="E88">
            <v>84.112817272168797</v>
          </cell>
          <cell r="F88">
            <v>0.10908341664174317</v>
          </cell>
          <cell r="G88">
            <v>0.12243953999661761</v>
          </cell>
          <cell r="H88">
            <v>0</v>
          </cell>
          <cell r="I88">
            <v>3.1050000000000001E-2</v>
          </cell>
          <cell r="J88">
            <v>3.3029999999999997E-2</v>
          </cell>
          <cell r="K88">
            <v>0.33326</v>
          </cell>
          <cell r="L88">
            <v>0</v>
          </cell>
          <cell r="M88">
            <v>390.6</v>
          </cell>
        </row>
        <row r="89">
          <cell r="B89" t="str">
            <v>Processed fuel oils - residual oil</v>
          </cell>
          <cell r="C89">
            <v>78.86181053481927</v>
          </cell>
          <cell r="D89">
            <v>9.6558038051836839</v>
          </cell>
          <cell r="E89">
            <v>88.51761434000295</v>
          </cell>
          <cell r="F89">
            <v>0.10908341664174319</v>
          </cell>
          <cell r="G89">
            <v>0.12243953999661761</v>
          </cell>
          <cell r="H89">
            <v>0</v>
          </cell>
          <cell r="I89">
            <v>3.2680000000000001E-2</v>
          </cell>
          <cell r="J89">
            <v>3.4759999999999999E-2</v>
          </cell>
          <cell r="K89">
            <v>0.38804</v>
          </cell>
          <cell r="L89">
            <v>0</v>
          </cell>
          <cell r="M89">
            <v>393.5</v>
          </cell>
        </row>
        <row r="90">
          <cell r="B90" t="str">
            <v>Refinery miscellaneous</v>
          </cell>
          <cell r="C90">
            <v>71.719641401735601</v>
          </cell>
          <cell r="D90">
            <v>8.7813199019508783</v>
          </cell>
          <cell r="E90">
            <v>80.500961303686481</v>
          </cell>
          <cell r="F90">
            <v>0.10908341664174319</v>
          </cell>
          <cell r="G90">
            <v>0.12243953999661761</v>
          </cell>
          <cell r="H90">
            <v>0</v>
          </cell>
          <cell r="I90">
            <v>2.9960000000000001E-2</v>
          </cell>
          <cell r="J90">
            <v>3.1609999999999999E-2</v>
          </cell>
          <cell r="K90">
            <v>0</v>
          </cell>
          <cell r="L90">
            <v>0</v>
          </cell>
          <cell r="M90">
            <v>359.2</v>
          </cell>
        </row>
        <row r="91">
          <cell r="B91" t="str">
            <v>Waste oils</v>
          </cell>
          <cell r="C91">
            <v>77.818769824261281</v>
          </cell>
          <cell r="D91">
            <v>9.5280943803852178</v>
          </cell>
          <cell r="E91">
            <v>87.346864204646494</v>
          </cell>
          <cell r="F91">
            <v>0.10908341664174319</v>
          </cell>
          <cell r="G91">
            <v>0.12243953999661759</v>
          </cell>
          <cell r="H91">
            <v>0</v>
          </cell>
          <cell r="I91">
            <v>3.2239999999999998E-2</v>
          </cell>
          <cell r="J91">
            <v>3.4299999999999997E-2</v>
          </cell>
          <cell r="K91">
            <v>0.38290999999999997</v>
          </cell>
          <cell r="L91">
            <v>0</v>
          </cell>
          <cell r="M91">
            <v>388.3</v>
          </cell>
        </row>
        <row r="92">
          <cell r="I92">
            <v>0</v>
          </cell>
          <cell r="J92">
            <v>0</v>
          </cell>
          <cell r="K92">
            <v>0</v>
          </cell>
          <cell r="L92">
            <v>0</v>
          </cell>
          <cell r="M92">
            <v>0</v>
          </cell>
        </row>
      </sheetData>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BA control"/>
      <sheetName val="CBA"/>
      <sheetName val="Generation data"/>
      <sheetName val="Generation costs"/>
      <sheetName val="Financing costs - 2"/>
      <sheetName val="Pipeline plant"/>
      <sheetName val="Hurdle rates"/>
      <sheetName val="Policy"/>
      <sheetName val="Carbon costs"/>
      <sheetName val="Unserved Energy cost"/>
      <sheetName val="Wholesale costs"/>
      <sheetName val="unservedenergy"/>
      <sheetName val="DECC Summary"/>
      <sheetName val="Summary assumptions"/>
      <sheetName val="baseline results"/>
      <sheetName val="Operating Capacity Pivot"/>
      <sheetName val="Installed Capacity Pivot"/>
      <sheetName val="New Build Pivot"/>
      <sheetName val="InstalledCapacitySummary"/>
      <sheetName val="Decommissioned Pivot"/>
      <sheetName val="Generation Summary"/>
      <sheetName val="UnservedEnergySummary"/>
      <sheetName val="Capacity Margin"/>
      <sheetName val="Prices Summary"/>
      <sheetName val="IRR summary"/>
      <sheetName val="CO2 summary"/>
      <sheetName val="CO2"/>
      <sheetName val="Load Factors"/>
      <sheetName val="SRMC summary"/>
      <sheetName val="Policy Summary"/>
      <sheetName val="Spread Summary"/>
      <sheetName val="FuelSummary"/>
      <sheetName val="Demand Summary"/>
      <sheetName val="Fuel Price Summary"/>
      <sheetName val="Carbon Price Summary"/>
      <sheetName val="Individual Plant Data"/>
      <sheetName val="CASHFLOW Profit"/>
      <sheetName val="CASHFLOW LoadFactor"/>
      <sheetName val="CASHFLOW Income"/>
      <sheetName val="OperatingCapacitySummary"/>
      <sheetName val="InstalledCapacity"/>
      <sheetName val="OperatingCapacity"/>
      <sheetName val="Generation"/>
      <sheetName val="Fuel"/>
      <sheetName val="IRRs"/>
      <sheetName val="Prices"/>
      <sheetName val="Costs"/>
      <sheetName val="PolicyCosts"/>
      <sheetName val="Demand"/>
      <sheetName val="Carbon Price"/>
      <sheetName val="Fuel Prices"/>
      <sheetName val="Spreads"/>
      <sheetName val="ReservePayments"/>
      <sheetName val="Control"/>
      <sheetName val="DeratedCapacities"/>
      <sheetName val="CASHFLOW IRRS"/>
      <sheetName val="CASHFLOW Spread"/>
      <sheetName val="DemandExtreme"/>
      <sheetName val="CASHFLOW SRMC"/>
      <sheetName val="CASHFLOW Capacity"/>
      <sheetName val="CASHFLOW Max capacity"/>
      <sheetName val="CASHFLOW strike price"/>
      <sheetName val="CASHFLOW CM payments"/>
      <sheetName val="CASHFLOW CM penalty"/>
      <sheetName val="CM Auction"/>
      <sheetName val="CM Clearing prices"/>
      <sheetName val="CM Contract payments"/>
      <sheetName val="CapacityMechanism"/>
      <sheetName val="CMcurveCapacity"/>
      <sheetName val="CMcurveNames"/>
      <sheetName val="CMperfectCompBids"/>
      <sheetName val="CMactualBids"/>
      <sheetName val="CM Payments"/>
      <sheetName val="CM Penalties"/>
      <sheetName val="Duration Curves"/>
      <sheetName val="Load curve"/>
      <sheetName val="Wholesale curve"/>
      <sheetName val="SystemSRMC curve"/>
      <sheetName val="Intra day summary"/>
      <sheetName val="Lists"/>
      <sheetName val="IntraDayGeneration"/>
      <sheetName val="CASHFLOW generation"/>
      <sheetName val="IntraDay analysis"/>
      <sheetName val="Investor decisions"/>
      <sheetName val="Technology Assumptions"/>
      <sheetName val="VIU assumptions"/>
      <sheetName val="Carbon Price Floor"/>
      <sheetName val="New Plant"/>
      <sheetName val="Existing Plant"/>
      <sheetName val="CBA_control1"/>
      <sheetName val="Generation_data1"/>
      <sheetName val="Generation_costs1"/>
      <sheetName val="Financing_costs_-_21"/>
      <sheetName val="Pipeline_plant1"/>
      <sheetName val="Hurdle_rates1"/>
      <sheetName val="Carbon_costs1"/>
      <sheetName val="Unserved_Energy_cost1"/>
      <sheetName val="Wholesale_costs1"/>
      <sheetName val="DECC_Summary1"/>
      <sheetName val="Summary_assumptions1"/>
      <sheetName val="baseline_results1"/>
      <sheetName val="Operating_Capacity_Pivot1"/>
      <sheetName val="Installed_Capacity_Pivot1"/>
      <sheetName val="New_Build_Pivot1"/>
      <sheetName val="Decommissioned_Pivot1"/>
      <sheetName val="Generation_Summary1"/>
      <sheetName val="Capacity_Margin1"/>
      <sheetName val="Prices_Summary1"/>
      <sheetName val="IRR_summary1"/>
      <sheetName val="CO2_summary1"/>
      <sheetName val="Load_Factors1"/>
      <sheetName val="SRMC_summary1"/>
      <sheetName val="Policy_Summary1"/>
      <sheetName val="Spread_Summary1"/>
      <sheetName val="Demand_Summary1"/>
      <sheetName val="Fuel_Price_Summary1"/>
      <sheetName val="Carbon_Price_Summary1"/>
      <sheetName val="Individual_Plant_Data1"/>
      <sheetName val="CASHFLOW_Profit1"/>
      <sheetName val="CASHFLOW_LoadFactor1"/>
      <sheetName val="CASHFLOW_Income1"/>
      <sheetName val="Carbon_Price1"/>
      <sheetName val="Fuel_Prices1"/>
      <sheetName val="CASHFLOW_IRRS1"/>
      <sheetName val="CASHFLOW_Spread1"/>
      <sheetName val="CASHFLOW_SRMC1"/>
      <sheetName val="CASHFLOW_Capacity1"/>
      <sheetName val="CASHFLOW_Max_capacity1"/>
      <sheetName val="CASHFLOW_strike_price1"/>
      <sheetName val="CASHFLOW_CM_payments1"/>
      <sheetName val="CASHFLOW_CM_penalty1"/>
      <sheetName val="CM_Auction1"/>
      <sheetName val="CM_Clearing_prices1"/>
      <sheetName val="CM_Contract_payments1"/>
      <sheetName val="CM_Payments1"/>
      <sheetName val="CM_Penalties1"/>
      <sheetName val="Duration_Curves1"/>
      <sheetName val="Load_curve1"/>
      <sheetName val="Wholesale_curve1"/>
      <sheetName val="SystemSRMC_curve1"/>
      <sheetName val="Intra_day_summary1"/>
      <sheetName val="CASHFLOW_generation1"/>
      <sheetName val="IntraDay_analysis1"/>
      <sheetName val="Investor_decisions1"/>
      <sheetName val="Technology_Assumptions1"/>
      <sheetName val="VIU_assumptions1"/>
      <sheetName val="Carbon_Price_Floor1"/>
      <sheetName val="New_Plant1"/>
      <sheetName val="Existing_Plant1"/>
      <sheetName val="CBA_control"/>
      <sheetName val="Generation_data"/>
      <sheetName val="Generation_costs"/>
      <sheetName val="Financing_costs_-_2"/>
      <sheetName val="Pipeline_plant"/>
      <sheetName val="Hurdle_rates"/>
      <sheetName val="Carbon_costs"/>
      <sheetName val="Unserved_Energy_cost"/>
      <sheetName val="Wholesale_costs"/>
      <sheetName val="DECC_Summary"/>
      <sheetName val="Summary_assumptions"/>
      <sheetName val="baseline_results"/>
      <sheetName val="Operating_Capacity_Pivot"/>
      <sheetName val="Installed_Capacity_Pivot"/>
      <sheetName val="New_Build_Pivot"/>
      <sheetName val="Decommissioned_Pivot"/>
      <sheetName val="Generation_Summary"/>
      <sheetName val="Capacity_Margin"/>
      <sheetName val="Prices_Summary"/>
      <sheetName val="IRR_summary"/>
      <sheetName val="CO2_summary"/>
      <sheetName val="Load_Factors"/>
      <sheetName val="SRMC_summary"/>
      <sheetName val="Policy_Summary"/>
      <sheetName val="Spread_Summary"/>
      <sheetName val="Demand_Summary"/>
      <sheetName val="Fuel_Price_Summary"/>
      <sheetName val="Carbon_Price_Summary"/>
      <sheetName val="Individual_Plant_Data"/>
      <sheetName val="CASHFLOW_Profit"/>
      <sheetName val="CASHFLOW_LoadFactor"/>
      <sheetName val="CASHFLOW_Income"/>
      <sheetName val="Carbon_Price"/>
      <sheetName val="Fuel_Prices"/>
      <sheetName val="CASHFLOW_IRRS"/>
      <sheetName val="CASHFLOW_Spread"/>
      <sheetName val="CASHFLOW_SRMC"/>
      <sheetName val="CASHFLOW_Capacity"/>
      <sheetName val="CASHFLOW_Max_capacity"/>
      <sheetName val="CASHFLOW_strike_price"/>
      <sheetName val="CASHFLOW_CM_payments"/>
      <sheetName val="CASHFLOW_CM_penalty"/>
      <sheetName val="CM_Auction"/>
      <sheetName val="CM_Clearing_prices"/>
      <sheetName val="CM_Contract_payments"/>
      <sheetName val="CM_Payments"/>
      <sheetName val="CM_Penalties"/>
      <sheetName val="Duration_Curves"/>
      <sheetName val="Load_curve"/>
      <sheetName val="Wholesale_curve"/>
      <sheetName val="SystemSRMC_curve"/>
      <sheetName val="Intra_day_summary"/>
      <sheetName val="CASHFLOW_generation"/>
      <sheetName val="IntraDay_analysis"/>
      <sheetName val="Investor_decisions"/>
      <sheetName val="Technology_Assumptions"/>
      <sheetName val="VIU_assumptions"/>
      <sheetName val="Carbon_Price_Floor"/>
      <sheetName val="New_Plant"/>
      <sheetName val="Existing_P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Set>
  </externalBook>
</externalLink>
</file>

<file path=xl/persons/person.xml><?xml version="1.0" encoding="utf-8"?>
<personList xmlns="http://schemas.microsoft.com/office/spreadsheetml/2018/threadedcomments" xmlns:x="http://schemas.openxmlformats.org/spreadsheetml/2006/main">
  <person displayName="Rhys" id="{ED5AB03E-3735-48B1-8638-88C84202BA9E}" userId="rhys.rickardfrost@avieco.com" providerId="PeoplePicker"/>
  <person displayName="Helen Troup" id="{2F8F4F15-FBE6-46B5-A64D-DA98EA5E6D6E}" userId="S::Helen.troup@avieco.com::85b1578a-c473-4eae-b377-de11529e166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343FDD1-BC2B-475B-8ADA-67DCCCAC02FB}" name="Table27" displayName="Table27" ref="D6:K60" totalsRowShown="0" headerRowDxfId="50" dataDxfId="49" dataCellStyle="Currency">
  <autoFilter ref="D6:K60" xr:uid="{5343FDD1-BC2B-475B-8ADA-67DCCCAC02FB}"/>
  <tableColumns count="8">
    <tableColumn id="1" xr3:uid="{22E23E7D-76B6-4136-8F63-63CFD80E8B3E}" name="Investor table" dataDxfId="48"/>
    <tableColumn id="2" xr3:uid="{9459B84E-FD07-4A79-B7E5-8E24E4B7230F}" name="Amount invested (£)" dataDxfId="47"/>
    <tableColumn id="3" xr3:uid="{E48CB3EB-80E8-4CBC-84CC-1497170AC9D4}" name="Proportion owned" dataDxfId="46"/>
    <tableColumn id="4" xr3:uid="{A5F9226B-0C91-43D0-87A9-ECCB436510AA}" name="Yearly return (£)" dataDxfId="45" dataCellStyle="Currency"/>
    <tableColumn id="5" xr3:uid="{78AEDA3C-4A9C-4966-B741-00A31905A760}" name="Total income (£)" dataDxfId="44" dataCellStyle="Currency"/>
    <tableColumn id="6" xr3:uid="{B15CEDA3-A422-4D92-83F5-0488344F27EF}" name="Total profit (£)" dataDxfId="43" dataCellStyle="Currency"/>
    <tableColumn id="7" xr3:uid="{5C788AE4-A60B-4F62-BF33-9D9A8646EC0E}" name="SPB" dataDxfId="42" dataCellStyle="Currency"/>
    <tableColumn id="8" xr3:uid="{2A735E6C-617D-406D-9BAE-4E9965F6A5B4}" name="Column1" dataDxfId="41" dataCellStyle="Currency"/>
  </tableColumns>
  <tableStyleInfo name="TableStyleMedium1" showFirstColumn="0" showLastColumn="0" showRowStripes="1" showColumnStripes="0"/>
</table>
</file>

<file path=xl/theme/theme1.xml><?xml version="1.0" encoding="utf-8"?>
<a:theme xmlns:a="http://schemas.openxmlformats.org/drawingml/2006/main" name="Avieco">
  <a:themeElements>
    <a:clrScheme name="Avieco">
      <a:dk1>
        <a:srgbClr val="50555E"/>
      </a:dk1>
      <a:lt1>
        <a:srgbClr val="DADCE0"/>
      </a:lt1>
      <a:dk2>
        <a:srgbClr val="1A2C52"/>
      </a:dk2>
      <a:lt2>
        <a:srgbClr val="C1CFEB"/>
      </a:lt2>
      <a:accent1>
        <a:srgbClr val="938905"/>
      </a:accent1>
      <a:accent2>
        <a:srgbClr val="9297A2"/>
      </a:accent2>
      <a:accent3>
        <a:srgbClr val="1A2C52"/>
      </a:accent3>
      <a:accent4>
        <a:srgbClr val="F8EA3A"/>
      </a:accent4>
      <a:accent5>
        <a:srgbClr val="646B78"/>
      </a:accent5>
      <a:accent6>
        <a:srgbClr val="4770C4"/>
      </a:accent6>
      <a:hlink>
        <a:srgbClr val="282A2E"/>
      </a:hlink>
      <a:folHlink>
        <a:srgbClr val="9297A2"/>
      </a:folHlink>
    </a:clrScheme>
    <a:fontScheme name="Avieco">
      <a:majorFont>
        <a:latin typeface="Arial Black"/>
        <a:ea typeface=""/>
        <a:cs typeface=""/>
      </a:majorFont>
      <a:minorFont>
        <a:latin typeface="Century Gothic"/>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bodyPr>
        <a:normAutofit/>
      </a:bodyPr>
      <a:lstStyle>
        <a:defPPr marL="180975" indent="-180975" algn="l">
          <a:buFont typeface="Arial" panose="020B0604020202020204" pitchFamily="34" charset="0"/>
          <a:buChar char="•"/>
          <a:defRPr sz="1200" dirty="0" smtClean="0">
            <a:solidFill>
              <a:srgbClr val="192E54"/>
            </a:solidFill>
            <a:latin typeface="Century Gothic" panose="020B0502020202020204" pitchFamily="34" charset="0"/>
          </a:defRPr>
        </a:defPPr>
      </a:lstStyle>
    </a:txDef>
  </a:objectDefaults>
  <a:extraClrSchemeLst/>
  <a:extLst>
    <a:ext uri="{05A4C25C-085E-4340-85A3-A5531E510DB2}">
      <thm15:themeFamily xmlns:thm15="http://schemas.microsoft.com/office/thememl/2012/main" name="Avieco" id="{51F618D9-6DF1-4452-8B8E-8811083BAAE0}" vid="{3B8FCC50-9AF8-4DB0-B8E6-005325152430}"/>
    </a:ext>
  </a:extLst>
</a:theme>
</file>

<file path=xl/threadedComments/threadedComment1.xml><?xml version="1.0" encoding="utf-8"?>
<ThreadedComments xmlns="http://schemas.microsoft.com/office/spreadsheetml/2018/threadedcomments" xmlns:x="http://schemas.openxmlformats.org/spreadsheetml/2006/main">
  <threadedComment ref="E38" dT="2021-12-21T15:32:56.75" personId="{2F8F4F15-FBE6-46B5-A64D-DA98EA5E6D6E}" id="{DF4F8ABC-52E4-49F7-987B-C5C98AF0C0C1}">
    <text>@Rhys - these are broken - please address</text>
    <mentions>
      <mention mentionpersonId="{ED5AB03E-3735-48B1-8638-88C84202BA9E}" mentionId="{A94D89A5-83AE-4AFF-947D-5378C5A61C33}" startIndex="0" length="5"/>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E38" dT="2021-12-21T15:32:56.75" personId="{2F8F4F15-FBE6-46B5-A64D-DA98EA5E6D6E}" id="{9AE2F1E8-A13C-438B-8EE3-C1E0005266B3}">
    <text>@Rhys - these are broken - please address</text>
    <mentions>
      <mention mentionpersonId="{ED5AB03E-3735-48B1-8638-88C84202BA9E}" mentionId="{BB174B58-E295-4928-8E47-8E6674EDAC4A}" startIndex="0" length="5"/>
    </mentions>
  </threadedComment>
</ThreadedComments>
</file>

<file path=xl/threadedComments/threadedComment3.xml><?xml version="1.0" encoding="utf-8"?>
<ThreadedComments xmlns="http://schemas.microsoft.com/office/spreadsheetml/2018/threadedcomments" xmlns:x="http://schemas.openxmlformats.org/spreadsheetml/2006/main">
  <threadedComment ref="E38" dT="2021-12-21T15:32:56.75" personId="{2F8F4F15-FBE6-46B5-A64D-DA98EA5E6D6E}" id="{2C18EBFF-AAB1-499E-AF32-787CE6E777E8}">
    <text>@Rhys - these are broken - please address</text>
    <mentions>
      <mention mentionpersonId="{ED5AB03E-3735-48B1-8638-88C84202BA9E}" mentionId="{3E1E2374-A291-486D-9035-6FFAD5FC1135}" startIndex="0" length="5"/>
    </mentions>
  </threadedComment>
</ThreadedComments>
</file>

<file path=xl/threadedComments/threadedComment4.xml><?xml version="1.0" encoding="utf-8"?>
<ThreadedComments xmlns="http://schemas.microsoft.com/office/spreadsheetml/2018/threadedcomments" xmlns:x="http://schemas.openxmlformats.org/spreadsheetml/2006/main">
  <threadedComment ref="G25" dT="2021-12-21T15:35:12.06" personId="{2F8F4F15-FBE6-46B5-A64D-DA98EA5E6D6E}" id="{74E8A44E-F701-4532-BDC5-87FEF76BFABD}">
    <text>not sure this section is working properly @Rhys</text>
    <mentions>
      <mention mentionpersonId="{ED5AB03E-3735-48B1-8638-88C84202BA9E}" mentionId="{927C928E-2BEB-4964-8711-1FF534990B78}" startIndex="42" length="5"/>
    </mentions>
  </threadedComment>
</ThreadedComments>
</file>

<file path=xl/threadedComments/threadedComment5.xml><?xml version="1.0" encoding="utf-8"?>
<ThreadedComments xmlns="http://schemas.microsoft.com/office/spreadsheetml/2018/threadedcomments" xmlns:x="http://schemas.openxmlformats.org/spreadsheetml/2006/main">
  <threadedComment ref="D4" dT="2021-12-21T15:54:21.60" personId="{2F8F4F15-FBE6-46B5-A64D-DA98EA5E6D6E}" id="{E913B1CD-386B-4023-B38D-3D533245692D}">
    <text>does this tab do anything? looks like your "Site" tab has the projections based on whichever site is selected from the drop down</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microsoft.com/office/2017/10/relationships/threadedComment" Target="../threadedComments/threadedComment2.xml"/><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microsoft.com/office/2017/10/relationships/threadedComment" Target="../threadedComments/threadedComment3.xml"/><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microsoft.com/office/2017/10/relationships/threadedComment" Target="../threadedComments/threadedComment4.xml"/><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1.xml"/><Relationship Id="rId1" Type="http://schemas.openxmlformats.org/officeDocument/2006/relationships/printerSettings" Target="../printerSettings/printerSettings21.bin"/><Relationship Id="rId6" Type="http://schemas.microsoft.com/office/2017/10/relationships/threadedComment" Target="../threadedComments/threadedComment5.xml"/><Relationship Id="rId5" Type="http://schemas.openxmlformats.org/officeDocument/2006/relationships/comments" Target="../comments5.xml"/><Relationship Id="rId4" Type="http://schemas.openxmlformats.org/officeDocument/2006/relationships/vmlDrawing" Target="../drawings/vmlDrawing23.v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gov.uk/government/collections/carbon-valuation--2" TargetMode="Externa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A41F1-98F6-44BF-83F6-29330DDC5C7E}">
  <sheetPr codeName="Sheet1">
    <tabColor theme="1" tint="0.39997558519241921"/>
  </sheetPr>
  <dimension ref="B5:X56"/>
  <sheetViews>
    <sheetView zoomScale="90" zoomScaleNormal="90" workbookViewId="0">
      <selection activeCell="G6" sqref="G6"/>
    </sheetView>
  </sheetViews>
  <sheetFormatPr defaultColWidth="8.6875" defaultRowHeight="14.25" x14ac:dyDescent="0.4"/>
  <cols>
    <col min="1" max="2" width="3" style="2" customWidth="1"/>
    <col min="3" max="9" width="11.6875" style="2" customWidth="1"/>
    <col min="10" max="16384" width="8.6875" style="2"/>
  </cols>
  <sheetData>
    <row r="5" spans="2:24" ht="16.899999999999999" x14ac:dyDescent="0.65">
      <c r="B5" s="1"/>
    </row>
    <row r="6" spans="2:24" x14ac:dyDescent="0.4">
      <c r="C6" s="18" t="s">
        <v>0</v>
      </c>
    </row>
    <row r="7" spans="2:24" x14ac:dyDescent="0.4">
      <c r="C7" s="49"/>
      <c r="D7" s="2" t="s">
        <v>1</v>
      </c>
    </row>
    <row r="8" spans="2:24" x14ac:dyDescent="0.4">
      <c r="C8" s="62"/>
      <c r="D8" s="2" t="s">
        <v>2</v>
      </c>
      <c r="E8" s="3"/>
      <c r="F8" s="3"/>
      <c r="G8" s="3"/>
      <c r="H8" s="3"/>
      <c r="I8" s="3"/>
    </row>
    <row r="9" spans="2:24" x14ac:dyDescent="0.4">
      <c r="C9" s="313"/>
      <c r="D9" s="362" t="s">
        <v>3</v>
      </c>
      <c r="E9" s="3"/>
      <c r="F9" s="3"/>
      <c r="G9" s="3"/>
      <c r="H9" s="3"/>
      <c r="I9" s="3"/>
    </row>
    <row r="10" spans="2:24" x14ac:dyDescent="0.4">
      <c r="C10" s="3"/>
      <c r="D10" s="3"/>
      <c r="E10" s="3"/>
      <c r="F10" s="3"/>
      <c r="G10" s="3"/>
      <c r="H10" s="3"/>
      <c r="I10" s="3"/>
    </row>
    <row r="11" spans="2:24" x14ac:dyDescent="0.4">
      <c r="C11" s="71"/>
      <c r="D11" s="3"/>
      <c r="E11" s="3"/>
      <c r="F11" s="3"/>
      <c r="G11" s="3"/>
      <c r="H11" s="3"/>
      <c r="I11" s="3"/>
    </row>
    <row r="12" spans="2:24" ht="14.65" thickBot="1" x14ac:dyDescent="0.45">
      <c r="C12" s="363" t="s">
        <v>4</v>
      </c>
      <c r="D12" s="3"/>
      <c r="E12" s="3"/>
      <c r="F12" s="3"/>
      <c r="G12" s="3"/>
      <c r="H12" s="3"/>
      <c r="I12" s="3"/>
      <c r="O12" s="363" t="s">
        <v>280</v>
      </c>
      <c r="P12" s="3"/>
      <c r="Q12" s="3"/>
      <c r="R12" s="3"/>
      <c r="S12" s="3"/>
      <c r="T12" s="3"/>
      <c r="U12" s="3"/>
    </row>
    <row r="13" spans="2:24" ht="14.25" customHeight="1" x14ac:dyDescent="0.4">
      <c r="C13" s="403" t="s">
        <v>284</v>
      </c>
      <c r="D13" s="403"/>
      <c r="E13" s="403"/>
      <c r="F13" s="403"/>
      <c r="G13" s="403"/>
      <c r="H13" s="403"/>
      <c r="I13" s="403"/>
      <c r="J13" s="403"/>
      <c r="K13" s="403"/>
      <c r="L13" s="403"/>
      <c r="O13" s="403" t="s">
        <v>281</v>
      </c>
      <c r="P13" s="403"/>
      <c r="Q13" s="403"/>
      <c r="R13" s="403"/>
      <c r="S13" s="403"/>
      <c r="T13" s="403"/>
      <c r="U13" s="403"/>
      <c r="V13" s="403"/>
      <c r="W13" s="403"/>
      <c r="X13" s="403"/>
    </row>
    <row r="14" spans="2:24" ht="16.899999999999999" x14ac:dyDescent="0.65">
      <c r="B14" s="1"/>
      <c r="C14" s="404"/>
      <c r="D14" s="404"/>
      <c r="E14" s="404"/>
      <c r="F14" s="404"/>
      <c r="G14" s="404"/>
      <c r="H14" s="404"/>
      <c r="I14" s="404"/>
      <c r="J14" s="404"/>
      <c r="K14" s="404"/>
      <c r="L14" s="404"/>
      <c r="O14" s="404"/>
      <c r="P14" s="404"/>
      <c r="Q14" s="404"/>
      <c r="R14" s="404"/>
      <c r="S14" s="404"/>
      <c r="T14" s="404"/>
      <c r="U14" s="404"/>
      <c r="V14" s="404"/>
      <c r="W14" s="404"/>
      <c r="X14" s="404"/>
    </row>
    <row r="15" spans="2:24" x14ac:dyDescent="0.4">
      <c r="C15" s="404"/>
      <c r="D15" s="404"/>
      <c r="E15" s="404"/>
      <c r="F15" s="404"/>
      <c r="G15" s="404"/>
      <c r="H15" s="404"/>
      <c r="I15" s="404"/>
      <c r="J15" s="404"/>
      <c r="K15" s="404"/>
      <c r="L15" s="404"/>
      <c r="O15" s="404"/>
      <c r="P15" s="404"/>
      <c r="Q15" s="404"/>
      <c r="R15" s="404"/>
      <c r="S15" s="404"/>
      <c r="T15" s="404"/>
      <c r="U15" s="404"/>
      <c r="V15" s="404"/>
      <c r="W15" s="404"/>
      <c r="X15" s="404"/>
    </row>
    <row r="16" spans="2:24" x14ac:dyDescent="0.4">
      <c r="C16" s="404"/>
      <c r="D16" s="404"/>
      <c r="E16" s="404"/>
      <c r="F16" s="404"/>
      <c r="G16" s="404"/>
      <c r="H16" s="404"/>
      <c r="I16" s="404"/>
      <c r="J16" s="404"/>
      <c r="K16" s="404"/>
      <c r="L16" s="404"/>
      <c r="O16" s="404"/>
      <c r="P16" s="404"/>
      <c r="Q16" s="404"/>
      <c r="R16" s="404"/>
      <c r="S16" s="404"/>
      <c r="T16" s="404"/>
      <c r="U16" s="404"/>
      <c r="V16" s="404"/>
      <c r="W16" s="404"/>
      <c r="X16" s="404"/>
    </row>
    <row r="17" spans="3:24" x14ac:dyDescent="0.4">
      <c r="C17" s="404"/>
      <c r="D17" s="404"/>
      <c r="E17" s="404"/>
      <c r="F17" s="404"/>
      <c r="G17" s="404"/>
      <c r="H17" s="404"/>
      <c r="I17" s="404"/>
      <c r="J17" s="404"/>
      <c r="K17" s="404"/>
      <c r="L17" s="404"/>
      <c r="O17" s="404"/>
      <c r="P17" s="404"/>
      <c r="Q17" s="404"/>
      <c r="R17" s="404"/>
      <c r="S17" s="404"/>
      <c r="T17" s="404"/>
      <c r="U17" s="404"/>
      <c r="V17" s="404"/>
      <c r="W17" s="404"/>
      <c r="X17" s="404"/>
    </row>
    <row r="18" spans="3:24" x14ac:dyDescent="0.4">
      <c r="C18" s="404"/>
      <c r="D18" s="404"/>
      <c r="E18" s="404"/>
      <c r="F18" s="404"/>
      <c r="G18" s="404"/>
      <c r="H18" s="404"/>
      <c r="I18" s="404"/>
      <c r="J18" s="404"/>
      <c r="K18" s="404"/>
      <c r="L18" s="404"/>
      <c r="O18" s="404"/>
      <c r="P18" s="404"/>
      <c r="Q18" s="404"/>
      <c r="R18" s="404"/>
      <c r="S18" s="404"/>
      <c r="T18" s="404"/>
      <c r="U18" s="404"/>
      <c r="V18" s="404"/>
      <c r="W18" s="404"/>
      <c r="X18" s="404"/>
    </row>
    <row r="19" spans="3:24" x14ac:dyDescent="0.4">
      <c r="C19" s="404"/>
      <c r="D19" s="404"/>
      <c r="E19" s="404"/>
      <c r="F19" s="404"/>
      <c r="G19" s="404"/>
      <c r="H19" s="404"/>
      <c r="I19" s="404"/>
      <c r="J19" s="404"/>
      <c r="K19" s="404"/>
      <c r="L19" s="404"/>
      <c r="O19" s="404"/>
      <c r="P19" s="404"/>
      <c r="Q19" s="404"/>
      <c r="R19" s="404"/>
      <c r="S19" s="404"/>
      <c r="T19" s="404"/>
      <c r="U19" s="404"/>
      <c r="V19" s="404"/>
      <c r="W19" s="404"/>
      <c r="X19" s="404"/>
    </row>
    <row r="20" spans="3:24" x14ac:dyDescent="0.4">
      <c r="C20" s="404"/>
      <c r="D20" s="404"/>
      <c r="E20" s="404"/>
      <c r="F20" s="404"/>
      <c r="G20" s="404"/>
      <c r="H20" s="404"/>
      <c r="I20" s="404"/>
      <c r="J20" s="404"/>
      <c r="K20" s="404"/>
      <c r="L20" s="404"/>
      <c r="O20" s="404"/>
      <c r="P20" s="404"/>
      <c r="Q20" s="404"/>
      <c r="R20" s="404"/>
      <c r="S20" s="404"/>
      <c r="T20" s="404"/>
      <c r="U20" s="404"/>
      <c r="V20" s="404"/>
      <c r="W20" s="404"/>
      <c r="X20" s="404"/>
    </row>
    <row r="21" spans="3:24" x14ac:dyDescent="0.4">
      <c r="C21" s="404"/>
      <c r="D21" s="404"/>
      <c r="E21" s="404"/>
      <c r="F21" s="404"/>
      <c r="G21" s="404"/>
      <c r="H21" s="404"/>
      <c r="I21" s="404"/>
      <c r="J21" s="404"/>
      <c r="K21" s="404"/>
      <c r="L21" s="404"/>
      <c r="O21" s="404"/>
      <c r="P21" s="404"/>
      <c r="Q21" s="404"/>
      <c r="R21" s="404"/>
      <c r="S21" s="404"/>
      <c r="T21" s="404"/>
      <c r="U21" s="404"/>
      <c r="V21" s="404"/>
      <c r="W21" s="404"/>
      <c r="X21" s="404"/>
    </row>
    <row r="22" spans="3:24" x14ac:dyDescent="0.4">
      <c r="C22" s="404"/>
      <c r="D22" s="404"/>
      <c r="E22" s="404"/>
      <c r="F22" s="404"/>
      <c r="G22" s="404"/>
      <c r="H22" s="404"/>
      <c r="I22" s="404"/>
      <c r="J22" s="404"/>
      <c r="K22" s="404"/>
      <c r="L22" s="404"/>
      <c r="O22" s="404"/>
      <c r="P22" s="404"/>
      <c r="Q22" s="404"/>
      <c r="R22" s="404"/>
      <c r="S22" s="404"/>
      <c r="T22" s="404"/>
      <c r="U22" s="404"/>
      <c r="V22" s="404"/>
      <c r="W22" s="404"/>
      <c r="X22" s="404"/>
    </row>
    <row r="23" spans="3:24" x14ac:dyDescent="0.4">
      <c r="C23" s="404"/>
      <c r="D23" s="404"/>
      <c r="E23" s="404"/>
      <c r="F23" s="404"/>
      <c r="G23" s="404"/>
      <c r="H23" s="404"/>
      <c r="I23" s="404"/>
      <c r="J23" s="404"/>
      <c r="K23" s="404"/>
      <c r="L23" s="404"/>
      <c r="O23" s="404"/>
      <c r="P23" s="404"/>
      <c r="Q23" s="404"/>
      <c r="R23" s="404"/>
      <c r="S23" s="404"/>
      <c r="T23" s="404"/>
      <c r="U23" s="404"/>
      <c r="V23" s="404"/>
      <c r="W23" s="404"/>
      <c r="X23" s="404"/>
    </row>
    <row r="24" spans="3:24" x14ac:dyDescent="0.4">
      <c r="C24" s="404"/>
      <c r="D24" s="404"/>
      <c r="E24" s="404"/>
      <c r="F24" s="404"/>
      <c r="G24" s="404"/>
      <c r="H24" s="404"/>
      <c r="I24" s="404"/>
      <c r="J24" s="404"/>
      <c r="K24" s="404"/>
      <c r="L24" s="404"/>
      <c r="N24" s="208"/>
      <c r="O24" s="404"/>
      <c r="P24" s="404"/>
      <c r="Q24" s="404"/>
      <c r="R24" s="404"/>
      <c r="S24" s="404"/>
      <c r="T24" s="404"/>
      <c r="U24" s="404"/>
      <c r="V24" s="404"/>
      <c r="W24" s="404"/>
      <c r="X24" s="404"/>
    </row>
    <row r="25" spans="3:24" x14ac:dyDescent="0.4">
      <c r="C25" s="404"/>
      <c r="D25" s="404"/>
      <c r="E25" s="404"/>
      <c r="F25" s="404"/>
      <c r="G25" s="404"/>
      <c r="H25" s="404"/>
      <c r="I25" s="404"/>
      <c r="J25" s="404"/>
      <c r="K25" s="404"/>
      <c r="L25" s="404"/>
      <c r="O25" s="404"/>
      <c r="P25" s="404"/>
      <c r="Q25" s="404"/>
      <c r="R25" s="404"/>
      <c r="S25" s="404"/>
      <c r="T25" s="404"/>
      <c r="U25" s="404"/>
      <c r="V25" s="404"/>
      <c r="W25" s="404"/>
      <c r="X25" s="404"/>
    </row>
    <row r="26" spans="3:24" x14ac:dyDescent="0.4">
      <c r="C26" s="404"/>
      <c r="D26" s="404"/>
      <c r="E26" s="404"/>
      <c r="F26" s="404"/>
      <c r="G26" s="404"/>
      <c r="H26" s="404"/>
      <c r="I26" s="404"/>
      <c r="J26" s="404"/>
      <c r="K26" s="404"/>
      <c r="L26" s="404"/>
      <c r="O26" s="404"/>
      <c r="P26" s="404"/>
      <c r="Q26" s="404"/>
      <c r="R26" s="404"/>
      <c r="S26" s="404"/>
      <c r="T26" s="404"/>
      <c r="U26" s="404"/>
      <c r="V26" s="404"/>
      <c r="W26" s="404"/>
      <c r="X26" s="404"/>
    </row>
    <row r="27" spans="3:24" x14ac:dyDescent="0.4">
      <c r="C27" s="404"/>
      <c r="D27" s="404"/>
      <c r="E27" s="404"/>
      <c r="F27" s="404"/>
      <c r="G27" s="404"/>
      <c r="H27" s="404"/>
      <c r="I27" s="404"/>
      <c r="J27" s="404"/>
      <c r="K27" s="404"/>
      <c r="L27" s="404"/>
      <c r="O27" s="404"/>
      <c r="P27" s="404"/>
      <c r="Q27" s="404"/>
      <c r="R27" s="404"/>
      <c r="S27" s="404"/>
      <c r="T27" s="404"/>
      <c r="U27" s="404"/>
      <c r="V27" s="404"/>
      <c r="W27" s="404"/>
      <c r="X27" s="404"/>
    </row>
    <row r="28" spans="3:24" x14ac:dyDescent="0.4">
      <c r="C28" s="404"/>
      <c r="D28" s="404"/>
      <c r="E28" s="404"/>
      <c r="F28" s="404"/>
      <c r="G28" s="404"/>
      <c r="H28" s="404"/>
      <c r="I28" s="404"/>
      <c r="J28" s="404"/>
      <c r="K28" s="404"/>
      <c r="L28" s="404"/>
      <c r="O28" s="404"/>
      <c r="P28" s="404"/>
      <c r="Q28" s="404"/>
      <c r="R28" s="404"/>
      <c r="S28" s="404"/>
      <c r="T28" s="404"/>
      <c r="U28" s="404"/>
      <c r="V28" s="404"/>
      <c r="W28" s="404"/>
      <c r="X28" s="404"/>
    </row>
    <row r="29" spans="3:24" x14ac:dyDescent="0.4">
      <c r="C29" s="404"/>
      <c r="D29" s="404"/>
      <c r="E29" s="404"/>
      <c r="F29" s="404"/>
      <c r="G29" s="404"/>
      <c r="H29" s="404"/>
      <c r="I29" s="404"/>
      <c r="J29" s="404"/>
      <c r="K29" s="404"/>
      <c r="L29" s="404"/>
      <c r="O29" s="404"/>
      <c r="P29" s="404"/>
      <c r="Q29" s="404"/>
      <c r="R29" s="404"/>
      <c r="S29" s="404"/>
      <c r="T29" s="404"/>
      <c r="U29" s="404"/>
      <c r="V29" s="404"/>
      <c r="W29" s="404"/>
      <c r="X29" s="404"/>
    </row>
    <row r="30" spans="3:24" x14ac:dyDescent="0.4">
      <c r="C30" s="404"/>
      <c r="D30" s="404"/>
      <c r="E30" s="404"/>
      <c r="F30" s="404"/>
      <c r="G30" s="404"/>
      <c r="H30" s="404"/>
      <c r="I30" s="404"/>
      <c r="J30" s="404"/>
      <c r="K30" s="404"/>
      <c r="L30" s="404"/>
      <c r="O30" s="404"/>
      <c r="P30" s="404"/>
      <c r="Q30" s="404"/>
      <c r="R30" s="404"/>
      <c r="S30" s="404"/>
      <c r="T30" s="404"/>
      <c r="U30" s="404"/>
      <c r="V30" s="404"/>
      <c r="W30" s="404"/>
      <c r="X30" s="404"/>
    </row>
    <row r="31" spans="3:24" x14ac:dyDescent="0.4">
      <c r="C31" s="404"/>
      <c r="D31" s="404"/>
      <c r="E31" s="404"/>
      <c r="F31" s="404"/>
      <c r="G31" s="404"/>
      <c r="H31" s="404"/>
      <c r="I31" s="404"/>
      <c r="J31" s="404"/>
      <c r="K31" s="404"/>
      <c r="L31" s="404"/>
      <c r="O31" s="404"/>
      <c r="P31" s="404"/>
      <c r="Q31" s="404"/>
      <c r="R31" s="404"/>
      <c r="S31" s="404"/>
      <c r="T31" s="404"/>
      <c r="U31" s="404"/>
      <c r="V31" s="404"/>
      <c r="W31" s="404"/>
      <c r="X31" s="404"/>
    </row>
    <row r="32" spans="3:24" x14ac:dyDescent="0.4">
      <c r="C32" s="404"/>
      <c r="D32" s="404"/>
      <c r="E32" s="404"/>
      <c r="F32" s="404"/>
      <c r="G32" s="404"/>
      <c r="H32" s="404"/>
      <c r="I32" s="404"/>
      <c r="J32" s="404"/>
      <c r="K32" s="404"/>
      <c r="L32" s="404"/>
      <c r="O32" s="404"/>
      <c r="P32" s="404"/>
      <c r="Q32" s="404"/>
      <c r="R32" s="404"/>
      <c r="S32" s="404"/>
      <c r="T32" s="404"/>
      <c r="U32" s="404"/>
      <c r="V32" s="404"/>
      <c r="W32" s="404"/>
      <c r="X32" s="404"/>
    </row>
    <row r="33" spans="3:24" x14ac:dyDescent="0.4">
      <c r="C33" s="404"/>
      <c r="D33" s="404"/>
      <c r="E33" s="404"/>
      <c r="F33" s="404"/>
      <c r="G33" s="404"/>
      <c r="H33" s="404"/>
      <c r="I33" s="404"/>
      <c r="J33" s="404"/>
      <c r="K33" s="404"/>
      <c r="L33" s="404"/>
      <c r="O33" s="404"/>
      <c r="P33" s="404"/>
      <c r="Q33" s="404"/>
      <c r="R33" s="404"/>
      <c r="S33" s="404"/>
      <c r="T33" s="404"/>
      <c r="U33" s="404"/>
      <c r="V33" s="404"/>
      <c r="W33" s="404"/>
      <c r="X33" s="404"/>
    </row>
    <row r="34" spans="3:24" x14ac:dyDescent="0.4">
      <c r="C34" s="404"/>
      <c r="D34" s="404"/>
      <c r="E34" s="404"/>
      <c r="F34" s="404"/>
      <c r="G34" s="404"/>
      <c r="H34" s="404"/>
      <c r="I34" s="404"/>
      <c r="J34" s="404"/>
      <c r="K34" s="404"/>
      <c r="L34" s="404"/>
      <c r="O34" s="404"/>
      <c r="P34" s="404"/>
      <c r="Q34" s="404"/>
      <c r="R34" s="404"/>
      <c r="S34" s="404"/>
      <c r="T34" s="404"/>
      <c r="U34" s="404"/>
      <c r="V34" s="404"/>
      <c r="W34" s="404"/>
      <c r="X34" s="404"/>
    </row>
    <row r="35" spans="3:24" x14ac:dyDescent="0.4">
      <c r="C35" s="404"/>
      <c r="D35" s="404"/>
      <c r="E35" s="404"/>
      <c r="F35" s="404"/>
      <c r="G35" s="404"/>
      <c r="H35" s="404"/>
      <c r="I35" s="404"/>
      <c r="J35" s="404"/>
      <c r="K35" s="404"/>
      <c r="L35" s="404"/>
      <c r="O35" s="404"/>
      <c r="P35" s="404"/>
      <c r="Q35" s="404"/>
      <c r="R35" s="404"/>
      <c r="S35" s="404"/>
      <c r="T35" s="404"/>
      <c r="U35" s="404"/>
      <c r="V35" s="404"/>
      <c r="W35" s="404"/>
      <c r="X35" s="404"/>
    </row>
    <row r="36" spans="3:24" x14ac:dyDescent="0.4">
      <c r="C36" s="404"/>
      <c r="D36" s="404"/>
      <c r="E36" s="404"/>
      <c r="F36" s="404"/>
      <c r="G36" s="404"/>
      <c r="H36" s="404"/>
      <c r="I36" s="404"/>
      <c r="J36" s="404"/>
      <c r="K36" s="404"/>
      <c r="L36" s="404"/>
      <c r="O36" s="404"/>
      <c r="P36" s="404"/>
      <c r="Q36" s="404"/>
      <c r="R36" s="404"/>
      <c r="S36" s="404"/>
      <c r="T36" s="404"/>
      <c r="U36" s="404"/>
      <c r="V36" s="404"/>
      <c r="W36" s="404"/>
      <c r="X36" s="404"/>
    </row>
    <row r="37" spans="3:24" x14ac:dyDescent="0.4">
      <c r="C37" s="404"/>
      <c r="D37" s="404"/>
      <c r="E37" s="404"/>
      <c r="F37" s="404"/>
      <c r="G37" s="404"/>
      <c r="H37" s="404"/>
      <c r="I37" s="404"/>
      <c r="J37" s="404"/>
      <c r="K37" s="404"/>
      <c r="L37" s="404"/>
      <c r="O37" s="404"/>
      <c r="P37" s="404"/>
      <c r="Q37" s="404"/>
      <c r="R37" s="404"/>
      <c r="S37" s="404"/>
      <c r="T37" s="404"/>
      <c r="U37" s="404"/>
      <c r="V37" s="404"/>
      <c r="W37" s="404"/>
      <c r="X37" s="404"/>
    </row>
    <row r="38" spans="3:24" x14ac:dyDescent="0.4">
      <c r="C38" s="404"/>
      <c r="D38" s="404"/>
      <c r="E38" s="404"/>
      <c r="F38" s="404"/>
      <c r="G38" s="404"/>
      <c r="H38" s="404"/>
      <c r="I38" s="404"/>
      <c r="J38" s="404"/>
      <c r="K38" s="404"/>
      <c r="L38" s="404"/>
      <c r="O38" s="404"/>
      <c r="P38" s="404"/>
      <c r="Q38" s="404"/>
      <c r="R38" s="404"/>
      <c r="S38" s="404"/>
      <c r="T38" s="404"/>
      <c r="U38" s="404"/>
      <c r="V38" s="404"/>
      <c r="W38" s="404"/>
      <c r="X38" s="404"/>
    </row>
    <row r="39" spans="3:24" x14ac:dyDescent="0.4">
      <c r="C39" s="404"/>
      <c r="D39" s="404"/>
      <c r="E39" s="404"/>
      <c r="F39" s="404"/>
      <c r="G39" s="404"/>
      <c r="H39" s="404"/>
      <c r="I39" s="404"/>
      <c r="J39" s="404"/>
      <c r="K39" s="404"/>
      <c r="L39" s="404"/>
      <c r="O39" s="404"/>
      <c r="P39" s="404"/>
      <c r="Q39" s="404"/>
      <c r="R39" s="404"/>
      <c r="S39" s="404"/>
      <c r="T39" s="404"/>
      <c r="U39" s="404"/>
      <c r="V39" s="404"/>
      <c r="W39" s="404"/>
      <c r="X39" s="404"/>
    </row>
    <row r="40" spans="3:24" x14ac:dyDescent="0.4">
      <c r="C40" s="404"/>
      <c r="D40" s="404"/>
      <c r="E40" s="404"/>
      <c r="F40" s="404"/>
      <c r="G40" s="404"/>
      <c r="H40" s="404"/>
      <c r="I40" s="404"/>
      <c r="J40" s="404"/>
      <c r="K40" s="404"/>
      <c r="L40" s="404"/>
      <c r="O40" s="404"/>
      <c r="P40" s="404"/>
      <c r="Q40" s="404"/>
      <c r="R40" s="404"/>
      <c r="S40" s="404"/>
      <c r="T40" s="404"/>
      <c r="U40" s="404"/>
      <c r="V40" s="404"/>
      <c r="W40" s="404"/>
      <c r="X40" s="404"/>
    </row>
    <row r="41" spans="3:24" x14ac:dyDescent="0.4">
      <c r="C41" s="404"/>
      <c r="D41" s="404"/>
      <c r="E41" s="404"/>
      <c r="F41" s="404"/>
      <c r="G41" s="404"/>
      <c r="H41" s="404"/>
      <c r="I41" s="404"/>
      <c r="J41" s="404"/>
      <c r="K41" s="404"/>
      <c r="L41" s="404"/>
      <c r="O41" s="404"/>
      <c r="P41" s="404"/>
      <c r="Q41" s="404"/>
      <c r="R41" s="404"/>
      <c r="S41" s="404"/>
      <c r="T41" s="404"/>
      <c r="U41" s="404"/>
      <c r="V41" s="404"/>
      <c r="W41" s="404"/>
      <c r="X41" s="404"/>
    </row>
    <row r="42" spans="3:24" x14ac:dyDescent="0.4">
      <c r="C42" s="404"/>
      <c r="D42" s="404"/>
      <c r="E42" s="404"/>
      <c r="F42" s="404"/>
      <c r="G42" s="404"/>
      <c r="H42" s="404"/>
      <c r="I42" s="404"/>
      <c r="J42" s="404"/>
      <c r="K42" s="404"/>
      <c r="L42" s="404"/>
      <c r="O42" s="404"/>
      <c r="P42" s="404"/>
      <c r="Q42" s="404"/>
      <c r="R42" s="404"/>
      <c r="S42" s="404"/>
      <c r="T42" s="404"/>
      <c r="U42" s="404"/>
      <c r="V42" s="404"/>
      <c r="W42" s="404"/>
      <c r="X42" s="404"/>
    </row>
    <row r="43" spans="3:24" x14ac:dyDescent="0.4">
      <c r="C43" s="404"/>
      <c r="D43" s="404"/>
      <c r="E43" s="404"/>
      <c r="F43" s="404"/>
      <c r="G43" s="404"/>
      <c r="H43" s="404"/>
      <c r="I43" s="404"/>
      <c r="J43" s="404"/>
      <c r="K43" s="404"/>
      <c r="L43" s="404"/>
      <c r="O43" s="402"/>
      <c r="P43" s="402"/>
      <c r="Q43" s="402"/>
      <c r="R43" s="402"/>
      <c r="S43" s="402"/>
      <c r="T43" s="402"/>
      <c r="U43" s="402"/>
      <c r="V43" s="402"/>
      <c r="W43" s="402"/>
      <c r="X43" s="402"/>
    </row>
    <row r="44" spans="3:24" x14ac:dyDescent="0.4">
      <c r="C44" s="404"/>
      <c r="D44" s="404"/>
      <c r="E44" s="404"/>
      <c r="F44" s="404"/>
      <c r="G44" s="404"/>
      <c r="H44" s="404"/>
      <c r="I44" s="404"/>
      <c r="J44" s="404"/>
      <c r="K44" s="404"/>
      <c r="L44" s="404"/>
      <c r="O44" s="402"/>
      <c r="P44" s="402"/>
      <c r="Q44" s="402"/>
      <c r="R44" s="402"/>
      <c r="S44" s="402"/>
      <c r="T44" s="402"/>
      <c r="U44" s="402"/>
      <c r="V44" s="402"/>
      <c r="W44" s="402"/>
      <c r="X44" s="402"/>
    </row>
    <row r="45" spans="3:24" x14ac:dyDescent="0.4">
      <c r="C45" s="404"/>
      <c r="D45" s="404"/>
      <c r="E45" s="404"/>
      <c r="F45" s="404"/>
      <c r="G45" s="404"/>
      <c r="H45" s="404"/>
      <c r="I45" s="404"/>
      <c r="J45" s="404"/>
      <c r="K45" s="404"/>
      <c r="L45" s="404"/>
      <c r="O45" s="402"/>
      <c r="P45" s="402"/>
      <c r="Q45" s="402"/>
      <c r="R45" s="402"/>
      <c r="S45" s="402"/>
      <c r="T45" s="402"/>
      <c r="U45" s="402"/>
      <c r="V45" s="402"/>
      <c r="W45" s="402"/>
      <c r="X45" s="402"/>
    </row>
    <row r="46" spans="3:24" x14ac:dyDescent="0.4">
      <c r="C46" s="404"/>
      <c r="D46" s="404"/>
      <c r="E46" s="404"/>
      <c r="F46" s="404"/>
      <c r="G46" s="404"/>
      <c r="H46" s="404"/>
      <c r="I46" s="404"/>
      <c r="J46" s="404"/>
      <c r="K46" s="404"/>
      <c r="L46" s="404"/>
      <c r="O46" s="402"/>
      <c r="P46" s="402"/>
      <c r="Q46" s="402"/>
      <c r="R46" s="402"/>
      <c r="S46" s="402"/>
      <c r="T46" s="402"/>
      <c r="U46" s="402"/>
      <c r="V46" s="402"/>
      <c r="W46" s="402"/>
      <c r="X46" s="402"/>
    </row>
    <row r="47" spans="3:24" x14ac:dyDescent="0.4">
      <c r="C47" s="404"/>
      <c r="D47" s="404"/>
      <c r="E47" s="404"/>
      <c r="F47" s="404"/>
      <c r="G47" s="404"/>
      <c r="H47" s="404"/>
      <c r="I47" s="404"/>
      <c r="J47" s="404"/>
      <c r="K47" s="404"/>
      <c r="L47" s="404"/>
      <c r="O47" s="402"/>
      <c r="P47" s="402"/>
      <c r="Q47" s="402"/>
      <c r="R47" s="402"/>
      <c r="S47" s="402"/>
      <c r="T47" s="402"/>
      <c r="U47" s="402"/>
      <c r="V47" s="402"/>
      <c r="W47" s="402"/>
      <c r="X47" s="402"/>
    </row>
    <row r="48" spans="3:24" x14ac:dyDescent="0.4">
      <c r="C48" s="404"/>
      <c r="D48" s="404"/>
      <c r="E48" s="404"/>
      <c r="F48" s="404"/>
      <c r="G48" s="404"/>
      <c r="H48" s="404"/>
      <c r="I48" s="404"/>
      <c r="J48" s="404"/>
      <c r="K48" s="404"/>
      <c r="L48" s="404"/>
      <c r="O48" s="402"/>
      <c r="P48" s="402"/>
      <c r="Q48" s="402"/>
      <c r="R48" s="402"/>
      <c r="S48" s="402"/>
      <c r="T48" s="402"/>
      <c r="U48" s="402"/>
      <c r="V48" s="402"/>
      <c r="W48" s="402"/>
      <c r="X48" s="402"/>
    </row>
    <row r="49" spans="3:24" x14ac:dyDescent="0.4">
      <c r="C49" s="404"/>
      <c r="D49" s="404"/>
      <c r="E49" s="404"/>
      <c r="F49" s="404"/>
      <c r="G49" s="404"/>
      <c r="H49" s="404"/>
      <c r="I49" s="404"/>
      <c r="J49" s="404"/>
      <c r="K49" s="404"/>
      <c r="L49" s="404"/>
      <c r="O49" s="402"/>
      <c r="P49" s="402"/>
      <c r="Q49" s="402"/>
      <c r="R49" s="402"/>
      <c r="S49" s="402"/>
      <c r="T49" s="402"/>
      <c r="U49" s="402"/>
      <c r="V49" s="402"/>
      <c r="W49" s="402"/>
      <c r="X49" s="402"/>
    </row>
    <row r="50" spans="3:24" x14ac:dyDescent="0.4">
      <c r="C50" s="404"/>
      <c r="D50" s="404"/>
      <c r="E50" s="404"/>
      <c r="F50" s="404"/>
      <c r="G50" s="404"/>
      <c r="H50" s="404"/>
      <c r="I50" s="404"/>
      <c r="J50" s="404"/>
      <c r="K50" s="404"/>
      <c r="L50" s="404"/>
      <c r="O50" s="402"/>
      <c r="P50" s="402"/>
      <c r="Q50" s="402"/>
      <c r="R50" s="402"/>
      <c r="S50" s="402"/>
      <c r="T50" s="402"/>
      <c r="U50" s="402"/>
      <c r="V50" s="402"/>
      <c r="W50" s="402"/>
      <c r="X50" s="402"/>
    </row>
    <row r="51" spans="3:24" x14ac:dyDescent="0.4">
      <c r="C51" s="404"/>
      <c r="D51" s="404"/>
      <c r="E51" s="404"/>
      <c r="F51" s="404"/>
      <c r="G51" s="404"/>
      <c r="H51" s="404"/>
      <c r="I51" s="404"/>
      <c r="J51" s="404"/>
      <c r="K51" s="404"/>
      <c r="L51" s="404"/>
      <c r="O51" s="402"/>
      <c r="P51" s="402"/>
      <c r="Q51" s="402"/>
      <c r="R51" s="402"/>
      <c r="S51" s="402"/>
      <c r="T51" s="402"/>
      <c r="U51" s="402"/>
      <c r="V51" s="402"/>
      <c r="W51" s="402"/>
      <c r="X51" s="402"/>
    </row>
    <row r="52" spans="3:24" x14ac:dyDescent="0.4">
      <c r="C52" s="404"/>
      <c r="D52" s="404"/>
      <c r="E52" s="404"/>
      <c r="F52" s="404"/>
      <c r="G52" s="404"/>
      <c r="H52" s="404"/>
      <c r="I52" s="404"/>
      <c r="J52" s="404"/>
      <c r="K52" s="404"/>
      <c r="L52" s="404"/>
      <c r="O52" s="402"/>
      <c r="P52" s="402"/>
      <c r="Q52" s="402"/>
      <c r="R52" s="402"/>
      <c r="S52" s="402"/>
      <c r="T52" s="402"/>
      <c r="U52" s="402"/>
      <c r="V52" s="402"/>
      <c r="W52" s="402"/>
      <c r="X52" s="402"/>
    </row>
    <row r="53" spans="3:24" x14ac:dyDescent="0.4">
      <c r="C53" s="404"/>
      <c r="D53" s="404"/>
      <c r="E53" s="404"/>
      <c r="F53" s="404"/>
      <c r="G53" s="404"/>
      <c r="H53" s="404"/>
      <c r="I53" s="404"/>
      <c r="J53" s="404"/>
      <c r="K53" s="404"/>
      <c r="L53" s="404"/>
      <c r="O53" s="402"/>
      <c r="P53" s="402"/>
      <c r="Q53" s="402"/>
      <c r="R53" s="402"/>
      <c r="S53" s="402"/>
      <c r="T53" s="402"/>
      <c r="U53" s="402"/>
      <c r="V53" s="402"/>
      <c r="W53" s="402"/>
      <c r="X53" s="402"/>
    </row>
    <row r="54" spans="3:24" x14ac:dyDescent="0.4">
      <c r="C54" s="404"/>
      <c r="D54" s="404"/>
      <c r="E54" s="404"/>
      <c r="F54" s="404"/>
      <c r="G54" s="404"/>
      <c r="H54" s="404"/>
      <c r="I54" s="404"/>
      <c r="J54" s="404"/>
      <c r="K54" s="404"/>
      <c r="L54" s="404"/>
      <c r="O54" s="402"/>
      <c r="P54" s="402"/>
      <c r="Q54" s="402"/>
      <c r="R54" s="402"/>
      <c r="S54" s="402"/>
      <c r="T54" s="402"/>
      <c r="U54" s="402"/>
      <c r="V54" s="402"/>
      <c r="W54" s="402"/>
      <c r="X54" s="402"/>
    </row>
    <row r="55" spans="3:24" x14ac:dyDescent="0.4">
      <c r="C55" s="404"/>
      <c r="D55" s="404"/>
      <c r="E55" s="404"/>
      <c r="F55" s="404"/>
      <c r="G55" s="404"/>
      <c r="H55" s="404"/>
      <c r="I55" s="404"/>
      <c r="J55" s="404"/>
      <c r="K55" s="404"/>
      <c r="L55" s="404"/>
      <c r="O55" s="402"/>
      <c r="P55" s="402"/>
      <c r="Q55" s="402"/>
      <c r="R55" s="402"/>
      <c r="S55" s="402"/>
      <c r="T55" s="402"/>
      <c r="U55" s="402"/>
      <c r="V55" s="402"/>
      <c r="W55" s="402"/>
      <c r="X55" s="402"/>
    </row>
    <row r="56" spans="3:24" x14ac:dyDescent="0.4">
      <c r="C56" s="404"/>
      <c r="D56" s="404"/>
      <c r="E56" s="404"/>
      <c r="F56" s="404"/>
      <c r="G56" s="404"/>
      <c r="H56" s="404"/>
      <c r="I56" s="404"/>
      <c r="J56" s="404"/>
      <c r="K56" s="404"/>
      <c r="L56" s="404"/>
      <c r="O56" s="402"/>
      <c r="P56" s="402"/>
      <c r="Q56" s="402"/>
      <c r="R56" s="402"/>
      <c r="S56" s="402"/>
      <c r="T56" s="402"/>
      <c r="U56" s="402"/>
      <c r="V56" s="402"/>
      <c r="W56" s="402"/>
      <c r="X56" s="402"/>
    </row>
  </sheetData>
  <sheetProtection algorithmName="SHA-512" hashValue="qMq5zAY+Y0nr03HFKip3ES0NRJNsz9GolQFUGhzVOGAObWUWG5JDzIDJoYmkWFexoL0Dbqh36RWdBmHu3jrlng==" saltValue="dPmfKLRyAGeGCcbIyg7VEA==" spinCount="100000" sheet="1" objects="1" scenarios="1"/>
  <mergeCells count="2">
    <mergeCell ref="C13:L56"/>
    <mergeCell ref="O13:X42"/>
  </mergeCells>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8586CD3B-D708-4C0A-8D25-69CC3762AC00}">
          <x14:formula1>
            <xm:f>'Lookups references'!$M$8:$M$14</xm:f>
          </x14:formula1>
          <xm:sqref>C8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716BE-7093-4B66-8A01-274E95A22B25}">
  <sheetPr codeName="Sheet2">
    <tabColor rgb="FF002060"/>
  </sheetPr>
  <dimension ref="D5:O75"/>
  <sheetViews>
    <sheetView topLeftCell="C1" zoomScale="80" zoomScaleNormal="80" workbookViewId="0">
      <selection activeCell="M20" sqref="M20"/>
    </sheetView>
  </sheetViews>
  <sheetFormatPr defaultColWidth="9" defaultRowHeight="14.25" x14ac:dyDescent="0.4"/>
  <cols>
    <col min="1" max="3" width="9" style="2"/>
    <col min="4" max="4" width="15.375" style="2" bestFit="1" customWidth="1"/>
    <col min="5" max="5" width="20.625" style="2" customWidth="1"/>
    <col min="6" max="6" width="17.875" style="2" customWidth="1"/>
    <col min="7" max="7" width="17.6875" style="2" bestFit="1" customWidth="1"/>
    <col min="8" max="8" width="17" style="2" customWidth="1"/>
    <col min="9" max="9" width="15.5" style="2" bestFit="1" customWidth="1"/>
    <col min="10" max="10" width="9.5" style="2" customWidth="1"/>
    <col min="11" max="11" width="7.5" style="2" customWidth="1"/>
    <col min="12" max="12" width="9" style="2"/>
    <col min="13" max="13" width="50.625" style="2" bestFit="1" customWidth="1"/>
    <col min="14" max="14" width="11" style="2" bestFit="1" customWidth="1"/>
    <col min="15" max="15" width="9.5" style="2" customWidth="1"/>
    <col min="16" max="16384" width="9" style="2"/>
  </cols>
  <sheetData>
    <row r="5" spans="4:15" x14ac:dyDescent="0.4">
      <c r="K5" s="283"/>
    </row>
    <row r="6" spans="4:15" x14ac:dyDescent="0.4">
      <c r="D6" s="242" t="s">
        <v>60</v>
      </c>
      <c r="E6" s="243" t="s">
        <v>61</v>
      </c>
      <c r="F6" s="244" t="s">
        <v>62</v>
      </c>
      <c r="G6" s="244" t="s">
        <v>63</v>
      </c>
      <c r="H6" s="244" t="s">
        <v>64</v>
      </c>
      <c r="I6" s="244" t="s">
        <v>65</v>
      </c>
      <c r="J6" s="244" t="s">
        <v>66</v>
      </c>
      <c r="K6" s="284" t="s">
        <v>67</v>
      </c>
      <c r="M6" s="208"/>
      <c r="N6" s="223"/>
      <c r="O6" s="208"/>
    </row>
    <row r="7" spans="4:15" x14ac:dyDescent="0.4">
      <c r="D7" s="232"/>
      <c r="E7" s="230"/>
      <c r="F7" s="241"/>
      <c r="G7" s="240"/>
      <c r="H7" s="240"/>
      <c r="I7" s="240"/>
      <c r="J7" s="234"/>
      <c r="K7" s="285"/>
      <c r="M7" s="208"/>
      <c r="N7" s="229"/>
    </row>
    <row r="8" spans="4:15" x14ac:dyDescent="0.4">
      <c r="D8" s="238" t="s">
        <v>68</v>
      </c>
      <c r="E8" s="231">
        <f>SUM(E11:E100)</f>
        <v>115250</v>
      </c>
      <c r="F8" s="237" t="e">
        <f>SUM(F11:F100)</f>
        <v>#DIV/0!</v>
      </c>
      <c r="G8" s="233" t="e">
        <f>SUM(G10:G100)</f>
        <v>#DIV/0!</v>
      </c>
      <c r="H8" s="233" t="e">
        <f>SUM(H10:H100)</f>
        <v>#DIV/0!</v>
      </c>
      <c r="I8" s="233" t="e">
        <f>SUM(I10:I100)</f>
        <v>#DIV/0!</v>
      </c>
      <c r="J8" s="234" t="e">
        <f>(E8/G8)</f>
        <v>#DIV/0!</v>
      </c>
      <c r="K8" s="286"/>
    </row>
    <row r="9" spans="4:15" x14ac:dyDescent="0.4">
      <c r="D9" s="232"/>
      <c r="E9" s="230"/>
      <c r="F9" s="241"/>
      <c r="G9" s="240"/>
      <c r="H9" s="240"/>
      <c r="I9" s="240"/>
      <c r="J9" s="234"/>
      <c r="K9" s="286"/>
    </row>
    <row r="10" spans="4:15" x14ac:dyDescent="0.4">
      <c r="D10" s="239" t="s">
        <v>69</v>
      </c>
      <c r="E10" s="235" t="s">
        <v>70</v>
      </c>
      <c r="F10" s="235" t="s">
        <v>70</v>
      </c>
      <c r="G10" s="240">
        <f>'New Site'!R18</f>
        <v>0</v>
      </c>
      <c r="H10" s="240">
        <f>G10*'New Site'!N10</f>
        <v>0</v>
      </c>
      <c r="I10" s="240">
        <f>G10*'New Site'!N10</f>
        <v>0</v>
      </c>
      <c r="J10" s="234"/>
      <c r="K10" s="286"/>
    </row>
    <row r="11" spans="4:15" x14ac:dyDescent="0.4">
      <c r="D11" s="232" t="s">
        <v>71</v>
      </c>
      <c r="E11" s="230">
        <v>1500</v>
      </c>
      <c r="F11" s="236" t="e">
        <f>E11/'New Site'!$D$21</f>
        <v>#DIV/0!</v>
      </c>
      <c r="G11" s="240" t="e">
        <f>F11*'Site - NS'!$F$53</f>
        <v>#DIV/0!</v>
      </c>
      <c r="H11" s="240" t="e">
        <f>G11*'New Site'!$N$10</f>
        <v>#DIV/0!</v>
      </c>
      <c r="I11" s="240" t="e">
        <f>(G11*'New Site'!$N$10)-E11</f>
        <v>#DIV/0!</v>
      </c>
      <c r="J11" s="234" t="e">
        <f>(E11/G11)</f>
        <v>#DIV/0!</v>
      </c>
      <c r="K11" s="286"/>
      <c r="M11" s="295" t="s">
        <v>72</v>
      </c>
    </row>
    <row r="12" spans="4:15" x14ac:dyDescent="0.4">
      <c r="D12" s="232" t="s">
        <v>73</v>
      </c>
      <c r="E12" s="230">
        <v>3000</v>
      </c>
      <c r="F12" s="236" t="e">
        <f>E12/'New Site'!$D$21</f>
        <v>#DIV/0!</v>
      </c>
      <c r="G12" s="240" t="e">
        <f>F12*'Site - NS'!$F$53</f>
        <v>#DIV/0!</v>
      </c>
      <c r="H12" s="240" t="e">
        <f>G12*'New Site'!$N$10</f>
        <v>#DIV/0!</v>
      </c>
      <c r="I12" s="240" t="e">
        <f>(G12*'New Site'!$N$10)-E12</f>
        <v>#DIV/0!</v>
      </c>
      <c r="J12" s="234" t="e">
        <f t="shared" ref="J12:J23" si="0">(E12/G12)</f>
        <v>#DIV/0!</v>
      </c>
      <c r="K12" s="286"/>
    </row>
    <row r="13" spans="4:15" x14ac:dyDescent="0.4">
      <c r="D13" s="232" t="s">
        <v>74</v>
      </c>
      <c r="E13" s="230">
        <v>7800</v>
      </c>
      <c r="F13" s="236" t="e">
        <f>E13/'New Site'!$D$21</f>
        <v>#DIV/0!</v>
      </c>
      <c r="G13" s="240" t="e">
        <f>F13*'Site - NS'!$F$53</f>
        <v>#DIV/0!</v>
      </c>
      <c r="H13" s="240" t="e">
        <f>G13*'New Site'!$N$10</f>
        <v>#DIV/0!</v>
      </c>
      <c r="I13" s="240" t="e">
        <f>(G13*'New Site'!$N$10)-E13</f>
        <v>#DIV/0!</v>
      </c>
      <c r="J13" s="234" t="e">
        <f t="shared" si="0"/>
        <v>#DIV/0!</v>
      </c>
      <c r="K13" s="286"/>
    </row>
    <row r="14" spans="4:15" x14ac:dyDescent="0.4">
      <c r="D14" s="232" t="s">
        <v>75</v>
      </c>
      <c r="E14" s="230">
        <v>700</v>
      </c>
      <c r="F14" s="236" t="e">
        <f>E14/'New Site'!$D$21</f>
        <v>#DIV/0!</v>
      </c>
      <c r="G14" s="240" t="e">
        <f>F14*'Site - NS'!$F$53</f>
        <v>#DIV/0!</v>
      </c>
      <c r="H14" s="240" t="e">
        <f>G14*'New Site'!$N$10</f>
        <v>#DIV/0!</v>
      </c>
      <c r="I14" s="240" t="e">
        <f>(G14*'New Site'!$N$10)-E14</f>
        <v>#DIV/0!</v>
      </c>
      <c r="J14" s="234" t="e">
        <f t="shared" si="0"/>
        <v>#DIV/0!</v>
      </c>
      <c r="K14" s="286"/>
    </row>
    <row r="15" spans="4:15" x14ac:dyDescent="0.4">
      <c r="D15" s="232" t="s">
        <v>76</v>
      </c>
      <c r="E15" s="230">
        <v>1600</v>
      </c>
      <c r="F15" s="236" t="e">
        <f>E15/'New Site'!$D$21</f>
        <v>#DIV/0!</v>
      </c>
      <c r="G15" s="240" t="e">
        <f>F15*'Site - NS'!$F$53</f>
        <v>#DIV/0!</v>
      </c>
      <c r="H15" s="240" t="e">
        <f>G15*'New Site'!$N$10</f>
        <v>#DIV/0!</v>
      </c>
      <c r="I15" s="240" t="e">
        <f>(G15*'New Site'!$N$10)-E15</f>
        <v>#DIV/0!</v>
      </c>
      <c r="J15" s="234" t="e">
        <f t="shared" si="0"/>
        <v>#DIV/0!</v>
      </c>
      <c r="K15" s="286"/>
    </row>
    <row r="16" spans="4:15" x14ac:dyDescent="0.4">
      <c r="D16" s="232" t="s">
        <v>77</v>
      </c>
      <c r="E16" s="230">
        <v>3200</v>
      </c>
      <c r="F16" s="236" t="e">
        <f>E16/'New Site'!$D$21</f>
        <v>#DIV/0!</v>
      </c>
      <c r="G16" s="240" t="e">
        <f>F16*'Site - NS'!$F$53</f>
        <v>#DIV/0!</v>
      </c>
      <c r="H16" s="240" t="e">
        <f>G16*'New Site'!$N$10</f>
        <v>#DIV/0!</v>
      </c>
      <c r="I16" s="240" t="e">
        <f>(G16*'New Site'!$N$10)-E16</f>
        <v>#DIV/0!</v>
      </c>
      <c r="J16" s="234" t="e">
        <f t="shared" si="0"/>
        <v>#DIV/0!</v>
      </c>
      <c r="K16" s="286"/>
    </row>
    <row r="17" spans="4:11" x14ac:dyDescent="0.4">
      <c r="D17" s="232" t="s">
        <v>78</v>
      </c>
      <c r="E17" s="230">
        <v>2100</v>
      </c>
      <c r="F17" s="236" t="e">
        <f>E17/'New Site'!$D$21</f>
        <v>#DIV/0!</v>
      </c>
      <c r="G17" s="240" t="e">
        <f>F17*'Site - NS'!$F$53</f>
        <v>#DIV/0!</v>
      </c>
      <c r="H17" s="240" t="e">
        <f>G17*'New Site'!$N$10</f>
        <v>#DIV/0!</v>
      </c>
      <c r="I17" s="240" t="e">
        <f>(G17*'New Site'!$N$10)-E17</f>
        <v>#DIV/0!</v>
      </c>
      <c r="J17" s="234" t="e">
        <f t="shared" si="0"/>
        <v>#DIV/0!</v>
      </c>
      <c r="K17" s="286"/>
    </row>
    <row r="18" spans="4:11" x14ac:dyDescent="0.4">
      <c r="D18" s="232" t="s">
        <v>79</v>
      </c>
      <c r="E18" s="230">
        <v>550</v>
      </c>
      <c r="F18" s="236" t="e">
        <f>E18/'New Site'!$D$21</f>
        <v>#DIV/0!</v>
      </c>
      <c r="G18" s="240" t="e">
        <f>F18*'Site - NS'!$F$53</f>
        <v>#DIV/0!</v>
      </c>
      <c r="H18" s="240" t="e">
        <f>G18*'New Site'!$N$10</f>
        <v>#DIV/0!</v>
      </c>
      <c r="I18" s="240" t="e">
        <f>(G18*'New Site'!$N$10)-E18</f>
        <v>#DIV/0!</v>
      </c>
      <c r="J18" s="234" t="e">
        <f t="shared" si="0"/>
        <v>#DIV/0!</v>
      </c>
      <c r="K18" s="286"/>
    </row>
    <row r="19" spans="4:11" x14ac:dyDescent="0.4">
      <c r="D19" s="232" t="s">
        <v>80</v>
      </c>
      <c r="E19" s="230">
        <v>1000</v>
      </c>
      <c r="F19" s="236" t="e">
        <f>E19/'New Site'!$D$21</f>
        <v>#DIV/0!</v>
      </c>
      <c r="G19" s="240" t="e">
        <f>F19*'Site - NS'!$F$53</f>
        <v>#DIV/0!</v>
      </c>
      <c r="H19" s="240" t="e">
        <f>G19*'New Site'!$N$10</f>
        <v>#DIV/0!</v>
      </c>
      <c r="I19" s="240" t="e">
        <f>(G19*'New Site'!$N$10)-E19</f>
        <v>#DIV/0!</v>
      </c>
      <c r="J19" s="234" t="e">
        <f t="shared" si="0"/>
        <v>#DIV/0!</v>
      </c>
      <c r="K19" s="286"/>
    </row>
    <row r="20" spans="4:11" x14ac:dyDescent="0.4">
      <c r="D20" s="232" t="s">
        <v>81</v>
      </c>
      <c r="E20" s="230">
        <v>900</v>
      </c>
      <c r="F20" s="236" t="e">
        <f>E20/'New Site'!$D$21</f>
        <v>#DIV/0!</v>
      </c>
      <c r="G20" s="240" t="e">
        <f>F20*'Site - NS'!$F$53</f>
        <v>#DIV/0!</v>
      </c>
      <c r="H20" s="240" t="e">
        <f>G20*'New Site'!$N$10</f>
        <v>#DIV/0!</v>
      </c>
      <c r="I20" s="240" t="e">
        <f>(G20*'New Site'!$N$10)-E20</f>
        <v>#DIV/0!</v>
      </c>
      <c r="J20" s="234" t="e">
        <f t="shared" si="0"/>
        <v>#DIV/0!</v>
      </c>
      <c r="K20" s="286"/>
    </row>
    <row r="21" spans="4:11" x14ac:dyDescent="0.4">
      <c r="D21" s="232" t="s">
        <v>82</v>
      </c>
      <c r="E21" s="230">
        <v>1400</v>
      </c>
      <c r="F21" s="236" t="e">
        <f>E21/'New Site'!$D$21</f>
        <v>#DIV/0!</v>
      </c>
      <c r="G21" s="240" t="e">
        <f>F21*'Site - NS'!$F$53</f>
        <v>#DIV/0!</v>
      </c>
      <c r="H21" s="240" t="e">
        <f>G21*'New Site'!$N$10</f>
        <v>#DIV/0!</v>
      </c>
      <c r="I21" s="240" t="e">
        <f>(G21*'New Site'!$N$10)-E21</f>
        <v>#DIV/0!</v>
      </c>
      <c r="J21" s="234" t="e">
        <f t="shared" si="0"/>
        <v>#DIV/0!</v>
      </c>
      <c r="K21" s="286"/>
    </row>
    <row r="22" spans="4:11" x14ac:dyDescent="0.4">
      <c r="D22" s="232" t="s">
        <v>83</v>
      </c>
      <c r="E22" s="230">
        <v>5500</v>
      </c>
      <c r="F22" s="236" t="e">
        <f>E22/'New Site'!$D$21</f>
        <v>#DIV/0!</v>
      </c>
      <c r="G22" s="240" t="e">
        <f>F22*'Site - NS'!$F$53</f>
        <v>#DIV/0!</v>
      </c>
      <c r="H22" s="240" t="e">
        <f>G22*'New Site'!$N$10</f>
        <v>#DIV/0!</v>
      </c>
      <c r="I22" s="240" t="e">
        <f>(G22*'New Site'!$N$10)-E22</f>
        <v>#DIV/0!</v>
      </c>
      <c r="J22" s="234" t="e">
        <f t="shared" si="0"/>
        <v>#DIV/0!</v>
      </c>
      <c r="K22" s="286"/>
    </row>
    <row r="23" spans="4:11" x14ac:dyDescent="0.4">
      <c r="D23" s="232" t="s">
        <v>84</v>
      </c>
      <c r="E23" s="230">
        <v>6000</v>
      </c>
      <c r="F23" s="236" t="e">
        <f>E23/'New Site'!$D$21</f>
        <v>#DIV/0!</v>
      </c>
      <c r="G23" s="240" t="e">
        <f>F23*'Site - NS'!$F$53</f>
        <v>#DIV/0!</v>
      </c>
      <c r="H23" s="240" t="e">
        <f>G23*'New Site'!$N$10</f>
        <v>#DIV/0!</v>
      </c>
      <c r="I23" s="240" t="e">
        <f>(G23*'New Site'!$N$10)-E23</f>
        <v>#DIV/0!</v>
      </c>
      <c r="J23" s="234" t="e">
        <f t="shared" si="0"/>
        <v>#DIV/0!</v>
      </c>
      <c r="K23" s="286"/>
    </row>
    <row r="24" spans="4:11" x14ac:dyDescent="0.4">
      <c r="D24" s="249" t="s">
        <v>85</v>
      </c>
      <c r="E24" s="250">
        <v>80000</v>
      </c>
      <c r="F24" s="236" t="e">
        <f>E24/'New Site'!$D$21</f>
        <v>#DIV/0!</v>
      </c>
      <c r="G24" s="251" t="e">
        <f>F24*'Site - NS'!$F$53</f>
        <v>#DIV/0!</v>
      </c>
      <c r="H24" s="251" t="e">
        <f>G24*'New Site'!$N$10</f>
        <v>#DIV/0!</v>
      </c>
      <c r="I24" s="251" t="e">
        <f>(G24*'New Site'!$N$10)-E24</f>
        <v>#DIV/0!</v>
      </c>
      <c r="J24" s="252" t="e">
        <f>(E24/G24)</f>
        <v>#DIV/0!</v>
      </c>
      <c r="K24" s="286"/>
    </row>
    <row r="25" spans="4:11" x14ac:dyDescent="0.4">
      <c r="D25" s="249" t="s">
        <v>86</v>
      </c>
      <c r="E25" s="251"/>
      <c r="F25" s="253"/>
      <c r="G25" s="251"/>
      <c r="H25" s="251"/>
      <c r="I25" s="251"/>
      <c r="J25" s="252"/>
      <c r="K25" s="234"/>
    </row>
    <row r="26" spans="4:11" x14ac:dyDescent="0.4">
      <c r="D26" s="249" t="s">
        <v>86</v>
      </c>
      <c r="E26" s="251"/>
      <c r="F26" s="253"/>
      <c r="G26" s="251"/>
      <c r="H26" s="251"/>
      <c r="I26" s="251"/>
      <c r="J26" s="252"/>
      <c r="K26" s="234"/>
    </row>
    <row r="27" spans="4:11" x14ac:dyDescent="0.4">
      <c r="D27" s="249" t="s">
        <v>86</v>
      </c>
      <c r="E27" s="251"/>
      <c r="F27" s="253"/>
      <c r="G27" s="251"/>
      <c r="H27" s="251"/>
      <c r="I27" s="251"/>
      <c r="J27" s="252"/>
      <c r="K27" s="234"/>
    </row>
    <row r="28" spans="4:11" x14ac:dyDescent="0.4">
      <c r="D28" s="232"/>
      <c r="E28" s="240"/>
      <c r="F28" s="241"/>
      <c r="G28" s="240"/>
      <c r="H28" s="240"/>
      <c r="I28" s="240"/>
      <c r="J28" s="234"/>
      <c r="K28" s="234"/>
    </row>
    <row r="29" spans="4:11" x14ac:dyDescent="0.4">
      <c r="D29" s="232"/>
      <c r="E29" s="240"/>
      <c r="F29" s="241"/>
      <c r="G29" s="240"/>
      <c r="H29" s="240"/>
      <c r="I29" s="240"/>
      <c r="J29" s="234"/>
      <c r="K29" s="234"/>
    </row>
    <row r="30" spans="4:11" x14ac:dyDescent="0.4">
      <c r="D30" s="232"/>
      <c r="E30" s="240"/>
      <c r="F30" s="241"/>
      <c r="G30" s="240"/>
      <c r="H30" s="240"/>
      <c r="I30" s="240"/>
      <c r="J30" s="234"/>
      <c r="K30" s="234"/>
    </row>
    <row r="31" spans="4:11" x14ac:dyDescent="0.4">
      <c r="D31" s="232"/>
      <c r="E31" s="240"/>
      <c r="F31" s="241"/>
      <c r="G31" s="240"/>
      <c r="H31" s="240"/>
      <c r="I31" s="240"/>
      <c r="J31" s="234"/>
      <c r="K31" s="234"/>
    </row>
    <row r="32" spans="4:11" x14ac:dyDescent="0.4">
      <c r="D32" s="249"/>
      <c r="E32" s="251"/>
      <c r="F32" s="253"/>
      <c r="G32" s="251"/>
      <c r="H32" s="251"/>
      <c r="I32" s="251"/>
      <c r="J32" s="252"/>
      <c r="K32" s="234"/>
    </row>
    <row r="33" spans="4:11" x14ac:dyDescent="0.4">
      <c r="D33" s="254"/>
      <c r="E33" s="257"/>
      <c r="F33" s="255"/>
      <c r="G33" s="257"/>
      <c r="H33" s="257"/>
      <c r="I33" s="257"/>
      <c r="J33" s="234"/>
      <c r="K33" s="234"/>
    </row>
    <row r="34" spans="4:11" x14ac:dyDescent="0.4">
      <c r="D34" s="232"/>
      <c r="E34" s="258"/>
      <c r="F34" s="256"/>
      <c r="G34" s="240"/>
      <c r="H34" s="240"/>
      <c r="I34" s="240"/>
      <c r="J34" s="234"/>
      <c r="K34" s="234"/>
    </row>
    <row r="35" spans="4:11" x14ac:dyDescent="0.4">
      <c r="D35" s="254"/>
      <c r="E35" s="258"/>
      <c r="F35" s="256"/>
      <c r="G35" s="258"/>
      <c r="H35" s="258"/>
      <c r="I35" s="258"/>
      <c r="J35" s="234"/>
      <c r="K35" s="234"/>
    </row>
    <row r="36" spans="4:11" x14ac:dyDescent="0.4">
      <c r="D36" s="254"/>
      <c r="E36" s="262"/>
      <c r="F36" s="256"/>
      <c r="G36" s="258"/>
      <c r="H36" s="258"/>
      <c r="I36" s="258"/>
      <c r="J36" s="234"/>
      <c r="K36" s="234"/>
    </row>
    <row r="37" spans="4:11" x14ac:dyDescent="0.4">
      <c r="D37" s="254"/>
      <c r="E37" s="262"/>
      <c r="F37" s="256"/>
      <c r="G37" s="258"/>
      <c r="H37" s="258"/>
      <c r="I37" s="258"/>
      <c r="J37" s="234"/>
      <c r="K37" s="234"/>
    </row>
    <row r="38" spans="4:11" x14ac:dyDescent="0.4">
      <c r="D38" s="254"/>
      <c r="E38" s="262"/>
      <c r="F38" s="256"/>
      <c r="G38" s="258"/>
      <c r="H38" s="258"/>
      <c r="I38" s="258"/>
      <c r="J38" s="234"/>
      <c r="K38" s="234"/>
    </row>
    <row r="39" spans="4:11" x14ac:dyDescent="0.4">
      <c r="D39" s="254"/>
      <c r="E39" s="262"/>
      <c r="F39" s="256"/>
      <c r="G39" s="258"/>
      <c r="H39" s="258"/>
      <c r="I39" s="258"/>
      <c r="J39" s="234"/>
      <c r="K39" s="234"/>
    </row>
    <row r="40" spans="4:11" x14ac:dyDescent="0.4">
      <c r="D40" s="254"/>
      <c r="E40" s="262"/>
      <c r="F40" s="256"/>
      <c r="G40" s="258"/>
      <c r="H40" s="258"/>
      <c r="I40" s="258"/>
      <c r="J40" s="234"/>
      <c r="K40" s="234"/>
    </row>
    <row r="41" spans="4:11" x14ac:dyDescent="0.4">
      <c r="D41" s="254"/>
      <c r="E41" s="262"/>
      <c r="F41" s="256"/>
      <c r="G41" s="258"/>
      <c r="H41" s="258"/>
      <c r="I41" s="258"/>
      <c r="J41" s="234"/>
      <c r="K41" s="234"/>
    </row>
    <row r="42" spans="4:11" x14ac:dyDescent="0.4">
      <c r="D42" s="254"/>
      <c r="E42" s="262"/>
      <c r="F42" s="256"/>
      <c r="G42" s="258"/>
      <c r="H42" s="258"/>
      <c r="I42" s="258"/>
      <c r="J42" s="234"/>
      <c r="K42" s="234"/>
    </row>
    <row r="43" spans="4:11" x14ac:dyDescent="0.4">
      <c r="D43" s="254"/>
      <c r="E43" s="262"/>
      <c r="F43" s="256"/>
      <c r="G43" s="258"/>
      <c r="H43" s="258"/>
      <c r="I43" s="258"/>
      <c r="J43" s="234"/>
      <c r="K43" s="234"/>
    </row>
    <row r="44" spans="4:11" x14ac:dyDescent="0.4">
      <c r="D44" s="254"/>
      <c r="E44" s="262"/>
      <c r="F44" s="256"/>
      <c r="G44" s="258"/>
      <c r="H44" s="258"/>
      <c r="I44" s="258"/>
      <c r="J44" s="234"/>
      <c r="K44" s="234"/>
    </row>
    <row r="45" spans="4:11" x14ac:dyDescent="0.4">
      <c r="D45" s="254"/>
      <c r="E45" s="262"/>
      <c r="F45" s="256"/>
      <c r="G45" s="258"/>
      <c r="H45" s="258"/>
      <c r="I45" s="258"/>
      <c r="J45" s="234"/>
      <c r="K45" s="234"/>
    </row>
    <row r="46" spans="4:11" x14ac:dyDescent="0.4">
      <c r="D46" s="254"/>
      <c r="E46" s="262"/>
      <c r="F46" s="256"/>
      <c r="G46" s="258"/>
      <c r="H46" s="258"/>
      <c r="I46" s="258"/>
      <c r="J46" s="234"/>
      <c r="K46" s="234"/>
    </row>
    <row r="47" spans="4:11" x14ac:dyDescent="0.4">
      <c r="D47" s="254"/>
      <c r="E47" s="262"/>
      <c r="F47" s="256"/>
      <c r="G47" s="258"/>
      <c r="H47" s="258"/>
      <c r="I47" s="258"/>
      <c r="J47" s="234"/>
      <c r="K47" s="234"/>
    </row>
    <row r="48" spans="4:11" x14ac:dyDescent="0.4">
      <c r="D48" s="254"/>
      <c r="E48" s="262"/>
      <c r="F48" s="256"/>
      <c r="G48" s="258"/>
      <c r="H48" s="258"/>
      <c r="I48" s="258"/>
      <c r="J48" s="234"/>
      <c r="K48" s="234"/>
    </row>
    <row r="49" spans="4:11" x14ac:dyDescent="0.4">
      <c r="D49" s="254"/>
      <c r="E49" s="262"/>
      <c r="F49" s="256"/>
      <c r="G49" s="258"/>
      <c r="H49" s="258"/>
      <c r="I49" s="258"/>
      <c r="J49" s="234"/>
      <c r="K49" s="234"/>
    </row>
    <row r="50" spans="4:11" x14ac:dyDescent="0.4">
      <c r="D50" s="254"/>
      <c r="E50" s="262"/>
      <c r="F50" s="256"/>
      <c r="G50" s="258"/>
      <c r="H50" s="258"/>
      <c r="I50" s="258"/>
      <c r="J50" s="234"/>
      <c r="K50" s="234"/>
    </row>
    <row r="51" spans="4:11" x14ac:dyDescent="0.4">
      <c r="D51" s="254"/>
      <c r="E51" s="262"/>
      <c r="F51" s="256"/>
      <c r="G51" s="258"/>
      <c r="H51" s="258"/>
      <c r="I51" s="258"/>
      <c r="J51" s="234"/>
      <c r="K51" s="234"/>
    </row>
    <row r="52" spans="4:11" x14ac:dyDescent="0.4">
      <c r="D52" s="254"/>
      <c r="E52" s="262"/>
      <c r="F52" s="256"/>
      <c r="G52" s="258"/>
      <c r="H52" s="258"/>
      <c r="I52" s="258"/>
      <c r="J52" s="234"/>
      <c r="K52" s="234"/>
    </row>
    <row r="53" spans="4:11" x14ac:dyDescent="0.4">
      <c r="D53" s="254"/>
      <c r="E53" s="262"/>
      <c r="F53" s="256"/>
      <c r="G53" s="258"/>
      <c r="H53" s="258"/>
      <c r="I53" s="258"/>
      <c r="J53" s="234"/>
      <c r="K53" s="234"/>
    </row>
    <row r="54" spans="4:11" x14ac:dyDescent="0.4">
      <c r="D54" s="254"/>
      <c r="E54" s="262"/>
      <c r="F54" s="256"/>
      <c r="G54" s="258"/>
      <c r="H54" s="258"/>
      <c r="I54" s="258"/>
      <c r="J54" s="234"/>
      <c r="K54" s="234"/>
    </row>
    <row r="55" spans="4:11" x14ac:dyDescent="0.4">
      <c r="D55" s="254"/>
      <c r="E55" s="262"/>
      <c r="F55" s="256"/>
      <c r="G55" s="258"/>
      <c r="H55" s="258"/>
      <c r="I55" s="258"/>
      <c r="J55" s="234"/>
      <c r="K55" s="234"/>
    </row>
    <row r="56" spans="4:11" x14ac:dyDescent="0.4">
      <c r="D56" s="254"/>
      <c r="E56" s="262"/>
      <c r="F56" s="256"/>
      <c r="G56" s="258"/>
      <c r="H56" s="258"/>
      <c r="I56" s="258"/>
      <c r="J56" s="234"/>
      <c r="K56" s="234"/>
    </row>
    <row r="57" spans="4:11" x14ac:dyDescent="0.4">
      <c r="D57" s="259"/>
      <c r="E57" s="263"/>
      <c r="F57" s="260"/>
      <c r="G57" s="261"/>
      <c r="H57" s="261"/>
      <c r="I57" s="261"/>
      <c r="J57" s="252"/>
      <c r="K57" s="234"/>
    </row>
    <row r="58" spans="4:11" x14ac:dyDescent="0.4">
      <c r="D58" s="254"/>
      <c r="E58" s="262"/>
      <c r="F58" s="256"/>
      <c r="G58" s="258"/>
      <c r="H58" s="258"/>
      <c r="I58" s="258"/>
      <c r="J58" s="234"/>
      <c r="K58" s="234"/>
    </row>
    <row r="59" spans="4:11" x14ac:dyDescent="0.4">
      <c r="D59" s="254"/>
      <c r="E59" s="262"/>
      <c r="F59" s="256"/>
      <c r="G59" s="258"/>
      <c r="H59" s="258"/>
      <c r="I59" s="258"/>
      <c r="J59" s="234"/>
      <c r="K59" s="234"/>
    </row>
    <row r="60" spans="4:11" x14ac:dyDescent="0.4">
      <c r="D60" s="259"/>
      <c r="E60" s="263"/>
      <c r="F60" s="260"/>
      <c r="G60" s="261"/>
      <c r="H60" s="261"/>
      <c r="I60" s="261"/>
      <c r="J60" s="252"/>
      <c r="K60" s="252"/>
    </row>
    <row r="61" spans="4:11" x14ac:dyDescent="0.4">
      <c r="D61" s="246"/>
      <c r="E61" s="247"/>
      <c r="F61" s="245"/>
      <c r="G61" s="245"/>
      <c r="H61" s="245"/>
      <c r="I61" s="245"/>
      <c r="K61" s="283"/>
    </row>
    <row r="62" spans="4:11" x14ac:dyDescent="0.4">
      <c r="D62" s="246"/>
      <c r="E62" s="247"/>
      <c r="F62" s="245"/>
      <c r="G62" s="245"/>
      <c r="H62" s="245"/>
      <c r="I62" s="245"/>
    </row>
    <row r="63" spans="4:11" x14ac:dyDescent="0.4">
      <c r="D63" s="246"/>
      <c r="E63" s="247"/>
      <c r="F63" s="245"/>
      <c r="G63" s="245"/>
      <c r="H63" s="245"/>
      <c r="I63" s="245"/>
    </row>
    <row r="64" spans="4:11" x14ac:dyDescent="0.4">
      <c r="D64" s="246"/>
      <c r="E64" s="247"/>
      <c r="F64" s="245"/>
      <c r="G64" s="245"/>
      <c r="H64" s="245"/>
      <c r="I64" s="245"/>
    </row>
    <row r="65" spans="4:9" x14ac:dyDescent="0.4">
      <c r="D65" s="246"/>
      <c r="E65" s="247"/>
      <c r="F65" s="245"/>
      <c r="G65" s="245"/>
      <c r="H65" s="245"/>
      <c r="I65" s="245"/>
    </row>
    <row r="66" spans="4:9" x14ac:dyDescent="0.4">
      <c r="D66" s="246"/>
      <c r="E66" s="247"/>
      <c r="F66" s="245"/>
      <c r="G66" s="245"/>
      <c r="H66" s="245"/>
      <c r="I66" s="245"/>
    </row>
    <row r="67" spans="4:9" x14ac:dyDescent="0.4">
      <c r="D67" s="246"/>
      <c r="E67" s="247"/>
      <c r="F67" s="245"/>
      <c r="G67" s="245"/>
      <c r="H67" s="245"/>
      <c r="I67" s="245"/>
    </row>
    <row r="68" spans="4:9" x14ac:dyDescent="0.4">
      <c r="D68" s="246"/>
      <c r="E68" s="247"/>
      <c r="F68" s="245"/>
      <c r="G68" s="245"/>
      <c r="H68" s="245"/>
      <c r="I68" s="245"/>
    </row>
    <row r="69" spans="4:9" x14ac:dyDescent="0.4">
      <c r="D69" s="246"/>
      <c r="E69" s="247"/>
      <c r="F69" s="245"/>
      <c r="G69" s="245"/>
      <c r="H69" s="245"/>
      <c r="I69" s="245"/>
    </row>
    <row r="70" spans="4:9" x14ac:dyDescent="0.4">
      <c r="D70" s="246"/>
      <c r="E70" s="247"/>
      <c r="F70" s="245"/>
      <c r="G70" s="245"/>
      <c r="H70" s="245"/>
      <c r="I70" s="245"/>
    </row>
    <row r="71" spans="4:9" x14ac:dyDescent="0.4">
      <c r="D71" s="246"/>
      <c r="E71" s="247"/>
      <c r="F71" s="245"/>
      <c r="G71" s="245"/>
      <c r="H71" s="245"/>
      <c r="I71" s="245"/>
    </row>
    <row r="72" spans="4:9" x14ac:dyDescent="0.4">
      <c r="D72" s="246"/>
      <c r="E72" s="247"/>
      <c r="F72" s="245"/>
      <c r="G72" s="245"/>
      <c r="H72" s="245"/>
      <c r="I72" s="245"/>
    </row>
    <row r="73" spans="4:9" x14ac:dyDescent="0.4">
      <c r="D73" s="246"/>
      <c r="E73" s="247"/>
      <c r="F73" s="245"/>
      <c r="G73" s="245"/>
      <c r="H73" s="245"/>
      <c r="I73" s="245"/>
    </row>
    <row r="74" spans="4:9" x14ac:dyDescent="0.4">
      <c r="D74" s="246"/>
      <c r="E74" s="247"/>
      <c r="F74" s="245"/>
      <c r="G74" s="245"/>
      <c r="H74" s="245"/>
      <c r="I74" s="245"/>
    </row>
    <row r="75" spans="4:9" x14ac:dyDescent="0.4">
      <c r="D75" s="25"/>
      <c r="E75" s="248"/>
      <c r="F75" s="248"/>
      <c r="G75" s="248"/>
      <c r="H75" s="248"/>
      <c r="I75" s="248"/>
    </row>
  </sheetData>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expression" priority="182" id="{1D054949-8E9E-44AB-922D-9EAEEC8D7BA2}">
            <xm:f>$E$8&lt;'New Site'!$D$17</xm:f>
            <x14:dxf>
              <fill>
                <patternFill>
                  <bgColor rgb="FFFF0000"/>
                </patternFill>
              </fill>
            </x14:dxf>
          </x14:cfRule>
          <x14:cfRule type="expression" priority="183" id="{C1793586-ADC1-4016-A8A1-459B1A242100}">
            <xm:f>$E$8&gt;'New Site'!$D$17</xm:f>
            <x14:dxf>
              <fill>
                <patternFill>
                  <bgColor rgb="FF00B050"/>
                </patternFill>
              </fill>
            </x14:dxf>
          </x14:cfRule>
          <xm:sqref>N7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83501-AEC2-446E-8C21-6A4AB38CEF38}">
  <sheetPr codeName="Sheet3">
    <tabColor rgb="FF00B0F0"/>
  </sheetPr>
  <dimension ref="A5:AM87"/>
  <sheetViews>
    <sheetView zoomScale="70" zoomScaleNormal="70" workbookViewId="0">
      <selection activeCell="H35" sqref="H35"/>
    </sheetView>
  </sheetViews>
  <sheetFormatPr defaultColWidth="9" defaultRowHeight="14.25" x14ac:dyDescent="0.4"/>
  <cols>
    <col min="1" max="1" width="3.625" style="2" customWidth="1"/>
    <col min="2" max="2" width="4.125" style="2" customWidth="1"/>
    <col min="3" max="3" width="34.5" style="2" customWidth="1"/>
    <col min="4" max="4" width="16.125" style="2" bestFit="1" customWidth="1"/>
    <col min="5" max="6" width="13.125" style="2" customWidth="1"/>
    <col min="7" max="7" width="37.625" style="2" customWidth="1"/>
    <col min="8" max="8" width="16.125" style="2" bestFit="1" customWidth="1"/>
    <col min="9" max="9" width="8.125" style="2" customWidth="1"/>
    <col min="10" max="11" width="12.875" style="2" customWidth="1"/>
    <col min="12" max="12" width="10.1875" style="2" customWidth="1"/>
    <col min="13" max="39" width="22.625" style="2" customWidth="1"/>
    <col min="40" max="16384" width="9" style="2"/>
  </cols>
  <sheetData>
    <row r="5" spans="3:18" ht="15" x14ac:dyDescent="0.4">
      <c r="D5" s="305" t="s">
        <v>5</v>
      </c>
    </row>
    <row r="6" spans="3:18" x14ac:dyDescent="0.4">
      <c r="O6" s="208"/>
    </row>
    <row r="7" spans="3:18" ht="24.75" customHeight="1" x14ac:dyDescent="0.4">
      <c r="C7" s="405" t="s">
        <v>6</v>
      </c>
      <c r="D7" s="405"/>
      <c r="E7" s="405"/>
      <c r="F7" s="405"/>
      <c r="G7" s="405"/>
      <c r="H7" s="405"/>
      <c r="I7" s="386"/>
      <c r="J7" s="291"/>
      <c r="K7" s="291"/>
      <c r="M7" s="409" t="s">
        <v>7</v>
      </c>
      <c r="N7" s="409"/>
      <c r="O7" s="409"/>
      <c r="P7" s="409"/>
      <c r="Q7" s="409"/>
      <c r="R7" s="409"/>
    </row>
    <row r="8" spans="3:18" ht="16.5" customHeight="1" x14ac:dyDescent="0.4">
      <c r="H8" s="295"/>
      <c r="I8" s="291"/>
      <c r="J8" s="291"/>
      <c r="K8" s="291"/>
      <c r="Q8" s="208"/>
    </row>
    <row r="9" spans="3:18" ht="16.5" customHeight="1" x14ac:dyDescent="0.45">
      <c r="C9" s="408" t="s">
        <v>8</v>
      </c>
      <c r="D9" s="408"/>
      <c r="E9" s="408"/>
      <c r="F9" s="408"/>
      <c r="G9" s="408"/>
      <c r="H9" s="408"/>
      <c r="I9" s="408"/>
      <c r="J9" s="291"/>
      <c r="K9" s="291"/>
      <c r="M9" s="406" t="s">
        <v>9</v>
      </c>
      <c r="N9" s="406"/>
      <c r="O9" s="406" t="s">
        <v>261</v>
      </c>
      <c r="P9" s="406"/>
      <c r="Q9" s="406" t="s">
        <v>10</v>
      </c>
      <c r="R9" s="406"/>
    </row>
    <row r="10" spans="3:18" ht="17.25" x14ac:dyDescent="0.4">
      <c r="C10" s="208" t="s">
        <v>11</v>
      </c>
      <c r="D10" s="307" t="s">
        <v>12</v>
      </c>
      <c r="E10" s="208"/>
      <c r="F10" s="208"/>
      <c r="H10" s="304" t="s">
        <v>13</v>
      </c>
      <c r="K10" s="289"/>
      <c r="M10" s="287" t="s">
        <v>14</v>
      </c>
      <c r="N10" s="310">
        <v>20</v>
      </c>
      <c r="O10" s="208" t="s">
        <v>262</v>
      </c>
      <c r="P10" s="369">
        <f>D21/U27</f>
        <v>13.168576047367457</v>
      </c>
      <c r="Q10" s="208" t="s">
        <v>16</v>
      </c>
      <c r="R10" s="387">
        <f>IF(D10="Twiggs steelyard",Scenarios!J11,IF(D10="Twiggs stores",Scenarios!N11,IF(D10="Highfields upper",Scenarios!R11,IF(D10="Highfields lower",Scenarios!V11,IF(D10="New site",Scenarios!W11)))))</f>
        <v>46.86</v>
      </c>
    </row>
    <row r="11" spans="3:18" ht="17.25" x14ac:dyDescent="0.4">
      <c r="C11" s="208" t="s">
        <v>17</v>
      </c>
      <c r="D11" s="307" t="s">
        <v>12</v>
      </c>
      <c r="E11" s="208"/>
      <c r="F11" s="208"/>
      <c r="G11" s="371" t="s">
        <v>260</v>
      </c>
      <c r="H11" s="385">
        <v>75</v>
      </c>
      <c r="I11" s="382"/>
      <c r="J11" s="289"/>
      <c r="K11" s="289"/>
      <c r="M11" s="208" t="s">
        <v>19</v>
      </c>
      <c r="N11" s="347">
        <f>Summary!G123</f>
        <v>122116.46764037471</v>
      </c>
      <c r="O11" s="208" t="s">
        <v>259</v>
      </c>
      <c r="P11" s="370">
        <f>VLOOKUP(O11,'Site - TS'!B10:Y13,24,FALSE)</f>
        <v>5.2052790395935133E-2</v>
      </c>
      <c r="Q11" s="208" t="s">
        <v>21</v>
      </c>
      <c r="R11" s="315">
        <f>'Site - TS'!C31</f>
        <v>764.62974394958212</v>
      </c>
    </row>
    <row r="12" spans="3:18" ht="17.25" x14ac:dyDescent="0.4">
      <c r="C12" s="208"/>
      <c r="D12" s="208"/>
      <c r="E12" s="208"/>
      <c r="F12" s="208"/>
      <c r="G12" s="208" t="s">
        <v>22</v>
      </c>
      <c r="H12" s="385">
        <v>55</v>
      </c>
      <c r="I12" s="382" t="str">
        <f>IF(H12="",IF(D10="New site","Must input own values",IF(D10="Twiggs stores",70,IF(D10="Twiggs steelyard",80,IF(D10="Highfields upper",150,IF(D10="Highfields lower",60,"N/A"))))),"")</f>
        <v/>
      </c>
      <c r="J12" s="289"/>
      <c r="K12" s="208"/>
      <c r="M12" s="208" t="s">
        <v>23</v>
      </c>
      <c r="N12" s="347">
        <f>Summary!G124</f>
        <v>37702.551387938358</v>
      </c>
      <c r="O12" s="208" t="s">
        <v>263</v>
      </c>
      <c r="P12" s="347">
        <f>VLOOKUP(O12,'Site - TS'!B11:Y15,24,FALSE)</f>
        <v>-19583.523585503957</v>
      </c>
      <c r="Q12" s="208" t="s">
        <v>25</v>
      </c>
      <c r="R12" s="387">
        <f>'Site - TS'!C37</f>
        <v>9.7619912011574481</v>
      </c>
    </row>
    <row r="13" spans="3:18" ht="17.25" customHeight="1" x14ac:dyDescent="0.4">
      <c r="C13" s="208"/>
      <c r="D13" s="208"/>
      <c r="E13" s="208"/>
      <c r="F13" s="208"/>
      <c r="G13" s="208" t="s">
        <v>282</v>
      </c>
      <c r="H13" s="385">
        <v>852</v>
      </c>
      <c r="I13" s="382" t="str">
        <f>IF(H13="",IF(D10="Twiggs steelyard",868,IF(D10="Twiggs stores",852,IF(D10="Highfields upper",915,IF(D10="Highfields lower",894,IF(D10="New site","Must input own values"))))),"")</f>
        <v/>
      </c>
      <c r="J13" s="208"/>
      <c r="K13" s="294"/>
      <c r="M13" s="208" t="s">
        <v>278</v>
      </c>
      <c r="N13" s="315">
        <f>Summary!G128</f>
        <v>0</v>
      </c>
      <c r="O13" s="373" t="s">
        <v>264</v>
      </c>
      <c r="P13" s="429">
        <f>VLOOKUP(O13,'Site - TS'!B12:Y16,2,FALSE)</f>
        <v>8.2883418234791131E-2</v>
      </c>
    </row>
    <row r="14" spans="3:18" ht="17.25" x14ac:dyDescent="0.4">
      <c r="F14" s="375"/>
      <c r="G14" s="208"/>
      <c r="H14" s="208"/>
      <c r="J14" s="228"/>
      <c r="K14" s="294"/>
      <c r="M14" s="208" t="s">
        <v>277</v>
      </c>
      <c r="N14" s="358">
        <f>Summary!G120</f>
        <v>34952.551387938351</v>
      </c>
    </row>
    <row r="15" spans="3:18" ht="17.25" x14ac:dyDescent="0.4">
      <c r="C15" s="408" t="s">
        <v>29</v>
      </c>
      <c r="D15" s="408"/>
      <c r="F15" s="208"/>
      <c r="G15" s="375" t="s">
        <v>30</v>
      </c>
      <c r="H15" s="375"/>
      <c r="J15" s="228"/>
      <c r="K15" s="294"/>
      <c r="M15" s="208" t="s">
        <v>287</v>
      </c>
      <c r="N15" s="347">
        <f>Summary!G121</f>
        <v>488.76014838307646</v>
      </c>
      <c r="Q15" s="208"/>
    </row>
    <row r="16" spans="3:18" ht="17.25" x14ac:dyDescent="0.45">
      <c r="C16" s="208"/>
      <c r="D16" s="208" t="s">
        <v>13</v>
      </c>
      <c r="F16" s="301"/>
      <c r="G16" s="208"/>
      <c r="H16" s="208" t="s">
        <v>13</v>
      </c>
      <c r="J16" s="228"/>
      <c r="K16" s="294"/>
      <c r="M16" s="303" t="s">
        <v>288</v>
      </c>
      <c r="N16" s="347">
        <f>Summary!G122</f>
        <v>6687.9612545807795</v>
      </c>
      <c r="P16" s="374"/>
      <c r="R16" s="374"/>
    </row>
    <row r="17" spans="2:31" x14ac:dyDescent="0.4">
      <c r="C17" s="208" t="s">
        <v>31</v>
      </c>
      <c r="D17" s="315">
        <v>68750</v>
      </c>
      <c r="E17" s="380"/>
      <c r="F17" s="208"/>
      <c r="G17" s="208" t="s">
        <v>254</v>
      </c>
      <c r="H17" s="315">
        <v>336</v>
      </c>
      <c r="I17" s="383"/>
      <c r="J17" s="228"/>
      <c r="K17" s="294"/>
      <c r="U17" s="2" t="s">
        <v>55</v>
      </c>
    </row>
    <row r="18" spans="2:31" x14ac:dyDescent="0.4">
      <c r="C18" s="208" t="s">
        <v>32</v>
      </c>
      <c r="D18" s="368">
        <v>0</v>
      </c>
      <c r="E18" s="381"/>
      <c r="F18" s="208"/>
      <c r="G18" s="208" t="s">
        <v>33</v>
      </c>
      <c r="H18" s="368">
        <v>0</v>
      </c>
      <c r="I18" s="209"/>
      <c r="J18" s="228"/>
      <c r="K18" s="294"/>
      <c r="P18" s="208"/>
      <c r="R18" s="209"/>
    </row>
    <row r="19" spans="2:31" x14ac:dyDescent="0.4">
      <c r="C19" s="208" t="s">
        <v>34</v>
      </c>
      <c r="D19" s="368">
        <v>0</v>
      </c>
      <c r="E19" s="381"/>
      <c r="F19" s="209"/>
      <c r="G19" s="208" t="s">
        <v>265</v>
      </c>
      <c r="H19" s="368">
        <v>0</v>
      </c>
      <c r="I19" s="208"/>
      <c r="J19" s="228"/>
      <c r="K19" s="294"/>
      <c r="P19" s="366"/>
    </row>
    <row r="20" spans="2:31" x14ac:dyDescent="0.4">
      <c r="B20" s="295"/>
      <c r="F20" s="209"/>
      <c r="G20" s="208"/>
      <c r="H20" s="209"/>
      <c r="I20" s="290"/>
      <c r="J20" s="294"/>
      <c r="L20" s="208"/>
      <c r="M20" s="208"/>
      <c r="O20" s="208"/>
      <c r="Q20" s="210"/>
    </row>
    <row r="21" spans="2:31" x14ac:dyDescent="0.4">
      <c r="C21" s="287" t="s">
        <v>35</v>
      </c>
      <c r="D21" s="367">
        <f>SUM(D17:D19)</f>
        <v>68750</v>
      </c>
      <c r="E21" s="209"/>
      <c r="F21" s="209"/>
      <c r="G21" s="287" t="s">
        <v>36</v>
      </c>
      <c r="H21" s="367">
        <f>SUM(H17:H19)</f>
        <v>336</v>
      </c>
      <c r="I21" s="208"/>
      <c r="K21" s="228"/>
      <c r="L21" s="208"/>
      <c r="O21" s="228"/>
      <c r="P21" s="208"/>
      <c r="Q21" s="208"/>
      <c r="R21" s="208"/>
      <c r="S21" s="208"/>
      <c r="T21" s="208"/>
      <c r="U21" s="208"/>
      <c r="V21" s="208"/>
    </row>
    <row r="22" spans="2:31" ht="19.5" x14ac:dyDescent="0.45">
      <c r="E22" s="209"/>
      <c r="F22" s="288"/>
      <c r="I22" s="208"/>
      <c r="J22" s="228"/>
      <c r="K22" s="228"/>
      <c r="M22" s="401" t="s">
        <v>37</v>
      </c>
      <c r="N22" s="379"/>
      <c r="O22" s="379"/>
      <c r="P22" s="379"/>
      <c r="Q22" s="379"/>
      <c r="R22" s="379"/>
      <c r="S22" s="265"/>
      <c r="T22" s="265"/>
      <c r="U22" s="208"/>
      <c r="V22" s="208"/>
    </row>
    <row r="23" spans="2:31" x14ac:dyDescent="0.4">
      <c r="I23" s="208"/>
      <c r="J23" s="228"/>
      <c r="K23" s="228"/>
      <c r="L23" s="208"/>
      <c r="M23" s="209"/>
      <c r="O23" s="228"/>
      <c r="P23" s="208"/>
      <c r="Q23" s="226"/>
      <c r="R23" s="226"/>
      <c r="S23" s="226"/>
      <c r="T23" s="266"/>
      <c r="U23" s="208"/>
      <c r="V23" s="208"/>
    </row>
    <row r="24" spans="2:31" ht="17.649999999999999" thickBot="1" x14ac:dyDescent="0.5">
      <c r="C24" s="406" t="s">
        <v>38</v>
      </c>
      <c r="D24" s="406"/>
      <c r="E24" s="287"/>
      <c r="F24" s="208"/>
      <c r="J24" s="228"/>
      <c r="K24" s="228"/>
      <c r="L24" s="208"/>
      <c r="M24" s="297"/>
      <c r="N24" s="414" t="s">
        <v>39</v>
      </c>
      <c r="O24" s="414"/>
      <c r="P24" s="414"/>
      <c r="Q24" s="414"/>
      <c r="R24" s="412" t="s">
        <v>40</v>
      </c>
      <c r="S24" s="412"/>
      <c r="T24" s="412"/>
      <c r="U24" s="410" t="s">
        <v>266</v>
      </c>
      <c r="V24" s="410"/>
      <c r="W24" s="410"/>
      <c r="X24" s="411" t="s">
        <v>42</v>
      </c>
      <c r="Y24" s="411"/>
      <c r="Z24" s="411"/>
      <c r="AA24" s="411"/>
      <c r="AB24" s="411"/>
    </row>
    <row r="25" spans="2:31" ht="27.75" customHeight="1" x14ac:dyDescent="0.4">
      <c r="C25" s="208" t="s">
        <v>43</v>
      </c>
      <c r="D25" s="368">
        <v>7500</v>
      </c>
      <c r="E25" s="380"/>
      <c r="F25" s="208"/>
      <c r="G25" s="208"/>
      <c r="H25" s="208"/>
      <c r="J25" s="228"/>
      <c r="K25" s="228"/>
      <c r="M25" s="316" t="s">
        <v>44</v>
      </c>
      <c r="N25" s="317" t="s">
        <v>275</v>
      </c>
      <c r="O25" s="318" t="s">
        <v>276</v>
      </c>
      <c r="P25" s="319" t="s">
        <v>257</v>
      </c>
      <c r="Q25" s="320" t="s">
        <v>45</v>
      </c>
      <c r="R25" s="321" t="s">
        <v>46</v>
      </c>
      <c r="S25" s="322" t="s">
        <v>47</v>
      </c>
      <c r="T25" s="323" t="s">
        <v>285</v>
      </c>
      <c r="U25" s="324" t="s">
        <v>48</v>
      </c>
      <c r="V25" s="322" t="s">
        <v>41</v>
      </c>
      <c r="W25" s="325" t="s">
        <v>49</v>
      </c>
      <c r="X25" s="321" t="s">
        <v>50</v>
      </c>
      <c r="Y25" s="326" t="s">
        <v>286</v>
      </c>
      <c r="Z25" s="324" t="s">
        <v>272</v>
      </c>
      <c r="AA25" s="325" t="s">
        <v>274</v>
      </c>
      <c r="AB25" s="327" t="s">
        <v>267</v>
      </c>
    </row>
    <row r="26" spans="2:31" ht="20.100000000000001" customHeight="1" x14ac:dyDescent="0.4">
      <c r="C26" s="208" t="s">
        <v>51</v>
      </c>
      <c r="D26" s="308">
        <v>11</v>
      </c>
      <c r="F26" s="208"/>
      <c r="J26" s="228"/>
      <c r="M26" s="328">
        <v>0</v>
      </c>
      <c r="N26" s="329">
        <f>D21</f>
        <v>68750</v>
      </c>
      <c r="O26" s="330">
        <f>IF(D10="New site",D19+D18,E18+E19)</f>
        <v>0</v>
      </c>
      <c r="P26" s="330"/>
      <c r="Q26" s="331">
        <f t="shared" ref="Q26:Q46" si="0">P26+O26+N26</f>
        <v>68750</v>
      </c>
      <c r="R26" s="329"/>
      <c r="S26" s="330"/>
      <c r="T26" s="331"/>
      <c r="U26" s="332">
        <f>T26-Q26</f>
        <v>-68750</v>
      </c>
      <c r="V26" s="329"/>
      <c r="W26" s="331">
        <f>-D21</f>
        <v>-68750</v>
      </c>
      <c r="X26" s="330"/>
      <c r="Y26" s="329">
        <f>-Q26</f>
        <v>-68750</v>
      </c>
      <c r="Z26" s="329"/>
      <c r="AA26" s="376">
        <v>0</v>
      </c>
      <c r="AB26" s="333">
        <v>0</v>
      </c>
    </row>
    <row r="27" spans="2:31" ht="20.100000000000001" customHeight="1" x14ac:dyDescent="0.4">
      <c r="E27" s="208"/>
      <c r="F27" s="208"/>
      <c r="K27" s="194"/>
      <c r="M27" s="328">
        <v>1</v>
      </c>
      <c r="N27" s="329"/>
      <c r="O27" s="330">
        <f>'Site - TS'!F$60</f>
        <v>0</v>
      </c>
      <c r="P27" s="330">
        <f>H21</f>
        <v>336</v>
      </c>
      <c r="Q27" s="331">
        <f t="shared" si="0"/>
        <v>336</v>
      </c>
      <c r="R27" s="329">
        <f>'Site - TS'!F$32</f>
        <v>5020.9412219999995</v>
      </c>
      <c r="S27" s="330">
        <f>'Site - TS'!F$34</f>
        <v>535.82066999999995</v>
      </c>
      <c r="T27" s="331">
        <f>R27+S27</f>
        <v>5556.7618919999995</v>
      </c>
      <c r="U27" s="332">
        <f t="shared" ref="U27:U46" si="1">T27-Q27</f>
        <v>5220.7618919999995</v>
      </c>
      <c r="V27" s="329">
        <f t="shared" ref="V27:V46" si="2">($D$21+$D$21*$H$31)/20</f>
        <v>3575</v>
      </c>
      <c r="W27" s="331">
        <f t="shared" ref="W27:W46" si="3">$W26+$V27</f>
        <v>-65175</v>
      </c>
      <c r="X27" s="330">
        <f t="shared" ref="X27:X46" si="4">U27-V27</f>
        <v>1645.7618919999995</v>
      </c>
      <c r="Y27" s="329">
        <f t="shared" ref="Y27:Y46" si="5">Y26+U27</f>
        <v>-63529.238107999998</v>
      </c>
      <c r="Z27" s="329">
        <f>H19</f>
        <v>0</v>
      </c>
      <c r="AA27" s="376">
        <f t="shared" ref="AA27:AA46" si="6">AA26+Z27</f>
        <v>0</v>
      </c>
      <c r="AB27" s="333">
        <f t="shared" ref="AB27:AB46" si="7">AB26+X27</f>
        <v>1645.7618919999995</v>
      </c>
      <c r="AD27" s="208"/>
      <c r="AE27" s="208"/>
    </row>
    <row r="28" spans="2:31" ht="20.100000000000001" customHeight="1" x14ac:dyDescent="0.45">
      <c r="C28" s="406" t="s">
        <v>52</v>
      </c>
      <c r="D28" s="406"/>
      <c r="E28" s="208"/>
      <c r="F28" s="208"/>
      <c r="G28" s="406" t="s">
        <v>53</v>
      </c>
      <c r="H28" s="406"/>
      <c r="J28" s="194"/>
      <c r="K28" s="194"/>
      <c r="M28" s="328">
        <v>2</v>
      </c>
      <c r="N28" s="329"/>
      <c r="O28" s="330">
        <f>'Site - TS'!G$60</f>
        <v>0</v>
      </c>
      <c r="P28" s="330">
        <f t="shared" ref="P28:P46" si="8">P27*(1+$H$32)</f>
        <v>342.72</v>
      </c>
      <c r="Q28" s="331">
        <f t="shared" si="0"/>
        <v>342.72</v>
      </c>
      <c r="R28" s="329">
        <f>'Site - TS'!G$32</f>
        <v>5070.1464459755998</v>
      </c>
      <c r="S28" s="330">
        <f>'Site - TS'!G$34</f>
        <v>541.07171256599997</v>
      </c>
      <c r="T28" s="331">
        <f t="shared" ref="T28:T46" si="9">R28+S28</f>
        <v>5611.2181585416001</v>
      </c>
      <c r="U28" s="332">
        <f t="shared" si="1"/>
        <v>5268.4981585415999</v>
      </c>
      <c r="V28" s="329">
        <f t="shared" si="2"/>
        <v>3575</v>
      </c>
      <c r="W28" s="331">
        <f t="shared" si="3"/>
        <v>-61600</v>
      </c>
      <c r="X28" s="330">
        <f t="shared" si="4"/>
        <v>1693.4981585415999</v>
      </c>
      <c r="Y28" s="329">
        <f t="shared" si="5"/>
        <v>-58260.739949458395</v>
      </c>
      <c r="Z28" s="329">
        <f>Z27*(1+$H$32)</f>
        <v>0</v>
      </c>
      <c r="AA28" s="376">
        <f t="shared" si="6"/>
        <v>0</v>
      </c>
      <c r="AB28" s="333">
        <f t="shared" si="7"/>
        <v>3339.2600505415994</v>
      </c>
      <c r="AD28" s="208"/>
      <c r="AE28" s="208"/>
    </row>
    <row r="29" spans="2:31" ht="20.100000000000001" customHeight="1" x14ac:dyDescent="0.4">
      <c r="C29" s="208"/>
      <c r="D29" s="208"/>
      <c r="E29" s="209"/>
      <c r="F29" s="208"/>
      <c r="G29" s="208"/>
      <c r="H29" s="208" t="s">
        <v>13</v>
      </c>
      <c r="J29" s="194"/>
      <c r="K29" s="194"/>
      <c r="M29" s="328">
        <v>3</v>
      </c>
      <c r="N29" s="329"/>
      <c r="O29" s="330">
        <f>'Site - TS'!H$60</f>
        <v>0</v>
      </c>
      <c r="P29" s="330">
        <f t="shared" si="8"/>
        <v>349.57440000000003</v>
      </c>
      <c r="Q29" s="331">
        <f t="shared" si="0"/>
        <v>349.57440000000003</v>
      </c>
      <c r="R29" s="329">
        <f>'Site - TS'!H$32</f>
        <v>5119.8338811461617</v>
      </c>
      <c r="S29" s="330">
        <f>'Site - TS'!H$34</f>
        <v>546.37421534914677</v>
      </c>
      <c r="T29" s="331">
        <f t="shared" si="9"/>
        <v>5666.2080964953084</v>
      </c>
      <c r="U29" s="332">
        <f t="shared" si="1"/>
        <v>5316.633696495308</v>
      </c>
      <c r="V29" s="329">
        <f t="shared" si="2"/>
        <v>3575</v>
      </c>
      <c r="W29" s="331">
        <f t="shared" si="3"/>
        <v>-58025</v>
      </c>
      <c r="X29" s="330">
        <f t="shared" si="4"/>
        <v>1741.633696495308</v>
      </c>
      <c r="Y29" s="329">
        <f t="shared" si="5"/>
        <v>-52944.106252963087</v>
      </c>
      <c r="Z29" s="329">
        <f>Z28*(1+$H$32)</f>
        <v>0</v>
      </c>
      <c r="AA29" s="376">
        <f t="shared" si="6"/>
        <v>0</v>
      </c>
      <c r="AB29" s="333">
        <f t="shared" si="7"/>
        <v>5080.8937470369074</v>
      </c>
      <c r="AD29" s="209"/>
      <c r="AE29" s="209"/>
    </row>
    <row r="30" spans="2:31" ht="20.100000000000001" customHeight="1" x14ac:dyDescent="0.4">
      <c r="C30" s="222" t="s">
        <v>255</v>
      </c>
      <c r="D30" s="368">
        <v>137</v>
      </c>
      <c r="E30" s="209"/>
      <c r="F30" s="208"/>
      <c r="G30" s="365" t="s">
        <v>58</v>
      </c>
      <c r="H30" s="315">
        <v>152</v>
      </c>
      <c r="I30" s="384"/>
      <c r="J30" s="194" t="s">
        <v>55</v>
      </c>
      <c r="K30" s="194"/>
      <c r="M30" s="328">
        <v>4</v>
      </c>
      <c r="N30" s="329"/>
      <c r="O30" s="330">
        <f>'Site - TS'!I$60</f>
        <v>0</v>
      </c>
      <c r="P30" s="330">
        <f t="shared" si="8"/>
        <v>356.56588800000003</v>
      </c>
      <c r="Q30" s="331">
        <f t="shared" si="0"/>
        <v>356.56588800000003</v>
      </c>
      <c r="R30" s="329">
        <f>'Site - TS'!I$32</f>
        <v>5170.0082531813941</v>
      </c>
      <c r="S30" s="330">
        <f>'Site - TS'!I$34</f>
        <v>551.72868265956845</v>
      </c>
      <c r="T30" s="331">
        <f t="shared" si="9"/>
        <v>5721.7369358409624</v>
      </c>
      <c r="U30" s="332">
        <f t="shared" si="1"/>
        <v>5365.1710478409623</v>
      </c>
      <c r="V30" s="329">
        <f t="shared" si="2"/>
        <v>3575</v>
      </c>
      <c r="W30" s="331">
        <f t="shared" si="3"/>
        <v>-54450</v>
      </c>
      <c r="X30" s="330">
        <f t="shared" si="4"/>
        <v>1790.1710478409623</v>
      </c>
      <c r="Y30" s="329">
        <f t="shared" si="5"/>
        <v>-47578.935205122121</v>
      </c>
      <c r="Z30" s="329">
        <f t="shared" ref="Z30:Z46" si="10">Z29*(1+$H$32)</f>
        <v>0</v>
      </c>
      <c r="AA30" s="376">
        <f t="shared" si="6"/>
        <v>0</v>
      </c>
      <c r="AB30" s="333">
        <f t="shared" si="7"/>
        <v>6871.0647948778696</v>
      </c>
      <c r="AD30" s="209"/>
      <c r="AE30" s="209"/>
    </row>
    <row r="31" spans="2:31" ht="20.100000000000001" customHeight="1" x14ac:dyDescent="0.4">
      <c r="C31" s="221" t="s">
        <v>256</v>
      </c>
      <c r="D31" s="368">
        <v>55</v>
      </c>
      <c r="E31" s="209"/>
      <c r="F31" s="208"/>
      <c r="G31" s="208" t="s">
        <v>54</v>
      </c>
      <c r="H31" s="428">
        <v>0.04</v>
      </c>
      <c r="J31" s="194"/>
      <c r="M31" s="328">
        <v>5</v>
      </c>
      <c r="N31" s="329"/>
      <c r="O31" s="330">
        <f>'Site - TS'!J$60</f>
        <v>0</v>
      </c>
      <c r="P31" s="330">
        <f t="shared" si="8"/>
        <v>363.69720576000003</v>
      </c>
      <c r="Q31" s="331">
        <f t="shared" si="0"/>
        <v>363.69720576000003</v>
      </c>
      <c r="R31" s="329">
        <f>'Site - TS'!J$32</f>
        <v>5220.6743340625717</v>
      </c>
      <c r="S31" s="330">
        <f>'Site - TS'!J$34</f>
        <v>557.13562374963215</v>
      </c>
      <c r="T31" s="331">
        <f t="shared" si="9"/>
        <v>5777.8099578122037</v>
      </c>
      <c r="U31" s="332">
        <f t="shared" si="1"/>
        <v>5414.1127520522041</v>
      </c>
      <c r="V31" s="329">
        <f t="shared" si="2"/>
        <v>3575</v>
      </c>
      <c r="W31" s="331">
        <f t="shared" si="3"/>
        <v>-50875</v>
      </c>
      <c r="X31" s="330">
        <f t="shared" si="4"/>
        <v>1839.1127520522041</v>
      </c>
      <c r="Y31" s="329">
        <f t="shared" si="5"/>
        <v>-42164.822453069915</v>
      </c>
      <c r="Z31" s="329">
        <f>Z30*(1+$H$32)</f>
        <v>0</v>
      </c>
      <c r="AA31" s="376">
        <f t="shared" si="6"/>
        <v>0</v>
      </c>
      <c r="AB31" s="333">
        <f t="shared" si="7"/>
        <v>8710.1775469300737</v>
      </c>
      <c r="AD31" s="211"/>
      <c r="AE31" s="211"/>
    </row>
    <row r="32" spans="2:31" ht="20.100000000000001" customHeight="1" x14ac:dyDescent="0.4">
      <c r="E32" s="208"/>
      <c r="F32" s="208"/>
      <c r="G32" s="208" t="s">
        <v>56</v>
      </c>
      <c r="H32" s="428">
        <v>0.02</v>
      </c>
      <c r="K32" s="375"/>
      <c r="L32" s="208"/>
      <c r="M32" s="328">
        <v>6</v>
      </c>
      <c r="N32" s="329"/>
      <c r="O32" s="330">
        <f>'Site - TS'!K$60</f>
        <v>0</v>
      </c>
      <c r="P32" s="330">
        <f t="shared" si="8"/>
        <v>370.97114987520001</v>
      </c>
      <c r="Q32" s="331">
        <f t="shared" si="0"/>
        <v>370.97114987520001</v>
      </c>
      <c r="R32" s="329">
        <f>'Site - TS'!K$32</f>
        <v>5271.8369425363844</v>
      </c>
      <c r="S32" s="330">
        <f>'Site - TS'!K$34</f>
        <v>562.59555286237855</v>
      </c>
      <c r="T32" s="331">
        <f t="shared" si="9"/>
        <v>5834.4324953987634</v>
      </c>
      <c r="U32" s="332">
        <f t="shared" si="1"/>
        <v>5463.4613455235631</v>
      </c>
      <c r="V32" s="329">
        <f t="shared" si="2"/>
        <v>3575</v>
      </c>
      <c r="W32" s="331">
        <f t="shared" si="3"/>
        <v>-47300</v>
      </c>
      <c r="X32" s="330">
        <f t="shared" si="4"/>
        <v>1888.4613455235631</v>
      </c>
      <c r="Y32" s="329">
        <f t="shared" si="5"/>
        <v>-36701.361107546356</v>
      </c>
      <c r="Z32" s="329">
        <f t="shared" si="10"/>
        <v>0</v>
      </c>
      <c r="AA32" s="376">
        <f t="shared" si="6"/>
        <v>0</v>
      </c>
      <c r="AB32" s="333">
        <f t="shared" si="7"/>
        <v>10598.638892453637</v>
      </c>
      <c r="AD32" s="208"/>
      <c r="AE32" s="208"/>
    </row>
    <row r="33" spans="3:31" ht="20.100000000000001" customHeight="1" x14ac:dyDescent="0.4">
      <c r="C33" s="208"/>
      <c r="D33" s="208"/>
      <c r="G33" s="208" t="s">
        <v>57</v>
      </c>
      <c r="H33" s="428">
        <v>0.01</v>
      </c>
      <c r="L33" s="210"/>
      <c r="M33" s="328">
        <v>7</v>
      </c>
      <c r="N33" s="329"/>
      <c r="O33" s="330">
        <f>'Site - TS'!L$60</f>
        <v>0</v>
      </c>
      <c r="P33" s="330">
        <f t="shared" si="8"/>
        <v>378.39057287270401</v>
      </c>
      <c r="Q33" s="331">
        <f t="shared" si="0"/>
        <v>378.39057287270401</v>
      </c>
      <c r="R33" s="329">
        <f>'Site - TS'!L$32</f>
        <v>5323.5009445732403</v>
      </c>
      <c r="S33" s="330">
        <f>'Site - TS'!L$34</f>
        <v>568.1089892804298</v>
      </c>
      <c r="T33" s="331">
        <f t="shared" si="9"/>
        <v>5891.6099338536696</v>
      </c>
      <c r="U33" s="332">
        <f t="shared" si="1"/>
        <v>5513.2193609809656</v>
      </c>
      <c r="V33" s="329">
        <f t="shared" si="2"/>
        <v>3575</v>
      </c>
      <c r="W33" s="331">
        <f t="shared" si="3"/>
        <v>-43725</v>
      </c>
      <c r="X33" s="330">
        <f t="shared" si="4"/>
        <v>1938.2193609809656</v>
      </c>
      <c r="Y33" s="329">
        <f t="shared" si="5"/>
        <v>-31188.14174656539</v>
      </c>
      <c r="Z33" s="329">
        <f t="shared" si="10"/>
        <v>0</v>
      </c>
      <c r="AA33" s="376">
        <f t="shared" si="6"/>
        <v>0</v>
      </c>
      <c r="AB33" s="333">
        <f t="shared" si="7"/>
        <v>12536.858253434602</v>
      </c>
      <c r="AD33" s="208"/>
      <c r="AE33" s="208"/>
    </row>
    <row r="34" spans="3:31" ht="20.100000000000001" customHeight="1" x14ac:dyDescent="0.4">
      <c r="G34" s="208" t="s">
        <v>258</v>
      </c>
      <c r="H34" s="428">
        <v>0.1</v>
      </c>
      <c r="L34" s="208"/>
      <c r="M34" s="328">
        <v>8</v>
      </c>
      <c r="N34" s="329"/>
      <c r="O34" s="330">
        <f>'Site - TS'!M$60</f>
        <v>0</v>
      </c>
      <c r="P34" s="330">
        <f t="shared" si="8"/>
        <v>385.95838433015808</v>
      </c>
      <c r="Q34" s="331">
        <f t="shared" si="0"/>
        <v>385.95838433015808</v>
      </c>
      <c r="R34" s="329">
        <f>'Site - TS'!M$32</f>
        <v>5375.671253830058</v>
      </c>
      <c r="S34" s="330">
        <f>'Site - TS'!M$34</f>
        <v>573.67645737537805</v>
      </c>
      <c r="T34" s="331">
        <f t="shared" si="9"/>
        <v>5949.3477112054361</v>
      </c>
      <c r="U34" s="332">
        <f t="shared" si="1"/>
        <v>5563.3893268752781</v>
      </c>
      <c r="V34" s="329">
        <f t="shared" si="2"/>
        <v>3575</v>
      </c>
      <c r="W34" s="331">
        <f t="shared" si="3"/>
        <v>-40150</v>
      </c>
      <c r="X34" s="330">
        <f t="shared" si="4"/>
        <v>1988.3893268752781</v>
      </c>
      <c r="Y34" s="329">
        <f t="shared" si="5"/>
        <v>-25624.752419690114</v>
      </c>
      <c r="Z34" s="329">
        <f t="shared" si="10"/>
        <v>0</v>
      </c>
      <c r="AA34" s="376">
        <f t="shared" si="6"/>
        <v>0</v>
      </c>
      <c r="AB34" s="333">
        <f t="shared" si="7"/>
        <v>14525.247580309881</v>
      </c>
      <c r="AD34" s="208"/>
      <c r="AE34" s="208"/>
    </row>
    <row r="35" spans="3:31" ht="20.100000000000001" customHeight="1" x14ac:dyDescent="0.4">
      <c r="I35" s="287"/>
      <c r="L35" s="208"/>
      <c r="M35" s="328">
        <v>9</v>
      </c>
      <c r="N35" s="329"/>
      <c r="O35" s="330">
        <f>'Site - TS'!N$60</f>
        <v>0</v>
      </c>
      <c r="P35" s="330">
        <f t="shared" si="8"/>
        <v>393.67755201676124</v>
      </c>
      <c r="Q35" s="331">
        <f t="shared" si="0"/>
        <v>393.67755201676124</v>
      </c>
      <c r="R35" s="329">
        <f>'Site - TS'!N$32</f>
        <v>5428.3528321175918</v>
      </c>
      <c r="S35" s="330">
        <f>'Site - TS'!N$34</f>
        <v>579.29848665765678</v>
      </c>
      <c r="T35" s="331">
        <f t="shared" si="9"/>
        <v>6007.6513187752489</v>
      </c>
      <c r="U35" s="332">
        <f t="shared" si="1"/>
        <v>5613.9737667584877</v>
      </c>
      <c r="V35" s="329">
        <f t="shared" si="2"/>
        <v>3575</v>
      </c>
      <c r="W35" s="331">
        <f t="shared" si="3"/>
        <v>-36575</v>
      </c>
      <c r="X35" s="330">
        <f t="shared" si="4"/>
        <v>2038.9737667584877</v>
      </c>
      <c r="Y35" s="329">
        <f t="shared" si="5"/>
        <v>-20010.778652931625</v>
      </c>
      <c r="Z35" s="329">
        <f t="shared" si="10"/>
        <v>0</v>
      </c>
      <c r="AA35" s="376">
        <f t="shared" si="6"/>
        <v>0</v>
      </c>
      <c r="AB35" s="333">
        <f t="shared" si="7"/>
        <v>16564.221347068367</v>
      </c>
      <c r="AD35" s="208"/>
      <c r="AE35" s="208"/>
    </row>
    <row r="36" spans="3:31" ht="20.100000000000001" customHeight="1" x14ac:dyDescent="0.4">
      <c r="L36" s="208"/>
      <c r="M36" s="328">
        <v>10</v>
      </c>
      <c r="N36" s="329"/>
      <c r="O36" s="330">
        <f>'Site - TS'!O$60</f>
        <v>0</v>
      </c>
      <c r="P36" s="330">
        <f t="shared" si="8"/>
        <v>401.5511030570965</v>
      </c>
      <c r="Q36" s="331">
        <f t="shared" si="0"/>
        <v>401.5511030570965</v>
      </c>
      <c r="R36" s="329">
        <f>'Site - TS'!O$32</f>
        <v>5481.5506898723443</v>
      </c>
      <c r="S36" s="330">
        <f>'Site - TS'!O$34</f>
        <v>584.97561182690197</v>
      </c>
      <c r="T36" s="331">
        <f t="shared" si="9"/>
        <v>6066.5263016992467</v>
      </c>
      <c r="U36" s="332">
        <f t="shared" si="1"/>
        <v>5664.9751986421506</v>
      </c>
      <c r="V36" s="329">
        <f t="shared" si="2"/>
        <v>3575</v>
      </c>
      <c r="W36" s="331">
        <f t="shared" si="3"/>
        <v>-33000</v>
      </c>
      <c r="X36" s="330">
        <f t="shared" si="4"/>
        <v>2089.9751986421506</v>
      </c>
      <c r="Y36" s="329">
        <f t="shared" si="5"/>
        <v>-14345.803454289475</v>
      </c>
      <c r="Z36" s="329">
        <f t="shared" si="10"/>
        <v>0</v>
      </c>
      <c r="AA36" s="376">
        <f t="shared" si="6"/>
        <v>0</v>
      </c>
      <c r="AB36" s="333">
        <f t="shared" si="7"/>
        <v>18654.196545710518</v>
      </c>
      <c r="AD36" s="208"/>
      <c r="AE36" s="208"/>
    </row>
    <row r="37" spans="3:31" ht="20.100000000000001" customHeight="1" x14ac:dyDescent="0.4">
      <c r="M37" s="328">
        <v>11</v>
      </c>
      <c r="N37" s="329"/>
      <c r="O37" s="330">
        <v>7500</v>
      </c>
      <c r="P37" s="330">
        <f t="shared" si="8"/>
        <v>409.58212511823842</v>
      </c>
      <c r="Q37" s="331">
        <f t="shared" si="0"/>
        <v>7909.5821251182388</v>
      </c>
      <c r="R37" s="329">
        <f>'Site - TS'!P$32</f>
        <v>5535.2698866330929</v>
      </c>
      <c r="S37" s="330">
        <f>'Site - TS'!P$34</f>
        <v>590.70837282280547</v>
      </c>
      <c r="T37" s="331">
        <f t="shared" si="9"/>
        <v>6125.9782594558983</v>
      </c>
      <c r="U37" s="332">
        <f t="shared" si="1"/>
        <v>-1783.6038656623405</v>
      </c>
      <c r="V37" s="329">
        <f t="shared" si="2"/>
        <v>3575</v>
      </c>
      <c r="W37" s="331">
        <f t="shared" si="3"/>
        <v>-29425</v>
      </c>
      <c r="X37" s="330">
        <f t="shared" si="4"/>
        <v>-5358.6038656623405</v>
      </c>
      <c r="Y37" s="329">
        <f t="shared" si="5"/>
        <v>-16129.407319951815</v>
      </c>
      <c r="Z37" s="329">
        <f t="shared" si="10"/>
        <v>0</v>
      </c>
      <c r="AA37" s="376">
        <f t="shared" si="6"/>
        <v>0</v>
      </c>
      <c r="AB37" s="333">
        <f t="shared" si="7"/>
        <v>13295.592680048177</v>
      </c>
    </row>
    <row r="38" spans="3:31" ht="20.100000000000001" customHeight="1" x14ac:dyDescent="0.4">
      <c r="L38" s="267"/>
      <c r="M38" s="328">
        <v>12</v>
      </c>
      <c r="N38" s="329"/>
      <c r="O38" s="330">
        <f>'Site - TS'!Q$60</f>
        <v>0</v>
      </c>
      <c r="P38" s="330">
        <f t="shared" si="8"/>
        <v>417.77376762060322</v>
      </c>
      <c r="Q38" s="331">
        <f t="shared" si="0"/>
        <v>417.77376762060322</v>
      </c>
      <c r="R38" s="329">
        <f>'Site - TS'!Q$32</f>
        <v>5589.5155315220973</v>
      </c>
      <c r="S38" s="330">
        <f>'Site - TS'!Q$34</f>
        <v>596.49731487646898</v>
      </c>
      <c r="T38" s="331">
        <f t="shared" si="9"/>
        <v>6186.0128463985666</v>
      </c>
      <c r="U38" s="332">
        <f t="shared" si="1"/>
        <v>5768.2390787779632</v>
      </c>
      <c r="V38" s="329">
        <f t="shared" si="2"/>
        <v>3575</v>
      </c>
      <c r="W38" s="331">
        <f t="shared" si="3"/>
        <v>-25850</v>
      </c>
      <c r="X38" s="330">
        <f t="shared" si="4"/>
        <v>2193.2390787779632</v>
      </c>
      <c r="Y38" s="329">
        <f t="shared" si="5"/>
        <v>-10361.168241173851</v>
      </c>
      <c r="Z38" s="329">
        <f t="shared" si="10"/>
        <v>0</v>
      </c>
      <c r="AA38" s="376">
        <f t="shared" si="6"/>
        <v>0</v>
      </c>
      <c r="AB38" s="333">
        <f t="shared" si="7"/>
        <v>15488.831758826142</v>
      </c>
    </row>
    <row r="39" spans="3:31" ht="20.100000000000001" customHeight="1" x14ac:dyDescent="0.4">
      <c r="L39" s="225"/>
      <c r="M39" s="328">
        <v>13</v>
      </c>
      <c r="N39" s="329"/>
      <c r="O39" s="330">
        <f>'Site - TS'!R$60</f>
        <v>0</v>
      </c>
      <c r="P39" s="330">
        <f t="shared" si="8"/>
        <v>426.12924297301532</v>
      </c>
      <c r="Q39" s="331">
        <f t="shared" si="0"/>
        <v>426.12924297301532</v>
      </c>
      <c r="R39" s="329">
        <f>'Site - TS'!R$32</f>
        <v>5644.2927837310135</v>
      </c>
      <c r="S39" s="330">
        <f>'Site - TS'!R$34</f>
        <v>602.34298856225848</v>
      </c>
      <c r="T39" s="331">
        <f t="shared" si="9"/>
        <v>6246.6357722932717</v>
      </c>
      <c r="U39" s="332">
        <f t="shared" si="1"/>
        <v>5820.506529320256</v>
      </c>
      <c r="V39" s="329">
        <f t="shared" si="2"/>
        <v>3575</v>
      </c>
      <c r="W39" s="331">
        <f t="shared" si="3"/>
        <v>-22275</v>
      </c>
      <c r="X39" s="330">
        <f t="shared" si="4"/>
        <v>2245.506529320256</v>
      </c>
      <c r="Y39" s="329">
        <f t="shared" si="5"/>
        <v>-4540.6617118535951</v>
      </c>
      <c r="Z39" s="329">
        <f>Z38*(1+$H$32)</f>
        <v>0</v>
      </c>
      <c r="AA39" s="376">
        <f t="shared" si="6"/>
        <v>0</v>
      </c>
      <c r="AB39" s="333">
        <f t="shared" si="7"/>
        <v>17734.338288146399</v>
      </c>
    </row>
    <row r="40" spans="3:31" ht="20.100000000000001" customHeight="1" x14ac:dyDescent="0.4">
      <c r="L40" s="225"/>
      <c r="M40" s="328">
        <v>14</v>
      </c>
      <c r="N40" s="329"/>
      <c r="O40" s="330">
        <f>'Site - TS'!S$60</f>
        <v>0</v>
      </c>
      <c r="P40" s="330">
        <f t="shared" si="8"/>
        <v>434.65182783247565</v>
      </c>
      <c r="Q40" s="331">
        <f t="shared" si="0"/>
        <v>434.65182783247565</v>
      </c>
      <c r="R40" s="329">
        <f>'Site - TS'!S$32</f>
        <v>5699.6068530115772</v>
      </c>
      <c r="S40" s="330">
        <f>'Site - TS'!S$34</f>
        <v>608.24594985016859</v>
      </c>
      <c r="T40" s="331">
        <f t="shared" si="9"/>
        <v>6307.8528028617457</v>
      </c>
      <c r="U40" s="332">
        <f t="shared" si="1"/>
        <v>5873.20097502927</v>
      </c>
      <c r="V40" s="329">
        <f t="shared" si="2"/>
        <v>3575</v>
      </c>
      <c r="W40" s="331">
        <f t="shared" si="3"/>
        <v>-18700</v>
      </c>
      <c r="X40" s="330">
        <f t="shared" si="4"/>
        <v>2298.20097502927</v>
      </c>
      <c r="Y40" s="329">
        <f t="shared" si="5"/>
        <v>1332.5392631756749</v>
      </c>
      <c r="Z40" s="329">
        <f t="shared" si="10"/>
        <v>0</v>
      </c>
      <c r="AA40" s="376">
        <f t="shared" si="6"/>
        <v>0</v>
      </c>
      <c r="AB40" s="333">
        <f t="shared" si="7"/>
        <v>20032.539263175669</v>
      </c>
    </row>
    <row r="41" spans="3:31" ht="20.100000000000001" customHeight="1" x14ac:dyDescent="0.4">
      <c r="M41" s="328">
        <v>15</v>
      </c>
      <c r="N41" s="329"/>
      <c r="O41" s="330">
        <f>'Site - TS'!T$60</f>
        <v>0</v>
      </c>
      <c r="P41" s="330">
        <f t="shared" si="8"/>
        <v>443.34486438912518</v>
      </c>
      <c r="Q41" s="331">
        <f t="shared" si="0"/>
        <v>443.34486438912518</v>
      </c>
      <c r="R41" s="329">
        <f>'Site - TS'!T$32</f>
        <v>5755.4630001710912</v>
      </c>
      <c r="S41" s="330">
        <f>'Site - TS'!T$34</f>
        <v>614.20676015870026</v>
      </c>
      <c r="T41" s="331">
        <f>R41+S41</f>
        <v>6369.6697603297916</v>
      </c>
      <c r="U41" s="332">
        <f t="shared" si="1"/>
        <v>5926.3248959406665</v>
      </c>
      <c r="V41" s="329">
        <f t="shared" si="2"/>
        <v>3575</v>
      </c>
      <c r="W41" s="331">
        <f t="shared" si="3"/>
        <v>-15125</v>
      </c>
      <c r="X41" s="330">
        <f t="shared" si="4"/>
        <v>2351.3248959406665</v>
      </c>
      <c r="Y41" s="329">
        <f t="shared" si="5"/>
        <v>7258.8641591163414</v>
      </c>
      <c r="Z41" s="329">
        <f t="shared" si="10"/>
        <v>0</v>
      </c>
      <c r="AA41" s="376">
        <f t="shared" si="6"/>
        <v>0</v>
      </c>
      <c r="AB41" s="333">
        <f t="shared" si="7"/>
        <v>22383.864159116336</v>
      </c>
    </row>
    <row r="42" spans="3:31" ht="20.100000000000001" customHeight="1" x14ac:dyDescent="0.4">
      <c r="M42" s="328">
        <v>16</v>
      </c>
      <c r="N42" s="329"/>
      <c r="O42" s="330">
        <f>'Site - TS'!U$60</f>
        <v>0</v>
      </c>
      <c r="P42" s="330">
        <f t="shared" si="8"/>
        <v>452.21176167690771</v>
      </c>
      <c r="Q42" s="331">
        <f t="shared" si="0"/>
        <v>452.21176167690771</v>
      </c>
      <c r="R42" s="329">
        <f>'Site - TS'!U$32</f>
        <v>5811.8665375727678</v>
      </c>
      <c r="S42" s="330">
        <f>'Site - TS'!U$34</f>
        <v>620.22598640825561</v>
      </c>
      <c r="T42" s="331">
        <f t="shared" si="9"/>
        <v>6432.0925239810231</v>
      </c>
      <c r="U42" s="332">
        <f t="shared" si="1"/>
        <v>5979.8807623041157</v>
      </c>
      <c r="V42" s="329">
        <f t="shared" si="2"/>
        <v>3575</v>
      </c>
      <c r="W42" s="331">
        <f t="shared" si="3"/>
        <v>-11550</v>
      </c>
      <c r="X42" s="330">
        <f t="shared" si="4"/>
        <v>2404.8807623041157</v>
      </c>
      <c r="Y42" s="329">
        <f t="shared" si="5"/>
        <v>13238.744921420457</v>
      </c>
      <c r="Z42" s="329">
        <f t="shared" si="10"/>
        <v>0</v>
      </c>
      <c r="AA42" s="376">
        <f t="shared" si="6"/>
        <v>0</v>
      </c>
      <c r="AB42" s="333">
        <f t="shared" si="7"/>
        <v>24788.744921420453</v>
      </c>
    </row>
    <row r="43" spans="3:31" ht="20.100000000000001" customHeight="1" x14ac:dyDescent="0.4">
      <c r="M43" s="328">
        <v>17</v>
      </c>
      <c r="N43" s="329"/>
      <c r="O43" s="330">
        <f>'Site - TS'!V$60</f>
        <v>0</v>
      </c>
      <c r="P43" s="330">
        <f t="shared" si="8"/>
        <v>461.2559969104459</v>
      </c>
      <c r="Q43" s="331">
        <f t="shared" si="0"/>
        <v>461.2559969104459</v>
      </c>
      <c r="R43" s="329">
        <f>'Site - TS'!V$32</f>
        <v>5868.8228296409816</v>
      </c>
      <c r="S43" s="330">
        <f>'Site - TS'!V$34</f>
        <v>626.30420107505643</v>
      </c>
      <c r="T43" s="331">
        <f t="shared" si="9"/>
        <v>6495.1270307160376</v>
      </c>
      <c r="U43" s="332">
        <f t="shared" si="1"/>
        <v>6033.8710338055917</v>
      </c>
      <c r="V43" s="329">
        <f t="shared" si="2"/>
        <v>3575</v>
      </c>
      <c r="W43" s="331">
        <f t="shared" si="3"/>
        <v>-7975</v>
      </c>
      <c r="X43" s="330">
        <f t="shared" si="4"/>
        <v>2458.8710338055917</v>
      </c>
      <c r="Y43" s="329">
        <f t="shared" si="5"/>
        <v>19272.615955226051</v>
      </c>
      <c r="Z43" s="329">
        <f t="shared" si="10"/>
        <v>0</v>
      </c>
      <c r="AA43" s="376">
        <f t="shared" si="6"/>
        <v>0</v>
      </c>
      <c r="AB43" s="333">
        <f t="shared" si="7"/>
        <v>27247.615955226043</v>
      </c>
    </row>
    <row r="44" spans="3:31" ht="20.100000000000001" customHeight="1" x14ac:dyDescent="0.4">
      <c r="M44" s="328">
        <v>18</v>
      </c>
      <c r="N44" s="329"/>
      <c r="O44" s="330">
        <f>'Site - TS'!W$60</f>
        <v>0</v>
      </c>
      <c r="P44" s="330">
        <f t="shared" si="8"/>
        <v>470.48111684865484</v>
      </c>
      <c r="Q44" s="331">
        <f t="shared" si="0"/>
        <v>470.48111684865484</v>
      </c>
      <c r="R44" s="329">
        <f>'Site - TS'!W$32</f>
        <v>5926.3372933714618</v>
      </c>
      <c r="S44" s="330">
        <f>'Site - TS'!W$34</f>
        <v>632.44198224559204</v>
      </c>
      <c r="T44" s="331">
        <f t="shared" si="9"/>
        <v>6558.7792756170538</v>
      </c>
      <c r="U44" s="332">
        <f t="shared" si="1"/>
        <v>6088.2981587683989</v>
      </c>
      <c r="V44" s="329">
        <f t="shared" si="2"/>
        <v>3575</v>
      </c>
      <c r="W44" s="331">
        <f t="shared" si="3"/>
        <v>-4400</v>
      </c>
      <c r="X44" s="330">
        <f t="shared" si="4"/>
        <v>2513.2981587683989</v>
      </c>
      <c r="Y44" s="329">
        <f t="shared" si="5"/>
        <v>25360.914113994448</v>
      </c>
      <c r="Z44" s="329">
        <f t="shared" si="10"/>
        <v>0</v>
      </c>
      <c r="AA44" s="376">
        <f t="shared" si="6"/>
        <v>0</v>
      </c>
      <c r="AB44" s="333">
        <f t="shared" si="7"/>
        <v>29760.91411399444</v>
      </c>
    </row>
    <row r="45" spans="3:31" ht="20.100000000000001" customHeight="1" x14ac:dyDescent="0.4">
      <c r="M45" s="328">
        <v>19</v>
      </c>
      <c r="N45" s="329"/>
      <c r="O45" s="330">
        <f>'Site - TS'!X$60</f>
        <v>0</v>
      </c>
      <c r="P45" s="330">
        <f t="shared" si="8"/>
        <v>479.89073918562792</v>
      </c>
      <c r="Q45" s="331">
        <f t="shared" si="0"/>
        <v>479.89073918562792</v>
      </c>
      <c r="R45" s="329">
        <f>'Site - TS'!X$32</f>
        <v>5984.4153988465032</v>
      </c>
      <c r="S45" s="330">
        <f>'Site - TS'!X$34</f>
        <v>638.63991367159872</v>
      </c>
      <c r="T45" s="331">
        <f t="shared" si="9"/>
        <v>6623.0553125181023</v>
      </c>
      <c r="U45" s="332">
        <f t="shared" si="1"/>
        <v>6143.164573332474</v>
      </c>
      <c r="V45" s="329">
        <f t="shared" si="2"/>
        <v>3575</v>
      </c>
      <c r="W45" s="331">
        <f t="shared" si="3"/>
        <v>-825</v>
      </c>
      <c r="X45" s="330">
        <f t="shared" si="4"/>
        <v>2568.164573332474</v>
      </c>
      <c r="Y45" s="329">
        <f t="shared" si="5"/>
        <v>31504.078687326921</v>
      </c>
      <c r="Z45" s="329">
        <f t="shared" si="10"/>
        <v>0</v>
      </c>
      <c r="AA45" s="376">
        <f t="shared" si="6"/>
        <v>0</v>
      </c>
      <c r="AB45" s="333">
        <f t="shared" si="7"/>
        <v>32329.078687326913</v>
      </c>
    </row>
    <row r="46" spans="3:31" ht="20.100000000000001" customHeight="1" x14ac:dyDescent="0.4">
      <c r="M46" s="328">
        <v>20</v>
      </c>
      <c r="N46" s="329"/>
      <c r="O46" s="330">
        <f>'Site - TS'!Y$60</f>
        <v>0</v>
      </c>
      <c r="P46" s="330">
        <f t="shared" si="8"/>
        <v>489.4885539693405</v>
      </c>
      <c r="Q46" s="331">
        <f t="shared" si="0"/>
        <v>489.4885539693405</v>
      </c>
      <c r="R46" s="329">
        <f>'Site - TS'!Y$32</f>
        <v>6043.0626697551988</v>
      </c>
      <c r="S46" s="330">
        <f>'Site - TS'!Y$34</f>
        <v>644.89858482558043</v>
      </c>
      <c r="T46" s="331">
        <f t="shared" si="9"/>
        <v>6687.9612545807795</v>
      </c>
      <c r="U46" s="332">
        <f t="shared" si="1"/>
        <v>6198.472700611439</v>
      </c>
      <c r="V46" s="329">
        <f t="shared" si="2"/>
        <v>3575</v>
      </c>
      <c r="W46" s="331">
        <f t="shared" si="3"/>
        <v>2750</v>
      </c>
      <c r="X46" s="330">
        <f t="shared" si="4"/>
        <v>2623.472700611439</v>
      </c>
      <c r="Y46" s="329">
        <f t="shared" si="5"/>
        <v>37702.551387938358</v>
      </c>
      <c r="Z46" s="329">
        <f t="shared" si="10"/>
        <v>0</v>
      </c>
      <c r="AA46" s="376">
        <f t="shared" si="6"/>
        <v>0</v>
      </c>
      <c r="AB46" s="333">
        <f t="shared" si="7"/>
        <v>34952.551387938351</v>
      </c>
    </row>
    <row r="47" spans="3:31" ht="20.100000000000001" customHeight="1" x14ac:dyDescent="0.4">
      <c r="M47" s="334"/>
      <c r="N47" s="335"/>
      <c r="O47" s="336"/>
      <c r="P47" s="336"/>
      <c r="Q47" s="337"/>
      <c r="R47" s="335"/>
      <c r="S47" s="336"/>
      <c r="T47" s="337"/>
      <c r="U47" s="338"/>
      <c r="V47" s="335"/>
      <c r="W47" s="331"/>
      <c r="X47" s="336"/>
      <c r="Y47" s="335"/>
      <c r="Z47" s="335"/>
      <c r="AA47" s="377"/>
      <c r="AB47" s="339"/>
    </row>
    <row r="48" spans="3:31" ht="20.100000000000001" customHeight="1" thickBot="1" x14ac:dyDescent="0.45">
      <c r="M48" s="340" t="s">
        <v>59</v>
      </c>
      <c r="N48" s="341">
        <f t="shared" ref="N48:U48" si="11">SUM(N26:N46)</f>
        <v>68750</v>
      </c>
      <c r="O48" s="342">
        <f t="shared" si="11"/>
        <v>7500</v>
      </c>
      <c r="P48" s="342">
        <f t="shared" si="11"/>
        <v>8163.9162524363546</v>
      </c>
      <c r="Q48" s="343">
        <f t="shared" si="11"/>
        <v>84413.916252436335</v>
      </c>
      <c r="R48" s="341">
        <f t="shared" si="11"/>
        <v>110341.16958355112</v>
      </c>
      <c r="S48" s="342">
        <f t="shared" si="11"/>
        <v>11775.298056823576</v>
      </c>
      <c r="T48" s="343">
        <f t="shared" si="11"/>
        <v>122116.46764037471</v>
      </c>
      <c r="U48" s="344">
        <f t="shared" si="11"/>
        <v>37702.551387938358</v>
      </c>
      <c r="V48" s="341">
        <f>SUM(V26:V46)</f>
        <v>71500</v>
      </c>
      <c r="W48" s="343"/>
      <c r="X48" s="342">
        <f>SUM(X26:X46)</f>
        <v>34952.551387938351</v>
      </c>
      <c r="Y48" s="345"/>
      <c r="Z48" s="341">
        <f>SUM(Z27:Z46)</f>
        <v>0</v>
      </c>
      <c r="AA48" s="378"/>
      <c r="AB48" s="346"/>
    </row>
    <row r="52" spans="7:12" x14ac:dyDescent="0.4">
      <c r="L52" s="208"/>
    </row>
    <row r="53" spans="7:12" x14ac:dyDescent="0.4">
      <c r="L53" s="208"/>
    </row>
    <row r="54" spans="7:12" x14ac:dyDescent="0.4">
      <c r="G54" s="208"/>
      <c r="H54" s="208"/>
      <c r="L54" s="209"/>
    </row>
    <row r="62" spans="7:12" ht="35.25" x14ac:dyDescent="0.9">
      <c r="G62" s="300"/>
    </row>
    <row r="68" spans="13:39" ht="25.25" customHeight="1" x14ac:dyDescent="0.4">
      <c r="M68" s="306"/>
      <c r="N68" s="348"/>
      <c r="O68" s="349"/>
      <c r="P68" s="349"/>
      <c r="Q68" s="349"/>
      <c r="R68" s="349"/>
      <c r="S68" s="349"/>
      <c r="T68" s="349"/>
      <c r="U68" s="349"/>
      <c r="V68" s="349"/>
      <c r="W68" s="349"/>
      <c r="X68" s="349"/>
      <c r="Y68" s="349"/>
      <c r="Z68" s="349"/>
      <c r="AA68" s="349"/>
      <c r="AB68" s="349"/>
      <c r="AC68" s="349"/>
      <c r="AD68" s="349"/>
      <c r="AE68" s="349"/>
      <c r="AF68" s="349"/>
      <c r="AG68" s="349"/>
      <c r="AH68" s="349"/>
      <c r="AI68" s="349"/>
      <c r="AJ68" s="349"/>
      <c r="AK68" s="349"/>
      <c r="AL68" s="350"/>
      <c r="AM68" s="349"/>
    </row>
    <row r="69" spans="13:39" ht="25.25" customHeight="1" x14ac:dyDescent="0.4">
      <c r="M69" s="407"/>
      <c r="N69" s="351"/>
      <c r="O69" s="352"/>
      <c r="P69" s="352"/>
      <c r="Q69" s="352"/>
      <c r="R69" s="352"/>
      <c r="S69" s="352"/>
      <c r="T69" s="352"/>
      <c r="U69" s="352"/>
      <c r="V69" s="352"/>
      <c r="W69" s="352"/>
      <c r="X69" s="352"/>
      <c r="Y69" s="352"/>
      <c r="Z69" s="352"/>
      <c r="AA69" s="352"/>
      <c r="AB69" s="352"/>
      <c r="AC69" s="352"/>
      <c r="AD69" s="352"/>
      <c r="AE69" s="352"/>
      <c r="AF69" s="352"/>
      <c r="AG69" s="352"/>
      <c r="AH69" s="352"/>
      <c r="AI69" s="352"/>
      <c r="AJ69" s="352"/>
      <c r="AK69" s="352"/>
      <c r="AL69" s="353"/>
      <c r="AM69" s="352"/>
    </row>
    <row r="70" spans="13:39" ht="25.25" customHeight="1" x14ac:dyDescent="0.4">
      <c r="M70" s="407"/>
      <c r="N70" s="354"/>
      <c r="O70" s="352"/>
      <c r="P70" s="352"/>
      <c r="Q70" s="352"/>
      <c r="R70" s="352"/>
      <c r="S70" s="352"/>
      <c r="T70" s="352"/>
      <c r="U70" s="352"/>
      <c r="V70" s="352"/>
      <c r="W70" s="352"/>
      <c r="X70" s="352"/>
      <c r="Y70" s="352"/>
      <c r="Z70" s="352"/>
      <c r="AA70" s="352"/>
      <c r="AB70" s="352"/>
      <c r="AC70" s="352"/>
      <c r="AD70" s="352"/>
      <c r="AE70" s="352"/>
      <c r="AF70" s="352"/>
      <c r="AG70" s="352"/>
      <c r="AH70" s="352"/>
      <c r="AI70" s="352"/>
      <c r="AJ70" s="352"/>
      <c r="AK70" s="352"/>
      <c r="AL70" s="353"/>
      <c r="AM70" s="352"/>
    </row>
    <row r="71" spans="13:39" ht="25.25" customHeight="1" x14ac:dyDescent="0.4">
      <c r="M71" s="407"/>
      <c r="N71" s="355"/>
      <c r="O71" s="352"/>
      <c r="P71" s="352"/>
      <c r="Q71" s="352"/>
      <c r="R71" s="352"/>
      <c r="S71" s="352"/>
      <c r="T71" s="352"/>
      <c r="U71" s="352"/>
      <c r="V71" s="352"/>
      <c r="W71" s="352"/>
      <c r="X71" s="352"/>
      <c r="Y71" s="352"/>
      <c r="Z71" s="352"/>
      <c r="AA71" s="352"/>
      <c r="AB71" s="352"/>
      <c r="AC71" s="352"/>
      <c r="AD71" s="352"/>
      <c r="AE71" s="352"/>
      <c r="AF71" s="352"/>
      <c r="AG71" s="352"/>
      <c r="AH71" s="352"/>
      <c r="AI71" s="352"/>
      <c r="AJ71" s="352"/>
      <c r="AK71" s="352"/>
      <c r="AL71" s="353"/>
      <c r="AM71" s="352"/>
    </row>
    <row r="72" spans="13:39" ht="25.25" customHeight="1" x14ac:dyDescent="0.4">
      <c r="M72" s="407"/>
      <c r="N72" s="356"/>
      <c r="O72" s="352"/>
      <c r="P72" s="352"/>
      <c r="Q72" s="352"/>
      <c r="R72" s="352"/>
      <c r="S72" s="352"/>
      <c r="T72" s="352"/>
      <c r="U72" s="352"/>
      <c r="V72" s="352"/>
      <c r="W72" s="352"/>
      <c r="X72" s="352"/>
      <c r="Y72" s="352"/>
      <c r="Z72" s="352"/>
      <c r="AA72" s="352"/>
      <c r="AB72" s="352"/>
      <c r="AC72" s="352"/>
      <c r="AD72" s="352"/>
      <c r="AE72" s="352"/>
      <c r="AF72" s="352"/>
      <c r="AG72" s="352"/>
      <c r="AH72" s="352"/>
      <c r="AI72" s="352"/>
      <c r="AJ72" s="352"/>
      <c r="AK72" s="352"/>
      <c r="AL72" s="353"/>
      <c r="AM72" s="352"/>
    </row>
    <row r="73" spans="13:39" ht="25.25" customHeight="1" x14ac:dyDescent="0.4">
      <c r="M73" s="407"/>
      <c r="N73" s="357"/>
      <c r="O73" s="352"/>
      <c r="P73" s="352"/>
      <c r="Q73" s="352"/>
      <c r="R73" s="352"/>
      <c r="S73" s="352"/>
      <c r="T73" s="352"/>
      <c r="U73" s="352"/>
      <c r="V73" s="352"/>
      <c r="W73" s="352"/>
      <c r="X73" s="352"/>
      <c r="Y73" s="352"/>
      <c r="Z73" s="352"/>
      <c r="AA73" s="352"/>
      <c r="AB73" s="352"/>
      <c r="AC73" s="352"/>
      <c r="AD73" s="352"/>
      <c r="AE73" s="352"/>
      <c r="AF73" s="352"/>
      <c r="AG73" s="352"/>
      <c r="AH73" s="352"/>
      <c r="AI73" s="352"/>
      <c r="AJ73" s="352"/>
      <c r="AK73" s="352"/>
      <c r="AL73" s="353"/>
      <c r="AM73" s="352"/>
    </row>
    <row r="74" spans="13:39" ht="25.25" customHeight="1" x14ac:dyDescent="0.4">
      <c r="M74" s="407"/>
      <c r="N74" s="351"/>
      <c r="O74" s="352"/>
      <c r="P74" s="352"/>
      <c r="Q74" s="352"/>
      <c r="R74" s="352"/>
      <c r="S74" s="352"/>
      <c r="T74" s="352"/>
      <c r="U74" s="352"/>
      <c r="V74" s="352"/>
      <c r="W74" s="352"/>
      <c r="X74" s="352"/>
      <c r="Y74" s="352"/>
      <c r="Z74" s="352"/>
      <c r="AA74" s="352"/>
      <c r="AB74" s="352"/>
      <c r="AC74" s="352"/>
      <c r="AD74" s="352"/>
      <c r="AE74" s="352"/>
      <c r="AF74" s="352"/>
      <c r="AG74" s="352"/>
      <c r="AH74" s="352"/>
      <c r="AI74" s="352"/>
      <c r="AJ74" s="352"/>
      <c r="AK74" s="352"/>
      <c r="AL74" s="353"/>
      <c r="AM74" s="352"/>
    </row>
    <row r="75" spans="13:39" ht="25.25" customHeight="1" x14ac:dyDescent="0.4">
      <c r="M75" s="407"/>
      <c r="N75" s="357"/>
      <c r="O75" s="352"/>
      <c r="P75" s="352"/>
      <c r="Q75" s="352"/>
      <c r="R75" s="352"/>
      <c r="S75" s="352"/>
      <c r="T75" s="352"/>
      <c r="U75" s="352"/>
      <c r="V75" s="352"/>
      <c r="W75" s="352"/>
      <c r="X75" s="352"/>
      <c r="Y75" s="352"/>
      <c r="Z75" s="352"/>
      <c r="AA75" s="352"/>
      <c r="AB75" s="352"/>
      <c r="AC75" s="352"/>
      <c r="AD75" s="352"/>
      <c r="AE75" s="352"/>
      <c r="AF75" s="352"/>
      <c r="AG75" s="352"/>
      <c r="AH75" s="352"/>
      <c r="AI75" s="352"/>
      <c r="AJ75" s="352"/>
      <c r="AK75" s="352"/>
      <c r="AL75" s="353"/>
      <c r="AM75" s="352"/>
    </row>
    <row r="76" spans="13:39" ht="25.25" customHeight="1" x14ac:dyDescent="0.4">
      <c r="M76" s="413"/>
      <c r="N76" s="357"/>
      <c r="O76" s="352"/>
      <c r="P76" s="352"/>
      <c r="Q76" s="352"/>
      <c r="R76" s="352"/>
      <c r="S76" s="352"/>
      <c r="T76" s="352"/>
      <c r="U76" s="352"/>
      <c r="V76" s="352"/>
      <c r="W76" s="352"/>
      <c r="X76" s="352"/>
      <c r="Y76" s="352"/>
      <c r="Z76" s="352"/>
      <c r="AA76" s="352"/>
      <c r="AB76" s="352"/>
      <c r="AC76" s="352"/>
      <c r="AD76" s="352"/>
      <c r="AE76" s="352"/>
      <c r="AF76" s="352"/>
      <c r="AG76" s="352"/>
      <c r="AH76" s="352"/>
      <c r="AI76" s="352"/>
      <c r="AJ76" s="352"/>
      <c r="AK76" s="352"/>
      <c r="AL76" s="353"/>
      <c r="AM76" s="352"/>
    </row>
    <row r="77" spans="13:39" ht="25.25" customHeight="1" x14ac:dyDescent="0.4">
      <c r="M77" s="413"/>
      <c r="N77" s="351"/>
      <c r="O77" s="352"/>
      <c r="P77" s="352"/>
      <c r="Q77" s="352"/>
      <c r="R77" s="352"/>
      <c r="S77" s="352"/>
      <c r="T77" s="352"/>
      <c r="U77" s="352"/>
      <c r="V77" s="352"/>
      <c r="W77" s="352"/>
      <c r="X77" s="352"/>
      <c r="Y77" s="352"/>
      <c r="Z77" s="352"/>
      <c r="AA77" s="352"/>
      <c r="AB77" s="352"/>
      <c r="AC77" s="352"/>
      <c r="AD77" s="352"/>
      <c r="AE77" s="352"/>
      <c r="AF77" s="352"/>
      <c r="AG77" s="352"/>
      <c r="AH77" s="352"/>
      <c r="AI77" s="352"/>
      <c r="AJ77" s="352"/>
      <c r="AK77" s="352"/>
      <c r="AL77" s="353"/>
      <c r="AM77" s="352"/>
    </row>
    <row r="78" spans="13:39" ht="25.25" customHeight="1" x14ac:dyDescent="0.4">
      <c r="M78" s="413"/>
      <c r="N78" s="357"/>
      <c r="O78" s="352"/>
      <c r="P78" s="352"/>
      <c r="Q78" s="352"/>
      <c r="R78" s="352"/>
      <c r="S78" s="352"/>
      <c r="T78" s="352"/>
      <c r="U78" s="352"/>
      <c r="V78" s="352"/>
      <c r="W78" s="352"/>
      <c r="X78" s="352"/>
      <c r="Y78" s="352"/>
      <c r="Z78" s="352"/>
      <c r="AA78" s="352"/>
      <c r="AB78" s="352"/>
      <c r="AC78" s="352"/>
      <c r="AD78" s="352"/>
      <c r="AE78" s="352"/>
      <c r="AF78" s="352"/>
      <c r="AG78" s="352"/>
      <c r="AH78" s="352"/>
      <c r="AI78" s="352"/>
      <c r="AJ78" s="352"/>
      <c r="AK78" s="352"/>
      <c r="AL78" s="352"/>
      <c r="AM78" s="352"/>
    </row>
    <row r="79" spans="13:39" ht="25.25" customHeight="1" x14ac:dyDescent="0.4">
      <c r="M79" s="413"/>
      <c r="N79" s="357"/>
      <c r="O79" s="352"/>
      <c r="P79" s="352"/>
      <c r="Q79" s="352"/>
      <c r="R79" s="352"/>
      <c r="S79" s="352"/>
      <c r="T79" s="352"/>
      <c r="U79" s="352"/>
      <c r="V79" s="352"/>
      <c r="W79" s="352"/>
      <c r="X79" s="352"/>
      <c r="Y79" s="352"/>
      <c r="Z79" s="352"/>
      <c r="AA79" s="352"/>
      <c r="AB79" s="352"/>
      <c r="AC79" s="352"/>
      <c r="AD79" s="352"/>
      <c r="AE79" s="352"/>
      <c r="AF79" s="352"/>
      <c r="AG79" s="352"/>
      <c r="AH79" s="352"/>
      <c r="AI79" s="352"/>
      <c r="AJ79" s="352"/>
      <c r="AK79" s="352"/>
      <c r="AL79" s="353"/>
      <c r="AM79" s="352"/>
    </row>
    <row r="80" spans="13:39" ht="25.25" customHeight="1" x14ac:dyDescent="0.4">
      <c r="M80" s="413"/>
      <c r="N80" s="357"/>
      <c r="O80" s="352"/>
      <c r="P80" s="352"/>
      <c r="Q80" s="352"/>
      <c r="R80" s="352"/>
      <c r="S80" s="352"/>
      <c r="T80" s="352"/>
      <c r="U80" s="352"/>
      <c r="V80" s="352"/>
      <c r="W80" s="352"/>
      <c r="X80" s="352"/>
      <c r="Y80" s="352"/>
      <c r="Z80" s="352"/>
      <c r="AA80" s="352"/>
      <c r="AB80" s="352"/>
      <c r="AC80" s="352"/>
      <c r="AD80" s="352"/>
      <c r="AE80" s="352"/>
      <c r="AF80" s="352"/>
      <c r="AG80" s="352"/>
      <c r="AH80" s="352"/>
      <c r="AI80" s="352"/>
      <c r="AJ80" s="352"/>
      <c r="AK80" s="352"/>
      <c r="AL80" s="353"/>
      <c r="AM80" s="353"/>
    </row>
    <row r="81" spans="1:39" ht="25.25" customHeight="1" x14ac:dyDescent="0.4">
      <c r="M81" s="413"/>
      <c r="N81" s="357"/>
      <c r="O81" s="352"/>
      <c r="P81" s="352"/>
      <c r="Q81" s="352"/>
      <c r="R81" s="352"/>
      <c r="S81" s="352"/>
      <c r="T81" s="352"/>
      <c r="U81" s="352"/>
      <c r="V81" s="352"/>
      <c r="W81" s="352"/>
      <c r="X81" s="352"/>
      <c r="Y81" s="352"/>
      <c r="Z81" s="352"/>
      <c r="AA81" s="352"/>
      <c r="AB81" s="352"/>
      <c r="AC81" s="352"/>
      <c r="AD81" s="352"/>
      <c r="AE81" s="352"/>
      <c r="AF81" s="352"/>
      <c r="AG81" s="352"/>
      <c r="AH81" s="352"/>
      <c r="AI81" s="352"/>
      <c r="AJ81" s="352"/>
      <c r="AK81" s="352"/>
      <c r="AL81" s="353"/>
      <c r="AM81" s="353"/>
    </row>
    <row r="87" spans="1:39" x14ac:dyDescent="0.4">
      <c r="A87" s="209">
        <v>1100</v>
      </c>
    </row>
  </sheetData>
  <sheetProtection algorithmName="SHA-512" hashValue="geQsK5bzmh9w/2+ubPrl00fTC1bDrj/1tMXxcombV8QaFfBeCrKgE7a69556NXsq/bKMOQSAJNeMiyEuX95qLg==" saltValue="3tEhW+WpVCJqLniKvK2eaA==" spinCount="100000" sheet="1" objects="1" scenarios="1"/>
  <protectedRanges>
    <protectedRange sqref="D18:D19 H18:H19 D30:D31 H31:H34 N10" name="Twiggs"/>
  </protectedRanges>
  <mergeCells count="18">
    <mergeCell ref="U24:W24"/>
    <mergeCell ref="X24:AB24"/>
    <mergeCell ref="R24:T24"/>
    <mergeCell ref="M79:M81"/>
    <mergeCell ref="M76:M78"/>
    <mergeCell ref="N24:Q24"/>
    <mergeCell ref="C7:H7"/>
    <mergeCell ref="C28:D28"/>
    <mergeCell ref="G28:H28"/>
    <mergeCell ref="M69:M72"/>
    <mergeCell ref="M73:M75"/>
    <mergeCell ref="C15:D15"/>
    <mergeCell ref="C24:D24"/>
    <mergeCell ref="M7:R7"/>
    <mergeCell ref="C9:I9"/>
    <mergeCell ref="M9:N9"/>
    <mergeCell ref="O9:P9"/>
    <mergeCell ref="Q9:R9"/>
  </mergeCells>
  <conditionalFormatting sqref="L54">
    <cfRule type="expression" dxfId="40" priority="3">
      <formula>$L$54&gt;0</formula>
    </cfRule>
    <cfRule type="expression" dxfId="39" priority="4">
      <formula>$L$54&lt;0</formula>
    </cfRule>
  </conditionalFormatting>
  <conditionalFormatting sqref="Q20">
    <cfRule type="expression" dxfId="38" priority="1">
      <formula>$Q$20&gt;0</formula>
    </cfRule>
    <cfRule type="expression" dxfId="37" priority="2">
      <formula>$Q$20&lt;0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A7904BA-6AF9-4E9B-B78E-DB3DF6DE6404}">
          <x14:formula1>
            <xm:f>'Data val (Inputs &amp; Outputs) '!$F$7</xm:f>
          </x14:formula1>
          <xm:sqref>D10</xm:sqref>
        </x14:dataValidation>
        <x14:dataValidation type="list" allowBlank="1" showInputMessage="1" showErrorMessage="1" xr:uid="{51A51C91-F516-4058-9040-EBF533ADDA6C}">
          <x14:formula1>
            <xm:f>'Data val (Inputs &amp; Outputs) '!$F$14</xm:f>
          </x14:formula1>
          <xm:sqref>D11</xm:sqref>
        </x14:dataValidation>
        <x14:dataValidation type="list" allowBlank="1" showInputMessage="1" showErrorMessage="1" xr:uid="{8445BC04-7FB3-4013-9422-CCD67F0F5B47}">
          <x14:formula1>
            <xm:f>'Lookups references'!$E$18:$E$38</xm:f>
          </x14:formula1>
          <xm:sqref>N10</xm:sqref>
        </x14:dataValidation>
        <x14:dataValidation type="list" allowBlank="1" showInputMessage="1" showErrorMessage="1" xr:uid="{3027021E-37B5-499D-B972-2F3007027015}">
          <x14:formula1>
            <xm:f>'Lookups references'!$E$19:$E$39</xm:f>
          </x14:formula1>
          <xm:sqref>D26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01680-F2CC-49D2-B3D7-FFAF126AF7B1}">
  <sheetPr codeName="Sheet7">
    <tabColor rgb="FF00B0F0"/>
  </sheetPr>
  <dimension ref="A3:EN103"/>
  <sheetViews>
    <sheetView topLeftCell="B7" zoomScale="85" zoomScaleNormal="85" workbookViewId="0">
      <pane xSplit="1" topLeftCell="C1" activePane="topRight" state="frozen"/>
      <selection activeCell="B4" sqref="B4"/>
      <selection pane="topRight" activeCell="E34" sqref="E34"/>
    </sheetView>
  </sheetViews>
  <sheetFormatPr defaultColWidth="8.6875" defaultRowHeight="12" x14ac:dyDescent="0.35"/>
  <cols>
    <col min="1" max="1" width="10.625" style="4" customWidth="1"/>
    <col min="2" max="2" width="38.875" style="4" customWidth="1"/>
    <col min="3" max="3" width="23.625" style="46" customWidth="1"/>
    <col min="4" max="4" width="7.375" style="4" customWidth="1"/>
    <col min="5" max="5" width="13.625" style="4" bestFit="1" customWidth="1"/>
    <col min="6" max="6" width="11" style="4" bestFit="1" customWidth="1"/>
    <col min="7" max="9" width="10.125" style="4" bestFit="1"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3" spans="1:144" x14ac:dyDescent="0.35">
      <c r="C3" s="9"/>
      <c r="F3" s="178"/>
    </row>
    <row r="4" spans="1:144" ht="12.4" thickBot="1" x14ac:dyDescent="0.4">
      <c r="E4" s="227"/>
      <c r="H4" s="227"/>
    </row>
    <row r="5" spans="1:144" ht="12.4" thickBot="1" x14ac:dyDescent="0.4">
      <c r="B5" s="187" t="s">
        <v>87</v>
      </c>
      <c r="C5" s="186" t="str">
        <f>'Twiggs Stores'!D10</f>
        <v>Twiggs stores</v>
      </c>
      <c r="L5" s="9" t="s">
        <v>88</v>
      </c>
      <c r="M5" s="63">
        <f>'New Site'!D33</f>
        <v>0</v>
      </c>
    </row>
    <row r="6" spans="1:144" x14ac:dyDescent="0.35">
      <c r="B6" s="48" t="s">
        <v>89</v>
      </c>
    </row>
    <row r="7" spans="1:144"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144"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144" s="22" customFormat="1" x14ac:dyDescent="0.35">
      <c r="C9" s="102" t="s">
        <v>91</v>
      </c>
    </row>
    <row r="10" spans="1:144" s="24" customFormat="1" ht="11.25" x14ac:dyDescent="0.3">
      <c r="A10" s="128"/>
      <c r="B10" s="24" t="s">
        <v>92</v>
      </c>
      <c r="C10" s="103">
        <f>SUM(E10:BM10)</f>
        <v>343898.67231299856</v>
      </c>
      <c r="E10" s="24">
        <f>IFERROR(E41+E48+E62, 0)</f>
        <v>-68750</v>
      </c>
      <c r="F10" s="24">
        <f>IFERROR(F41+F48+F62, 0)</f>
        <v>5221.2618919999995</v>
      </c>
      <c r="G10" s="24">
        <f t="shared" ref="G10:BM10" si="4">IFERROR(G41+G48+G62, 0)</f>
        <v>5269.0081585416001</v>
      </c>
      <c r="H10" s="24">
        <f>IFERROR(H41+H48+H62, 0)</f>
        <v>5317.1538964953088</v>
      </c>
      <c r="I10" s="24">
        <f t="shared" si="4"/>
        <v>5365.7016518409628</v>
      </c>
      <c r="J10" s="24">
        <f t="shared" si="4"/>
        <v>5414.6539681322038</v>
      </c>
      <c r="K10" s="24">
        <f t="shared" si="4"/>
        <v>5464.0133859251637</v>
      </c>
      <c r="L10" s="24">
        <f>IFERROR(L41+L48+L62, 0)</f>
        <v>5513.782442190598</v>
      </c>
      <c r="M10" s="24">
        <f t="shared" si="4"/>
        <v>5563.9636697091028</v>
      </c>
      <c r="N10" s="24">
        <f t="shared" si="4"/>
        <v>5614.5595964489885</v>
      </c>
      <c r="O10" s="24">
        <f t="shared" si="4"/>
        <v>5665.5727449264614</v>
      </c>
      <c r="P10" s="24">
        <f t="shared" si="4"/>
        <v>5717.0056315476577</v>
      </c>
      <c r="Q10" s="24">
        <f t="shared" si="4"/>
        <v>5768.8607659321606</v>
      </c>
      <c r="R10" s="24">
        <f t="shared" si="4"/>
        <v>5821.1406502175378</v>
      </c>
      <c r="S10" s="24">
        <f t="shared" si="4"/>
        <v>5873.8477783444969</v>
      </c>
      <c r="T10" s="24">
        <f t="shared" si="4"/>
        <v>5926.9846353221983</v>
      </c>
      <c r="U10" s="24">
        <f t="shared" si="4"/>
        <v>5980.5536964732773</v>
      </c>
      <c r="V10" s="24">
        <f t="shared" si="4"/>
        <v>6034.557426658137</v>
      </c>
      <c r="W10" s="24">
        <f t="shared" si="4"/>
        <v>6088.9982794779953</v>
      </c>
      <c r="X10" s="24">
        <f t="shared" si="4"/>
        <v>6143.8786964562623</v>
      </c>
      <c r="Y10" s="24">
        <f t="shared" si="4"/>
        <v>6199.2011061977028</v>
      </c>
      <c r="Z10" s="24">
        <f t="shared" si="4"/>
        <v>6254.9679235249332</v>
      </c>
      <c r="AA10" s="24">
        <f t="shared" si="4"/>
        <v>6311.1815485916995</v>
      </c>
      <c r="AB10" s="24">
        <f t="shared" si="4"/>
        <v>6367.8443659724462</v>
      </c>
      <c r="AC10" s="24">
        <f t="shared" si="4"/>
        <v>6424.9587437276132</v>
      </c>
      <c r="AD10" s="24">
        <f t="shared" si="4"/>
        <v>6482.5270324441553</v>
      </c>
      <c r="AE10" s="24">
        <f t="shared" si="4"/>
        <v>6540.551564250678</v>
      </c>
      <c r="AF10" s="24">
        <f t="shared" si="4"/>
        <v>6599.0346518066763</v>
      </c>
      <c r="AG10" s="24">
        <f t="shared" si="4"/>
        <v>6657.9785872652519</v>
      </c>
      <c r="AH10" s="24">
        <f t="shared" si="4"/>
        <v>6717.3856412087371</v>
      </c>
      <c r="AI10" s="24">
        <f t="shared" si="4"/>
        <v>6777.2580615566358</v>
      </c>
      <c r="AJ10" s="24">
        <f t="shared" si="4"/>
        <v>6837.5980724452256</v>
      </c>
      <c r="AK10" s="24">
        <f t="shared" si="4"/>
        <v>6898.4078730782276</v>
      </c>
      <c r="AL10" s="24">
        <f t="shared" si="4"/>
        <v>6959.6896365478951</v>
      </c>
      <c r="AM10" s="24">
        <f t="shared" si="4"/>
        <v>7021.4455086258358</v>
      </c>
      <c r="AN10" s="24">
        <f t="shared" si="4"/>
        <v>7083.6776065229333</v>
      </c>
      <c r="AO10" s="24">
        <f t="shared" si="4"/>
        <v>7146.3880176176763</v>
      </c>
      <c r="AP10" s="24">
        <f t="shared" si="4"/>
        <v>7209.5787981521626</v>
      </c>
      <c r="AQ10" s="24">
        <f t="shared" si="4"/>
        <v>7273.2519718951244</v>
      </c>
      <c r="AR10" s="24">
        <f t="shared" si="4"/>
        <v>7337.4095287711889</v>
      </c>
      <c r="AS10" s="24">
        <f t="shared" si="4"/>
        <v>7402.0534234556671</v>
      </c>
      <c r="AT10" s="24">
        <f t="shared" si="4"/>
        <v>7467.1855739341054</v>
      </c>
      <c r="AU10" s="24">
        <f t="shared" si="4"/>
        <v>7532.807860025805</v>
      </c>
      <c r="AV10" s="24">
        <f t="shared" si="4"/>
        <v>7598.9221218705443</v>
      </c>
      <c r="AW10" s="24">
        <f t="shared" si="4"/>
        <v>7665.5301583776909</v>
      </c>
      <c r="AX10" s="24">
        <f t="shared" si="4"/>
        <v>7732.6337256368661</v>
      </c>
      <c r="AY10" s="24">
        <f t="shared" si="4"/>
        <v>7800.2345352893217</v>
      </c>
      <c r="AZ10" s="24">
        <f t="shared" si="4"/>
        <v>7868.3342528591957</v>
      </c>
      <c r="BA10" s="24">
        <f t="shared" si="4"/>
        <v>7936.9344960437338</v>
      </c>
      <c r="BB10" s="24">
        <f t="shared" si="4"/>
        <v>8006.0368329616113</v>
      </c>
      <c r="BC10" s="24">
        <f t="shared" si="4"/>
        <v>8075.6427803584174</v>
      </c>
      <c r="BD10" s="24">
        <f t="shared" si="4"/>
        <v>8145.7538017683883</v>
      </c>
      <c r="BE10" s="24">
        <f t="shared" si="4"/>
        <v>8216.3713056314264</v>
      </c>
      <c r="BF10" s="24">
        <f t="shared" si="4"/>
        <v>8287.4966433644331</v>
      </c>
      <c r="BG10" s="24">
        <f t="shared" si="4"/>
        <v>8359.1311073859833</v>
      </c>
      <c r="BH10" s="24">
        <f t="shared" si="4"/>
        <v>8431.2759290932754</v>
      </c>
      <c r="BI10" s="24">
        <f t="shared" si="4"/>
        <v>8503.9322767903977</v>
      </c>
      <c r="BJ10" s="24">
        <f t="shared" si="4"/>
        <v>8577.1012535667905</v>
      </c>
      <c r="BK10" s="24">
        <f t="shared" si="4"/>
        <v>8650.7838951248705</v>
      </c>
      <c r="BL10" s="24">
        <f t="shared" si="4"/>
        <v>8724.981167555683</v>
      </c>
      <c r="BM10" s="24">
        <f t="shared" si="4"/>
        <v>8799.6939650614859</v>
      </c>
    </row>
    <row r="11" spans="1:144" s="125" customFormat="1" x14ac:dyDescent="0.35">
      <c r="A11" s="22"/>
      <c r="B11" s="125" t="s">
        <v>93</v>
      </c>
      <c r="C11" s="126"/>
      <c r="E11" s="123">
        <f>IFERROR(E10+C11, 0)</f>
        <v>-68750</v>
      </c>
      <c r="F11" s="123">
        <f>IFERROR(F10+E11, 0)</f>
        <v>-63528.738107999998</v>
      </c>
      <c r="G11" s="123">
        <f>IFERROR(G10+F11, 0)</f>
        <v>-58259.7299494584</v>
      </c>
      <c r="H11" s="123">
        <f>IFERROR(H10+G11, 0)</f>
        <v>-52942.576052963093</v>
      </c>
      <c r="I11" s="123">
        <f t="shared" ref="I11:BM11" si="5">IFERROR(I10+H11, 0)</f>
        <v>-47576.874401122128</v>
      </c>
      <c r="J11" s="123">
        <f t="shared" si="5"/>
        <v>-42162.220432989925</v>
      </c>
      <c r="K11" s="123">
        <f t="shared" si="5"/>
        <v>-36698.20704706476</v>
      </c>
      <c r="L11" s="123">
        <f t="shared" si="5"/>
        <v>-31184.424604874162</v>
      </c>
      <c r="M11" s="123">
        <f t="shared" si="5"/>
        <v>-25620.460935165058</v>
      </c>
      <c r="N11" s="123">
        <f t="shared" si="5"/>
        <v>-20005.90133871607</v>
      </c>
      <c r="O11" s="123">
        <f t="shared" si="5"/>
        <v>-14340.328593789609</v>
      </c>
      <c r="P11" s="123">
        <f t="shared" si="5"/>
        <v>-8623.3229622419512</v>
      </c>
      <c r="Q11" s="123">
        <f t="shared" si="5"/>
        <v>-2854.4621963097907</v>
      </c>
      <c r="R11" s="123">
        <f t="shared" si="5"/>
        <v>2966.6784539077471</v>
      </c>
      <c r="S11" s="123">
        <f t="shared" si="5"/>
        <v>8840.5262322522431</v>
      </c>
      <c r="T11" s="123">
        <f t="shared" si="5"/>
        <v>14767.510867574441</v>
      </c>
      <c r="U11" s="123">
        <f t="shared" si="5"/>
        <v>20748.06456404772</v>
      </c>
      <c r="V11" s="123">
        <f t="shared" si="5"/>
        <v>26782.621990705855</v>
      </c>
      <c r="W11" s="123">
        <f t="shared" si="5"/>
        <v>32871.620270183848</v>
      </c>
      <c r="X11" s="123">
        <f t="shared" si="5"/>
        <v>39015.498966640109</v>
      </c>
      <c r="Y11" s="123">
        <f t="shared" si="5"/>
        <v>45214.700072837812</v>
      </c>
      <c r="Z11" s="123">
        <f t="shared" si="5"/>
        <v>51469.667996362747</v>
      </c>
      <c r="AA11" s="123">
        <f t="shared" si="5"/>
        <v>57780.849544954443</v>
      </c>
      <c r="AB11" s="123">
        <f t="shared" si="5"/>
        <v>64148.693910926886</v>
      </c>
      <c r="AC11" s="123">
        <f t="shared" si="5"/>
        <v>70573.652654654492</v>
      </c>
      <c r="AD11" s="123">
        <f t="shared" si="5"/>
        <v>77056.179687098644</v>
      </c>
      <c r="AE11" s="123">
        <f t="shared" si="5"/>
        <v>83596.731251349323</v>
      </c>
      <c r="AF11" s="123">
        <f t="shared" si="5"/>
        <v>90195.765903156003</v>
      </c>
      <c r="AG11" s="123">
        <f t="shared" si="5"/>
        <v>96853.744490421261</v>
      </c>
      <c r="AH11" s="123">
        <f t="shared" si="5"/>
        <v>103571.13013162999</v>
      </c>
      <c r="AI11" s="123">
        <f t="shared" si="5"/>
        <v>110348.38819318663</v>
      </c>
      <c r="AJ11" s="123">
        <f t="shared" si="5"/>
        <v>117185.98626563186</v>
      </c>
      <c r="AK11" s="123">
        <f t="shared" si="5"/>
        <v>124084.39413871008</v>
      </c>
      <c r="AL11" s="123">
        <f t="shared" si="5"/>
        <v>131044.08377525797</v>
      </c>
      <c r="AM11" s="123">
        <f t="shared" si="5"/>
        <v>138065.52928388381</v>
      </c>
      <c r="AN11" s="123">
        <f t="shared" si="5"/>
        <v>145149.20689040673</v>
      </c>
      <c r="AO11" s="123">
        <f t="shared" si="5"/>
        <v>152295.59490802442</v>
      </c>
      <c r="AP11" s="123">
        <f t="shared" si="5"/>
        <v>159505.17370617657</v>
      </c>
      <c r="AQ11" s="123">
        <f t="shared" si="5"/>
        <v>166778.42567807171</v>
      </c>
      <c r="AR11" s="123">
        <f t="shared" si="5"/>
        <v>174115.83520684289</v>
      </c>
      <c r="AS11" s="123">
        <f t="shared" si="5"/>
        <v>181517.88863029855</v>
      </c>
      <c r="AT11" s="123">
        <f t="shared" si="5"/>
        <v>188985.07420423266</v>
      </c>
      <c r="AU11" s="123">
        <f t="shared" si="5"/>
        <v>196517.88206425848</v>
      </c>
      <c r="AV11" s="123">
        <f t="shared" si="5"/>
        <v>204116.80418612901</v>
      </c>
      <c r="AW11" s="123">
        <f t="shared" si="5"/>
        <v>211782.3343445067</v>
      </c>
      <c r="AX11" s="123">
        <f t="shared" si="5"/>
        <v>219514.96807014357</v>
      </c>
      <c r="AY11" s="123">
        <f t="shared" si="5"/>
        <v>227315.20260543289</v>
      </c>
      <c r="AZ11" s="123">
        <f t="shared" si="5"/>
        <v>235183.53685829209</v>
      </c>
      <c r="BA11" s="123">
        <f t="shared" si="5"/>
        <v>243120.47135433584</v>
      </c>
      <c r="BB11" s="123">
        <f t="shared" si="5"/>
        <v>251126.50818729744</v>
      </c>
      <c r="BC11" s="123">
        <f t="shared" si="5"/>
        <v>259202.15096765585</v>
      </c>
      <c r="BD11" s="123">
        <f t="shared" si="5"/>
        <v>267347.90476942423</v>
      </c>
      <c r="BE11" s="123">
        <f t="shared" si="5"/>
        <v>275564.27607505565</v>
      </c>
      <c r="BF11" s="123">
        <f t="shared" si="5"/>
        <v>283851.77271842008</v>
      </c>
      <c r="BG11" s="123">
        <f t="shared" si="5"/>
        <v>292210.90382580605</v>
      </c>
      <c r="BH11" s="123">
        <f t="shared" si="5"/>
        <v>300642.17975489935</v>
      </c>
      <c r="BI11" s="123">
        <f t="shared" si="5"/>
        <v>309146.11203168973</v>
      </c>
      <c r="BJ11" s="123">
        <f t="shared" si="5"/>
        <v>317723.21328525653</v>
      </c>
      <c r="BK11" s="123">
        <f t="shared" si="5"/>
        <v>326373.99718038138</v>
      </c>
      <c r="BL11" s="123">
        <f t="shared" si="5"/>
        <v>335098.97834793705</v>
      </c>
      <c r="BM11" s="123">
        <f t="shared" si="5"/>
        <v>343898.67231299856</v>
      </c>
      <c r="BN11" s="123"/>
      <c r="BO11" s="123"/>
      <c r="BP11" s="123"/>
      <c r="BQ11" s="123"/>
      <c r="BR11" s="123"/>
      <c r="BS11" s="123"/>
    </row>
    <row r="12" spans="1:144" s="41" customFormat="1" ht="14.25" x14ac:dyDescent="0.4">
      <c r="B12" s="208" t="s">
        <v>259</v>
      </c>
      <c r="C12" s="104">
        <f>SUM(E12:BM12)</f>
        <v>0.12048994862139151</v>
      </c>
      <c r="F12" s="42">
        <f>IRR(E10:F10,0)</f>
        <v>-0.92405437248</v>
      </c>
      <c r="G12" s="42">
        <f>IRR(E10:G10,0)</f>
        <v>-0.68259552508741772</v>
      </c>
      <c r="H12" s="42">
        <f>IRR(E10:H10,0)</f>
        <v>-0.48443599896074774</v>
      </c>
      <c r="I12" s="42">
        <f>IRR(E10:I10,0)</f>
        <v>-0.3463434850542324</v>
      </c>
      <c r="J12" s="42">
        <f>IRR(E10:J10,0)</f>
        <v>-0.25012827283696781</v>
      </c>
      <c r="K12" s="42">
        <f>IRR(E10:K10,0)</f>
        <v>-0.18133472080888269</v>
      </c>
      <c r="L12" s="42">
        <f>IRR(E10:L10,0)</f>
        <v>-0.13073769172566019</v>
      </c>
      <c r="M12" s="42">
        <f>IRR(E10:M10,0)</f>
        <v>-9.2556038296356502E-2</v>
      </c>
      <c r="N12" s="42">
        <f>IRR(E10:N10,0)</f>
        <v>-6.309360600280145E-2</v>
      </c>
      <c r="O12" s="42">
        <f>IRR(E10:O10,0)</f>
        <v>-3.9919642151680201E-2</v>
      </c>
      <c r="P12" s="42">
        <f>IRR(E10:P10,0)</f>
        <v>-2.1389436757111469E-2</v>
      </c>
      <c r="Q12" s="42">
        <f>IRR(E10:Q10,0)</f>
        <v>-6.3603634661116848E-3</v>
      </c>
      <c r="R12" s="42">
        <f>IRR(E10:R10,0)</f>
        <v>5.980523935113391E-3</v>
      </c>
      <c r="S12" s="42">
        <f>IRR(E10:S10,0)</f>
        <v>1.6224051477262469E-2</v>
      </c>
      <c r="T12" s="42">
        <f>IRR(E10:T10,0)</f>
        <v>2.4807838690560136E-2</v>
      </c>
      <c r="U12" s="42">
        <f>IRR(E10:U10,0)</f>
        <v>3.2061564473445214E-2</v>
      </c>
      <c r="V12" s="42">
        <f>IRR(E10:V10,0)</f>
        <v>3.8237388227006397E-2</v>
      </c>
      <c r="W12" s="42">
        <f>IRR(E10:W10,0)</f>
        <v>4.3530826106061404E-2</v>
      </c>
      <c r="X12" s="42">
        <f>IRR(E10:X10,0)</f>
        <v>4.8095352356102294E-2</v>
      </c>
      <c r="Y12" s="42">
        <f>IRR(E10:Y10,0)</f>
        <v>5.2052790395935133E-2</v>
      </c>
      <c r="Z12" s="42">
        <f>IRR(E10:Z10,0)</f>
        <v>5.5500825551369815E-2</v>
      </c>
      <c r="AA12" s="42">
        <f>IRR(E10:AA10,0)</f>
        <v>5.8518515886396338E-2</v>
      </c>
      <c r="AB12" s="42">
        <f>IRR(E10:AB10,0)</f>
        <v>6.1170388538558607E-2</v>
      </c>
      <c r="AC12" s="42">
        <f>IRR(E10:AC10,0)</f>
        <v>6.3509521973684091E-2</v>
      </c>
      <c r="AD12" s="42">
        <f>IRR(E10:AD10,0)</f>
        <v>6.5579891412102409E-2</v>
      </c>
      <c r="AE12" s="42">
        <f>IRR(E10:AE10,0)</f>
        <v>6.7418172200527593E-2</v>
      </c>
      <c r="AF12" s="42">
        <f>IRR(E10:AF10,0)</f>
        <v>6.9055139811200039E-2</v>
      </c>
      <c r="AG12" s="42">
        <f>IRR(E10:AG10,0)</f>
        <v>7.0516766451100166E-2</v>
      </c>
      <c r="AH12" s="42">
        <f>IRR(E10:AH10,0)</f>
        <v>7.1825087203515103E-2</v>
      </c>
      <c r="AI12" s="111">
        <f>IRR(E10:AI10,1000)</f>
        <v>7.2998889472555062E-2</v>
      </c>
      <c r="AJ12" s="111">
        <f>IRR(E10:AJ10,0)</f>
        <v>7.4054265773287664E-2</v>
      </c>
      <c r="AK12" s="111">
        <f>IRR(E10:AK10,0)</f>
        <v>7.5005059980175925E-2</v>
      </c>
      <c r="AL12" s="111">
        <f>IRR(E10:AL10,0)</f>
        <v>7.5863229874819416E-2</v>
      </c>
      <c r="AM12" s="111">
        <f>IRR(E10:AM10,0)</f>
        <v>7.6639143466214366E-2</v>
      </c>
      <c r="AN12" s="42">
        <f>IRR(E10:AN10,0)</f>
        <v>7.7341822555113016E-2</v>
      </c>
      <c r="AO12" s="42">
        <f>IRR(E10:AO10,0)</f>
        <v>7.7979144006207424E-2</v>
      </c>
      <c r="AP12" s="42">
        <f>IRR(E10:AP10,0)</f>
        <v>7.8558006912567313E-2</v>
      </c>
      <c r="AQ12" s="42">
        <f>IRR(E10:AQ10,0)</f>
        <v>7.908447209645586E-2</v>
      </c>
      <c r="AR12" s="42">
        <f>IRR(E10:AR10,0)</f>
        <v>7.9563879052410691E-2</v>
      </c>
      <c r="AS12" s="42">
        <f>IRR(E10:AS10,0)</f>
        <v>8.0000944401194873E-2</v>
      </c>
      <c r="AT12" s="42">
        <f>IRR(E10:AT10,0)</f>
        <v>8.0399845117981705E-2</v>
      </c>
      <c r="AU12" s="42">
        <f>IRR(E10:AU10,0)</f>
        <v>8.0764289161337155E-2</v>
      </c>
      <c r="AV12" s="42">
        <f>IRR(E10:AV10,0)</f>
        <v>8.1097575633142904E-2</v>
      </c>
      <c r="AW12" s="42">
        <f>IRR(E10:AW10,0)</f>
        <v>8.1402646201739426E-2</v>
      </c>
      <c r="AX12" s="42">
        <f>IRR(E10:AX10,0)</f>
        <v>8.1682129205177478E-2</v>
      </c>
      <c r="AY12" s="42">
        <f>IRR(E10:AY10,0)</f>
        <v>8.1938377598226309E-2</v>
      </c>
      <c r="AZ12" s="42">
        <f>IRR(E10:AZ10,0)</f>
        <v>8.2173501702902163E-2</v>
      </c>
      <c r="BA12" s="42">
        <f>IRR(E10:BA10,0)</f>
        <v>8.2389397557335098E-2</v>
      </c>
      <c r="BB12" s="42">
        <f>IRR(E10:BB10,0)</f>
        <v>8.2587771523740861E-2</v>
      </c>
      <c r="BC12" s="42">
        <f>IRR(E10:BC10,0)</f>
        <v>8.2770161706884782E-2</v>
      </c>
      <c r="BD12" s="42">
        <f>IRR(E10:BD10,0)</f>
        <v>8.2937956644763888E-2</v>
      </c>
      <c r="BE12" s="42">
        <f>IRR(E10:BE10,0)</f>
        <v>8.3092411659509313E-2</v>
      </c>
      <c r="BF12" s="42">
        <f>IRR(E10:BF10,0)</f>
        <v>8.3234663195604019E-2</v>
      </c>
      <c r="BG12" s="42">
        <f>IRR(E10:BG10,0)</f>
        <v>8.3365741422063433E-2</v>
      </c>
      <c r="BH12" s="42">
        <f>IRR(E10:BH10,0)</f>
        <v>8.348658133336273E-2</v>
      </c>
      <c r="BI12" s="42">
        <f>IRR(E10:BI10,0)</f>
        <v>8.3598032548176437E-2</v>
      </c>
      <c r="BJ12" s="42">
        <f>IRR(E10:BJ10,0)</f>
        <v>8.3700867977587468E-2</v>
      </c>
      <c r="BK12" s="42">
        <f>IRR(E10:BK10,0)</f>
        <v>8.3795791506945161E-2</v>
      </c>
      <c r="BL12" s="42">
        <f>IRR(E10:BL10,0)</f>
        <v>8.388344481743859E-2</v>
      </c>
      <c r="BM12" s="42">
        <f>IRR(E10:BM10,0)</f>
        <v>8.3964413454500342E-2</v>
      </c>
      <c r="BN12" s="42"/>
      <c r="BO12" s="42"/>
      <c r="BP12" s="42"/>
      <c r="BQ12" s="42"/>
      <c r="BR12" s="42"/>
      <c r="BS12" s="42"/>
    </row>
    <row r="13" spans="1:144" s="23" customFormat="1" ht="14.25" customHeight="1" x14ac:dyDescent="0.4">
      <c r="A13" s="129"/>
      <c r="B13" s="208" t="s">
        <v>263</v>
      </c>
      <c r="C13" s="103">
        <f>SUM(E13:BM13)</f>
        <v>-1193677.2150441441</v>
      </c>
      <c r="F13" s="23">
        <f>NPV('Twiggs Stores'!$H$34, $E$10:F10)</f>
        <v>-58184.90752727272</v>
      </c>
      <c r="G13" s="23">
        <f>NPV('Twiggs Stores'!$H$34, $E$10:G10)</f>
        <v>-54226.22371168925</v>
      </c>
      <c r="H13" s="23">
        <f>NPV('Twiggs Stores'!$H$34, $E$10:H10)</f>
        <v>-50594.536056136138</v>
      </c>
      <c r="I13" s="23">
        <f>NPV('Twiggs Stores'!$H$34, $E$10:I10)</f>
        <v>-47262.857487334353</v>
      </c>
      <c r="J13" s="23">
        <f>NPV('Twiggs Stores'!$H$34, $E$10:J10)</f>
        <v>-44206.426482061492</v>
      </c>
      <c r="K13" s="23">
        <f>NPV('Twiggs Stores'!$H$34, $E$10:K10)</f>
        <v>-41402.523654952747</v>
      </c>
      <c r="L13" s="23">
        <f>NPV('Twiggs Stores'!$H$34, $E$10:L10)</f>
        <v>-38830.303452799984</v>
      </c>
      <c r="M13" s="23">
        <f>NPV('Twiggs Stores'!$H$34, $E$10:M10)</f>
        <v>-36470.639711765325</v>
      </c>
      <c r="N13" s="23">
        <f>NPV('Twiggs Stores'!$H$34, $E$10:N10)</f>
        <v>-34305.98393625224</v>
      </c>
      <c r="O13" s="23">
        <f>NPV('Twiggs Stores'!$H$34, $E$10:O10)</f>
        <v>-32320.235252087467</v>
      </c>
      <c r="P13" s="23">
        <f>NPV('Twiggs Stores'!$H$34, $E$10:P10)</f>
        <v>-30498.621072852722</v>
      </c>
      <c r="Q13" s="23">
        <f>NPV('Twiggs Stores'!$H$34, $E$10:Q10)</f>
        <v>-28827.587597301674</v>
      </c>
      <c r="R13" s="23">
        <f>NPV('Twiggs Stores'!$H$34, $E$10:R10)</f>
        <v>-27294.699328387782</v>
      </c>
      <c r="S13" s="23">
        <f>NPV('Twiggs Stores'!$H$34, $E$10:S10)</f>
        <v>-25888.546871047387</v>
      </c>
      <c r="T13" s="23">
        <f>NPV('Twiggs Stores'!$H$34, $E$10:T10)</f>
        <v>-24598.662327020727</v>
      </c>
      <c r="U13" s="23">
        <f>NPV('Twiggs Stores'!$H$34, $E$10:U10)</f>
        <v>-23415.441661102494</v>
      </c>
      <c r="V13" s="23">
        <f>NPV('Twiggs Stores'!$H$34, $E$10:V10)</f>
        <v>-22330.073464706104</v>
      </c>
      <c r="W13" s="23">
        <f>NPV('Twiggs Stores'!$H$34, $E$10:W10)</f>
        <v>-21334.473589882291</v>
      </c>
      <c r="X13" s="23">
        <f>NPV('Twiggs Stores'!$H$34, $E$10:X10)</f>
        <v>-20421.225170300786</v>
      </c>
      <c r="Y13" s="23">
        <f>NPV('Twiggs Stores'!$H$34, $E$10:Y10)</f>
        <v>-19583.523585503957</v>
      </c>
      <c r="Z13" s="23">
        <f>NPV('Twiggs Stores'!$H$34, $E$10:Z10)</f>
        <v>-18815.125961266447</v>
      </c>
      <c r="AA13" s="23">
        <f>NPV('Twiggs Stores'!$H$34, $E$10:AA10)</f>
        <v>-18110.30483241468</v>
      </c>
      <c r="AB13" s="23">
        <f>NPV('Twiggs Stores'!$H$34, $E$10:AB10)</f>
        <v>-17463.805625221696</v>
      </c>
      <c r="AC13" s="23">
        <f>NPV('Twiggs Stores'!$H$34, $E$10:AC10)</f>
        <v>-16870.8076447229</v>
      </c>
      <c r="AD13" s="23">
        <f>NPV('Twiggs Stores'!$H$34, $E$10:AD10)</f>
        <v>-16326.888278205415</v>
      </c>
      <c r="AE13" s="23">
        <f>NPV('Twiggs Stores'!$H$34, $E$10:AE10)</f>
        <v>-15827.990149898742</v>
      </c>
      <c r="AF13" s="23">
        <f>NPV('Twiggs Stores'!$H$34, $E$10:AF10)</f>
        <v>-15370.390983712769</v>
      </c>
      <c r="AG13" s="23">
        <f>NPV('Twiggs Stores'!$H$34, $E$10:AG10)</f>
        <v>-14950.675950891811</v>
      </c>
      <c r="AH13" s="23">
        <f>NPV('Twiggs Stores'!$H$34, $E$10:AH10)</f>
        <v>-14565.7122978281</v>
      </c>
      <c r="AI13" s="23">
        <f>NPV('Twiggs Stores'!$H$34, $E$10:AI10)</f>
        <v>-14212.626066140381</v>
      </c>
      <c r="AJ13" s="23">
        <f>NPV('Twiggs Stores'!$H$34, $E$10:AJ10)</f>
        <v>-13888.780732597663</v>
      </c>
      <c r="AK13" s="23">
        <f>NPV('Twiggs Stores'!$H$34, $E$10:AK10)</f>
        <v>-13591.757610668661</v>
      </c>
      <c r="AL13" s="23">
        <f>NPV('Twiggs Stores'!$H$34, $E$10:AL10)</f>
        <v>-13319.337868509185</v>
      </c>
      <c r="AM13" s="23">
        <f>NPV('Twiggs Stores'!$H$34, $E$10:AM10)</f>
        <v>-13069.486030158396</v>
      </c>
      <c r="AN13" s="23">
        <f>NPV('Twiggs Stores'!$H$34, $E$10:AN10)</f>
        <v>-12840.334837689319</v>
      </c>
      <c r="AO13" s="23">
        <f>NPV('Twiggs Stores'!$H$34, $E$10:AO10)</f>
        <v>-12630.171362129695</v>
      </c>
      <c r="AP13" s="23">
        <f>NPV('Twiggs Stores'!$H$34, $E$10:AP10)</f>
        <v>-12437.424260210988</v>
      </c>
      <c r="AQ13" s="23">
        <f>NPV('Twiggs Stores'!$H$34, $E$10:AQ10)</f>
        <v>-12260.652082484092</v>
      </c>
      <c r="AR13" s="23">
        <f>NPV('Twiggs Stores'!$H$34, $E$10:AR10)</f>
        <v>-12098.532546122771</v>
      </c>
      <c r="AS13" s="23">
        <f>NPV('Twiggs Stores'!$H$34, $E$10:AS10)</f>
        <v>-11949.852692877454</v>
      </c>
      <c r="AT13" s="23">
        <f>NPV('Twiggs Stores'!$H$34, $E$10:AT10)</f>
        <v>-11813.499859195579</v>
      </c>
      <c r="AU13" s="23">
        <f>NPV('Twiggs Stores'!$H$34, $E$10:AU10)</f>
        <v>-11688.453391538595</v>
      </c>
      <c r="AV13" s="23">
        <f>NPV('Twiggs Stores'!$H$34, $E$10:AV10)</f>
        <v>-11573.777045444242</v>
      </c>
      <c r="AW13" s="23">
        <f>NPV('Twiggs Stores'!$H$34, $E$10:AW10)</f>
        <v>-11468.612011946951</v>
      </c>
      <c r="AX13" s="23">
        <f>NPV('Twiggs Stores'!$H$34, $E$10:AX10)</f>
        <v>-11372.170519616137</v>
      </c>
      <c r="AY13" s="23">
        <f>NPV('Twiggs Stores'!$H$34, $E$10:AY10)</f>
        <v>-11283.729964736533</v>
      </c>
      <c r="AZ13" s="23">
        <f>NPV('Twiggs Stores'!$H$34, $E$10:AZ10)</f>
        <v>-11202.627526067681</v>
      </c>
      <c r="BA13" s="23">
        <f>NPV('Twiggs Stores'!$H$34, $E$10:BA10)</f>
        <v>-11128.255224210438</v>
      </c>
      <c r="BB13" s="23">
        <f>NPV('Twiggs Stores'!$H$34, $E$10:BB10)</f>
        <v>-11060.055388903284</v>
      </c>
      <c r="BC13" s="23">
        <f>NPV('Twiggs Stores'!$H$34, $E$10:BC10)</f>
        <v>-10997.516500594727</v>
      </c>
      <c r="BD13" s="23">
        <f>NPV('Twiggs Stores'!$H$34, $E$10:BD10)</f>
        <v>-10940.169375412454</v>
      </c>
      <c r="BE13" s="23">
        <f>NPV('Twiggs Stores'!$H$34, $E$10:BE10)</f>
        <v>-10887.583665195745</v>
      </c>
      <c r="BF13" s="23">
        <f>NPV('Twiggs Stores'!$H$34, $E$10:BF10)</f>
        <v>-10839.364646593745</v>
      </c>
      <c r="BG13" s="23">
        <f>NPV('Twiggs Stores'!$H$34, $E$10:BG10)</f>
        <v>-10795.150275375723</v>
      </c>
      <c r="BH13" s="23">
        <f>NPV('Twiggs Stores'!$H$34, $E$10:BH10)</f>
        <v>-10754.608484066475</v>
      </c>
      <c r="BI13" s="23">
        <f>NPV('Twiggs Stores'!$H$34, $E$10:BI10)</f>
        <v>-10717.434702824838</v>
      </c>
      <c r="BJ13" s="23">
        <f>NPV('Twiggs Stores'!$H$34, $E$10:BJ10)</f>
        <v>-10683.349585139427</v>
      </c>
      <c r="BK13" s="23">
        <f>NPV('Twiggs Stores'!$H$34, $E$10:BK10)</f>
        <v>-10652.096921435405</v>
      </c>
      <c r="BL13" s="23">
        <f>NPV('Twiggs Stores'!$H$34, $E$10:BL10)</f>
        <v>-10623.441725080393</v>
      </c>
      <c r="BM13" s="23">
        <f>NPV('Twiggs Stores'!$H$34, $E$10:BM10)</f>
        <v>-10597.168476557203</v>
      </c>
    </row>
    <row r="14" spans="1:144" s="23" customFormat="1" ht="14.25" customHeight="1" x14ac:dyDescent="0.4">
      <c r="A14" s="129"/>
      <c r="B14" s="208" t="s">
        <v>264</v>
      </c>
      <c r="C14" s="372">
        <f>AVERAGE(F14:Y14)</f>
        <v>8.2883418234791131E-2</v>
      </c>
      <c r="F14" s="111">
        <f>F10/$E58</f>
        <v>7.5945627519999989E-2</v>
      </c>
      <c r="G14" s="111">
        <f>G10/$E58</f>
        <v>7.6640118669696E-2</v>
      </c>
      <c r="H14" s="111">
        <f>H10/$E58</f>
        <v>7.7340420312659031E-2</v>
      </c>
      <c r="I14" s="111">
        <f t="shared" ref="I14:Y14" si="6">I10/$E58</f>
        <v>7.8046569481323089E-2</v>
      </c>
      <c r="J14" s="111">
        <f t="shared" si="6"/>
        <v>7.8758603172832051E-2</v>
      </c>
      <c r="K14" s="111">
        <f t="shared" si="6"/>
        <v>7.9476558340729656E-2</v>
      </c>
      <c r="L14" s="111">
        <f t="shared" si="6"/>
        <v>8.0200471886408692E-2</v>
      </c>
      <c r="M14" s="111">
        <f t="shared" si="6"/>
        <v>8.0930380650314215E-2</v>
      </c>
      <c r="N14" s="111">
        <f t="shared" si="6"/>
        <v>8.1666321402894385E-2</v>
      </c>
      <c r="O14" s="111">
        <f t="shared" si="6"/>
        <v>8.2408330835293989E-2</v>
      </c>
      <c r="P14" s="111">
        <f t="shared" si="6"/>
        <v>8.3156445549784117E-2</v>
      </c>
      <c r="Q14" s="111">
        <f t="shared" si="6"/>
        <v>8.3910702049922334E-2</v>
      </c>
      <c r="R14" s="111">
        <f t="shared" si="6"/>
        <v>8.4671136730436913E-2</v>
      </c>
      <c r="S14" s="111">
        <f t="shared" si="6"/>
        <v>8.5437785866829041E-2</v>
      </c>
      <c r="T14" s="111">
        <f t="shared" si="6"/>
        <v>8.6210685604686518E-2</v>
      </c>
      <c r="U14" s="111">
        <f t="shared" si="6"/>
        <v>8.698987194870221E-2</v>
      </c>
      <c r="V14" s="111">
        <f t="shared" si="6"/>
        <v>8.7775380751391088E-2</v>
      </c>
      <c r="W14" s="111">
        <f t="shared" si="6"/>
        <v>8.8567247701498111E-2</v>
      </c>
      <c r="X14" s="111">
        <f t="shared" si="6"/>
        <v>8.9365508312091085E-2</v>
      </c>
      <c r="Y14" s="111">
        <f t="shared" si="6"/>
        <v>9.0170197908330224E-2</v>
      </c>
    </row>
    <row r="15" spans="1:144" s="23" customFormat="1" x14ac:dyDescent="0.35">
      <c r="A15" s="129"/>
      <c r="C15" s="103"/>
    </row>
    <row r="16" spans="1:144" s="23" customFormat="1" x14ac:dyDescent="0.35">
      <c r="A16" s="129"/>
      <c r="B16" s="268" t="s">
        <v>96</v>
      </c>
      <c r="C16" s="269"/>
      <c r="D16" s="270"/>
      <c r="E16" s="270">
        <f>-'Investor table'!E11</f>
        <v>-1500</v>
      </c>
      <c r="F16" s="270" t="e">
        <f>'Investor table'!$G$11</f>
        <v>#DIV/0!</v>
      </c>
      <c r="G16" s="270" t="e">
        <f>'Investor table'!$G$11</f>
        <v>#DIV/0!</v>
      </c>
      <c r="H16" s="270" t="e">
        <f>'Investor table'!$G$11</f>
        <v>#DIV/0!</v>
      </c>
      <c r="I16" s="270" t="e">
        <f>'Investor table'!$G$11</f>
        <v>#DIV/0!</v>
      </c>
      <c r="J16" s="270" t="e">
        <f>'Investor table'!$G$11</f>
        <v>#DIV/0!</v>
      </c>
      <c r="K16" s="270" t="e">
        <f>'Investor table'!$G$11</f>
        <v>#DIV/0!</v>
      </c>
      <c r="L16" s="270" t="e">
        <f>'Investor table'!$G$11</f>
        <v>#DIV/0!</v>
      </c>
      <c r="M16" s="270" t="e">
        <f>'Investor table'!$G$11</f>
        <v>#DIV/0!</v>
      </c>
      <c r="N16" s="270" t="e">
        <f>'Investor table'!$G$11</f>
        <v>#DIV/0!</v>
      </c>
      <c r="O16" s="270" t="e">
        <f>'Investor table'!$G$11</f>
        <v>#DIV/0!</v>
      </c>
      <c r="P16" s="270" t="e">
        <f>'Investor table'!$G$11</f>
        <v>#DIV/0!</v>
      </c>
      <c r="Q16" s="270" t="e">
        <f>'Investor table'!$G$11</f>
        <v>#DIV/0!</v>
      </c>
      <c r="R16" s="270" t="e">
        <f>'Investor table'!$G$11</f>
        <v>#DIV/0!</v>
      </c>
      <c r="S16" s="270" t="e">
        <f>'Investor table'!$G$11</f>
        <v>#DIV/0!</v>
      </c>
      <c r="T16" s="270" t="e">
        <f>'Investor table'!$G$11</f>
        <v>#DIV/0!</v>
      </c>
      <c r="U16" s="270" t="e">
        <f>'Investor table'!$G$11</f>
        <v>#DIV/0!</v>
      </c>
      <c r="V16" s="270" t="e">
        <f>'Investor table'!$G$11</f>
        <v>#DIV/0!</v>
      </c>
      <c r="W16" s="270" t="e">
        <f>'Investor table'!$G$11</f>
        <v>#DIV/0!</v>
      </c>
      <c r="X16" s="270" t="e">
        <f>'Investor table'!$G$11</f>
        <v>#DIV/0!</v>
      </c>
      <c r="Y16" s="270" t="e">
        <f>'Investor table'!$G$11</f>
        <v>#DIV/0!</v>
      </c>
      <c r="Z16" s="270" t="e">
        <f>'Investor table'!$G$11</f>
        <v>#DIV/0!</v>
      </c>
      <c r="AA16" s="270" t="e">
        <f>'Investor table'!$G$11</f>
        <v>#DIV/0!</v>
      </c>
      <c r="AB16" s="270" t="e">
        <f>'Investor table'!$G$11</f>
        <v>#DIV/0!</v>
      </c>
      <c r="AC16" s="270" t="e">
        <f>'Investor table'!$G$11</f>
        <v>#DIV/0!</v>
      </c>
      <c r="AD16" s="270" t="e">
        <f>'Investor table'!$G$11</f>
        <v>#DIV/0!</v>
      </c>
      <c r="AE16" s="270" t="e">
        <f>'Investor table'!$G$11</f>
        <v>#DIV/0!</v>
      </c>
      <c r="AF16" s="270" t="e">
        <f>'Investor table'!$G$11</f>
        <v>#DIV/0!</v>
      </c>
      <c r="AG16" s="270" t="e">
        <f>'Investor table'!$G$11</f>
        <v>#DIV/0!</v>
      </c>
      <c r="AH16" s="270" t="e">
        <f>'Investor table'!$G$11</f>
        <v>#DIV/0!</v>
      </c>
      <c r="AI16" s="270" t="e">
        <f>'Investor table'!$G$11</f>
        <v>#DIV/0!</v>
      </c>
      <c r="AJ16" s="270" t="e">
        <f>'Investor table'!$G$11</f>
        <v>#DIV/0!</v>
      </c>
      <c r="AK16" s="270" t="e">
        <f>'Investor table'!$G$11</f>
        <v>#DIV/0!</v>
      </c>
      <c r="AL16" s="270" t="e">
        <f>'Investor table'!$G$11</f>
        <v>#DIV/0!</v>
      </c>
      <c r="AM16" s="270" t="e">
        <f>'Investor table'!$G$11</f>
        <v>#DIV/0!</v>
      </c>
      <c r="AN16" s="270" t="e">
        <f>'Investor table'!$G$11</f>
        <v>#DIV/0!</v>
      </c>
      <c r="AO16" s="270" t="e">
        <f>'Investor table'!$G$11</f>
        <v>#DIV/0!</v>
      </c>
      <c r="AP16" s="270" t="e">
        <f>'Investor table'!$G$11</f>
        <v>#DIV/0!</v>
      </c>
      <c r="AQ16" s="270" t="e">
        <f>'Investor table'!$G$11</f>
        <v>#DIV/0!</v>
      </c>
      <c r="AR16" s="270" t="e">
        <f>'Investor table'!$G$11</f>
        <v>#DIV/0!</v>
      </c>
      <c r="AS16" s="270" t="e">
        <f>'Investor table'!$G$11</f>
        <v>#DIV/0!</v>
      </c>
      <c r="AT16" s="270" t="e">
        <f>'Investor table'!$G$11</f>
        <v>#DIV/0!</v>
      </c>
      <c r="AU16" s="270" t="e">
        <f>'Investor table'!$G$11</f>
        <v>#DIV/0!</v>
      </c>
      <c r="AV16" s="270" t="e">
        <f>'Investor table'!$G$11</f>
        <v>#DIV/0!</v>
      </c>
      <c r="AW16" s="270" t="e">
        <f>'Investor table'!$G$11</f>
        <v>#DIV/0!</v>
      </c>
      <c r="AX16" s="270" t="e">
        <f>'Investor table'!$G$11</f>
        <v>#DIV/0!</v>
      </c>
      <c r="AY16" s="270" t="e">
        <f>'Investor table'!$G$11</f>
        <v>#DIV/0!</v>
      </c>
      <c r="AZ16" s="270" t="e">
        <f>'Investor table'!$G$11</f>
        <v>#DIV/0!</v>
      </c>
      <c r="BA16" s="270" t="e">
        <f>'Investor table'!$G$11</f>
        <v>#DIV/0!</v>
      </c>
      <c r="BB16" s="270" t="e">
        <f>'Investor table'!$G$11</f>
        <v>#DIV/0!</v>
      </c>
      <c r="BC16" s="270" t="e">
        <f>'Investor table'!$G$11</f>
        <v>#DIV/0!</v>
      </c>
      <c r="BD16" s="270" t="e">
        <f>'Investor table'!$G$11</f>
        <v>#DIV/0!</v>
      </c>
      <c r="BE16" s="270" t="e">
        <f>'Investor table'!$G$11</f>
        <v>#DIV/0!</v>
      </c>
      <c r="BF16" s="270" t="e">
        <f>'Investor table'!$G$11</f>
        <v>#DIV/0!</v>
      </c>
      <c r="BG16" s="270" t="e">
        <f>'Investor table'!$G$11</f>
        <v>#DIV/0!</v>
      </c>
      <c r="BH16" s="270" t="e">
        <f>'Investor table'!$G$11</f>
        <v>#DIV/0!</v>
      </c>
      <c r="BI16" s="270" t="e">
        <f>'Investor table'!$G$11</f>
        <v>#DIV/0!</v>
      </c>
      <c r="BJ16" s="270" t="e">
        <f>'Investor table'!$G$11</f>
        <v>#DIV/0!</v>
      </c>
      <c r="BK16" s="270" t="e">
        <f>'Investor table'!$G$11</f>
        <v>#DIV/0!</v>
      </c>
      <c r="BL16" s="270" t="e">
        <f>'Investor table'!$G$11</f>
        <v>#DIV/0!</v>
      </c>
      <c r="BM16" s="270" t="e">
        <f>'Investor table'!$G$11</f>
        <v>#DIV/0!</v>
      </c>
      <c r="BN16" s="270"/>
      <c r="BO16" s="270"/>
      <c r="BP16" s="270"/>
      <c r="BQ16" s="270"/>
      <c r="BR16" s="270"/>
      <c r="BS16" s="270"/>
      <c r="BT16" s="270"/>
      <c r="BU16" s="270"/>
      <c r="BV16" s="270"/>
      <c r="BW16" s="270"/>
      <c r="BX16" s="270"/>
      <c r="BY16" s="270"/>
      <c r="BZ16" s="270"/>
      <c r="CA16" s="270"/>
      <c r="CB16" s="270"/>
      <c r="CC16" s="270"/>
      <c r="CD16" s="270"/>
      <c r="CE16" s="270"/>
      <c r="CF16" s="270"/>
      <c r="CG16" s="270"/>
      <c r="CH16" s="270"/>
      <c r="CI16" s="270"/>
      <c r="CJ16" s="270"/>
      <c r="CK16" s="270"/>
      <c r="CL16" s="270"/>
      <c r="CM16" s="270"/>
      <c r="CN16" s="270"/>
      <c r="CO16" s="270"/>
      <c r="CP16" s="270"/>
      <c r="CQ16" s="270"/>
      <c r="CR16" s="270"/>
      <c r="CS16" s="270"/>
      <c r="CT16" s="270"/>
      <c r="CU16" s="270"/>
      <c r="CV16" s="270"/>
      <c r="CW16" s="270"/>
      <c r="CX16" s="270"/>
      <c r="CY16" s="270"/>
      <c r="CZ16" s="270"/>
      <c r="DA16" s="270"/>
      <c r="DB16" s="270"/>
      <c r="DC16" s="270"/>
      <c r="DD16" s="270"/>
      <c r="DE16" s="270"/>
      <c r="DF16" s="270"/>
      <c r="DG16" s="270"/>
      <c r="DH16" s="270"/>
      <c r="DI16" s="270"/>
      <c r="DJ16" s="270"/>
      <c r="DK16" s="270"/>
      <c r="DL16" s="270"/>
      <c r="DM16" s="270"/>
      <c r="DN16" s="270"/>
      <c r="DO16" s="270"/>
      <c r="DP16" s="270"/>
      <c r="DQ16" s="270"/>
      <c r="DR16" s="270"/>
      <c r="DS16" s="270"/>
      <c r="DT16" s="270"/>
      <c r="DU16" s="270"/>
      <c r="DV16" s="270"/>
      <c r="DW16" s="270"/>
      <c r="DX16" s="270"/>
      <c r="DY16" s="270"/>
      <c r="DZ16" s="270"/>
      <c r="EA16" s="270"/>
      <c r="EB16" s="270"/>
      <c r="EC16" s="270"/>
      <c r="ED16" s="270"/>
      <c r="EE16" s="270"/>
      <c r="EF16" s="270"/>
      <c r="EG16" s="270"/>
      <c r="EH16" s="270"/>
      <c r="EI16" s="270"/>
      <c r="EJ16" s="270"/>
      <c r="EK16" s="270"/>
      <c r="EL16" s="270"/>
      <c r="EM16" s="270"/>
      <c r="EN16" s="270"/>
    </row>
    <row r="17" spans="1:71" s="23" customFormat="1" x14ac:dyDescent="0.35">
      <c r="A17" s="129"/>
      <c r="B17" s="24" t="s">
        <v>97</v>
      </c>
      <c r="C17" s="103"/>
      <c r="E17" s="23">
        <f>-'Investor table'!E11</f>
        <v>-1500</v>
      </c>
      <c r="F17" s="23">
        <f>IFERROR(F16+E17, 0)</f>
        <v>0</v>
      </c>
      <c r="G17" s="23">
        <f t="shared" ref="G17:BM17" si="7">IFERROR(G16+F17, 0)</f>
        <v>0</v>
      </c>
      <c r="H17" s="23">
        <f t="shared" si="7"/>
        <v>0</v>
      </c>
      <c r="I17" s="23">
        <f t="shared" si="7"/>
        <v>0</v>
      </c>
      <c r="J17" s="23">
        <f t="shared" si="7"/>
        <v>0</v>
      </c>
      <c r="K17" s="23">
        <f t="shared" si="7"/>
        <v>0</v>
      </c>
      <c r="L17" s="23">
        <f t="shared" si="7"/>
        <v>0</v>
      </c>
      <c r="M17" s="23">
        <f t="shared" si="7"/>
        <v>0</v>
      </c>
      <c r="N17" s="23">
        <f t="shared" si="7"/>
        <v>0</v>
      </c>
      <c r="O17" s="23">
        <f t="shared" si="7"/>
        <v>0</v>
      </c>
      <c r="P17" s="23">
        <f t="shared" si="7"/>
        <v>0</v>
      </c>
      <c r="Q17" s="23">
        <f t="shared" si="7"/>
        <v>0</v>
      </c>
      <c r="R17" s="23">
        <f t="shared" si="7"/>
        <v>0</v>
      </c>
      <c r="S17" s="23">
        <f t="shared" si="7"/>
        <v>0</v>
      </c>
      <c r="T17" s="23">
        <f t="shared" si="7"/>
        <v>0</v>
      </c>
      <c r="U17" s="23">
        <f t="shared" si="7"/>
        <v>0</v>
      </c>
      <c r="V17" s="23">
        <f t="shared" si="7"/>
        <v>0</v>
      </c>
      <c r="W17" s="23">
        <f t="shared" si="7"/>
        <v>0</v>
      </c>
      <c r="X17" s="23">
        <f t="shared" si="7"/>
        <v>0</v>
      </c>
      <c r="Y17" s="23">
        <f t="shared" si="7"/>
        <v>0</v>
      </c>
      <c r="Z17" s="23">
        <f t="shared" si="7"/>
        <v>0</v>
      </c>
      <c r="AA17" s="23">
        <f t="shared" si="7"/>
        <v>0</v>
      </c>
      <c r="AB17" s="23">
        <f t="shared" si="7"/>
        <v>0</v>
      </c>
      <c r="AC17" s="23">
        <f t="shared" si="7"/>
        <v>0</v>
      </c>
      <c r="AD17" s="23">
        <f t="shared" si="7"/>
        <v>0</v>
      </c>
      <c r="AE17" s="23">
        <f t="shared" si="7"/>
        <v>0</v>
      </c>
      <c r="AF17" s="23">
        <f t="shared" si="7"/>
        <v>0</v>
      </c>
      <c r="AG17" s="23">
        <f t="shared" si="7"/>
        <v>0</v>
      </c>
      <c r="AH17" s="23">
        <f t="shared" si="7"/>
        <v>0</v>
      </c>
      <c r="AI17" s="23">
        <f t="shared" si="7"/>
        <v>0</v>
      </c>
      <c r="AJ17" s="23">
        <f t="shared" si="7"/>
        <v>0</v>
      </c>
      <c r="AK17" s="23">
        <f t="shared" si="7"/>
        <v>0</v>
      </c>
      <c r="AL17" s="23">
        <f t="shared" si="7"/>
        <v>0</v>
      </c>
      <c r="AM17" s="23">
        <f t="shared" si="7"/>
        <v>0</v>
      </c>
      <c r="AN17" s="23">
        <f t="shared" si="7"/>
        <v>0</v>
      </c>
      <c r="AO17" s="23">
        <f t="shared" si="7"/>
        <v>0</v>
      </c>
      <c r="AP17" s="23">
        <f t="shared" si="7"/>
        <v>0</v>
      </c>
      <c r="AQ17" s="23">
        <f t="shared" si="7"/>
        <v>0</v>
      </c>
      <c r="AR17" s="23">
        <f t="shared" si="7"/>
        <v>0</v>
      </c>
      <c r="AS17" s="23">
        <f t="shared" si="7"/>
        <v>0</v>
      </c>
      <c r="AT17" s="23">
        <f t="shared" si="7"/>
        <v>0</v>
      </c>
      <c r="AU17" s="23">
        <f t="shared" si="7"/>
        <v>0</v>
      </c>
      <c r="AV17" s="23">
        <f t="shared" si="7"/>
        <v>0</v>
      </c>
      <c r="AW17" s="23">
        <f t="shared" si="7"/>
        <v>0</v>
      </c>
      <c r="AX17" s="23">
        <f t="shared" si="7"/>
        <v>0</v>
      </c>
      <c r="AY17" s="23">
        <f t="shared" si="7"/>
        <v>0</v>
      </c>
      <c r="AZ17" s="23">
        <f t="shared" si="7"/>
        <v>0</v>
      </c>
      <c r="BA17" s="23">
        <f t="shared" si="7"/>
        <v>0</v>
      </c>
      <c r="BB17" s="23">
        <f t="shared" si="7"/>
        <v>0</v>
      </c>
      <c r="BC17" s="23">
        <f t="shared" si="7"/>
        <v>0</v>
      </c>
      <c r="BD17" s="23">
        <f t="shared" si="7"/>
        <v>0</v>
      </c>
      <c r="BE17" s="23">
        <f t="shared" si="7"/>
        <v>0</v>
      </c>
      <c r="BF17" s="23">
        <f t="shared" si="7"/>
        <v>0</v>
      </c>
      <c r="BG17" s="23">
        <f t="shared" si="7"/>
        <v>0</v>
      </c>
      <c r="BH17" s="23">
        <f t="shared" si="7"/>
        <v>0</v>
      </c>
      <c r="BI17" s="23">
        <f t="shared" si="7"/>
        <v>0</v>
      </c>
      <c r="BJ17" s="23">
        <f t="shared" si="7"/>
        <v>0</v>
      </c>
      <c r="BK17" s="23">
        <f t="shared" si="7"/>
        <v>0</v>
      </c>
      <c r="BL17" s="23">
        <f t="shared" si="7"/>
        <v>0</v>
      </c>
      <c r="BM17" s="23">
        <f t="shared" si="7"/>
        <v>0</v>
      </c>
    </row>
    <row r="18" spans="1:71" s="23" customFormat="1" x14ac:dyDescent="0.35">
      <c r="A18" s="129"/>
      <c r="C18" s="103"/>
    </row>
    <row r="19" spans="1:71" s="22" customFormat="1" x14ac:dyDescent="0.35">
      <c r="C19" s="105"/>
    </row>
    <row r="20" spans="1:71" s="28" customFormat="1" x14ac:dyDescent="0.35">
      <c r="A20" s="4"/>
      <c r="B20" s="29" t="s">
        <v>98</v>
      </c>
      <c r="C20" s="106"/>
      <c r="D20" s="30"/>
      <c r="E20" s="30"/>
      <c r="F20" s="30"/>
      <c r="G20" s="30"/>
      <c r="H20" s="30"/>
      <c r="I20" s="30"/>
    </row>
    <row r="21" spans="1:71" x14ac:dyDescent="0.35">
      <c r="B21" s="4" t="s">
        <v>18</v>
      </c>
      <c r="C21" s="107">
        <f>SUM(E21:BM21)</f>
        <v>4550.5999999999985</v>
      </c>
      <c r="D21" s="113"/>
      <c r="E21" s="113">
        <f>IF(ISBLANK('New Site'!$D$12),HLOOKUP($C$5, Scenarios!$D$7:$AD$27, MATCH($B$21, Scenarios!$C$7:$C$28, FALSE), FALSE),'New Site'!$D$12)</f>
        <v>74.599999999999994</v>
      </c>
      <c r="F21" s="113">
        <f>IF(ISBLANK('New Site'!$D$12),HLOOKUP($C$5, Scenarios!$D$7:$AD$27, MATCH($B$21, Scenarios!$C$7:$C$28, FALSE), FALSE),'New Site'!$D$12)</f>
        <v>74.599999999999994</v>
      </c>
      <c r="G21" s="113">
        <f>IF(ISBLANK('New Site'!$D$12),HLOOKUP($C$5, Scenarios!$D$7:$AD$27, MATCH($B$21, Scenarios!$C$7:$C$28, FALSE), FALSE),'New Site'!$D$12)</f>
        <v>74.599999999999994</v>
      </c>
      <c r="H21" s="113">
        <f>IF(ISBLANK('New Site'!$D$12),HLOOKUP($C$5, Scenarios!$D$7:$AD$27, MATCH($B$21, Scenarios!$C$7:$C$28, FALSE), FALSE),'New Site'!$D$12)</f>
        <v>74.599999999999994</v>
      </c>
      <c r="I21" s="113">
        <f>IF(ISBLANK('New Site'!$D$12),HLOOKUP($C$5, Scenarios!$D$7:$AD$27, MATCH($B$21, Scenarios!$C$7:$C$28, FALSE), FALSE),'New Site'!$D$12)</f>
        <v>74.599999999999994</v>
      </c>
      <c r="J21" s="113">
        <f>IF(ISBLANK('New Site'!$D$12),HLOOKUP($C$5, Scenarios!$D$7:$AD$27, MATCH($B$21, Scenarios!$C$7:$C$28, FALSE), FALSE),'New Site'!$D$12)</f>
        <v>74.599999999999994</v>
      </c>
      <c r="K21" s="113">
        <f>IF(ISBLANK('New Site'!$D$12),HLOOKUP($C$5, Scenarios!$D$7:$AD$27, MATCH($B$21, Scenarios!$C$7:$C$28, FALSE), FALSE),'New Site'!$D$12)</f>
        <v>74.599999999999994</v>
      </c>
      <c r="L21" s="113">
        <f>IF(ISBLANK('New Site'!$D$12),HLOOKUP($C$5, Scenarios!$D$7:$AD$27, MATCH($B$21, Scenarios!$C$7:$C$28, FALSE), FALSE),'New Site'!$D$12)</f>
        <v>74.599999999999994</v>
      </c>
      <c r="M21" s="113">
        <f>IF(ISBLANK('New Site'!$D$12),HLOOKUP($C$5, Scenarios!$D$7:$AD$27, MATCH($B$21, Scenarios!$C$7:$C$28, FALSE), FALSE),'New Site'!$D$12)</f>
        <v>74.599999999999994</v>
      </c>
      <c r="N21" s="113">
        <f>IF(ISBLANK('New Site'!$D$12),HLOOKUP($C$5, Scenarios!$D$7:$AD$27, MATCH($B$21, Scenarios!$C$7:$C$28, FALSE), FALSE),'New Site'!$D$12)</f>
        <v>74.599999999999994</v>
      </c>
      <c r="O21" s="113">
        <f>IF(ISBLANK('New Site'!$D$12),HLOOKUP($C$5, Scenarios!$D$7:$AD$27, MATCH($B$21, Scenarios!$C$7:$C$28, FALSE), FALSE),'New Site'!$D$12)</f>
        <v>74.599999999999994</v>
      </c>
      <c r="P21" s="113">
        <f>IF(ISBLANK('New Site'!$D$12),HLOOKUP($C$5, Scenarios!$D$7:$AD$27, MATCH($B$21, Scenarios!$C$7:$C$28, FALSE), FALSE),'New Site'!$D$12)</f>
        <v>74.599999999999994</v>
      </c>
      <c r="Q21" s="113">
        <f>IF(ISBLANK('New Site'!$D$12),HLOOKUP($C$5, Scenarios!$D$7:$AD$27, MATCH($B$21, Scenarios!$C$7:$C$28, FALSE), FALSE),'New Site'!$D$12)</f>
        <v>74.599999999999994</v>
      </c>
      <c r="R21" s="113">
        <f>IF(ISBLANK('New Site'!$D$12),HLOOKUP($C$5, Scenarios!$D$7:$AD$27, MATCH($B$21, Scenarios!$C$7:$C$28, FALSE), FALSE),'New Site'!$D$12)</f>
        <v>74.599999999999994</v>
      </c>
      <c r="S21" s="113">
        <f>IF(ISBLANK('New Site'!$D$12),HLOOKUP($C$5, Scenarios!$D$7:$AD$27, MATCH($B$21, Scenarios!$C$7:$C$28, FALSE), FALSE),'New Site'!$D$12)</f>
        <v>74.599999999999994</v>
      </c>
      <c r="T21" s="113">
        <f>IF(ISBLANK('New Site'!$D$12),HLOOKUP($C$5, Scenarios!$D$7:$AD$27, MATCH($B$21, Scenarios!$C$7:$C$28, FALSE), FALSE),'New Site'!$D$12)</f>
        <v>74.599999999999994</v>
      </c>
      <c r="U21" s="113">
        <f>IF(ISBLANK('New Site'!$D$12),HLOOKUP($C$5, Scenarios!$D$7:$AD$27, MATCH($B$21, Scenarios!$C$7:$C$28, FALSE), FALSE),'New Site'!$D$12)</f>
        <v>74.599999999999994</v>
      </c>
      <c r="V21" s="113">
        <f>IF(ISBLANK('New Site'!$D$12),HLOOKUP($C$5, Scenarios!$D$7:$AD$27, MATCH($B$21, Scenarios!$C$7:$C$28, FALSE), FALSE),'New Site'!$D$12)</f>
        <v>74.599999999999994</v>
      </c>
      <c r="W21" s="113">
        <f>IF(ISBLANK('New Site'!$D$12),HLOOKUP($C$5, Scenarios!$D$7:$AD$27, MATCH($B$21, Scenarios!$C$7:$C$28, FALSE), FALSE),'New Site'!$D$12)</f>
        <v>74.599999999999994</v>
      </c>
      <c r="X21" s="113">
        <f>IF(ISBLANK('New Site'!$D$12),HLOOKUP($C$5, Scenarios!$D$7:$AD$27, MATCH($B$21, Scenarios!$C$7:$C$28, FALSE), FALSE),'New Site'!$D$12)</f>
        <v>74.599999999999994</v>
      </c>
      <c r="Y21" s="113">
        <f>IF(ISBLANK('New Site'!$D$12),HLOOKUP($C$5, Scenarios!$D$7:$AD$27, MATCH($B$21, Scenarios!$C$7:$C$28, FALSE), FALSE),'New Site'!$D$12)</f>
        <v>74.599999999999994</v>
      </c>
      <c r="Z21" s="113">
        <f>IF(ISBLANK('New Site'!$D$12),HLOOKUP($C$5, Scenarios!$D$7:$AD$27, MATCH($B$21, Scenarios!$C$7:$C$28, FALSE), FALSE),'New Site'!$D$12)</f>
        <v>74.599999999999994</v>
      </c>
      <c r="AA21" s="113">
        <f>IF(ISBLANK('New Site'!$D$12),HLOOKUP($C$5, Scenarios!$D$7:$AD$27, MATCH($B$21, Scenarios!$C$7:$C$28, FALSE), FALSE),'New Site'!$D$12)</f>
        <v>74.599999999999994</v>
      </c>
      <c r="AB21" s="113">
        <f>IF(ISBLANK('New Site'!$D$12),HLOOKUP($C$5, Scenarios!$D$7:$AD$27, MATCH($B$21, Scenarios!$C$7:$C$28, FALSE), FALSE),'New Site'!$D$12)</f>
        <v>74.599999999999994</v>
      </c>
      <c r="AC21" s="113">
        <f>IF(ISBLANK('New Site'!$D$12),HLOOKUP($C$5, Scenarios!$D$7:$AD$27, MATCH($B$21, Scenarios!$C$7:$C$28, FALSE), FALSE),'New Site'!$D$12)</f>
        <v>74.599999999999994</v>
      </c>
      <c r="AD21" s="113">
        <f>IF(ISBLANK('New Site'!$D$12),HLOOKUP($C$5, Scenarios!$D$7:$AD$27, MATCH($B$21, Scenarios!$C$7:$C$28, FALSE), FALSE),'New Site'!$D$12)</f>
        <v>74.599999999999994</v>
      </c>
      <c r="AE21" s="113">
        <f>IF(ISBLANK('New Site'!$D$12),HLOOKUP($C$5, Scenarios!$D$7:$AD$27, MATCH($B$21, Scenarios!$C$7:$C$28, FALSE), FALSE),'New Site'!$D$12)</f>
        <v>74.599999999999994</v>
      </c>
      <c r="AF21" s="113">
        <f>IF(ISBLANK('New Site'!$D$12),HLOOKUP($C$5, Scenarios!$D$7:$AD$27, MATCH($B$21, Scenarios!$C$7:$C$28, FALSE), FALSE),'New Site'!$D$12)</f>
        <v>74.599999999999994</v>
      </c>
      <c r="AG21" s="113">
        <f>IF(ISBLANK('New Site'!$D$12),HLOOKUP($C$5, Scenarios!$D$7:$AD$27, MATCH($B$21, Scenarios!$C$7:$C$28, FALSE), FALSE),'New Site'!$D$12)</f>
        <v>74.599999999999994</v>
      </c>
      <c r="AH21" s="113">
        <f>IF(ISBLANK('New Site'!$D$12),HLOOKUP($C$5, Scenarios!$D$7:$AD$27, MATCH($B$21, Scenarios!$C$7:$C$28, FALSE), FALSE),'New Site'!$D$12)</f>
        <v>74.599999999999994</v>
      </c>
      <c r="AI21" s="113">
        <f>IF(ISBLANK('New Site'!$D$12),HLOOKUP($C$5, Scenarios!$D$7:$AD$27, MATCH($B$21, Scenarios!$C$7:$C$28, FALSE), FALSE),'New Site'!$D$12)</f>
        <v>74.599999999999994</v>
      </c>
      <c r="AJ21" s="113">
        <f>IF(ISBLANK('New Site'!$D$12),HLOOKUP($C$5, Scenarios!$D$7:$AD$27, MATCH($B$21, Scenarios!$C$7:$C$28, FALSE), FALSE),'New Site'!$D$12)</f>
        <v>74.599999999999994</v>
      </c>
      <c r="AK21" s="113">
        <f>IF(ISBLANK('New Site'!$D$12),HLOOKUP($C$5, Scenarios!$D$7:$AD$27, MATCH($B$21, Scenarios!$C$7:$C$28, FALSE), FALSE),'New Site'!$D$12)</f>
        <v>74.599999999999994</v>
      </c>
      <c r="AL21" s="113">
        <f>IF(ISBLANK('New Site'!$D$12),HLOOKUP($C$5, Scenarios!$D$7:$AD$27, MATCH($B$21, Scenarios!$C$7:$C$28, FALSE), FALSE),'New Site'!$D$12)</f>
        <v>74.599999999999994</v>
      </c>
      <c r="AM21" s="113">
        <f>IF(ISBLANK('New Site'!$D$12),HLOOKUP($C$5, Scenarios!$D$7:$AD$27, MATCH($B$21, Scenarios!$C$7:$C$28, FALSE), FALSE),'New Site'!$D$12)</f>
        <v>74.599999999999994</v>
      </c>
      <c r="AN21" s="113">
        <f>IF(ISBLANK('New Site'!$D$12),HLOOKUP($C$5, Scenarios!$D$7:$AD$27, MATCH($B$21, Scenarios!$C$7:$C$28, FALSE), FALSE),'New Site'!$D$12)</f>
        <v>74.599999999999994</v>
      </c>
      <c r="AO21" s="113">
        <f>IF(ISBLANK('New Site'!$D$12),HLOOKUP($C$5, Scenarios!$D$7:$AD$27, MATCH($B$21, Scenarios!$C$7:$C$28, FALSE), FALSE),'New Site'!$D$12)</f>
        <v>74.599999999999994</v>
      </c>
      <c r="AP21" s="113">
        <f>IF(ISBLANK('New Site'!$D$12),HLOOKUP($C$5, Scenarios!$D$7:$AD$27, MATCH($B$21, Scenarios!$C$7:$C$28, FALSE), FALSE),'New Site'!$D$12)</f>
        <v>74.599999999999994</v>
      </c>
      <c r="AQ21" s="113">
        <f>IF(ISBLANK('New Site'!$D$12),HLOOKUP($C$5, Scenarios!$D$7:$AD$27, MATCH($B$21, Scenarios!$C$7:$C$28, FALSE), FALSE),'New Site'!$D$12)</f>
        <v>74.599999999999994</v>
      </c>
      <c r="AR21" s="113">
        <f>IF(ISBLANK('New Site'!$D$12),HLOOKUP($C$5, Scenarios!$D$7:$AD$27, MATCH($B$21, Scenarios!$C$7:$C$28, FALSE), FALSE),'New Site'!$D$12)</f>
        <v>74.599999999999994</v>
      </c>
      <c r="AS21" s="113">
        <f>IF(ISBLANK('New Site'!$D$12),HLOOKUP($C$5, Scenarios!$D$7:$AD$27, MATCH($B$21, Scenarios!$C$7:$C$28, FALSE), FALSE),'New Site'!$D$12)</f>
        <v>74.599999999999994</v>
      </c>
      <c r="AT21" s="113">
        <f>IF(ISBLANK('New Site'!$D$12),HLOOKUP($C$5, Scenarios!$D$7:$AD$27, MATCH($B$21, Scenarios!$C$7:$C$28, FALSE), FALSE),'New Site'!$D$12)</f>
        <v>74.599999999999994</v>
      </c>
      <c r="AU21" s="113">
        <f>IF(ISBLANK('New Site'!$D$12),HLOOKUP($C$5, Scenarios!$D$7:$AD$27, MATCH($B$21, Scenarios!$C$7:$C$28, FALSE), FALSE),'New Site'!$D$12)</f>
        <v>74.599999999999994</v>
      </c>
      <c r="AV21" s="113">
        <f>IF(ISBLANK('New Site'!$D$12),HLOOKUP($C$5, Scenarios!$D$7:$AD$27, MATCH($B$21, Scenarios!$C$7:$C$28, FALSE), FALSE),'New Site'!$D$12)</f>
        <v>74.599999999999994</v>
      </c>
      <c r="AW21" s="113">
        <f>IF(ISBLANK('New Site'!$D$12),HLOOKUP($C$5, Scenarios!$D$7:$AD$27, MATCH($B$21, Scenarios!$C$7:$C$28, FALSE), FALSE),'New Site'!$D$12)</f>
        <v>74.599999999999994</v>
      </c>
      <c r="AX21" s="113">
        <f>IF(ISBLANK('New Site'!$D$12),HLOOKUP($C$5, Scenarios!$D$7:$AD$27, MATCH($B$21, Scenarios!$C$7:$C$28, FALSE), FALSE),'New Site'!$D$12)</f>
        <v>74.599999999999994</v>
      </c>
      <c r="AY21" s="113">
        <f>IF(ISBLANK('New Site'!$D$12),HLOOKUP($C$5, Scenarios!$D$7:$AD$27, MATCH($B$21, Scenarios!$C$7:$C$28, FALSE), FALSE),'New Site'!$D$12)</f>
        <v>74.599999999999994</v>
      </c>
      <c r="AZ21" s="113">
        <f>IF(ISBLANK('New Site'!$D$12),HLOOKUP($C$5, Scenarios!$D$7:$AD$27, MATCH($B$21, Scenarios!$C$7:$C$28, FALSE), FALSE),'New Site'!$D$12)</f>
        <v>74.599999999999994</v>
      </c>
      <c r="BA21" s="113">
        <f>IF(ISBLANK('New Site'!$D$12),HLOOKUP($C$5, Scenarios!$D$7:$AD$27, MATCH($B$21, Scenarios!$C$7:$C$28, FALSE), FALSE),'New Site'!$D$12)</f>
        <v>74.599999999999994</v>
      </c>
      <c r="BB21" s="113">
        <f>IF(ISBLANK('New Site'!$D$12),HLOOKUP($C$5, Scenarios!$D$7:$AD$27, MATCH($B$21, Scenarios!$C$7:$C$28, FALSE), FALSE),'New Site'!$D$12)</f>
        <v>74.599999999999994</v>
      </c>
      <c r="BC21" s="113">
        <f>IF(ISBLANK('New Site'!$D$12),HLOOKUP($C$5, Scenarios!$D$7:$AD$27, MATCH($B$21, Scenarios!$C$7:$C$28, FALSE), FALSE),'New Site'!$D$12)</f>
        <v>74.599999999999994</v>
      </c>
      <c r="BD21" s="113">
        <f>IF(ISBLANK('New Site'!$D$12),HLOOKUP($C$5, Scenarios!$D$7:$AD$27, MATCH($B$21, Scenarios!$C$7:$C$28, FALSE), FALSE),'New Site'!$D$12)</f>
        <v>74.599999999999994</v>
      </c>
      <c r="BE21" s="113">
        <f>IF(ISBLANK('New Site'!$D$12),HLOOKUP($C$5, Scenarios!$D$7:$AD$27, MATCH($B$21, Scenarios!$C$7:$C$28, FALSE), FALSE),'New Site'!$D$12)</f>
        <v>74.599999999999994</v>
      </c>
      <c r="BF21" s="113">
        <f>IF(ISBLANK('New Site'!$D$12),HLOOKUP($C$5, Scenarios!$D$7:$AD$27, MATCH($B$21, Scenarios!$C$7:$C$28, FALSE), FALSE),'New Site'!$D$12)</f>
        <v>74.599999999999994</v>
      </c>
      <c r="BG21" s="113">
        <f>IF(ISBLANK('New Site'!$D$12),HLOOKUP($C$5, Scenarios!$D$7:$AD$27, MATCH($B$21, Scenarios!$C$7:$C$28, FALSE), FALSE),'New Site'!$D$12)</f>
        <v>74.599999999999994</v>
      </c>
      <c r="BH21" s="113">
        <f>IF(ISBLANK('New Site'!$D$12),HLOOKUP($C$5, Scenarios!$D$7:$AD$27, MATCH($B$21, Scenarios!$C$7:$C$28, FALSE), FALSE),'New Site'!$D$12)</f>
        <v>74.599999999999994</v>
      </c>
      <c r="BI21" s="113">
        <f>IF(ISBLANK('New Site'!$D$12),HLOOKUP($C$5, Scenarios!$D$7:$AD$27, MATCH($B$21, Scenarios!$C$7:$C$28, FALSE), FALSE),'New Site'!$D$12)</f>
        <v>74.599999999999994</v>
      </c>
      <c r="BJ21" s="113">
        <f>IF(ISBLANK('New Site'!$D$12),HLOOKUP($C$5, Scenarios!$D$7:$AD$27, MATCH($B$21, Scenarios!$C$7:$C$28, FALSE), FALSE),'New Site'!$D$12)</f>
        <v>74.599999999999994</v>
      </c>
      <c r="BK21" s="113">
        <f>IF(ISBLANK('New Site'!$D$12),HLOOKUP($C$5, Scenarios!$D$7:$AD$27, MATCH($B$21, Scenarios!$C$7:$C$28, FALSE), FALSE),'New Site'!$D$12)</f>
        <v>74.599999999999994</v>
      </c>
      <c r="BL21" s="113">
        <f>IF(ISBLANK('New Site'!$D$12),HLOOKUP($C$5, Scenarios!$D$7:$AD$27, MATCH($B$21, Scenarios!$C$7:$C$28, FALSE), FALSE),'New Site'!$D$12)</f>
        <v>74.599999999999994</v>
      </c>
      <c r="BM21" s="113">
        <f>IF(ISBLANK('New Site'!$D$12),HLOOKUP($C$5, Scenarios!$D$7:$AD$27, MATCH($B$21, Scenarios!$C$7:$C$28, FALSE), FALSE),'New Site'!$D$12)</f>
        <v>74.599999999999994</v>
      </c>
    </row>
    <row r="22" spans="1:71" x14ac:dyDescent="0.35">
      <c r="B22" s="4" t="s">
        <v>99</v>
      </c>
      <c r="C22" s="107">
        <f>SUM(E22:BM22)</f>
        <v>2147.663734019322</v>
      </c>
      <c r="D22" s="5"/>
      <c r="E22" s="5">
        <f>IF(ISBLANK('New Site'!$D$13),HLOOKUP($C$5, Scenarios!$D$7:$AD$27, MATCH($B$22, Scenarios!$C$7:$C$28, FALSE), FALSE),('New Site'!$D$13*'New Site'!$I$12)/1000)</f>
        <v>46.86</v>
      </c>
      <c r="F22" s="5">
        <f>E22*(1-$B$71)</f>
        <v>46.391399999999997</v>
      </c>
      <c r="G22" s="5">
        <f t="shared" ref="G22:BM22" si="8">F22*(1-$B$71)</f>
        <v>45.927485999999995</v>
      </c>
      <c r="H22" s="5">
        <f t="shared" si="8"/>
        <v>45.468211139999994</v>
      </c>
      <c r="I22" s="5">
        <f t="shared" si="8"/>
        <v>45.013529028599997</v>
      </c>
      <c r="J22" s="5">
        <f t="shared" si="8"/>
        <v>44.563393738313998</v>
      </c>
      <c r="K22" s="5">
        <f t="shared" si="8"/>
        <v>44.117759800930855</v>
      </c>
      <c r="L22" s="5">
        <f t="shared" si="8"/>
        <v>43.676582202921544</v>
      </c>
      <c r="M22" s="5">
        <f t="shared" si="8"/>
        <v>43.239816380892329</v>
      </c>
      <c r="N22" s="5">
        <f t="shared" si="8"/>
        <v>42.807418217083402</v>
      </c>
      <c r="O22" s="5">
        <f t="shared" si="8"/>
        <v>42.37934403491257</v>
      </c>
      <c r="P22" s="5">
        <f t="shared" si="8"/>
        <v>41.955550594563441</v>
      </c>
      <c r="Q22" s="5">
        <f t="shared" si="8"/>
        <v>41.535995088617803</v>
      </c>
      <c r="R22" s="5">
        <f t="shared" si="8"/>
        <v>41.120635137731625</v>
      </c>
      <c r="S22" s="5">
        <f t="shared" si="8"/>
        <v>40.709428786354309</v>
      </c>
      <c r="T22" s="5">
        <f t="shared" si="8"/>
        <v>40.302334498490765</v>
      </c>
      <c r="U22" s="5">
        <f t="shared" si="8"/>
        <v>39.899311153505856</v>
      </c>
      <c r="V22" s="5">
        <f t="shared" si="8"/>
        <v>39.5003180419708</v>
      </c>
      <c r="W22" s="5">
        <f t="shared" si="8"/>
        <v>39.105314861551093</v>
      </c>
      <c r="X22" s="5">
        <f t="shared" si="8"/>
        <v>38.714261712935581</v>
      </c>
      <c r="Y22" s="5">
        <f t="shared" si="8"/>
        <v>38.327119095806225</v>
      </c>
      <c r="Z22" s="5">
        <f t="shared" si="8"/>
        <v>37.943847904848163</v>
      </c>
      <c r="AA22" s="5">
        <f t="shared" si="8"/>
        <v>37.564409425799681</v>
      </c>
      <c r="AB22" s="5">
        <f t="shared" si="8"/>
        <v>37.188765331541681</v>
      </c>
      <c r="AC22" s="5">
        <f t="shared" si="8"/>
        <v>36.816877678226263</v>
      </c>
      <c r="AD22" s="5">
        <f t="shared" si="8"/>
        <v>36.448708901444</v>
      </c>
      <c r="AE22" s="5">
        <f t="shared" si="8"/>
        <v>36.084221812429561</v>
      </c>
      <c r="AF22" s="5">
        <f t="shared" si="8"/>
        <v>35.723379594305264</v>
      </c>
      <c r="AG22" s="5">
        <f t="shared" si="8"/>
        <v>35.366145798362211</v>
      </c>
      <c r="AH22" s="5">
        <f t="shared" si="8"/>
        <v>35.012484340378592</v>
      </c>
      <c r="AI22" s="5">
        <f t="shared" si="8"/>
        <v>34.662359496974808</v>
      </c>
      <c r="AJ22" s="5">
        <f t="shared" si="8"/>
        <v>34.315735902005059</v>
      </c>
      <c r="AK22" s="5">
        <f t="shared" si="8"/>
        <v>33.972578542985005</v>
      </c>
      <c r="AL22" s="5">
        <f t="shared" si="8"/>
        <v>33.632852757555156</v>
      </c>
      <c r="AM22" s="5">
        <f t="shared" si="8"/>
        <v>33.296524229979603</v>
      </c>
      <c r="AN22" s="5">
        <f t="shared" si="8"/>
        <v>32.963558987679804</v>
      </c>
      <c r="AO22" s="5">
        <f t="shared" si="8"/>
        <v>32.633923397803002</v>
      </c>
      <c r="AP22" s="5">
        <f t="shared" si="8"/>
        <v>32.30758416382497</v>
      </c>
      <c r="AQ22" s="5">
        <f t="shared" si="8"/>
        <v>31.98450832218672</v>
      </c>
      <c r="AR22" s="5">
        <f t="shared" si="8"/>
        <v>31.664663238964852</v>
      </c>
      <c r="AS22" s="5">
        <f t="shared" si="8"/>
        <v>31.348016606575204</v>
      </c>
      <c r="AT22" s="5">
        <f t="shared" si="8"/>
        <v>31.034536440509452</v>
      </c>
      <c r="AU22" s="5">
        <f t="shared" si="8"/>
        <v>30.724191076104358</v>
      </c>
      <c r="AV22" s="5">
        <f t="shared" si="8"/>
        <v>30.416949165343315</v>
      </c>
      <c r="AW22" s="5">
        <f t="shared" si="8"/>
        <v>30.112779673689882</v>
      </c>
      <c r="AX22" s="5">
        <f t="shared" si="8"/>
        <v>29.811651876952983</v>
      </c>
      <c r="AY22" s="5">
        <f t="shared" si="8"/>
        <v>29.513535358183454</v>
      </c>
      <c r="AZ22" s="5">
        <f t="shared" si="8"/>
        <v>29.218400004601619</v>
      </c>
      <c r="BA22" s="5">
        <f t="shared" si="8"/>
        <v>28.926216004555602</v>
      </c>
      <c r="BB22" s="5">
        <f t="shared" si="8"/>
        <v>28.636953844510046</v>
      </c>
      <c r="BC22" s="5">
        <f t="shared" si="8"/>
        <v>28.350584306064945</v>
      </c>
      <c r="BD22" s="5">
        <f t="shared" si="8"/>
        <v>28.067078463004297</v>
      </c>
      <c r="BE22" s="5">
        <f t="shared" si="8"/>
        <v>27.786407678374253</v>
      </c>
      <c r="BF22" s="5">
        <f t="shared" si="8"/>
        <v>27.50854360159051</v>
      </c>
      <c r="BG22" s="5">
        <f t="shared" si="8"/>
        <v>27.233458165574604</v>
      </c>
      <c r="BH22" s="5">
        <f t="shared" si="8"/>
        <v>26.961123583918859</v>
      </c>
      <c r="BI22" s="5">
        <f t="shared" si="8"/>
        <v>26.691512348079669</v>
      </c>
      <c r="BJ22" s="5">
        <f t="shared" si="8"/>
        <v>26.424597224598873</v>
      </c>
      <c r="BK22" s="5">
        <f t="shared" si="8"/>
        <v>26.160351252352886</v>
      </c>
      <c r="BL22" s="5">
        <f t="shared" si="8"/>
        <v>25.898747739829357</v>
      </c>
      <c r="BM22" s="5">
        <f t="shared" si="8"/>
        <v>25.639760262431064</v>
      </c>
      <c r="BN22" s="5"/>
      <c r="BO22" s="5"/>
      <c r="BP22" s="5"/>
      <c r="BQ22" s="5"/>
      <c r="BR22" s="5"/>
      <c r="BS22" s="5"/>
    </row>
    <row r="23" spans="1:71" x14ac:dyDescent="0.35">
      <c r="B23" s="5"/>
      <c r="C23" s="107"/>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row>
    <row r="24" spans="1:71" x14ac:dyDescent="0.35">
      <c r="B24" s="218" t="s">
        <v>100</v>
      </c>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row>
    <row r="25" spans="1:71" s="118" customFormat="1" x14ac:dyDescent="0.35">
      <c r="A25" s="4"/>
      <c r="B25" s="120" t="s">
        <v>101</v>
      </c>
      <c r="C25" s="122"/>
      <c r="D25" s="123"/>
      <c r="E25" s="124" t="str">
        <f>IF($C$5="New Site",'New Site'!$H$30,'New Site'!$I$30)</f>
        <v/>
      </c>
      <c r="F25" s="124">
        <f>'Twiggs Stores'!$H$30</f>
        <v>152</v>
      </c>
      <c r="G25" s="124">
        <f>F25*(1+$B$76)</f>
        <v>155.04</v>
      </c>
      <c r="H25" s="124">
        <f>G25*(1+$B$76)</f>
        <v>158.14079999999998</v>
      </c>
      <c r="I25" s="124">
        <f t="shared" ref="I25:BM25" si="9">H25*(1+$B$76)</f>
        <v>161.30361599999998</v>
      </c>
      <c r="J25" s="124">
        <f t="shared" si="9"/>
        <v>164.52968831999999</v>
      </c>
      <c r="K25" s="124">
        <f t="shared" si="9"/>
        <v>167.8202820864</v>
      </c>
      <c r="L25" s="124">
        <f t="shared" si="9"/>
        <v>171.176687728128</v>
      </c>
      <c r="M25" s="124">
        <f t="shared" si="9"/>
        <v>174.60022148269056</v>
      </c>
      <c r="N25" s="124">
        <f t="shared" si="9"/>
        <v>178.09222591234436</v>
      </c>
      <c r="O25" s="124">
        <f t="shared" si="9"/>
        <v>181.65407043059125</v>
      </c>
      <c r="P25" s="124">
        <f t="shared" si="9"/>
        <v>185.28715183920306</v>
      </c>
      <c r="Q25" s="124">
        <f t="shared" si="9"/>
        <v>188.99289487598713</v>
      </c>
      <c r="R25" s="124">
        <f t="shared" si="9"/>
        <v>192.77275277350688</v>
      </c>
      <c r="S25" s="124">
        <f t="shared" si="9"/>
        <v>196.62820782897703</v>
      </c>
      <c r="T25" s="124">
        <f t="shared" si="9"/>
        <v>200.56077198555656</v>
      </c>
      <c r="U25" s="124">
        <f t="shared" si="9"/>
        <v>204.57198742526768</v>
      </c>
      <c r="V25" s="124">
        <f t="shared" si="9"/>
        <v>208.66342717377304</v>
      </c>
      <c r="W25" s="124">
        <f t="shared" si="9"/>
        <v>212.83669571724852</v>
      </c>
      <c r="X25" s="124">
        <f t="shared" si="9"/>
        <v>217.09342963159349</v>
      </c>
      <c r="Y25" s="124">
        <f t="shared" si="9"/>
        <v>221.43529822422536</v>
      </c>
      <c r="Z25" s="124">
        <f t="shared" si="9"/>
        <v>225.86400418870988</v>
      </c>
      <c r="AA25" s="124">
        <f t="shared" si="9"/>
        <v>230.38128427248409</v>
      </c>
      <c r="AB25" s="124">
        <f t="shared" si="9"/>
        <v>234.98890995793377</v>
      </c>
      <c r="AC25" s="124">
        <f t="shared" si="9"/>
        <v>239.68868815709246</v>
      </c>
      <c r="AD25" s="124">
        <f t="shared" si="9"/>
        <v>244.4824619202343</v>
      </c>
      <c r="AE25" s="124">
        <f t="shared" si="9"/>
        <v>249.372111158639</v>
      </c>
      <c r="AF25" s="124">
        <f t="shared" si="9"/>
        <v>254.35955338181179</v>
      </c>
      <c r="AG25" s="124">
        <f t="shared" si="9"/>
        <v>259.44674444944803</v>
      </c>
      <c r="AH25" s="124">
        <f t="shared" si="9"/>
        <v>264.635679338437</v>
      </c>
      <c r="AI25" s="124">
        <f t="shared" si="9"/>
        <v>269.92839292520574</v>
      </c>
      <c r="AJ25" s="124">
        <f t="shared" si="9"/>
        <v>275.32696078370986</v>
      </c>
      <c r="AK25" s="124">
        <f t="shared" si="9"/>
        <v>280.83349999938406</v>
      </c>
      <c r="AL25" s="124">
        <f t="shared" si="9"/>
        <v>286.45016999937172</v>
      </c>
      <c r="AM25" s="124">
        <f t="shared" si="9"/>
        <v>292.17917339935917</v>
      </c>
      <c r="AN25" s="124">
        <f t="shared" si="9"/>
        <v>298.02275686734635</v>
      </c>
      <c r="AO25" s="124">
        <f t="shared" si="9"/>
        <v>303.98321200469326</v>
      </c>
      <c r="AP25" s="124">
        <f t="shared" si="9"/>
        <v>310.06287624478711</v>
      </c>
      <c r="AQ25" s="124">
        <f t="shared" si="9"/>
        <v>316.26413376968287</v>
      </c>
      <c r="AR25" s="124">
        <f t="shared" si="9"/>
        <v>322.58941644507655</v>
      </c>
      <c r="AS25" s="124">
        <f t="shared" si="9"/>
        <v>329.04120477397811</v>
      </c>
      <c r="AT25" s="124">
        <f t="shared" si="9"/>
        <v>335.62202886945767</v>
      </c>
      <c r="AU25" s="124">
        <f t="shared" si="9"/>
        <v>342.33446944684681</v>
      </c>
      <c r="AV25" s="124">
        <f t="shared" si="9"/>
        <v>349.18115883578378</v>
      </c>
      <c r="AW25" s="124">
        <f t="shared" si="9"/>
        <v>356.16478201249947</v>
      </c>
      <c r="AX25" s="124">
        <f t="shared" si="9"/>
        <v>363.28807765274945</v>
      </c>
      <c r="AY25" s="124">
        <f t="shared" si="9"/>
        <v>370.55383920580442</v>
      </c>
      <c r="AZ25" s="124">
        <f t="shared" si="9"/>
        <v>377.96491598992054</v>
      </c>
      <c r="BA25" s="124">
        <f t="shared" si="9"/>
        <v>385.52421430971896</v>
      </c>
      <c r="BB25" s="124">
        <f t="shared" si="9"/>
        <v>393.23469859591336</v>
      </c>
      <c r="BC25" s="124">
        <f t="shared" si="9"/>
        <v>401.09939256783161</v>
      </c>
      <c r="BD25" s="124">
        <f t="shared" si="9"/>
        <v>409.12138041918826</v>
      </c>
      <c r="BE25" s="124">
        <f t="shared" si="9"/>
        <v>417.30380802757202</v>
      </c>
      <c r="BF25" s="124">
        <f t="shared" si="9"/>
        <v>425.64988418812345</v>
      </c>
      <c r="BG25" s="124">
        <f t="shared" si="9"/>
        <v>434.16288187188593</v>
      </c>
      <c r="BH25" s="124">
        <f t="shared" si="9"/>
        <v>442.84613950932368</v>
      </c>
      <c r="BI25" s="124">
        <f t="shared" si="9"/>
        <v>451.70306229951018</v>
      </c>
      <c r="BJ25" s="124">
        <f t="shared" si="9"/>
        <v>460.73712354550037</v>
      </c>
      <c r="BK25" s="124">
        <f t="shared" si="9"/>
        <v>469.95186601641041</v>
      </c>
      <c r="BL25" s="124">
        <f t="shared" si="9"/>
        <v>479.35090333673861</v>
      </c>
      <c r="BM25" s="124">
        <f t="shared" si="9"/>
        <v>488.93792140347341</v>
      </c>
      <c r="BN25" s="124"/>
      <c r="BO25" s="124"/>
      <c r="BP25" s="124"/>
      <c r="BQ25" s="124"/>
      <c r="BR25" s="124"/>
      <c r="BS25" s="124"/>
    </row>
    <row r="26" spans="1:71" s="23" customFormat="1" x14ac:dyDescent="0.35">
      <c r="A26" s="129"/>
      <c r="B26" s="47" t="s">
        <v>102</v>
      </c>
      <c r="C26" s="107"/>
      <c r="E26" s="5">
        <f>'Twiggs Stores'!D31</f>
        <v>55</v>
      </c>
      <c r="F26" s="5">
        <f>'Twiggs Stores'!D31</f>
        <v>55</v>
      </c>
      <c r="G26" s="5">
        <f t="shared" ref="G26:BM28" si="10">F26*(1+$B$76)</f>
        <v>56.1</v>
      </c>
      <c r="H26" s="5">
        <f t="shared" si="10"/>
        <v>57.222000000000001</v>
      </c>
      <c r="I26" s="5">
        <f t="shared" si="10"/>
        <v>58.366440000000004</v>
      </c>
      <c r="J26" s="5">
        <f t="shared" si="10"/>
        <v>59.533768800000004</v>
      </c>
      <c r="K26" s="5">
        <f t="shared" si="10"/>
        <v>60.724444176000006</v>
      </c>
      <c r="L26" s="5">
        <f t="shared" si="10"/>
        <v>61.938933059520004</v>
      </c>
      <c r="M26" s="5">
        <f t="shared" si="10"/>
        <v>63.177711720710406</v>
      </c>
      <c r="N26" s="5">
        <f t="shared" si="10"/>
        <v>64.441265955124621</v>
      </c>
      <c r="O26" s="5">
        <f t="shared" si="10"/>
        <v>65.730091274227121</v>
      </c>
      <c r="P26" s="5">
        <f t="shared" si="10"/>
        <v>67.044693099711665</v>
      </c>
      <c r="Q26" s="5">
        <f t="shared" si="10"/>
        <v>68.385586961705897</v>
      </c>
      <c r="R26" s="5">
        <f t="shared" si="10"/>
        <v>69.753298700940022</v>
      </c>
      <c r="S26" s="5">
        <f t="shared" si="10"/>
        <v>71.148364674958827</v>
      </c>
      <c r="T26" s="5">
        <f t="shared" si="10"/>
        <v>72.571331968458011</v>
      </c>
      <c r="U26" s="5">
        <f t="shared" si="10"/>
        <v>74.022758607827171</v>
      </c>
      <c r="V26" s="5">
        <f t="shared" si="10"/>
        <v>75.50321377998371</v>
      </c>
      <c r="W26" s="5">
        <f t="shared" si="10"/>
        <v>77.013278055583385</v>
      </c>
      <c r="X26" s="5">
        <f t="shared" si="10"/>
        <v>78.553543616695052</v>
      </c>
      <c r="Y26" s="5">
        <f t="shared" si="10"/>
        <v>80.124614489028957</v>
      </c>
      <c r="Z26" s="5">
        <f t="shared" si="10"/>
        <v>81.727106778809542</v>
      </c>
      <c r="AA26" s="5">
        <f t="shared" si="10"/>
        <v>83.361648914385739</v>
      </c>
      <c r="AB26" s="5">
        <f t="shared" si="10"/>
        <v>85.028881892673454</v>
      </c>
      <c r="AC26" s="5">
        <f t="shared" si="10"/>
        <v>86.729459530526924</v>
      </c>
      <c r="AD26" s="5">
        <f t="shared" si="10"/>
        <v>88.464048721137459</v>
      </c>
      <c r="AE26" s="5">
        <f t="shared" si="10"/>
        <v>90.233329695560215</v>
      </c>
      <c r="AF26" s="5">
        <f t="shared" si="10"/>
        <v>92.037996289471423</v>
      </c>
      <c r="AG26" s="5">
        <f t="shared" si="10"/>
        <v>93.87875621526085</v>
      </c>
      <c r="AH26" s="5">
        <f t="shared" si="10"/>
        <v>95.756331339566074</v>
      </c>
      <c r="AI26" s="5">
        <f t="shared" si="10"/>
        <v>97.671457966357394</v>
      </c>
      <c r="AJ26" s="5">
        <f t="shared" si="10"/>
        <v>99.624887125684538</v>
      </c>
      <c r="AK26" s="5">
        <f t="shared" si="10"/>
        <v>101.61738486819823</v>
      </c>
      <c r="AL26" s="5">
        <f t="shared" si="10"/>
        <v>103.64973256556219</v>
      </c>
      <c r="AM26" s="5">
        <f t="shared" si="10"/>
        <v>105.72272721687344</v>
      </c>
      <c r="AN26" s="5">
        <f t="shared" si="10"/>
        <v>107.83718176121091</v>
      </c>
      <c r="AO26" s="5">
        <f t="shared" si="10"/>
        <v>109.99392539643513</v>
      </c>
      <c r="AP26" s="5">
        <f t="shared" si="10"/>
        <v>112.19380390436383</v>
      </c>
      <c r="AQ26" s="5">
        <f t="shared" si="10"/>
        <v>114.43767998245112</v>
      </c>
      <c r="AR26" s="5">
        <f t="shared" si="10"/>
        <v>116.72643358210014</v>
      </c>
      <c r="AS26" s="5">
        <f t="shared" si="10"/>
        <v>119.06096225374215</v>
      </c>
      <c r="AT26" s="5">
        <f t="shared" si="10"/>
        <v>121.44218149881699</v>
      </c>
      <c r="AU26" s="5">
        <f t="shared" si="10"/>
        <v>123.87102512879333</v>
      </c>
      <c r="AV26" s="5">
        <f t="shared" si="10"/>
        <v>126.3484456313692</v>
      </c>
      <c r="AW26" s="5">
        <f t="shared" si="10"/>
        <v>128.87541454399658</v>
      </c>
      <c r="AX26" s="5">
        <f t="shared" si="10"/>
        <v>131.45292283487652</v>
      </c>
      <c r="AY26" s="5">
        <f t="shared" si="10"/>
        <v>134.08198129157404</v>
      </c>
      <c r="AZ26" s="5">
        <f t="shared" si="10"/>
        <v>136.76362091740552</v>
      </c>
      <c r="BA26" s="5">
        <f t="shared" si="10"/>
        <v>139.49889333575362</v>
      </c>
      <c r="BB26" s="5">
        <f t="shared" si="10"/>
        <v>142.2888712024687</v>
      </c>
      <c r="BC26" s="5">
        <f t="shared" si="10"/>
        <v>145.13464862651807</v>
      </c>
      <c r="BD26" s="5">
        <f t="shared" si="10"/>
        <v>148.03734159904843</v>
      </c>
      <c r="BE26" s="5">
        <f t="shared" si="10"/>
        <v>150.9980884310294</v>
      </c>
      <c r="BF26" s="5">
        <f t="shared" si="10"/>
        <v>154.01805019964999</v>
      </c>
      <c r="BG26" s="5">
        <f t="shared" si="10"/>
        <v>157.098411203643</v>
      </c>
      <c r="BH26" s="5">
        <f t="shared" si="10"/>
        <v>160.24037942771585</v>
      </c>
      <c r="BI26" s="5">
        <f t="shared" si="10"/>
        <v>163.44518701627018</v>
      </c>
      <c r="BJ26" s="5">
        <f t="shared" si="10"/>
        <v>166.7140907565956</v>
      </c>
      <c r="BK26" s="5">
        <f t="shared" si="10"/>
        <v>170.0483725717275</v>
      </c>
      <c r="BL26" s="5">
        <f t="shared" si="10"/>
        <v>173.44934002316205</v>
      </c>
      <c r="BM26" s="5">
        <f t="shared" si="10"/>
        <v>176.91832682362531</v>
      </c>
      <c r="BN26" s="5"/>
      <c r="BO26" s="5"/>
      <c r="BP26" s="5"/>
      <c r="BQ26" s="5"/>
      <c r="BR26" s="5"/>
      <c r="BS26" s="5"/>
    </row>
    <row r="27" spans="1:71" s="23" customFormat="1" x14ac:dyDescent="0.35">
      <c r="A27" s="129"/>
      <c r="B27" s="47" t="s">
        <v>103</v>
      </c>
      <c r="C27" s="107"/>
      <c r="E27" s="5" t="e">
        <f>'New Site'!#REF!</f>
        <v>#REF!</v>
      </c>
      <c r="F27" s="5" t="e">
        <f>'New Site'!#REF!</f>
        <v>#REF!</v>
      </c>
      <c r="G27" s="5" t="e">
        <f t="shared" si="10"/>
        <v>#REF!</v>
      </c>
      <c r="H27" s="5" t="e">
        <f t="shared" si="10"/>
        <v>#REF!</v>
      </c>
      <c r="I27" s="5" t="e">
        <f t="shared" si="10"/>
        <v>#REF!</v>
      </c>
      <c r="J27" s="5" t="e">
        <f t="shared" si="10"/>
        <v>#REF!</v>
      </c>
      <c r="K27" s="5" t="e">
        <f t="shared" si="10"/>
        <v>#REF!</v>
      </c>
      <c r="L27" s="5" t="e">
        <f t="shared" si="10"/>
        <v>#REF!</v>
      </c>
      <c r="M27" s="5" t="e">
        <f t="shared" si="10"/>
        <v>#REF!</v>
      </c>
      <c r="N27" s="5" t="e">
        <f t="shared" si="10"/>
        <v>#REF!</v>
      </c>
      <c r="O27" s="5" t="e">
        <f t="shared" si="10"/>
        <v>#REF!</v>
      </c>
      <c r="P27" s="5" t="e">
        <f t="shared" si="10"/>
        <v>#REF!</v>
      </c>
      <c r="Q27" s="5" t="e">
        <f t="shared" si="10"/>
        <v>#REF!</v>
      </c>
      <c r="R27" s="5" t="e">
        <f t="shared" si="10"/>
        <v>#REF!</v>
      </c>
      <c r="S27" s="5" t="e">
        <f t="shared" si="10"/>
        <v>#REF!</v>
      </c>
      <c r="T27" s="5" t="e">
        <f t="shared" si="10"/>
        <v>#REF!</v>
      </c>
      <c r="U27" s="5" t="e">
        <f t="shared" si="10"/>
        <v>#REF!</v>
      </c>
      <c r="V27" s="5" t="e">
        <f t="shared" si="10"/>
        <v>#REF!</v>
      </c>
      <c r="W27" s="5" t="e">
        <f t="shared" si="10"/>
        <v>#REF!</v>
      </c>
      <c r="X27" s="5" t="e">
        <f t="shared" si="10"/>
        <v>#REF!</v>
      </c>
      <c r="Y27" s="5" t="e">
        <f t="shared" si="10"/>
        <v>#REF!</v>
      </c>
      <c r="Z27" s="5" t="e">
        <f t="shared" si="10"/>
        <v>#REF!</v>
      </c>
      <c r="AA27" s="5" t="e">
        <f t="shared" si="10"/>
        <v>#REF!</v>
      </c>
      <c r="AB27" s="5" t="e">
        <f t="shared" si="10"/>
        <v>#REF!</v>
      </c>
      <c r="AC27" s="5" t="e">
        <f t="shared" si="10"/>
        <v>#REF!</v>
      </c>
      <c r="AD27" s="5" t="e">
        <f t="shared" si="10"/>
        <v>#REF!</v>
      </c>
      <c r="AE27" s="5" t="e">
        <f t="shared" si="10"/>
        <v>#REF!</v>
      </c>
      <c r="AF27" s="5" t="e">
        <f t="shared" si="10"/>
        <v>#REF!</v>
      </c>
      <c r="AG27" s="5" t="e">
        <f t="shared" si="10"/>
        <v>#REF!</v>
      </c>
      <c r="AH27" s="5" t="e">
        <f t="shared" si="10"/>
        <v>#REF!</v>
      </c>
      <c r="AI27" s="5" t="e">
        <f t="shared" si="10"/>
        <v>#REF!</v>
      </c>
      <c r="AJ27" s="5" t="e">
        <f t="shared" si="10"/>
        <v>#REF!</v>
      </c>
      <c r="AK27" s="5" t="e">
        <f t="shared" si="10"/>
        <v>#REF!</v>
      </c>
      <c r="AL27" s="5" t="e">
        <f t="shared" si="10"/>
        <v>#REF!</v>
      </c>
      <c r="AM27" s="5" t="e">
        <f t="shared" si="10"/>
        <v>#REF!</v>
      </c>
      <c r="AN27" s="5" t="e">
        <f t="shared" si="10"/>
        <v>#REF!</v>
      </c>
      <c r="AO27" s="5" t="e">
        <f t="shared" si="10"/>
        <v>#REF!</v>
      </c>
      <c r="AP27" s="5" t="e">
        <f t="shared" si="10"/>
        <v>#REF!</v>
      </c>
      <c r="AQ27" s="5" t="e">
        <f t="shared" si="10"/>
        <v>#REF!</v>
      </c>
      <c r="AR27" s="5" t="e">
        <f t="shared" si="10"/>
        <v>#REF!</v>
      </c>
      <c r="AS27" s="5" t="e">
        <f t="shared" si="10"/>
        <v>#REF!</v>
      </c>
      <c r="AT27" s="5" t="e">
        <f t="shared" si="10"/>
        <v>#REF!</v>
      </c>
      <c r="AU27" s="5" t="e">
        <f t="shared" si="10"/>
        <v>#REF!</v>
      </c>
      <c r="AV27" s="5" t="e">
        <f t="shared" si="10"/>
        <v>#REF!</v>
      </c>
      <c r="AW27" s="5" t="e">
        <f t="shared" si="10"/>
        <v>#REF!</v>
      </c>
      <c r="AX27" s="5" t="e">
        <f t="shared" si="10"/>
        <v>#REF!</v>
      </c>
      <c r="AY27" s="5" t="e">
        <f t="shared" si="10"/>
        <v>#REF!</v>
      </c>
      <c r="AZ27" s="5" t="e">
        <f t="shared" si="10"/>
        <v>#REF!</v>
      </c>
      <c r="BA27" s="5" t="e">
        <f t="shared" si="10"/>
        <v>#REF!</v>
      </c>
      <c r="BB27" s="5" t="e">
        <f t="shared" si="10"/>
        <v>#REF!</v>
      </c>
      <c r="BC27" s="5" t="e">
        <f t="shared" si="10"/>
        <v>#REF!</v>
      </c>
      <c r="BD27" s="5" t="e">
        <f t="shared" si="10"/>
        <v>#REF!</v>
      </c>
      <c r="BE27" s="5" t="e">
        <f t="shared" si="10"/>
        <v>#REF!</v>
      </c>
      <c r="BF27" s="5" t="e">
        <f t="shared" si="10"/>
        <v>#REF!</v>
      </c>
      <c r="BG27" s="5" t="e">
        <f t="shared" si="10"/>
        <v>#REF!</v>
      </c>
      <c r="BH27" s="5" t="e">
        <f t="shared" si="10"/>
        <v>#REF!</v>
      </c>
      <c r="BI27" s="5" t="e">
        <f t="shared" si="10"/>
        <v>#REF!</v>
      </c>
      <c r="BJ27" s="5" t="e">
        <f t="shared" si="10"/>
        <v>#REF!</v>
      </c>
      <c r="BK27" s="5" t="e">
        <f t="shared" si="10"/>
        <v>#REF!</v>
      </c>
      <c r="BL27" s="5" t="e">
        <f t="shared" si="10"/>
        <v>#REF!</v>
      </c>
      <c r="BM27" s="5" t="e">
        <f t="shared" si="10"/>
        <v>#REF!</v>
      </c>
      <c r="BN27" s="5"/>
      <c r="BO27" s="5"/>
      <c r="BP27" s="5"/>
      <c r="BQ27" s="5"/>
      <c r="BR27" s="5"/>
      <c r="BS27" s="5"/>
    </row>
    <row r="28" spans="1:71" x14ac:dyDescent="0.35">
      <c r="B28" s="41" t="s">
        <v>104</v>
      </c>
      <c r="C28" s="107"/>
      <c r="D28" s="5"/>
      <c r="E28" s="5">
        <f>'Twiggs Stores'!$D$30</f>
        <v>137</v>
      </c>
      <c r="F28" s="5">
        <f>'Twiggs Stores'!$D$30</f>
        <v>137</v>
      </c>
      <c r="G28" s="5">
        <f t="shared" si="10"/>
        <v>139.74</v>
      </c>
      <c r="H28" s="5">
        <f t="shared" si="10"/>
        <v>142.53480000000002</v>
      </c>
      <c r="I28" s="5">
        <f t="shared" si="10"/>
        <v>145.38549600000002</v>
      </c>
      <c r="J28" s="5">
        <f t="shared" si="10"/>
        <v>148.29320592000002</v>
      </c>
      <c r="K28" s="5">
        <f t="shared" si="10"/>
        <v>151.25907003840001</v>
      </c>
      <c r="L28" s="5">
        <f t="shared" si="10"/>
        <v>154.284251439168</v>
      </c>
      <c r="M28" s="5">
        <f t="shared" si="10"/>
        <v>157.36993646795136</v>
      </c>
      <c r="N28" s="5">
        <f t="shared" si="10"/>
        <v>160.51733519731039</v>
      </c>
      <c r="O28" s="5">
        <f t="shared" si="10"/>
        <v>163.7276819012566</v>
      </c>
      <c r="P28" s="5">
        <f t="shared" si="10"/>
        <v>167.00223553928174</v>
      </c>
      <c r="Q28" s="5">
        <f t="shared" si="10"/>
        <v>170.34228025006738</v>
      </c>
      <c r="R28" s="5">
        <f t="shared" si="10"/>
        <v>173.74912585506871</v>
      </c>
      <c r="S28" s="5">
        <f t="shared" si="10"/>
        <v>177.22410837217009</v>
      </c>
      <c r="T28" s="5">
        <f t="shared" si="10"/>
        <v>180.76859053961348</v>
      </c>
      <c r="U28" s="5">
        <f t="shared" si="10"/>
        <v>184.38396235040577</v>
      </c>
      <c r="V28" s="5">
        <f t="shared" si="10"/>
        <v>188.07164159741387</v>
      </c>
      <c r="W28" s="5">
        <f t="shared" si="10"/>
        <v>191.83307442936214</v>
      </c>
      <c r="X28" s="5">
        <f t="shared" si="10"/>
        <v>195.6697359179494</v>
      </c>
      <c r="Y28" s="5">
        <f t="shared" si="10"/>
        <v>199.5831306363084</v>
      </c>
      <c r="Z28" s="5">
        <f t="shared" si="10"/>
        <v>203.57479324903457</v>
      </c>
      <c r="AA28" s="5">
        <f t="shared" si="10"/>
        <v>207.64628911401527</v>
      </c>
      <c r="AB28" s="5">
        <f t="shared" si="10"/>
        <v>211.79921489629558</v>
      </c>
      <c r="AC28" s="5">
        <f t="shared" si="10"/>
        <v>216.03519919422149</v>
      </c>
      <c r="AD28" s="5">
        <f t="shared" si="10"/>
        <v>220.35590317810593</v>
      </c>
      <c r="AE28" s="5">
        <f t="shared" si="10"/>
        <v>224.76302124166804</v>
      </c>
      <c r="AF28" s="5">
        <f t="shared" si="10"/>
        <v>229.2582816665014</v>
      </c>
      <c r="AG28" s="5">
        <f t="shared" si="10"/>
        <v>233.84344729983144</v>
      </c>
      <c r="AH28" s="5">
        <f t="shared" si="10"/>
        <v>238.52031624582807</v>
      </c>
      <c r="AI28" s="5">
        <f t="shared" si="10"/>
        <v>243.29072257074463</v>
      </c>
      <c r="AJ28" s="5">
        <f t="shared" si="10"/>
        <v>248.15653702215954</v>
      </c>
      <c r="AK28" s="5">
        <f t="shared" si="10"/>
        <v>253.11966776260275</v>
      </c>
      <c r="AL28" s="5">
        <f t="shared" si="10"/>
        <v>258.1820611178548</v>
      </c>
      <c r="AM28" s="5">
        <f t="shared" si="10"/>
        <v>263.34570234021191</v>
      </c>
      <c r="AN28" s="5">
        <f t="shared" si="10"/>
        <v>268.61261638701615</v>
      </c>
      <c r="AO28" s="5">
        <f t="shared" si="10"/>
        <v>273.98486871475649</v>
      </c>
      <c r="AP28" s="5">
        <f t="shared" si="10"/>
        <v>279.46456608905163</v>
      </c>
      <c r="AQ28" s="5">
        <f t="shared" si="10"/>
        <v>285.05385741083268</v>
      </c>
      <c r="AR28" s="5">
        <f t="shared" si="10"/>
        <v>290.75493455904933</v>
      </c>
      <c r="AS28" s="5">
        <f t="shared" si="10"/>
        <v>296.57003325023032</v>
      </c>
      <c r="AT28" s="5">
        <f t="shared" si="10"/>
        <v>302.50143391523494</v>
      </c>
      <c r="AU28" s="5">
        <f t="shared" si="10"/>
        <v>308.55146259353967</v>
      </c>
      <c r="AV28" s="5">
        <f t="shared" si="10"/>
        <v>314.72249184541045</v>
      </c>
      <c r="AW28" s="5">
        <f t="shared" si="10"/>
        <v>321.01694168231865</v>
      </c>
      <c r="AX28" s="5">
        <f t="shared" si="10"/>
        <v>327.43728051596503</v>
      </c>
      <c r="AY28" s="5">
        <f t="shared" si="10"/>
        <v>333.98602612628434</v>
      </c>
      <c r="AZ28" s="5">
        <f t="shared" si="10"/>
        <v>340.66574664881006</v>
      </c>
      <c r="BA28" s="5">
        <f t="shared" si="10"/>
        <v>347.47906158178625</v>
      </c>
      <c r="BB28" s="5">
        <f t="shared" si="10"/>
        <v>354.42864281342196</v>
      </c>
      <c r="BC28" s="5">
        <f t="shared" si="10"/>
        <v>361.51721566969042</v>
      </c>
      <c r="BD28" s="5">
        <f t="shared" si="10"/>
        <v>368.74755998308422</v>
      </c>
      <c r="BE28" s="5">
        <f t="shared" si="10"/>
        <v>376.12251118274588</v>
      </c>
      <c r="BF28" s="5">
        <f t="shared" si="10"/>
        <v>383.6449614064008</v>
      </c>
      <c r="BG28" s="5">
        <f t="shared" si="10"/>
        <v>391.31786063452881</v>
      </c>
      <c r="BH28" s="5">
        <f t="shared" si="10"/>
        <v>399.14421784721941</v>
      </c>
      <c r="BI28" s="5">
        <f t="shared" si="10"/>
        <v>407.1271022041638</v>
      </c>
      <c r="BJ28" s="5">
        <f t="shared" si="10"/>
        <v>415.26964424824706</v>
      </c>
      <c r="BK28" s="5">
        <f t="shared" si="10"/>
        <v>423.57503713321199</v>
      </c>
      <c r="BL28" s="5">
        <f t="shared" si="10"/>
        <v>432.04653787587625</v>
      </c>
      <c r="BM28" s="5">
        <f t="shared" si="10"/>
        <v>440.68746863339379</v>
      </c>
    </row>
    <row r="29" spans="1:71" x14ac:dyDescent="0.35">
      <c r="B29" s="41"/>
      <c r="C29" s="107"/>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row>
    <row r="30" spans="1:71" s="28" customFormat="1" x14ac:dyDescent="0.35">
      <c r="A30" s="4"/>
      <c r="B30" s="29" t="s">
        <v>105</v>
      </c>
      <c r="C30" s="108"/>
    </row>
    <row r="31" spans="1:71" s="23" customFormat="1" x14ac:dyDescent="0.35">
      <c r="A31" s="129"/>
      <c r="B31" s="23" t="s">
        <v>106</v>
      </c>
      <c r="C31" s="103">
        <f>SUM(E31:Y31)/20</f>
        <v>764.62974394958212</v>
      </c>
      <c r="F31" s="23">
        <f>(F25-F28)*F22</f>
        <v>695.87099999999998</v>
      </c>
      <c r="G31" s="23">
        <f t="shared" ref="G31:BM31" si="11">(G25-G28)*G22</f>
        <v>702.69053579999911</v>
      </c>
      <c r="H31" s="23">
        <f t="shared" si="11"/>
        <v>709.57690305083838</v>
      </c>
      <c r="I31" s="23">
        <f t="shared" si="11"/>
        <v>716.53075670073633</v>
      </c>
      <c r="J31" s="23">
        <f t="shared" si="11"/>
        <v>723.55275811640411</v>
      </c>
      <c r="K31" s="23">
        <f t="shared" si="11"/>
        <v>730.64357514594565</v>
      </c>
      <c r="L31" s="23">
        <f t="shared" si="11"/>
        <v>737.80388218237636</v>
      </c>
      <c r="M31" s="23">
        <f t="shared" si="11"/>
        <v>745.0343602277635</v>
      </c>
      <c r="N31" s="23">
        <f t="shared" si="11"/>
        <v>752.3356969579952</v>
      </c>
      <c r="O31" s="23">
        <f t="shared" si="11"/>
        <v>759.70858678818331</v>
      </c>
      <c r="P31" s="23">
        <f>(P25-P28)*P22</f>
        <v>767.15373093870676</v>
      </c>
      <c r="Q31" s="23">
        <f t="shared" si="11"/>
        <v>774.67183750190645</v>
      </c>
      <c r="R31" s="23">
        <f t="shared" si="11"/>
        <v>782.26362150942578</v>
      </c>
      <c r="S31" s="23">
        <f t="shared" si="11"/>
        <v>789.92980500021815</v>
      </c>
      <c r="T31" s="23">
        <f>(T25-T28)*T22</f>
        <v>797.67111708922027</v>
      </c>
      <c r="U31" s="23">
        <f t="shared" si="11"/>
        <v>805.48829403669379</v>
      </c>
      <c r="V31" s="23">
        <f t="shared" si="11"/>
        <v>813.38207931825423</v>
      </c>
      <c r="W31" s="23">
        <f t="shared" si="11"/>
        <v>821.353223695574</v>
      </c>
      <c r="X31" s="23">
        <f t="shared" si="11"/>
        <v>829.40248528779046</v>
      </c>
      <c r="Y31" s="23">
        <f t="shared" si="11"/>
        <v>837.53062964361027</v>
      </c>
      <c r="Z31" s="23">
        <f t="shared" si="11"/>
        <v>845.73842981411792</v>
      </c>
      <c r="AA31" s="23">
        <f t="shared" si="11"/>
        <v>854.02666642629629</v>
      </c>
      <c r="AB31" s="23">
        <f t="shared" si="11"/>
        <v>862.39612775727369</v>
      </c>
      <c r="AC31" s="23">
        <f t="shared" si="11"/>
        <v>870.84760980929536</v>
      </c>
      <c r="AD31" s="23">
        <f t="shared" si="11"/>
        <v>879.38191638542582</v>
      </c>
      <c r="AE31" s="23">
        <f t="shared" si="11"/>
        <v>887.99985916600383</v>
      </c>
      <c r="AF31" s="23">
        <f t="shared" si="11"/>
        <v>896.70225778583108</v>
      </c>
      <c r="AG31" s="23">
        <f t="shared" si="11"/>
        <v>905.48993991213206</v>
      </c>
      <c r="AH31" s="23">
        <f t="shared" si="11"/>
        <v>914.36374132327126</v>
      </c>
      <c r="AI31" s="23">
        <f t="shared" si="11"/>
        <v>923.32450598823925</v>
      </c>
      <c r="AJ31" s="23">
        <f t="shared" si="11"/>
        <v>932.37308614692381</v>
      </c>
      <c r="AK31" s="23">
        <f t="shared" si="11"/>
        <v>941.51034239116302</v>
      </c>
      <c r="AL31" s="23">
        <f t="shared" si="11"/>
        <v>950.73714374659585</v>
      </c>
      <c r="AM31" s="23">
        <f t="shared" si="11"/>
        <v>960.05436775531234</v>
      </c>
      <c r="AN31" s="23">
        <f t="shared" si="11"/>
        <v>969.46290055931411</v>
      </c>
      <c r="AO31" s="23">
        <f t="shared" si="11"/>
        <v>978.96363698479422</v>
      </c>
      <c r="AP31" s="23">
        <f t="shared" si="11"/>
        <v>988.55748062724422</v>
      </c>
      <c r="AQ31" s="23">
        <f t="shared" si="11"/>
        <v>998.24534393739145</v>
      </c>
      <c r="AR31" s="23">
        <f t="shared" si="11"/>
        <v>1008.0281483079785</v>
      </c>
      <c r="AS31" s="23">
        <f t="shared" si="11"/>
        <v>1017.9068241613974</v>
      </c>
      <c r="AT31" s="23">
        <f t="shared" si="11"/>
        <v>1027.8823110381786</v>
      </c>
      <c r="AU31" s="23">
        <f t="shared" si="11"/>
        <v>1037.9555576863518</v>
      </c>
      <c r="AV31" s="23">
        <f t="shared" si="11"/>
        <v>1048.1275221516794</v>
      </c>
      <c r="AW31" s="23">
        <f t="shared" si="11"/>
        <v>1058.3991718687666</v>
      </c>
      <c r="AX31" s="23">
        <f t="shared" si="11"/>
        <v>1068.77148375308</v>
      </c>
      <c r="AY31" s="23">
        <f t="shared" si="11"/>
        <v>1079.2454442938592</v>
      </c>
      <c r="AZ31" s="23">
        <f t="shared" si="11"/>
        <v>1089.8220496479391</v>
      </c>
      <c r="BA31" s="23">
        <f t="shared" si="11"/>
        <v>1100.5023057344893</v>
      </c>
      <c r="BB31" s="23">
        <f t="shared" si="11"/>
        <v>1111.2872283306883</v>
      </c>
      <c r="BC31" s="23">
        <f t="shared" si="11"/>
        <v>1122.1778431683283</v>
      </c>
      <c r="BD31" s="23">
        <f t="shared" si="11"/>
        <v>1133.1751860313784</v>
      </c>
      <c r="BE31" s="23">
        <f t="shared" si="11"/>
        <v>1144.2803028544863</v>
      </c>
      <c r="BF31" s="23">
        <f t="shared" si="11"/>
        <v>1155.4942498224602</v>
      </c>
      <c r="BG31" s="23">
        <f t="shared" si="11"/>
        <v>1166.8180934707204</v>
      </c>
      <c r="BH31" s="23">
        <f t="shared" si="11"/>
        <v>1178.2529107867338</v>
      </c>
      <c r="BI31" s="23">
        <f t="shared" si="11"/>
        <v>1189.7997893124443</v>
      </c>
      <c r="BJ31" s="23">
        <f t="shared" si="11"/>
        <v>1201.4598272477065</v>
      </c>
      <c r="BK31" s="23">
        <f t="shared" si="11"/>
        <v>1213.2341335547351</v>
      </c>
      <c r="BL31" s="23">
        <f t="shared" si="11"/>
        <v>1225.123828063571</v>
      </c>
      <c r="BM31" s="23">
        <f t="shared" si="11"/>
        <v>1237.1300415785943</v>
      </c>
    </row>
    <row r="32" spans="1:71" s="23" customFormat="1" x14ac:dyDescent="0.35">
      <c r="A32" s="129"/>
      <c r="B32" s="23" t="s">
        <v>107</v>
      </c>
      <c r="C32" s="103">
        <f>SUM(E32:BM32)</f>
        <v>412504.5353317805</v>
      </c>
      <c r="E32" s="23">
        <f>IF($C$5="Twiggs stores",0.79*E28*E22,IF($C$5="Highfields upper",0.66*E28*E22,IF(AND('New Site'!$D$11="7 days per week",$C$5="New site"),IF(E22&lt;E21,0.71*E28*E22,0.71*E28*E21),IF(E22&lt;E21,E28*E22,E28*E21))))</f>
        <v>5071.6578</v>
      </c>
      <c r="F32" s="23">
        <f>IF($C$5="Twiggs stores",0.79*F28*F22,IF($C$5="Highfields upper",0.66*F28*F22,IF(AND('New Site'!$D$11="7 days per week",$C$5="New site"),IF(F22&lt;F21,0.71*F28*F22,0.71*F28*F21),IF(F22&lt;F21,F28*F22,F28*F21))))</f>
        <v>5020.9412219999995</v>
      </c>
      <c r="G32" s="23">
        <f>IF($C$5="Twiggs stores",0.79*G28*G22,IF($C$5="Highfields upper",0.66*G28*G22,IF(AND('New Site'!$D$11="7 days per week",$C$5="New site"),IF(G22&lt;G21,0.71*G28*G22,0.71*G28*G21),IF(G22&lt;G21,G28*G22,G28*G21))))</f>
        <v>5070.1464459755998</v>
      </c>
      <c r="H32" s="23">
        <f>IF($C$5="Twiggs stores",0.79*H28*H22,IF($C$5="Highfields upper",0.66*H28*H22,IF(AND('New Site'!$D$11="7 days per week",$C$5="New site"),IF(H22&lt;H21,0.71*H28*H22,0.71*H28*H21),IF(H22&lt;H21,H28*H22,H28*H21))))</f>
        <v>5119.8338811461617</v>
      </c>
      <c r="I32" s="23">
        <f>IF($C$5="Twiggs stores",0.79*I28*I22,IF($C$5="Highfields upper",0.66*I28*I22,IF(AND('New Site'!$D$11="7 days per week",$C$5="New site"),IF(I22&lt;I21,0.71*I28*I22,0.71*I28*I21),IF(I22&lt;I21,I28*I22,I28*I21))))</f>
        <v>5170.0082531813941</v>
      </c>
      <c r="J32" s="23">
        <f>IF($C$5="Twiggs stores",0.79*J28*J22,IF($C$5="Highfields upper",0.66*J28*J22,IF(AND('New Site'!$D$11="7 days per week",$C$5="New site"),IF(J22&lt;J21,0.71*J28*J22,0.71*J28*J21),IF(J22&lt;J21,J28*J22,J28*J21))))</f>
        <v>5220.6743340625717</v>
      </c>
      <c r="K32" s="23">
        <f>IF($C$5="Twiggs stores",0.79*K28*K22,IF($C$5="Highfields upper",0.66*K28*K22,IF(AND('New Site'!$D$11="7 days per week",$C$5="New site"),IF(K22&lt;K21,0.71*K28*K22,0.71*K28*K21),IF(K22&lt;K21,K28*K22,K28*K21))))</f>
        <v>5271.8369425363844</v>
      </c>
      <c r="L32" s="23">
        <f>IF($C$5="Twiggs stores",0.79*L28*L22,IF($C$5="Highfields upper",0.66*L28*L22,IF(AND('New Site'!$D$11="7 days per week",$C$5="New site"),IF(L22&lt;L21,0.71*L28*L22,0.71*L28*L21),IF(L22&lt;L21,L28*L22,L28*L21))))</f>
        <v>5323.5009445732403</v>
      </c>
      <c r="M32" s="23">
        <f>IF($C$5="Twiggs stores",0.79*M28*M22,IF($C$5="Highfields upper",0.66*M28*M22,IF(AND('New Site'!$D$11="7 days per week",$C$5="New site"),IF(M22&lt;M21,0.71*M28*M22,0.71*M28*M21),IF(M22&lt;M21,M28*M22,M28*M21))))</f>
        <v>5375.671253830058</v>
      </c>
      <c r="N32" s="23">
        <f>IF($C$5="Twiggs stores",0.79*N28*N22,IF($C$5="Highfields upper",0.66*N28*N22,IF(AND('New Site'!$D$11="7 days per week",$C$5="New site"),IF(N22&lt;N21,0.71*N28*N22,0.71*N28*N21),IF(N22&lt;N21,N28*N22,N28*N21))))</f>
        <v>5428.3528321175918</v>
      </c>
      <c r="O32" s="23">
        <f>IF($C$5="Twiggs stores",0.79*O28*O22,IF($C$5="Highfields upper",0.66*O28*O22,IF(AND('New Site'!$D$11="7 days per week",$C$5="New site"),IF(O22&lt;O21,0.71*O28*O22,0.71*O28*O21),IF(O22&lt;O21,O28*O22,O28*O21))))</f>
        <v>5481.5506898723443</v>
      </c>
      <c r="P32" s="23">
        <f>IF($C$5="Twiggs stores",0.79*P28*P22,IF($C$5="Highfields upper",0.66*P28*P22,IF(AND('New Site'!$D$11="7 days per week",$C$5="New site"),IF(P22&lt;P21,0.71*P28*P22,0.71*P28*P21),IF(P22&lt;P21,P28*P22,P28*P21))))</f>
        <v>5535.2698866330929</v>
      </c>
      <c r="Q32" s="23">
        <f>IF($C$5="Twiggs stores",0.79*Q28*Q22,IF($C$5="Highfields upper",0.66*Q28*Q22,IF(AND('New Site'!$D$11="7 days per week",$C$5="New site"),IF(Q22&lt;Q21,0.71*Q28*Q22,0.71*Q28*Q21),IF(Q22&lt;Q21,Q28*Q22,Q28*Q21))))</f>
        <v>5589.5155315220973</v>
      </c>
      <c r="R32" s="23">
        <f>IF($C$5="Twiggs stores",0.79*R28*R22,IF($C$5="Highfields upper",0.66*R28*R22,IF(AND('New Site'!$D$11="7 days per week",$C$5="New site"),IF(R22&lt;R21,0.71*R28*R22,0.71*R28*R21),IF(R22&lt;R21,R28*R22,R28*R21))))</f>
        <v>5644.2927837310135</v>
      </c>
      <c r="S32" s="23">
        <f>IF($C$5="Twiggs stores",0.79*S28*S22,IF($C$5="Highfields upper",0.66*S28*S22,IF(AND('New Site'!$D$11="7 days per week",$C$5="New site"),IF(S22&lt;S21,0.71*S28*S22,0.71*S28*S21),IF(S22&lt;S21,S28*S22,S28*S21))))</f>
        <v>5699.6068530115772</v>
      </c>
      <c r="T32" s="23">
        <f>IF($C$5="Twiggs stores",0.79*T28*T22,IF($C$5="Highfields upper",0.66*T28*T22,IF(AND('New Site'!$D$11="7 days per week",$C$5="New site"),IF(T22&lt;T21,0.71*T28*T22,0.71*T28*T21),IF(T22&lt;T21,T28*T22,T28*T21))))</f>
        <v>5755.4630001710912</v>
      </c>
      <c r="U32" s="23">
        <f>IF($C$5="Twiggs stores",0.79*U28*U22,IF($C$5="Highfields upper",0.66*U28*U22,IF(AND('New Site'!$D$11="7 days per week",$C$5="New site"),IF(U22&lt;U21,0.71*U28*U22,0.71*U28*U21),IF(U22&lt;U21,U28*U22,U28*U21))))</f>
        <v>5811.8665375727678</v>
      </c>
      <c r="V32" s="23">
        <f>IF($C$5="Twiggs stores",0.79*V28*V22,IF($C$5="Highfields upper",0.66*V28*V22,IF(AND('New Site'!$D$11="7 days per week",$C$5="New site"),IF(V22&lt;V21,0.71*V28*V22,0.71*V28*V21),IF(V22&lt;V21,V28*V22,V28*V21))))</f>
        <v>5868.8228296409816</v>
      </c>
      <c r="W32" s="23">
        <f>IF($C$5="Twiggs stores",0.79*W28*W22,IF($C$5="Highfields upper",0.66*W28*W22,IF(AND('New Site'!$D$11="7 days per week",$C$5="New site"),IF(W22&lt;W21,0.71*W28*W22,0.71*W28*W21),IF(W22&lt;W21,W28*W22,W28*W21))))</f>
        <v>5926.3372933714618</v>
      </c>
      <c r="X32" s="23">
        <f>IF($C$5="Twiggs stores",0.79*X28*X22,IF($C$5="Highfields upper",0.66*X28*X22,IF(AND('New Site'!$D$11="7 days per week",$C$5="New site"),IF(X22&lt;X21,0.71*X28*X22,0.71*X28*X21),IF(X22&lt;X21,X28*X22,X28*X21))))</f>
        <v>5984.4153988465032</v>
      </c>
      <c r="Y32" s="23">
        <f>IF($C$5="Twiggs stores",0.79*Y28*Y22,IF($C$5="Highfields upper",0.66*Y28*Y22,IF(AND('New Site'!$D$11="7 days per week",$C$5="New site"),IF(Y22&lt;Y21,0.71*Y28*Y22,0.71*Y28*Y21),IF(Y22&lt;Y21,Y28*Y22,Y28*Y21))))</f>
        <v>6043.0626697551988</v>
      </c>
      <c r="Z32" s="23">
        <f>IF($C$5="Twiggs stores",0.79*Z28*Z22,IF($C$5="Highfields upper",0.66*Z28*Z22,IF(AND('New Site'!$D$11="7 days per week",$C$5="New site"),IF(Z22&lt;Z21,0.71*Z28*Z22,0.71*Z28*Z21),IF(Z22&lt;Z21,Z28*Z22,Z28*Z21))))</f>
        <v>6102.2846839187996</v>
      </c>
      <c r="AA32" s="23">
        <f>IF($C$5="Twiggs stores",0.79*AA28*AA22,IF($C$5="Highfields upper",0.66*AA28*AA22,IF(AND('New Site'!$D$11="7 days per week",$C$5="New site"),IF(AA22&lt;AA21,0.71*AA28*AA22,0.71*AA28*AA21),IF(AA22&lt;AA21,AA28*AA22,AA28*AA21))))</f>
        <v>6162.0870738212043</v>
      </c>
      <c r="AB32" s="23">
        <f>IF($C$5="Twiggs stores",0.79*AB28*AB22,IF($C$5="Highfields upper",0.66*AB28*AB22,IF(AND('New Site'!$D$11="7 days per week",$C$5="New site"),IF(AB22&lt;AB21,0.71*AB28*AB22,0.71*AB28*AB21),IF(AB22&lt;AB21,AB28*AB22,AB28*AB21))))</f>
        <v>6222.475527144652</v>
      </c>
      <c r="AC32" s="23">
        <f>IF($C$5="Twiggs stores",0.79*AC28*AC22,IF($C$5="Highfields upper",0.66*AC28*AC22,IF(AND('New Site'!$D$11="7 days per week",$C$5="New site"),IF(AC22&lt;AC21,0.71*AC28*AC22,0.71*AC28*AC21),IF(AC22&lt;AC21,AC28*AC22,AC28*AC21))))</f>
        <v>6283.4557873106687</v>
      </c>
      <c r="AD32" s="23">
        <f>IF($C$5="Twiggs stores",0.79*AD28*AD22,IF($C$5="Highfields upper",0.66*AD28*AD22,IF(AND('New Site'!$D$11="7 days per week",$C$5="New site"),IF(AD22&lt;AD21,0.71*AD28*AD22,0.71*AD28*AD21),IF(AD22&lt;AD21,AD28*AD22,AD28*AD21))))</f>
        <v>6345.0336540263143</v>
      </c>
      <c r="AE32" s="23">
        <f>IF($C$5="Twiggs stores",0.79*AE28*AE22,IF($C$5="Highfields upper",0.66*AE28*AE22,IF(AND('New Site'!$D$11="7 days per week",$C$5="New site"),IF(AE22&lt;AE21,0.71*AE28*AE22,0.71*AE28*AE21),IF(AE22&lt;AE21,AE28*AE22,AE28*AE21))))</f>
        <v>6407.2149838357718</v>
      </c>
      <c r="AF32" s="23">
        <f>IF($C$5="Twiggs stores",0.79*AF28*AF22,IF($C$5="Highfields upper",0.66*AF28*AF22,IF(AND('New Site'!$D$11="7 days per week",$C$5="New site"),IF(AF22&lt;AF21,0.71*AF28*AF22,0.71*AF28*AF21),IF(AF22&lt;AF21,AF28*AF22,AF28*AF21))))</f>
        <v>6470.0056906773625</v>
      </c>
      <c r="AG32" s="23">
        <f>IF($C$5="Twiggs stores",0.79*AG28*AG22,IF($C$5="Highfields upper",0.66*AG28*AG22,IF(AND('New Site'!$D$11="7 days per week",$C$5="New site"),IF(AG22&lt;AG21,0.71*AG28*AG22,0.71*AG28*AG21),IF(AG22&lt;AG21,AG28*AG22,AG28*AG21))))</f>
        <v>6533.4117464460014</v>
      </c>
      <c r="AH32" s="23">
        <f>IF($C$5="Twiggs stores",0.79*AH28*AH22,IF($C$5="Highfields upper",0.66*AH28*AH22,IF(AND('New Site'!$D$11="7 days per week",$C$5="New site"),IF(AH22&lt;AH21,0.71*AH28*AH22,0.71*AH28*AH21),IF(AH22&lt;AH21,AH28*AH22,AH28*AH21))))</f>
        <v>6597.4391815611716</v>
      </c>
      <c r="AI32" s="23">
        <f>IF($C$5="Twiggs stores",0.79*AI28*AI22,IF($C$5="Highfields upper",0.66*AI28*AI22,IF(AND('New Site'!$D$11="7 days per week",$C$5="New site"),IF(AI22&lt;AI21,0.71*AI28*AI22,0.71*AI28*AI21),IF(AI22&lt;AI21,AI28*AI22,AI28*AI21))))</f>
        <v>6662.0940855404715</v>
      </c>
      <c r="AJ32" s="23">
        <f>IF($C$5="Twiggs stores",0.79*AJ28*AJ22,IF($C$5="Highfields upper",0.66*AJ28*AJ22,IF(AND('New Site'!$D$11="7 days per week",$C$5="New site"),IF(AJ22&lt;AJ21,0.71*AJ28*AJ22,0.71*AJ28*AJ21),IF(AJ22&lt;AJ21,AJ28*AJ22,AJ28*AJ21))))</f>
        <v>6727.3826075787692</v>
      </c>
      <c r="AK32" s="23">
        <f>IF($C$5="Twiggs stores",0.79*AK28*AK22,IF($C$5="Highfields upper",0.66*AK28*AK22,IF(AND('New Site'!$D$11="7 days per week",$C$5="New site"),IF(AK22&lt;AK21,0.71*AK28*AK22,0.71*AK28*AK21),IF(AK22&lt;AK21,AK28*AK22,AK28*AK21))))</f>
        <v>6793.3109571330406</v>
      </c>
      <c r="AL32" s="23">
        <f>IF($C$5="Twiggs stores",0.79*AL28*AL22,IF($C$5="Highfields upper",0.66*AL28*AL22,IF(AND('New Site'!$D$11="7 days per week",$C$5="New site"),IF(AL22&lt;AL21,0.71*AL28*AL22,0.71*AL28*AL21),IF(AL22&lt;AL21,AL28*AL22,AL28*AL21))))</f>
        <v>6859.8854045129447</v>
      </c>
      <c r="AM32" s="23">
        <f>IF($C$5="Twiggs stores",0.79*AM28*AM22,IF($C$5="Highfields upper",0.66*AM28*AM22,IF(AND('New Site'!$D$11="7 days per week",$C$5="New site"),IF(AM22&lt;AM21,0.71*AM28*AM22,0.71*AM28*AM21),IF(AM22&lt;AM21,AM28*AM22,AM28*AM21))))</f>
        <v>6927.1122814771716</v>
      </c>
      <c r="AN32" s="23">
        <f>IF($C$5="Twiggs stores",0.79*AN28*AN22,IF($C$5="Highfields upper",0.66*AN28*AN22,IF(AND('New Site'!$D$11="7 days per week",$C$5="New site"),IF(AN22&lt;AN21,0.71*AN28*AN22,0.71*AN28*AN21),IF(AN22&lt;AN21,AN28*AN22,AN28*AN21))))</f>
        <v>6994.9979818356469</v>
      </c>
      <c r="AO32" s="23">
        <f>IF($C$5="Twiggs stores",0.79*AO28*AO22,IF($C$5="Highfields upper",0.66*AO28*AO22,IF(AND('New Site'!$D$11="7 days per week",$C$5="New site"),IF(AO22&lt;AO21,0.71*AO28*AO22,0.71*AO28*AO21),IF(AO22&lt;AO21,AO28*AO22,AO28*AO21))))</f>
        <v>7063.5489620576363</v>
      </c>
      <c r="AP32" s="23">
        <f>IF($C$5="Twiggs stores",0.79*AP28*AP22,IF($C$5="Highfields upper",0.66*AP28*AP22,IF(AND('New Site'!$D$11="7 days per week",$C$5="New site"),IF(AP22&lt;AP21,0.71*AP28*AP22,0.71*AP28*AP21),IF(AP22&lt;AP21,AP28*AP22,AP28*AP21))))</f>
        <v>7132.771741885801</v>
      </c>
      <c r="AQ32" s="23">
        <f>IF($C$5="Twiggs stores",0.79*AQ28*AQ22,IF($C$5="Highfields upper",0.66*AQ28*AQ22,IF(AND('New Site'!$D$11="7 days per week",$C$5="New site"),IF(AQ22&lt;AQ21,0.71*AQ28*AQ22,0.71*AQ28*AQ21),IF(AQ22&lt;AQ21,AQ28*AQ22,AQ28*AQ21))))</f>
        <v>7202.6729049562819</v>
      </c>
      <c r="AR32" s="23">
        <f>IF($C$5="Twiggs stores",0.79*AR28*AR22,IF($C$5="Highfields upper",0.66*AR28*AR22,IF(AND('New Site'!$D$11="7 days per week",$C$5="New site"),IF(AR22&lt;AR21,0.71*AR28*AR22,0.71*AR28*AR21),IF(AR22&lt;AR21,AR28*AR22,AR28*AR21))))</f>
        <v>7273.259099424853</v>
      </c>
      <c r="AS32" s="23">
        <f>IF($C$5="Twiggs stores",0.79*AS28*AS22,IF($C$5="Highfields upper",0.66*AS28*AS22,IF(AND('New Site'!$D$11="7 days per week",$C$5="New site"),IF(AS22&lt;AS21,0.71*AS28*AS22,0.71*AS28*AS21),IF(AS22&lt;AS21,AS28*AS22,AS28*AS21))))</f>
        <v>7344.5370385992164</v>
      </c>
      <c r="AT32" s="23">
        <f>IF($C$5="Twiggs stores",0.79*AT28*AT22,IF($C$5="Highfields upper",0.66*AT28*AT22,IF(AND('New Site'!$D$11="7 days per week",$C$5="New site"),IF(AT22&lt;AT21,0.71*AT28*AT22,0.71*AT28*AT21),IF(AT22&lt;AT21,AT28*AT22,AT28*AT21))))</f>
        <v>7416.5135015774895</v>
      </c>
      <c r="AU32" s="23">
        <f>IF($C$5="Twiggs stores",0.79*AU28*AU22,IF($C$5="Highfields upper",0.66*AU28*AU22,IF(AND('New Site'!$D$11="7 days per week",$C$5="New site"),IF(AU22&lt;AU21,0.71*AU28*AU22,0.71*AU28*AU21),IF(AU22&lt;AU21,AU28*AU22,AU28*AU21))))</f>
        <v>7489.1953338929497</v>
      </c>
      <c r="AV32" s="23">
        <f>IF($C$5="Twiggs stores",0.79*AV28*AV22,IF($C$5="Highfields upper",0.66*AV28*AV22,IF(AND('New Site'!$D$11="7 days per week",$C$5="New site"),IF(AV22&lt;AV21,0.71*AV28*AV22,0.71*AV28*AV21),IF(AV22&lt;AV21,AV28*AV22,AV28*AV21))))</f>
        <v>7562.5894481651003</v>
      </c>
      <c r="AW32" s="23">
        <f>IF($C$5="Twiggs stores",0.79*AW28*AW22,IF($C$5="Highfields upper",0.66*AW28*AW22,IF(AND('New Site'!$D$11="7 days per week",$C$5="New site"),IF(AW22&lt;AW21,0.71*AW28*AW22,0.71*AW28*AW21),IF(AW22&lt;AW21,AW28*AW22,AW28*AW21))))</f>
        <v>7636.7028247571179</v>
      </c>
      <c r="AX32" s="23">
        <f>IF($C$5="Twiggs stores",0.79*AX28*AX22,IF($C$5="Highfields upper",0.66*AX28*AX22,IF(AND('New Site'!$D$11="7 days per week",$C$5="New site"),IF(AX22&lt;AX21,0.71*AX28*AX22,0.71*AX28*AX21),IF(AX22&lt;AX21,AX28*AX22,AX28*AX21))))</f>
        <v>7711.5425124397379</v>
      </c>
      <c r="AY32" s="23">
        <f>IF($C$5="Twiggs stores",0.79*AY28*AY22,IF($C$5="Highfields upper",0.66*AY28*AY22,IF(AND('New Site'!$D$11="7 days per week",$C$5="New site"),IF(AY22&lt;AY21,0.71*AY28*AY22,0.71*AY28*AY21),IF(AY22&lt;AY21,AY28*AY22,AY28*AY21))))</f>
        <v>7787.1156290616482</v>
      </c>
      <c r="AZ32" s="23">
        <f>IF($C$5="Twiggs stores",0.79*AZ28*AZ22,IF($C$5="Highfields upper",0.66*AZ28*AZ22,IF(AND('New Site'!$D$11="7 days per week",$C$5="New site"),IF(AZ22&lt;AZ21,0.71*AZ28*AZ22,0.71*AZ28*AZ21),IF(AZ22&lt;AZ21,AZ28*AZ22,AZ28*AZ21))))</f>
        <v>7863.4293622264531</v>
      </c>
      <c r="BA32" s="23">
        <f>IF($C$5="Twiggs stores",0.79*BA28*BA22,IF($C$5="Highfields upper",0.66*BA28*BA22,IF(AND('New Site'!$D$11="7 days per week",$C$5="New site"),IF(BA22&lt;BA21,0.71*BA28*BA22,0.71*BA28*BA21),IF(BA22&lt;BA21,BA28*BA22,BA28*BA21))))</f>
        <v>7940.490969976272</v>
      </c>
      <c r="BB32" s="23">
        <f>IF($C$5="Twiggs stores",0.79*BB28*BB22,IF($C$5="Highfields upper",0.66*BB28*BB22,IF(AND('New Site'!$D$11="7 days per week",$C$5="New site"),IF(BB22&lt;BB21,0.71*BB28*BB22,0.71*BB28*BB21),IF(BB22&lt;BB21,BB28*BB22,BB28*BB21))))</f>
        <v>8018.3077814820381</v>
      </c>
      <c r="BC32" s="23">
        <f>IF($C$5="Twiggs stores",0.79*BC28*BC22,IF($C$5="Highfields upper",0.66*BC28*BC22,IF(AND('New Site'!$D$11="7 days per week",$C$5="New site"),IF(BC22&lt;BC21,0.71*BC28*BC22,0.71*BC28*BC21),IF(BC22&lt;BC21,BC28*BC22,BC28*BC21))))</f>
        <v>8096.8871977405624</v>
      </c>
      <c r="BD32" s="23">
        <f>IF($C$5="Twiggs stores",0.79*BD28*BD22,IF($C$5="Highfields upper",0.66*BD28*BD22,IF(AND('New Site'!$D$11="7 days per week",$C$5="New site"),IF(BD22&lt;BD21,0.71*BD28*BD22,0.71*BD28*BD21),IF(BD22&lt;BD21,BD28*BD22,BD28*BD21))))</f>
        <v>8176.2366922784204</v>
      </c>
      <c r="BE32" s="23">
        <f>IF($C$5="Twiggs stores",0.79*BE28*BE22,IF($C$5="Highfields upper",0.66*BE28*BE22,IF(AND('New Site'!$D$11="7 days per week",$C$5="New site"),IF(BE22&lt;BE21,0.71*BE28*BE22,0.71*BE28*BE21),IF(BE22&lt;BE21,BE28*BE22,BE28*BE21))))</f>
        <v>8256.3638118627496</v>
      </c>
      <c r="BF32" s="23">
        <f>IF($C$5="Twiggs stores",0.79*BF28*BF22,IF($C$5="Highfields upper",0.66*BF28*BF22,IF(AND('New Site'!$D$11="7 days per week",$C$5="New site"),IF(BF22&lt;BF21,0.71*BF28*BF22,0.71*BF28*BF21),IF(BF22&lt;BF21,BF28*BF22,BF28*BF21))))</f>
        <v>8337.2761772190024</v>
      </c>
      <c r="BG32" s="23">
        <f>IF($C$5="Twiggs stores",0.79*BG28*BG22,IF($C$5="Highfields upper",0.66*BG28*BG22,IF(AND('New Site'!$D$11="7 days per week",$C$5="New site"),IF(BG22&lt;BG21,0.71*BG28*BG22,0.71*BG28*BG21),IF(BG22&lt;BG21,BG28*BG22,BG28*BG21))))</f>
        <v>8418.9814837557497</v>
      </c>
      <c r="BH32" s="23">
        <f>IF($C$5="Twiggs stores",0.79*BH28*BH22,IF($C$5="Highfields upper",0.66*BH28*BH22,IF(AND('New Site'!$D$11="7 days per week",$C$5="New site"),IF(BH22&lt;BH21,0.71*BH28*BH22,0.71*BH28*BH21),IF(BH22&lt;BH21,BH28*BH22,BH28*BH21))))</f>
        <v>8501.4875022965571</v>
      </c>
      <c r="BI32" s="23">
        <f>IF($C$5="Twiggs stores",0.79*BI28*BI22,IF($C$5="Highfields upper",0.66*BI28*BI22,IF(AND('New Site'!$D$11="7 days per week",$C$5="New site"),IF(BI22&lt;BI21,0.71*BI28*BI22,0.71*BI28*BI21),IF(BI22&lt;BI21,BI28*BI22,BI28*BI21))))</f>
        <v>8584.8020798190628</v>
      </c>
      <c r="BJ32" s="23">
        <f>IF($C$5="Twiggs stores",0.79*BJ28*BJ22,IF($C$5="Highfields upper",0.66*BJ28*BJ22,IF(AND('New Site'!$D$11="7 days per week",$C$5="New site"),IF(BJ22&lt;BJ21,0.71*BJ28*BJ22,0.71*BJ28*BJ21),IF(BJ22&lt;BJ21,BJ28*BJ22,BJ28*BJ21))))</f>
        <v>8668.9331402012886</v>
      </c>
      <c r="BK32" s="23">
        <f>IF($C$5="Twiggs stores",0.79*BK28*BK22,IF($C$5="Highfields upper",0.66*BK28*BK22,IF(AND('New Site'!$D$11="7 days per week",$C$5="New site"),IF(BK22&lt;BK21,0.71*BK28*BK22,0.71*BK28*BK21),IF(BK22&lt;BK21,BK28*BK22,BK28*BK21))))</f>
        <v>8753.8886849752616</v>
      </c>
      <c r="BL32" s="23">
        <f>IF($C$5="Twiggs stores",0.79*BL28*BL22,IF($C$5="Highfields upper",0.66*BL28*BL22,IF(AND('New Site'!$D$11="7 days per week",$C$5="New site"),IF(BL22&lt;BL21,0.71*BL28*BL22,0.71*BL28*BL21),IF(BL22&lt;BL21,BL28*BL22,BL28*BL21))))</f>
        <v>8839.67679408802</v>
      </c>
      <c r="BM32" s="23">
        <f>IF($C$5="Twiggs stores",0.79*BM28*BM22,IF($C$5="Highfields upper",0.66*BM28*BM22,IF(AND('New Site'!$D$11="7 days per week",$C$5="New site"),IF(BM22&lt;BM21,0.71*BM28*BM22,0.71*BM28*BM21),IF(BM22&lt;BM21,BM28*BM22,BM28*BM21))))</f>
        <v>8926.3056266700823</v>
      </c>
    </row>
    <row r="33" spans="1:71" s="23" customFormat="1" x14ac:dyDescent="0.35">
      <c r="A33" s="129"/>
      <c r="B33" s="23" t="s">
        <v>108</v>
      </c>
      <c r="C33" s="103">
        <f>SUM(E33:BM33)</f>
        <v>0</v>
      </c>
      <c r="E33" s="23">
        <f>IF(E22&gt;E21,IF(E22-E21&lt;$M$5,(E22-E21)*E27,$M$5*E27),0)</f>
        <v>0</v>
      </c>
      <c r="F33" s="23">
        <f>IF(F22&gt;F21,IF(F22-F21&lt;$M$5,(F22-F21)*F27,$M$5*F27),0)</f>
        <v>0</v>
      </c>
      <c r="G33" s="23">
        <f t="shared" ref="G33:BM33" si="12">IF(G22&gt;G21,IF(G22-G21&lt;$M$5,(G22-G21)*G27,$M$5*G27),0)</f>
        <v>0</v>
      </c>
      <c r="H33" s="23">
        <f t="shared" si="12"/>
        <v>0</v>
      </c>
      <c r="I33" s="23">
        <f t="shared" si="12"/>
        <v>0</v>
      </c>
      <c r="J33" s="23">
        <f t="shared" si="12"/>
        <v>0</v>
      </c>
      <c r="K33" s="23">
        <f t="shared" si="12"/>
        <v>0</v>
      </c>
      <c r="L33" s="23">
        <f t="shared" si="12"/>
        <v>0</v>
      </c>
      <c r="M33" s="23">
        <f t="shared" si="12"/>
        <v>0</v>
      </c>
      <c r="N33" s="23">
        <f t="shared" si="12"/>
        <v>0</v>
      </c>
      <c r="O33" s="23">
        <f t="shared" si="12"/>
        <v>0</v>
      </c>
      <c r="P33" s="23">
        <f t="shared" si="12"/>
        <v>0</v>
      </c>
      <c r="Q33" s="23">
        <f t="shared" si="12"/>
        <v>0</v>
      </c>
      <c r="R33" s="23">
        <f t="shared" si="12"/>
        <v>0</v>
      </c>
      <c r="S33" s="23">
        <f t="shared" si="12"/>
        <v>0</v>
      </c>
      <c r="T33" s="23">
        <f t="shared" si="12"/>
        <v>0</v>
      </c>
      <c r="U33" s="23">
        <f t="shared" si="12"/>
        <v>0</v>
      </c>
      <c r="V33" s="23">
        <f t="shared" si="12"/>
        <v>0</v>
      </c>
      <c r="W33" s="23">
        <f t="shared" si="12"/>
        <v>0</v>
      </c>
      <c r="X33" s="23">
        <f t="shared" si="12"/>
        <v>0</v>
      </c>
      <c r="Y33" s="23">
        <f t="shared" si="12"/>
        <v>0</v>
      </c>
      <c r="Z33" s="23">
        <f t="shared" si="12"/>
        <v>0</v>
      </c>
      <c r="AA33" s="23">
        <f t="shared" si="12"/>
        <v>0</v>
      </c>
      <c r="AB33" s="23">
        <f t="shared" si="12"/>
        <v>0</v>
      </c>
      <c r="AC33" s="23">
        <f t="shared" si="12"/>
        <v>0</v>
      </c>
      <c r="AD33" s="23">
        <f t="shared" si="12"/>
        <v>0</v>
      </c>
      <c r="AE33" s="23">
        <f t="shared" si="12"/>
        <v>0</v>
      </c>
      <c r="AF33" s="23">
        <f t="shared" si="12"/>
        <v>0</v>
      </c>
      <c r="AG33" s="23">
        <f t="shared" si="12"/>
        <v>0</v>
      </c>
      <c r="AH33" s="23">
        <f t="shared" si="12"/>
        <v>0</v>
      </c>
      <c r="AI33" s="23">
        <f t="shared" si="12"/>
        <v>0</v>
      </c>
      <c r="AJ33" s="23">
        <f t="shared" si="12"/>
        <v>0</v>
      </c>
      <c r="AK33" s="23">
        <f t="shared" si="12"/>
        <v>0</v>
      </c>
      <c r="AL33" s="23">
        <f t="shared" si="12"/>
        <v>0</v>
      </c>
      <c r="AM33" s="23">
        <f t="shared" si="12"/>
        <v>0</v>
      </c>
      <c r="AN33" s="23">
        <f t="shared" si="12"/>
        <v>0</v>
      </c>
      <c r="AO33" s="23">
        <f t="shared" si="12"/>
        <v>0</v>
      </c>
      <c r="AP33" s="23">
        <f t="shared" si="12"/>
        <v>0</v>
      </c>
      <c r="AQ33" s="23">
        <f t="shared" si="12"/>
        <v>0</v>
      </c>
      <c r="AR33" s="23">
        <f t="shared" si="12"/>
        <v>0</v>
      </c>
      <c r="AS33" s="23">
        <f t="shared" si="12"/>
        <v>0</v>
      </c>
      <c r="AT33" s="23">
        <f t="shared" si="12"/>
        <v>0</v>
      </c>
      <c r="AU33" s="23">
        <f t="shared" si="12"/>
        <v>0</v>
      </c>
      <c r="AV33" s="23">
        <f t="shared" si="12"/>
        <v>0</v>
      </c>
      <c r="AW33" s="23">
        <f t="shared" si="12"/>
        <v>0</v>
      </c>
      <c r="AX33" s="23">
        <f t="shared" si="12"/>
        <v>0</v>
      </c>
      <c r="AY33" s="23">
        <f t="shared" si="12"/>
        <v>0</v>
      </c>
      <c r="AZ33" s="23">
        <f t="shared" si="12"/>
        <v>0</v>
      </c>
      <c r="BA33" s="23">
        <f t="shared" si="12"/>
        <v>0</v>
      </c>
      <c r="BB33" s="23">
        <f t="shared" si="12"/>
        <v>0</v>
      </c>
      <c r="BC33" s="23">
        <f t="shared" si="12"/>
        <v>0</v>
      </c>
      <c r="BD33" s="23">
        <f t="shared" si="12"/>
        <v>0</v>
      </c>
      <c r="BE33" s="23">
        <f t="shared" si="12"/>
        <v>0</v>
      </c>
      <c r="BF33" s="23">
        <f t="shared" si="12"/>
        <v>0</v>
      </c>
      <c r="BG33" s="23">
        <f t="shared" si="12"/>
        <v>0</v>
      </c>
      <c r="BH33" s="23">
        <f t="shared" si="12"/>
        <v>0</v>
      </c>
      <c r="BI33" s="23">
        <f t="shared" si="12"/>
        <v>0</v>
      </c>
      <c r="BJ33" s="23">
        <f t="shared" si="12"/>
        <v>0</v>
      </c>
      <c r="BK33" s="23">
        <f t="shared" si="12"/>
        <v>0</v>
      </c>
      <c r="BL33" s="23">
        <f t="shared" si="12"/>
        <v>0</v>
      </c>
      <c r="BM33" s="23">
        <f t="shared" si="12"/>
        <v>0</v>
      </c>
    </row>
    <row r="34" spans="1:71" s="23" customFormat="1" x14ac:dyDescent="0.35">
      <c r="A34" s="129"/>
      <c r="B34" s="23" t="s">
        <v>109</v>
      </c>
      <c r="C34" s="103">
        <f>SUM(E34:BM34)</f>
        <v>44021.319256047929</v>
      </c>
      <c r="E34" s="23">
        <f>IF($C$5="Twiggs stores",0.21*E26*E22,IF($C$5="Highfields upper",0.34*E26*E22,IF(AND('New Site'!$D$11="7 days per week",$C$5="New site"),0.29*E26*(E21-E22),IF(E22&lt;E21,0,E26*(E21-E22)))))</f>
        <v>541.23299999999995</v>
      </c>
      <c r="F34" s="23">
        <f>IF($C$5="Twiggs stores",0.21*F26*F22,IF($C$5="Highfields upper",0.34*F26*F22,IF(AND('New Site'!$D$11="7 days per week",$C$5="New site"),0.29*F26*(F21-F22),IF(F22&lt;F21,0,F26*(F21-F22)))))</f>
        <v>535.82066999999995</v>
      </c>
      <c r="G34" s="23">
        <f>IF($C$5="Twiggs stores",0.21*G26*G22,IF($C$5="Highfields upper",0.34*G26*G22,IF(AND('New Site'!$D$11="7 days per week",$C$5="New site"),0.29*G26*(G21-G22),IF(G22&lt;G21,0,G26*(G21-G22)))))</f>
        <v>541.07171256599997</v>
      </c>
      <c r="H34" s="23">
        <f>IF($C$5="Twiggs stores",0.21*H26*H22,IF($C$5="Highfields upper",0.34*H26*H22,IF(AND('New Site'!$D$11="7 days per week",$C$5="New site"),0.29*H26*(H21-H22),IF(H22&lt;H21,0,H26*(H21-H22)))))</f>
        <v>546.37421534914677</v>
      </c>
      <c r="I34" s="23">
        <f>IF($C$5="Twiggs stores",0.21*I26*I22,IF($C$5="Highfields upper",0.34*I26*I22,IF(AND('New Site'!$D$11="7 days per week",$C$5="New site"),0.29*I26*(I21-I22),IF(I22&lt;I21,0,I26*(I21-I22)))))</f>
        <v>551.72868265956845</v>
      </c>
      <c r="J34" s="23">
        <f>IF($C$5="Twiggs stores",0.21*J26*J22,IF($C$5="Highfields upper",0.34*J26*J22,IF(AND('New Site'!$D$11="7 days per week",$C$5="New site"),0.29*J26*(J21-J22),IF(J22&lt;J21,0,J26*(J21-J22)))))</f>
        <v>557.13562374963215</v>
      </c>
      <c r="K34" s="23">
        <f>IF($C$5="Twiggs stores",0.21*K26*K22,IF($C$5="Highfields upper",0.34*K26*K22,IF(AND('New Site'!$D$11="7 days per week",$C$5="New site"),0.29*K26*(K21-K22),IF(K22&lt;K21,0,K26*(K21-K22)))))</f>
        <v>562.59555286237855</v>
      </c>
      <c r="L34" s="23">
        <f>IF($C$5="Twiggs stores",0.21*L26*L22,IF($C$5="Highfields upper",0.34*L26*L22,IF(AND('New Site'!$D$11="7 days per week",$C$5="New site"),0.29*L26*(L21-L22),IF(L22&lt;L21,0,L26*(L21-L22)))))</f>
        <v>568.1089892804298</v>
      </c>
      <c r="M34" s="23">
        <f>IF($C$5="Twiggs stores",0.21*M26*M22,IF($C$5="Highfields upper",0.34*M26*M22,IF(AND('New Site'!$D$11="7 days per week",$C$5="New site"),0.29*M26*(M21-M22),IF(M22&lt;M21,0,M26*(M21-M22)))))</f>
        <v>573.67645737537805</v>
      </c>
      <c r="N34" s="23">
        <f>IF($C$5="Twiggs stores",0.21*N26*N22,IF($C$5="Highfields upper",0.34*N26*N22,IF(AND('New Site'!$D$11="7 days per week",$C$5="New site"),0.29*N26*(N21-N22),IF(N22&lt;N21,0,N26*(N21-N22)))))</f>
        <v>579.29848665765678</v>
      </c>
      <c r="O34" s="23">
        <f>IF($C$5="Twiggs stores",0.21*O26*O22,IF($C$5="Highfields upper",0.34*O26*O22,IF(AND('New Site'!$D$11="7 days per week",$C$5="New site"),0.29*O26*(O21-O22),IF(O22&lt;O21,0,O26*(O21-O22)))))</f>
        <v>584.97561182690197</v>
      </c>
      <c r="P34" s="23">
        <f>IF($C$5="Twiggs stores",0.21*P26*P22,IF($C$5="Highfields upper",0.34*P26*P22,IF(AND('New Site'!$D$11="7 days per week",$C$5="New site"),0.29*P26*(P21-P22),IF(P22&lt;P21,0,P26*(P21-P22)))))</f>
        <v>590.70837282280547</v>
      </c>
      <c r="Q34" s="23">
        <f>IF($C$5="Twiggs stores",0.21*Q26*Q22,IF($C$5="Highfields upper",0.34*Q26*Q22,IF(AND('New Site'!$D$11="7 days per week",$C$5="New site"),0.29*Q26*(Q21-Q22),IF(Q22&lt;Q21,0,Q26*(Q21-Q22)))))</f>
        <v>596.49731487646898</v>
      </c>
      <c r="R34" s="23">
        <f>IF($C$5="Twiggs stores",0.21*R26*R22,IF($C$5="Highfields upper",0.34*R26*R22,IF(AND('New Site'!$D$11="7 days per week",$C$5="New site"),0.29*R26*(R21-R22),IF(R22&lt;R21,0,R26*(R21-R22)))))</f>
        <v>602.34298856225848</v>
      </c>
      <c r="S34" s="23">
        <f>IF($C$5="Twiggs stores",0.21*S26*S22,IF($C$5="Highfields upper",0.34*S26*S22,IF(AND('New Site'!$D$11="7 days per week",$C$5="New site"),0.29*S26*(S21-S22),IF(S22&lt;S21,0,S26*(S21-S22)))))</f>
        <v>608.24594985016859</v>
      </c>
      <c r="T34" s="23">
        <f>IF($C$5="Twiggs stores",0.21*T26*T22,IF($C$5="Highfields upper",0.34*T26*T22,IF(AND('New Site'!$D$11="7 days per week",$C$5="New site"),0.29*T26*(T21-T22),IF(T22&lt;T21,0,T26*(T21-T22)))))</f>
        <v>614.20676015870026</v>
      </c>
      <c r="U34" s="23">
        <f>IF($C$5="Twiggs stores",0.21*U26*U22,IF($C$5="Highfields upper",0.34*U26*U22,IF(AND('New Site'!$D$11="7 days per week",$C$5="New site"),0.29*U26*(U21-U22),IF(U22&lt;U21,0,U26*(U21-U22)))))</f>
        <v>620.22598640825561</v>
      </c>
      <c r="V34" s="23">
        <f>IF($C$5="Twiggs stores",0.21*V26*V22,IF($C$5="Highfields upper",0.34*V26*V22,IF(AND('New Site'!$D$11="7 days per week",$C$5="New site"),0.29*V26*(V21-V22),IF(V22&lt;V21,0,V26*(V21-V22)))))</f>
        <v>626.30420107505643</v>
      </c>
      <c r="W34" s="23">
        <f>IF($C$5="Twiggs stores",0.21*W26*W22,IF($C$5="Highfields upper",0.34*W26*W22,IF(AND('New Site'!$D$11="7 days per week",$C$5="New site"),0.29*W26*(W21-W22),IF(W22&lt;W21,0,W26*(W21-W22)))))</f>
        <v>632.44198224559204</v>
      </c>
      <c r="X34" s="23">
        <f>IF($C$5="Twiggs stores",0.21*X26*X22,IF($C$5="Highfields upper",0.34*X26*X22,IF(AND('New Site'!$D$11="7 days per week",$C$5="New site"),0.29*X26*(X21-X22),IF(X22&lt;X21,0,X26*(X21-X22)))))</f>
        <v>638.63991367159872</v>
      </c>
      <c r="Y34" s="23">
        <f>IF($C$5="Twiggs stores",0.21*Y26*Y22,IF($C$5="Highfields upper",0.34*Y26*Y22,IF(AND('New Site'!$D$11="7 days per week",$C$5="New site"),0.29*Y26*(Y21-Y22),IF(Y22&lt;Y21,0,Y26*(Y21-Y22)))))</f>
        <v>644.89858482558043</v>
      </c>
      <c r="Z34" s="23">
        <f>IF($C$5="Twiggs stores",0.21*Z26*Z22,IF($C$5="Highfields upper",0.34*Z26*Z22,IF(AND('New Site'!$D$11="7 days per week",$C$5="New site"),0.29*Z26*(Z21-Z22),IF(Z22&lt;Z21,0,Z26*(Z21-Z22)))))</f>
        <v>651.21859095687114</v>
      </c>
      <c r="AA34" s="23">
        <f>IF($C$5="Twiggs stores",0.21*AA26*AA22,IF($C$5="Highfields upper",0.34*AA26*AA22,IF(AND('New Site'!$D$11="7 days per week",$C$5="New site"),0.29*AA26*(AA21-AA22),IF(AA22&lt;AA21,0,AA26*(AA21-AA22)))))</f>
        <v>657.60053314824859</v>
      </c>
      <c r="AB34" s="23">
        <f>IF($C$5="Twiggs stores",0.21*AB26*AB22,IF($C$5="Highfields upper",0.34*AB26*AB22,IF(AND('New Site'!$D$11="7 days per week",$C$5="New site"),0.29*AB26*(AB21-AB22),IF(AB22&lt;AB21,0,AB26*(AB21-AB22)))))</f>
        <v>664.04501837310147</v>
      </c>
      <c r="AC34" s="23">
        <f>IF($C$5="Twiggs stores",0.21*AC26*AC22,IF($C$5="Highfields upper",0.34*AC26*AC22,IF(AND('New Site'!$D$11="7 days per week",$C$5="New site"),0.29*AC26*(AC21-AC22),IF(AC22&lt;AC21,0,AC26*(AC21-AC22)))))</f>
        <v>670.55265955315781</v>
      </c>
      <c r="AD34" s="23">
        <f>IF($C$5="Twiggs stores",0.21*AD26*AD22,IF($C$5="Highfields upper",0.34*AD26*AD22,IF(AND('New Site'!$D$11="7 days per week",$C$5="New site"),0.29*AD26*(AD21-AD22),IF(AD22&lt;AD21,0,AD26*(AD21-AD22)))))</f>
        <v>677.12407561677878</v>
      </c>
      <c r="AE34" s="23">
        <f>IF($C$5="Twiggs stores",0.21*AE26*AE22,IF($C$5="Highfields upper",0.34*AE26*AE22,IF(AND('New Site'!$D$11="7 days per week",$C$5="New site"),0.29*AE26*(AE21-AE22),IF(AE22&lt;AE21,0,AE26*(AE21-AE22)))))</f>
        <v>683.75989155782327</v>
      </c>
      <c r="AF34" s="23">
        <f>IF($C$5="Twiggs stores",0.21*AF26*AF22,IF($C$5="Highfields upper",0.34*AF26*AF22,IF(AND('New Site'!$D$11="7 days per week",$C$5="New site"),0.29*AF26*(AF21-AF22),IF(AF22&lt;AF21,0,AF26*(AF21-AF22)))))</f>
        <v>690.4607384950898</v>
      </c>
      <c r="AG34" s="23">
        <f>IF($C$5="Twiggs stores",0.21*AG26*AG22,IF($C$5="Highfields upper",0.34*AG26*AG22,IF(AND('New Site'!$D$11="7 days per week",$C$5="New site"),0.29*AG26*(AG21-AG22),IF(AG22&lt;AG21,0,AG26*(AG21-AG22)))))</f>
        <v>697.22725373234175</v>
      </c>
      <c r="AH34" s="23">
        <f>IF($C$5="Twiggs stores",0.21*AH26*AH22,IF($C$5="Highfields upper",0.34*AH26*AH22,IF(AND('New Site'!$D$11="7 days per week",$C$5="New site"),0.29*AH26*(AH21-AH22),IF(AH22&lt;AH21,0,AH26*(AH21-AH22)))))</f>
        <v>704.06008081891878</v>
      </c>
      <c r="AI34" s="23">
        <f>IF($C$5="Twiggs stores",0.21*AI26*AI22,IF($C$5="Highfields upper",0.34*AI26*AI22,IF(AND('New Site'!$D$11="7 days per week",$C$5="New site"),0.29*AI26*(AI21-AI22),IF(AI22&lt;AI21,0,AI26*(AI21-AI22)))))</f>
        <v>710.95986961094422</v>
      </c>
      <c r="AJ34" s="23">
        <f>IF($C$5="Twiggs stores",0.21*AJ26*AJ22,IF($C$5="Highfields upper",0.34*AJ26*AJ22,IF(AND('New Site'!$D$11="7 days per week",$C$5="New site"),0.29*AJ26*(AJ21-AJ22),IF(AJ22&lt;AJ21,0,AJ26*(AJ21-AJ22)))))</f>
        <v>717.92727633313143</v>
      </c>
      <c r="AK34" s="23">
        <f>IF($C$5="Twiggs stores",0.21*AK26*AK22,IF($C$5="Highfields upper",0.34*AK26*AK22,IF(AND('New Site'!$D$11="7 days per week",$C$5="New site"),0.29*AK26*(AK21-AK22),IF(AK22&lt;AK21,0,AK26*(AK21-AK22)))))</f>
        <v>724.96296364119598</v>
      </c>
      <c r="AL34" s="23">
        <f>IF($C$5="Twiggs stores",0.21*AL26*AL22,IF($C$5="Highfields upper",0.34*AL26*AL22,IF(AND('New Site'!$D$11="7 days per week",$C$5="New site"),0.29*AL26*(AL21-AL22),IF(AL22&lt;AL21,0,AL26*(AL21-AL22)))))</f>
        <v>732.06760068487972</v>
      </c>
      <c r="AM34" s="23">
        <f>IF($C$5="Twiggs stores",0.21*AM26*AM22,IF($C$5="Highfields upper",0.34*AM26*AM22,IF(AND('New Site'!$D$11="7 days per week",$C$5="New site"),0.29*AM26*(AM21-AM22),IF(AM22&lt;AM21,0,AM26*(AM21-AM22)))))</f>
        <v>739.24186317159149</v>
      </c>
      <c r="AN34" s="23">
        <f>IF($C$5="Twiggs stores",0.21*AN26*AN22,IF($C$5="Highfields upper",0.34*AN26*AN22,IF(AND('New Site'!$D$11="7 days per week",$C$5="New site"),0.29*AN26*(AN21-AN22),IF(AN22&lt;AN21,0,AN26*(AN21-AN22)))))</f>
        <v>746.48643343067317</v>
      </c>
      <c r="AO34" s="23">
        <f>IF($C$5="Twiggs stores",0.21*AO26*AO22,IF($C$5="Highfields upper",0.34*AO26*AO22,IF(AND('New Site'!$D$11="7 days per week",$C$5="New site"),0.29*AO26*(AO21-AO22),IF(AO22&lt;AO21,0,AO26*(AO21-AO22)))))</f>
        <v>753.80200047829362</v>
      </c>
      <c r="AP34" s="23">
        <f>IF($C$5="Twiggs stores",0.21*AP26*AP22,IF($C$5="Highfields upper",0.34*AP26*AP22,IF(AND('New Site'!$D$11="7 days per week",$C$5="New site"),0.29*AP26*(AP21-AP22),IF(AP22&lt;AP21,0,AP26*(AP21-AP22)))))</f>
        <v>761.18926008298081</v>
      </c>
      <c r="AQ34" s="23">
        <f>IF($C$5="Twiggs stores",0.21*AQ26*AQ22,IF($C$5="Highfields upper",0.34*AQ26*AQ22,IF(AND('New Site'!$D$11="7 days per week",$C$5="New site"),0.29*AQ26*(AQ21-AQ22),IF(AQ22&lt;AQ21,0,AQ26*(AQ21-AQ22)))))</f>
        <v>768.64891483179406</v>
      </c>
      <c r="AR34" s="23">
        <f>IF($C$5="Twiggs stores",0.21*AR26*AR22,IF($C$5="Highfields upper",0.34*AR26*AR22,IF(AND('New Site'!$D$11="7 days per week",$C$5="New site"),0.29*AR26*(AR21-AR22),IF(AR22&lt;AR21,0,AR26*(AR21-AR22)))))</f>
        <v>776.18167419714575</v>
      </c>
      <c r="AS34" s="23">
        <f>IF($C$5="Twiggs stores",0.21*AS26*AS22,IF($C$5="Highfields upper",0.34*AS26*AS22,IF(AND('New Site'!$D$11="7 days per week",$C$5="New site"),0.29*AS26*(AS21-AS22),IF(AS22&lt;AS21,0,AS26*(AS21-AS22)))))</f>
        <v>783.78825460427777</v>
      </c>
      <c r="AT34" s="23">
        <f>IF($C$5="Twiggs stores",0.21*AT26*AT22,IF($C$5="Highfields upper",0.34*AT26*AT22,IF(AND('New Site'!$D$11="7 days per week",$C$5="New site"),0.29*AT26*(AT21-AT22),IF(AT22&lt;AT21,0,AT26*(AT21-AT22)))))</f>
        <v>791.46937949939968</v>
      </c>
      <c r="AU34" s="23">
        <f>IF($C$5="Twiggs stores",0.21*AU26*AU22,IF($C$5="Highfields upper",0.34*AU26*AU22,IF(AND('New Site'!$D$11="7 days per week",$C$5="New site"),0.29*AU26*(AU21-AU22),IF(AU22&lt;AU21,0,AU26*(AU21-AU22)))))</f>
        <v>799.22577941849386</v>
      </c>
      <c r="AV34" s="23">
        <f>IF($C$5="Twiggs stores",0.21*AV26*AV22,IF($C$5="Highfields upper",0.34*AV26*AV22,IF(AND('New Site'!$D$11="7 days per week",$C$5="New site"),0.29*AV26*(AV21-AV22),IF(AV22&lt;AV21,0,AV26*(AV21-AV22)))))</f>
        <v>807.05819205679506</v>
      </c>
      <c r="AW34" s="23">
        <f>IF($C$5="Twiggs stores",0.21*AW26*AW22,IF($C$5="Highfields upper",0.34*AW26*AW22,IF(AND('New Site'!$D$11="7 days per week",$C$5="New site"),0.29*AW26*(AW21-AW22),IF(AW22&lt;AW21,0,AW26*(AW21-AW22)))))</f>
        <v>814.96736233895172</v>
      </c>
      <c r="AX34" s="23">
        <f>IF($C$5="Twiggs stores",0.21*AX26*AX22,IF($C$5="Highfields upper",0.34*AX26*AX22,IF(AND('New Site'!$D$11="7 days per week",$C$5="New site"),0.29*AX26*(AX21-AX22),IF(AX22&lt;AX21,0,AX26*(AX21-AX22)))))</f>
        <v>822.95404248987347</v>
      </c>
      <c r="AY34" s="23">
        <f>IF($C$5="Twiggs stores",0.21*AY26*AY22,IF($C$5="Highfields upper",0.34*AY26*AY22,IF(AND('New Site'!$D$11="7 days per week",$C$5="New site"),0.29*AY26*(AY21-AY22),IF(AY22&lt;AY21,0,AY26*(AY21-AY22)))))</f>
        <v>831.01899210627414</v>
      </c>
      <c r="AZ34" s="23">
        <f>IF($C$5="Twiggs stores",0.21*AZ26*AZ22,IF($C$5="Highfields upper",0.34*AZ26*AZ22,IF(AND('New Site'!$D$11="7 days per week",$C$5="New site"),0.29*AZ26*(AZ21-AZ22),IF(AZ22&lt;AZ21,0,AZ26*(AZ21-AZ22)))))</f>
        <v>839.16297822891568</v>
      </c>
      <c r="BA34" s="23">
        <f>IF($C$5="Twiggs stores",0.21*BA26*BA22,IF($C$5="Highfields upper",0.34*BA26*BA22,IF(AND('New Site'!$D$11="7 days per week",$C$5="New site"),0.29*BA26*(BA21-BA22),IF(BA22&lt;BA21,0,BA26*(BA21-BA22)))))</f>
        <v>847.38677541555887</v>
      </c>
      <c r="BB34" s="23">
        <f>IF($C$5="Twiggs stores",0.21*BB26*BB22,IF($C$5="Highfields upper",0.34*BB26*BB22,IF(AND('New Site'!$D$11="7 days per week",$C$5="New site"),0.29*BB26*(BB21-BB22),IF(BB22&lt;BB21,0,BB26*(BB21-BB22)))))</f>
        <v>855.6911658146314</v>
      </c>
      <c r="BC34" s="23">
        <f>IF($C$5="Twiggs stores",0.21*BC26*BC22,IF($C$5="Highfields upper",0.34*BC26*BC22,IF(AND('New Site'!$D$11="7 days per week",$C$5="New site"),0.29*BC26*(BC21-BC22),IF(BC22&lt;BC21,0,BC26*(BC21-BC22)))))</f>
        <v>864.07693923961483</v>
      </c>
      <c r="BD34" s="23">
        <f>IF($C$5="Twiggs stores",0.21*BD26*BD22,IF($C$5="Highfields upper",0.34*BD26*BD22,IF(AND('New Site'!$D$11="7 days per week",$C$5="New site"),0.29*BD26*(BD21-BD22),IF(BD22&lt;BD21,0,BD26*(BD21-BD22)))))</f>
        <v>872.54489324416306</v>
      </c>
      <c r="BE34" s="23">
        <f>IF($C$5="Twiggs stores",0.21*BE26*BE22,IF($C$5="Highfields upper",0.34*BE26*BE22,IF(AND('New Site'!$D$11="7 days per week",$C$5="New site"),0.29*BE26*(BE21-BE22),IF(BE22&lt;BE21,0,BE26*(BE21-BE22)))))</f>
        <v>881.09583319795593</v>
      </c>
      <c r="BF34" s="23">
        <f>IF($C$5="Twiggs stores",0.21*BF26*BF22,IF($C$5="Highfields upper",0.34*BF26*BF22,IF(AND('New Site'!$D$11="7 days per week",$C$5="New site"),0.29*BF26*(BF21-BF22),IF(BF22&lt;BF21,0,BF26*(BF21-BF22)))))</f>
        <v>889.73057236329578</v>
      </c>
      <c r="BG34" s="23">
        <f>IF($C$5="Twiggs stores",0.21*BG26*BG22,IF($C$5="Highfields upper",0.34*BG26*BG22,IF(AND('New Site'!$D$11="7 days per week",$C$5="New site"),0.29*BG26*(BG21-BG22),IF(BG22&lt;BG21,0,BG26*(BG21-BG22)))))</f>
        <v>898.44993197245606</v>
      </c>
      <c r="BH34" s="23">
        <f>IF($C$5="Twiggs stores",0.21*BH26*BH22,IF($C$5="Highfields upper",0.34*BH26*BH22,IF(AND('New Site'!$D$11="7 days per week",$C$5="New site"),0.29*BH26*(BH21-BH22),IF(BH22&lt;BH21,0,BH26*(BH21-BH22)))))</f>
        <v>907.25474130578618</v>
      </c>
      <c r="BI34" s="23">
        <f>IF($C$5="Twiggs stores",0.21*BI26*BI22,IF($C$5="Highfields upper",0.34*BI26*BI22,IF(AND('New Site'!$D$11="7 days per week",$C$5="New site"),0.29*BI26*(BI21-BI22),IF(BI22&lt;BI21,0,BI26*(BI21-BI22)))))</f>
        <v>916.14583777058306</v>
      </c>
      <c r="BJ34" s="23">
        <f>IF($C$5="Twiggs stores",0.21*BJ26*BJ22,IF($C$5="Highfields upper",0.34*BJ26*BJ22,IF(AND('New Site'!$D$11="7 days per week",$C$5="New site"),0.29*BJ26*(BJ21-BJ22),IF(BJ22&lt;BJ21,0,BJ26*(BJ21-BJ22)))))</f>
        <v>925.12406698073471</v>
      </c>
      <c r="BK34" s="23">
        <f>IF($C$5="Twiggs stores",0.21*BK26*BK22,IF($C$5="Highfields upper",0.34*BK26*BK22,IF(AND('New Site'!$D$11="7 days per week",$C$5="New site"),0.29*BK26*(BK21-BK22),IF(BK22&lt;BK21,0,BK26*(BK21-BK22)))))</f>
        <v>934.1902828371459</v>
      </c>
      <c r="BL34" s="23">
        <f>IF($C$5="Twiggs stores",0.21*BL26*BL22,IF($C$5="Highfields upper",0.34*BL26*BL22,IF(AND('New Site'!$D$11="7 days per week",$C$5="New site"),0.29*BL26*(BL21-BL22),IF(BL22&lt;BL21,0,BL26*(BL21-BL22)))))</f>
        <v>943.34534760894996</v>
      </c>
      <c r="BM34" s="23">
        <f>IF($C$5="Twiggs stores",0.21*BM26*BM22,IF($C$5="Highfields upper",0.34*BM26*BM22,IF(AND('New Site'!$D$11="7 days per week",$C$5="New site"),0.29*BM26*(BM21-BM22),IF(BM22&lt;BM21,0,BM26*(BM21-BM22)))))</f>
        <v>952.59013201551784</v>
      </c>
    </row>
    <row r="35" spans="1:71" x14ac:dyDescent="0.35">
      <c r="C35" s="109"/>
    </row>
    <row r="36" spans="1:71" s="23" customFormat="1" x14ac:dyDescent="0.35">
      <c r="A36" s="129"/>
      <c r="B36" s="23" t="s">
        <v>110</v>
      </c>
      <c r="C36" s="103"/>
    </row>
    <row r="37" spans="1:71" s="23" customFormat="1" x14ac:dyDescent="0.35">
      <c r="A37" s="129"/>
      <c r="B37" s="23" t="s">
        <v>25</v>
      </c>
      <c r="C37" s="107">
        <f>SUM(E37:Y37)/20</f>
        <v>9.7619912011574481</v>
      </c>
      <c r="E37" s="10"/>
      <c r="F37" s="10">
        <f t="shared" ref="F37:BM37" si="13">F22*0.23112</f>
        <v>10.721980367999999</v>
      </c>
      <c r="G37" s="10">
        <f t="shared" si="13"/>
        <v>10.614760564319999</v>
      </c>
      <c r="H37" s="10">
        <f t="shared" si="13"/>
        <v>10.508612958676798</v>
      </c>
      <c r="I37" s="10">
        <f t="shared" si="13"/>
        <v>10.403526829090032</v>
      </c>
      <c r="J37" s="10">
        <f t="shared" si="13"/>
        <v>10.299491560799131</v>
      </c>
      <c r="K37" s="10">
        <f t="shared" si="13"/>
        <v>10.196496645191139</v>
      </c>
      <c r="L37" s="10">
        <f t="shared" si="13"/>
        <v>10.094531678739227</v>
      </c>
      <c r="M37" s="10">
        <f t="shared" si="13"/>
        <v>9.9935863619518344</v>
      </c>
      <c r="N37" s="10">
        <f t="shared" si="13"/>
        <v>9.893650498332315</v>
      </c>
      <c r="O37" s="10">
        <f t="shared" si="13"/>
        <v>9.7947139933489922</v>
      </c>
      <c r="P37" s="10">
        <f t="shared" si="13"/>
        <v>9.696766853415502</v>
      </c>
      <c r="Q37" s="10">
        <f t="shared" si="13"/>
        <v>9.5997991848813466</v>
      </c>
      <c r="R37" s="10">
        <f t="shared" si="13"/>
        <v>9.5038011930325332</v>
      </c>
      <c r="S37" s="10">
        <f t="shared" si="13"/>
        <v>9.4087631811022074</v>
      </c>
      <c r="T37" s="10">
        <f t="shared" si="13"/>
        <v>9.3146755492911861</v>
      </c>
      <c r="U37" s="10">
        <f t="shared" si="13"/>
        <v>9.2215287937982726</v>
      </c>
      <c r="V37" s="10">
        <f t="shared" si="13"/>
        <v>9.1293135058602903</v>
      </c>
      <c r="W37" s="10">
        <f t="shared" si="13"/>
        <v>9.0380203708016893</v>
      </c>
      <c r="X37" s="10">
        <f t="shared" si="13"/>
        <v>8.947640167093672</v>
      </c>
      <c r="Y37" s="10">
        <f t="shared" si="13"/>
        <v>8.8581637654227343</v>
      </c>
      <c r="Z37" s="10">
        <f t="shared" si="13"/>
        <v>8.7695821277685067</v>
      </c>
      <c r="AA37" s="10">
        <f t="shared" si="13"/>
        <v>8.6818863064908225</v>
      </c>
      <c r="AB37" s="10">
        <f t="shared" si="13"/>
        <v>8.5950674434259131</v>
      </c>
      <c r="AC37" s="10">
        <f t="shared" si="13"/>
        <v>8.5091167689916531</v>
      </c>
      <c r="AD37" s="10">
        <f t="shared" si="13"/>
        <v>8.4240256013017376</v>
      </c>
      <c r="AE37" s="10">
        <f t="shared" si="13"/>
        <v>8.3397853452887194</v>
      </c>
      <c r="AF37" s="10">
        <f t="shared" si="13"/>
        <v>8.2563874918358326</v>
      </c>
      <c r="AG37" s="10">
        <f t="shared" si="13"/>
        <v>8.1738236169174741</v>
      </c>
      <c r="AH37" s="10">
        <f t="shared" si="13"/>
        <v>8.0920853807482995</v>
      </c>
      <c r="AI37" s="10">
        <f t="shared" si="13"/>
        <v>8.0111645269408172</v>
      </c>
      <c r="AJ37" s="10">
        <f t="shared" si="13"/>
        <v>7.931052881671409</v>
      </c>
      <c r="AK37" s="10">
        <f t="shared" si="13"/>
        <v>7.8517423528546937</v>
      </c>
      <c r="AL37" s="10">
        <f t="shared" si="13"/>
        <v>7.7732249293261475</v>
      </c>
      <c r="AM37" s="10">
        <f t="shared" si="13"/>
        <v>7.6954926800328858</v>
      </c>
      <c r="AN37" s="10">
        <f t="shared" si="13"/>
        <v>7.6185377532325562</v>
      </c>
      <c r="AO37" s="10">
        <f t="shared" si="13"/>
        <v>7.5423523757002293</v>
      </c>
      <c r="AP37" s="10">
        <f t="shared" si="13"/>
        <v>7.4669288519432264</v>
      </c>
      <c r="AQ37" s="10">
        <f t="shared" si="13"/>
        <v>7.3922595634237949</v>
      </c>
      <c r="AR37" s="10">
        <f t="shared" si="13"/>
        <v>7.3183369677895564</v>
      </c>
      <c r="AS37" s="10">
        <f t="shared" si="13"/>
        <v>7.2451535981116608</v>
      </c>
      <c r="AT37" s="10">
        <f t="shared" si="13"/>
        <v>7.1727020621305444</v>
      </c>
      <c r="AU37" s="10">
        <f t="shared" si="13"/>
        <v>7.1009750415092387</v>
      </c>
      <c r="AV37" s="10">
        <f t="shared" si="13"/>
        <v>7.0299652910941468</v>
      </c>
      <c r="AW37" s="10">
        <f t="shared" si="13"/>
        <v>6.9596656381832052</v>
      </c>
      <c r="AX37" s="10">
        <f t="shared" si="13"/>
        <v>6.8900689818013729</v>
      </c>
      <c r="AY37" s="10">
        <f t="shared" si="13"/>
        <v>6.8211682919833594</v>
      </c>
      <c r="AZ37" s="10">
        <f t="shared" si="13"/>
        <v>6.752956609063526</v>
      </c>
      <c r="BA37" s="10">
        <f t="shared" si="13"/>
        <v>6.6854270429728908</v>
      </c>
      <c r="BB37" s="10">
        <f t="shared" si="13"/>
        <v>6.6185727725431613</v>
      </c>
      <c r="BC37" s="10">
        <f t="shared" si="13"/>
        <v>6.5523870448177304</v>
      </c>
      <c r="BD37" s="10">
        <f t="shared" si="13"/>
        <v>6.4868631743695531</v>
      </c>
      <c r="BE37" s="10">
        <f t="shared" si="13"/>
        <v>6.4219945426258569</v>
      </c>
      <c r="BF37" s="10">
        <f t="shared" si="13"/>
        <v>6.3577745971995983</v>
      </c>
      <c r="BG37" s="10">
        <f t="shared" si="13"/>
        <v>6.2941968512276025</v>
      </c>
      <c r="BH37" s="10">
        <f t="shared" si="13"/>
        <v>6.2312548827153265</v>
      </c>
      <c r="BI37" s="10">
        <f t="shared" si="13"/>
        <v>6.1689423338881726</v>
      </c>
      <c r="BJ37" s="10">
        <f t="shared" si="13"/>
        <v>6.107252910549291</v>
      </c>
      <c r="BK37" s="10">
        <f t="shared" si="13"/>
        <v>6.0461803814437989</v>
      </c>
      <c r="BL37" s="10">
        <f t="shared" si="13"/>
        <v>5.9857185776293607</v>
      </c>
      <c r="BM37" s="10">
        <f t="shared" si="13"/>
        <v>5.9258613918530676</v>
      </c>
    </row>
    <row r="38" spans="1:71" s="23" customFormat="1" x14ac:dyDescent="0.35">
      <c r="A38" s="129"/>
      <c r="B38" s="23" t="s">
        <v>111</v>
      </c>
      <c r="C38" s="114"/>
      <c r="E38" s="5" t="e" cm="1">
        <f t="array" aca="1" ref="E38" ca="1">(#REF!*E36(#REF!*1000)+(#REF!*1000)*#REF!)/1000</f>
        <v>#REF!</v>
      </c>
      <c r="F38" s="5" t="e">
        <f>(#REF!*(#REF!*1000)+(#REF!*1000)*#REF!)/1000</f>
        <v>#REF!</v>
      </c>
      <c r="G38" s="5" t="e">
        <f>(#REF!*(#REF!*1000)+(#REF!*1000)*#REF!)/1000</f>
        <v>#REF!</v>
      </c>
      <c r="H38" s="5" t="e">
        <f>(#REF!*(#REF!*1000)+(#REF!*1000)*#REF!)/1000</f>
        <v>#REF!</v>
      </c>
      <c r="I38" s="5" t="e">
        <f>(#REF!*(#REF!*1000)+(#REF!*1000)*#REF!)/1000</f>
        <v>#REF!</v>
      </c>
      <c r="J38" s="5" t="e">
        <f>(#REF!*(#REF!*1000)+(#REF!*1000)*#REF!)/1000</f>
        <v>#REF!</v>
      </c>
      <c r="K38" s="5" t="e">
        <f>(#REF!*(#REF!*1000)+(#REF!*1000)*#REF!)/1000</f>
        <v>#REF!</v>
      </c>
      <c r="L38" s="5" t="e">
        <f>(#REF!*(#REF!*1000)+(#REF!*1000)*#REF!)/1000</f>
        <v>#REF!</v>
      </c>
      <c r="M38" s="5" t="e">
        <f>(#REF!*(#REF!*1000)+(#REF!*1000)*#REF!)/1000</f>
        <v>#REF!</v>
      </c>
      <c r="N38" s="5" t="e">
        <f>(#REF!*(#REF!*1000)+(#REF!*1000)*#REF!)/1000</f>
        <v>#REF!</v>
      </c>
      <c r="O38" s="5" t="e">
        <f>(#REF!*(#REF!*1000)+(#REF!*1000)*#REF!)/1000</f>
        <v>#REF!</v>
      </c>
      <c r="P38" s="5" t="e">
        <f>(#REF!*(#REF!*1000)+(#REF!*1000)*#REF!)/1000</f>
        <v>#REF!</v>
      </c>
      <c r="Q38" s="5" t="e">
        <f>(#REF!*(#REF!*1000)+(#REF!*1000)*#REF!)/1000</f>
        <v>#REF!</v>
      </c>
      <c r="R38" s="5" t="e">
        <f>(#REF!*(#REF!*1000)+(#REF!*1000)*#REF!)/1000</f>
        <v>#REF!</v>
      </c>
      <c r="S38" s="5" t="e">
        <f>(#REF!*(#REF!*1000)+(#REF!*1000)*#REF!)/1000</f>
        <v>#REF!</v>
      </c>
      <c r="T38" s="5" t="e">
        <f>(#REF!*(#REF!*1000)+(#REF!*1000)*#REF!)/1000</f>
        <v>#REF!</v>
      </c>
      <c r="U38" s="5" t="e">
        <f>(#REF!*(#REF!*1000)+(#REF!*1000)*#REF!)/1000</f>
        <v>#REF!</v>
      </c>
      <c r="V38" s="5" t="e">
        <f>(#REF!*(#REF!*1000)+(#REF!*1000)*#REF!)/1000</f>
        <v>#REF!</v>
      </c>
      <c r="W38" s="5" t="e">
        <f>(#REF!*(#REF!*1000)+(#REF!*1000)*#REF!)/1000</f>
        <v>#REF!</v>
      </c>
      <c r="X38" s="5" t="e">
        <f>(#REF!*(#REF!*1000)+(#REF!*1000)*#REF!)/1000</f>
        <v>#REF!</v>
      </c>
      <c r="Y38" s="5" t="e">
        <f>(#REF!*(#REF!*1000)+(#REF!*1000)*#REF!)/1000</f>
        <v>#REF!</v>
      </c>
      <c r="Z38" s="5" t="e">
        <f>(#REF!*(#REF!*1000)+(#REF!*1000)*#REF!)/1000</f>
        <v>#REF!</v>
      </c>
      <c r="AA38" s="5" t="e">
        <f>(#REF!*(#REF!*1000)+(#REF!*1000)*#REF!)/1000</f>
        <v>#REF!</v>
      </c>
      <c r="AB38" s="5" t="e">
        <f>(#REF!*(#REF!*1000)+(#REF!*1000)*#REF!)/1000</f>
        <v>#REF!</v>
      </c>
      <c r="AC38" s="5" t="e">
        <f>(#REF!*(#REF!*1000)+(#REF!*1000)*#REF!)/1000</f>
        <v>#REF!</v>
      </c>
      <c r="AD38" s="5" t="e">
        <f>(#REF!*(#REF!*1000)+(#REF!*1000)*#REF!)/1000</f>
        <v>#REF!</v>
      </c>
      <c r="AE38" s="5" t="e">
        <f>(#REF!*(#REF!*1000)+(#REF!*1000)*#REF!)/1000</f>
        <v>#REF!</v>
      </c>
      <c r="AF38" s="5" t="e">
        <f>(#REF!*(#REF!*1000)+(#REF!*1000)*#REF!)/1000</f>
        <v>#REF!</v>
      </c>
      <c r="AG38" s="5" t="e">
        <f>(#REF!*(#REF!*1000)+(#REF!*1000)*#REF!)/1000</f>
        <v>#REF!</v>
      </c>
      <c r="AH38" s="5" t="e">
        <f>(#REF!*(#REF!*1000)+(#REF!*1000)*#REF!)/1000</f>
        <v>#REF!</v>
      </c>
      <c r="AI38" s="5" t="e">
        <f>(#REF!*(#REF!*1000)+(#REF!*1000)*#REF!)/1000</f>
        <v>#REF!</v>
      </c>
      <c r="AJ38" s="5" t="e">
        <f>(#REF!*(#REF!*1000)+(#REF!*1000)*#REF!)/1000</f>
        <v>#REF!</v>
      </c>
      <c r="AK38" s="5" t="e">
        <f>(#REF!*(#REF!*1000)+(#REF!*1000)*#REF!)/1000</f>
        <v>#REF!</v>
      </c>
      <c r="AL38" s="5" t="e">
        <f>(#REF!*(#REF!*1000)+(#REF!*1000)*#REF!)/1000</f>
        <v>#REF!</v>
      </c>
      <c r="AM38" s="5" t="e">
        <f>(#REF!*(#REF!*1000)+(#REF!*1000)*#REF!)/1000</f>
        <v>#REF!</v>
      </c>
      <c r="AN38" s="5" t="e">
        <f>(#REF!*(#REF!*1000)+(#REF!*1000)*#REF!)/1000</f>
        <v>#REF!</v>
      </c>
      <c r="AO38" s="5" t="e">
        <f>(#REF!*(#REF!*1000)+(#REF!*1000)*#REF!)/1000</f>
        <v>#REF!</v>
      </c>
      <c r="AP38" s="5" t="e">
        <f>(#REF!*(#REF!*1000)+(#REF!*1000)*#REF!)/1000</f>
        <v>#REF!</v>
      </c>
      <c r="AQ38" s="5" t="e">
        <f>(#REF!*(#REF!*1000)+(#REF!*1000)*#REF!)/1000</f>
        <v>#REF!</v>
      </c>
      <c r="AR38" s="5" t="e">
        <f>(#REF!*(#REF!*1000)+(#REF!*1000)*#REF!)/1000</f>
        <v>#REF!</v>
      </c>
      <c r="AS38" s="5" t="e">
        <f>(#REF!*(#REF!*1000)+(#REF!*1000)*#REF!)/1000</f>
        <v>#REF!</v>
      </c>
      <c r="AT38" s="5" t="e">
        <f>(#REF!*(#REF!*1000)+(#REF!*1000)*#REF!)/1000</f>
        <v>#REF!</v>
      </c>
      <c r="AU38" s="5" t="e">
        <f>(#REF!*(#REF!*1000)+(#REF!*1000)*#REF!)/1000</f>
        <v>#REF!</v>
      </c>
      <c r="AV38" s="5" t="e">
        <f>(#REF!*(#REF!*1000)+(#REF!*1000)*#REF!)/1000</f>
        <v>#REF!</v>
      </c>
      <c r="AW38" s="5" t="e">
        <f>(#REF!*(#REF!*1000)+(#REF!*1000)*#REF!)/1000</f>
        <v>#REF!</v>
      </c>
      <c r="AX38" s="5" t="e">
        <f>(#REF!*(#REF!*1000)+(#REF!*1000)*#REF!)/1000</f>
        <v>#REF!</v>
      </c>
      <c r="AY38" s="5" t="e">
        <f>(#REF!*(#REF!*1000)+(#REF!*1000)*#REF!)/1000</f>
        <v>#REF!</v>
      </c>
      <c r="AZ38" s="5" t="e">
        <f>(#REF!*(#REF!*1000)+(#REF!*1000)*#REF!)/1000</f>
        <v>#REF!</v>
      </c>
      <c r="BA38" s="5" t="e">
        <f>(#REF!*(#REF!*1000)+(#REF!*1000)*#REF!)/1000</f>
        <v>#REF!</v>
      </c>
      <c r="BB38" s="5" t="e">
        <f>(#REF!*(#REF!*1000)+(#REF!*1000)*#REF!)/1000</f>
        <v>#REF!</v>
      </c>
      <c r="BC38" s="5" t="e">
        <f>(#REF!*(#REF!*1000)+(#REF!*1000)*#REF!)/1000</f>
        <v>#REF!</v>
      </c>
      <c r="BD38" s="5" t="e">
        <f>(#REF!*(#REF!*1000)+(#REF!*1000)*#REF!)/1000</f>
        <v>#REF!</v>
      </c>
      <c r="BE38" s="5" t="e">
        <f>(#REF!*(#REF!*1000)+(#REF!*1000)*#REF!)/1000</f>
        <v>#REF!</v>
      </c>
      <c r="BF38" s="5" t="e">
        <f>(#REF!*(#REF!*1000)+(#REF!*1000)*#REF!)/1000</f>
        <v>#REF!</v>
      </c>
      <c r="BG38" s="5" t="e">
        <f>(#REF!*(#REF!*1000)+(#REF!*1000)*#REF!)/1000</f>
        <v>#REF!</v>
      </c>
      <c r="BH38" s="5" t="e">
        <f>(#REF!*(#REF!*1000)+(#REF!*1000)*#REF!)/1000</f>
        <v>#REF!</v>
      </c>
      <c r="BI38" s="5" t="e">
        <f>(#REF!*(#REF!*1000)+(#REF!*1000)*#REF!)/1000</f>
        <v>#REF!</v>
      </c>
      <c r="BJ38" s="5" t="e">
        <f>(#REF!*(#REF!*1000)+(#REF!*1000)*#REF!)/1000</f>
        <v>#REF!</v>
      </c>
      <c r="BK38" s="5" t="e">
        <f>(#REF!*(#REF!*1000)+(#REF!*1000)*#REF!)/1000</f>
        <v>#REF!</v>
      </c>
      <c r="BL38" s="5" t="e">
        <f>(#REF!*(#REF!*1000)+(#REF!*1000)*#REF!)/1000</f>
        <v>#REF!</v>
      </c>
      <c r="BM38" s="5" t="e">
        <f>(#REF!*(#REF!*1000)+(#REF!*1000)*#REF!)/1000</f>
        <v>#REF!</v>
      </c>
    </row>
    <row r="39" spans="1:71" s="5" customFormat="1" x14ac:dyDescent="0.35">
      <c r="A39" s="113"/>
      <c r="B39" s="22" t="s">
        <v>93</v>
      </c>
      <c r="C39" s="110"/>
      <c r="D39" s="34"/>
      <c r="E39" s="22"/>
      <c r="F39" s="23" t="e">
        <f>+#REF!+#REF!</f>
        <v>#REF!</v>
      </c>
      <c r="G39" s="23" t="e">
        <f>IF(G7&gt;0,#REF!+ F39, 0)</f>
        <v>#REF!</v>
      </c>
      <c r="H39" s="23" t="e">
        <f>IF(H7&gt;0,#REF!+ G39, 0)</f>
        <v>#REF!</v>
      </c>
      <c r="I39" s="23" t="e">
        <f>IF(I7&gt;0,#REF!+ H39, 0)</f>
        <v>#REF!</v>
      </c>
      <c r="J39" s="23" t="e">
        <f>IF(J7&gt;0,#REF!+ I39, 0)</f>
        <v>#REF!</v>
      </c>
      <c r="K39" s="23" t="e">
        <f>IF(K7&gt;0,#REF!+ J39, 0)</f>
        <v>#REF!</v>
      </c>
      <c r="L39" s="23" t="e">
        <f>IF(L7&gt;0,#REF!+ K39, 0)</f>
        <v>#REF!</v>
      </c>
      <c r="M39" s="23" t="e">
        <f>IF(M7&gt;0,#REF!+ L39, 0)</f>
        <v>#REF!</v>
      </c>
      <c r="N39" s="23" t="e">
        <f>IF(N7&gt;0,#REF!+ M39, 0)</f>
        <v>#REF!</v>
      </c>
      <c r="O39" s="23" t="e">
        <f>IF(O7&gt;0,#REF!+ N39, 0)</f>
        <v>#REF!</v>
      </c>
      <c r="P39" s="23" t="e">
        <f>IF(P7&gt;0,#REF!+ O39, 0)</f>
        <v>#REF!</v>
      </c>
      <c r="Q39" s="23" t="e">
        <f>IF(Q7&gt;0,#REF!+ P39, 0)</f>
        <v>#REF!</v>
      </c>
      <c r="R39" s="23" t="e">
        <f>IF(R7&gt;0,#REF!+ Q39, 0)</f>
        <v>#REF!</v>
      </c>
      <c r="S39" s="23" t="e">
        <f>IF(S7&gt;0,#REF!+ R39, 0)</f>
        <v>#REF!</v>
      </c>
      <c r="T39" s="23" t="e">
        <f>IF(T7&gt;0,#REF!+ S39, 0)</f>
        <v>#REF!</v>
      </c>
      <c r="U39" s="23" t="e">
        <f>IF(U7&gt;0,#REF!+ T39, 0)</f>
        <v>#REF!</v>
      </c>
      <c r="V39" s="23" t="e">
        <f>IF(V7&gt;0,#REF!+ U39, 0)</f>
        <v>#REF!</v>
      </c>
      <c r="W39" s="23" t="e">
        <f>IF(W7&gt;0,#REF!+ V39, 0)</f>
        <v>#REF!</v>
      </c>
      <c r="X39" s="23" t="e">
        <f>IF(X7&gt;0,#REF!+ W39, 0)</f>
        <v>#REF!</v>
      </c>
      <c r="Y39" s="23" t="e">
        <f>IF(Y7&gt;0,#REF!+ X39, 0)</f>
        <v>#REF!</v>
      </c>
      <c r="Z39" s="23" t="e">
        <f>IF(Z7&gt;0,#REF!+ Y39, 0)</f>
        <v>#REF!</v>
      </c>
      <c r="AA39" s="23" t="e">
        <f>IF(AA7&gt;0,#REF!+ Z39, 0)</f>
        <v>#REF!</v>
      </c>
      <c r="AB39" s="23" t="e">
        <f>IF(AB7&gt;0,#REF!+ AA39, 0)</f>
        <v>#REF!</v>
      </c>
      <c r="AC39" s="23" t="e">
        <f>IF(AC7&gt;0,#REF!+ AB39, 0)</f>
        <v>#REF!</v>
      </c>
      <c r="AD39" s="23" t="e">
        <f>IF(AD7&gt;0,#REF!+ AC39, 0)</f>
        <v>#REF!</v>
      </c>
      <c r="AE39" s="23" t="e">
        <f>IF(AE7&gt;0,#REF!+ AD39, 0)</f>
        <v>#REF!</v>
      </c>
      <c r="AF39" s="23" t="e">
        <f>IF(AF7&gt;0,#REF!+ AE39, 0)</f>
        <v>#REF!</v>
      </c>
      <c r="AG39" s="23" t="e">
        <f>IF(AG7&gt;0,#REF!+ AF39, 0)</f>
        <v>#REF!</v>
      </c>
      <c r="AH39" s="23" t="e">
        <f>IF(AH7&gt;0,#REF!+ AG39, 0)</f>
        <v>#REF!</v>
      </c>
      <c r="AI39" s="23" t="e">
        <f>IF(AI7&gt;0,#REF!+ AH39, 0)</f>
        <v>#REF!</v>
      </c>
      <c r="AJ39" s="23" t="e">
        <f>IF(AJ7&gt;0,#REF!+ AI39, 0)</f>
        <v>#REF!</v>
      </c>
      <c r="AK39" s="23" t="e">
        <f>IF(AK7&gt;0,#REF!+ AJ39, 0)</f>
        <v>#REF!</v>
      </c>
      <c r="AL39" s="23" t="e">
        <f>IF(AL7&gt;0,#REF!+ AK39, 0)</f>
        <v>#REF!</v>
      </c>
      <c r="AM39" s="23" t="e">
        <f>IF(AM7&gt;0,#REF!+ AL39, 0)</f>
        <v>#REF!</v>
      </c>
      <c r="AN39" s="23" t="e">
        <f>IF(AN7&gt;0,#REF!+ AM39, 0)</f>
        <v>#REF!</v>
      </c>
      <c r="AO39" s="23" t="e">
        <f>IF(AO7&gt;0,#REF!+ AN39, 0)</f>
        <v>#REF!</v>
      </c>
      <c r="AP39" s="23" t="e">
        <f>IF(AP7&gt;0,#REF!+ AO39, 0)</f>
        <v>#REF!</v>
      </c>
      <c r="AQ39" s="23" t="e">
        <f>IF(AQ7&gt;0,#REF!+ AP39, 0)</f>
        <v>#REF!</v>
      </c>
      <c r="AR39" s="23" t="e">
        <f>IF(AR7&gt;0,#REF!+ AQ39, 0)</f>
        <v>#REF!</v>
      </c>
      <c r="AS39" s="23" t="e">
        <f>IF(AS7&gt;0,#REF!+ AR39, 0)</f>
        <v>#REF!</v>
      </c>
      <c r="AT39" s="23" t="e">
        <f>IF(AT7&gt;0,#REF!+ AS39, 0)</f>
        <v>#REF!</v>
      </c>
      <c r="AU39" s="23" t="e">
        <f>IF(AU7&gt;0,#REF!+ AT39, 0)</f>
        <v>#REF!</v>
      </c>
      <c r="AV39" s="23" t="e">
        <f>IF(AV7&gt;0,#REF!+ AU39, 0)</f>
        <v>#REF!</v>
      </c>
      <c r="AW39" s="23" t="e">
        <f>IF(AW7&gt;0,#REF!+ AV39, 0)</f>
        <v>#REF!</v>
      </c>
      <c r="AX39" s="23" t="e">
        <f>IF(AX7&gt;0,#REF!+ AW39, 0)</f>
        <v>#REF!</v>
      </c>
      <c r="AY39" s="23" t="e">
        <f>IF(AY7&gt;0,#REF!+ AX39, 0)</f>
        <v>#REF!</v>
      </c>
      <c r="AZ39" s="23" t="e">
        <f>IF(AZ7&gt;0,#REF!+ AY39, 0)</f>
        <v>#REF!</v>
      </c>
      <c r="BA39" s="23" t="e">
        <f>IF(BA7&gt;0,#REF!+ AZ39, 0)</f>
        <v>#REF!</v>
      </c>
      <c r="BB39" s="23" t="e">
        <f>IF(BB7&gt;0,#REF!+ BA39, 0)</f>
        <v>#REF!</v>
      </c>
      <c r="BC39" s="23" t="e">
        <f>IF(BC7&gt;0,#REF!+ BB39, 0)</f>
        <v>#REF!</v>
      </c>
      <c r="BD39" s="23" t="e">
        <f>IF(BD7&gt;0,#REF!+ BC39, 0)</f>
        <v>#REF!</v>
      </c>
      <c r="BE39" s="23" t="e">
        <f>IF(BE7&gt;0,#REF!+ BD39, 0)</f>
        <v>#REF!</v>
      </c>
      <c r="BF39" s="23" t="e">
        <f>IF(BF7&gt;0,#REF!+ BE39, 0)</f>
        <v>#REF!</v>
      </c>
      <c r="BG39" s="23" t="e">
        <f>IF(BG7&gt;0,#REF!+ BF39, 0)</f>
        <v>#REF!</v>
      </c>
      <c r="BH39" s="23" t="e">
        <f>IF(BH7&gt;0,#REF!+ BG39, 0)</f>
        <v>#REF!</v>
      </c>
      <c r="BI39" s="23" t="e">
        <f>IF(BI7&gt;0,#REF!+ BH39, 0)</f>
        <v>#REF!</v>
      </c>
      <c r="BJ39" s="23" t="e">
        <f>IF(BJ7&gt;0,#REF!+ BI39, 0)</f>
        <v>#REF!</v>
      </c>
      <c r="BK39" s="23" t="e">
        <f>IF(BK7&gt;0,#REF!+ BJ39, 0)</f>
        <v>#REF!</v>
      </c>
      <c r="BL39" s="23" t="e">
        <f>IF(BL7&gt;0,#REF!+ BK39, 0)</f>
        <v>#REF!</v>
      </c>
      <c r="BM39" s="23" t="e">
        <f>IF(BM7&gt;0,#REF!+ BL39, 0)</f>
        <v>#REF!</v>
      </c>
      <c r="BN39" s="23"/>
    </row>
    <row r="40" spans="1:71" s="23" customFormat="1" x14ac:dyDescent="0.35">
      <c r="A40" s="129"/>
      <c r="C40" s="103"/>
    </row>
    <row r="41" spans="1:71" s="24" customFormat="1" ht="11.25" x14ac:dyDescent="0.3">
      <c r="A41" s="128"/>
      <c r="B41" s="24" t="s">
        <v>112</v>
      </c>
      <c r="C41" s="103">
        <f>SUM(E41:BM41)</f>
        <v>450912.96378782816</v>
      </c>
      <c r="F41" s="24">
        <f>F32+F33+F34+F68</f>
        <v>5556.7618919999995</v>
      </c>
      <c r="G41" s="24">
        <f t="shared" ref="G41:BM41" si="14">G32+G33+G34+G68</f>
        <v>5611.2181585416001</v>
      </c>
      <c r="H41" s="24">
        <f t="shared" si="14"/>
        <v>5666.2080964953084</v>
      </c>
      <c r="I41" s="24">
        <f t="shared" si="14"/>
        <v>5721.7369358409624</v>
      </c>
      <c r="J41" s="24">
        <f t="shared" si="14"/>
        <v>5777.8099578122037</v>
      </c>
      <c r="K41" s="24">
        <f t="shared" si="14"/>
        <v>5834.4324953987634</v>
      </c>
      <c r="L41" s="24">
        <f t="shared" si="14"/>
        <v>5891.6099338536696</v>
      </c>
      <c r="M41" s="24">
        <f t="shared" si="14"/>
        <v>5949.3477112054361</v>
      </c>
      <c r="N41" s="24">
        <f t="shared" si="14"/>
        <v>6007.6513187752489</v>
      </c>
      <c r="O41" s="24">
        <f t="shared" si="14"/>
        <v>6066.5263016992467</v>
      </c>
      <c r="P41" s="24">
        <f t="shared" si="14"/>
        <v>6125.9782594558983</v>
      </c>
      <c r="Q41" s="24">
        <f t="shared" si="14"/>
        <v>6186.0128463985666</v>
      </c>
      <c r="R41" s="24">
        <f t="shared" si="14"/>
        <v>6246.6357722932717</v>
      </c>
      <c r="S41" s="24">
        <f t="shared" si="14"/>
        <v>6307.8528028617457</v>
      </c>
      <c r="T41" s="24">
        <f t="shared" si="14"/>
        <v>6369.6697603297916</v>
      </c>
      <c r="U41" s="24">
        <f t="shared" si="14"/>
        <v>6432.0925239810231</v>
      </c>
      <c r="V41" s="24">
        <f t="shared" si="14"/>
        <v>6495.1270307160376</v>
      </c>
      <c r="W41" s="24">
        <f t="shared" si="14"/>
        <v>6558.7792756170538</v>
      </c>
      <c r="X41" s="24">
        <f t="shared" si="14"/>
        <v>6623.0553125181023</v>
      </c>
      <c r="Y41" s="24">
        <f t="shared" si="14"/>
        <v>6687.9612545807795</v>
      </c>
      <c r="Z41" s="24">
        <f t="shared" si="14"/>
        <v>6753.5032748756712</v>
      </c>
      <c r="AA41" s="24">
        <f t="shared" si="14"/>
        <v>6819.6876069694526</v>
      </c>
      <c r="AB41" s="24">
        <f t="shared" si="14"/>
        <v>6886.5205455177538</v>
      </c>
      <c r="AC41" s="24">
        <f t="shared" si="14"/>
        <v>6954.008446863827</v>
      </c>
      <c r="AD41" s="24">
        <f t="shared" si="14"/>
        <v>7022.1577296430933</v>
      </c>
      <c r="AE41" s="24">
        <f t="shared" si="14"/>
        <v>7090.9748753935946</v>
      </c>
      <c r="AF41" s="24">
        <f t="shared" si="14"/>
        <v>7160.4664291724521</v>
      </c>
      <c r="AG41" s="24">
        <f t="shared" si="14"/>
        <v>7230.6390001783429</v>
      </c>
      <c r="AH41" s="24">
        <f t="shared" si="14"/>
        <v>7301.4992623800899</v>
      </c>
      <c r="AI41" s="24">
        <f t="shared" si="14"/>
        <v>7373.0539551514157</v>
      </c>
      <c r="AJ41" s="24">
        <f t="shared" si="14"/>
        <v>7445.3098839119011</v>
      </c>
      <c r="AK41" s="24">
        <f t="shared" si="14"/>
        <v>7518.2739207742361</v>
      </c>
      <c r="AL41" s="24">
        <f t="shared" si="14"/>
        <v>7591.9530051978245</v>
      </c>
      <c r="AM41" s="24">
        <f t="shared" si="14"/>
        <v>7666.3541446487634</v>
      </c>
      <c r="AN41" s="24">
        <f t="shared" si="14"/>
        <v>7741.48441526632</v>
      </c>
      <c r="AO41" s="24">
        <f t="shared" si="14"/>
        <v>7817.3509625359302</v>
      </c>
      <c r="AP41" s="24">
        <f t="shared" si="14"/>
        <v>7893.9610019687816</v>
      </c>
      <c r="AQ41" s="24">
        <f t="shared" si="14"/>
        <v>7971.321819788076</v>
      </c>
      <c r="AR41" s="24">
        <f t="shared" si="14"/>
        <v>8049.4407736219991</v>
      </c>
      <c r="AS41" s="24">
        <f t="shared" si="14"/>
        <v>8128.3252932034939</v>
      </c>
      <c r="AT41" s="24">
        <f t="shared" si="14"/>
        <v>8207.9828810768886</v>
      </c>
      <c r="AU41" s="24">
        <f t="shared" si="14"/>
        <v>8288.4211133114441</v>
      </c>
      <c r="AV41" s="24">
        <f t="shared" si="14"/>
        <v>8369.6476402218959</v>
      </c>
      <c r="AW41" s="24">
        <f t="shared" si="14"/>
        <v>8451.6701870960696</v>
      </c>
      <c r="AX41" s="24">
        <f t="shared" si="14"/>
        <v>8534.4965549296121</v>
      </c>
      <c r="AY41" s="24">
        <f t="shared" si="14"/>
        <v>8618.1346211679229</v>
      </c>
      <c r="AZ41" s="24">
        <f t="shared" si="14"/>
        <v>8702.5923404553687</v>
      </c>
      <c r="BA41" s="24">
        <f t="shared" si="14"/>
        <v>8787.8777453918301</v>
      </c>
      <c r="BB41" s="24">
        <f t="shared" si="14"/>
        <v>8873.9989472966699</v>
      </c>
      <c r="BC41" s="24">
        <f t="shared" si="14"/>
        <v>8960.9641369801775</v>
      </c>
      <c r="BD41" s="24">
        <f t="shared" si="14"/>
        <v>9048.7815855225836</v>
      </c>
      <c r="BE41" s="24">
        <f t="shared" si="14"/>
        <v>9137.459645060706</v>
      </c>
      <c r="BF41" s="24">
        <f t="shared" si="14"/>
        <v>9227.0067495822987</v>
      </c>
      <c r="BG41" s="24">
        <f t="shared" si="14"/>
        <v>9317.431415728206</v>
      </c>
      <c r="BH41" s="24">
        <f t="shared" si="14"/>
        <v>9408.7422436023426</v>
      </c>
      <c r="BI41" s="24">
        <f t="shared" si="14"/>
        <v>9500.9479175896449</v>
      </c>
      <c r="BJ41" s="24">
        <f t="shared" si="14"/>
        <v>9594.0572071820225</v>
      </c>
      <c r="BK41" s="24">
        <f t="shared" si="14"/>
        <v>9688.0789678124074</v>
      </c>
      <c r="BL41" s="24">
        <f t="shared" si="14"/>
        <v>9783.0221416969707</v>
      </c>
      <c r="BM41" s="24">
        <f t="shared" si="14"/>
        <v>9878.8957586855995</v>
      </c>
    </row>
    <row r="42" spans="1:71" x14ac:dyDescent="0.35">
      <c r="B42" s="4" t="s">
        <v>113</v>
      </c>
      <c r="C42" s="103"/>
      <c r="D42" s="5"/>
      <c r="E42" s="5">
        <f>E41</f>
        <v>0</v>
      </c>
      <c r="F42" s="5">
        <f>F41+E42</f>
        <v>5556.7618919999995</v>
      </c>
      <c r="G42" s="5">
        <f t="shared" ref="G42:BM42" si="15">G41+F42</f>
        <v>11167.980050541599</v>
      </c>
      <c r="H42" s="5">
        <f t="shared" si="15"/>
        <v>16834.188147036908</v>
      </c>
      <c r="I42" s="5">
        <f t="shared" si="15"/>
        <v>22555.925082877871</v>
      </c>
      <c r="J42" s="5">
        <f t="shared" si="15"/>
        <v>28333.735040690073</v>
      </c>
      <c r="K42" s="5">
        <f t="shared" si="15"/>
        <v>34168.167536088833</v>
      </c>
      <c r="L42" s="5">
        <f t="shared" si="15"/>
        <v>40059.777469942506</v>
      </c>
      <c r="M42" s="5">
        <f t="shared" si="15"/>
        <v>46009.125181147945</v>
      </c>
      <c r="N42" s="5">
        <f t="shared" si="15"/>
        <v>52016.776499923195</v>
      </c>
      <c r="O42" s="5">
        <f t="shared" si="15"/>
        <v>58083.302801622442</v>
      </c>
      <c r="P42" s="5">
        <f t="shared" si="15"/>
        <v>64209.281061078342</v>
      </c>
      <c r="Q42" s="5">
        <f t="shared" si="15"/>
        <v>70395.293907476909</v>
      </c>
      <c r="R42" s="5">
        <f t="shared" si="15"/>
        <v>76641.929679770183</v>
      </c>
      <c r="S42" s="5">
        <f t="shared" si="15"/>
        <v>82949.782482631927</v>
      </c>
      <c r="T42" s="5">
        <f t="shared" si="15"/>
        <v>89319.452242961721</v>
      </c>
      <c r="U42" s="5">
        <f t="shared" si="15"/>
        <v>95751.544766942738</v>
      </c>
      <c r="V42" s="5">
        <f t="shared" si="15"/>
        <v>102246.67179765878</v>
      </c>
      <c r="W42" s="5">
        <f t="shared" si="15"/>
        <v>108805.45107327584</v>
      </c>
      <c r="X42" s="5">
        <f t="shared" si="15"/>
        <v>115428.50638579394</v>
      </c>
      <c r="Y42" s="5">
        <f t="shared" si="15"/>
        <v>122116.46764037471</v>
      </c>
      <c r="Z42" s="5">
        <f t="shared" si="15"/>
        <v>128869.97091525039</v>
      </c>
      <c r="AA42" s="5">
        <f t="shared" si="15"/>
        <v>135689.65852221983</v>
      </c>
      <c r="AB42" s="5">
        <f t="shared" si="15"/>
        <v>142576.1790677376</v>
      </c>
      <c r="AC42" s="5">
        <f t="shared" si="15"/>
        <v>149530.18751460142</v>
      </c>
      <c r="AD42" s="5">
        <f t="shared" si="15"/>
        <v>156552.34524424453</v>
      </c>
      <c r="AE42" s="5">
        <f t="shared" si="15"/>
        <v>163643.32011963811</v>
      </c>
      <c r="AF42" s="5">
        <f t="shared" si="15"/>
        <v>170803.78654881057</v>
      </c>
      <c r="AG42" s="5">
        <f t="shared" si="15"/>
        <v>178034.42554898892</v>
      </c>
      <c r="AH42" s="5">
        <f t="shared" si="15"/>
        <v>185335.92481136901</v>
      </c>
      <c r="AI42" s="5">
        <f>AI41+AH42</f>
        <v>192708.97876652042</v>
      </c>
      <c r="AJ42" s="5">
        <f t="shared" si="15"/>
        <v>200154.28865043231</v>
      </c>
      <c r="AK42" s="5">
        <f t="shared" si="15"/>
        <v>207672.56257120654</v>
      </c>
      <c r="AL42" s="5">
        <f t="shared" si="15"/>
        <v>215264.51557640437</v>
      </c>
      <c r="AM42" s="5">
        <f t="shared" si="15"/>
        <v>222930.86972105314</v>
      </c>
      <c r="AN42" s="5">
        <f t="shared" si="15"/>
        <v>230672.35413631945</v>
      </c>
      <c r="AO42" s="5">
        <f t="shared" si="15"/>
        <v>238489.7050988554</v>
      </c>
      <c r="AP42" s="5">
        <f t="shared" si="15"/>
        <v>246383.66610082416</v>
      </c>
      <c r="AQ42" s="5">
        <f t="shared" si="15"/>
        <v>254354.98792061224</v>
      </c>
      <c r="AR42" s="5">
        <f t="shared" si="15"/>
        <v>262404.42869423423</v>
      </c>
      <c r="AS42" s="5">
        <f t="shared" si="15"/>
        <v>270532.7539874377</v>
      </c>
      <c r="AT42" s="5">
        <f t="shared" si="15"/>
        <v>278740.73686851456</v>
      </c>
      <c r="AU42" s="5">
        <f t="shared" si="15"/>
        <v>287029.15798182599</v>
      </c>
      <c r="AV42" s="5">
        <f t="shared" si="15"/>
        <v>295398.80562204786</v>
      </c>
      <c r="AW42" s="5">
        <f t="shared" si="15"/>
        <v>303850.47580914391</v>
      </c>
      <c r="AX42" s="5">
        <f t="shared" si="15"/>
        <v>312384.9723640735</v>
      </c>
      <c r="AY42" s="5">
        <f t="shared" si="15"/>
        <v>321003.10698524141</v>
      </c>
      <c r="AZ42" s="5">
        <f t="shared" si="15"/>
        <v>329705.6993256968</v>
      </c>
      <c r="BA42" s="5">
        <f t="shared" si="15"/>
        <v>338493.5770710886</v>
      </c>
      <c r="BB42" s="5">
        <f t="shared" si="15"/>
        <v>347367.57601838524</v>
      </c>
      <c r="BC42" s="5">
        <f t="shared" si="15"/>
        <v>356328.54015536542</v>
      </c>
      <c r="BD42" s="5">
        <f t="shared" si="15"/>
        <v>365377.321740888</v>
      </c>
      <c r="BE42" s="5">
        <f t="shared" si="15"/>
        <v>374514.78138594871</v>
      </c>
      <c r="BF42" s="5">
        <f t="shared" si="15"/>
        <v>383741.78813553101</v>
      </c>
      <c r="BG42" s="5">
        <f t="shared" si="15"/>
        <v>393059.21955125919</v>
      </c>
      <c r="BH42" s="5">
        <f t="shared" si="15"/>
        <v>402467.96179486153</v>
      </c>
      <c r="BI42" s="5">
        <f t="shared" si="15"/>
        <v>411968.90971245116</v>
      </c>
      <c r="BJ42" s="5">
        <f t="shared" si="15"/>
        <v>421562.96691963321</v>
      </c>
      <c r="BK42" s="5">
        <f t="shared" si="15"/>
        <v>431251.04588744562</v>
      </c>
      <c r="BL42" s="5">
        <f t="shared" si="15"/>
        <v>441034.06802914257</v>
      </c>
      <c r="BM42" s="5">
        <f t="shared" si="15"/>
        <v>450912.96378782816</v>
      </c>
      <c r="BN42" s="5"/>
      <c r="BO42" s="5"/>
      <c r="BP42" s="5"/>
      <c r="BQ42" s="5"/>
      <c r="BR42" s="5"/>
      <c r="BS42" s="5"/>
    </row>
    <row r="43" spans="1:71" s="23" customFormat="1" x14ac:dyDescent="0.35">
      <c r="A43" s="129"/>
      <c r="B43" s="34"/>
      <c r="C43" s="103"/>
      <c r="D43" s="34"/>
      <c r="Y43" s="23">
        <f>Y42</f>
        <v>122116.46764037471</v>
      </c>
    </row>
    <row r="44" spans="1:71" s="28" customFormat="1" x14ac:dyDescent="0.35">
      <c r="A44" s="4"/>
      <c r="B44" s="217" t="s">
        <v>114</v>
      </c>
      <c r="C44" s="106"/>
      <c r="D44" s="30"/>
      <c r="E44" s="32"/>
      <c r="F44" s="30"/>
      <c r="G44" s="30"/>
      <c r="H44" s="30"/>
      <c r="I44" s="30"/>
    </row>
    <row r="45" spans="1:71" x14ac:dyDescent="0.35">
      <c r="B45" s="47" t="s">
        <v>115</v>
      </c>
      <c r="C45" s="103">
        <f t="shared" ref="C45" si="16">SUM(E45:BM45)</f>
        <v>38599.791474829784</v>
      </c>
      <c r="E45" s="5">
        <f>HLOOKUP($C$5,Scenarios!$D$7:AD29, MATCH($B$45, Scenarios!$C$7:$C$28, FALSE), FALSE)</f>
        <v>335.5</v>
      </c>
      <c r="F45" s="5">
        <f>E45</f>
        <v>335.5</v>
      </c>
      <c r="G45" s="5">
        <f t="shared" ref="G45:BM45" si="17">F45*(1+$B$76)</f>
        <v>342.21</v>
      </c>
      <c r="H45" s="5">
        <f>G45*(1+$B$76)</f>
        <v>349.05419999999998</v>
      </c>
      <c r="I45" s="5">
        <f>H45*(1+$B$76)</f>
        <v>356.03528399999999</v>
      </c>
      <c r="J45" s="5">
        <f t="shared" si="17"/>
        <v>363.15598968</v>
      </c>
      <c r="K45" s="5">
        <f t="shared" si="17"/>
        <v>370.41910947360003</v>
      </c>
      <c r="L45" s="5">
        <f t="shared" si="17"/>
        <v>377.82749166307201</v>
      </c>
      <c r="M45" s="5">
        <f t="shared" si="17"/>
        <v>385.38404149633345</v>
      </c>
      <c r="N45" s="5">
        <f t="shared" si="17"/>
        <v>393.09172232626014</v>
      </c>
      <c r="O45" s="5">
        <f t="shared" si="17"/>
        <v>400.95355677278536</v>
      </c>
      <c r="P45" s="5">
        <f t="shared" si="17"/>
        <v>408.97262790824107</v>
      </c>
      <c r="Q45" s="5">
        <f t="shared" si="17"/>
        <v>417.15208046640589</v>
      </c>
      <c r="R45" s="5">
        <f t="shared" si="17"/>
        <v>425.495122075734</v>
      </c>
      <c r="S45" s="5">
        <f t="shared" si="17"/>
        <v>434.00502451724867</v>
      </c>
      <c r="T45" s="5">
        <f t="shared" si="17"/>
        <v>442.68512500759363</v>
      </c>
      <c r="U45" s="5">
        <f t="shared" si="17"/>
        <v>451.53882750774551</v>
      </c>
      <c r="V45" s="5">
        <f t="shared" si="17"/>
        <v>460.56960405790045</v>
      </c>
      <c r="W45" s="5">
        <f t="shared" si="17"/>
        <v>469.78099613905846</v>
      </c>
      <c r="X45" s="5">
        <f t="shared" si="17"/>
        <v>479.17661606183964</v>
      </c>
      <c r="Y45" s="5">
        <f t="shared" si="17"/>
        <v>488.76014838307646</v>
      </c>
      <c r="Z45" s="5">
        <f t="shared" si="17"/>
        <v>498.53535135073798</v>
      </c>
      <c r="AA45" s="5">
        <f t="shared" si="17"/>
        <v>508.50605837775277</v>
      </c>
      <c r="AB45" s="5">
        <f t="shared" si="17"/>
        <v>518.67617954530783</v>
      </c>
      <c r="AC45" s="5">
        <f t="shared" si="17"/>
        <v>529.04970313621402</v>
      </c>
      <c r="AD45" s="5">
        <f t="shared" si="17"/>
        <v>539.63069719893826</v>
      </c>
      <c r="AE45" s="5">
        <f t="shared" si="17"/>
        <v>550.42331114291699</v>
      </c>
      <c r="AF45" s="5">
        <f t="shared" si="17"/>
        <v>561.43177736577536</v>
      </c>
      <c r="AG45" s="5">
        <f t="shared" si="17"/>
        <v>572.66041291309091</v>
      </c>
      <c r="AH45" s="5">
        <f t="shared" si="17"/>
        <v>584.11362117135275</v>
      </c>
      <c r="AI45" s="5">
        <f t="shared" si="17"/>
        <v>595.79589359477984</v>
      </c>
      <c r="AJ45" s="5">
        <f t="shared" si="17"/>
        <v>607.7118114666755</v>
      </c>
      <c r="AK45" s="5">
        <f t="shared" si="17"/>
        <v>619.86604769600899</v>
      </c>
      <c r="AL45" s="5">
        <f t="shared" si="17"/>
        <v>632.26336864992913</v>
      </c>
      <c r="AM45" s="5">
        <f t="shared" si="17"/>
        <v>644.90863602292768</v>
      </c>
      <c r="AN45" s="5">
        <f t="shared" si="17"/>
        <v>657.80680874338623</v>
      </c>
      <c r="AO45" s="5">
        <f t="shared" si="17"/>
        <v>670.96294491825392</v>
      </c>
      <c r="AP45" s="5">
        <f t="shared" si="17"/>
        <v>684.38220381661904</v>
      </c>
      <c r="AQ45" s="5">
        <f t="shared" si="17"/>
        <v>698.06984789295143</v>
      </c>
      <c r="AR45" s="5">
        <f t="shared" si="17"/>
        <v>712.03124485081048</v>
      </c>
      <c r="AS45" s="5">
        <f t="shared" si="17"/>
        <v>726.27186974782671</v>
      </c>
      <c r="AT45" s="5">
        <f t="shared" si="17"/>
        <v>740.79730714278321</v>
      </c>
      <c r="AU45" s="5">
        <f t="shared" si="17"/>
        <v>755.61325328563885</v>
      </c>
      <c r="AV45" s="5">
        <f t="shared" si="17"/>
        <v>770.72551835135164</v>
      </c>
      <c r="AW45" s="5">
        <f t="shared" si="17"/>
        <v>786.14002871837863</v>
      </c>
      <c r="AX45" s="5">
        <f t="shared" si="17"/>
        <v>801.86282929274626</v>
      </c>
      <c r="AY45" s="5">
        <f t="shared" si="17"/>
        <v>817.9000858786012</v>
      </c>
      <c r="AZ45" s="5">
        <f t="shared" si="17"/>
        <v>834.25808759617325</v>
      </c>
      <c r="BA45" s="5">
        <f t="shared" si="17"/>
        <v>850.94324934809674</v>
      </c>
      <c r="BB45" s="5">
        <f t="shared" si="17"/>
        <v>867.96211433505869</v>
      </c>
      <c r="BC45" s="5">
        <f t="shared" si="17"/>
        <v>885.32135662175983</v>
      </c>
      <c r="BD45" s="5">
        <f t="shared" si="17"/>
        <v>903.02778375419507</v>
      </c>
      <c r="BE45" s="5">
        <f t="shared" si="17"/>
        <v>921.08833942927902</v>
      </c>
      <c r="BF45" s="5">
        <f t="shared" si="17"/>
        <v>939.51010621786463</v>
      </c>
      <c r="BG45" s="5">
        <f t="shared" si="17"/>
        <v>958.30030834222191</v>
      </c>
      <c r="BH45" s="5">
        <f t="shared" si="17"/>
        <v>977.46631450906636</v>
      </c>
      <c r="BI45" s="5">
        <f t="shared" si="17"/>
        <v>997.01564079924776</v>
      </c>
      <c r="BJ45" s="5">
        <f t="shared" si="17"/>
        <v>1016.9559536152327</v>
      </c>
      <c r="BK45" s="5">
        <f t="shared" si="17"/>
        <v>1037.2950726875374</v>
      </c>
      <c r="BL45" s="5">
        <f t="shared" si="17"/>
        <v>1058.0409741412882</v>
      </c>
      <c r="BM45" s="5">
        <f t="shared" si="17"/>
        <v>1079.2017936241139</v>
      </c>
      <c r="BN45" s="23"/>
      <c r="BO45" s="23"/>
      <c r="BP45" s="23"/>
      <c r="BQ45" s="23"/>
      <c r="BR45" s="23"/>
      <c r="BS45" s="23"/>
    </row>
    <row r="46" spans="1:71" x14ac:dyDescent="0.35">
      <c r="B46" s="4" t="s">
        <v>116</v>
      </c>
      <c r="C46" s="103">
        <f>SUM(E46:BM46)</f>
        <v>0</v>
      </c>
      <c r="E46" s="100">
        <f>Scenarios!$D$22</f>
        <v>0</v>
      </c>
      <c r="F46" s="100">
        <f>Scenarios!$D$22</f>
        <v>0</v>
      </c>
      <c r="G46" s="100">
        <f>Scenarios!$D$22</f>
        <v>0</v>
      </c>
      <c r="H46" s="100">
        <f>Scenarios!$D$22</f>
        <v>0</v>
      </c>
      <c r="I46" s="100">
        <f>Scenarios!$D$22</f>
        <v>0</v>
      </c>
      <c r="J46" s="100">
        <f>Scenarios!$D$22</f>
        <v>0</v>
      </c>
      <c r="K46" s="100">
        <f>Scenarios!$D$22</f>
        <v>0</v>
      </c>
      <c r="L46" s="100">
        <f>Scenarios!$D$22</f>
        <v>0</v>
      </c>
      <c r="M46" s="100">
        <f>Scenarios!$D$22</f>
        <v>0</v>
      </c>
      <c r="N46" s="100">
        <f>Scenarios!$D$22</f>
        <v>0</v>
      </c>
      <c r="O46" s="100">
        <f>Scenarios!$D$22</f>
        <v>0</v>
      </c>
      <c r="P46" s="100">
        <f>Scenarios!$D$22</f>
        <v>0</v>
      </c>
      <c r="Q46" s="100">
        <f>Scenarios!$D$22</f>
        <v>0</v>
      </c>
      <c r="R46" s="100">
        <f>Scenarios!$D$22</f>
        <v>0</v>
      </c>
      <c r="S46" s="100">
        <f>Scenarios!$D$22</f>
        <v>0</v>
      </c>
      <c r="T46" s="100">
        <f>Scenarios!$D$22</f>
        <v>0</v>
      </c>
      <c r="U46" s="100">
        <f>Scenarios!$D$22</f>
        <v>0</v>
      </c>
      <c r="V46" s="100">
        <f>Scenarios!$D$22</f>
        <v>0</v>
      </c>
      <c r="W46" s="100">
        <f>Scenarios!$D$22</f>
        <v>0</v>
      </c>
      <c r="X46" s="100">
        <f>Scenarios!$D$22</f>
        <v>0</v>
      </c>
      <c r="Y46" s="100">
        <f>Scenarios!$D$22</f>
        <v>0</v>
      </c>
      <c r="Z46" s="100">
        <f>Scenarios!$D$22</f>
        <v>0</v>
      </c>
      <c r="AA46" s="100">
        <f>Scenarios!$D$22</f>
        <v>0</v>
      </c>
      <c r="AB46" s="100">
        <f>Scenarios!$D$22</f>
        <v>0</v>
      </c>
      <c r="AC46" s="100">
        <f>Scenarios!$D$22</f>
        <v>0</v>
      </c>
      <c r="AD46" s="100">
        <f>Scenarios!$D$22</f>
        <v>0</v>
      </c>
      <c r="AE46" s="100">
        <f>Scenarios!$D$22</f>
        <v>0</v>
      </c>
      <c r="AF46" s="100">
        <f>Scenarios!$D$22</f>
        <v>0</v>
      </c>
      <c r="AG46" s="100">
        <f>Scenarios!$D$22</f>
        <v>0</v>
      </c>
      <c r="AH46" s="100">
        <f>Scenarios!$D$22</f>
        <v>0</v>
      </c>
      <c r="AI46" s="100">
        <f>Scenarios!$D$22</f>
        <v>0</v>
      </c>
      <c r="AJ46" s="100">
        <f>Scenarios!$D$22</f>
        <v>0</v>
      </c>
      <c r="AK46" s="100">
        <f>Scenarios!$D$22</f>
        <v>0</v>
      </c>
      <c r="AL46" s="100">
        <f>Scenarios!$D$22</f>
        <v>0</v>
      </c>
      <c r="AM46" s="100">
        <f>Scenarios!$D$22</f>
        <v>0</v>
      </c>
      <c r="AN46" s="100">
        <f>Scenarios!$D$22</f>
        <v>0</v>
      </c>
      <c r="AO46" s="100">
        <f>Scenarios!$D$22</f>
        <v>0</v>
      </c>
      <c r="AP46" s="100">
        <f>Scenarios!$D$22</f>
        <v>0</v>
      </c>
      <c r="AQ46" s="100">
        <f>Scenarios!$D$22</f>
        <v>0</v>
      </c>
      <c r="AR46" s="100">
        <f>Scenarios!$D$22</f>
        <v>0</v>
      </c>
      <c r="AS46" s="100">
        <f>Scenarios!$D$22</f>
        <v>0</v>
      </c>
      <c r="AT46" s="100">
        <f>Scenarios!$D$22</f>
        <v>0</v>
      </c>
      <c r="AU46" s="100">
        <f>Scenarios!$D$22</f>
        <v>0</v>
      </c>
      <c r="AV46" s="100">
        <f>Scenarios!$D$22</f>
        <v>0</v>
      </c>
      <c r="AW46" s="100">
        <f>Scenarios!$D$22</f>
        <v>0</v>
      </c>
      <c r="AX46" s="100">
        <f>Scenarios!$D$22</f>
        <v>0</v>
      </c>
      <c r="AY46" s="100">
        <f>Scenarios!$D$22</f>
        <v>0</v>
      </c>
      <c r="AZ46" s="100">
        <f>Scenarios!$D$22</f>
        <v>0</v>
      </c>
      <c r="BA46" s="100">
        <f>Scenarios!$D$22</f>
        <v>0</v>
      </c>
      <c r="BB46" s="100">
        <f>Scenarios!$D$22</f>
        <v>0</v>
      </c>
      <c r="BC46" s="100">
        <f>Scenarios!$D$22</f>
        <v>0</v>
      </c>
      <c r="BD46" s="100">
        <f>Scenarios!$D$22</f>
        <v>0</v>
      </c>
      <c r="BE46" s="100">
        <f>Scenarios!$D$22</f>
        <v>0</v>
      </c>
      <c r="BF46" s="100">
        <f>Scenarios!$D$22</f>
        <v>0</v>
      </c>
      <c r="BG46" s="100">
        <f>Scenarios!$D$22</f>
        <v>0</v>
      </c>
      <c r="BH46" s="100">
        <f>Scenarios!$D$22</f>
        <v>0</v>
      </c>
      <c r="BI46" s="100">
        <f>Scenarios!$D$22</f>
        <v>0</v>
      </c>
      <c r="BJ46" s="100">
        <f>Scenarios!$D$22</f>
        <v>0</v>
      </c>
      <c r="BK46" s="100">
        <f>Scenarios!$D$22</f>
        <v>0</v>
      </c>
      <c r="BL46" s="100">
        <f>Scenarios!$D$22</f>
        <v>0</v>
      </c>
      <c r="BM46" s="100">
        <f>Scenarios!$D$22</f>
        <v>0</v>
      </c>
    </row>
    <row r="47" spans="1:71" x14ac:dyDescent="0.35">
      <c r="C47" s="103"/>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c r="BI47" s="100"/>
      <c r="BJ47" s="100"/>
      <c r="BK47" s="100"/>
      <c r="BL47" s="100"/>
      <c r="BM47" s="100"/>
    </row>
    <row r="48" spans="1:71" s="9" customFormat="1" ht="11.25" x14ac:dyDescent="0.3">
      <c r="B48" s="9" t="s">
        <v>117</v>
      </c>
      <c r="C48" s="103">
        <f>SUM(E48:BM48)</f>
        <v>-38264.291474829784</v>
      </c>
      <c r="E48" s="33"/>
      <c r="F48" s="33">
        <f t="shared" ref="F48:AK48" si="18">-(F45+F46+F103)</f>
        <v>-335.5</v>
      </c>
      <c r="G48" s="33">
        <f t="shared" si="18"/>
        <v>-342.21</v>
      </c>
      <c r="H48" s="33">
        <f t="shared" si="18"/>
        <v>-349.05419999999998</v>
      </c>
      <c r="I48" s="33">
        <f t="shared" si="18"/>
        <v>-356.03528399999999</v>
      </c>
      <c r="J48" s="33">
        <f t="shared" si="18"/>
        <v>-363.15598968</v>
      </c>
      <c r="K48" s="33">
        <f t="shared" si="18"/>
        <v>-370.41910947360003</v>
      </c>
      <c r="L48" s="33">
        <f t="shared" si="18"/>
        <v>-377.82749166307201</v>
      </c>
      <c r="M48" s="33">
        <f t="shared" si="18"/>
        <v>-385.38404149633345</v>
      </c>
      <c r="N48" s="33">
        <f t="shared" si="18"/>
        <v>-393.09172232626014</v>
      </c>
      <c r="O48" s="33">
        <f t="shared" si="18"/>
        <v>-400.95355677278536</v>
      </c>
      <c r="P48" s="33">
        <f t="shared" si="18"/>
        <v>-408.97262790824107</v>
      </c>
      <c r="Q48" s="33">
        <f t="shared" si="18"/>
        <v>-417.15208046640589</v>
      </c>
      <c r="R48" s="33">
        <f t="shared" si="18"/>
        <v>-425.495122075734</v>
      </c>
      <c r="S48" s="33">
        <f t="shared" si="18"/>
        <v>-434.00502451724867</v>
      </c>
      <c r="T48" s="33">
        <f t="shared" si="18"/>
        <v>-442.68512500759363</v>
      </c>
      <c r="U48" s="33">
        <f t="shared" si="18"/>
        <v>-451.53882750774551</v>
      </c>
      <c r="V48" s="33">
        <f t="shared" si="18"/>
        <v>-460.56960405790045</v>
      </c>
      <c r="W48" s="33">
        <f t="shared" si="18"/>
        <v>-469.78099613905846</v>
      </c>
      <c r="X48" s="33">
        <f t="shared" si="18"/>
        <v>-479.17661606183964</v>
      </c>
      <c r="Y48" s="33">
        <f t="shared" si="18"/>
        <v>-488.76014838307646</v>
      </c>
      <c r="Z48" s="33">
        <f t="shared" si="18"/>
        <v>-498.53535135073798</v>
      </c>
      <c r="AA48" s="33">
        <f t="shared" si="18"/>
        <v>-508.50605837775277</v>
      </c>
      <c r="AB48" s="33">
        <f t="shared" si="18"/>
        <v>-518.67617954530783</v>
      </c>
      <c r="AC48" s="33">
        <f t="shared" si="18"/>
        <v>-529.04970313621402</v>
      </c>
      <c r="AD48" s="33">
        <f t="shared" si="18"/>
        <v>-539.63069719893826</v>
      </c>
      <c r="AE48" s="33">
        <f t="shared" si="18"/>
        <v>-550.42331114291699</v>
      </c>
      <c r="AF48" s="33">
        <f t="shared" si="18"/>
        <v>-561.43177736577536</v>
      </c>
      <c r="AG48" s="33">
        <f t="shared" si="18"/>
        <v>-572.66041291309091</v>
      </c>
      <c r="AH48" s="33">
        <f t="shared" si="18"/>
        <v>-584.11362117135275</v>
      </c>
      <c r="AI48" s="33">
        <f t="shared" si="18"/>
        <v>-595.79589359477984</v>
      </c>
      <c r="AJ48" s="33">
        <f t="shared" si="18"/>
        <v>-607.7118114666755</v>
      </c>
      <c r="AK48" s="33">
        <f t="shared" si="18"/>
        <v>-619.86604769600899</v>
      </c>
      <c r="AL48" s="33">
        <f t="shared" ref="AL48:BM48" si="19">-(AL45+AL46+AL103)</f>
        <v>-632.26336864992913</v>
      </c>
      <c r="AM48" s="33">
        <f t="shared" si="19"/>
        <v>-644.90863602292768</v>
      </c>
      <c r="AN48" s="33">
        <f t="shared" si="19"/>
        <v>-657.80680874338623</v>
      </c>
      <c r="AO48" s="33">
        <f t="shared" si="19"/>
        <v>-670.96294491825392</v>
      </c>
      <c r="AP48" s="33">
        <f t="shared" si="19"/>
        <v>-684.38220381661904</v>
      </c>
      <c r="AQ48" s="33">
        <f t="shared" si="19"/>
        <v>-698.06984789295143</v>
      </c>
      <c r="AR48" s="33">
        <f t="shared" si="19"/>
        <v>-712.03124485081048</v>
      </c>
      <c r="AS48" s="33">
        <f t="shared" si="19"/>
        <v>-726.27186974782671</v>
      </c>
      <c r="AT48" s="33">
        <f t="shared" si="19"/>
        <v>-740.79730714278321</v>
      </c>
      <c r="AU48" s="33">
        <f t="shared" si="19"/>
        <v>-755.61325328563885</v>
      </c>
      <c r="AV48" s="33">
        <f t="shared" si="19"/>
        <v>-770.72551835135164</v>
      </c>
      <c r="AW48" s="33">
        <f t="shared" si="19"/>
        <v>-786.14002871837863</v>
      </c>
      <c r="AX48" s="33">
        <f t="shared" si="19"/>
        <v>-801.86282929274626</v>
      </c>
      <c r="AY48" s="33">
        <f t="shared" si="19"/>
        <v>-817.9000858786012</v>
      </c>
      <c r="AZ48" s="33">
        <f t="shared" si="19"/>
        <v>-834.25808759617325</v>
      </c>
      <c r="BA48" s="33">
        <f t="shared" si="19"/>
        <v>-850.94324934809674</v>
      </c>
      <c r="BB48" s="33">
        <f t="shared" si="19"/>
        <v>-867.96211433505869</v>
      </c>
      <c r="BC48" s="33">
        <f t="shared" si="19"/>
        <v>-885.32135662175983</v>
      </c>
      <c r="BD48" s="33">
        <f t="shared" si="19"/>
        <v>-903.02778375419507</v>
      </c>
      <c r="BE48" s="33">
        <f t="shared" si="19"/>
        <v>-921.08833942927902</v>
      </c>
      <c r="BF48" s="33">
        <f t="shared" si="19"/>
        <v>-939.51010621786463</v>
      </c>
      <c r="BG48" s="33">
        <f t="shared" si="19"/>
        <v>-958.30030834222191</v>
      </c>
      <c r="BH48" s="33">
        <f t="shared" si="19"/>
        <v>-977.46631450906636</v>
      </c>
      <c r="BI48" s="33">
        <f t="shared" si="19"/>
        <v>-997.01564079924776</v>
      </c>
      <c r="BJ48" s="33">
        <f t="shared" si="19"/>
        <v>-1016.9559536152327</v>
      </c>
      <c r="BK48" s="33">
        <f t="shared" si="19"/>
        <v>-1037.2950726875374</v>
      </c>
      <c r="BL48" s="33">
        <f t="shared" si="19"/>
        <v>-1058.0409741412882</v>
      </c>
      <c r="BM48" s="33">
        <f t="shared" si="19"/>
        <v>-1079.2017936241139</v>
      </c>
      <c r="BN48" s="33"/>
      <c r="BO48" s="33"/>
      <c r="BP48" s="33"/>
      <c r="BQ48" s="33"/>
      <c r="BR48" s="33"/>
      <c r="BS48" s="33"/>
    </row>
    <row r="49" spans="1:71" x14ac:dyDescent="0.35">
      <c r="C49" s="103"/>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100"/>
      <c r="AK49" s="100"/>
      <c r="AL49" s="100"/>
      <c r="AM49" s="100"/>
      <c r="AN49" s="100"/>
      <c r="AO49" s="100"/>
      <c r="AP49" s="100"/>
      <c r="AQ49" s="100"/>
      <c r="AR49" s="100"/>
      <c r="AS49" s="100"/>
      <c r="AT49" s="100"/>
      <c r="AU49" s="100"/>
      <c r="AV49" s="100"/>
      <c r="AW49" s="100"/>
      <c r="AX49" s="100"/>
      <c r="AY49" s="100"/>
      <c r="AZ49" s="100"/>
      <c r="BA49" s="100"/>
      <c r="BB49" s="100"/>
      <c r="BC49" s="100"/>
      <c r="BD49" s="100"/>
      <c r="BE49" s="100"/>
      <c r="BF49" s="100"/>
      <c r="BG49" s="100"/>
      <c r="BH49" s="100"/>
      <c r="BI49" s="100"/>
      <c r="BJ49" s="100"/>
      <c r="BK49" s="100"/>
      <c r="BL49" s="100"/>
      <c r="BM49" s="100"/>
    </row>
    <row r="50" spans="1:71" s="213" customFormat="1" ht="12.75" x14ac:dyDescent="0.35">
      <c r="B50" s="215" t="s">
        <v>118</v>
      </c>
      <c r="C50" s="212"/>
    </row>
    <row r="51" spans="1:71" s="214" customFormat="1" ht="13.15" x14ac:dyDescent="0.35">
      <c r="A51" s="216"/>
      <c r="B51" s="272" t="s">
        <v>119</v>
      </c>
      <c r="C51" s="219" t="e">
        <f>SUM(E51:BM51)</f>
        <v>#REF!</v>
      </c>
      <c r="E51" s="214" t="e">
        <f>E41*'New Site'!#REF!</f>
        <v>#REF!</v>
      </c>
      <c r="F51" s="214">
        <f>F41*'New Site'!$H$31</f>
        <v>222.27047567999998</v>
      </c>
      <c r="G51" s="214">
        <f>G41*'New Site'!$H$31</f>
        <v>224.44872634166401</v>
      </c>
      <c r="H51" s="214">
        <f>H41*'New Site'!$H$31</f>
        <v>226.64832385981234</v>
      </c>
      <c r="I51" s="214">
        <f>I41*'New Site'!$H$31</f>
        <v>228.86947743363851</v>
      </c>
      <c r="J51" s="214">
        <f>J41*'New Site'!$H$31</f>
        <v>231.11239831248815</v>
      </c>
      <c r="K51" s="214">
        <f>K41*'New Site'!$H$31</f>
        <v>233.37729981595055</v>
      </c>
      <c r="L51" s="214">
        <f>L41*'New Site'!$H$31</f>
        <v>235.66439735414679</v>
      </c>
      <c r="M51" s="214">
        <f>M41*'New Site'!$H$31</f>
        <v>237.97390844821746</v>
      </c>
      <c r="N51" s="214">
        <f>N41*'New Site'!$H$31</f>
        <v>240.30605275100996</v>
      </c>
      <c r="O51" s="214">
        <f>O41*'New Site'!$H$31</f>
        <v>242.66105206796988</v>
      </c>
      <c r="P51" s="214">
        <f>P41*'New Site'!$H$31</f>
        <v>245.03913037823594</v>
      </c>
      <c r="Q51" s="214">
        <f>Q41*'New Site'!$H$31</f>
        <v>247.44051385594267</v>
      </c>
      <c r="R51" s="214">
        <f>R41*'New Site'!$H$31</f>
        <v>249.86543089173088</v>
      </c>
      <c r="S51" s="214">
        <f>S41*'New Site'!$H$31</f>
        <v>252.31411211446982</v>
      </c>
      <c r="T51" s="214">
        <f>T41*'New Site'!$H$31</f>
        <v>254.78679041319168</v>
      </c>
      <c r="U51" s="214">
        <f>U41*'New Site'!$H$31</f>
        <v>257.28370095924095</v>
      </c>
      <c r="V51" s="214">
        <f>V41*'New Site'!$H$31</f>
        <v>259.80508122864148</v>
      </c>
      <c r="W51" s="214">
        <f>W41*'New Site'!$H$31</f>
        <v>262.35117102468217</v>
      </c>
      <c r="X51" s="214">
        <f>X41*'New Site'!$H$31</f>
        <v>264.92221250072407</v>
      </c>
      <c r="Y51" s="214">
        <f>Y41*'New Site'!$H$31</f>
        <v>267.51845018323121</v>
      </c>
      <c r="Z51" s="214">
        <f>Z41*'New Site'!$H$31</f>
        <v>270.14013099502688</v>
      </c>
      <c r="AA51" s="214">
        <f>AA41*'New Site'!$H$31</f>
        <v>272.7875042787781</v>
      </c>
      <c r="AB51" s="214">
        <f>AB41*'New Site'!$H$31</f>
        <v>275.46082182071018</v>
      </c>
      <c r="AC51" s="214">
        <f>AC41*'New Site'!$H$31</f>
        <v>278.16033787455308</v>
      </c>
      <c r="AD51" s="214">
        <f>AD41*'New Site'!$H$31</f>
        <v>280.88630918572375</v>
      </c>
      <c r="AE51" s="214">
        <f>AE41*'New Site'!$H$31</f>
        <v>283.63899501574377</v>
      </c>
      <c r="AF51" s="214">
        <f>AF41*'New Site'!$H$31</f>
        <v>286.41865716689807</v>
      </c>
      <c r="AG51" s="214">
        <f>AG41*'New Site'!$H$31</f>
        <v>289.22556000713371</v>
      </c>
      <c r="AH51" s="214">
        <f>AH41*'New Site'!$H$31</f>
        <v>292.05997049520363</v>
      </c>
      <c r="AI51" s="214">
        <f>AI41*'New Site'!$H$31</f>
        <v>294.92215820605662</v>
      </c>
      <c r="AJ51" s="214">
        <f>AJ41*'New Site'!$H$31</f>
        <v>297.81239535647603</v>
      </c>
      <c r="AK51" s="214">
        <f>AK41*'New Site'!$H$31</f>
        <v>300.73095683096943</v>
      </c>
      <c r="AL51" s="214">
        <f>AL41*'New Site'!$H$31</f>
        <v>303.67812020791297</v>
      </c>
      <c r="AM51" s="214">
        <f>AM41*'New Site'!$H$31</f>
        <v>306.65416578595057</v>
      </c>
      <c r="AN51" s="214">
        <f>AN41*'New Site'!$H$31</f>
        <v>309.65937661065283</v>
      </c>
      <c r="AO51" s="214">
        <f>AO41*'New Site'!$H$31</f>
        <v>312.69403850143721</v>
      </c>
      <c r="AP51" s="214">
        <f>AP41*'New Site'!$H$31</f>
        <v>315.75844007875128</v>
      </c>
      <c r="AQ51" s="214">
        <f>AQ41*'New Site'!$H$31</f>
        <v>318.85287279152305</v>
      </c>
      <c r="AR51" s="214">
        <f>AR41*'New Site'!$H$31</f>
        <v>321.97763094487999</v>
      </c>
      <c r="AS51" s="214">
        <f>AS41*'New Site'!$H$31</f>
        <v>325.13301172813976</v>
      </c>
      <c r="AT51" s="214">
        <f>AT41*'New Site'!$H$31</f>
        <v>328.31931524307555</v>
      </c>
      <c r="AU51" s="214">
        <f>AU41*'New Site'!$H$31</f>
        <v>331.53684453245779</v>
      </c>
      <c r="AV51" s="214">
        <f>AV41*'New Site'!$H$31</f>
        <v>334.78590560887585</v>
      </c>
      <c r="AW51" s="214">
        <f>AW41*'New Site'!$H$31</f>
        <v>338.06680748384281</v>
      </c>
      <c r="AX51" s="214">
        <f>AX41*'New Site'!$H$31</f>
        <v>341.37986219718448</v>
      </c>
      <c r="AY51" s="214">
        <f>AY41*'New Site'!$H$31</f>
        <v>344.72538484671691</v>
      </c>
      <c r="AZ51" s="214">
        <f>AZ41*'New Site'!$H$31</f>
        <v>348.10369361821478</v>
      </c>
      <c r="BA51" s="214">
        <f>BA41*'New Site'!$H$31</f>
        <v>351.51510981567321</v>
      </c>
      <c r="BB51" s="214">
        <f>BB41*'New Site'!$H$31</f>
        <v>354.95995789186679</v>
      </c>
      <c r="BC51" s="214">
        <f>BC41*'New Site'!$H$31</f>
        <v>358.43856547920711</v>
      </c>
      <c r="BD51" s="214">
        <f>BD41*'New Site'!$H$31</f>
        <v>361.95126342090333</v>
      </c>
      <c r="BE51" s="214">
        <f>BE41*'New Site'!$H$31</f>
        <v>365.49838580242823</v>
      </c>
      <c r="BF51" s="214">
        <f>BF41*'New Site'!$H$31</f>
        <v>369.08026998329194</v>
      </c>
      <c r="BG51" s="214">
        <f>BG41*'New Site'!$H$31</f>
        <v>372.69725662912828</v>
      </c>
      <c r="BH51" s="214">
        <f>BH41*'New Site'!$H$31</f>
        <v>376.34968974409372</v>
      </c>
      <c r="BI51" s="214">
        <f>BI41*'New Site'!$H$31</f>
        <v>380.03791670358578</v>
      </c>
      <c r="BJ51" s="214">
        <f>BJ41*'New Site'!$H$31</f>
        <v>383.76228828728091</v>
      </c>
      <c r="BK51" s="214">
        <f>BK41*'New Site'!$H$31</f>
        <v>387.5231587124963</v>
      </c>
      <c r="BL51" s="214">
        <f>BL41*'New Site'!$H$31</f>
        <v>391.32088566787883</v>
      </c>
      <c r="BM51" s="214">
        <f>BM41*'New Site'!$H$31</f>
        <v>395.155830347424</v>
      </c>
    </row>
    <row r="52" spans="1:71" s="216" customFormat="1" ht="13.15" x14ac:dyDescent="0.35">
      <c r="B52" s="273" t="s">
        <v>120</v>
      </c>
      <c r="C52" s="224"/>
      <c r="E52" s="216">
        <v>0</v>
      </c>
      <c r="F52" s="216">
        <f>E52+F51</f>
        <v>222.27047567999998</v>
      </c>
      <c r="G52" s="216">
        <f>F52+G51</f>
        <v>446.71920202166399</v>
      </c>
      <c r="H52" s="216">
        <f t="shared" ref="H52:BM52" si="20">G52+H51</f>
        <v>673.36752588147635</v>
      </c>
      <c r="I52" s="216">
        <f t="shared" si="20"/>
        <v>902.23700331511486</v>
      </c>
      <c r="J52" s="216">
        <f t="shared" si="20"/>
        <v>1133.3494016276031</v>
      </c>
      <c r="K52" s="216">
        <f t="shared" si="20"/>
        <v>1366.7267014435538</v>
      </c>
      <c r="L52" s="216">
        <f t="shared" si="20"/>
        <v>1602.3910987977006</v>
      </c>
      <c r="M52" s="216">
        <f t="shared" si="20"/>
        <v>1840.3650072459182</v>
      </c>
      <c r="N52" s="216">
        <f t="shared" si="20"/>
        <v>2080.6710599969283</v>
      </c>
      <c r="O52" s="216">
        <f t="shared" si="20"/>
        <v>2323.332112064898</v>
      </c>
      <c r="P52" s="216">
        <f t="shared" si="20"/>
        <v>2568.3712424431337</v>
      </c>
      <c r="Q52" s="216">
        <f t="shared" si="20"/>
        <v>2815.8117562990765</v>
      </c>
      <c r="R52" s="216">
        <f t="shared" si="20"/>
        <v>3065.6771871908072</v>
      </c>
      <c r="S52" s="216">
        <f t="shared" si="20"/>
        <v>3317.9912993052772</v>
      </c>
      <c r="T52" s="216">
        <f t="shared" si="20"/>
        <v>3572.7780897184689</v>
      </c>
      <c r="U52" s="216">
        <f t="shared" si="20"/>
        <v>3830.0617906777097</v>
      </c>
      <c r="V52" s="216">
        <f t="shared" si="20"/>
        <v>4089.8668719063512</v>
      </c>
      <c r="W52" s="216">
        <f t="shared" si="20"/>
        <v>4352.2180429310338</v>
      </c>
      <c r="X52" s="216">
        <f t="shared" si="20"/>
        <v>4617.1402554317574</v>
      </c>
      <c r="Y52" s="216">
        <f t="shared" si="20"/>
        <v>4884.6587056149883</v>
      </c>
      <c r="Z52" s="216">
        <f t="shared" si="20"/>
        <v>5154.7988366100153</v>
      </c>
      <c r="AA52" s="216">
        <f t="shared" si="20"/>
        <v>5427.5863408887935</v>
      </c>
      <c r="AB52" s="216">
        <f t="shared" si="20"/>
        <v>5703.0471627095039</v>
      </c>
      <c r="AC52" s="216">
        <f t="shared" si="20"/>
        <v>5981.207500584057</v>
      </c>
      <c r="AD52" s="216">
        <f t="shared" si="20"/>
        <v>6262.0938097697808</v>
      </c>
      <c r="AE52" s="216">
        <f t="shared" si="20"/>
        <v>6545.7328047855244</v>
      </c>
      <c r="AF52" s="216">
        <f t="shared" si="20"/>
        <v>6832.1514619524223</v>
      </c>
      <c r="AG52" s="216">
        <f t="shared" si="20"/>
        <v>7121.3770219595563</v>
      </c>
      <c r="AH52" s="216">
        <f t="shared" si="20"/>
        <v>7413.43699245476</v>
      </c>
      <c r="AI52" s="216">
        <f t="shared" si="20"/>
        <v>7708.3591506608163</v>
      </c>
      <c r="AJ52" s="216">
        <f t="shared" si="20"/>
        <v>8006.1715460172927</v>
      </c>
      <c r="AK52" s="216">
        <f t="shared" si="20"/>
        <v>8306.9025028482629</v>
      </c>
      <c r="AL52" s="216">
        <f t="shared" si="20"/>
        <v>8610.5806230561757</v>
      </c>
      <c r="AM52" s="216">
        <f t="shared" si="20"/>
        <v>8917.2347888421264</v>
      </c>
      <c r="AN52" s="216">
        <f t="shared" si="20"/>
        <v>9226.8941654527789</v>
      </c>
      <c r="AO52" s="216">
        <f t="shared" si="20"/>
        <v>9539.5882039542157</v>
      </c>
      <c r="AP52" s="216">
        <f t="shared" si="20"/>
        <v>9855.3466440329667</v>
      </c>
      <c r="AQ52" s="216">
        <f t="shared" si="20"/>
        <v>10174.19951682449</v>
      </c>
      <c r="AR52" s="216">
        <f t="shared" si="20"/>
        <v>10496.177147769371</v>
      </c>
      <c r="AS52" s="216">
        <f t="shared" si="20"/>
        <v>10821.310159497511</v>
      </c>
      <c r="AT52" s="216">
        <f t="shared" si="20"/>
        <v>11149.629474740586</v>
      </c>
      <c r="AU52" s="216">
        <f t="shared" si="20"/>
        <v>11481.166319273045</v>
      </c>
      <c r="AV52" s="216">
        <f t="shared" si="20"/>
        <v>11815.952224881921</v>
      </c>
      <c r="AW52" s="216">
        <f t="shared" si="20"/>
        <v>12154.019032365764</v>
      </c>
      <c r="AX52" s="216">
        <f t="shared" si="20"/>
        <v>12495.398894562948</v>
      </c>
      <c r="AY52" s="216">
        <f t="shared" si="20"/>
        <v>12840.124279409665</v>
      </c>
      <c r="AZ52" s="216">
        <f t="shared" si="20"/>
        <v>13188.227973027881</v>
      </c>
      <c r="BA52" s="216">
        <f t="shared" si="20"/>
        <v>13539.743082843554</v>
      </c>
      <c r="BB52" s="216">
        <f t="shared" si="20"/>
        <v>13894.70304073542</v>
      </c>
      <c r="BC52" s="216">
        <f t="shared" si="20"/>
        <v>14253.141606214627</v>
      </c>
      <c r="BD52" s="216">
        <f t="shared" si="20"/>
        <v>14615.092869635531</v>
      </c>
      <c r="BE52" s="216">
        <f t="shared" si="20"/>
        <v>14980.591255437959</v>
      </c>
      <c r="BF52" s="216">
        <f t="shared" si="20"/>
        <v>15349.67152542125</v>
      </c>
      <c r="BG52" s="216">
        <f t="shared" si="20"/>
        <v>15722.368782050378</v>
      </c>
      <c r="BH52" s="216">
        <f t="shared" si="20"/>
        <v>16098.718471794473</v>
      </c>
      <c r="BI52" s="216">
        <f t="shared" si="20"/>
        <v>16478.756388498059</v>
      </c>
      <c r="BJ52" s="216">
        <f t="shared" si="20"/>
        <v>16862.518676785341</v>
      </c>
      <c r="BK52" s="216">
        <f t="shared" si="20"/>
        <v>17250.041835497839</v>
      </c>
      <c r="BL52" s="216">
        <f t="shared" si="20"/>
        <v>17641.362721165719</v>
      </c>
      <c r="BM52" s="216">
        <f t="shared" si="20"/>
        <v>18036.518551513142</v>
      </c>
    </row>
    <row r="53" spans="1:71" s="216" customFormat="1" ht="13.15" x14ac:dyDescent="0.35">
      <c r="B53" s="271" t="s">
        <v>121</v>
      </c>
      <c r="C53" s="224" t="e">
        <f>SUM(E53:BM53)</f>
        <v>#REF!</v>
      </c>
      <c r="E53" s="216" t="e">
        <f>E41*(1-'New Site'!#REF!)</f>
        <v>#REF!</v>
      </c>
      <c r="F53" s="216">
        <f>F41*(1-'New Site'!$H$31)</f>
        <v>5334.4914163199992</v>
      </c>
      <c r="G53" s="216">
        <f>G41*(1-'New Site'!$H$31)</f>
        <v>5386.7694321999361</v>
      </c>
      <c r="H53" s="216">
        <f>H41*(1-'New Site'!$H$31)</f>
        <v>5439.5597726354954</v>
      </c>
      <c r="I53" s="216">
        <f>I41*(1-'New Site'!$H$31)</f>
        <v>5492.8674584073233</v>
      </c>
      <c r="J53" s="216">
        <f>J41*(1-'New Site'!$H$31)</f>
        <v>5546.6975594997157</v>
      </c>
      <c r="K53" s="216">
        <f>K41*(1-'New Site'!$H$31)</f>
        <v>5601.0551955828123</v>
      </c>
      <c r="L53" s="216">
        <f>L41*(1-'New Site'!$H$31)</f>
        <v>5655.9455364995229</v>
      </c>
      <c r="M53" s="216">
        <f>M41*(1-'New Site'!$H$31)</f>
        <v>5711.3738027572181</v>
      </c>
      <c r="N53" s="216">
        <f>N41*(1-'New Site'!$H$31)</f>
        <v>5767.3452660242383</v>
      </c>
      <c r="O53" s="216">
        <f>O41*(1-'New Site'!$H$31)</f>
        <v>5823.865249631277</v>
      </c>
      <c r="P53" s="216">
        <f>P41*(1-'New Site'!$H$31)</f>
        <v>5880.9391290776621</v>
      </c>
      <c r="Q53" s="216">
        <f>Q41*(1-'New Site'!$H$31)</f>
        <v>5938.5723325426234</v>
      </c>
      <c r="R53" s="216">
        <f>R41*(1-'New Site'!$H$31)</f>
        <v>5996.7703414015405</v>
      </c>
      <c r="S53" s="216">
        <f>S41*(1-'New Site'!$H$31)</f>
        <v>6055.5386907472757</v>
      </c>
      <c r="T53" s="216">
        <f>T41*(1-'New Site'!$H$31)</f>
        <v>6114.8829699165999</v>
      </c>
      <c r="U53" s="216">
        <f>U41*(1-'New Site'!$H$31)</f>
        <v>6174.8088230217818</v>
      </c>
      <c r="V53" s="216">
        <f>V41*(1-'New Site'!$H$31)</f>
        <v>6235.3219494873956</v>
      </c>
      <c r="W53" s="216">
        <f>W41*(1-'New Site'!$H$31)</f>
        <v>6296.4281045923717</v>
      </c>
      <c r="X53" s="216">
        <f>X41*(1-'New Site'!$H$31)</f>
        <v>6358.1331000173777</v>
      </c>
      <c r="Y53" s="216">
        <f>Y41*(1-'New Site'!$H$31)</f>
        <v>6420.4428043975477</v>
      </c>
      <c r="Z53" s="216">
        <f>Z41*(1-'New Site'!$H$31)</f>
        <v>6483.3631438806442</v>
      </c>
      <c r="AA53" s="216">
        <f>AA41*(1-'New Site'!$H$31)</f>
        <v>6546.9001026906744</v>
      </c>
      <c r="AB53" s="216">
        <f>AB41*(1-'New Site'!$H$31)</f>
        <v>6611.0597236970434</v>
      </c>
      <c r="AC53" s="216">
        <f>AC41*(1-'New Site'!$H$31)</f>
        <v>6675.8481089892739</v>
      </c>
      <c r="AD53" s="216">
        <f>AD41*(1-'New Site'!$H$31)</f>
        <v>6741.2714204573695</v>
      </c>
      <c r="AE53" s="216">
        <f>AE41*(1-'New Site'!$H$31)</f>
        <v>6807.335880377851</v>
      </c>
      <c r="AF53" s="216">
        <f>AF41*(1-'New Site'!$H$31)</f>
        <v>6874.0477720055542</v>
      </c>
      <c r="AG53" s="216">
        <f>AG41*(1-'New Site'!$H$31)</f>
        <v>6941.413440171209</v>
      </c>
      <c r="AH53" s="216">
        <f>AH41*(1-'New Site'!$H$31)</f>
        <v>7009.4392918848862</v>
      </c>
      <c r="AI53" s="216">
        <f>AI41*(1-'New Site'!$H$31)</f>
        <v>7078.1317969453585</v>
      </c>
      <c r="AJ53" s="216">
        <f>AJ41*(1-'New Site'!$H$31)</f>
        <v>7147.4974885554248</v>
      </c>
      <c r="AK53" s="216">
        <f>AK41*(1-'New Site'!$H$31)</f>
        <v>7217.5429639432668</v>
      </c>
      <c r="AL53" s="216">
        <f>AL41*(1-'New Site'!$H$31)</f>
        <v>7288.2748849899117</v>
      </c>
      <c r="AM53" s="216">
        <f>AM41*(1-'New Site'!$H$31)</f>
        <v>7359.6999788628127</v>
      </c>
      <c r="AN53" s="216">
        <f>AN41*(1-'New Site'!$H$31)</f>
        <v>7431.8250386556665</v>
      </c>
      <c r="AO53" s="216">
        <f>AO41*(1-'New Site'!$H$31)</f>
        <v>7504.6569240344925</v>
      </c>
      <c r="AP53" s="216">
        <f>AP41*(1-'New Site'!$H$31)</f>
        <v>7578.2025618900298</v>
      </c>
      <c r="AQ53" s="216">
        <f>AQ41*(1-'New Site'!$H$31)</f>
        <v>7652.4689469965524</v>
      </c>
      <c r="AR53" s="216">
        <f>AR41*(1-'New Site'!$H$31)</f>
        <v>7727.4631426771193</v>
      </c>
      <c r="AS53" s="216">
        <f>AS41*(1-'New Site'!$H$31)</f>
        <v>7803.1922814753534</v>
      </c>
      <c r="AT53" s="216">
        <f>AT41*(1-'New Site'!$H$31)</f>
        <v>7879.6635658338128</v>
      </c>
      <c r="AU53" s="216">
        <f>AU41*(1-'New Site'!$H$31)</f>
        <v>7956.8842687789856</v>
      </c>
      <c r="AV53" s="216">
        <f>AV41*(1-'New Site'!$H$31)</f>
        <v>8034.8617346130195</v>
      </c>
      <c r="AW53" s="216">
        <f>AW41*(1-'New Site'!$H$31)</f>
        <v>8113.6033796122265</v>
      </c>
      <c r="AX53" s="216">
        <f>AX41*(1-'New Site'!$H$31)</f>
        <v>8193.1166927324266</v>
      </c>
      <c r="AY53" s="216">
        <f>AY41*(1-'New Site'!$H$31)</f>
        <v>8273.4092363212058</v>
      </c>
      <c r="AZ53" s="216">
        <f>AZ41*(1-'New Site'!$H$31)</f>
        <v>8354.4886468371533</v>
      </c>
      <c r="BA53" s="216">
        <f>BA41*(1-'New Site'!$H$31)</f>
        <v>8436.3626355761571</v>
      </c>
      <c r="BB53" s="216">
        <f>BB41*(1-'New Site'!$H$31)</f>
        <v>8519.0389894048021</v>
      </c>
      <c r="BC53" s="216">
        <f>BC41*(1-'New Site'!$H$31)</f>
        <v>8602.5255715009698</v>
      </c>
      <c r="BD53" s="216">
        <f>BD41*(1-'New Site'!$H$31)</f>
        <v>8686.8303221016795</v>
      </c>
      <c r="BE53" s="216">
        <f>BE41*(1-'New Site'!$H$31)</f>
        <v>8771.961259258278</v>
      </c>
      <c r="BF53" s="216">
        <f>BF41*(1-'New Site'!$H$31)</f>
        <v>8857.9264795990057</v>
      </c>
      <c r="BG53" s="216">
        <f>BG41*(1-'New Site'!$H$31)</f>
        <v>8944.7341590990782</v>
      </c>
      <c r="BH53" s="216">
        <f>BH41*(1-'New Site'!$H$31)</f>
        <v>9032.392553858248</v>
      </c>
      <c r="BI53" s="216">
        <f>BI41*(1-'New Site'!$H$31)</f>
        <v>9120.9100008860587</v>
      </c>
      <c r="BJ53" s="216">
        <f>BJ41*(1-'New Site'!$H$31)</f>
        <v>9210.2949188947405</v>
      </c>
      <c r="BK53" s="216">
        <f>BK41*(1-'New Site'!$H$31)</f>
        <v>9300.5558090999111</v>
      </c>
      <c r="BL53" s="216">
        <f>BL41*(1-'New Site'!$H$31)</f>
        <v>9391.7012560290914</v>
      </c>
      <c r="BM53" s="216">
        <f>BM41*(1-'New Site'!$H$31)</f>
        <v>9483.7399283381746</v>
      </c>
    </row>
    <row r="54" spans="1:71" ht="13.15" x14ac:dyDescent="0.35">
      <c r="B54" s="274" t="s">
        <v>122</v>
      </c>
      <c r="C54" s="109"/>
      <c r="E54" s="179"/>
      <c r="F54" s="100">
        <f>E54+F53</f>
        <v>5334.4914163199992</v>
      </c>
      <c r="G54" s="100">
        <f t="shared" ref="G54:BM54" si="21">F54+G53</f>
        <v>10721.260848519934</v>
      </c>
      <c r="H54" s="100">
        <f t="shared" si="21"/>
        <v>16160.82062115543</v>
      </c>
      <c r="I54" s="100">
        <f t="shared" si="21"/>
        <v>21653.688079562751</v>
      </c>
      <c r="J54" s="100">
        <f t="shared" si="21"/>
        <v>27200.385639062468</v>
      </c>
      <c r="K54" s="100">
        <f t="shared" si="21"/>
        <v>32801.440834645284</v>
      </c>
      <c r="L54" s="100">
        <f t="shared" si="21"/>
        <v>38457.386371144807</v>
      </c>
      <c r="M54" s="100">
        <f t="shared" si="21"/>
        <v>44168.760173902025</v>
      </c>
      <c r="N54" s="100">
        <f t="shared" si="21"/>
        <v>49936.105439926265</v>
      </c>
      <c r="O54" s="100">
        <f t="shared" si="21"/>
        <v>55759.970689557544</v>
      </c>
      <c r="P54" s="100">
        <f t="shared" si="21"/>
        <v>61640.909818635206</v>
      </c>
      <c r="Q54" s="100">
        <f t="shared" si="21"/>
        <v>67579.482151177828</v>
      </c>
      <c r="R54" s="100">
        <f t="shared" si="21"/>
        <v>73576.25249257937</v>
      </c>
      <c r="S54" s="100">
        <f t="shared" si="21"/>
        <v>79631.791183326641</v>
      </c>
      <c r="T54" s="100">
        <f t="shared" si="21"/>
        <v>85746.674153243235</v>
      </c>
      <c r="U54" s="100">
        <f t="shared" si="21"/>
        <v>91921.482976265019</v>
      </c>
      <c r="V54" s="100">
        <f t="shared" si="21"/>
        <v>98156.804925752411</v>
      </c>
      <c r="W54" s="100">
        <f t="shared" si="21"/>
        <v>104453.23303034478</v>
      </c>
      <c r="X54" s="100">
        <f t="shared" si="21"/>
        <v>110811.36613036216</v>
      </c>
      <c r="Y54" s="100">
        <f t="shared" si="21"/>
        <v>117231.80893475971</v>
      </c>
      <c r="Z54" s="100">
        <f t="shared" si="21"/>
        <v>123715.17207864036</v>
      </c>
      <c r="AA54" s="100">
        <f t="shared" si="21"/>
        <v>130262.07218133104</v>
      </c>
      <c r="AB54" s="100">
        <f t="shared" si="21"/>
        <v>136873.13190502807</v>
      </c>
      <c r="AC54" s="100">
        <f t="shared" si="21"/>
        <v>143548.98001401735</v>
      </c>
      <c r="AD54" s="100">
        <f t="shared" si="21"/>
        <v>150290.25143447472</v>
      </c>
      <c r="AE54" s="100">
        <f t="shared" si="21"/>
        <v>157097.58731485257</v>
      </c>
      <c r="AF54" s="100">
        <f t="shared" si="21"/>
        <v>163971.63508685812</v>
      </c>
      <c r="AG54" s="100">
        <f t="shared" si="21"/>
        <v>170913.04852702934</v>
      </c>
      <c r="AH54" s="100">
        <f t="shared" si="21"/>
        <v>177922.48781891423</v>
      </c>
      <c r="AI54" s="100">
        <f t="shared" si="21"/>
        <v>185000.61961585958</v>
      </c>
      <c r="AJ54" s="100">
        <f t="shared" si="21"/>
        <v>192148.117104415</v>
      </c>
      <c r="AK54" s="100">
        <f t="shared" si="21"/>
        <v>199365.66006835827</v>
      </c>
      <c r="AL54" s="100">
        <f t="shared" si="21"/>
        <v>206653.93495334819</v>
      </c>
      <c r="AM54" s="100">
        <f t="shared" si="21"/>
        <v>214013.63493221099</v>
      </c>
      <c r="AN54" s="100">
        <f t="shared" si="21"/>
        <v>221445.45997086665</v>
      </c>
      <c r="AO54" s="100">
        <f t="shared" si="21"/>
        <v>228950.11689490115</v>
      </c>
      <c r="AP54" s="100">
        <f t="shared" si="21"/>
        <v>236528.31945679119</v>
      </c>
      <c r="AQ54" s="100">
        <f t="shared" si="21"/>
        <v>244180.78840378774</v>
      </c>
      <c r="AR54" s="100">
        <f t="shared" si="21"/>
        <v>251908.25154646486</v>
      </c>
      <c r="AS54" s="100">
        <f t="shared" si="21"/>
        <v>259711.44382794021</v>
      </c>
      <c r="AT54" s="100">
        <f t="shared" si="21"/>
        <v>267591.10739377403</v>
      </c>
      <c r="AU54" s="100">
        <f t="shared" si="21"/>
        <v>275547.99166255299</v>
      </c>
      <c r="AV54" s="100">
        <f t="shared" si="21"/>
        <v>283582.85339716601</v>
      </c>
      <c r="AW54" s="100">
        <f t="shared" si="21"/>
        <v>291696.45677677821</v>
      </c>
      <c r="AX54" s="100">
        <f t="shared" si="21"/>
        <v>299889.57346951065</v>
      </c>
      <c r="AY54" s="100">
        <f t="shared" si="21"/>
        <v>308162.98270583188</v>
      </c>
      <c r="AZ54" s="100">
        <f t="shared" si="21"/>
        <v>316517.471352669</v>
      </c>
      <c r="BA54" s="100">
        <f t="shared" si="21"/>
        <v>324953.83398824517</v>
      </c>
      <c r="BB54" s="100">
        <f t="shared" si="21"/>
        <v>333472.87297764997</v>
      </c>
      <c r="BC54" s="100">
        <f t="shared" si="21"/>
        <v>342075.39854915091</v>
      </c>
      <c r="BD54" s="100">
        <f t="shared" si="21"/>
        <v>350762.22887125256</v>
      </c>
      <c r="BE54" s="100">
        <f t="shared" si="21"/>
        <v>359534.19013051083</v>
      </c>
      <c r="BF54" s="100">
        <f t="shared" si="21"/>
        <v>368392.11661010986</v>
      </c>
      <c r="BG54" s="100">
        <f t="shared" si="21"/>
        <v>377336.85076920892</v>
      </c>
      <c r="BH54" s="100">
        <f t="shared" si="21"/>
        <v>386369.24332306714</v>
      </c>
      <c r="BI54" s="100">
        <f t="shared" si="21"/>
        <v>395490.15332395321</v>
      </c>
      <c r="BJ54" s="100">
        <f t="shared" si="21"/>
        <v>404700.44824284798</v>
      </c>
      <c r="BK54" s="100">
        <f t="shared" si="21"/>
        <v>414001.00405194791</v>
      </c>
      <c r="BL54" s="100">
        <f t="shared" si="21"/>
        <v>423392.70530797698</v>
      </c>
      <c r="BM54" s="100">
        <f t="shared" si="21"/>
        <v>432876.44523631514</v>
      </c>
    </row>
    <row r="55" spans="1:71" x14ac:dyDescent="0.35">
      <c r="B55" s="25"/>
      <c r="C55" s="109"/>
    </row>
    <row r="56" spans="1:71" s="28" customFormat="1" x14ac:dyDescent="0.35">
      <c r="A56" s="4"/>
      <c r="B56" s="29" t="s">
        <v>123</v>
      </c>
      <c r="C56" s="108"/>
      <c r="E56" s="28" t="s">
        <v>124</v>
      </c>
      <c r="F56" s="275">
        <f>F51+F48</f>
        <v>-113.22952432000002</v>
      </c>
    </row>
    <row r="57" spans="1:71" s="23" customFormat="1" x14ac:dyDescent="0.35">
      <c r="A57" s="129"/>
      <c r="B57" s="27" t="s">
        <v>125</v>
      </c>
      <c r="C57" s="103">
        <f>SUM(E57:BM57)</f>
        <v>0</v>
      </c>
      <c r="D57" s="27"/>
      <c r="E57" s="23">
        <f>HLOOKUP($C$5, Scenarios!$C$7:$AD$42, MATCH(B57, Scenarios!$C$7:C44, FALSE), FALSE)</f>
        <v>0</v>
      </c>
    </row>
    <row r="58" spans="1:71" s="23" customFormat="1" x14ac:dyDescent="0.35">
      <c r="A58" s="129"/>
      <c r="B58" s="47" t="s">
        <v>126</v>
      </c>
      <c r="C58" s="103">
        <f>SUM(E58:BM58)</f>
        <v>68750</v>
      </c>
      <c r="D58" s="27"/>
      <c r="E58" s="23">
        <f>HLOOKUP($C$5, Scenarios!$C$7:$AD$42, MATCH(B58, Scenarios!$C$7:C45, FALSE), FALSE)</f>
        <v>68750</v>
      </c>
    </row>
    <row r="59" spans="1:71" s="23" customFormat="1" x14ac:dyDescent="0.35">
      <c r="A59" s="129"/>
      <c r="B59" s="26"/>
      <c r="C59" s="103"/>
      <c r="D59" s="27"/>
    </row>
    <row r="60" spans="1:71" x14ac:dyDescent="0.35">
      <c r="B60" s="4" t="s">
        <v>127</v>
      </c>
      <c r="C60" s="103">
        <f>SUM(E60:BM60)</f>
        <v>0</v>
      </c>
      <c r="E60" s="23">
        <f>IFERROR((HLOOKUP($C$5, Scenarios!$C$7:$AD$42, (MATCH(E7, Scenarios!$C$7:$C$42, FALSE)), FALSE)), 0)</f>
        <v>0</v>
      </c>
      <c r="F60" s="23">
        <f>IFERROR((HLOOKUP($C$5, Scenarios!$C$7:$AD$42, (MATCH(F7, Scenarios!$C$7:$C$42, FALSE)), FALSE)), 0)</f>
        <v>0</v>
      </c>
      <c r="G60" s="23">
        <f>IFERROR((HLOOKUP($C$5, Scenarios!$C$7:$AD$42, (MATCH(G7, Scenarios!$C$7:$C$42, FALSE)), FALSE)), 0)</f>
        <v>0</v>
      </c>
      <c r="H60" s="23">
        <f>IFERROR((HLOOKUP($C$5, Scenarios!$C$7:$AD$42, (MATCH(H7, Scenarios!$C$7:$C$42, FALSE)), FALSE)), 0)</f>
        <v>0</v>
      </c>
      <c r="I60" s="23">
        <f>IFERROR((HLOOKUP($C$5, Scenarios!$C$7:$AD$42, (MATCH(I7, Scenarios!$C$7:$C$42, FALSE)), FALSE)), 0)</f>
        <v>0</v>
      </c>
      <c r="J60" s="23">
        <f>IFERROR((HLOOKUP($C$5, Scenarios!$C$7:$AD$42, (MATCH(J7, Scenarios!$C$7:$C$42, FALSE)), FALSE)), 0)</f>
        <v>0</v>
      </c>
      <c r="K60" s="23">
        <f>IFERROR((HLOOKUP($C$5, Scenarios!$C$7:$AD$42, (MATCH(K7, Scenarios!$C$7:$C$42, FALSE)), FALSE)), 0)</f>
        <v>0</v>
      </c>
      <c r="L60" s="23">
        <f>IFERROR((HLOOKUP($C$5, Scenarios!$C$7:$AD$42, (MATCH(L7, Scenarios!$C$7:$C$42, FALSE)), FALSE)), 0)</f>
        <v>0</v>
      </c>
      <c r="M60" s="23">
        <f>IFERROR((HLOOKUP($C$5, Scenarios!$C$7:$AD$42, (MATCH(M7, Scenarios!$C$7:$C$42, FALSE)), FALSE)), 0)</f>
        <v>0</v>
      </c>
      <c r="N60" s="23">
        <f>IFERROR((HLOOKUP($C$5, Scenarios!$C$7:$AD$42, (MATCH(N7, Scenarios!$C$7:$C$42, FALSE)), FALSE)), 0)</f>
        <v>0</v>
      </c>
      <c r="O60" s="23">
        <f>IFERROR((HLOOKUP($C$5, Scenarios!$C$7:$AD$42, (MATCH(O7, Scenarios!$C$7:$C$42, FALSE)), FALSE)), 0)</f>
        <v>0</v>
      </c>
      <c r="P60" s="23">
        <f>IFERROR((HLOOKUP($C$5, Scenarios!$C$7:$AD$42, (MATCH(P7, Scenarios!$C$7:$C$42, FALSE)), FALSE)), 0)</f>
        <v>0</v>
      </c>
      <c r="Q60" s="23">
        <f>IFERROR((HLOOKUP($C$5, Scenarios!$C$7:$AD$42, (MATCH(Q7, Scenarios!$C$7:$C$42, FALSE)), FALSE)), 0)</f>
        <v>0</v>
      </c>
      <c r="R60" s="23">
        <f>IFERROR((HLOOKUP($C$5, Scenarios!$C$7:$AD$42, (MATCH(R7, Scenarios!$C$7:$C$42, FALSE)), FALSE)), 0)</f>
        <v>0</v>
      </c>
      <c r="S60" s="23">
        <f>IFERROR((HLOOKUP($C$5, Scenarios!$C$7:$AD$42, (MATCH(S7, Scenarios!$C$7:$C$42, FALSE)), FALSE)), 0)</f>
        <v>0</v>
      </c>
      <c r="T60" s="23">
        <f>IFERROR((HLOOKUP($C$5, Scenarios!$C$7:$AD$42, (MATCH(T7, Scenarios!$C$7:$C$42, FALSE)), FALSE)), 0)</f>
        <v>0</v>
      </c>
      <c r="U60" s="23">
        <f>IFERROR((HLOOKUP($C$5, Scenarios!$C$7:$AD$42, (MATCH(U7, Scenarios!$C$7:$C$42, FALSE)), FALSE)), 0)</f>
        <v>0</v>
      </c>
      <c r="V60" s="23">
        <f>IFERROR((HLOOKUP($C$5, Scenarios!$C$7:$AD$42, (MATCH(V7, Scenarios!$C$7:$C$42, FALSE)), FALSE)), 0)</f>
        <v>0</v>
      </c>
      <c r="W60" s="23">
        <f>IFERROR((HLOOKUP($C$5, Scenarios!$C$7:$AD$42, (MATCH(W7, Scenarios!$C$7:$C$42, FALSE)), FALSE)), 0)</f>
        <v>0</v>
      </c>
      <c r="X60" s="23">
        <f>IFERROR((HLOOKUP($C$5, Scenarios!$C$7:$AD$42, (MATCH(X7, Scenarios!$C$7:$C$42, FALSE)), FALSE)), 0)</f>
        <v>0</v>
      </c>
      <c r="Y60" s="23">
        <f>IFERROR((HLOOKUP($C$5, Scenarios!$C$7:$AD$42, (MATCH(Y7, Scenarios!$C$7:$C$42, FALSE)), FALSE)), 0)</f>
        <v>0</v>
      </c>
      <c r="Z60" s="23">
        <f>IFERROR((HLOOKUP($C$5, Scenarios!$C$7:$AD$42, (MATCH(Z7, Scenarios!$C$7:$C$42, FALSE)), FALSE)), 0)</f>
        <v>0</v>
      </c>
      <c r="AA60" s="23">
        <f>IFERROR((HLOOKUP($C$5, Scenarios!$C$7:$AD$42, (MATCH(AA7, Scenarios!$C$7:$C$42, FALSE)), FALSE)), 0)</f>
        <v>0</v>
      </c>
      <c r="AB60" s="23">
        <f>IFERROR((HLOOKUP($C$5, Scenarios!$C$7:$AD$42, (MATCH(AB7, Scenarios!$C$7:$C$42, FALSE)), FALSE)), 0)</f>
        <v>0</v>
      </c>
      <c r="AC60" s="23">
        <f>IFERROR((HLOOKUP($C$5, Scenarios!$C$7:$AD$42, (MATCH(AC7, Scenarios!$C$7:$C$42, FALSE)), FALSE)), 0)</f>
        <v>0</v>
      </c>
      <c r="AD60" s="23">
        <f>IFERROR((HLOOKUP($C$5, Scenarios!$C$7:$AD$42, (MATCH(AD7, Scenarios!$C$7:$C$42, FALSE)), FALSE)), 0)</f>
        <v>0</v>
      </c>
      <c r="AE60" s="23">
        <f>IFERROR((HLOOKUP($C$5, Scenarios!$C$7:$AD$42, (MATCH(AE7, Scenarios!$C$7:$C$42, FALSE)), FALSE)), 0)</f>
        <v>0</v>
      </c>
      <c r="AF60" s="23">
        <f>IFERROR((HLOOKUP($C$5, Scenarios!$C$7:$AD$42, (MATCH(AF7, Scenarios!$C$7:$C$42, FALSE)), FALSE)), 0)</f>
        <v>0</v>
      </c>
      <c r="AG60" s="23">
        <f>IFERROR((HLOOKUP($C$5, Scenarios!$C$7:$AD$42, (MATCH(AG7, Scenarios!$C$7:$C$42, FALSE)), FALSE)), 0)</f>
        <v>0</v>
      </c>
      <c r="AH60" s="23">
        <f>IFERROR((HLOOKUP($C$5, Scenarios!$C$7:$AD$42, (MATCH(AH7, Scenarios!$C$7:$C$42, FALSE)), FALSE)), 0)</f>
        <v>0</v>
      </c>
      <c r="AI60" s="23">
        <f>IFERROR((HLOOKUP($C$5, Scenarios!$C$7:$AD$42, (MATCH(AI7, Scenarios!$C$7:$C$42, FALSE)), FALSE)), 0)</f>
        <v>0</v>
      </c>
      <c r="AJ60" s="23">
        <f>IFERROR((HLOOKUP($C$5, Scenarios!$C$7:$AD$42, (MATCH(AJ7, Scenarios!$C$7:$C$42, FALSE)), FALSE)), 0)</f>
        <v>0</v>
      </c>
      <c r="AK60" s="23">
        <f>IFERROR((HLOOKUP($C$5, Scenarios!$C$7:$AD$42, (MATCH(AK7, Scenarios!$C$7:$C$42, FALSE)), FALSE)), 0)</f>
        <v>0</v>
      </c>
      <c r="AL60" s="23">
        <f>IFERROR((HLOOKUP($C$5, Scenarios!$C$7:$AD$42, (MATCH(AL7, Scenarios!$C$7:$C$42, FALSE)), FALSE)), 0)</f>
        <v>0</v>
      </c>
      <c r="AM60" s="23">
        <f>IFERROR((HLOOKUP($C$5, Scenarios!$C$7:$AD$42, (MATCH(AM7, Scenarios!$C$7:$C$42, FALSE)), FALSE)), 0)</f>
        <v>0</v>
      </c>
      <c r="AN60" s="23">
        <f>IFERROR((HLOOKUP($C$5, Scenarios!$C$7:$AD$42, (MATCH(AN7, Scenarios!$C$7:$C$42, FALSE)), FALSE)), 0)</f>
        <v>0</v>
      </c>
      <c r="AO60" s="23">
        <f>IFERROR((HLOOKUP($C$5, Scenarios!$C$7:$AD$42, (MATCH(AO7, Scenarios!$C$7:$C$42, FALSE)), FALSE)), 0)</f>
        <v>0</v>
      </c>
      <c r="AP60" s="23">
        <f>IFERROR((HLOOKUP($C$5, Scenarios!$C$7:$AD$42, (MATCH(AP7, Scenarios!$C$7:$C$42, FALSE)), FALSE)), 0)</f>
        <v>0</v>
      </c>
      <c r="AQ60" s="23">
        <f>IFERROR((HLOOKUP($C$5, Scenarios!$C$7:$AD$42, (MATCH(AQ7, Scenarios!$C$7:$C$42, FALSE)), FALSE)), 0)</f>
        <v>0</v>
      </c>
      <c r="AR60" s="23">
        <f>IFERROR((HLOOKUP($C$5, Scenarios!$C$7:$AD$42, (MATCH(AR7, Scenarios!$C$7:$C$42, FALSE)), FALSE)), 0)</f>
        <v>0</v>
      </c>
      <c r="AS60" s="23">
        <f>IFERROR((HLOOKUP($C$5, Scenarios!$C$7:$AD$42, (MATCH(AS7, Scenarios!$C$7:$C$42, FALSE)), FALSE)), 0)</f>
        <v>0</v>
      </c>
      <c r="AT60" s="23">
        <f>IFERROR((HLOOKUP($C$5, Scenarios!$C$7:$AD$42, (MATCH(AT7, Scenarios!$C$7:$C$42, FALSE)), FALSE)), 0)</f>
        <v>0</v>
      </c>
      <c r="AU60" s="23">
        <f>IFERROR((HLOOKUP($C$5, Scenarios!$C$7:$AD$42, (MATCH(AU7, Scenarios!$C$7:$C$42, FALSE)), FALSE)), 0)</f>
        <v>0</v>
      </c>
      <c r="AV60" s="23">
        <f>IFERROR((HLOOKUP($C$5, Scenarios!$C$7:$AD$42, (MATCH(AV7, Scenarios!$C$7:$C$42, FALSE)), FALSE)), 0)</f>
        <v>0</v>
      </c>
      <c r="AW60" s="23">
        <f>IFERROR((HLOOKUP($C$5, Scenarios!$C$7:$AD$42, (MATCH(AW7, Scenarios!$C$7:$C$42, FALSE)), FALSE)), 0)</f>
        <v>0</v>
      </c>
      <c r="AX60" s="23">
        <f>IFERROR((HLOOKUP($C$5, Scenarios!$C$7:$AD$42, (MATCH(AX7, Scenarios!$C$7:$C$42, FALSE)), FALSE)), 0)</f>
        <v>0</v>
      </c>
      <c r="AY60" s="23">
        <f>IFERROR((HLOOKUP($C$5, Scenarios!$C$7:$AD$42, (MATCH(AY7, Scenarios!$C$7:$C$42, FALSE)), FALSE)), 0)</f>
        <v>0</v>
      </c>
      <c r="AZ60" s="23">
        <f>IFERROR((HLOOKUP($C$5, Scenarios!$C$7:$AD$42, (MATCH(AZ7, Scenarios!$C$7:$C$42, FALSE)), FALSE)), 0)</f>
        <v>0</v>
      </c>
      <c r="BA60" s="23">
        <f>IFERROR((HLOOKUP($C$5, Scenarios!$C$7:$AD$42, (MATCH(BA7, Scenarios!$C$7:$C$42, FALSE)), FALSE)), 0)</f>
        <v>0</v>
      </c>
      <c r="BB60" s="23">
        <f>IFERROR((HLOOKUP($C$5, Scenarios!$C$7:$AD$42, (MATCH(BB7, Scenarios!$C$7:$C$42, FALSE)), FALSE)), 0)</f>
        <v>0</v>
      </c>
      <c r="BC60" s="23">
        <f>IFERROR((HLOOKUP($C$5, Scenarios!$C$7:$AD$42, (MATCH(BC7, Scenarios!$C$7:$C$42, FALSE)), FALSE)), 0)</f>
        <v>0</v>
      </c>
      <c r="BD60" s="23">
        <f>IFERROR((HLOOKUP($C$5, Scenarios!$C$7:$AD$42, (MATCH(BD7, Scenarios!$C$7:$C$42, FALSE)), FALSE)), 0)</f>
        <v>0</v>
      </c>
      <c r="BE60" s="23">
        <f>IFERROR((HLOOKUP($C$5, Scenarios!$C$7:$AD$42, (MATCH(BE7, Scenarios!$C$7:$C$42, FALSE)), FALSE)), 0)</f>
        <v>0</v>
      </c>
      <c r="BF60" s="23">
        <f>IFERROR((HLOOKUP($C$5, Scenarios!$C$7:$AD$42, (MATCH(BF7, Scenarios!$C$7:$C$42, FALSE)), FALSE)), 0)</f>
        <v>0</v>
      </c>
      <c r="BG60" s="23">
        <f>IFERROR((HLOOKUP($C$5, Scenarios!$C$7:$AD$42, (MATCH(BG7, Scenarios!$C$7:$C$42, FALSE)), FALSE)), 0)</f>
        <v>0</v>
      </c>
      <c r="BH60" s="23">
        <f>IFERROR((HLOOKUP($C$5, Scenarios!$C$7:$AD$42, (MATCH(BH7, Scenarios!$C$7:$C$42, FALSE)), FALSE)), 0)</f>
        <v>0</v>
      </c>
      <c r="BI60" s="23">
        <f>IFERROR((HLOOKUP($C$5, Scenarios!$C$7:$AD$42, (MATCH(BI7, Scenarios!$C$7:$C$42, FALSE)), FALSE)), 0)</f>
        <v>0</v>
      </c>
      <c r="BJ60" s="23">
        <f>IFERROR((HLOOKUP($C$5, Scenarios!$C$7:$AD$42, (MATCH(BJ7, Scenarios!$C$7:$C$42, FALSE)), FALSE)), 0)</f>
        <v>0</v>
      </c>
      <c r="BK60" s="23">
        <f>IFERROR((HLOOKUP($C$5, Scenarios!$C$7:$AD$42, (MATCH(BK7, Scenarios!$C$7:$C$42, FALSE)), FALSE)), 0)</f>
        <v>0</v>
      </c>
      <c r="BL60" s="23">
        <f>IFERROR((HLOOKUP($C$5, Scenarios!$C$7:$AD$42, (MATCH(BL7, Scenarios!$C$7:$C$42, FALSE)), FALSE)), 0)</f>
        <v>0</v>
      </c>
      <c r="BM60" s="23">
        <f>IFERROR((HLOOKUP($C$5, Scenarios!$C$7:$AD$42, (MATCH(BM7, Scenarios!$C$7:$C$42, FALSE)), FALSE)), 0)</f>
        <v>0</v>
      </c>
      <c r="BN60" s="23"/>
      <c r="BO60" s="23"/>
      <c r="BP60" s="23"/>
      <c r="BQ60" s="23"/>
      <c r="BR60" s="23"/>
      <c r="BS60" s="23"/>
    </row>
    <row r="61" spans="1:71" s="23" customFormat="1" x14ac:dyDescent="0.35">
      <c r="A61" s="129"/>
      <c r="B61" s="26"/>
      <c r="C61" s="103"/>
      <c r="D61" s="27"/>
    </row>
    <row r="62" spans="1:71" s="9" customFormat="1" ht="11.25" x14ac:dyDescent="0.3">
      <c r="B62" s="9" t="s">
        <v>128</v>
      </c>
      <c r="C62" s="103">
        <f>SUM(E62:BM62)</f>
        <v>-68750</v>
      </c>
      <c r="E62" s="33">
        <f>-SUM(E57:E61)</f>
        <v>-68750</v>
      </c>
      <c r="F62" s="33">
        <f>-SUM(F57:F61)</f>
        <v>0</v>
      </c>
      <c r="G62" s="33">
        <f t="shared" ref="G62:BM62" si="22">-SUM(G57:G61)</f>
        <v>0</v>
      </c>
      <c r="H62" s="33">
        <f t="shared" si="22"/>
        <v>0</v>
      </c>
      <c r="I62" s="33">
        <f t="shared" si="22"/>
        <v>0</v>
      </c>
      <c r="J62" s="33">
        <f t="shared" si="22"/>
        <v>0</v>
      </c>
      <c r="K62" s="33">
        <f t="shared" si="22"/>
        <v>0</v>
      </c>
      <c r="L62" s="33">
        <f t="shared" si="22"/>
        <v>0</v>
      </c>
      <c r="M62" s="33">
        <f t="shared" si="22"/>
        <v>0</v>
      </c>
      <c r="N62" s="33">
        <f t="shared" si="22"/>
        <v>0</v>
      </c>
      <c r="O62" s="33">
        <f t="shared" si="22"/>
        <v>0</v>
      </c>
      <c r="P62" s="33">
        <f t="shared" si="22"/>
        <v>0</v>
      </c>
      <c r="Q62" s="33">
        <f t="shared" si="22"/>
        <v>0</v>
      </c>
      <c r="R62" s="33">
        <f t="shared" si="22"/>
        <v>0</v>
      </c>
      <c r="S62" s="33">
        <f t="shared" si="22"/>
        <v>0</v>
      </c>
      <c r="T62" s="33">
        <f t="shared" si="22"/>
        <v>0</v>
      </c>
      <c r="U62" s="33">
        <f t="shared" si="22"/>
        <v>0</v>
      </c>
      <c r="V62" s="33">
        <f t="shared" si="22"/>
        <v>0</v>
      </c>
      <c r="W62" s="33">
        <f t="shared" si="22"/>
        <v>0</v>
      </c>
      <c r="X62" s="33">
        <f t="shared" si="22"/>
        <v>0</v>
      </c>
      <c r="Y62" s="33">
        <f t="shared" si="22"/>
        <v>0</v>
      </c>
      <c r="Z62" s="33">
        <f t="shared" si="22"/>
        <v>0</v>
      </c>
      <c r="AA62" s="33">
        <f t="shared" si="22"/>
        <v>0</v>
      </c>
      <c r="AB62" s="33">
        <f t="shared" si="22"/>
        <v>0</v>
      </c>
      <c r="AC62" s="33">
        <f t="shared" si="22"/>
        <v>0</v>
      </c>
      <c r="AD62" s="33">
        <f t="shared" si="22"/>
        <v>0</v>
      </c>
      <c r="AE62" s="33">
        <f t="shared" si="22"/>
        <v>0</v>
      </c>
      <c r="AF62" s="33">
        <f t="shared" si="22"/>
        <v>0</v>
      </c>
      <c r="AG62" s="33">
        <f t="shared" si="22"/>
        <v>0</v>
      </c>
      <c r="AH62" s="33">
        <f t="shared" si="22"/>
        <v>0</v>
      </c>
      <c r="AI62" s="33">
        <f t="shared" si="22"/>
        <v>0</v>
      </c>
      <c r="AJ62" s="33">
        <f t="shared" si="22"/>
        <v>0</v>
      </c>
      <c r="AK62" s="33">
        <f t="shared" si="22"/>
        <v>0</v>
      </c>
      <c r="AL62" s="33">
        <f t="shared" si="22"/>
        <v>0</v>
      </c>
      <c r="AM62" s="33">
        <f t="shared" si="22"/>
        <v>0</v>
      </c>
      <c r="AN62" s="33">
        <f t="shared" si="22"/>
        <v>0</v>
      </c>
      <c r="AO62" s="33">
        <f t="shared" si="22"/>
        <v>0</v>
      </c>
      <c r="AP62" s="33">
        <f t="shared" si="22"/>
        <v>0</v>
      </c>
      <c r="AQ62" s="33">
        <f t="shared" si="22"/>
        <v>0</v>
      </c>
      <c r="AR62" s="33">
        <f t="shared" si="22"/>
        <v>0</v>
      </c>
      <c r="AS62" s="33">
        <f t="shared" si="22"/>
        <v>0</v>
      </c>
      <c r="AT62" s="33">
        <f t="shared" si="22"/>
        <v>0</v>
      </c>
      <c r="AU62" s="33">
        <f t="shared" si="22"/>
        <v>0</v>
      </c>
      <c r="AV62" s="33">
        <f t="shared" si="22"/>
        <v>0</v>
      </c>
      <c r="AW62" s="33">
        <f t="shared" si="22"/>
        <v>0</v>
      </c>
      <c r="AX62" s="33">
        <f t="shared" si="22"/>
        <v>0</v>
      </c>
      <c r="AY62" s="33">
        <f t="shared" si="22"/>
        <v>0</v>
      </c>
      <c r="AZ62" s="33">
        <f t="shared" si="22"/>
        <v>0</v>
      </c>
      <c r="BA62" s="33">
        <f t="shared" si="22"/>
        <v>0</v>
      </c>
      <c r="BB62" s="33">
        <f t="shared" si="22"/>
        <v>0</v>
      </c>
      <c r="BC62" s="33">
        <f t="shared" si="22"/>
        <v>0</v>
      </c>
      <c r="BD62" s="33">
        <f t="shared" si="22"/>
        <v>0</v>
      </c>
      <c r="BE62" s="33">
        <f t="shared" si="22"/>
        <v>0</v>
      </c>
      <c r="BF62" s="33">
        <f t="shared" si="22"/>
        <v>0</v>
      </c>
      <c r="BG62" s="33">
        <f t="shared" si="22"/>
        <v>0</v>
      </c>
      <c r="BH62" s="33">
        <f t="shared" si="22"/>
        <v>0</v>
      </c>
      <c r="BI62" s="33">
        <f t="shared" si="22"/>
        <v>0</v>
      </c>
      <c r="BJ62" s="33">
        <f t="shared" si="22"/>
        <v>0</v>
      </c>
      <c r="BK62" s="33">
        <f t="shared" si="22"/>
        <v>0</v>
      </c>
      <c r="BL62" s="33">
        <f t="shared" si="22"/>
        <v>0</v>
      </c>
      <c r="BM62" s="33">
        <f t="shared" si="22"/>
        <v>0</v>
      </c>
    </row>
    <row r="63" spans="1:71" s="9" customFormat="1" ht="11.25" x14ac:dyDescent="0.3">
      <c r="C63" s="10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row>
    <row r="64" spans="1:71" s="28" customFormat="1" x14ac:dyDescent="0.35">
      <c r="A64" s="4"/>
      <c r="B64" s="29" t="s">
        <v>129</v>
      </c>
      <c r="C64" s="108"/>
    </row>
    <row r="65" spans="1:65" x14ac:dyDescent="0.35">
      <c r="B65" s="4" t="s">
        <v>130</v>
      </c>
      <c r="C65" s="103">
        <f>SUM(E65:BM65)</f>
        <v>0</v>
      </c>
      <c r="E65" s="40">
        <v>0</v>
      </c>
    </row>
    <row r="66" spans="1:65" x14ac:dyDescent="0.35">
      <c r="B66" s="47" t="s">
        <v>131</v>
      </c>
      <c r="C66" s="109"/>
      <c r="E66" s="4">
        <f>IFERROR(HLOOKUP(B66, 'Lookups references'!$M$7:P13, MATCH('Site - TS'!#REF!, 'Lookups references'!$M$7:M13, FALSE), FALSE),0)</f>
        <v>0</v>
      </c>
      <c r="F66" s="5">
        <f>E66*(1+Scenarios!$Q$32)</f>
        <v>0</v>
      </c>
      <c r="G66" s="5">
        <f>F66*(1+Scenarios!$Q$32)</f>
        <v>0</v>
      </c>
      <c r="H66" s="5">
        <f>G66*(1+Scenarios!$Q$32)</f>
        <v>0</v>
      </c>
      <c r="I66" s="5">
        <f>H66*(1+Scenarios!$Q$32)</f>
        <v>0</v>
      </c>
      <c r="J66" s="5">
        <f>I66*(1+Scenarios!$Q$32)</f>
        <v>0</v>
      </c>
      <c r="K66" s="5">
        <f>J66*(1+Scenarios!$Q$32)</f>
        <v>0</v>
      </c>
      <c r="L66" s="5">
        <f>K66*(1+Scenarios!$Q$32)</f>
        <v>0</v>
      </c>
      <c r="M66" s="5">
        <f>L66*(1+Scenarios!$Q$32)</f>
        <v>0</v>
      </c>
      <c r="N66" s="5">
        <f>M66*(1+Scenarios!$Q$32)</f>
        <v>0</v>
      </c>
      <c r="O66" s="5">
        <f>N66*(1+Scenarios!$Q$32)</f>
        <v>0</v>
      </c>
      <c r="P66" s="5">
        <f>O66*(1+Scenarios!$Q$32)</f>
        <v>0</v>
      </c>
      <c r="Q66" s="5">
        <f>P66*(1+Scenarios!$Q$32)</f>
        <v>0</v>
      </c>
      <c r="R66" s="5">
        <f>Q66*(1+Scenarios!$Q$32)</f>
        <v>0</v>
      </c>
      <c r="S66" s="5">
        <f>R66*(1+Scenarios!$Q$32)</f>
        <v>0</v>
      </c>
      <c r="T66" s="5">
        <f>S66*(1+Scenarios!$Q$32)</f>
        <v>0</v>
      </c>
      <c r="U66" s="5">
        <f>T66*(1+Scenarios!$Q$32)</f>
        <v>0</v>
      </c>
      <c r="V66" s="5">
        <f>U66*(1+Scenarios!$Q$32)</f>
        <v>0</v>
      </c>
      <c r="W66" s="5">
        <f>V66*(1+Scenarios!$Q$32)</f>
        <v>0</v>
      </c>
      <c r="X66" s="5">
        <f>W66*(1+Scenarios!$Q$32)</f>
        <v>0</v>
      </c>
      <c r="Y66" s="5">
        <f>X66*(1+Scenarios!$Q$32)</f>
        <v>0</v>
      </c>
      <c r="Z66" s="5">
        <f>Y66*(1+Scenarios!$Q$32)</f>
        <v>0</v>
      </c>
      <c r="AA66" s="5">
        <f>Z66*(1+Scenarios!$Q$32)</f>
        <v>0</v>
      </c>
      <c r="AB66" s="5">
        <f>AA66*(1+Scenarios!$Q$32)</f>
        <v>0</v>
      </c>
      <c r="AC66" s="5">
        <f>AB66*(1+Scenarios!$Q$32)</f>
        <v>0</v>
      </c>
      <c r="AD66" s="5">
        <f>AC66*(1+Scenarios!$Q$32)</f>
        <v>0</v>
      </c>
      <c r="AE66" s="5">
        <f>AD66*(1+Scenarios!$Q$32)</f>
        <v>0</v>
      </c>
      <c r="AF66" s="5">
        <f>AE66*(1+Scenarios!$Q$32)</f>
        <v>0</v>
      </c>
      <c r="AG66" s="5">
        <f>AF66*(1+Scenarios!$Q$32)</f>
        <v>0</v>
      </c>
      <c r="AH66" s="5">
        <f>AG66*(1+Scenarios!$Q$32)</f>
        <v>0</v>
      </c>
      <c r="AI66" s="5">
        <f>AH66*(1+Scenarios!$Q$32)</f>
        <v>0</v>
      </c>
      <c r="AJ66" s="5">
        <f>AI66*(1+Scenarios!$Q$32)</f>
        <v>0</v>
      </c>
      <c r="AK66" s="5">
        <f>AJ66*(1+Scenarios!$Q$32)</f>
        <v>0</v>
      </c>
      <c r="AL66" s="5">
        <f>AK66*(1+Scenarios!$Q$32)</f>
        <v>0</v>
      </c>
      <c r="AM66" s="5">
        <f>AL66*(1+Scenarios!$Q$32)</f>
        <v>0</v>
      </c>
      <c r="AN66" s="5">
        <f>AM66*(1+Scenarios!$Q$32)</f>
        <v>0</v>
      </c>
      <c r="AO66" s="5">
        <f>AN66*(1+Scenarios!$Q$32)</f>
        <v>0</v>
      </c>
      <c r="AP66" s="5">
        <f>AO66*(1+Scenarios!$Q$32)</f>
        <v>0</v>
      </c>
      <c r="AQ66" s="5">
        <f>AP66*(1+Scenarios!$Q$32)</f>
        <v>0</v>
      </c>
      <c r="AR66" s="5">
        <f>AQ66*(1+Scenarios!$Q$32)</f>
        <v>0</v>
      </c>
      <c r="AS66" s="5">
        <f>AR66*(1+Scenarios!$Q$32)</f>
        <v>0</v>
      </c>
      <c r="AT66" s="5">
        <f>AS66*(1+Scenarios!$Q$32)</f>
        <v>0</v>
      </c>
      <c r="AU66" s="5">
        <f>AT66*(1+Scenarios!$Q$32)</f>
        <v>0</v>
      </c>
      <c r="AV66" s="5">
        <f>AU66*(1+Scenarios!$Q$32)</f>
        <v>0</v>
      </c>
      <c r="AW66" s="5">
        <f>AV66*(1+Scenarios!$Q$32)</f>
        <v>0</v>
      </c>
      <c r="AX66" s="5">
        <f>AW66*(1+Scenarios!$Q$32)</f>
        <v>0</v>
      </c>
      <c r="AY66" s="5">
        <f>AX66*(1+Scenarios!$Q$32)</f>
        <v>0</v>
      </c>
      <c r="AZ66" s="5">
        <f>AY66*(1+Scenarios!$Q$32)</f>
        <v>0</v>
      </c>
      <c r="BA66" s="5">
        <f>AZ66*(1+Scenarios!$Q$32)</f>
        <v>0</v>
      </c>
      <c r="BB66" s="5">
        <f>BA66*(1+Scenarios!$Q$32)</f>
        <v>0</v>
      </c>
      <c r="BC66" s="5">
        <f>BB66*(1+Scenarios!$Q$32)</f>
        <v>0</v>
      </c>
      <c r="BD66" s="5">
        <f>BC66*(1+Scenarios!$Q$32)</f>
        <v>0</v>
      </c>
      <c r="BE66" s="5">
        <f>BD66*(1+Scenarios!$Q$32)</f>
        <v>0</v>
      </c>
      <c r="BF66" s="5">
        <f>BE66*(1+Scenarios!$Q$32)</f>
        <v>0</v>
      </c>
      <c r="BG66" s="5">
        <f>BF66*(1+Scenarios!$Q$32)</f>
        <v>0</v>
      </c>
      <c r="BH66" s="5">
        <f>BG66*(1+Scenarios!$Q$32)</f>
        <v>0</v>
      </c>
      <c r="BI66" s="5">
        <f>BH66*(1+Scenarios!$Q$32)</f>
        <v>0</v>
      </c>
      <c r="BJ66" s="5">
        <f>BI66*(1+Scenarios!$Q$32)</f>
        <v>0</v>
      </c>
      <c r="BK66" s="5">
        <f>BJ66*(1+Scenarios!$Q$32)</f>
        <v>0</v>
      </c>
      <c r="BL66" s="5">
        <f>BK66*(1+Scenarios!$Q$32)</f>
        <v>0</v>
      </c>
      <c r="BM66" s="5">
        <f>BL66*(1+Scenarios!$Q$32)</f>
        <v>0</v>
      </c>
    </row>
    <row r="67" spans="1:65" x14ac:dyDescent="0.35">
      <c r="B67" s="47" t="s">
        <v>132</v>
      </c>
      <c r="C67" s="103"/>
      <c r="E67" s="4">
        <f>IFERROR(HLOOKUP($B$67, 'Lookups references'!$M$7:P14, MATCH('Site - TS'!#REF!, 'Lookups references'!$M$7:$M$14, FALSE), FALSE),0)</f>
        <v>0</v>
      </c>
      <c r="F67" s="4">
        <f>IFERROR(HLOOKUP($B$67, 'Lookups references'!$M$7:Q14, MATCH('Site - TS'!#REF!, 'Lookups references'!$M$7:$M$14, FALSE), FALSE),0)</f>
        <v>0</v>
      </c>
      <c r="G67" s="4">
        <f>IFERROR(HLOOKUP($B$67, 'Lookups references'!$M$7:R14, MATCH('Site - TS'!#REF!, 'Lookups references'!$M$7:$M$14, FALSE), FALSE),0)</f>
        <v>0</v>
      </c>
      <c r="H67" s="4">
        <f>IFERROR(HLOOKUP($B$67, 'Lookups references'!$M$7:S14, MATCH('Site - TS'!#REF!, 'Lookups references'!$M$7:$M$14, FALSE), FALSE),0)</f>
        <v>0</v>
      </c>
      <c r="I67" s="4">
        <f>IFERROR(HLOOKUP($B$67, 'Lookups references'!$M$7:T14, MATCH('Site - TS'!#REF!, 'Lookups references'!$M$7:$M$14, FALSE), FALSE),0)</f>
        <v>0</v>
      </c>
      <c r="J67" s="4">
        <f>IFERROR(HLOOKUP($B$67, 'Lookups references'!$M$7:U14, MATCH('Site - TS'!#REF!, 'Lookups references'!$M$7:$M$14, FALSE), FALSE),0)</f>
        <v>0</v>
      </c>
      <c r="K67" s="4">
        <f>IFERROR(HLOOKUP($B$67, 'Lookups references'!$M$7:V14, MATCH('Site - TS'!#REF!, 'Lookups references'!$M$7:$M$14, FALSE), FALSE),0)</f>
        <v>0</v>
      </c>
      <c r="L67" s="4">
        <f>IFERROR(HLOOKUP($B$67, 'Lookups references'!$M$7:W14, MATCH('Site - TS'!#REF!, 'Lookups references'!$M$7:$M$14, FALSE), FALSE),0)</f>
        <v>0</v>
      </c>
      <c r="M67" s="4">
        <f>IFERROR(HLOOKUP($B$67, 'Lookups references'!$M$7:X14, MATCH('Site - TS'!#REF!, 'Lookups references'!$M$7:$M$14, FALSE), FALSE),0)</f>
        <v>0</v>
      </c>
      <c r="N67" s="4">
        <f>IFERROR(HLOOKUP($B$67, 'Lookups references'!$M$7:Y14, MATCH('Site - TS'!#REF!, 'Lookups references'!$M$7:$M$14, FALSE), FALSE),0)</f>
        <v>0</v>
      </c>
      <c r="O67" s="4">
        <f>IFERROR(HLOOKUP($B$67, 'Lookups references'!$M$7:Z14, MATCH('Site - TS'!#REF!, 'Lookups references'!$M$7:$M$14, FALSE), FALSE),0)</f>
        <v>0</v>
      </c>
      <c r="P67" s="4">
        <f>IFERROR(HLOOKUP($B$67, 'Lookups references'!$M$7:AA14, MATCH('Site - TS'!#REF!, 'Lookups references'!$M$7:$M$14, FALSE), FALSE),0)</f>
        <v>0</v>
      </c>
      <c r="Q67" s="4">
        <f>IFERROR(HLOOKUP($B$67, 'Lookups references'!$M$7:AB14, MATCH('Site - TS'!#REF!, 'Lookups references'!$M$7:$M$14, FALSE), FALSE),0)</f>
        <v>0</v>
      </c>
      <c r="R67" s="4">
        <f>IFERROR(HLOOKUP($B$67, 'Lookups references'!$M$7:AC14, MATCH('Site - TS'!#REF!, 'Lookups references'!$M$7:$M$14, FALSE), FALSE),0)</f>
        <v>0</v>
      </c>
      <c r="S67" s="4">
        <f>IFERROR(HLOOKUP($B$67, 'Lookups references'!$M$7:AD14, MATCH('Site - TS'!#REF!, 'Lookups references'!$M$7:$M$14, FALSE), FALSE),0)</f>
        <v>0</v>
      </c>
      <c r="T67" s="4">
        <f>IFERROR(HLOOKUP($B$67, 'Lookups references'!$M$7:AE14, MATCH('Site - TS'!#REF!, 'Lookups references'!$M$7:$M$14, FALSE), FALSE),0)</f>
        <v>0</v>
      </c>
      <c r="U67" s="4">
        <f>IFERROR(HLOOKUP($B$67, 'Lookups references'!$M$7:AF14, MATCH('Site - TS'!#REF!, 'Lookups references'!$M$7:$M$14, FALSE), FALSE),0)</f>
        <v>0</v>
      </c>
      <c r="V67" s="4">
        <f>IFERROR(HLOOKUP($B$67, 'Lookups references'!$M$7:AG14, MATCH('Site - TS'!#REF!, 'Lookups references'!$M$7:$M$14, FALSE), FALSE),0)</f>
        <v>0</v>
      </c>
      <c r="W67" s="4">
        <f>IFERROR(HLOOKUP($B$67, 'Lookups references'!$M$7:AH14, MATCH('Site - TS'!#REF!, 'Lookups references'!$M$7:$M$14, FALSE), FALSE),0)</f>
        <v>0</v>
      </c>
      <c r="X67" s="4">
        <f>IFERROR(HLOOKUP($B$67, 'Lookups references'!$M$7:AI14, MATCH('Site - TS'!#REF!, 'Lookups references'!$M$7:$M$14, FALSE), FALSE),0)</f>
        <v>0</v>
      </c>
      <c r="Y67" s="4">
        <f>IFERROR(HLOOKUP($B$67, 'Lookups references'!$M$7:AJ14, MATCH('Site - TS'!#REF!, 'Lookups references'!$M$7:$M$14, FALSE), FALSE),0)</f>
        <v>0</v>
      </c>
      <c r="Z67" s="4">
        <f>IFERROR(HLOOKUP($B$67, 'Lookups references'!$M$7:AK14, MATCH('Site - TS'!#REF!, 'Lookups references'!$M$7:$M$14, FALSE), FALSE),0)</f>
        <v>0</v>
      </c>
      <c r="AA67" s="4">
        <f>IFERROR(HLOOKUP($B$67, 'Lookups references'!$M$7:AL14, MATCH('Site - TS'!#REF!, 'Lookups references'!$M$7:$M$14, FALSE), FALSE),0)</f>
        <v>0</v>
      </c>
      <c r="AB67" s="4">
        <f>IFERROR(HLOOKUP($B$67, 'Lookups references'!$M$7:AM14, MATCH('Site - TS'!#REF!, 'Lookups references'!$M$7:$M$14, FALSE), FALSE),0)</f>
        <v>0</v>
      </c>
      <c r="AC67" s="4">
        <f>IFERROR(HLOOKUP($B$67, 'Lookups references'!$M$7:AN14, MATCH('Site - TS'!#REF!, 'Lookups references'!$M$7:$M$14, FALSE), FALSE),0)</f>
        <v>0</v>
      </c>
      <c r="AD67" s="4">
        <f>IFERROR(HLOOKUP($B$67, 'Lookups references'!$M$7:AO14, MATCH('Site - TS'!#REF!, 'Lookups references'!$M$7:$M$14, FALSE), FALSE),0)</f>
        <v>0</v>
      </c>
      <c r="AE67" s="4">
        <f>IFERROR(HLOOKUP($B$67, 'Lookups references'!$M$7:AP14, MATCH('Site - TS'!#REF!, 'Lookups references'!$M$7:$M$14, FALSE), FALSE),0)</f>
        <v>0</v>
      </c>
      <c r="AF67" s="4">
        <f>IFERROR(HLOOKUP($B$67, 'Lookups references'!$M$7:AQ14, MATCH('Site - TS'!#REF!, 'Lookups references'!$M$7:$M$14, FALSE), FALSE),0)</f>
        <v>0</v>
      </c>
      <c r="AG67" s="4">
        <f>IFERROR(HLOOKUP($B$67, 'Lookups references'!$M$7:AR14, MATCH('Site - TS'!#REF!, 'Lookups references'!$M$7:$M$14, FALSE), FALSE),0)</f>
        <v>0</v>
      </c>
      <c r="AH67" s="4">
        <f>IFERROR(HLOOKUP($B$67, 'Lookups references'!$M$7:AS14, MATCH('Site - TS'!#REF!, 'Lookups references'!$M$7:$M$14, FALSE), FALSE),0)</f>
        <v>0</v>
      </c>
      <c r="AI67" s="4">
        <f>IFERROR(HLOOKUP($B$67, 'Lookups references'!$M$7:AT14, MATCH('Site - TS'!#REF!, 'Lookups references'!$M$7:$M$14, FALSE), FALSE),0)</f>
        <v>0</v>
      </c>
      <c r="AJ67" s="4">
        <f>IFERROR(HLOOKUP($B$67, 'Lookups references'!$M$7:AU14, MATCH('Site - TS'!#REF!, 'Lookups references'!$M$7:$M$14, FALSE), FALSE),0)</f>
        <v>0</v>
      </c>
      <c r="AK67" s="4">
        <f>IFERROR(HLOOKUP($B$67, 'Lookups references'!$M$7:AV14, MATCH('Site - TS'!#REF!, 'Lookups references'!$M$7:$M$14, FALSE), FALSE),0)</f>
        <v>0</v>
      </c>
      <c r="AL67" s="4">
        <f>IFERROR(HLOOKUP($B$67, 'Lookups references'!$M$7:AW14, MATCH('Site - TS'!#REF!, 'Lookups references'!$M$7:$M$14, FALSE), FALSE),0)</f>
        <v>0</v>
      </c>
      <c r="AM67" s="4">
        <f>IFERROR(HLOOKUP($B$67, 'Lookups references'!$M$7:AX14, MATCH('Site - TS'!#REF!, 'Lookups references'!$M$7:$M$14, FALSE), FALSE),0)</f>
        <v>0</v>
      </c>
      <c r="AN67" s="4">
        <f>IFERROR(HLOOKUP($B$67, 'Lookups references'!$M$7:AY14, MATCH('Site - TS'!#REF!, 'Lookups references'!$M$7:$M$14, FALSE), FALSE),0)</f>
        <v>0</v>
      </c>
      <c r="AO67" s="4">
        <f>IFERROR(HLOOKUP($B$67, 'Lookups references'!$M$7:AZ14, MATCH('Site - TS'!#REF!, 'Lookups references'!$M$7:$M$14, FALSE), FALSE),0)</f>
        <v>0</v>
      </c>
      <c r="AP67" s="4">
        <f>IFERROR(HLOOKUP($B$67, 'Lookups references'!$M$7:BA14, MATCH('Site - TS'!#REF!, 'Lookups references'!$M$7:$M$14, FALSE), FALSE),0)</f>
        <v>0</v>
      </c>
      <c r="AQ67" s="4">
        <f>IFERROR(HLOOKUP($B$67, 'Lookups references'!$M$7:BB14, MATCH('Site - TS'!#REF!, 'Lookups references'!$M$7:$M$14, FALSE), FALSE),0)</f>
        <v>0</v>
      </c>
      <c r="AR67" s="4">
        <f>IFERROR(HLOOKUP($B$67, 'Lookups references'!$M$7:BC14, MATCH('Site - TS'!#REF!, 'Lookups references'!$M$7:$M$14, FALSE), FALSE),0)</f>
        <v>0</v>
      </c>
      <c r="AS67" s="4">
        <f>IFERROR(HLOOKUP($B$67, 'Lookups references'!$M$7:BD14, MATCH('Site - TS'!#REF!, 'Lookups references'!$M$7:$M$14, FALSE), FALSE),0)</f>
        <v>0</v>
      </c>
      <c r="AT67" s="4">
        <f>IFERROR(HLOOKUP($B$67, 'Lookups references'!$M$7:BE14, MATCH('Site - TS'!#REF!, 'Lookups references'!$M$7:$M$14, FALSE), FALSE),0)</f>
        <v>0</v>
      </c>
      <c r="AU67" s="4">
        <f>IFERROR(HLOOKUP($B$67, 'Lookups references'!$M$7:BF14, MATCH('Site - TS'!#REF!, 'Lookups references'!$M$7:$M$14, FALSE), FALSE),0)</f>
        <v>0</v>
      </c>
      <c r="AV67" s="4">
        <f>IFERROR(HLOOKUP($B$67, 'Lookups references'!$M$7:BG14, MATCH('Site - TS'!#REF!, 'Lookups references'!$M$7:$M$14, FALSE), FALSE),0)</f>
        <v>0</v>
      </c>
      <c r="AW67" s="4">
        <f>IFERROR(HLOOKUP($B$67, 'Lookups references'!$M$7:BH14, MATCH('Site - TS'!#REF!, 'Lookups references'!$M$7:$M$14, FALSE), FALSE),0)</f>
        <v>0</v>
      </c>
      <c r="AX67" s="4">
        <f>IFERROR(HLOOKUP($B$67, 'Lookups references'!$M$7:BI14, MATCH('Site - TS'!#REF!, 'Lookups references'!$M$7:$M$14, FALSE), FALSE),0)</f>
        <v>0</v>
      </c>
      <c r="AY67" s="4">
        <f>IFERROR(HLOOKUP($B$67, 'Lookups references'!$M$7:BJ14, MATCH('Site - TS'!#REF!, 'Lookups references'!$M$7:$M$14, FALSE), FALSE),0)</f>
        <v>0</v>
      </c>
      <c r="AZ67" s="4">
        <f>IFERROR(HLOOKUP($B$67, 'Lookups references'!$M$7:BK14, MATCH('Site - TS'!#REF!, 'Lookups references'!$M$7:$M$14, FALSE), FALSE),0)</f>
        <v>0</v>
      </c>
      <c r="BA67" s="4">
        <f>IFERROR(HLOOKUP($B$67, 'Lookups references'!$M$7:BL14, MATCH('Site - TS'!#REF!, 'Lookups references'!$M$7:$M$14, FALSE), FALSE),0)</f>
        <v>0</v>
      </c>
      <c r="BB67" s="4">
        <f>IFERROR(HLOOKUP($B$67, 'Lookups references'!$M$7:BM14, MATCH('Site - TS'!#REF!, 'Lookups references'!$M$7:$M$14, FALSE), FALSE),0)</f>
        <v>0</v>
      </c>
      <c r="BC67" s="4">
        <f>IFERROR(HLOOKUP($B$67, 'Lookups references'!$M$7:BN14, MATCH('Site - TS'!#REF!, 'Lookups references'!$M$7:$M$14, FALSE), FALSE),0)</f>
        <v>0</v>
      </c>
      <c r="BD67" s="4">
        <f>IFERROR(HLOOKUP($B$67, 'Lookups references'!$M$7:BO14, MATCH('Site - TS'!#REF!, 'Lookups references'!$M$7:$M$14, FALSE), FALSE),0)</f>
        <v>0</v>
      </c>
      <c r="BE67" s="4">
        <f>IFERROR(HLOOKUP($B$67, 'Lookups references'!$M$7:BP14, MATCH('Site - TS'!#REF!, 'Lookups references'!$M$7:$M$14, FALSE), FALSE),0)</f>
        <v>0</v>
      </c>
      <c r="BF67" s="4">
        <f>IFERROR(HLOOKUP($B$67, 'Lookups references'!$M$7:BQ14, MATCH('Site - TS'!#REF!, 'Lookups references'!$M$7:$M$14, FALSE), FALSE),0)</f>
        <v>0</v>
      </c>
      <c r="BG67" s="4">
        <f>IFERROR(HLOOKUP($B$67, 'Lookups references'!$M$7:BR14, MATCH('Site - TS'!#REF!, 'Lookups references'!$M$7:$M$14, FALSE), FALSE),0)</f>
        <v>0</v>
      </c>
      <c r="BH67" s="4">
        <f>IFERROR(HLOOKUP($B$67, 'Lookups references'!$M$7:BS14, MATCH('Site - TS'!#REF!, 'Lookups references'!$M$7:$M$14, FALSE), FALSE),0)</f>
        <v>0</v>
      </c>
      <c r="BI67" s="4">
        <f>IFERROR(HLOOKUP($B$67, 'Lookups references'!$M$7:BT14, MATCH('Site - TS'!#REF!, 'Lookups references'!$M$7:$M$14, FALSE), FALSE),0)</f>
        <v>0</v>
      </c>
      <c r="BJ67" s="4">
        <f>IFERROR(HLOOKUP($B$67, 'Lookups references'!$M$7:BU14, MATCH('Site - TS'!#REF!, 'Lookups references'!$M$7:$M$14, FALSE), FALSE),0)</f>
        <v>0</v>
      </c>
      <c r="BK67" s="4">
        <f>IFERROR(HLOOKUP($B$67, 'Lookups references'!$M$7:BV14, MATCH('Site - TS'!#REF!, 'Lookups references'!$M$7:$M$14, FALSE), FALSE),0)</f>
        <v>0</v>
      </c>
      <c r="BL67" s="4">
        <f>IFERROR(HLOOKUP($B$67, 'Lookups references'!$M$7:BW14, MATCH('Site - TS'!#REF!, 'Lookups references'!$M$7:$M$14, FALSE), FALSE),0)</f>
        <v>0</v>
      </c>
      <c r="BM67" s="4">
        <f>IFERROR(HLOOKUP($B$67, 'Lookups references'!$M$7:BX14, MATCH('Site - TS'!#REF!, 'Lookups references'!$M$7:$M$14, FALSE), FALSE),0)</f>
        <v>0</v>
      </c>
    </row>
    <row r="68" spans="1:65" s="64" customFormat="1" x14ac:dyDescent="0.35">
      <c r="B68" s="65" t="s">
        <v>133</v>
      </c>
      <c r="C68" s="103">
        <f>SUM(E68:BM68)</f>
        <v>0</v>
      </c>
      <c r="E68" s="64">
        <f t="shared" ref="E68:BM68" si="23">IF(E7&lt;E67, E66*E22*1000/100, 0)</f>
        <v>0</v>
      </c>
      <c r="F68" s="64">
        <f t="shared" si="23"/>
        <v>0</v>
      </c>
      <c r="G68" s="64">
        <f t="shared" si="23"/>
        <v>0</v>
      </c>
      <c r="H68" s="64">
        <f t="shared" si="23"/>
        <v>0</v>
      </c>
      <c r="I68" s="64">
        <f t="shared" si="23"/>
        <v>0</v>
      </c>
      <c r="J68" s="64">
        <f t="shared" si="23"/>
        <v>0</v>
      </c>
      <c r="K68" s="64">
        <f t="shared" si="23"/>
        <v>0</v>
      </c>
      <c r="L68" s="64">
        <f t="shared" si="23"/>
        <v>0</v>
      </c>
      <c r="M68" s="64">
        <f t="shared" si="23"/>
        <v>0</v>
      </c>
      <c r="N68" s="64">
        <f t="shared" si="23"/>
        <v>0</v>
      </c>
      <c r="O68" s="64">
        <f t="shared" si="23"/>
        <v>0</v>
      </c>
      <c r="P68" s="64">
        <f t="shared" si="23"/>
        <v>0</v>
      </c>
      <c r="Q68" s="64">
        <f t="shared" si="23"/>
        <v>0</v>
      </c>
      <c r="R68" s="64">
        <f t="shared" si="23"/>
        <v>0</v>
      </c>
      <c r="S68" s="64">
        <f t="shared" si="23"/>
        <v>0</v>
      </c>
      <c r="T68" s="64">
        <f t="shared" si="23"/>
        <v>0</v>
      </c>
      <c r="U68" s="64">
        <f t="shared" si="23"/>
        <v>0</v>
      </c>
      <c r="V68" s="64">
        <f t="shared" si="23"/>
        <v>0</v>
      </c>
      <c r="W68" s="64">
        <f t="shared" si="23"/>
        <v>0</v>
      </c>
      <c r="X68" s="64">
        <f t="shared" si="23"/>
        <v>0</v>
      </c>
      <c r="Y68" s="64">
        <f t="shared" si="23"/>
        <v>0</v>
      </c>
      <c r="Z68" s="64">
        <f t="shared" si="23"/>
        <v>0</v>
      </c>
      <c r="AA68" s="64">
        <f t="shared" si="23"/>
        <v>0</v>
      </c>
      <c r="AB68" s="64">
        <f t="shared" si="23"/>
        <v>0</v>
      </c>
      <c r="AC68" s="64">
        <f t="shared" si="23"/>
        <v>0</v>
      </c>
      <c r="AD68" s="64">
        <f t="shared" si="23"/>
        <v>0</v>
      </c>
      <c r="AE68" s="64">
        <f t="shared" si="23"/>
        <v>0</v>
      </c>
      <c r="AF68" s="64">
        <f t="shared" si="23"/>
        <v>0</v>
      </c>
      <c r="AG68" s="64">
        <f t="shared" si="23"/>
        <v>0</v>
      </c>
      <c r="AH68" s="64">
        <f t="shared" si="23"/>
        <v>0</v>
      </c>
      <c r="AI68" s="64">
        <f t="shared" si="23"/>
        <v>0</v>
      </c>
      <c r="AJ68" s="64">
        <f t="shared" si="23"/>
        <v>0</v>
      </c>
      <c r="AK68" s="64">
        <f t="shared" si="23"/>
        <v>0</v>
      </c>
      <c r="AL68" s="64">
        <f t="shared" si="23"/>
        <v>0</v>
      </c>
      <c r="AM68" s="64">
        <f t="shared" si="23"/>
        <v>0</v>
      </c>
      <c r="AN68" s="64">
        <f t="shared" si="23"/>
        <v>0</v>
      </c>
      <c r="AO68" s="64">
        <f t="shared" si="23"/>
        <v>0</v>
      </c>
      <c r="AP68" s="64">
        <f t="shared" si="23"/>
        <v>0</v>
      </c>
      <c r="AQ68" s="64">
        <f t="shared" si="23"/>
        <v>0</v>
      </c>
      <c r="AR68" s="64">
        <f t="shared" si="23"/>
        <v>0</v>
      </c>
      <c r="AS68" s="64">
        <f t="shared" si="23"/>
        <v>0</v>
      </c>
      <c r="AT68" s="64">
        <f t="shared" si="23"/>
        <v>0</v>
      </c>
      <c r="AU68" s="64">
        <f t="shared" si="23"/>
        <v>0</v>
      </c>
      <c r="AV68" s="64">
        <f t="shared" si="23"/>
        <v>0</v>
      </c>
      <c r="AW68" s="64">
        <f t="shared" si="23"/>
        <v>0</v>
      </c>
      <c r="AX68" s="64">
        <f t="shared" si="23"/>
        <v>0</v>
      </c>
      <c r="AY68" s="64">
        <f t="shared" si="23"/>
        <v>0</v>
      </c>
      <c r="AZ68" s="64">
        <f t="shared" si="23"/>
        <v>0</v>
      </c>
      <c r="BA68" s="64">
        <f t="shared" si="23"/>
        <v>0</v>
      </c>
      <c r="BB68" s="64">
        <f t="shared" si="23"/>
        <v>0</v>
      </c>
      <c r="BC68" s="64">
        <f t="shared" si="23"/>
        <v>0</v>
      </c>
      <c r="BD68" s="64">
        <f t="shared" si="23"/>
        <v>0</v>
      </c>
      <c r="BE68" s="64">
        <f t="shared" si="23"/>
        <v>0</v>
      </c>
      <c r="BF68" s="64">
        <f t="shared" si="23"/>
        <v>0</v>
      </c>
      <c r="BG68" s="64">
        <f t="shared" si="23"/>
        <v>0</v>
      </c>
      <c r="BH68" s="64">
        <f t="shared" si="23"/>
        <v>0</v>
      </c>
      <c r="BI68" s="64">
        <f t="shared" si="23"/>
        <v>0</v>
      </c>
      <c r="BJ68" s="64">
        <f t="shared" si="23"/>
        <v>0</v>
      </c>
      <c r="BK68" s="64">
        <f t="shared" si="23"/>
        <v>0</v>
      </c>
      <c r="BL68" s="64">
        <f t="shared" si="23"/>
        <v>0</v>
      </c>
      <c r="BM68" s="64">
        <f t="shared" si="23"/>
        <v>0</v>
      </c>
    </row>
    <row r="69" spans="1:65" s="64" customFormat="1" x14ac:dyDescent="0.35">
      <c r="B69" s="65"/>
      <c r="C69" s="103"/>
    </row>
    <row r="70" spans="1:65" x14ac:dyDescent="0.35">
      <c r="B70" s="9" t="s">
        <v>134</v>
      </c>
      <c r="C70" s="109"/>
    </row>
    <row r="71" spans="1:65" s="118" customFormat="1" x14ac:dyDescent="0.35">
      <c r="A71" s="4"/>
      <c r="B71" s="276">
        <f>'Twiggs Stores'!H33</f>
        <v>0.01</v>
      </c>
      <c r="C71" s="122"/>
      <c r="D71" s="124"/>
      <c r="E71" s="124"/>
      <c r="F71" s="124"/>
      <c r="G71" s="124"/>
      <c r="H71" s="124"/>
      <c r="I71" s="124"/>
    </row>
    <row r="72" spans="1:65" x14ac:dyDescent="0.35">
      <c r="B72" s="9" t="s">
        <v>135</v>
      </c>
      <c r="C72" s="109"/>
    </row>
    <row r="73" spans="1:65" s="118" customFormat="1" x14ac:dyDescent="0.35">
      <c r="A73" s="4"/>
      <c r="B73" s="278" t="e">
        <f>'New Site'!#REF!</f>
        <v>#REF!</v>
      </c>
      <c r="C73" s="277"/>
    </row>
    <row r="74" spans="1:65" x14ac:dyDescent="0.35">
      <c r="C74" s="109"/>
    </row>
    <row r="75" spans="1:65" x14ac:dyDescent="0.35">
      <c r="B75" s="296" t="s">
        <v>136</v>
      </c>
      <c r="C75" s="109"/>
    </row>
    <row r="76" spans="1:65" x14ac:dyDescent="0.35">
      <c r="B76" s="164">
        <f>'New Site'!H32</f>
        <v>0.02</v>
      </c>
      <c r="C76" s="109"/>
    </row>
    <row r="78" spans="1:65" x14ac:dyDescent="0.35">
      <c r="B78" s="4" t="s">
        <v>26</v>
      </c>
      <c r="E78" s="179">
        <f>'Twiggs Stores'!$AB26</f>
        <v>0</v>
      </c>
      <c r="F78" s="179">
        <f>'Twiggs Stores'!$AB27</f>
        <v>1645.7618919999995</v>
      </c>
      <c r="G78" s="179">
        <f>'Twiggs Stores'!$AB28</f>
        <v>3339.2600505415994</v>
      </c>
      <c r="H78" s="179">
        <f>'Twiggs Stores'!$AB29</f>
        <v>5080.8937470369074</v>
      </c>
      <c r="I78" s="179">
        <f>'Twiggs Stores'!$AB30</f>
        <v>6871.0647948778696</v>
      </c>
      <c r="J78" s="179">
        <f>'Twiggs Stores'!$AB31</f>
        <v>8710.1775469300737</v>
      </c>
      <c r="K78" s="179">
        <f>'Twiggs Stores'!$AB32</f>
        <v>10598.638892453637</v>
      </c>
      <c r="L78" s="179">
        <f>'Twiggs Stores'!$AB33</f>
        <v>12536.858253434602</v>
      </c>
      <c r="M78" s="179">
        <f>'Twiggs Stores'!$AB34</f>
        <v>14525.247580309881</v>
      </c>
      <c r="N78" s="179">
        <f>'Twiggs Stores'!$AB35</f>
        <v>16564.221347068367</v>
      </c>
      <c r="O78" s="179">
        <f>'Twiggs Stores'!$AB36</f>
        <v>18654.196545710518</v>
      </c>
      <c r="P78" s="179">
        <f>'Twiggs Stores'!$AB37</f>
        <v>13295.592680048177</v>
      </c>
      <c r="Q78" s="179">
        <f>'Twiggs Stores'!$AB38</f>
        <v>15488.831758826142</v>
      </c>
      <c r="R78" s="179">
        <f>'Twiggs Stores'!$AB39</f>
        <v>17734.338288146399</v>
      </c>
      <c r="S78" s="179">
        <f>'Twiggs Stores'!$AB40</f>
        <v>20032.539263175669</v>
      </c>
      <c r="T78" s="179">
        <f>'Twiggs Stores'!$AB41</f>
        <v>22383.864159116336</v>
      </c>
      <c r="U78" s="179">
        <f>'Twiggs Stores'!$AB42</f>
        <v>24788.744921420453</v>
      </c>
      <c r="V78" s="179">
        <f>'Twiggs Stores'!$AB43</f>
        <v>27247.615955226043</v>
      </c>
      <c r="W78" s="179">
        <f>'Twiggs Stores'!$AB44</f>
        <v>29760.91411399444</v>
      </c>
      <c r="X78" s="179">
        <f>'Twiggs Stores'!$AB45</f>
        <v>32329.078687326913</v>
      </c>
      <c r="Y78" s="179">
        <f>'Twiggs Stores'!$AB46</f>
        <v>34952.551387938351</v>
      </c>
    </row>
    <row r="80" spans="1:65" ht="14.25" x14ac:dyDescent="0.4">
      <c r="B80" s="4" t="s">
        <v>28</v>
      </c>
      <c r="E80" s="298"/>
      <c r="F80" s="299">
        <f>'Site - TS'!F$45</f>
        <v>335.5</v>
      </c>
      <c r="G80" s="299">
        <f>'Site - TS'!G$45</f>
        <v>342.21</v>
      </c>
      <c r="H80" s="299">
        <f>'Site - TS'!H$45</f>
        <v>349.05419999999998</v>
      </c>
      <c r="I80" s="299">
        <f>'Site - TS'!I$45</f>
        <v>356.03528399999999</v>
      </c>
      <c r="J80" s="299">
        <f>'Site - TS'!J$45</f>
        <v>363.15598968</v>
      </c>
      <c r="K80" s="299">
        <f>'Site - TS'!K$45</f>
        <v>370.41910947360003</v>
      </c>
      <c r="L80" s="299">
        <f>'Site - TS'!L$45</f>
        <v>377.82749166307201</v>
      </c>
      <c r="M80" s="299">
        <f>'Site - TS'!M$45</f>
        <v>385.38404149633345</v>
      </c>
      <c r="N80" s="299">
        <f>'Site - TS'!N$45</f>
        <v>393.09172232626014</v>
      </c>
      <c r="O80" s="299">
        <f>'Site - TS'!O$45</f>
        <v>400.95355677278536</v>
      </c>
      <c r="P80" s="299">
        <f>'Site - TS'!P$45</f>
        <v>408.97262790824107</v>
      </c>
      <c r="Q80" s="299">
        <f>'Site - TS'!Q$45</f>
        <v>417.15208046640589</v>
      </c>
      <c r="R80" s="299">
        <f>'Site - TS'!R$45</f>
        <v>425.495122075734</v>
      </c>
      <c r="S80" s="299">
        <f>'Site - TS'!S$45</f>
        <v>434.00502451724867</v>
      </c>
      <c r="T80" s="299">
        <f>'Site - TS'!T$45</f>
        <v>442.68512500759363</v>
      </c>
      <c r="U80" s="299">
        <f>'Site - TS'!U$45</f>
        <v>451.53882750774551</v>
      </c>
      <c r="V80" s="299">
        <f>'Site - TS'!V$45</f>
        <v>460.56960405790045</v>
      </c>
      <c r="W80" s="299">
        <f>'Site - TS'!W$45</f>
        <v>469.78099613905846</v>
      </c>
      <c r="X80" s="299">
        <f>'Site - TS'!X$45</f>
        <v>479.17661606183964</v>
      </c>
      <c r="Y80" s="299">
        <f>'Site - TS'!Y$45</f>
        <v>488.76014838307646</v>
      </c>
    </row>
    <row r="82" spans="2:25" x14ac:dyDescent="0.35">
      <c r="B82" s="4" t="s">
        <v>137</v>
      </c>
      <c r="F82" s="4">
        <f>'Twiggs Stores'!$T27</f>
        <v>5556.7618919999995</v>
      </c>
      <c r="G82" s="4">
        <f>'Twiggs Stores'!$T28</f>
        <v>5611.2181585416001</v>
      </c>
      <c r="H82" s="4">
        <f>'Twiggs Stores'!$T29</f>
        <v>5666.2080964953084</v>
      </c>
      <c r="I82" s="4">
        <f>'Twiggs Stores'!$T30</f>
        <v>5721.7369358409624</v>
      </c>
      <c r="J82" s="4">
        <f>'Twiggs Stores'!$T31</f>
        <v>5777.8099578122037</v>
      </c>
      <c r="K82" s="4">
        <f>'Twiggs Stores'!$T32</f>
        <v>5834.4324953987634</v>
      </c>
      <c r="L82" s="4">
        <f>'Twiggs Stores'!$T33</f>
        <v>5891.6099338536696</v>
      </c>
      <c r="M82" s="4">
        <f>'Twiggs Stores'!$T34</f>
        <v>5949.3477112054361</v>
      </c>
      <c r="N82" s="4">
        <f>'Twiggs Stores'!$T35</f>
        <v>6007.6513187752489</v>
      </c>
      <c r="O82" s="4">
        <f>'Twiggs Stores'!$T36</f>
        <v>6066.5263016992467</v>
      </c>
      <c r="P82" s="4">
        <f>'Twiggs Stores'!$T37</f>
        <v>6125.9782594558983</v>
      </c>
      <c r="Q82" s="4">
        <f>'Twiggs Stores'!$T38</f>
        <v>6186.0128463985666</v>
      </c>
      <c r="R82" s="4">
        <f>'Twiggs Stores'!$T39</f>
        <v>6246.6357722932717</v>
      </c>
      <c r="S82" s="4">
        <f>'Twiggs Stores'!$T40</f>
        <v>6307.8528028617457</v>
      </c>
      <c r="T82" s="4">
        <f>'Twiggs Stores'!$T41</f>
        <v>6369.6697603297916</v>
      </c>
      <c r="U82" s="4">
        <f>'Twiggs Stores'!$T42</f>
        <v>6432.0925239810231</v>
      </c>
      <c r="V82" s="4">
        <f>'Twiggs Stores'!$T43</f>
        <v>6495.1270307160376</v>
      </c>
      <c r="W82" s="4">
        <f>'Twiggs Stores'!$T44</f>
        <v>6558.7792756170538</v>
      </c>
      <c r="X82" s="4">
        <f>'Twiggs Stores'!$T45</f>
        <v>6623.0553125181023</v>
      </c>
      <c r="Y82" s="4">
        <f>'Twiggs Stores'!$T46</f>
        <v>6687.9612545807795</v>
      </c>
    </row>
    <row r="84" spans="2:25" x14ac:dyDescent="0.35">
      <c r="B84" s="4" t="s">
        <v>138</v>
      </c>
      <c r="E84" s="179">
        <f>'Twiggs Stores'!Y26</f>
        <v>-68750</v>
      </c>
      <c r="F84" s="179">
        <f>'Twiggs Stores'!$Y27</f>
        <v>-63529.238107999998</v>
      </c>
      <c r="G84" s="179">
        <f>'Twiggs Stores'!$Y28</f>
        <v>-58260.739949458395</v>
      </c>
      <c r="H84" s="179">
        <f>'Twiggs Stores'!$Y29</f>
        <v>-52944.106252963087</v>
      </c>
      <c r="I84" s="179">
        <f>'Twiggs Stores'!$Y30</f>
        <v>-47578.935205122121</v>
      </c>
      <c r="J84" s="179">
        <f>'Twiggs Stores'!$Y31</f>
        <v>-42164.822453069915</v>
      </c>
      <c r="K84" s="179">
        <f>'Twiggs Stores'!$Y32</f>
        <v>-36701.361107546356</v>
      </c>
      <c r="L84" s="179">
        <f>'Twiggs Stores'!$Y33</f>
        <v>-31188.14174656539</v>
      </c>
      <c r="M84" s="179">
        <f>'Twiggs Stores'!$Y34</f>
        <v>-25624.752419690114</v>
      </c>
      <c r="N84" s="179">
        <f>'Twiggs Stores'!$Y35</f>
        <v>-20010.778652931625</v>
      </c>
      <c r="O84" s="179">
        <f>'Twiggs Stores'!$Y36</f>
        <v>-14345.803454289475</v>
      </c>
      <c r="P84" s="179">
        <f>'Twiggs Stores'!$Y37</f>
        <v>-16129.407319951815</v>
      </c>
      <c r="Q84" s="179">
        <f>'Twiggs Stores'!$Y38</f>
        <v>-10361.168241173851</v>
      </c>
      <c r="R84" s="179">
        <f>'Twiggs Stores'!$Y39</f>
        <v>-4540.6617118535951</v>
      </c>
      <c r="S84" s="179">
        <f>'Twiggs Stores'!$Y40</f>
        <v>1332.5392631756749</v>
      </c>
      <c r="T84" s="179">
        <f>'Twiggs Stores'!$Y41</f>
        <v>7258.8641591163414</v>
      </c>
      <c r="U84" s="179">
        <f>'Twiggs Stores'!$Y42</f>
        <v>13238.744921420457</v>
      </c>
      <c r="V84" s="179">
        <f>'Twiggs Stores'!$Y43</f>
        <v>19272.615955226051</v>
      </c>
      <c r="W84" s="179">
        <f>'Twiggs Stores'!$Y44</f>
        <v>25360.914113994448</v>
      </c>
      <c r="X84" s="179">
        <f>'Twiggs Stores'!$Y45</f>
        <v>31504.078687326921</v>
      </c>
      <c r="Y84" s="179">
        <f>'Twiggs Stores'!$Y46</f>
        <v>37702.551387938358</v>
      </c>
    </row>
    <row r="88" spans="2:25" x14ac:dyDescent="0.35">
      <c r="B88" s="4" t="s">
        <v>15</v>
      </c>
      <c r="F88" s="111">
        <f>(F42-(-$E$62))/-$E$62</f>
        <v>-0.91917437248</v>
      </c>
      <c r="G88" s="111">
        <f>(G42-(-$E$62))/-$E$62</f>
        <v>-0.83755665381030397</v>
      </c>
      <c r="H88" s="111">
        <f>(H42-(-$E$62))/-$E$62</f>
        <v>-0.75513908149764497</v>
      </c>
      <c r="I88" s="111">
        <f t="shared" ref="I88:X88" si="24">(I42-(-$E$62))/-$E$62</f>
        <v>-0.6719138169763218</v>
      </c>
      <c r="J88" s="111">
        <f t="shared" si="24"/>
        <v>-0.58787294486268982</v>
      </c>
      <c r="K88" s="111">
        <f t="shared" si="24"/>
        <v>-0.50300847220234424</v>
      </c>
      <c r="L88" s="111">
        <f t="shared" si="24"/>
        <v>-0.41731232770992716</v>
      </c>
      <c r="M88" s="111">
        <f t="shared" si="24"/>
        <v>-0.33077636100148444</v>
      </c>
      <c r="N88" s="111">
        <f t="shared" si="24"/>
        <v>-0.24339234181929897</v>
      </c>
      <c r="O88" s="111">
        <f t="shared" si="24"/>
        <v>-0.15515195924912811</v>
      </c>
      <c r="P88" s="111">
        <f t="shared" si="24"/>
        <v>-6.6046820929769573E-2</v>
      </c>
      <c r="Q88" s="111">
        <f t="shared" si="24"/>
        <v>2.3931547745118679E-2</v>
      </c>
      <c r="R88" s="111">
        <f t="shared" si="24"/>
        <v>0.11479170443302084</v>
      </c>
      <c r="S88" s="111">
        <f t="shared" si="24"/>
        <v>0.20654229065646437</v>
      </c>
      <c r="T88" s="111">
        <f t="shared" si="24"/>
        <v>0.29919203262489774</v>
      </c>
      <c r="U88" s="111">
        <f t="shared" si="24"/>
        <v>0.39274974206462165</v>
      </c>
      <c r="V88" s="111">
        <f t="shared" si="24"/>
        <v>0.48722431705685504</v>
      </c>
      <c r="W88" s="111">
        <f t="shared" si="24"/>
        <v>0.58262474288401211</v>
      </c>
      <c r="X88" s="111">
        <f t="shared" si="24"/>
        <v>0.6789600928842755</v>
      </c>
      <c r="Y88" s="111" t="e">
        <f>(Y42-('New Site'!D21))/'New Site'!D21</f>
        <v>#DIV/0!</v>
      </c>
    </row>
    <row r="90" spans="2:25" x14ac:dyDescent="0.35">
      <c r="B90" s="4" t="s">
        <v>20</v>
      </c>
      <c r="F90" s="302">
        <f>NPV(Scenarios!$Q$33, $E$10:F10)</f>
        <v>-63528.738107999998</v>
      </c>
    </row>
    <row r="93" spans="2:25" x14ac:dyDescent="0.35">
      <c r="E93" s="4">
        <f>'New Site'!U26</f>
        <v>0</v>
      </c>
      <c r="F93" s="4">
        <f>'New Site'!U27</f>
        <v>0</v>
      </c>
      <c r="G93" s="4">
        <f>'New Site'!U28</f>
        <v>0</v>
      </c>
      <c r="H93" s="4">
        <f>'New Site'!U29</f>
        <v>0</v>
      </c>
      <c r="I93" s="4">
        <f>'New Site'!U30</f>
        <v>0</v>
      </c>
      <c r="J93" s="4">
        <f>'New Site'!U31</f>
        <v>0</v>
      </c>
      <c r="K93" s="4">
        <f>'New Site'!U32</f>
        <v>0</v>
      </c>
      <c r="L93" s="4">
        <f>'New Site'!U33</f>
        <v>0</v>
      </c>
      <c r="M93" s="4">
        <f>'New Site'!U34</f>
        <v>0</v>
      </c>
      <c r="N93" s="4">
        <f>'New Site'!U35</f>
        <v>0</v>
      </c>
      <c r="O93" s="4">
        <f>'New Site'!U36</f>
        <v>0</v>
      </c>
      <c r="P93" s="4">
        <f>'New Site'!U37</f>
        <v>0</v>
      </c>
      <c r="Q93" s="4">
        <f>'New Site'!U38</f>
        <v>0</v>
      </c>
      <c r="R93" s="4">
        <f>'New Site'!U39</f>
        <v>0</v>
      </c>
      <c r="S93" s="4">
        <f>'New Site'!U40</f>
        <v>0</v>
      </c>
      <c r="T93" s="4">
        <f>'New Site'!U41</f>
        <v>0</v>
      </c>
      <c r="U93" s="4">
        <f>'New Site'!U42</f>
        <v>0</v>
      </c>
      <c r="V93" s="4">
        <f>'New Site'!U43</f>
        <v>0</v>
      </c>
      <c r="W93" s="4">
        <f>'New Site'!U44</f>
        <v>0</v>
      </c>
      <c r="X93" s="4">
        <f>'New Site'!U45</f>
        <v>0</v>
      </c>
      <c r="Y93" s="4">
        <f>'New Site'!U46</f>
        <v>0</v>
      </c>
    </row>
    <row r="95" spans="2:25" x14ac:dyDescent="0.35">
      <c r="B95" s="4" t="s">
        <v>24</v>
      </c>
      <c r="F95" s="111" t="e">
        <f>IRR(E93:F93,0)</f>
        <v>#NUM!</v>
      </c>
      <c r="G95" s="359" t="e">
        <f>IRR($E$93:G93,0)</f>
        <v>#NUM!</v>
      </c>
      <c r="H95" s="359" t="e">
        <f>IRR($E$93:H93,0)</f>
        <v>#NUM!</v>
      </c>
      <c r="I95" s="359" t="e">
        <f>IRR($E$93:I93,0)</f>
        <v>#NUM!</v>
      </c>
      <c r="J95" s="359" t="e">
        <f>IRR($E$93:J93,0)</f>
        <v>#NUM!</v>
      </c>
      <c r="K95" s="359" t="e">
        <f>IRR($E$93:K93,0)</f>
        <v>#NUM!</v>
      </c>
      <c r="L95" s="359" t="e">
        <f>IRR($E$93:L93,0)</f>
        <v>#NUM!</v>
      </c>
      <c r="M95" s="359" t="e">
        <f>IRR($E$93:M93,0)</f>
        <v>#NUM!</v>
      </c>
      <c r="N95" s="359" t="e">
        <f>IRR($E$93:N93,0)</f>
        <v>#NUM!</v>
      </c>
      <c r="O95" s="359" t="e">
        <f>IRR($E$93:O93,0)</f>
        <v>#NUM!</v>
      </c>
      <c r="P95" s="359" t="e">
        <f>IRR($E$93:P93,0)</f>
        <v>#NUM!</v>
      </c>
      <c r="Q95" s="359" t="e">
        <f>IRR($E$93:Q93,0)</f>
        <v>#NUM!</v>
      </c>
      <c r="R95" s="359" t="e">
        <f>IRR($E$93:R93,0)</f>
        <v>#NUM!</v>
      </c>
      <c r="S95" s="359" t="e">
        <f>IRR($E$93:S93,0)</f>
        <v>#NUM!</v>
      </c>
      <c r="T95" s="359" t="e">
        <f>IRR($E$93:T93,0)</f>
        <v>#NUM!</v>
      </c>
      <c r="U95" s="359" t="e">
        <f>IRR($E$93:U93,0)</f>
        <v>#NUM!</v>
      </c>
      <c r="V95" s="359" t="e">
        <f>IRR($E$93:V93,0)</f>
        <v>#NUM!</v>
      </c>
      <c r="W95" s="359" t="e">
        <f>IRR($E$93:W93,0)</f>
        <v>#NUM!</v>
      </c>
      <c r="X95" s="359" t="e">
        <f>IRR($E$93:X93,0)</f>
        <v>#NUM!</v>
      </c>
      <c r="Y95" s="359" t="e">
        <f>IRR($E$93:Y93,0)</f>
        <v>#NUM!</v>
      </c>
    </row>
    <row r="96" spans="2:25" x14ac:dyDescent="0.35">
      <c r="B96" s="4" t="s">
        <v>27</v>
      </c>
      <c r="F96" s="302">
        <f>NPV(Summary!C128,'Site - TS'!$E$93:F93)</f>
        <v>0</v>
      </c>
      <c r="G96" s="302">
        <f>NPV(Summary!C128,'Site - TS'!$E$93:G93)</f>
        <v>0</v>
      </c>
      <c r="H96" s="302">
        <f>NPV(Summary!D128,'Site - TS'!$E$93:H93)</f>
        <v>0</v>
      </c>
      <c r="I96" s="302" t="e">
        <f>NPV(Summary!E129,'Site - TS'!$E$93:I93)</f>
        <v>#VALUE!</v>
      </c>
      <c r="J96" s="302">
        <f>NPV(Summary!F129,'Site - TS'!$E$93:J93)</f>
        <v>0</v>
      </c>
      <c r="K96" s="302">
        <f>NPV(Summary!G129,'Site - TS'!$E$93:K93)</f>
        <v>0</v>
      </c>
      <c r="L96" s="302" t="e">
        <f>NPV(Summary!H129,'Site - TS'!$E$93:L93)</f>
        <v>#VALUE!</v>
      </c>
      <c r="M96" s="302">
        <f>NPV(Summary!I129,'Site - TS'!$E$93:M93)</f>
        <v>0</v>
      </c>
      <c r="N96" s="302">
        <f>NPV(Summary!J129,'Site - TS'!$E$93:N93)</f>
        <v>0</v>
      </c>
      <c r="O96" s="302" t="e">
        <f>NPV(Summary!K129,'Site - TS'!$E$93:O93)</f>
        <v>#VALUE!</v>
      </c>
      <c r="P96" s="302">
        <f>NPV(Summary!L128,'Site - TS'!$E$93:P93)</f>
        <v>0</v>
      </c>
      <c r="Q96" s="302">
        <f>NPV(Summary!M128,'Site - TS'!$E$93:Q93)</f>
        <v>0</v>
      </c>
      <c r="R96" s="302">
        <f>NPV(Summary!N128,'Site - TS'!$E$93:R93)</f>
        <v>0</v>
      </c>
      <c r="S96" s="302">
        <f>NPV(Summary!O128,'Site - TS'!$E$93:S93)</f>
        <v>0</v>
      </c>
      <c r="T96" s="302">
        <f>NPV(Summary!P128,'Site - TS'!$E$93:T93)</f>
        <v>0</v>
      </c>
      <c r="U96" s="302">
        <f>NPV(Summary!Q128,'Site - TS'!$E$93:U93)</f>
        <v>0</v>
      </c>
      <c r="V96" s="302">
        <f>NPV(Summary!R128,'Site - TS'!$E$93:V93)</f>
        <v>0</v>
      </c>
      <c r="W96" s="302">
        <f>NPV(Summary!S128,'Site - TS'!$E$93:W93)</f>
        <v>0</v>
      </c>
      <c r="X96" s="302">
        <f>NPV(Summary!T128,'Site - TS'!$E$93:X93)</f>
        <v>0</v>
      </c>
      <c r="Y96" s="302">
        <f>NPV(Summary!U128,'Site - TS'!$E$93:Y93)</f>
        <v>0</v>
      </c>
    </row>
    <row r="100" spans="2:25" s="23" customFormat="1" x14ac:dyDescent="0.35">
      <c r="B100" s="23" t="s">
        <v>278</v>
      </c>
      <c r="C100" s="34"/>
      <c r="F100" s="23">
        <f>'Twiggs Stores'!$AA27</f>
        <v>0</v>
      </c>
      <c r="G100" s="23">
        <f>'Twiggs Stores'!$AA28</f>
        <v>0</v>
      </c>
      <c r="H100" s="23">
        <f>'Twiggs Stores'!$AA29</f>
        <v>0</v>
      </c>
      <c r="I100" s="23">
        <f>'Twiggs Stores'!$AA30</f>
        <v>0</v>
      </c>
      <c r="J100" s="23">
        <f>'Twiggs Stores'!$AA31</f>
        <v>0</v>
      </c>
      <c r="K100" s="23">
        <f>'Twiggs Stores'!$AA32</f>
        <v>0</v>
      </c>
      <c r="L100" s="23">
        <f>'Twiggs Stores'!$AA33</f>
        <v>0</v>
      </c>
      <c r="M100" s="23">
        <f>'Twiggs Stores'!$AA34</f>
        <v>0</v>
      </c>
      <c r="N100" s="23">
        <f>'Twiggs Stores'!$AA35</f>
        <v>0</v>
      </c>
      <c r="O100" s="23">
        <f>'Twiggs Stores'!$AA36</f>
        <v>0</v>
      </c>
      <c r="P100" s="23">
        <f>'Twiggs Stores'!$AA37</f>
        <v>0</v>
      </c>
      <c r="Q100" s="23">
        <f>'Twiggs Stores'!$AA38</f>
        <v>0</v>
      </c>
      <c r="R100" s="23">
        <f>'Twiggs Stores'!$AA39</f>
        <v>0</v>
      </c>
      <c r="S100" s="23">
        <f>'Twiggs Stores'!$AA40</f>
        <v>0</v>
      </c>
      <c r="T100" s="23">
        <f>'Twiggs Stores'!$AA41</f>
        <v>0</v>
      </c>
      <c r="U100" s="23">
        <f>'Twiggs Stores'!$AA42</f>
        <v>0</v>
      </c>
      <c r="V100" s="23">
        <f>'Twiggs Stores'!$AA43</f>
        <v>0</v>
      </c>
      <c r="W100" s="23">
        <f>'Twiggs Stores'!$AA44</f>
        <v>0</v>
      </c>
      <c r="X100" s="23">
        <f>'Twiggs Stores'!$AA45</f>
        <v>0</v>
      </c>
      <c r="Y100" s="23">
        <f>'Twiggs Stores'!$AA46</f>
        <v>0</v>
      </c>
    </row>
    <row r="103" spans="2:25" x14ac:dyDescent="0.35">
      <c r="F103" s="23">
        <f>'Twiggs Stores'!$Z27</f>
        <v>0</v>
      </c>
      <c r="G103" s="23">
        <f>'Twiggs Stores'!$Z28</f>
        <v>0</v>
      </c>
      <c r="H103" s="23">
        <f>'Twiggs Stores'!$Z29</f>
        <v>0</v>
      </c>
      <c r="I103" s="23">
        <f>'Twiggs Stores'!$Z30</f>
        <v>0</v>
      </c>
      <c r="J103" s="23">
        <f>'Twiggs Stores'!$Z31</f>
        <v>0</v>
      </c>
      <c r="K103" s="23">
        <f>'Twiggs Stores'!$Z32</f>
        <v>0</v>
      </c>
      <c r="L103" s="23">
        <f>'Twiggs Stores'!$Z33</f>
        <v>0</v>
      </c>
      <c r="M103" s="23">
        <f>'Twiggs Stores'!$Z34</f>
        <v>0</v>
      </c>
      <c r="N103" s="23">
        <f>'Twiggs Stores'!$Z35</f>
        <v>0</v>
      </c>
      <c r="O103" s="23">
        <f>'Twiggs Stores'!$Z36</f>
        <v>0</v>
      </c>
      <c r="P103" s="23">
        <f>'Twiggs Stores'!$Z37</f>
        <v>0</v>
      </c>
      <c r="Q103" s="23">
        <f>'Twiggs Stores'!$Z38</f>
        <v>0</v>
      </c>
      <c r="R103" s="23">
        <f>'Twiggs Stores'!$Z39</f>
        <v>0</v>
      </c>
      <c r="S103" s="23">
        <f>'Twiggs Stores'!$Z40</f>
        <v>0</v>
      </c>
      <c r="T103" s="23">
        <f>'Twiggs Stores'!$Z41</f>
        <v>0</v>
      </c>
      <c r="U103" s="23">
        <f>'Twiggs Stores'!$Z42</f>
        <v>0</v>
      </c>
      <c r="V103" s="23">
        <f>'Twiggs Stores'!$Z43</f>
        <v>0</v>
      </c>
      <c r="W103" s="23">
        <f>'Twiggs Stores'!$Z44</f>
        <v>0</v>
      </c>
      <c r="X103" s="23">
        <f>'Twiggs Stores'!$Z45</f>
        <v>0</v>
      </c>
      <c r="Y103" s="23">
        <f>'Twiggs Stores'!$Z46</f>
        <v>0</v>
      </c>
    </row>
  </sheetData>
  <conditionalFormatting sqref="F39:BN39">
    <cfRule type="colorScale" priority="11">
      <colorScale>
        <cfvo type="num" val="&quot;&lt;0&quot;"/>
        <cfvo type="num" val="&quot;&gt;0&quot;"/>
        <color rgb="FFFF0000"/>
        <color rgb="FF92D050"/>
      </colorScale>
    </cfRule>
  </conditionalFormatting>
  <conditionalFormatting sqref="E11:BS11">
    <cfRule type="colorScale" priority="10">
      <colorScale>
        <cfvo type="num" val="&quot;&lt;0&quot;"/>
        <cfvo type="num" val="&quot;&gt;0&quot;"/>
        <color rgb="FFFF0000"/>
        <color rgb="FF92D050"/>
      </colorScale>
    </cfRule>
  </conditionalFormatting>
  <conditionalFormatting sqref="C5">
    <cfRule type="containsText" dxfId="19" priority="6" operator="containsText" text="Twiggs office - option 1">
      <formula>NOT(ISERROR(SEARCH("Twiggs office - option 1",C5)))</formula>
    </cfRule>
    <cfRule type="containsText" dxfId="18" priority="7" operator="containsText" text="Twiggs steelyard - option 3">
      <formula>NOT(ISERROR(SEARCH("Twiggs steelyard - option 3",C5)))</formula>
    </cfRule>
    <cfRule type="containsText" dxfId="17" priority="8" operator="containsText" text="Twiggs steelyard - option 2">
      <formula>NOT(ISERROR(SEARCH("Twiggs steelyard - option 2",C5)))</formula>
    </cfRule>
    <cfRule type="containsText" dxfId="16" priority="9" operator="containsText" text="Twiggs steelyard - option 1">
      <formula>NOT(ISERROR(SEARCH("Twiggs steelyard - option 1",C5)))</formula>
    </cfRule>
  </conditionalFormatting>
  <conditionalFormatting sqref="C5">
    <cfRule type="containsText" dxfId="15" priority="1" operator="containsText" text="Highfields lower">
      <formula>NOT(ISERROR(SEARCH("Highfields lower",C5)))</formula>
    </cfRule>
    <cfRule type="containsText" dxfId="14" priority="2" operator="containsText" text="Highfields upper">
      <formula>NOT(ISERROR(SEARCH("Highfields upper",C5)))</formula>
    </cfRule>
    <cfRule type="containsText" dxfId="13" priority="3" operator="containsText" text="Highfields upper - option 1">
      <formula>NOT(ISERROR(SEARCH("Highfields upper - option 1",C5)))</formula>
    </cfRule>
    <cfRule type="containsText" dxfId="12" priority="4" operator="containsText" text="Twiggs office - option 2">
      <formula>NOT(ISERROR(SEARCH("Twiggs office - option 2",C5)))</formula>
    </cfRule>
    <cfRule type="containsText" dxfId="11" priority="5" operator="containsText" text="Twiggs office - option 3">
      <formula>NOT(ISERROR(SEARCH("Twiggs office - option 3",C5)))</formula>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B5D4B-0954-4137-8141-827809D7F952}">
  <sheetPr codeName="Sheet4">
    <tabColor rgb="FF7030A0"/>
  </sheetPr>
  <dimension ref="A5:AM87"/>
  <sheetViews>
    <sheetView zoomScale="70" zoomScaleNormal="70" workbookViewId="0">
      <selection activeCell="H35" sqref="H35"/>
    </sheetView>
  </sheetViews>
  <sheetFormatPr defaultColWidth="9" defaultRowHeight="14.25" x14ac:dyDescent="0.4"/>
  <cols>
    <col min="1" max="1" width="3.625" style="2" customWidth="1"/>
    <col min="2" max="2" width="4.125" style="2" customWidth="1"/>
    <col min="3" max="3" width="34.5" style="2" customWidth="1"/>
    <col min="4" max="4" width="16.125" style="2" bestFit="1" customWidth="1"/>
    <col min="5" max="6" width="13.125" style="2" customWidth="1"/>
    <col min="7" max="7" width="37.625" style="2" customWidth="1"/>
    <col min="8" max="8" width="16.125" style="2" bestFit="1" customWidth="1"/>
    <col min="9" max="9" width="8.125" style="2" customWidth="1"/>
    <col min="10" max="11" width="12.875" style="2" customWidth="1"/>
    <col min="12" max="12" width="10.1875" style="2" customWidth="1"/>
    <col min="13" max="39" width="22.625" style="2" customWidth="1"/>
    <col min="40" max="16384" width="9" style="2"/>
  </cols>
  <sheetData>
    <row r="5" spans="3:18" ht="15" x14ac:dyDescent="0.4">
      <c r="D5" s="305" t="s">
        <v>5</v>
      </c>
    </row>
    <row r="6" spans="3:18" x14ac:dyDescent="0.4">
      <c r="O6" s="208"/>
    </row>
    <row r="7" spans="3:18" ht="24.75" customHeight="1" x14ac:dyDescent="0.4">
      <c r="C7" s="405" t="s">
        <v>6</v>
      </c>
      <c r="D7" s="405"/>
      <c r="E7" s="405"/>
      <c r="F7" s="405"/>
      <c r="G7" s="405"/>
      <c r="H7" s="405"/>
      <c r="I7" s="386"/>
      <c r="J7" s="291"/>
      <c r="K7" s="291"/>
      <c r="M7" s="409" t="s">
        <v>7</v>
      </c>
      <c r="N7" s="409"/>
      <c r="O7" s="409"/>
      <c r="P7" s="409"/>
      <c r="Q7" s="409"/>
      <c r="R7" s="409"/>
    </row>
    <row r="8" spans="3:18" ht="16.5" customHeight="1" x14ac:dyDescent="0.4">
      <c r="H8" s="295"/>
      <c r="I8" s="291"/>
      <c r="J8" s="291"/>
      <c r="K8" s="291"/>
      <c r="Q8" s="208"/>
    </row>
    <row r="9" spans="3:18" ht="16.5" customHeight="1" x14ac:dyDescent="0.45">
      <c r="C9" s="408" t="s">
        <v>8</v>
      </c>
      <c r="D9" s="408"/>
      <c r="E9" s="408"/>
      <c r="F9" s="408"/>
      <c r="G9" s="408"/>
      <c r="H9" s="408"/>
      <c r="I9" s="408"/>
      <c r="J9" s="291"/>
      <c r="K9" s="291"/>
      <c r="M9" s="406" t="s">
        <v>9</v>
      </c>
      <c r="N9" s="406"/>
      <c r="O9" s="406" t="s">
        <v>261</v>
      </c>
      <c r="P9" s="406"/>
      <c r="Q9" s="406" t="s">
        <v>10</v>
      </c>
      <c r="R9" s="406"/>
    </row>
    <row r="10" spans="3:18" ht="17.25" x14ac:dyDescent="0.4">
      <c r="C10" s="208" t="s">
        <v>11</v>
      </c>
      <c r="D10" s="307" t="s">
        <v>176</v>
      </c>
      <c r="E10" s="208"/>
      <c r="F10" s="208"/>
      <c r="H10" s="304" t="s">
        <v>13</v>
      </c>
      <c r="K10" s="289"/>
      <c r="M10" s="287" t="s">
        <v>14</v>
      </c>
      <c r="N10" s="310">
        <v>20</v>
      </c>
      <c r="O10" s="208" t="s">
        <v>262</v>
      </c>
      <c r="P10" s="369">
        <f>D21/U27</f>
        <v>15.823676344093766</v>
      </c>
      <c r="Q10" s="208" t="s">
        <v>16</v>
      </c>
      <c r="R10" s="314">
        <f>IF(D10="Twiggs steelyard",Scenarios!J11,IF(D10="Twiggs stores",Scenarios!N11,IF(D10="Highfields upper",Scenarios!R11,IF(D10="Highfields lower",Scenarios!V11,IF(D10="New site",Scenarios!W11)))))</f>
        <v>164.7</v>
      </c>
    </row>
    <row r="11" spans="3:18" ht="17.25" x14ac:dyDescent="0.4">
      <c r="C11" s="208" t="s">
        <v>17</v>
      </c>
      <c r="D11" s="307" t="s">
        <v>176</v>
      </c>
      <c r="E11" s="208"/>
      <c r="F11" s="208"/>
      <c r="G11" s="371" t="s">
        <v>260</v>
      </c>
      <c r="H11" s="385">
        <v>384</v>
      </c>
      <c r="I11" s="382"/>
      <c r="J11" s="289"/>
      <c r="K11" s="289"/>
      <c r="M11" s="208" t="s">
        <v>19</v>
      </c>
      <c r="N11" s="347">
        <f>Summary!J123</f>
        <v>336613.70603923593</v>
      </c>
      <c r="O11" s="208" t="s">
        <v>259</v>
      </c>
      <c r="P11" s="370">
        <f>VLOOKUP(O11,'Site - HU'!B10:Y13,24,FALSE)</f>
        <v>3.1650478272743143E-2</v>
      </c>
      <c r="Q11" s="208" t="s">
        <v>21</v>
      </c>
      <c r="R11" s="315">
        <f>'Site - HU'!C31</f>
        <v>2329.1346489834273</v>
      </c>
    </row>
    <row r="12" spans="3:18" ht="17.25" x14ac:dyDescent="0.4">
      <c r="C12" s="208"/>
      <c r="D12" s="208"/>
      <c r="E12" s="208"/>
      <c r="F12" s="208"/>
      <c r="G12" s="208" t="s">
        <v>22</v>
      </c>
      <c r="H12" s="385">
        <v>180</v>
      </c>
      <c r="I12" s="382" t="str">
        <f>IF(H12="",IF(D10="New site","Must input own values",IF(D10="Twiggs stores",70,IF(D10="Twiggs steelyard",80,IF(D10="Highfields upper",150,IF(D10="Highfields lower",60,"N/A"))))),"")</f>
        <v/>
      </c>
      <c r="J12" s="289"/>
      <c r="K12" s="208"/>
      <c r="M12" s="208" t="s">
        <v>23</v>
      </c>
      <c r="N12" s="347">
        <f>Summary!J124</f>
        <v>71935.194000024232</v>
      </c>
      <c r="O12" s="208" t="s">
        <v>263</v>
      </c>
      <c r="P12" s="347">
        <f>VLOOKUP(O12,'Site - HU'!B11:Y15,24,FALSE)</f>
        <v>-87779.719523195046</v>
      </c>
      <c r="Q12" s="208" t="s">
        <v>25</v>
      </c>
      <c r="R12" s="387">
        <f>'Site - HU'!C37</f>
        <v>34.31071171213469</v>
      </c>
    </row>
    <row r="13" spans="3:18" ht="17.25" customHeight="1" x14ac:dyDescent="0.4">
      <c r="C13" s="208"/>
      <c r="D13" s="208"/>
      <c r="E13" s="208"/>
      <c r="F13" s="208"/>
      <c r="G13" s="208" t="s">
        <v>282</v>
      </c>
      <c r="H13" s="385">
        <v>915</v>
      </c>
      <c r="I13" s="382" t="str">
        <f>IF(H13="",IF(D10="Twiggs steelyard",868,IF(D10="Twiggs stores",852,IF(D10="Highfields upper",915,IF(D10="Highfields lower",894,IF(D10="New site","Must input own values"))))),"")</f>
        <v/>
      </c>
      <c r="J13" s="208"/>
      <c r="K13" s="294"/>
      <c r="M13" s="208" t="s">
        <v>278</v>
      </c>
      <c r="N13" s="315">
        <f>Summary!J128</f>
        <v>0</v>
      </c>
      <c r="O13" s="373" t="s">
        <v>264</v>
      </c>
      <c r="P13" s="429">
        <f>VLOOKUP(O13,'Site - HU'!B12:Y16,2,FALSE)</f>
        <v>6.8874487555560929E-2</v>
      </c>
    </row>
    <row r="14" spans="3:18" ht="17.25" x14ac:dyDescent="0.4">
      <c r="F14" s="375"/>
      <c r="G14" s="208"/>
      <c r="H14" s="208"/>
      <c r="J14" s="228"/>
      <c r="K14" s="294"/>
      <c r="M14" s="208" t="s">
        <v>277</v>
      </c>
      <c r="N14" s="358">
        <f>Summary!J120</f>
        <v>62935.194000024232</v>
      </c>
    </row>
    <row r="15" spans="3:18" ht="17.25" x14ac:dyDescent="0.4">
      <c r="C15" s="408" t="s">
        <v>29</v>
      </c>
      <c r="D15" s="408"/>
      <c r="F15" s="208"/>
      <c r="G15" s="375" t="s">
        <v>30</v>
      </c>
      <c r="H15" s="375"/>
      <c r="J15" s="228"/>
      <c r="K15" s="294"/>
      <c r="M15" s="208" t="s">
        <v>287</v>
      </c>
      <c r="N15" s="347">
        <f>Summary!J121</f>
        <v>1599.5786674355231</v>
      </c>
      <c r="Q15" s="208"/>
    </row>
    <row r="16" spans="3:18" ht="17.25" x14ac:dyDescent="0.45">
      <c r="C16" s="208"/>
      <c r="D16" s="208" t="s">
        <v>13</v>
      </c>
      <c r="F16" s="301"/>
      <c r="G16" s="208"/>
      <c r="H16" s="208" t="s">
        <v>13</v>
      </c>
      <c r="J16" s="228"/>
      <c r="K16" s="294"/>
      <c r="M16" s="303" t="s">
        <v>288</v>
      </c>
      <c r="N16" s="347">
        <f>Summary!J122</f>
        <v>18435.346741121524</v>
      </c>
      <c r="P16" s="374"/>
      <c r="R16" s="374"/>
    </row>
    <row r="17" spans="2:31" x14ac:dyDescent="0.4">
      <c r="C17" s="208" t="s">
        <v>31</v>
      </c>
      <c r="D17" s="315">
        <v>225000</v>
      </c>
      <c r="E17" s="380"/>
      <c r="F17" s="208"/>
      <c r="G17" s="208" t="s">
        <v>254</v>
      </c>
      <c r="H17" s="315">
        <v>1098</v>
      </c>
      <c r="I17" s="383"/>
      <c r="J17" s="228"/>
      <c r="K17" s="294"/>
      <c r="U17" s="2" t="s">
        <v>55</v>
      </c>
    </row>
    <row r="18" spans="2:31" x14ac:dyDescent="0.4">
      <c r="C18" s="208" t="s">
        <v>32</v>
      </c>
      <c r="D18" s="311">
        <v>0</v>
      </c>
      <c r="E18" s="381"/>
      <c r="F18" s="208"/>
      <c r="G18" s="208" t="s">
        <v>33</v>
      </c>
      <c r="H18" s="311">
        <v>0</v>
      </c>
      <c r="I18" s="209"/>
      <c r="J18" s="228"/>
      <c r="K18" s="294"/>
      <c r="P18" s="208"/>
      <c r="R18" s="209"/>
    </row>
    <row r="19" spans="2:31" x14ac:dyDescent="0.4">
      <c r="C19" s="208" t="s">
        <v>34</v>
      </c>
      <c r="D19" s="311">
        <v>0</v>
      </c>
      <c r="E19" s="381"/>
      <c r="F19" s="209"/>
      <c r="G19" s="208" t="s">
        <v>265</v>
      </c>
      <c r="H19" s="368">
        <v>0</v>
      </c>
      <c r="I19" s="208"/>
      <c r="J19" s="228"/>
      <c r="K19" s="294"/>
      <c r="P19" s="366"/>
    </row>
    <row r="20" spans="2:31" x14ac:dyDescent="0.4">
      <c r="B20" s="295"/>
      <c r="F20" s="209"/>
      <c r="G20" s="208"/>
      <c r="H20" s="209"/>
      <c r="I20" s="290"/>
      <c r="J20" s="294"/>
      <c r="L20" s="208"/>
      <c r="M20" s="208"/>
      <c r="O20" s="208"/>
      <c r="Q20" s="210"/>
    </row>
    <row r="21" spans="2:31" x14ac:dyDescent="0.4">
      <c r="C21" s="287" t="s">
        <v>35</v>
      </c>
      <c r="D21" s="367">
        <f>SUM(D17:D19)</f>
        <v>225000</v>
      </c>
      <c r="E21" s="209"/>
      <c r="F21" s="209"/>
      <c r="G21" s="287" t="s">
        <v>36</v>
      </c>
      <c r="H21" s="367">
        <f>SUM(H17:H19)</f>
        <v>1098</v>
      </c>
      <c r="I21" s="208"/>
      <c r="K21" s="228"/>
      <c r="L21" s="208"/>
      <c r="O21" s="228"/>
      <c r="P21" s="208"/>
      <c r="Q21" s="208"/>
      <c r="R21" s="208"/>
      <c r="S21" s="208"/>
      <c r="T21" s="208"/>
      <c r="U21" s="208"/>
      <c r="V21" s="208"/>
    </row>
    <row r="22" spans="2:31" ht="19.5" x14ac:dyDescent="0.45">
      <c r="E22" s="209"/>
      <c r="F22" s="288"/>
      <c r="I22" s="208"/>
      <c r="J22" s="228"/>
      <c r="K22" s="228"/>
      <c r="M22" s="400" t="s">
        <v>37</v>
      </c>
      <c r="N22" s="379"/>
      <c r="O22" s="379"/>
      <c r="P22" s="379"/>
      <c r="Q22" s="379"/>
      <c r="R22" s="379"/>
      <c r="S22" s="265"/>
      <c r="T22" s="265"/>
      <c r="U22" s="208"/>
      <c r="V22" s="208"/>
    </row>
    <row r="23" spans="2:31" x14ac:dyDescent="0.4">
      <c r="I23" s="208"/>
      <c r="J23" s="228"/>
      <c r="K23" s="228"/>
      <c r="L23" s="208"/>
      <c r="M23" s="209"/>
      <c r="O23" s="228"/>
      <c r="P23" s="208"/>
      <c r="Q23" s="226"/>
      <c r="R23" s="226"/>
      <c r="S23" s="226"/>
      <c r="T23" s="266"/>
      <c r="U23" s="208"/>
      <c r="V23" s="208"/>
    </row>
    <row r="24" spans="2:31" ht="17.649999999999999" thickBot="1" x14ac:dyDescent="0.5">
      <c r="C24" s="406" t="s">
        <v>38</v>
      </c>
      <c r="D24" s="406"/>
      <c r="E24" s="287"/>
      <c r="F24" s="208"/>
      <c r="J24" s="228"/>
      <c r="K24" s="228"/>
      <c r="L24" s="208"/>
      <c r="M24" s="297"/>
      <c r="N24" s="414" t="s">
        <v>39</v>
      </c>
      <c r="O24" s="414"/>
      <c r="P24" s="414"/>
      <c r="Q24" s="414"/>
      <c r="R24" s="412" t="s">
        <v>40</v>
      </c>
      <c r="S24" s="412"/>
      <c r="T24" s="412"/>
      <c r="U24" s="410" t="s">
        <v>266</v>
      </c>
      <c r="V24" s="410"/>
      <c r="W24" s="410"/>
      <c r="X24" s="411" t="s">
        <v>42</v>
      </c>
      <c r="Y24" s="411"/>
      <c r="Z24" s="411"/>
      <c r="AA24" s="411"/>
      <c r="AB24" s="411"/>
    </row>
    <row r="25" spans="2:31" ht="27.75" customHeight="1" x14ac:dyDescent="0.4">
      <c r="C25" s="208" t="s">
        <v>43</v>
      </c>
      <c r="D25" s="368">
        <v>13000</v>
      </c>
      <c r="E25" s="380"/>
      <c r="F25" s="208"/>
      <c r="G25" s="208"/>
      <c r="H25" s="208"/>
      <c r="J25" s="228"/>
      <c r="K25" s="228"/>
      <c r="M25" s="316" t="s">
        <v>44</v>
      </c>
      <c r="N25" s="317" t="s">
        <v>275</v>
      </c>
      <c r="O25" s="318" t="s">
        <v>276</v>
      </c>
      <c r="P25" s="319" t="s">
        <v>257</v>
      </c>
      <c r="Q25" s="320" t="s">
        <v>45</v>
      </c>
      <c r="R25" s="321" t="s">
        <v>46</v>
      </c>
      <c r="S25" s="322" t="s">
        <v>47</v>
      </c>
      <c r="T25" s="323" t="s">
        <v>285</v>
      </c>
      <c r="U25" s="324" t="s">
        <v>48</v>
      </c>
      <c r="V25" s="322" t="s">
        <v>41</v>
      </c>
      <c r="W25" s="325" t="s">
        <v>49</v>
      </c>
      <c r="X25" s="321" t="s">
        <v>50</v>
      </c>
      <c r="Y25" s="326" t="s">
        <v>286</v>
      </c>
      <c r="Z25" s="324" t="s">
        <v>272</v>
      </c>
      <c r="AA25" s="325" t="s">
        <v>274</v>
      </c>
      <c r="AB25" s="327" t="s">
        <v>267</v>
      </c>
    </row>
    <row r="26" spans="2:31" ht="20.100000000000001" customHeight="1" x14ac:dyDescent="0.4">
      <c r="C26" s="208" t="s">
        <v>51</v>
      </c>
      <c r="D26" s="308">
        <v>11</v>
      </c>
      <c r="F26" s="208"/>
      <c r="J26" s="228"/>
      <c r="M26" s="328">
        <v>0</v>
      </c>
      <c r="N26" s="329">
        <f>D21</f>
        <v>225000</v>
      </c>
      <c r="O26" s="330">
        <f>IF(D10="New site",D19+D18,E18+E19)</f>
        <v>0</v>
      </c>
      <c r="P26" s="330"/>
      <c r="Q26" s="331">
        <f t="shared" ref="Q26:Q46" si="0">P26+O26+N26</f>
        <v>225000</v>
      </c>
      <c r="R26" s="329"/>
      <c r="S26" s="330"/>
      <c r="T26" s="331"/>
      <c r="U26" s="332">
        <f>T26-Q26</f>
        <v>-225000</v>
      </c>
      <c r="V26" s="329"/>
      <c r="W26" s="331">
        <f>-D21</f>
        <v>-225000</v>
      </c>
      <c r="X26" s="330"/>
      <c r="Y26" s="329">
        <f>-Q26</f>
        <v>-225000</v>
      </c>
      <c r="Z26" s="329"/>
      <c r="AA26" s="376">
        <v>0</v>
      </c>
      <c r="AB26" s="333">
        <v>0</v>
      </c>
    </row>
    <row r="27" spans="2:31" ht="20.100000000000001" customHeight="1" x14ac:dyDescent="0.4">
      <c r="E27" s="208"/>
      <c r="F27" s="208"/>
      <c r="K27" s="194"/>
      <c r="M27" s="328">
        <v>1</v>
      </c>
      <c r="N27" s="329"/>
      <c r="O27" s="330">
        <f>'Site - HU'!F$60</f>
        <v>0</v>
      </c>
      <c r="P27" s="330">
        <f>H21</f>
        <v>1098</v>
      </c>
      <c r="Q27" s="331">
        <f t="shared" si="0"/>
        <v>1098</v>
      </c>
      <c r="R27" s="329">
        <f>'Site - HU'!F$32</f>
        <v>12268.107720000002</v>
      </c>
      <c r="S27" s="330">
        <f>'Site - HU'!F$34</f>
        <v>3049.0911000000006</v>
      </c>
      <c r="T27" s="331">
        <f t="shared" ref="T27:T46" si="1">R27+S27</f>
        <v>15317.198820000001</v>
      </c>
      <c r="U27" s="332">
        <f>T27-Q27</f>
        <v>14219.198820000001</v>
      </c>
      <c r="V27" s="329">
        <f t="shared" ref="V27:V46" si="2">($D$21+$D$21*$H$31)/20</f>
        <v>11700</v>
      </c>
      <c r="W27" s="331">
        <f t="shared" ref="W27:W46" si="3">$W26+$V27</f>
        <v>-213300</v>
      </c>
      <c r="X27" s="330">
        <f t="shared" ref="X27:X46" si="4">U27-V27</f>
        <v>2519.1988200000014</v>
      </c>
      <c r="Y27" s="329">
        <f t="shared" ref="Y27:Y46" si="5">Y26+U27</f>
        <v>-210780.80118000001</v>
      </c>
      <c r="Z27" s="329">
        <f>H19</f>
        <v>0</v>
      </c>
      <c r="AA27" s="376">
        <f t="shared" ref="AA27:AA46" si="6">AA26+Z27</f>
        <v>0</v>
      </c>
      <c r="AB27" s="333">
        <f t="shared" ref="AB27:AB46" si="7">AB26+X27</f>
        <v>2519.1988200000014</v>
      </c>
      <c r="AD27" s="208"/>
      <c r="AE27" s="208"/>
    </row>
    <row r="28" spans="2:31" ht="20.100000000000001" customHeight="1" x14ac:dyDescent="0.45">
      <c r="C28" s="406" t="s">
        <v>52</v>
      </c>
      <c r="D28" s="406"/>
      <c r="E28" s="208"/>
      <c r="F28" s="208"/>
      <c r="G28" s="406" t="s">
        <v>53</v>
      </c>
      <c r="H28" s="406"/>
      <c r="J28" s="194"/>
      <c r="K28" s="194"/>
      <c r="M28" s="328">
        <v>2</v>
      </c>
      <c r="N28" s="329"/>
      <c r="O28" s="330">
        <f>'Site - HU'!G$60</f>
        <v>0</v>
      </c>
      <c r="P28" s="330">
        <f t="shared" ref="P28:P46" si="8">P27*(1+$H$32)</f>
        <v>1119.96</v>
      </c>
      <c r="Q28" s="331">
        <f t="shared" si="0"/>
        <v>1119.96</v>
      </c>
      <c r="R28" s="329">
        <f>'Site - HU'!G$32</f>
        <v>12388.335175656001</v>
      </c>
      <c r="S28" s="330">
        <f>'Site - HU'!G$34</f>
        <v>3078.9721927800001</v>
      </c>
      <c r="T28" s="331">
        <f t="shared" si="1"/>
        <v>15467.307368436001</v>
      </c>
      <c r="U28" s="332">
        <f t="shared" ref="U28:U46" si="9">T28-Q28</f>
        <v>14347.347368436</v>
      </c>
      <c r="V28" s="329">
        <f t="shared" si="2"/>
        <v>11700</v>
      </c>
      <c r="W28" s="331">
        <f t="shared" si="3"/>
        <v>-201600</v>
      </c>
      <c r="X28" s="330">
        <f t="shared" si="4"/>
        <v>2647.3473684359997</v>
      </c>
      <c r="Y28" s="329">
        <f t="shared" si="5"/>
        <v>-196433.45381156402</v>
      </c>
      <c r="Z28" s="329">
        <f>Z27*(1+$H$32)</f>
        <v>0</v>
      </c>
      <c r="AA28" s="376">
        <f t="shared" si="6"/>
        <v>0</v>
      </c>
      <c r="AB28" s="333">
        <f t="shared" si="7"/>
        <v>5166.5461884360011</v>
      </c>
      <c r="AD28" s="208"/>
      <c r="AE28" s="208"/>
    </row>
    <row r="29" spans="2:31" ht="20.100000000000001" customHeight="1" x14ac:dyDescent="0.4">
      <c r="C29" s="208"/>
      <c r="D29" s="208"/>
      <c r="E29" s="209"/>
      <c r="F29" s="208"/>
      <c r="G29" s="208"/>
      <c r="H29" s="208" t="s">
        <v>13</v>
      </c>
      <c r="J29" s="194"/>
      <c r="K29" s="194"/>
      <c r="M29" s="328">
        <v>3</v>
      </c>
      <c r="N29" s="329"/>
      <c r="O29" s="330">
        <f>'Site - HU'!H$60</f>
        <v>0</v>
      </c>
      <c r="P29" s="330">
        <f t="shared" si="8"/>
        <v>1142.3592000000001</v>
      </c>
      <c r="Q29" s="331">
        <f t="shared" si="0"/>
        <v>1142.3592000000001</v>
      </c>
      <c r="R29" s="329">
        <f>'Site - HU'!H$32</f>
        <v>12509.740860377433</v>
      </c>
      <c r="S29" s="330">
        <f>'Site - HU'!H$34</f>
        <v>3109.1461202692444</v>
      </c>
      <c r="T29" s="331">
        <f t="shared" si="1"/>
        <v>15618.886980646677</v>
      </c>
      <c r="U29" s="332">
        <f t="shared" si="9"/>
        <v>14476.527780646677</v>
      </c>
      <c r="V29" s="329">
        <f t="shared" si="2"/>
        <v>11700</v>
      </c>
      <c r="W29" s="331">
        <f t="shared" si="3"/>
        <v>-189900</v>
      </c>
      <c r="X29" s="330">
        <f t="shared" si="4"/>
        <v>2776.5277806466765</v>
      </c>
      <c r="Y29" s="329">
        <f t="shared" si="5"/>
        <v>-181956.92603091733</v>
      </c>
      <c r="Z29" s="329">
        <f>Z28*(1+$H$32)</f>
        <v>0</v>
      </c>
      <c r="AA29" s="376">
        <f t="shared" si="6"/>
        <v>0</v>
      </c>
      <c r="AB29" s="333">
        <f t="shared" si="7"/>
        <v>7943.0739690826776</v>
      </c>
      <c r="AD29" s="209"/>
      <c r="AE29" s="209"/>
    </row>
    <row r="30" spans="2:31" ht="20.100000000000001" customHeight="1" x14ac:dyDescent="0.4">
      <c r="C30" s="222" t="s">
        <v>255</v>
      </c>
      <c r="D30" s="368">
        <v>114</v>
      </c>
      <c r="E30" s="209"/>
      <c r="F30" s="208"/>
      <c r="G30" s="365" t="s">
        <v>58</v>
      </c>
      <c r="H30" s="315">
        <v>127</v>
      </c>
      <c r="I30" s="384"/>
      <c r="J30" s="194" t="s">
        <v>55</v>
      </c>
      <c r="K30" s="194"/>
      <c r="M30" s="328">
        <v>4</v>
      </c>
      <c r="N30" s="329"/>
      <c r="O30" s="330">
        <f>'Site - HU'!I$60</f>
        <v>0</v>
      </c>
      <c r="P30" s="330">
        <f t="shared" si="8"/>
        <v>1165.2063840000001</v>
      </c>
      <c r="Q30" s="331">
        <f t="shared" si="0"/>
        <v>1165.2063840000001</v>
      </c>
      <c r="R30" s="329">
        <f>'Site - HU'!I$32</f>
        <v>12632.33632080913</v>
      </c>
      <c r="S30" s="330">
        <f>'Site - HU'!I$34</f>
        <v>3139.6157522478834</v>
      </c>
      <c r="T30" s="331">
        <f t="shared" si="1"/>
        <v>15771.952073057015</v>
      </c>
      <c r="U30" s="332">
        <f t="shared" si="9"/>
        <v>14606.745689057014</v>
      </c>
      <c r="V30" s="329">
        <f t="shared" si="2"/>
        <v>11700</v>
      </c>
      <c r="W30" s="331">
        <f t="shared" si="3"/>
        <v>-178200</v>
      </c>
      <c r="X30" s="330">
        <f t="shared" si="4"/>
        <v>2906.7456890570138</v>
      </c>
      <c r="Y30" s="329">
        <f t="shared" si="5"/>
        <v>-167350.18034186031</v>
      </c>
      <c r="Z30" s="329">
        <f t="shared" ref="Z30:Z46" si="10">Z29*(1+$H$32)</f>
        <v>0</v>
      </c>
      <c r="AA30" s="376">
        <f t="shared" si="6"/>
        <v>0</v>
      </c>
      <c r="AB30" s="333">
        <f t="shared" si="7"/>
        <v>10849.819658139691</v>
      </c>
      <c r="AD30" s="209"/>
      <c r="AE30" s="209"/>
    </row>
    <row r="31" spans="2:31" ht="20.100000000000001" customHeight="1" x14ac:dyDescent="0.4">
      <c r="C31" s="221" t="s">
        <v>256</v>
      </c>
      <c r="D31" s="368">
        <v>55</v>
      </c>
      <c r="E31" s="209"/>
      <c r="F31" s="208"/>
      <c r="G31" s="208" t="s">
        <v>54</v>
      </c>
      <c r="H31" s="428">
        <v>0.04</v>
      </c>
      <c r="J31" s="194"/>
      <c r="M31" s="328">
        <v>5</v>
      </c>
      <c r="N31" s="329"/>
      <c r="O31" s="330">
        <f>'Site - HU'!J$60</f>
        <v>0</v>
      </c>
      <c r="P31" s="330">
        <f t="shared" si="8"/>
        <v>1188.51051168</v>
      </c>
      <c r="Q31" s="331">
        <f t="shared" si="0"/>
        <v>1188.51051168</v>
      </c>
      <c r="R31" s="329">
        <f>'Site - HU'!J$32</f>
        <v>12756.13321675306</v>
      </c>
      <c r="S31" s="330">
        <f>'Site - HU'!J$34</f>
        <v>3170.3839866199128</v>
      </c>
      <c r="T31" s="331">
        <f t="shared" si="1"/>
        <v>15926.517203372972</v>
      </c>
      <c r="U31" s="332">
        <f t="shared" si="9"/>
        <v>14738.006691692972</v>
      </c>
      <c r="V31" s="329">
        <f t="shared" si="2"/>
        <v>11700</v>
      </c>
      <c r="W31" s="331">
        <f t="shared" si="3"/>
        <v>-166500</v>
      </c>
      <c r="X31" s="330">
        <f t="shared" si="4"/>
        <v>3038.0066916929718</v>
      </c>
      <c r="Y31" s="329">
        <f t="shared" si="5"/>
        <v>-152612.17365016733</v>
      </c>
      <c r="Z31" s="329">
        <f>Z30*(1+$H$32)</f>
        <v>0</v>
      </c>
      <c r="AA31" s="376">
        <f t="shared" si="6"/>
        <v>0</v>
      </c>
      <c r="AB31" s="333">
        <f t="shared" si="7"/>
        <v>13887.826349832663</v>
      </c>
      <c r="AD31" s="211"/>
      <c r="AE31" s="211"/>
    </row>
    <row r="32" spans="2:31" ht="20.100000000000001" customHeight="1" x14ac:dyDescent="0.4">
      <c r="E32" s="208"/>
      <c r="F32" s="208"/>
      <c r="G32" s="208" t="s">
        <v>56</v>
      </c>
      <c r="H32" s="428">
        <v>0.02</v>
      </c>
      <c r="K32" s="375"/>
      <c r="L32" s="208"/>
      <c r="M32" s="328">
        <v>6</v>
      </c>
      <c r="N32" s="329"/>
      <c r="O32" s="330">
        <f>'Site - HU'!K$60</f>
        <v>0</v>
      </c>
      <c r="P32" s="330">
        <f t="shared" si="8"/>
        <v>1212.2807219136</v>
      </c>
      <c r="Q32" s="331">
        <f t="shared" si="0"/>
        <v>1212.2807219136</v>
      </c>
      <c r="R32" s="329">
        <f>'Site - HU'!K$32</f>
        <v>12881.143322277239</v>
      </c>
      <c r="S32" s="330">
        <f>'Site - HU'!K$34</f>
        <v>3201.4537496887874</v>
      </c>
      <c r="T32" s="331">
        <f t="shared" si="1"/>
        <v>16082.597071966027</v>
      </c>
      <c r="U32" s="332">
        <f t="shared" si="9"/>
        <v>14870.316350052428</v>
      </c>
      <c r="V32" s="329">
        <f t="shared" si="2"/>
        <v>11700</v>
      </c>
      <c r="W32" s="331">
        <f t="shared" si="3"/>
        <v>-154800</v>
      </c>
      <c r="X32" s="330">
        <f t="shared" si="4"/>
        <v>3170.3163500524279</v>
      </c>
      <c r="Y32" s="329">
        <f t="shared" si="5"/>
        <v>-137741.85730011491</v>
      </c>
      <c r="Z32" s="329">
        <f t="shared" si="10"/>
        <v>0</v>
      </c>
      <c r="AA32" s="376">
        <f t="shared" si="6"/>
        <v>0</v>
      </c>
      <c r="AB32" s="333">
        <f t="shared" si="7"/>
        <v>17058.142699885091</v>
      </c>
      <c r="AD32" s="208"/>
      <c r="AE32" s="208"/>
    </row>
    <row r="33" spans="3:31" ht="20.100000000000001" customHeight="1" x14ac:dyDescent="0.4">
      <c r="C33" s="208"/>
      <c r="D33" s="208"/>
      <c r="G33" s="208" t="s">
        <v>57</v>
      </c>
      <c r="H33" s="428">
        <v>0.01</v>
      </c>
      <c r="L33" s="210"/>
      <c r="M33" s="328">
        <v>7</v>
      </c>
      <c r="N33" s="329"/>
      <c r="O33" s="330">
        <f>'Site - HU'!L$60</f>
        <v>0</v>
      </c>
      <c r="P33" s="330">
        <f t="shared" si="8"/>
        <v>1236.526336351872</v>
      </c>
      <c r="Q33" s="331">
        <f t="shared" si="0"/>
        <v>1236.526336351872</v>
      </c>
      <c r="R33" s="329">
        <f>'Site - HU'!L$32</f>
        <v>13007.378526835555</v>
      </c>
      <c r="S33" s="330">
        <f>'Site - HU'!L$34</f>
        <v>3232.827996435738</v>
      </c>
      <c r="T33" s="331">
        <f t="shared" si="1"/>
        <v>16240.206523271292</v>
      </c>
      <c r="U33" s="332">
        <f t="shared" si="9"/>
        <v>15003.680186919421</v>
      </c>
      <c r="V33" s="329">
        <f t="shared" si="2"/>
        <v>11700</v>
      </c>
      <c r="W33" s="331">
        <f t="shared" si="3"/>
        <v>-143100</v>
      </c>
      <c r="X33" s="330">
        <f t="shared" si="4"/>
        <v>3303.6801869194205</v>
      </c>
      <c r="Y33" s="329">
        <f t="shared" si="5"/>
        <v>-122738.17711319549</v>
      </c>
      <c r="Z33" s="329">
        <f t="shared" si="10"/>
        <v>0</v>
      </c>
      <c r="AA33" s="376">
        <f t="shared" si="6"/>
        <v>0</v>
      </c>
      <c r="AB33" s="333">
        <f t="shared" si="7"/>
        <v>20361.822886804512</v>
      </c>
      <c r="AD33" s="208"/>
      <c r="AE33" s="208"/>
    </row>
    <row r="34" spans="3:31" ht="20.100000000000001" customHeight="1" x14ac:dyDescent="0.4">
      <c r="G34" s="208" t="s">
        <v>258</v>
      </c>
      <c r="H34" s="428">
        <v>0.1</v>
      </c>
      <c r="L34" s="208"/>
      <c r="M34" s="328">
        <v>8</v>
      </c>
      <c r="N34" s="329"/>
      <c r="O34" s="330">
        <f>'Site - HU'!M$60</f>
        <v>0</v>
      </c>
      <c r="P34" s="330">
        <f t="shared" si="8"/>
        <v>1261.2568630789094</v>
      </c>
      <c r="Q34" s="331">
        <f t="shared" si="0"/>
        <v>1261.2568630789094</v>
      </c>
      <c r="R34" s="329">
        <f>'Site - HU'!M$32</f>
        <v>13134.850836398546</v>
      </c>
      <c r="S34" s="330">
        <f>'Site - HU'!M$34</f>
        <v>3264.5097108008076</v>
      </c>
      <c r="T34" s="331">
        <f t="shared" si="1"/>
        <v>16399.360547199354</v>
      </c>
      <c r="U34" s="332">
        <f t="shared" si="9"/>
        <v>15138.103684120444</v>
      </c>
      <c r="V34" s="329">
        <f t="shared" si="2"/>
        <v>11700</v>
      </c>
      <c r="W34" s="331">
        <f t="shared" si="3"/>
        <v>-131400</v>
      </c>
      <c r="X34" s="330">
        <f t="shared" si="4"/>
        <v>3438.1036841204441</v>
      </c>
      <c r="Y34" s="329">
        <f t="shared" si="5"/>
        <v>-107600.07342907504</v>
      </c>
      <c r="Z34" s="329">
        <f t="shared" si="10"/>
        <v>0</v>
      </c>
      <c r="AA34" s="376">
        <f t="shared" si="6"/>
        <v>0</v>
      </c>
      <c r="AB34" s="333">
        <f t="shared" si="7"/>
        <v>23799.926570924956</v>
      </c>
      <c r="AD34" s="208"/>
      <c r="AE34" s="208"/>
    </row>
    <row r="35" spans="3:31" ht="20.100000000000001" customHeight="1" x14ac:dyDescent="0.4">
      <c r="I35" s="287"/>
      <c r="L35" s="208"/>
      <c r="M35" s="328">
        <v>9</v>
      </c>
      <c r="N35" s="329"/>
      <c r="O35" s="330">
        <f>'Site - HU'!N$60</f>
        <v>0</v>
      </c>
      <c r="P35" s="330">
        <f t="shared" si="8"/>
        <v>1286.4820003404877</v>
      </c>
      <c r="Q35" s="331">
        <f t="shared" si="0"/>
        <v>1286.4820003404877</v>
      </c>
      <c r="R35" s="329">
        <f>'Site - HU'!N$32</f>
        <v>13263.572374595251</v>
      </c>
      <c r="S35" s="330">
        <f>'Site - HU'!N$34</f>
        <v>3296.5019059666561</v>
      </c>
      <c r="T35" s="331">
        <f t="shared" si="1"/>
        <v>16560.074280561908</v>
      </c>
      <c r="U35" s="332">
        <f t="shared" si="9"/>
        <v>15273.592280221421</v>
      </c>
      <c r="V35" s="329">
        <f t="shared" si="2"/>
        <v>11700</v>
      </c>
      <c r="W35" s="331">
        <f t="shared" si="3"/>
        <v>-119700</v>
      </c>
      <c r="X35" s="330">
        <f t="shared" si="4"/>
        <v>3573.5922802214209</v>
      </c>
      <c r="Y35" s="329">
        <f t="shared" si="5"/>
        <v>-92326.481148853622</v>
      </c>
      <c r="Z35" s="329">
        <f t="shared" si="10"/>
        <v>0</v>
      </c>
      <c r="AA35" s="376">
        <f t="shared" si="6"/>
        <v>0</v>
      </c>
      <c r="AB35" s="333">
        <f t="shared" si="7"/>
        <v>27373.518851146378</v>
      </c>
      <c r="AD35" s="208"/>
      <c r="AE35" s="208"/>
    </row>
    <row r="36" spans="3:31" ht="20.100000000000001" customHeight="1" x14ac:dyDescent="0.4">
      <c r="L36" s="208"/>
      <c r="M36" s="328">
        <v>10</v>
      </c>
      <c r="N36" s="329"/>
      <c r="O36" s="330">
        <f>'Site - HU'!O$60</f>
        <v>0</v>
      </c>
      <c r="P36" s="330">
        <f t="shared" si="8"/>
        <v>1312.2116403472976</v>
      </c>
      <c r="Q36" s="331">
        <f t="shared" si="0"/>
        <v>1312.2116403472976</v>
      </c>
      <c r="R36" s="329">
        <f>'Site - HU'!O$32</f>
        <v>13393.555383866284</v>
      </c>
      <c r="S36" s="330">
        <f>'Site - HU'!O$34</f>
        <v>3328.8076246451292</v>
      </c>
      <c r="T36" s="331">
        <f t="shared" si="1"/>
        <v>16722.363008511413</v>
      </c>
      <c r="U36" s="332">
        <f t="shared" si="9"/>
        <v>15410.151368164115</v>
      </c>
      <c r="V36" s="329">
        <f t="shared" si="2"/>
        <v>11700</v>
      </c>
      <c r="W36" s="331">
        <f t="shared" si="3"/>
        <v>-108000</v>
      </c>
      <c r="X36" s="330">
        <f t="shared" si="4"/>
        <v>3710.1513681641154</v>
      </c>
      <c r="Y36" s="329">
        <f t="shared" si="5"/>
        <v>-76916.329780689499</v>
      </c>
      <c r="Z36" s="329">
        <f t="shared" si="10"/>
        <v>0</v>
      </c>
      <c r="AA36" s="376">
        <f t="shared" si="6"/>
        <v>0</v>
      </c>
      <c r="AB36" s="333">
        <f t="shared" si="7"/>
        <v>31083.670219310494</v>
      </c>
      <c r="AD36" s="208"/>
      <c r="AE36" s="208"/>
    </row>
    <row r="37" spans="3:31" ht="20.100000000000001" customHeight="1" x14ac:dyDescent="0.4">
      <c r="M37" s="328">
        <v>11</v>
      </c>
      <c r="N37" s="329"/>
      <c r="O37" s="330">
        <v>13000</v>
      </c>
      <c r="P37" s="330">
        <f t="shared" si="8"/>
        <v>1338.4558731542436</v>
      </c>
      <c r="Q37" s="331">
        <f t="shared" si="0"/>
        <v>14338.455873154244</v>
      </c>
      <c r="R37" s="329">
        <f>'Site - HU'!P$32</f>
        <v>13524.812226628172</v>
      </c>
      <c r="S37" s="330">
        <f>'Site - HU'!P$34</f>
        <v>3361.4299393666515</v>
      </c>
      <c r="T37" s="331">
        <f t="shared" si="1"/>
        <v>16886.242165994823</v>
      </c>
      <c r="U37" s="332">
        <f t="shared" si="9"/>
        <v>2547.7862928405793</v>
      </c>
      <c r="V37" s="329">
        <f t="shared" si="2"/>
        <v>11700</v>
      </c>
      <c r="W37" s="331">
        <f t="shared" si="3"/>
        <v>-96300</v>
      </c>
      <c r="X37" s="330">
        <f t="shared" si="4"/>
        <v>-9152.2137071594207</v>
      </c>
      <c r="Y37" s="329">
        <f t="shared" si="5"/>
        <v>-74368.543487848918</v>
      </c>
      <c r="Z37" s="329">
        <f t="shared" si="10"/>
        <v>0</v>
      </c>
      <c r="AA37" s="376">
        <f t="shared" si="6"/>
        <v>0</v>
      </c>
      <c r="AB37" s="333">
        <f t="shared" si="7"/>
        <v>21931.456512151075</v>
      </c>
    </row>
    <row r="38" spans="3:31" ht="20.100000000000001" customHeight="1" x14ac:dyDescent="0.4">
      <c r="L38" s="267"/>
      <c r="M38" s="328">
        <v>12</v>
      </c>
      <c r="N38" s="329"/>
      <c r="O38" s="330">
        <f>'Site - HU'!Q$60</f>
        <v>0</v>
      </c>
      <c r="P38" s="330">
        <f t="shared" si="8"/>
        <v>1365.2249906173286</v>
      </c>
      <c r="Q38" s="331">
        <f t="shared" si="0"/>
        <v>1365.2249906173286</v>
      </c>
      <c r="R38" s="329">
        <f>'Site - HU'!Q$32</f>
        <v>13657.35538644913</v>
      </c>
      <c r="S38" s="330">
        <f>'Site - HU'!Q$34</f>
        <v>3394.3719527724447</v>
      </c>
      <c r="T38" s="331">
        <f t="shared" si="1"/>
        <v>17051.727339221576</v>
      </c>
      <c r="U38" s="332">
        <f t="shared" si="9"/>
        <v>15686.502348604246</v>
      </c>
      <c r="V38" s="329">
        <f t="shared" si="2"/>
        <v>11700</v>
      </c>
      <c r="W38" s="331">
        <f t="shared" si="3"/>
        <v>-84600</v>
      </c>
      <c r="X38" s="330">
        <f t="shared" si="4"/>
        <v>3986.5023486042464</v>
      </c>
      <c r="Y38" s="329">
        <f t="shared" si="5"/>
        <v>-58682.041139244669</v>
      </c>
      <c r="Z38" s="329">
        <f t="shared" si="10"/>
        <v>0</v>
      </c>
      <c r="AA38" s="376">
        <f t="shared" si="6"/>
        <v>0</v>
      </c>
      <c r="AB38" s="333">
        <f t="shared" si="7"/>
        <v>25917.958860755323</v>
      </c>
    </row>
    <row r="39" spans="3:31" ht="20.100000000000001" customHeight="1" x14ac:dyDescent="0.4">
      <c r="L39" s="225"/>
      <c r="M39" s="328">
        <v>13</v>
      </c>
      <c r="N39" s="329"/>
      <c r="O39" s="330">
        <v>0</v>
      </c>
      <c r="P39" s="330">
        <f t="shared" si="8"/>
        <v>1392.5294904296752</v>
      </c>
      <c r="Q39" s="331">
        <f t="shared" si="0"/>
        <v>1392.5294904296752</v>
      </c>
      <c r="R39" s="329">
        <f>'Site - HU'!R$32</f>
        <v>13791.197469236331</v>
      </c>
      <c r="S39" s="330">
        <f>'Site - HU'!R$34</f>
        <v>3427.6367979096149</v>
      </c>
      <c r="T39" s="331">
        <f t="shared" si="1"/>
        <v>17218.834267145947</v>
      </c>
      <c r="U39" s="332">
        <f t="shared" si="9"/>
        <v>15826.304776716272</v>
      </c>
      <c r="V39" s="329">
        <f t="shared" si="2"/>
        <v>11700</v>
      </c>
      <c r="W39" s="331">
        <f t="shared" si="3"/>
        <v>-72900</v>
      </c>
      <c r="X39" s="330">
        <f t="shared" si="4"/>
        <v>4126.3047767162716</v>
      </c>
      <c r="Y39" s="329">
        <f t="shared" si="5"/>
        <v>-42855.736362528398</v>
      </c>
      <c r="Z39" s="329">
        <f>Z38*(1+$H$32)</f>
        <v>0</v>
      </c>
      <c r="AA39" s="376">
        <f t="shared" si="6"/>
        <v>0</v>
      </c>
      <c r="AB39" s="333">
        <f t="shared" si="7"/>
        <v>30044.263637471595</v>
      </c>
    </row>
    <row r="40" spans="3:31" ht="20.100000000000001" customHeight="1" x14ac:dyDescent="0.4">
      <c r="L40" s="225"/>
      <c r="M40" s="328">
        <v>14</v>
      </c>
      <c r="N40" s="329"/>
      <c r="O40" s="330">
        <f>'Site - HU'!S$60</f>
        <v>0</v>
      </c>
      <c r="P40" s="330">
        <f t="shared" si="8"/>
        <v>1420.3800802382686</v>
      </c>
      <c r="Q40" s="331">
        <f t="shared" si="0"/>
        <v>1420.3800802382686</v>
      </c>
      <c r="R40" s="329">
        <f>'Site - HU'!S$32</f>
        <v>13926.351204434844</v>
      </c>
      <c r="S40" s="330">
        <f>'Site - HU'!S$34</f>
        <v>3461.2276385291289</v>
      </c>
      <c r="T40" s="331">
        <f t="shared" si="1"/>
        <v>17387.578842963972</v>
      </c>
      <c r="U40" s="332">
        <f t="shared" si="9"/>
        <v>15967.198762725704</v>
      </c>
      <c r="V40" s="329">
        <f t="shared" si="2"/>
        <v>11700</v>
      </c>
      <c r="W40" s="331">
        <f t="shared" si="3"/>
        <v>-61200</v>
      </c>
      <c r="X40" s="330">
        <f t="shared" si="4"/>
        <v>4267.198762725704</v>
      </c>
      <c r="Y40" s="329">
        <f t="shared" si="5"/>
        <v>-26888.537599802694</v>
      </c>
      <c r="Z40" s="329">
        <f t="shared" si="10"/>
        <v>0</v>
      </c>
      <c r="AA40" s="376">
        <f t="shared" si="6"/>
        <v>0</v>
      </c>
      <c r="AB40" s="333">
        <f t="shared" si="7"/>
        <v>34311.462400197299</v>
      </c>
    </row>
    <row r="41" spans="3:31" ht="20.100000000000001" customHeight="1" x14ac:dyDescent="0.4">
      <c r="M41" s="328">
        <v>15</v>
      </c>
      <c r="N41" s="329"/>
      <c r="O41" s="330">
        <f>'Site - HU'!T$60</f>
        <v>0</v>
      </c>
      <c r="P41" s="330">
        <f t="shared" si="8"/>
        <v>1448.7876818430341</v>
      </c>
      <c r="Q41" s="331">
        <f t="shared" si="0"/>
        <v>1448.7876818430341</v>
      </c>
      <c r="R41" s="329">
        <f>'Site - HU'!T$32</f>
        <v>14062.829446238306</v>
      </c>
      <c r="S41" s="330">
        <f>'Site - HU'!T$34</f>
        <v>3495.1476693867148</v>
      </c>
      <c r="T41" s="331">
        <f t="shared" si="1"/>
        <v>17557.977115625021</v>
      </c>
      <c r="U41" s="332">
        <f t="shared" si="9"/>
        <v>16109.189433781987</v>
      </c>
      <c r="V41" s="329">
        <f t="shared" si="2"/>
        <v>11700</v>
      </c>
      <c r="W41" s="331">
        <f t="shared" si="3"/>
        <v>-49500</v>
      </c>
      <c r="X41" s="330">
        <f t="shared" si="4"/>
        <v>4409.1894337819867</v>
      </c>
      <c r="Y41" s="329">
        <f t="shared" si="5"/>
        <v>-10779.348166020707</v>
      </c>
      <c r="Z41" s="329">
        <f t="shared" si="10"/>
        <v>0</v>
      </c>
      <c r="AA41" s="376">
        <f t="shared" si="6"/>
        <v>0</v>
      </c>
      <c r="AB41" s="333">
        <f t="shared" si="7"/>
        <v>38720.651833979282</v>
      </c>
    </row>
    <row r="42" spans="3:31" ht="20.100000000000001" customHeight="1" x14ac:dyDescent="0.4">
      <c r="M42" s="328">
        <v>16</v>
      </c>
      <c r="N42" s="329"/>
      <c r="O42" s="330">
        <f>'Site - HU'!U$60</f>
        <v>0</v>
      </c>
      <c r="P42" s="330">
        <f t="shared" si="8"/>
        <v>1477.7634354798947</v>
      </c>
      <c r="Q42" s="331">
        <f t="shared" si="0"/>
        <v>1477.7634354798947</v>
      </c>
      <c r="R42" s="329">
        <f>'Site - HU'!U$32</f>
        <v>14200.645174811443</v>
      </c>
      <c r="S42" s="330">
        <f>'Site - HU'!U$34</f>
        <v>3529.4001165467048</v>
      </c>
      <c r="T42" s="331">
        <f t="shared" si="1"/>
        <v>17730.045291358147</v>
      </c>
      <c r="U42" s="332">
        <f t="shared" si="9"/>
        <v>16252.281855878253</v>
      </c>
      <c r="V42" s="329">
        <f t="shared" si="2"/>
        <v>11700</v>
      </c>
      <c r="W42" s="331">
        <f t="shared" si="3"/>
        <v>-37800</v>
      </c>
      <c r="X42" s="330">
        <f t="shared" si="4"/>
        <v>4552.2818558782528</v>
      </c>
      <c r="Y42" s="329">
        <f t="shared" si="5"/>
        <v>5472.9336898575457</v>
      </c>
      <c r="Z42" s="329">
        <f t="shared" si="10"/>
        <v>0</v>
      </c>
      <c r="AA42" s="376">
        <f t="shared" si="6"/>
        <v>0</v>
      </c>
      <c r="AB42" s="333">
        <f t="shared" si="7"/>
        <v>43272.933689857535</v>
      </c>
    </row>
    <row r="43" spans="3:31" ht="20.100000000000001" customHeight="1" x14ac:dyDescent="0.4">
      <c r="M43" s="328">
        <v>17</v>
      </c>
      <c r="N43" s="329"/>
      <c r="O43" s="330">
        <f>'Site - HU'!V$60</f>
        <v>0</v>
      </c>
      <c r="P43" s="330">
        <f t="shared" si="8"/>
        <v>1507.3187041894926</v>
      </c>
      <c r="Q43" s="331">
        <f t="shared" si="0"/>
        <v>1507.3187041894926</v>
      </c>
      <c r="R43" s="329">
        <f>'Site - HU'!V$32</f>
        <v>14339.811497524594</v>
      </c>
      <c r="S43" s="330">
        <f>'Site - HU'!V$34</f>
        <v>3563.9882376888618</v>
      </c>
      <c r="T43" s="331">
        <f t="shared" si="1"/>
        <v>17903.799735213455</v>
      </c>
      <c r="U43" s="332">
        <f t="shared" si="9"/>
        <v>16396.481031023963</v>
      </c>
      <c r="V43" s="329">
        <f t="shared" si="2"/>
        <v>11700</v>
      </c>
      <c r="W43" s="331">
        <f t="shared" si="3"/>
        <v>-26100</v>
      </c>
      <c r="X43" s="330">
        <f t="shared" si="4"/>
        <v>4696.4810310239627</v>
      </c>
      <c r="Y43" s="329">
        <f t="shared" si="5"/>
        <v>21869.414720881508</v>
      </c>
      <c r="Z43" s="329">
        <f t="shared" si="10"/>
        <v>0</v>
      </c>
      <c r="AA43" s="376">
        <f t="shared" si="6"/>
        <v>0</v>
      </c>
      <c r="AB43" s="333">
        <f t="shared" si="7"/>
        <v>47969.414720881497</v>
      </c>
    </row>
    <row r="44" spans="3:31" ht="20.100000000000001" customHeight="1" x14ac:dyDescent="0.4">
      <c r="M44" s="328">
        <v>18</v>
      </c>
      <c r="N44" s="329"/>
      <c r="O44" s="330">
        <f>'Site - HU'!W$60</f>
        <v>0</v>
      </c>
      <c r="P44" s="330">
        <f t="shared" si="8"/>
        <v>1537.4650782732824</v>
      </c>
      <c r="Q44" s="331">
        <f t="shared" si="0"/>
        <v>1537.4650782732824</v>
      </c>
      <c r="R44" s="329">
        <f>'Site - HU'!W$32</f>
        <v>14480.341650200333</v>
      </c>
      <c r="S44" s="330">
        <f>'Site - HU'!W$34</f>
        <v>3598.9153224182123</v>
      </c>
      <c r="T44" s="331">
        <f t="shared" si="1"/>
        <v>18079.256972618547</v>
      </c>
      <c r="U44" s="332">
        <f t="shared" si="9"/>
        <v>16541.791894345264</v>
      </c>
      <c r="V44" s="329">
        <f t="shared" si="2"/>
        <v>11700</v>
      </c>
      <c r="W44" s="331">
        <f t="shared" si="3"/>
        <v>-14400</v>
      </c>
      <c r="X44" s="330">
        <f t="shared" si="4"/>
        <v>4841.7918943452642</v>
      </c>
      <c r="Y44" s="329">
        <f t="shared" si="5"/>
        <v>38411.206615226773</v>
      </c>
      <c r="Z44" s="329">
        <f t="shared" si="10"/>
        <v>0</v>
      </c>
      <c r="AA44" s="376">
        <f t="shared" si="6"/>
        <v>0</v>
      </c>
      <c r="AB44" s="333">
        <f t="shared" si="7"/>
        <v>52811.206615226765</v>
      </c>
    </row>
    <row r="45" spans="3:31" ht="20.100000000000001" customHeight="1" x14ac:dyDescent="0.4">
      <c r="M45" s="328">
        <v>19</v>
      </c>
      <c r="N45" s="329"/>
      <c r="O45" s="330">
        <f>'Site - HU'!X$60</f>
        <v>0</v>
      </c>
      <c r="P45" s="330">
        <f t="shared" si="8"/>
        <v>1568.2143798387481</v>
      </c>
      <c r="Q45" s="331">
        <f t="shared" si="0"/>
        <v>1568.2143798387481</v>
      </c>
      <c r="R45" s="329">
        <f>'Site - HU'!X$32</f>
        <v>14622.248998372295</v>
      </c>
      <c r="S45" s="330">
        <f>'Site - HU'!X$34</f>
        <v>3634.1846925779109</v>
      </c>
      <c r="T45" s="331">
        <f t="shared" si="1"/>
        <v>18256.433690950205</v>
      </c>
      <c r="U45" s="332">
        <f t="shared" si="9"/>
        <v>16688.219311111458</v>
      </c>
      <c r="V45" s="329">
        <f t="shared" si="2"/>
        <v>11700</v>
      </c>
      <c r="W45" s="331">
        <f t="shared" si="3"/>
        <v>-2700</v>
      </c>
      <c r="X45" s="330">
        <f t="shared" si="4"/>
        <v>4988.2193111114575</v>
      </c>
      <c r="Y45" s="329">
        <f t="shared" si="5"/>
        <v>55099.425926338226</v>
      </c>
      <c r="Z45" s="329">
        <f t="shared" si="10"/>
        <v>0</v>
      </c>
      <c r="AA45" s="376">
        <f t="shared" si="6"/>
        <v>0</v>
      </c>
      <c r="AB45" s="333">
        <f t="shared" si="7"/>
        <v>57799.425926338226</v>
      </c>
    </row>
    <row r="46" spans="3:31" ht="20.100000000000001" customHeight="1" x14ac:dyDescent="0.4">
      <c r="M46" s="328">
        <v>20</v>
      </c>
      <c r="N46" s="329"/>
      <c r="O46" s="330">
        <f>'Site - HU'!Y$60</f>
        <v>0</v>
      </c>
      <c r="P46" s="330">
        <f t="shared" si="8"/>
        <v>1599.5786674355231</v>
      </c>
      <c r="Q46" s="331">
        <f t="shared" si="0"/>
        <v>1599.5786674355231</v>
      </c>
      <c r="R46" s="329">
        <f>'Site - HU'!Y$32</f>
        <v>14765.547038556348</v>
      </c>
      <c r="S46" s="330">
        <f>'Site - HU'!Y$34</f>
        <v>3669.7997025651753</v>
      </c>
      <c r="T46" s="331">
        <f t="shared" si="1"/>
        <v>18435.346741121524</v>
      </c>
      <c r="U46" s="332">
        <f t="shared" si="9"/>
        <v>16835.768073686002</v>
      </c>
      <c r="V46" s="329">
        <f t="shared" si="2"/>
        <v>11700</v>
      </c>
      <c r="W46" s="331">
        <f t="shared" si="3"/>
        <v>9000</v>
      </c>
      <c r="X46" s="330">
        <f t="shared" si="4"/>
        <v>5135.768073686002</v>
      </c>
      <c r="Y46" s="329">
        <f t="shared" si="5"/>
        <v>71935.194000024232</v>
      </c>
      <c r="Z46" s="329">
        <f t="shared" si="10"/>
        <v>0</v>
      </c>
      <c r="AA46" s="376">
        <f t="shared" si="6"/>
        <v>0</v>
      </c>
      <c r="AB46" s="333">
        <f t="shared" si="7"/>
        <v>62935.194000024232</v>
      </c>
    </row>
    <row r="47" spans="3:31" ht="20.100000000000001" customHeight="1" x14ac:dyDescent="0.4">
      <c r="M47" s="334"/>
      <c r="N47" s="335"/>
      <c r="O47" s="336"/>
      <c r="P47" s="336"/>
      <c r="Q47" s="337"/>
      <c r="R47" s="335"/>
      <c r="S47" s="336"/>
      <c r="T47" s="337"/>
      <c r="U47" s="338"/>
      <c r="V47" s="335"/>
      <c r="W47" s="331"/>
      <c r="X47" s="336"/>
      <c r="Y47" s="335"/>
      <c r="Z47" s="335"/>
      <c r="AA47" s="377"/>
      <c r="AB47" s="339"/>
    </row>
    <row r="48" spans="3:31" ht="20.100000000000001" customHeight="1" thickBot="1" x14ac:dyDescent="0.45">
      <c r="M48" s="340" t="s">
        <v>59</v>
      </c>
      <c r="N48" s="341">
        <f t="shared" ref="N48:U48" si="11">SUM(N26:N46)</f>
        <v>225000</v>
      </c>
      <c r="O48" s="342">
        <f t="shared" si="11"/>
        <v>13000</v>
      </c>
      <c r="P48" s="342">
        <f t="shared" si="11"/>
        <v>26678.512039211659</v>
      </c>
      <c r="Q48" s="343">
        <f t="shared" si="11"/>
        <v>264678.51203921164</v>
      </c>
      <c r="R48" s="341">
        <f t="shared" si="11"/>
        <v>269606.29383002029</v>
      </c>
      <c r="S48" s="342">
        <f>SUM(S26:S46)</f>
        <v>67007.412209215589</v>
      </c>
      <c r="T48" s="343">
        <f t="shared" si="11"/>
        <v>336613.70603923593</v>
      </c>
      <c r="U48" s="344">
        <f t="shared" si="11"/>
        <v>71935.194000024232</v>
      </c>
      <c r="V48" s="341">
        <f>SUM(V26:V46)</f>
        <v>234000</v>
      </c>
      <c r="W48" s="343"/>
      <c r="X48" s="342">
        <f>SUM(X26:X46)</f>
        <v>62935.194000024232</v>
      </c>
      <c r="Y48" s="345"/>
      <c r="Z48" s="341">
        <f>SUM(Z27:Z46)</f>
        <v>0</v>
      </c>
      <c r="AA48" s="378"/>
      <c r="AB48" s="346"/>
    </row>
    <row r="52" spans="7:12" x14ac:dyDescent="0.4">
      <c r="L52" s="208"/>
    </row>
    <row r="53" spans="7:12" x14ac:dyDescent="0.4">
      <c r="L53" s="208"/>
    </row>
    <row r="54" spans="7:12" x14ac:dyDescent="0.4">
      <c r="G54" s="208"/>
      <c r="H54" s="208"/>
      <c r="L54" s="209"/>
    </row>
    <row r="62" spans="7:12" ht="35.25" x14ac:dyDescent="0.9">
      <c r="G62" s="300"/>
    </row>
    <row r="68" spans="13:39" ht="25.25" customHeight="1" x14ac:dyDescent="0.4">
      <c r="M68" s="306"/>
      <c r="N68" s="348"/>
      <c r="O68" s="349"/>
      <c r="P68" s="349"/>
      <c r="Q68" s="349"/>
      <c r="R68" s="349"/>
      <c r="S68" s="349"/>
      <c r="T68" s="349"/>
      <c r="U68" s="349"/>
      <c r="V68" s="349"/>
      <c r="W68" s="349"/>
      <c r="X68" s="349"/>
      <c r="Y68" s="349"/>
      <c r="Z68" s="349"/>
      <c r="AA68" s="349"/>
      <c r="AB68" s="349"/>
      <c r="AC68" s="349"/>
      <c r="AD68" s="349"/>
      <c r="AE68" s="349"/>
      <c r="AF68" s="349"/>
      <c r="AG68" s="349"/>
      <c r="AH68" s="349"/>
      <c r="AI68" s="349"/>
      <c r="AJ68" s="349"/>
      <c r="AK68" s="349"/>
      <c r="AL68" s="350"/>
      <c r="AM68" s="349"/>
    </row>
    <row r="69" spans="13:39" ht="25.25" customHeight="1" x14ac:dyDescent="0.4">
      <c r="M69" s="407"/>
      <c r="N69" s="351"/>
      <c r="O69" s="352"/>
      <c r="P69" s="352"/>
      <c r="Q69" s="352"/>
      <c r="R69" s="352"/>
      <c r="S69" s="352"/>
      <c r="T69" s="352"/>
      <c r="U69" s="352"/>
      <c r="V69" s="352"/>
      <c r="W69" s="352"/>
      <c r="X69" s="352"/>
      <c r="Y69" s="352"/>
      <c r="Z69" s="352"/>
      <c r="AA69" s="352"/>
      <c r="AB69" s="352"/>
      <c r="AC69" s="352"/>
      <c r="AD69" s="352"/>
      <c r="AE69" s="352"/>
      <c r="AF69" s="352"/>
      <c r="AG69" s="352"/>
      <c r="AH69" s="352"/>
      <c r="AI69" s="352"/>
      <c r="AJ69" s="352"/>
      <c r="AK69" s="352"/>
      <c r="AL69" s="353"/>
      <c r="AM69" s="352"/>
    </row>
    <row r="70" spans="13:39" ht="25.25" customHeight="1" x14ac:dyDescent="0.4">
      <c r="M70" s="407"/>
      <c r="N70" s="354"/>
      <c r="O70" s="352"/>
      <c r="P70" s="352"/>
      <c r="Q70" s="352"/>
      <c r="R70" s="352"/>
      <c r="S70" s="352"/>
      <c r="T70" s="352"/>
      <c r="U70" s="352"/>
      <c r="V70" s="352"/>
      <c r="W70" s="352"/>
      <c r="X70" s="352"/>
      <c r="Y70" s="352"/>
      <c r="Z70" s="352"/>
      <c r="AA70" s="352"/>
      <c r="AB70" s="352"/>
      <c r="AC70" s="352"/>
      <c r="AD70" s="352"/>
      <c r="AE70" s="352"/>
      <c r="AF70" s="352"/>
      <c r="AG70" s="352"/>
      <c r="AH70" s="352"/>
      <c r="AI70" s="352"/>
      <c r="AJ70" s="352"/>
      <c r="AK70" s="352"/>
      <c r="AL70" s="353"/>
      <c r="AM70" s="352"/>
    </row>
    <row r="71" spans="13:39" ht="25.25" customHeight="1" x14ac:dyDescent="0.4">
      <c r="M71" s="407"/>
      <c r="N71" s="355"/>
      <c r="O71" s="352"/>
      <c r="P71" s="352"/>
      <c r="Q71" s="352"/>
      <c r="R71" s="352"/>
      <c r="S71" s="352"/>
      <c r="T71" s="352"/>
      <c r="U71" s="352"/>
      <c r="V71" s="352"/>
      <c r="W71" s="352"/>
      <c r="X71" s="352"/>
      <c r="Y71" s="352"/>
      <c r="Z71" s="352"/>
      <c r="AA71" s="352"/>
      <c r="AB71" s="352"/>
      <c r="AC71" s="352"/>
      <c r="AD71" s="352"/>
      <c r="AE71" s="352"/>
      <c r="AF71" s="352"/>
      <c r="AG71" s="352"/>
      <c r="AH71" s="352"/>
      <c r="AI71" s="352"/>
      <c r="AJ71" s="352"/>
      <c r="AK71" s="352"/>
      <c r="AL71" s="353"/>
      <c r="AM71" s="352"/>
    </row>
    <row r="72" spans="13:39" ht="25.25" customHeight="1" x14ac:dyDescent="0.4">
      <c r="M72" s="407"/>
      <c r="N72" s="356"/>
      <c r="O72" s="352"/>
      <c r="P72" s="352"/>
      <c r="Q72" s="352"/>
      <c r="R72" s="352"/>
      <c r="S72" s="352"/>
      <c r="T72" s="352"/>
      <c r="U72" s="352"/>
      <c r="V72" s="352"/>
      <c r="W72" s="352"/>
      <c r="X72" s="352"/>
      <c r="Y72" s="352"/>
      <c r="Z72" s="352"/>
      <c r="AA72" s="352"/>
      <c r="AB72" s="352"/>
      <c r="AC72" s="352"/>
      <c r="AD72" s="352"/>
      <c r="AE72" s="352"/>
      <c r="AF72" s="352"/>
      <c r="AG72" s="352"/>
      <c r="AH72" s="352"/>
      <c r="AI72" s="352"/>
      <c r="AJ72" s="352"/>
      <c r="AK72" s="352"/>
      <c r="AL72" s="353"/>
      <c r="AM72" s="352"/>
    </row>
    <row r="73" spans="13:39" ht="25.25" customHeight="1" x14ac:dyDescent="0.4">
      <c r="M73" s="407"/>
      <c r="N73" s="357"/>
      <c r="O73" s="352"/>
      <c r="P73" s="352"/>
      <c r="Q73" s="352"/>
      <c r="R73" s="352"/>
      <c r="S73" s="352"/>
      <c r="T73" s="352"/>
      <c r="U73" s="352"/>
      <c r="V73" s="352"/>
      <c r="W73" s="352"/>
      <c r="X73" s="352"/>
      <c r="Y73" s="352"/>
      <c r="Z73" s="352"/>
      <c r="AA73" s="352"/>
      <c r="AB73" s="352"/>
      <c r="AC73" s="352"/>
      <c r="AD73" s="352"/>
      <c r="AE73" s="352"/>
      <c r="AF73" s="352"/>
      <c r="AG73" s="352"/>
      <c r="AH73" s="352"/>
      <c r="AI73" s="352"/>
      <c r="AJ73" s="352"/>
      <c r="AK73" s="352"/>
      <c r="AL73" s="353"/>
      <c r="AM73" s="352"/>
    </row>
    <row r="74" spans="13:39" ht="25.25" customHeight="1" x14ac:dyDescent="0.4">
      <c r="M74" s="407"/>
      <c r="N74" s="351"/>
      <c r="O74" s="352"/>
      <c r="P74" s="352"/>
      <c r="Q74" s="352"/>
      <c r="R74" s="352"/>
      <c r="S74" s="352"/>
      <c r="T74" s="352"/>
      <c r="U74" s="352"/>
      <c r="V74" s="352"/>
      <c r="W74" s="352"/>
      <c r="X74" s="352"/>
      <c r="Y74" s="352"/>
      <c r="Z74" s="352"/>
      <c r="AA74" s="352"/>
      <c r="AB74" s="352"/>
      <c r="AC74" s="352"/>
      <c r="AD74" s="352"/>
      <c r="AE74" s="352"/>
      <c r="AF74" s="352"/>
      <c r="AG74" s="352"/>
      <c r="AH74" s="352"/>
      <c r="AI74" s="352"/>
      <c r="AJ74" s="352"/>
      <c r="AK74" s="352"/>
      <c r="AL74" s="353"/>
      <c r="AM74" s="352"/>
    </row>
    <row r="75" spans="13:39" ht="25.25" customHeight="1" x14ac:dyDescent="0.4">
      <c r="M75" s="407"/>
      <c r="N75" s="357"/>
      <c r="O75" s="352"/>
      <c r="P75" s="352"/>
      <c r="Q75" s="352"/>
      <c r="R75" s="352"/>
      <c r="S75" s="352"/>
      <c r="T75" s="352"/>
      <c r="U75" s="352"/>
      <c r="V75" s="352"/>
      <c r="W75" s="352"/>
      <c r="X75" s="352"/>
      <c r="Y75" s="352"/>
      <c r="Z75" s="352"/>
      <c r="AA75" s="352"/>
      <c r="AB75" s="352"/>
      <c r="AC75" s="352"/>
      <c r="AD75" s="352"/>
      <c r="AE75" s="352"/>
      <c r="AF75" s="352"/>
      <c r="AG75" s="352"/>
      <c r="AH75" s="352"/>
      <c r="AI75" s="352"/>
      <c r="AJ75" s="352"/>
      <c r="AK75" s="352"/>
      <c r="AL75" s="353"/>
      <c r="AM75" s="352"/>
    </row>
    <row r="76" spans="13:39" ht="25.25" customHeight="1" x14ac:dyDescent="0.4">
      <c r="M76" s="413"/>
      <c r="N76" s="357"/>
      <c r="O76" s="352"/>
      <c r="P76" s="352"/>
      <c r="Q76" s="352"/>
      <c r="R76" s="352"/>
      <c r="S76" s="352"/>
      <c r="T76" s="352"/>
      <c r="U76" s="352"/>
      <c r="V76" s="352"/>
      <c r="W76" s="352"/>
      <c r="X76" s="352"/>
      <c r="Y76" s="352"/>
      <c r="Z76" s="352"/>
      <c r="AA76" s="352"/>
      <c r="AB76" s="352"/>
      <c r="AC76" s="352"/>
      <c r="AD76" s="352"/>
      <c r="AE76" s="352"/>
      <c r="AF76" s="352"/>
      <c r="AG76" s="352"/>
      <c r="AH76" s="352"/>
      <c r="AI76" s="352"/>
      <c r="AJ76" s="352"/>
      <c r="AK76" s="352"/>
      <c r="AL76" s="353"/>
      <c r="AM76" s="352"/>
    </row>
    <row r="77" spans="13:39" ht="25.25" customHeight="1" x14ac:dyDescent="0.4">
      <c r="M77" s="413"/>
      <c r="N77" s="351"/>
      <c r="O77" s="352"/>
      <c r="P77" s="352"/>
      <c r="Q77" s="352"/>
      <c r="R77" s="352"/>
      <c r="S77" s="352"/>
      <c r="T77" s="352"/>
      <c r="U77" s="352"/>
      <c r="V77" s="352"/>
      <c r="W77" s="352"/>
      <c r="X77" s="352"/>
      <c r="Y77" s="352"/>
      <c r="Z77" s="352"/>
      <c r="AA77" s="352"/>
      <c r="AB77" s="352"/>
      <c r="AC77" s="352"/>
      <c r="AD77" s="352"/>
      <c r="AE77" s="352"/>
      <c r="AF77" s="352"/>
      <c r="AG77" s="352"/>
      <c r="AH77" s="352"/>
      <c r="AI77" s="352"/>
      <c r="AJ77" s="352"/>
      <c r="AK77" s="352"/>
      <c r="AL77" s="353"/>
      <c r="AM77" s="352"/>
    </row>
    <row r="78" spans="13:39" ht="25.25" customHeight="1" x14ac:dyDescent="0.4">
      <c r="M78" s="413"/>
      <c r="N78" s="357"/>
      <c r="O78" s="352"/>
      <c r="P78" s="352"/>
      <c r="Q78" s="352"/>
      <c r="R78" s="352"/>
      <c r="S78" s="352"/>
      <c r="T78" s="352"/>
      <c r="U78" s="352"/>
      <c r="V78" s="352"/>
      <c r="W78" s="352"/>
      <c r="X78" s="352"/>
      <c r="Y78" s="352"/>
      <c r="Z78" s="352"/>
      <c r="AA78" s="352"/>
      <c r="AB78" s="352"/>
      <c r="AC78" s="352"/>
      <c r="AD78" s="352"/>
      <c r="AE78" s="352"/>
      <c r="AF78" s="352"/>
      <c r="AG78" s="352"/>
      <c r="AH78" s="352"/>
      <c r="AI78" s="352"/>
      <c r="AJ78" s="352"/>
      <c r="AK78" s="352"/>
      <c r="AL78" s="352"/>
      <c r="AM78" s="352"/>
    </row>
    <row r="79" spans="13:39" ht="25.25" customHeight="1" x14ac:dyDescent="0.4">
      <c r="M79" s="413"/>
      <c r="N79" s="357"/>
      <c r="O79" s="352"/>
      <c r="P79" s="352"/>
      <c r="Q79" s="352"/>
      <c r="R79" s="352"/>
      <c r="S79" s="352"/>
      <c r="T79" s="352"/>
      <c r="U79" s="352"/>
      <c r="V79" s="352"/>
      <c r="W79" s="352"/>
      <c r="X79" s="352"/>
      <c r="Y79" s="352"/>
      <c r="Z79" s="352"/>
      <c r="AA79" s="352"/>
      <c r="AB79" s="352"/>
      <c r="AC79" s="352"/>
      <c r="AD79" s="352"/>
      <c r="AE79" s="352"/>
      <c r="AF79" s="352"/>
      <c r="AG79" s="352"/>
      <c r="AH79" s="352"/>
      <c r="AI79" s="352"/>
      <c r="AJ79" s="352"/>
      <c r="AK79" s="352"/>
      <c r="AL79" s="353"/>
      <c r="AM79" s="352"/>
    </row>
    <row r="80" spans="13:39" ht="25.25" customHeight="1" x14ac:dyDescent="0.4">
      <c r="M80" s="413"/>
      <c r="N80" s="357"/>
      <c r="O80" s="352"/>
      <c r="P80" s="352"/>
      <c r="Q80" s="352"/>
      <c r="R80" s="352"/>
      <c r="S80" s="352"/>
      <c r="T80" s="352"/>
      <c r="U80" s="352"/>
      <c r="V80" s="352"/>
      <c r="W80" s="352"/>
      <c r="X80" s="352"/>
      <c r="Y80" s="352"/>
      <c r="Z80" s="352"/>
      <c r="AA80" s="352"/>
      <c r="AB80" s="352"/>
      <c r="AC80" s="352"/>
      <c r="AD80" s="352"/>
      <c r="AE80" s="352"/>
      <c r="AF80" s="352"/>
      <c r="AG80" s="352"/>
      <c r="AH80" s="352"/>
      <c r="AI80" s="352"/>
      <c r="AJ80" s="352"/>
      <c r="AK80" s="352"/>
      <c r="AL80" s="353"/>
      <c r="AM80" s="353"/>
    </row>
    <row r="81" spans="1:39" ht="25.25" customHeight="1" x14ac:dyDescent="0.4">
      <c r="M81" s="413"/>
      <c r="N81" s="357"/>
      <c r="O81" s="352"/>
      <c r="P81" s="352"/>
      <c r="Q81" s="352"/>
      <c r="R81" s="352"/>
      <c r="S81" s="352"/>
      <c r="T81" s="352"/>
      <c r="U81" s="352"/>
      <c r="V81" s="352"/>
      <c r="W81" s="352"/>
      <c r="X81" s="352"/>
      <c r="Y81" s="352"/>
      <c r="Z81" s="352"/>
      <c r="AA81" s="352"/>
      <c r="AB81" s="352"/>
      <c r="AC81" s="352"/>
      <c r="AD81" s="352"/>
      <c r="AE81" s="352"/>
      <c r="AF81" s="352"/>
      <c r="AG81" s="352"/>
      <c r="AH81" s="352"/>
      <c r="AI81" s="352"/>
      <c r="AJ81" s="352"/>
      <c r="AK81" s="352"/>
      <c r="AL81" s="353"/>
      <c r="AM81" s="353"/>
    </row>
    <row r="87" spans="1:39" x14ac:dyDescent="0.4">
      <c r="A87" s="209">
        <v>1100</v>
      </c>
    </row>
  </sheetData>
  <sheetProtection algorithmName="SHA-512" hashValue="gw+/Syfoq8oUnXIDG9kmNSyYrk55EZ8F1+AxKnFG213apcQzmYAKW07Hjy+MNigsHKoImriVvYQTk/GLEGI4tQ==" saltValue="p1Zd83Z3TDnR0iPidzXiGw==" spinCount="100000" sheet="1" objects="1" scenarios="1"/>
  <protectedRanges>
    <protectedRange sqref="D18:D19 H18:H19 D30:D31 H31:H34 N10" name="Highfields"/>
  </protectedRanges>
  <mergeCells count="18">
    <mergeCell ref="U24:W24"/>
    <mergeCell ref="X24:AB24"/>
    <mergeCell ref="R24:T24"/>
    <mergeCell ref="M79:M81"/>
    <mergeCell ref="M76:M78"/>
    <mergeCell ref="N24:Q24"/>
    <mergeCell ref="C7:H7"/>
    <mergeCell ref="C28:D28"/>
    <mergeCell ref="G28:H28"/>
    <mergeCell ref="M69:M72"/>
    <mergeCell ref="M73:M75"/>
    <mergeCell ref="C15:D15"/>
    <mergeCell ref="C24:D24"/>
    <mergeCell ref="M7:R7"/>
    <mergeCell ref="C9:I9"/>
    <mergeCell ref="M9:N9"/>
    <mergeCell ref="O9:P9"/>
    <mergeCell ref="Q9:R9"/>
  </mergeCells>
  <conditionalFormatting sqref="L54">
    <cfRule type="expression" dxfId="36" priority="3">
      <formula>$L$54&gt;0</formula>
    </cfRule>
    <cfRule type="expression" dxfId="35" priority="4">
      <formula>$L$54&lt;0</formula>
    </cfRule>
  </conditionalFormatting>
  <conditionalFormatting sqref="Q20">
    <cfRule type="expression" dxfId="34" priority="1">
      <formula>$Q$20&gt;0</formula>
    </cfRule>
    <cfRule type="expression" dxfId="33" priority="2">
      <formula>$Q$20&lt;0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7E5A0DC-07E6-46B2-BBBC-C527C95DE49B}">
          <x14:formula1>
            <xm:f>'Lookups references'!$E$19:$E$39</xm:f>
          </x14:formula1>
          <xm:sqref>D26</xm:sqref>
        </x14:dataValidation>
        <x14:dataValidation type="list" allowBlank="1" showInputMessage="1" showErrorMessage="1" xr:uid="{62B2D6CE-4D11-49F9-93D0-6C0602B80338}">
          <x14:formula1>
            <xm:f>'Lookups references'!$E$18:$E$38</xm:f>
          </x14:formula1>
          <xm:sqref>N10</xm:sqref>
        </x14:dataValidation>
        <x14:dataValidation type="list" allowBlank="1" showInputMessage="1" showErrorMessage="1" xr:uid="{DA88DF96-2A59-4FA1-AF74-17153D1C1D89}">
          <x14:formula1>
            <xm:f>'Data val (Inputs &amp; Outputs) '!$F$15</xm:f>
          </x14:formula1>
          <xm:sqref>D11</xm:sqref>
        </x14:dataValidation>
        <x14:dataValidation type="list" allowBlank="1" showInputMessage="1" showErrorMessage="1" xr:uid="{9E9D77FA-38B3-4D05-A676-B972779B6E03}">
          <x14:formula1>
            <xm:f>'Data val (Inputs &amp; Outputs) '!$F$8</xm:f>
          </x14:formula1>
          <xm:sqref>D10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228F9-A019-4510-9110-749D9201B75B}">
  <sheetPr codeName="Sheet8">
    <tabColor rgb="FF7030A0"/>
  </sheetPr>
  <dimension ref="A3:EN104"/>
  <sheetViews>
    <sheetView topLeftCell="B8" zoomScale="85" zoomScaleNormal="85" workbookViewId="0">
      <pane xSplit="1" topLeftCell="C1" activePane="topRight" state="frozen"/>
      <selection activeCell="B4" sqref="B4"/>
      <selection pane="topRight" activeCell="F27" sqref="F27"/>
    </sheetView>
  </sheetViews>
  <sheetFormatPr defaultColWidth="8.6875" defaultRowHeight="12" x14ac:dyDescent="0.35"/>
  <cols>
    <col min="1" max="1" width="10.625" style="4" customWidth="1"/>
    <col min="2" max="2" width="38.875" style="4" customWidth="1"/>
    <col min="3" max="3" width="23.625" style="46" customWidth="1"/>
    <col min="4" max="4" width="7.375" style="4" customWidth="1"/>
    <col min="5" max="5" width="13.625" style="4" bestFit="1" customWidth="1"/>
    <col min="6" max="6" width="11" style="4" bestFit="1" customWidth="1"/>
    <col min="7" max="7" width="10.6875" style="4" bestFit="1" customWidth="1"/>
    <col min="8" max="9" width="10.125" style="4" bestFit="1"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3" spans="1:144" x14ac:dyDescent="0.35">
      <c r="C3" s="9"/>
      <c r="F3" s="178"/>
    </row>
    <row r="4" spans="1:144" ht="12.4" thickBot="1" x14ac:dyDescent="0.4">
      <c r="E4" s="227"/>
      <c r="H4" s="227"/>
    </row>
    <row r="5" spans="1:144" ht="12.4" thickBot="1" x14ac:dyDescent="0.4">
      <c r="B5" s="187" t="s">
        <v>87</v>
      </c>
      <c r="C5" s="186" t="str">
        <f>'Highfields Upper'!D10</f>
        <v>Highfields upper</v>
      </c>
      <c r="L5" s="9" t="s">
        <v>88</v>
      </c>
      <c r="M5" s="63">
        <f>'New Site'!D33</f>
        <v>0</v>
      </c>
    </row>
    <row r="6" spans="1:144" x14ac:dyDescent="0.35">
      <c r="B6" s="48" t="s">
        <v>89</v>
      </c>
    </row>
    <row r="7" spans="1:144"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144"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144" s="22" customFormat="1" x14ac:dyDescent="0.35">
      <c r="C9" s="102" t="s">
        <v>91</v>
      </c>
    </row>
    <row r="10" spans="1:144" s="24" customFormat="1" ht="11.25" x14ac:dyDescent="0.3">
      <c r="A10" s="128"/>
      <c r="B10" s="24" t="s">
        <v>92</v>
      </c>
      <c r="C10" s="103">
        <f>SUM(E10:BM10)</f>
        <v>892711.74999085872</v>
      </c>
      <c r="E10" s="24">
        <f>IFERROR(E41+E48+E62, 0)</f>
        <v>-225000</v>
      </c>
      <c r="F10" s="24">
        <f>IFERROR(F41+F48+F62, 0)</f>
        <v>14219.198820000001</v>
      </c>
      <c r="G10" s="24">
        <f t="shared" ref="G10:BM10" si="4">IFERROR(G41+G48+G62, 0)</f>
        <v>14347.347368436</v>
      </c>
      <c r="H10" s="24">
        <f t="shared" si="4"/>
        <v>14476.527780646677</v>
      </c>
      <c r="I10" s="24">
        <f t="shared" si="4"/>
        <v>14606.745689057014</v>
      </c>
      <c r="J10" s="24">
        <f t="shared" si="4"/>
        <v>14738.006691692972</v>
      </c>
      <c r="K10" s="24">
        <f t="shared" si="4"/>
        <v>14870.316350052428</v>
      </c>
      <c r="L10" s="24">
        <f>IFERROR(L41+L48+L62, 0)</f>
        <v>15003.680186919421</v>
      </c>
      <c r="M10" s="24">
        <f t="shared" si="4"/>
        <v>15138.103684120444</v>
      </c>
      <c r="N10" s="24">
        <f t="shared" si="4"/>
        <v>15273.592280221421</v>
      </c>
      <c r="O10" s="24">
        <f t="shared" si="4"/>
        <v>15410.151368164115</v>
      </c>
      <c r="P10" s="24">
        <f>IFERROR(P41+P48+P62, 0)</f>
        <v>15547.786292840579</v>
      </c>
      <c r="Q10" s="24">
        <f t="shared" si="4"/>
        <v>15686.502348604246</v>
      </c>
      <c r="R10" s="24">
        <f t="shared" si="4"/>
        <v>15826.304776716272</v>
      </c>
      <c r="S10" s="24">
        <f t="shared" si="4"/>
        <v>15967.198762725704</v>
      </c>
      <c r="T10" s="24">
        <f t="shared" si="4"/>
        <v>16109.189433781987</v>
      </c>
      <c r="U10" s="24">
        <f t="shared" si="4"/>
        <v>16252.281855878253</v>
      </c>
      <c r="V10" s="24">
        <f t="shared" si="4"/>
        <v>16396.481031023963</v>
      </c>
      <c r="W10" s="24">
        <f t="shared" si="4"/>
        <v>16541.791894345264</v>
      </c>
      <c r="X10" s="24">
        <f t="shared" si="4"/>
        <v>16688.219311111458</v>
      </c>
      <c r="Y10" s="24">
        <f t="shared" si="4"/>
        <v>16835.768073686002</v>
      </c>
      <c r="Z10" s="24">
        <f t="shared" si="4"/>
        <v>16984.442898400284</v>
      </c>
      <c r="AA10" s="24">
        <f t="shared" si="4"/>
        <v>17134.248422348603</v>
      </c>
      <c r="AB10" s="24">
        <f t="shared" si="4"/>
        <v>17285.189200102501</v>
      </c>
      <c r="AC10" s="24">
        <f t="shared" si="4"/>
        <v>17437.26970034268</v>
      </c>
      <c r="AD10" s="24">
        <f t="shared" si="4"/>
        <v>17590.494302406805</v>
      </c>
      <c r="AE10" s="24">
        <f t="shared" si="4"/>
        <v>17744.867292751169</v>
      </c>
      <c r="AF10" s="24">
        <f t="shared" si="4"/>
        <v>17900.392861324523</v>
      </c>
      <c r="AG10" s="24">
        <f t="shared" si="4"/>
        <v>18057.075097851986</v>
      </c>
      <c r="AH10" s="24">
        <f t="shared" si="4"/>
        <v>18214.917988027144</v>
      </c>
      <c r="AI10" s="24">
        <f t="shared" si="4"/>
        <v>18373.925409610343</v>
      </c>
      <c r="AJ10" s="24">
        <f t="shared" si="4"/>
        <v>18534.101128431066</v>
      </c>
      <c r="AK10" s="24">
        <f t="shared" si="4"/>
        <v>18695.44879429237</v>
      </c>
      <c r="AL10" s="24">
        <f t="shared" si="4"/>
        <v>18857.971936775164</v>
      </c>
      <c r="AM10" s="24">
        <f t="shared" si="4"/>
        <v>19021.673960940261</v>
      </c>
      <c r="AN10" s="24">
        <f t="shared" si="4"/>
        <v>19186.558142925878</v>
      </c>
      <c r="AO10" s="24">
        <f t="shared" si="4"/>
        <v>19352.627625438319</v>
      </c>
      <c r="AP10" s="24">
        <f t="shared" si="4"/>
        <v>19519.885413133616</v>
      </c>
      <c r="AQ10" s="24">
        <f t="shared" si="4"/>
        <v>19688.334367887648</v>
      </c>
      <c r="AR10" s="24">
        <f t="shared" si="4"/>
        <v>19857.977203952374</v>
      </c>
      <c r="AS10" s="24">
        <f t="shared" si="4"/>
        <v>20028.816482995724</v>
      </c>
      <c r="AT10" s="24">
        <f t="shared" si="4"/>
        <v>20200.854609022586</v>
      </c>
      <c r="AU10" s="24">
        <f t="shared" si="4"/>
        <v>20374.093823174389</v>
      </c>
      <c r="AV10" s="24">
        <f t="shared" si="4"/>
        <v>20548.536198404545</v>
      </c>
      <c r="AW10" s="24">
        <f t="shared" si="4"/>
        <v>20724.18363402722</v>
      </c>
      <c r="AX10" s="24">
        <f t="shared" si="4"/>
        <v>20901.037850136563</v>
      </c>
      <c r="AY10" s="24">
        <f t="shared" si="4"/>
        <v>21079.100381893684</v>
      </c>
      <c r="AZ10" s="24">
        <f t="shared" si="4"/>
        <v>21258.372573678553</v>
      </c>
      <c r="BA10" s="24">
        <f t="shared" si="4"/>
        <v>21438.855573103756</v>
      </c>
      <c r="BB10" s="24">
        <f t="shared" si="4"/>
        <v>21620.550324887387</v>
      </c>
      <c r="BC10" s="24">
        <f t="shared" si="4"/>
        <v>21803.457564581844</v>
      </c>
      <c r="BD10" s="24">
        <f t="shared" si="4"/>
        <v>21987.577812155516</v>
      </c>
      <c r="BE10" s="24">
        <f t="shared" si="4"/>
        <v>22172.911365424232</v>
      </c>
      <c r="BF10" s="24">
        <f t="shared" si="4"/>
        <v>22359.458293329168</v>
      </c>
      <c r="BG10" s="24">
        <f t="shared" si="4"/>
        <v>22547.218429058044</v>
      </c>
      <c r="BH10" s="24">
        <f t="shared" si="4"/>
        <v>22736.191363006154</v>
      </c>
      <c r="BI10" s="24">
        <f t="shared" si="4"/>
        <v>22926.37643557382</v>
      </c>
      <c r="BJ10" s="24">
        <f t="shared" si="4"/>
        <v>23117.772729796852</v>
      </c>
      <c r="BK10" s="24">
        <f t="shared" si="4"/>
        <v>23310.379063806362</v>
      </c>
      <c r="BL10" s="24">
        <f t="shared" si="4"/>
        <v>23504.193983114314</v>
      </c>
      <c r="BM10" s="24">
        <f t="shared" si="4"/>
        <v>23699.215752721138</v>
      </c>
    </row>
    <row r="11" spans="1:144" s="125" customFormat="1" x14ac:dyDescent="0.35">
      <c r="A11" s="22"/>
      <c r="B11" s="125" t="s">
        <v>93</v>
      </c>
      <c r="C11" s="126"/>
      <c r="E11" s="123">
        <f>IFERROR(E10+C11, 0)</f>
        <v>-225000</v>
      </c>
      <c r="F11" s="123">
        <f>IFERROR(F10+E11, 0)</f>
        <v>-210780.80118000001</v>
      </c>
      <c r="G11" s="123">
        <f>IFERROR(G10+F11, 0)</f>
        <v>-196433.45381156402</v>
      </c>
      <c r="H11" s="123">
        <f>IFERROR(H10+G11, 0)</f>
        <v>-181956.92603091733</v>
      </c>
      <c r="I11" s="123">
        <f t="shared" ref="I11:BM11" si="5">IFERROR(I10+H11, 0)</f>
        <v>-167350.18034186031</v>
      </c>
      <c r="J11" s="123">
        <f t="shared" si="5"/>
        <v>-152612.17365016733</v>
      </c>
      <c r="K11" s="123">
        <f t="shared" si="5"/>
        <v>-137741.85730011491</v>
      </c>
      <c r="L11" s="123">
        <f t="shared" si="5"/>
        <v>-122738.17711319549</v>
      </c>
      <c r="M11" s="123">
        <f t="shared" si="5"/>
        <v>-107600.07342907504</v>
      </c>
      <c r="N11" s="123">
        <f t="shared" si="5"/>
        <v>-92326.481148853622</v>
      </c>
      <c r="O11" s="123">
        <f t="shared" si="5"/>
        <v>-76916.329780689499</v>
      </c>
      <c r="P11" s="123">
        <f t="shared" si="5"/>
        <v>-61368.543487848918</v>
      </c>
      <c r="Q11" s="123">
        <f t="shared" si="5"/>
        <v>-45682.041139244669</v>
      </c>
      <c r="R11" s="123">
        <f t="shared" si="5"/>
        <v>-29855.736362528398</v>
      </c>
      <c r="S11" s="123">
        <f t="shared" si="5"/>
        <v>-13888.537599802694</v>
      </c>
      <c r="T11" s="123">
        <f t="shared" si="5"/>
        <v>2220.6518339792929</v>
      </c>
      <c r="U11" s="123">
        <f t="shared" si="5"/>
        <v>18472.933689857546</v>
      </c>
      <c r="V11" s="123">
        <f t="shared" si="5"/>
        <v>34869.414720881512</v>
      </c>
      <c r="W11" s="123">
        <f t="shared" si="5"/>
        <v>51411.20661522678</v>
      </c>
      <c r="X11" s="123">
        <f t="shared" si="5"/>
        <v>68099.425926338241</v>
      </c>
      <c r="Y11" s="123">
        <f t="shared" si="5"/>
        <v>84935.194000024247</v>
      </c>
      <c r="Z11" s="123">
        <f t="shared" si="5"/>
        <v>101919.63689842453</v>
      </c>
      <c r="AA11" s="123">
        <f t="shared" si="5"/>
        <v>119053.88532077314</v>
      </c>
      <c r="AB11" s="123">
        <f t="shared" si="5"/>
        <v>136339.07452087564</v>
      </c>
      <c r="AC11" s="123">
        <f t="shared" si="5"/>
        <v>153776.34422121831</v>
      </c>
      <c r="AD11" s="123">
        <f t="shared" si="5"/>
        <v>171366.83852362511</v>
      </c>
      <c r="AE11" s="123">
        <f t="shared" si="5"/>
        <v>189111.70581637628</v>
      </c>
      <c r="AF11" s="123">
        <f t="shared" si="5"/>
        <v>207012.09867770079</v>
      </c>
      <c r="AG11" s="123">
        <f t="shared" si="5"/>
        <v>225069.17377555277</v>
      </c>
      <c r="AH11" s="123">
        <f t="shared" si="5"/>
        <v>243284.09176357993</v>
      </c>
      <c r="AI11" s="123">
        <f t="shared" si="5"/>
        <v>261658.01717319028</v>
      </c>
      <c r="AJ11" s="123">
        <f t="shared" si="5"/>
        <v>280192.11830162135</v>
      </c>
      <c r="AK11" s="123">
        <f t="shared" si="5"/>
        <v>298887.56709591369</v>
      </c>
      <c r="AL11" s="123">
        <f t="shared" si="5"/>
        <v>317745.53903268883</v>
      </c>
      <c r="AM11" s="123">
        <f t="shared" si="5"/>
        <v>336767.2129936291</v>
      </c>
      <c r="AN11" s="123">
        <f t="shared" si="5"/>
        <v>355953.77113655501</v>
      </c>
      <c r="AO11" s="123">
        <f t="shared" si="5"/>
        <v>375306.39876199333</v>
      </c>
      <c r="AP11" s="123">
        <f t="shared" si="5"/>
        <v>394826.28417512693</v>
      </c>
      <c r="AQ11" s="123">
        <f t="shared" si="5"/>
        <v>414514.61854301457</v>
      </c>
      <c r="AR11" s="123">
        <f t="shared" si="5"/>
        <v>434372.59574696695</v>
      </c>
      <c r="AS11" s="123">
        <f t="shared" si="5"/>
        <v>454401.41222996265</v>
      </c>
      <c r="AT11" s="123">
        <f t="shared" si="5"/>
        <v>474602.26683898526</v>
      </c>
      <c r="AU11" s="123">
        <f t="shared" si="5"/>
        <v>494976.36066215963</v>
      </c>
      <c r="AV11" s="123">
        <f t="shared" si="5"/>
        <v>515524.89686056419</v>
      </c>
      <c r="AW11" s="123">
        <f t="shared" si="5"/>
        <v>536249.08049459138</v>
      </c>
      <c r="AX11" s="123">
        <f t="shared" si="5"/>
        <v>557150.1183447279</v>
      </c>
      <c r="AY11" s="123">
        <f t="shared" si="5"/>
        <v>578229.21872662159</v>
      </c>
      <c r="AZ11" s="123">
        <f t="shared" si="5"/>
        <v>599487.59130030009</v>
      </c>
      <c r="BA11" s="123">
        <f t="shared" si="5"/>
        <v>620926.44687340385</v>
      </c>
      <c r="BB11" s="123">
        <f t="shared" si="5"/>
        <v>642546.99719829124</v>
      </c>
      <c r="BC11" s="123">
        <f t="shared" si="5"/>
        <v>664350.45476287312</v>
      </c>
      <c r="BD11" s="123">
        <f t="shared" si="5"/>
        <v>686338.0325750286</v>
      </c>
      <c r="BE11" s="123">
        <f t="shared" si="5"/>
        <v>708510.94394045288</v>
      </c>
      <c r="BF11" s="123">
        <f t="shared" si="5"/>
        <v>730870.40223378199</v>
      </c>
      <c r="BG11" s="123">
        <f t="shared" si="5"/>
        <v>753417.62066284008</v>
      </c>
      <c r="BH11" s="123">
        <f t="shared" si="5"/>
        <v>776153.81202584621</v>
      </c>
      <c r="BI11" s="123">
        <f t="shared" si="5"/>
        <v>799080.18846142001</v>
      </c>
      <c r="BJ11" s="123">
        <f t="shared" si="5"/>
        <v>822197.96119121683</v>
      </c>
      <c r="BK11" s="123">
        <f t="shared" si="5"/>
        <v>845508.34025502321</v>
      </c>
      <c r="BL11" s="123">
        <f t="shared" si="5"/>
        <v>869012.53423813754</v>
      </c>
      <c r="BM11" s="123">
        <f t="shared" si="5"/>
        <v>892711.74999085872</v>
      </c>
      <c r="BN11" s="123"/>
      <c r="BO11" s="123"/>
      <c r="BP11" s="123"/>
      <c r="BQ11" s="123"/>
      <c r="BR11" s="123"/>
      <c r="BS11" s="123"/>
    </row>
    <row r="12" spans="1:144" s="41" customFormat="1" ht="14.25" x14ac:dyDescent="0.4">
      <c r="B12" s="208" t="s">
        <v>259</v>
      </c>
      <c r="C12" s="104">
        <f>SUM(E12:BM12)</f>
        <v>-1.0596628234194863</v>
      </c>
      <c r="F12" s="42">
        <f>IRR(E10:F10,0)</f>
        <v>-0.93680356080000005</v>
      </c>
      <c r="G12" s="42">
        <f>IRR(E10:G10,0)</f>
        <v>-0.7139132034735497</v>
      </c>
      <c r="H12" s="42">
        <f>IRR(E10:H10,0)</f>
        <v>-0.52192110652009249</v>
      </c>
      <c r="I12" s="42">
        <f>IRR(E10:I10,0)</f>
        <v>-0.38464865188858599</v>
      </c>
      <c r="J12" s="42">
        <f>IRR(E10:J10,0)</f>
        <v>-0.28734224217511961</v>
      </c>
      <c r="K12" s="42">
        <f>IRR(E10:K10,0)</f>
        <v>-0.21684918125285091</v>
      </c>
      <c r="L12" s="42">
        <f>IRR(E10:L10,0)</f>
        <v>-0.1644393243300496</v>
      </c>
      <c r="M12" s="42">
        <f>IRR(E10:M10,0)</f>
        <v>-0.12451825145444262</v>
      </c>
      <c r="N12" s="42">
        <f>IRR(E10:N10,0)</f>
        <v>-9.3454165086561902E-2</v>
      </c>
      <c r="O12" s="42">
        <f>IRR(E10:O10,0)</f>
        <v>-6.883094462927164E-2</v>
      </c>
      <c r="P12" s="42">
        <f>IRR(E10:P10,0)</f>
        <v>-4.8998573568433623E-2</v>
      </c>
      <c r="Q12" s="42">
        <f>IRR(E10:Q10,0)</f>
        <v>-3.2801807225360191E-2</v>
      </c>
      <c r="R12" s="42">
        <f>IRR(E10:R10,0)</f>
        <v>-1.9413184924350513E-2</v>
      </c>
      <c r="S12" s="42">
        <f>IRR(E10:S10,0)</f>
        <v>-8.2277433616670947E-3</v>
      </c>
      <c r="T12" s="42">
        <f>IRR(E10:T10,0)</f>
        <v>1.205022871719752E-3</v>
      </c>
      <c r="U12" s="42">
        <f>IRR(E10:U10,0)</f>
        <v>9.2261775150672687E-3</v>
      </c>
      <c r="V12" s="42">
        <f>IRR(E10:V10,0)</f>
        <v>1.609778561779196E-2</v>
      </c>
      <c r="W12" s="42">
        <f>IRR(E10:W10,0)</f>
        <v>2.2023920063321212E-2</v>
      </c>
      <c r="X12" s="42">
        <f>IRR(E10:X10,0)</f>
        <v>2.7165426567289375E-2</v>
      </c>
      <c r="Y12" s="42">
        <f>IRR(E10:Y10,0)</f>
        <v>3.1650478272743143E-2</v>
      </c>
      <c r="Z12" s="42">
        <f>IRR(E10:Z10,0)</f>
        <v>3.5582238030021474E-2</v>
      </c>
      <c r="AA12" s="42">
        <f>IRR(E10:AA10,0)</f>
        <v>3.9044500282298555E-2</v>
      </c>
      <c r="AB12" s="42">
        <f>IRR(E10:AB10,0)</f>
        <v>4.2105899690275672E-2</v>
      </c>
      <c r="AC12" s="42">
        <f>IRR(E10:AC10,0)</f>
        <v>4.4823088433234126E-2</v>
      </c>
      <c r="AD12" s="42">
        <f>IRR(E10:AD10,0)</f>
        <v>4.7243161582256388E-2</v>
      </c>
      <c r="AE12" s="42">
        <f>IRR(E10:AE10,0)</f>
        <v>4.9405527532377924E-2</v>
      </c>
      <c r="AF12" s="42">
        <f>IRR(E10:AF10,0)</f>
        <v>5.13433642214145E-2</v>
      </c>
      <c r="AG12" s="42">
        <f>IRR(E10:AG10,0)</f>
        <v>5.3084762910541539E-2</v>
      </c>
      <c r="AH12" s="42">
        <f>IRR(E10:AH10,0)</f>
        <v>5.4653633976922578E-2</v>
      </c>
      <c r="AI12" s="111">
        <f>IRR(E10:AI10,1000)</f>
        <v>5.607042976401444E-2</v>
      </c>
      <c r="AJ12" s="111">
        <f>IRR(E10:AJ10,0)</f>
        <v>5.7352725596121701E-2</v>
      </c>
      <c r="AK12" s="111">
        <f>IRR(E10:AK10,0)</f>
        <v>5.8515689942936433E-2</v>
      </c>
      <c r="AL12" s="111">
        <f>IRR(E10:AL10,0)</f>
        <v>5.9572467296414189E-2</v>
      </c>
      <c r="AM12" s="111">
        <f>IRR(E10:AM10,0)</f>
        <v>6.0534491826072845E-2</v>
      </c>
      <c r="AN12" s="42">
        <f>IRR(E10:AN10,0)</f>
        <v>6.1411745772525617E-2</v>
      </c>
      <c r="AO12" s="42">
        <f>IRR(E10:AO10,0)</f>
        <v>6.2212973445503916E-2</v>
      </c>
      <c r="AP12" s="42">
        <f>IRR(E10:AP10,0)</f>
        <v>6.2945859343379817E-2</v>
      </c>
      <c r="AQ12" s="42">
        <f>IRR(E10:AQ10,0)</f>
        <v>6.3617177113712176E-2</v>
      </c>
      <c r="AR12" s="42">
        <f>IRR(E10:AR10,0)</f>
        <v>6.4232914689211551E-2</v>
      </c>
      <c r="AS12" s="42">
        <f>IRR(E10:AS10,0)</f>
        <v>6.4798379858910904E-2</v>
      </c>
      <c r="AT12" s="42">
        <f>IRR(E10:AT10,0)</f>
        <v>6.5318289695284193E-2</v>
      </c>
      <c r="AU12" s="42">
        <f>IRR(E10:AU10,0)</f>
        <v>6.5796846598893399E-2</v>
      </c>
      <c r="AV12" s="42">
        <f>IRR(E10:AV10,0)</f>
        <v>6.6237803201353751E-2</v>
      </c>
      <c r="AW12" s="42">
        <f>IRR(E10:AW10,0)</f>
        <v>6.6644517953630134E-2</v>
      </c>
      <c r="AX12" s="42">
        <f>IRR(E10:AX10,0)</f>
        <v>6.7020002895919584E-2</v>
      </c>
      <c r="AY12" s="42">
        <f>IRR(E10:AY10,0)</f>
        <v>6.7366964840720023E-2</v>
      </c>
      <c r="AZ12" s="42">
        <f>IRR(E10:AZ10,0)</f>
        <v>6.7687840985703573E-2</v>
      </c>
      <c r="BA12" s="42">
        <f>IRR(E10:BA10,0)</f>
        <v>6.7984829800457058E-2</v>
      </c>
      <c r="BB12" s="42">
        <f>IRR(E10:BB10,0)</f>
        <v>6.8259917889532673E-2</v>
      </c>
      <c r="BC12" s="42">
        <f>IRR(E10:BC10,0)</f>
        <v>6.8514903419030215E-2</v>
      </c>
      <c r="BD12" s="42">
        <f>IRR(E10:BD10,0)</f>
        <v>6.875141659921491E-2</v>
      </c>
      <c r="BE12" s="42">
        <f>IRR(E10:BE10,0)</f>
        <v>6.8970937637690133E-2</v>
      </c>
      <c r="BF12" s="42">
        <f>IRR(E10:BF10,0)</f>
        <v>6.9174812513114858E-2</v>
      </c>
      <c r="BG12" s="42">
        <f>IRR(E10:BG10,0)</f>
        <v>6.9364266865930446E-2</v>
      </c>
      <c r="BH12" s="42">
        <f>IRR(E10:BH10,0)</f>
        <v>6.9540418257973302E-2</v>
      </c>
      <c r="BI12" s="42">
        <f>IRR(E10:BI10,0)</f>
        <v>6.9704287015584621E-2</v>
      </c>
      <c r="BJ12" s="42">
        <f>IRR(E10:BJ10,0)</f>
        <v>6.9856805839612957E-2</v>
      </c>
      <c r="BK12" s="42">
        <f>IRR(E10:BK10,0)</f>
        <v>6.9998828339427055E-2</v>
      </c>
      <c r="BL12" s="42">
        <f>IRR(E10:BL10,0)</f>
        <v>7.0131136625924073E-2</v>
      </c>
      <c r="BM12" s="42">
        <f>IRR(E10:BM10,0)</f>
        <v>7.0254448079776655E-2</v>
      </c>
      <c r="BN12" s="42"/>
      <c r="BO12" s="42"/>
      <c r="BP12" s="42"/>
      <c r="BQ12" s="42"/>
      <c r="BR12" s="42"/>
      <c r="BS12" s="42"/>
    </row>
    <row r="13" spans="1:144" s="23" customFormat="1" ht="14.25" customHeight="1" x14ac:dyDescent="0.4">
      <c r="A13" s="129"/>
      <c r="B13" s="208" t="s">
        <v>263</v>
      </c>
      <c r="C13" s="103">
        <f>SUM(E13:BM13)</f>
        <v>-5319494.9751336547</v>
      </c>
      <c r="F13" s="23">
        <f>NPV('Highfields Upper'!$H$34, $E$10:F10)</f>
        <v>-192794.05056198346</v>
      </c>
      <c r="G13" s="23">
        <f>NPV('Highfields Upper'!$H$34, $E$10:G10)</f>
        <v>-182014.67613040117</v>
      </c>
      <c r="H13" s="23">
        <f>NPV('Highfields Upper'!$H$34, $E$10:H10)</f>
        <v>-172127.01286925326</v>
      </c>
      <c r="I13" s="23">
        <f>NPV('Highfields Upper'!$H$34, $E$10:I10)</f>
        <v>-163057.37301041538</v>
      </c>
      <c r="J13" s="23">
        <f>NPV('Highfields Upper'!$H$34, $E$10:J10)</f>
        <v>-154738.15245199658</v>
      </c>
      <c r="K13" s="23">
        <f>NPV('Highfields Upper'!$H$34, $E$10:K10)</f>
        <v>-147107.32889630838</v>
      </c>
      <c r="L13" s="23">
        <f>NPV('Highfields Upper'!$H$34, $E$10:L10)</f>
        <v>-140108.00135880391</v>
      </c>
      <c r="M13" s="23">
        <f>NPV('Highfields Upper'!$H$34, $E$10:M10)</f>
        <v>-133687.96763969271</v>
      </c>
      <c r="N13" s="23">
        <f>NPV('Highfields Upper'!$H$34, $E$10:N10)</f>
        <v>-127799.33663057064</v>
      </c>
      <c r="O13" s="23">
        <f>NPV('Highfields Upper'!$H$34, $E$10:O10)</f>
        <v>-122398.1725859443</v>
      </c>
      <c r="P13" s="23">
        <f>NPV('Highfields Upper'!$H$34, $E$10:P10)</f>
        <v>-117444.16872587064</v>
      </c>
      <c r="Q13" s="23">
        <f>NPV('Highfields Upper'!$H$34, $E$10:Q10)</f>
        <v>-112900.34775282409</v>
      </c>
      <c r="R13" s="23">
        <f>NPV('Highfields Upper'!$H$34, $E$10:R10)</f>
        <v>-108732.78706494109</v>
      </c>
      <c r="S13" s="23">
        <f>NPV('Highfields Upper'!$H$34, $E$10:S10)</f>
        <v>-104910.36663044742</v>
      </c>
      <c r="T13" s="23">
        <f>NPV('Highfields Upper'!$H$34, $E$10:T10)</f>
        <v>-101404.53765569365</v>
      </c>
      <c r="U13" s="23">
        <f>NPV('Highfields Upper'!$H$34, $E$10:U10)</f>
        <v>-98189.110333045741</v>
      </c>
      <c r="V13" s="23">
        <f>NPV('Highfields Upper'!$H$34, $E$10:V10)</f>
        <v>-95240.059096036406</v>
      </c>
      <c r="W13" s="23">
        <f>NPV('Highfields Upper'!$H$34, $E$10:W10)</f>
        <v>-92535.343938720966</v>
      </c>
      <c r="X13" s="23">
        <f>NPV('Highfields Upper'!$H$34, $E$10:X10)</f>
        <v>-90054.746475054795</v>
      </c>
      <c r="Y13" s="23">
        <f>NPV('Highfields Upper'!$H$34, $E$10:Y10)</f>
        <v>-87779.719523195046</v>
      </c>
      <c r="Z13" s="23">
        <f>NPV('Highfields Upper'!$H$34, $E$10:Z10)</f>
        <v>-85693.249099734618</v>
      </c>
      <c r="AA13" s="23">
        <f>NPV('Highfields Upper'!$H$34, $E$10:AA10)</f>
        <v>-83779.727800737732</v>
      </c>
      <c r="AB13" s="23">
        <f>NPV('Highfields Upper'!$H$34, $E$10:AB10)</f>
        <v>-82024.838630744576</v>
      </c>
      <c r="AC13" s="23">
        <f>NPV('Highfields Upper'!$H$34, $E$10:AC10)</f>
        <v>-80415.448418268774</v>
      </c>
      <c r="AD13" s="23">
        <f>NPV('Highfields Upper'!$H$34, $E$10:AD10)</f>
        <v>-78939.510027297321</v>
      </c>
      <c r="AE13" s="23">
        <f>NPV('Highfields Upper'!$H$34, $E$10:AE10)</f>
        <v>-77585.972639442771</v>
      </c>
      <c r="AF13" s="23">
        <f>NPV('Highfields Upper'!$H$34, $E$10:AF10)</f>
        <v>-76344.699441172634</v>
      </c>
      <c r="AG13" s="23">
        <f>NPV('Highfields Upper'!$H$34, $E$10:AG10)</f>
        <v>-75206.392105393345</v>
      </c>
      <c r="AH13" s="23">
        <f>NPV('Highfields Upper'!$H$34, $E$10:AH10)</f>
        <v>-74162.521507000085</v>
      </c>
      <c r="AI13" s="23">
        <f>NPV('Highfields Upper'!$H$34, $E$10:AI10)</f>
        <v>-73205.264158192513</v>
      </c>
      <c r="AJ13" s="23">
        <f>NPV('Highfields Upper'!$H$34, $E$10:AJ10)</f>
        <v>-72327.443891739691</v>
      </c>
      <c r="AK13" s="23">
        <f>NPV('Highfields Upper'!$H$34, $E$10:AK10)</f>
        <v>-71522.478359270142</v>
      </c>
      <c r="AL13" s="23">
        <f>NPV('Highfields Upper'!$H$34, $E$10:AL10)</f>
        <v>-70784.329947351143</v>
      </c>
      <c r="AM13" s="23">
        <f>NPV('Highfields Upper'!$H$34, $E$10:AM10)</f>
        <v>-70107.460746869328</v>
      </c>
      <c r="AN13" s="23">
        <f>NPV('Highfields Upper'!$H$34, $E$10:AN10)</f>
        <v>-69486.791241275205</v>
      </c>
      <c r="AO13" s="23">
        <f>NPV('Highfields Upper'!$H$34, $E$10:AO10)</f>
        <v>-68917.662406828123</v>
      </c>
      <c r="AP13" s="23">
        <f>NPV('Highfields Upper'!$H$34, $E$10:AP10)</f>
        <v>-68395.800943280337</v>
      </c>
      <c r="AQ13" s="23">
        <f>NPV('Highfields Upper'!$H$34, $E$10:AQ10)</f>
        <v>-67917.287376656313</v>
      </c>
      <c r="AR13" s="23">
        <f>NPV('Highfields Upper'!$H$34, $E$10:AR10)</f>
        <v>-67478.526797087354</v>
      </c>
      <c r="AS13" s="23">
        <f>NPV('Highfields Upper'!$H$34, $E$10:AS10)</f>
        <v>-67076.222014210085</v>
      </c>
      <c r="AT13" s="23">
        <f>NPV('Highfields Upper'!$H$34, $E$10:AT10)</f>
        <v>-66707.348930574561</v>
      </c>
      <c r="AU13" s="23">
        <f>NPV('Highfields Upper'!$H$34, $E$10:AU10)</f>
        <v>-66369.133949966897</v>
      </c>
      <c r="AV13" s="23">
        <f>NPV('Highfields Upper'!$H$34, $E$10:AV10)</f>
        <v>-66059.033252653724</v>
      </c>
      <c r="AW13" s="23">
        <f>NPV('Highfields Upper'!$H$34, $E$10:AW10)</f>
        <v>-65774.713783413288</v>
      </c>
      <c r="AX13" s="23">
        <f>NPV('Highfields Upper'!$H$34, $E$10:AX10)</f>
        <v>-65514.035810933216</v>
      </c>
      <c r="AY13" s="23">
        <f>NPV('Highfields Upper'!$H$34, $E$10:AY10)</f>
        <v>-65275.03692882225</v>
      </c>
      <c r="AZ13" s="23">
        <f>NPV('Highfields Upper'!$H$34, $E$10:AZ10)</f>
        <v>-65055.917379188235</v>
      </c>
      <c r="BA13" s="23">
        <f>NPV('Highfields Upper'!$H$34, $E$10:BA10)</f>
        <v>-64855.026589557616</v>
      </c>
      <c r="BB13" s="23">
        <f>NPV('Highfields Upper'!$H$34, $E$10:BB10)</f>
        <v>-64670.85082292404</v>
      </c>
      <c r="BC13" s="23">
        <f>NPV('Highfields Upper'!$H$34, $E$10:BC10)</f>
        <v>-64502.00184898376</v>
      </c>
      <c r="BD13" s="23">
        <f>NPV('Highfields Upper'!$H$34, $E$10:BD10)</f>
        <v>-64347.206552202893</v>
      </c>
      <c r="BE13" s="23">
        <f>NPV('Highfields Upper'!$H$34, $E$10:BE10)</f>
        <v>-64205.29739932371</v>
      </c>
      <c r="BF13" s="23">
        <f>NPV('Highfields Upper'!$H$34, $E$10:BF10)</f>
        <v>-64075.20369530515</v>
      </c>
      <c r="BG13" s="23">
        <f>NPV('Highfields Upper'!$H$34, $E$10:BG10)</f>
        <v>-63955.943562553395</v>
      </c>
      <c r="BH13" s="23">
        <f>NPV('Highfields Upper'!$H$34, $E$10:BH10)</f>
        <v>-63846.616583676405</v>
      </c>
      <c r="BI13" s="23">
        <f>NPV('Highfields Upper'!$H$34, $E$10:BI10)</f>
        <v>-63746.397052929962</v>
      </c>
      <c r="BJ13" s="23">
        <f>NPV('Highfields Upper'!$H$34, $E$10:BJ10)</f>
        <v>-63654.527786050079</v>
      </c>
      <c r="BK13" s="23">
        <f>NPV('Highfields Upper'!$H$34, $E$10:BK10)</f>
        <v>-63570.314442320043</v>
      </c>
      <c r="BL13" s="23">
        <f>NPV('Highfields Upper'!$H$34, $E$10:BL10)</f>
        <v>-63493.120316531327</v>
      </c>
      <c r="BM13" s="23">
        <f>NPV('Highfields Upper'!$H$34, $E$10:BM10)</f>
        <v>-63422.361561994163</v>
      </c>
    </row>
    <row r="14" spans="1:144" s="23" customFormat="1" ht="14.25" customHeight="1" x14ac:dyDescent="0.4">
      <c r="A14" s="129"/>
      <c r="B14" s="208" t="s">
        <v>264</v>
      </c>
      <c r="C14" s="372">
        <f>AVERAGE(F14:Y14)</f>
        <v>6.8874487555560929E-2</v>
      </c>
      <c r="F14" s="111">
        <f>F10/$E58</f>
        <v>6.319643920000001E-2</v>
      </c>
      <c r="G14" s="111">
        <f>G10/$E58</f>
        <v>6.3765988304159998E-2</v>
      </c>
      <c r="H14" s="111">
        <f>H10/$E58</f>
        <v>6.434012346954078E-2</v>
      </c>
      <c r="I14" s="111">
        <f t="shared" ref="I14:Y14" si="6">I10/$E58</f>
        <v>6.4918869729142278E-2</v>
      </c>
      <c r="J14" s="111">
        <f t="shared" si="6"/>
        <v>6.5502251963079877E-2</v>
      </c>
      <c r="K14" s="111">
        <f t="shared" si="6"/>
        <v>6.6090294889121895E-2</v>
      </c>
      <c r="L14" s="111">
        <f t="shared" si="6"/>
        <v>6.6683023052975202E-2</v>
      </c>
      <c r="M14" s="111">
        <f t="shared" si="6"/>
        <v>6.7280460818313084E-2</v>
      </c>
      <c r="N14" s="111">
        <f t="shared" si="6"/>
        <v>6.7882632356539643E-2</v>
      </c>
      <c r="O14" s="111">
        <f t="shared" si="6"/>
        <v>6.848956163628496E-2</v>
      </c>
      <c r="P14" s="111">
        <f t="shared" si="6"/>
        <v>6.9101272412624801E-2</v>
      </c>
      <c r="Q14" s="111">
        <f t="shared" si="6"/>
        <v>6.9717788216018872E-2</v>
      </c>
      <c r="R14" s="111">
        <f t="shared" si="6"/>
        <v>7.0339132340961202E-2</v>
      </c>
      <c r="S14" s="111">
        <f t="shared" si="6"/>
        <v>7.0965327834336456E-2</v>
      </c>
      <c r="T14" s="111">
        <f t="shared" si="6"/>
        <v>7.1596397483475502E-2</v>
      </c>
      <c r="U14" s="111">
        <f t="shared" si="6"/>
        <v>7.2232363803903341E-2</v>
      </c>
      <c r="V14" s="111">
        <f t="shared" si="6"/>
        <v>7.2873249026773168E-2</v>
      </c>
      <c r="W14" s="111">
        <f t="shared" si="6"/>
        <v>7.3519075085978949E-2</v>
      </c>
      <c r="X14" s="111">
        <f t="shared" si="6"/>
        <v>7.4169863604939809E-2</v>
      </c>
      <c r="Y14" s="111">
        <f t="shared" si="6"/>
        <v>7.4825635883048899E-2</v>
      </c>
    </row>
    <row r="15" spans="1:144" s="23" customFormat="1" x14ac:dyDescent="0.35">
      <c r="A15" s="129"/>
      <c r="C15" s="103"/>
    </row>
    <row r="16" spans="1:144" s="23" customFormat="1" x14ac:dyDescent="0.35">
      <c r="A16" s="129"/>
      <c r="B16" s="268" t="s">
        <v>96</v>
      </c>
      <c r="C16" s="269"/>
      <c r="D16" s="270"/>
      <c r="E16" s="270">
        <f>-'Investor table'!E11</f>
        <v>-1500</v>
      </c>
      <c r="F16" s="270" t="e">
        <f>'Investor table'!$G$11</f>
        <v>#DIV/0!</v>
      </c>
      <c r="G16" s="270" t="e">
        <f>'Investor table'!$G$11</f>
        <v>#DIV/0!</v>
      </c>
      <c r="H16" s="270" t="e">
        <f>'Investor table'!$G$11</f>
        <v>#DIV/0!</v>
      </c>
      <c r="I16" s="270" t="e">
        <f>'Investor table'!$G$11</f>
        <v>#DIV/0!</v>
      </c>
      <c r="J16" s="270" t="e">
        <f>'Investor table'!$G$11</f>
        <v>#DIV/0!</v>
      </c>
      <c r="K16" s="270" t="e">
        <f>'Investor table'!$G$11</f>
        <v>#DIV/0!</v>
      </c>
      <c r="L16" s="270" t="e">
        <f>'Investor table'!$G$11</f>
        <v>#DIV/0!</v>
      </c>
      <c r="M16" s="270" t="e">
        <f>'Investor table'!$G$11</f>
        <v>#DIV/0!</v>
      </c>
      <c r="N16" s="270" t="e">
        <f>'Investor table'!$G$11</f>
        <v>#DIV/0!</v>
      </c>
      <c r="O16" s="270" t="e">
        <f>'Investor table'!$G$11</f>
        <v>#DIV/0!</v>
      </c>
      <c r="P16" s="270" t="e">
        <f>'Investor table'!$G$11</f>
        <v>#DIV/0!</v>
      </c>
      <c r="Q16" s="270" t="e">
        <f>'Investor table'!$G$11</f>
        <v>#DIV/0!</v>
      </c>
      <c r="R16" s="270" t="e">
        <f>'Investor table'!$G$11</f>
        <v>#DIV/0!</v>
      </c>
      <c r="S16" s="270" t="e">
        <f>'Investor table'!$G$11</f>
        <v>#DIV/0!</v>
      </c>
      <c r="T16" s="270" t="e">
        <f>'Investor table'!$G$11</f>
        <v>#DIV/0!</v>
      </c>
      <c r="U16" s="270" t="e">
        <f>'Investor table'!$G$11</f>
        <v>#DIV/0!</v>
      </c>
      <c r="V16" s="270" t="e">
        <f>'Investor table'!$G$11</f>
        <v>#DIV/0!</v>
      </c>
      <c r="W16" s="270" t="e">
        <f>'Investor table'!$G$11</f>
        <v>#DIV/0!</v>
      </c>
      <c r="X16" s="270" t="e">
        <f>'Investor table'!$G$11</f>
        <v>#DIV/0!</v>
      </c>
      <c r="Y16" s="270" t="e">
        <f>'Investor table'!$G$11</f>
        <v>#DIV/0!</v>
      </c>
      <c r="Z16" s="270" t="e">
        <f>'Investor table'!$G$11</f>
        <v>#DIV/0!</v>
      </c>
      <c r="AA16" s="270" t="e">
        <f>'Investor table'!$G$11</f>
        <v>#DIV/0!</v>
      </c>
      <c r="AB16" s="270" t="e">
        <f>'Investor table'!$G$11</f>
        <v>#DIV/0!</v>
      </c>
      <c r="AC16" s="270" t="e">
        <f>'Investor table'!$G$11</f>
        <v>#DIV/0!</v>
      </c>
      <c r="AD16" s="270" t="e">
        <f>'Investor table'!$G$11</f>
        <v>#DIV/0!</v>
      </c>
      <c r="AE16" s="270" t="e">
        <f>'Investor table'!$G$11</f>
        <v>#DIV/0!</v>
      </c>
      <c r="AF16" s="270" t="e">
        <f>'Investor table'!$G$11</f>
        <v>#DIV/0!</v>
      </c>
      <c r="AG16" s="270" t="e">
        <f>'Investor table'!$G$11</f>
        <v>#DIV/0!</v>
      </c>
      <c r="AH16" s="270" t="e">
        <f>'Investor table'!$G$11</f>
        <v>#DIV/0!</v>
      </c>
      <c r="AI16" s="270" t="e">
        <f>'Investor table'!$G$11</f>
        <v>#DIV/0!</v>
      </c>
      <c r="AJ16" s="270" t="e">
        <f>'Investor table'!$G$11</f>
        <v>#DIV/0!</v>
      </c>
      <c r="AK16" s="270" t="e">
        <f>'Investor table'!$G$11</f>
        <v>#DIV/0!</v>
      </c>
      <c r="AL16" s="270" t="e">
        <f>'Investor table'!$G$11</f>
        <v>#DIV/0!</v>
      </c>
      <c r="AM16" s="270" t="e">
        <f>'Investor table'!$G$11</f>
        <v>#DIV/0!</v>
      </c>
      <c r="AN16" s="270" t="e">
        <f>'Investor table'!$G$11</f>
        <v>#DIV/0!</v>
      </c>
      <c r="AO16" s="270" t="e">
        <f>'Investor table'!$G$11</f>
        <v>#DIV/0!</v>
      </c>
      <c r="AP16" s="270" t="e">
        <f>'Investor table'!$G$11</f>
        <v>#DIV/0!</v>
      </c>
      <c r="AQ16" s="270" t="e">
        <f>'Investor table'!$G$11</f>
        <v>#DIV/0!</v>
      </c>
      <c r="AR16" s="270" t="e">
        <f>'Investor table'!$G$11</f>
        <v>#DIV/0!</v>
      </c>
      <c r="AS16" s="270" t="e">
        <f>'Investor table'!$G$11</f>
        <v>#DIV/0!</v>
      </c>
      <c r="AT16" s="270" t="e">
        <f>'Investor table'!$G$11</f>
        <v>#DIV/0!</v>
      </c>
      <c r="AU16" s="270" t="e">
        <f>'Investor table'!$G$11</f>
        <v>#DIV/0!</v>
      </c>
      <c r="AV16" s="270" t="e">
        <f>'Investor table'!$G$11</f>
        <v>#DIV/0!</v>
      </c>
      <c r="AW16" s="270" t="e">
        <f>'Investor table'!$G$11</f>
        <v>#DIV/0!</v>
      </c>
      <c r="AX16" s="270" t="e">
        <f>'Investor table'!$G$11</f>
        <v>#DIV/0!</v>
      </c>
      <c r="AY16" s="270" t="e">
        <f>'Investor table'!$G$11</f>
        <v>#DIV/0!</v>
      </c>
      <c r="AZ16" s="270" t="e">
        <f>'Investor table'!$G$11</f>
        <v>#DIV/0!</v>
      </c>
      <c r="BA16" s="270" t="e">
        <f>'Investor table'!$G$11</f>
        <v>#DIV/0!</v>
      </c>
      <c r="BB16" s="270" t="e">
        <f>'Investor table'!$G$11</f>
        <v>#DIV/0!</v>
      </c>
      <c r="BC16" s="270" t="e">
        <f>'Investor table'!$G$11</f>
        <v>#DIV/0!</v>
      </c>
      <c r="BD16" s="270" t="e">
        <f>'Investor table'!$G$11</f>
        <v>#DIV/0!</v>
      </c>
      <c r="BE16" s="270" t="e">
        <f>'Investor table'!$G$11</f>
        <v>#DIV/0!</v>
      </c>
      <c r="BF16" s="270" t="e">
        <f>'Investor table'!$G$11</f>
        <v>#DIV/0!</v>
      </c>
      <c r="BG16" s="270" t="e">
        <f>'Investor table'!$G$11</f>
        <v>#DIV/0!</v>
      </c>
      <c r="BH16" s="270" t="e">
        <f>'Investor table'!$G$11</f>
        <v>#DIV/0!</v>
      </c>
      <c r="BI16" s="270" t="e">
        <f>'Investor table'!$G$11</f>
        <v>#DIV/0!</v>
      </c>
      <c r="BJ16" s="270" t="e">
        <f>'Investor table'!$G$11</f>
        <v>#DIV/0!</v>
      </c>
      <c r="BK16" s="270" t="e">
        <f>'Investor table'!$G$11</f>
        <v>#DIV/0!</v>
      </c>
      <c r="BL16" s="270" t="e">
        <f>'Investor table'!$G$11</f>
        <v>#DIV/0!</v>
      </c>
      <c r="BM16" s="270" t="e">
        <f>'Investor table'!$G$11</f>
        <v>#DIV/0!</v>
      </c>
      <c r="BN16" s="270"/>
      <c r="BO16" s="270"/>
      <c r="BP16" s="270"/>
      <c r="BQ16" s="270"/>
      <c r="BR16" s="270"/>
      <c r="BS16" s="270"/>
      <c r="BT16" s="270"/>
      <c r="BU16" s="270"/>
      <c r="BV16" s="270"/>
      <c r="BW16" s="270"/>
      <c r="BX16" s="270"/>
      <c r="BY16" s="270"/>
      <c r="BZ16" s="270"/>
      <c r="CA16" s="270"/>
      <c r="CB16" s="270"/>
      <c r="CC16" s="270"/>
      <c r="CD16" s="270"/>
      <c r="CE16" s="270"/>
      <c r="CF16" s="270"/>
      <c r="CG16" s="270"/>
      <c r="CH16" s="270"/>
      <c r="CI16" s="270"/>
      <c r="CJ16" s="270"/>
      <c r="CK16" s="270"/>
      <c r="CL16" s="270"/>
      <c r="CM16" s="270"/>
      <c r="CN16" s="270"/>
      <c r="CO16" s="270"/>
      <c r="CP16" s="270"/>
      <c r="CQ16" s="270"/>
      <c r="CR16" s="270"/>
      <c r="CS16" s="270"/>
      <c r="CT16" s="270"/>
      <c r="CU16" s="270"/>
      <c r="CV16" s="270"/>
      <c r="CW16" s="270"/>
      <c r="CX16" s="270"/>
      <c r="CY16" s="270"/>
      <c r="CZ16" s="270"/>
      <c r="DA16" s="270"/>
      <c r="DB16" s="270"/>
      <c r="DC16" s="270"/>
      <c r="DD16" s="270"/>
      <c r="DE16" s="270"/>
      <c r="DF16" s="270"/>
      <c r="DG16" s="270"/>
      <c r="DH16" s="270"/>
      <c r="DI16" s="270"/>
      <c r="DJ16" s="270"/>
      <c r="DK16" s="270"/>
      <c r="DL16" s="270"/>
      <c r="DM16" s="270"/>
      <c r="DN16" s="270"/>
      <c r="DO16" s="270"/>
      <c r="DP16" s="270"/>
      <c r="DQ16" s="270"/>
      <c r="DR16" s="270"/>
      <c r="DS16" s="270"/>
      <c r="DT16" s="270"/>
      <c r="DU16" s="270"/>
      <c r="DV16" s="270"/>
      <c r="DW16" s="270"/>
      <c r="DX16" s="270"/>
      <c r="DY16" s="270"/>
      <c r="DZ16" s="270"/>
      <c r="EA16" s="270"/>
      <c r="EB16" s="270"/>
      <c r="EC16" s="270"/>
      <c r="ED16" s="270"/>
      <c r="EE16" s="270"/>
      <c r="EF16" s="270"/>
      <c r="EG16" s="270"/>
      <c r="EH16" s="270"/>
      <c r="EI16" s="270"/>
      <c r="EJ16" s="270"/>
      <c r="EK16" s="270"/>
      <c r="EL16" s="270"/>
      <c r="EM16" s="270"/>
      <c r="EN16" s="270"/>
    </row>
    <row r="17" spans="1:71" s="23" customFormat="1" x14ac:dyDescent="0.35">
      <c r="A17" s="129"/>
      <c r="B17" s="24" t="s">
        <v>97</v>
      </c>
      <c r="C17" s="103"/>
      <c r="E17" s="23">
        <f>-'Investor table'!E11</f>
        <v>-1500</v>
      </c>
      <c r="F17" s="23">
        <f>IFERROR(F16+E17, 0)</f>
        <v>0</v>
      </c>
      <c r="G17" s="23">
        <f t="shared" ref="G17:BM17" si="7">IFERROR(G16+F17, 0)</f>
        <v>0</v>
      </c>
      <c r="H17" s="23">
        <f t="shared" si="7"/>
        <v>0</v>
      </c>
      <c r="I17" s="23">
        <f t="shared" si="7"/>
        <v>0</v>
      </c>
      <c r="J17" s="23">
        <f t="shared" si="7"/>
        <v>0</v>
      </c>
      <c r="K17" s="23">
        <f t="shared" si="7"/>
        <v>0</v>
      </c>
      <c r="L17" s="23">
        <f t="shared" si="7"/>
        <v>0</v>
      </c>
      <c r="M17" s="23">
        <f t="shared" si="7"/>
        <v>0</v>
      </c>
      <c r="N17" s="23">
        <f t="shared" si="7"/>
        <v>0</v>
      </c>
      <c r="O17" s="23">
        <f t="shared" si="7"/>
        <v>0</v>
      </c>
      <c r="P17" s="23">
        <f t="shared" si="7"/>
        <v>0</v>
      </c>
      <c r="Q17" s="23">
        <f t="shared" si="7"/>
        <v>0</v>
      </c>
      <c r="R17" s="23">
        <f t="shared" si="7"/>
        <v>0</v>
      </c>
      <c r="S17" s="23">
        <f t="shared" si="7"/>
        <v>0</v>
      </c>
      <c r="T17" s="23">
        <f t="shared" si="7"/>
        <v>0</v>
      </c>
      <c r="U17" s="23">
        <f t="shared" si="7"/>
        <v>0</v>
      </c>
      <c r="V17" s="23">
        <f t="shared" si="7"/>
        <v>0</v>
      </c>
      <c r="W17" s="23">
        <f t="shared" si="7"/>
        <v>0</v>
      </c>
      <c r="X17" s="23">
        <f t="shared" si="7"/>
        <v>0</v>
      </c>
      <c r="Y17" s="23">
        <f t="shared" si="7"/>
        <v>0</v>
      </c>
      <c r="Z17" s="23">
        <f t="shared" si="7"/>
        <v>0</v>
      </c>
      <c r="AA17" s="23">
        <f t="shared" si="7"/>
        <v>0</v>
      </c>
      <c r="AB17" s="23">
        <f t="shared" si="7"/>
        <v>0</v>
      </c>
      <c r="AC17" s="23">
        <f t="shared" si="7"/>
        <v>0</v>
      </c>
      <c r="AD17" s="23">
        <f t="shared" si="7"/>
        <v>0</v>
      </c>
      <c r="AE17" s="23">
        <f t="shared" si="7"/>
        <v>0</v>
      </c>
      <c r="AF17" s="23">
        <f t="shared" si="7"/>
        <v>0</v>
      </c>
      <c r="AG17" s="23">
        <f t="shared" si="7"/>
        <v>0</v>
      </c>
      <c r="AH17" s="23">
        <f t="shared" si="7"/>
        <v>0</v>
      </c>
      <c r="AI17" s="23">
        <f t="shared" si="7"/>
        <v>0</v>
      </c>
      <c r="AJ17" s="23">
        <f t="shared" si="7"/>
        <v>0</v>
      </c>
      <c r="AK17" s="23">
        <f t="shared" si="7"/>
        <v>0</v>
      </c>
      <c r="AL17" s="23">
        <f t="shared" si="7"/>
        <v>0</v>
      </c>
      <c r="AM17" s="23">
        <f t="shared" si="7"/>
        <v>0</v>
      </c>
      <c r="AN17" s="23">
        <f t="shared" si="7"/>
        <v>0</v>
      </c>
      <c r="AO17" s="23">
        <f t="shared" si="7"/>
        <v>0</v>
      </c>
      <c r="AP17" s="23">
        <f t="shared" si="7"/>
        <v>0</v>
      </c>
      <c r="AQ17" s="23">
        <f t="shared" si="7"/>
        <v>0</v>
      </c>
      <c r="AR17" s="23">
        <f t="shared" si="7"/>
        <v>0</v>
      </c>
      <c r="AS17" s="23">
        <f t="shared" si="7"/>
        <v>0</v>
      </c>
      <c r="AT17" s="23">
        <f t="shared" si="7"/>
        <v>0</v>
      </c>
      <c r="AU17" s="23">
        <f t="shared" si="7"/>
        <v>0</v>
      </c>
      <c r="AV17" s="23">
        <f t="shared" si="7"/>
        <v>0</v>
      </c>
      <c r="AW17" s="23">
        <f t="shared" si="7"/>
        <v>0</v>
      </c>
      <c r="AX17" s="23">
        <f t="shared" si="7"/>
        <v>0</v>
      </c>
      <c r="AY17" s="23">
        <f t="shared" si="7"/>
        <v>0</v>
      </c>
      <c r="AZ17" s="23">
        <f t="shared" si="7"/>
        <v>0</v>
      </c>
      <c r="BA17" s="23">
        <f t="shared" si="7"/>
        <v>0</v>
      </c>
      <c r="BB17" s="23">
        <f t="shared" si="7"/>
        <v>0</v>
      </c>
      <c r="BC17" s="23">
        <f t="shared" si="7"/>
        <v>0</v>
      </c>
      <c r="BD17" s="23">
        <f t="shared" si="7"/>
        <v>0</v>
      </c>
      <c r="BE17" s="23">
        <f t="shared" si="7"/>
        <v>0</v>
      </c>
      <c r="BF17" s="23">
        <f t="shared" si="7"/>
        <v>0</v>
      </c>
      <c r="BG17" s="23">
        <f t="shared" si="7"/>
        <v>0</v>
      </c>
      <c r="BH17" s="23">
        <f t="shared" si="7"/>
        <v>0</v>
      </c>
      <c r="BI17" s="23">
        <f t="shared" si="7"/>
        <v>0</v>
      </c>
      <c r="BJ17" s="23">
        <f t="shared" si="7"/>
        <v>0</v>
      </c>
      <c r="BK17" s="23">
        <f t="shared" si="7"/>
        <v>0</v>
      </c>
      <c r="BL17" s="23">
        <f t="shared" si="7"/>
        <v>0</v>
      </c>
      <c r="BM17" s="23">
        <f t="shared" si="7"/>
        <v>0</v>
      </c>
    </row>
    <row r="18" spans="1:71" s="23" customFormat="1" x14ac:dyDescent="0.35">
      <c r="A18" s="129"/>
      <c r="C18" s="103"/>
    </row>
    <row r="19" spans="1:71" s="22" customFormat="1" x14ac:dyDescent="0.35">
      <c r="C19" s="105"/>
    </row>
    <row r="20" spans="1:71" s="28" customFormat="1" x14ac:dyDescent="0.35">
      <c r="A20" s="4"/>
      <c r="B20" s="29" t="s">
        <v>98</v>
      </c>
      <c r="C20" s="106"/>
      <c r="D20" s="30"/>
      <c r="E20" s="30"/>
      <c r="F20" s="30"/>
      <c r="G20" s="30"/>
      <c r="H20" s="30"/>
      <c r="I20" s="30"/>
    </row>
    <row r="21" spans="1:71" x14ac:dyDescent="0.35">
      <c r="B21" s="4" t="s">
        <v>18</v>
      </c>
      <c r="C21" s="107">
        <f>SUM(E21:BM21)</f>
        <v>23424</v>
      </c>
      <c r="D21" s="113"/>
      <c r="E21" s="113">
        <f>IF(ISBLANK('New Site'!$D$12),HLOOKUP($C$5, Scenarios!$D$7:$AD$27, MATCH($B$21, Scenarios!$C$7:$C$28, FALSE), FALSE),'New Site'!$D$12)</f>
        <v>384</v>
      </c>
      <c r="F21" s="113">
        <f>IF(ISBLANK('New Site'!$D$12),HLOOKUP($C$5, Scenarios!$D$7:$AD$27, MATCH($B$21, Scenarios!$C$7:$C$28, FALSE), FALSE),'New Site'!$D$12)</f>
        <v>384</v>
      </c>
      <c r="G21" s="113">
        <f>IF(ISBLANK('New Site'!$D$12),HLOOKUP($C$5, Scenarios!$D$7:$AD$27, MATCH($B$21, Scenarios!$C$7:$C$28, FALSE), FALSE),'New Site'!$D$12)</f>
        <v>384</v>
      </c>
      <c r="H21" s="113">
        <f>IF(ISBLANK('New Site'!$D$12),HLOOKUP($C$5, Scenarios!$D$7:$AD$27, MATCH($B$21, Scenarios!$C$7:$C$28, FALSE), FALSE),'New Site'!$D$12)</f>
        <v>384</v>
      </c>
      <c r="I21" s="113">
        <f>IF(ISBLANK('New Site'!$D$12),HLOOKUP($C$5, Scenarios!$D$7:$AD$27, MATCH($B$21, Scenarios!$C$7:$C$28, FALSE), FALSE),'New Site'!$D$12)</f>
        <v>384</v>
      </c>
      <c r="J21" s="113">
        <f>IF(ISBLANK('New Site'!$D$12),HLOOKUP($C$5, Scenarios!$D$7:$AD$27, MATCH($B$21, Scenarios!$C$7:$C$28, FALSE), FALSE),'New Site'!$D$12)</f>
        <v>384</v>
      </c>
      <c r="K21" s="113">
        <f>IF(ISBLANK('New Site'!$D$12),HLOOKUP($C$5, Scenarios!$D$7:$AD$27, MATCH($B$21, Scenarios!$C$7:$C$28, FALSE), FALSE),'New Site'!$D$12)</f>
        <v>384</v>
      </c>
      <c r="L21" s="113">
        <f>IF(ISBLANK('New Site'!$D$12),HLOOKUP($C$5, Scenarios!$D$7:$AD$27, MATCH($B$21, Scenarios!$C$7:$C$28, FALSE), FALSE),'New Site'!$D$12)</f>
        <v>384</v>
      </c>
      <c r="M21" s="113">
        <f>IF(ISBLANK('New Site'!$D$12),HLOOKUP($C$5, Scenarios!$D$7:$AD$27, MATCH($B$21, Scenarios!$C$7:$C$28, FALSE), FALSE),'New Site'!$D$12)</f>
        <v>384</v>
      </c>
      <c r="N21" s="113">
        <f>IF(ISBLANK('New Site'!$D$12),HLOOKUP($C$5, Scenarios!$D$7:$AD$27, MATCH($B$21, Scenarios!$C$7:$C$28, FALSE), FALSE),'New Site'!$D$12)</f>
        <v>384</v>
      </c>
      <c r="O21" s="113">
        <f>IF(ISBLANK('New Site'!$D$12),HLOOKUP($C$5, Scenarios!$D$7:$AD$27, MATCH($B$21, Scenarios!$C$7:$C$28, FALSE), FALSE),'New Site'!$D$12)</f>
        <v>384</v>
      </c>
      <c r="P21" s="113">
        <f>IF(ISBLANK('New Site'!$D$12),HLOOKUP($C$5, Scenarios!$D$7:$AD$27, MATCH($B$21, Scenarios!$C$7:$C$28, FALSE), FALSE),'New Site'!$D$12)</f>
        <v>384</v>
      </c>
      <c r="Q21" s="113">
        <f>IF(ISBLANK('New Site'!$D$12),HLOOKUP($C$5, Scenarios!$D$7:$AD$27, MATCH($B$21, Scenarios!$C$7:$C$28, FALSE), FALSE),'New Site'!$D$12)</f>
        <v>384</v>
      </c>
      <c r="R21" s="113">
        <f>IF(ISBLANK('New Site'!$D$12),HLOOKUP($C$5, Scenarios!$D$7:$AD$27, MATCH($B$21, Scenarios!$C$7:$C$28, FALSE), FALSE),'New Site'!$D$12)</f>
        <v>384</v>
      </c>
      <c r="S21" s="113">
        <f>IF(ISBLANK('New Site'!$D$12),HLOOKUP($C$5, Scenarios!$D$7:$AD$27, MATCH($B$21, Scenarios!$C$7:$C$28, FALSE), FALSE),'New Site'!$D$12)</f>
        <v>384</v>
      </c>
      <c r="T21" s="113">
        <f>IF(ISBLANK('New Site'!$D$12),HLOOKUP($C$5, Scenarios!$D$7:$AD$27, MATCH($B$21, Scenarios!$C$7:$C$28, FALSE), FALSE),'New Site'!$D$12)</f>
        <v>384</v>
      </c>
      <c r="U21" s="113">
        <f>IF(ISBLANK('New Site'!$D$12),HLOOKUP($C$5, Scenarios!$D$7:$AD$27, MATCH($B$21, Scenarios!$C$7:$C$28, FALSE), FALSE),'New Site'!$D$12)</f>
        <v>384</v>
      </c>
      <c r="V21" s="113">
        <f>IF(ISBLANK('New Site'!$D$12),HLOOKUP($C$5, Scenarios!$D$7:$AD$27, MATCH($B$21, Scenarios!$C$7:$C$28, FALSE), FALSE),'New Site'!$D$12)</f>
        <v>384</v>
      </c>
      <c r="W21" s="113">
        <f>IF(ISBLANK('New Site'!$D$12),HLOOKUP($C$5, Scenarios!$D$7:$AD$27, MATCH($B$21, Scenarios!$C$7:$C$28, FALSE), FALSE),'New Site'!$D$12)</f>
        <v>384</v>
      </c>
      <c r="X21" s="113">
        <f>IF(ISBLANK('New Site'!$D$12),HLOOKUP($C$5, Scenarios!$D$7:$AD$27, MATCH($B$21, Scenarios!$C$7:$C$28, FALSE), FALSE),'New Site'!$D$12)</f>
        <v>384</v>
      </c>
      <c r="Y21" s="113">
        <f>IF(ISBLANK('New Site'!$D$12),HLOOKUP($C$5, Scenarios!$D$7:$AD$27, MATCH($B$21, Scenarios!$C$7:$C$28, FALSE), FALSE),'New Site'!$D$12)</f>
        <v>384</v>
      </c>
      <c r="Z21" s="113">
        <f>IF(ISBLANK('New Site'!$D$12),HLOOKUP($C$5, Scenarios!$D$7:$AD$27, MATCH($B$21, Scenarios!$C$7:$C$28, FALSE), FALSE),'New Site'!$D$12)</f>
        <v>384</v>
      </c>
      <c r="AA21" s="113">
        <f>IF(ISBLANK('New Site'!$D$12),HLOOKUP($C$5, Scenarios!$D$7:$AD$27, MATCH($B$21, Scenarios!$C$7:$C$28, FALSE), FALSE),'New Site'!$D$12)</f>
        <v>384</v>
      </c>
      <c r="AB21" s="113">
        <f>IF(ISBLANK('New Site'!$D$12),HLOOKUP($C$5, Scenarios!$D$7:$AD$27, MATCH($B$21, Scenarios!$C$7:$C$28, FALSE), FALSE),'New Site'!$D$12)</f>
        <v>384</v>
      </c>
      <c r="AC21" s="113">
        <f>IF(ISBLANK('New Site'!$D$12),HLOOKUP($C$5, Scenarios!$D$7:$AD$27, MATCH($B$21, Scenarios!$C$7:$C$28, FALSE), FALSE),'New Site'!$D$12)</f>
        <v>384</v>
      </c>
      <c r="AD21" s="113">
        <f>IF(ISBLANK('New Site'!$D$12),HLOOKUP($C$5, Scenarios!$D$7:$AD$27, MATCH($B$21, Scenarios!$C$7:$C$28, FALSE), FALSE),'New Site'!$D$12)</f>
        <v>384</v>
      </c>
      <c r="AE21" s="113">
        <f>IF(ISBLANK('New Site'!$D$12),HLOOKUP($C$5, Scenarios!$D$7:$AD$27, MATCH($B$21, Scenarios!$C$7:$C$28, FALSE), FALSE),'New Site'!$D$12)</f>
        <v>384</v>
      </c>
      <c r="AF21" s="113">
        <f>IF(ISBLANK('New Site'!$D$12),HLOOKUP($C$5, Scenarios!$D$7:$AD$27, MATCH($B$21, Scenarios!$C$7:$C$28, FALSE), FALSE),'New Site'!$D$12)</f>
        <v>384</v>
      </c>
      <c r="AG21" s="113">
        <f>IF(ISBLANK('New Site'!$D$12),HLOOKUP($C$5, Scenarios!$D$7:$AD$27, MATCH($B$21, Scenarios!$C$7:$C$28, FALSE), FALSE),'New Site'!$D$12)</f>
        <v>384</v>
      </c>
      <c r="AH21" s="113">
        <f>IF(ISBLANK('New Site'!$D$12),HLOOKUP($C$5, Scenarios!$D$7:$AD$27, MATCH($B$21, Scenarios!$C$7:$C$28, FALSE), FALSE),'New Site'!$D$12)</f>
        <v>384</v>
      </c>
      <c r="AI21" s="113">
        <f>IF(ISBLANK('New Site'!$D$12),HLOOKUP($C$5, Scenarios!$D$7:$AD$27, MATCH($B$21, Scenarios!$C$7:$C$28, FALSE), FALSE),'New Site'!$D$12)</f>
        <v>384</v>
      </c>
      <c r="AJ21" s="113">
        <f>IF(ISBLANK('New Site'!$D$12),HLOOKUP($C$5, Scenarios!$D$7:$AD$27, MATCH($B$21, Scenarios!$C$7:$C$28, FALSE), FALSE),'New Site'!$D$12)</f>
        <v>384</v>
      </c>
      <c r="AK21" s="113">
        <f>IF(ISBLANK('New Site'!$D$12),HLOOKUP($C$5, Scenarios!$D$7:$AD$27, MATCH($B$21, Scenarios!$C$7:$C$28, FALSE), FALSE),'New Site'!$D$12)</f>
        <v>384</v>
      </c>
      <c r="AL21" s="113">
        <f>IF(ISBLANK('New Site'!$D$12),HLOOKUP($C$5, Scenarios!$D$7:$AD$27, MATCH($B$21, Scenarios!$C$7:$C$28, FALSE), FALSE),'New Site'!$D$12)</f>
        <v>384</v>
      </c>
      <c r="AM21" s="113">
        <f>IF(ISBLANK('New Site'!$D$12),HLOOKUP($C$5, Scenarios!$D$7:$AD$27, MATCH($B$21, Scenarios!$C$7:$C$28, FALSE), FALSE),'New Site'!$D$12)</f>
        <v>384</v>
      </c>
      <c r="AN21" s="113">
        <f>IF(ISBLANK('New Site'!$D$12),HLOOKUP($C$5, Scenarios!$D$7:$AD$27, MATCH($B$21, Scenarios!$C$7:$C$28, FALSE), FALSE),'New Site'!$D$12)</f>
        <v>384</v>
      </c>
      <c r="AO21" s="113">
        <f>IF(ISBLANK('New Site'!$D$12),HLOOKUP($C$5, Scenarios!$D$7:$AD$27, MATCH($B$21, Scenarios!$C$7:$C$28, FALSE), FALSE),'New Site'!$D$12)</f>
        <v>384</v>
      </c>
      <c r="AP21" s="113">
        <f>IF(ISBLANK('New Site'!$D$12),HLOOKUP($C$5, Scenarios!$D$7:$AD$27, MATCH($B$21, Scenarios!$C$7:$C$28, FALSE), FALSE),'New Site'!$D$12)</f>
        <v>384</v>
      </c>
      <c r="AQ21" s="113">
        <f>IF(ISBLANK('New Site'!$D$12),HLOOKUP($C$5, Scenarios!$D$7:$AD$27, MATCH($B$21, Scenarios!$C$7:$C$28, FALSE), FALSE),'New Site'!$D$12)</f>
        <v>384</v>
      </c>
      <c r="AR21" s="113">
        <f>IF(ISBLANK('New Site'!$D$12),HLOOKUP($C$5, Scenarios!$D$7:$AD$27, MATCH($B$21, Scenarios!$C$7:$C$28, FALSE), FALSE),'New Site'!$D$12)</f>
        <v>384</v>
      </c>
      <c r="AS21" s="113">
        <f>IF(ISBLANK('New Site'!$D$12),HLOOKUP($C$5, Scenarios!$D$7:$AD$27, MATCH($B$21, Scenarios!$C$7:$C$28, FALSE), FALSE),'New Site'!$D$12)</f>
        <v>384</v>
      </c>
      <c r="AT21" s="113">
        <f>IF(ISBLANK('New Site'!$D$12),HLOOKUP($C$5, Scenarios!$D$7:$AD$27, MATCH($B$21, Scenarios!$C$7:$C$28, FALSE), FALSE),'New Site'!$D$12)</f>
        <v>384</v>
      </c>
      <c r="AU21" s="113">
        <f>IF(ISBLANK('New Site'!$D$12),HLOOKUP($C$5, Scenarios!$D$7:$AD$27, MATCH($B$21, Scenarios!$C$7:$C$28, FALSE), FALSE),'New Site'!$D$12)</f>
        <v>384</v>
      </c>
      <c r="AV21" s="113">
        <f>IF(ISBLANK('New Site'!$D$12),HLOOKUP($C$5, Scenarios!$D$7:$AD$27, MATCH($B$21, Scenarios!$C$7:$C$28, FALSE), FALSE),'New Site'!$D$12)</f>
        <v>384</v>
      </c>
      <c r="AW21" s="113">
        <f>IF(ISBLANK('New Site'!$D$12),HLOOKUP($C$5, Scenarios!$D$7:$AD$27, MATCH($B$21, Scenarios!$C$7:$C$28, FALSE), FALSE),'New Site'!$D$12)</f>
        <v>384</v>
      </c>
      <c r="AX21" s="113">
        <f>IF(ISBLANK('New Site'!$D$12),HLOOKUP($C$5, Scenarios!$D$7:$AD$27, MATCH($B$21, Scenarios!$C$7:$C$28, FALSE), FALSE),'New Site'!$D$12)</f>
        <v>384</v>
      </c>
      <c r="AY21" s="113">
        <f>IF(ISBLANK('New Site'!$D$12),HLOOKUP($C$5, Scenarios!$D$7:$AD$27, MATCH($B$21, Scenarios!$C$7:$C$28, FALSE), FALSE),'New Site'!$D$12)</f>
        <v>384</v>
      </c>
      <c r="AZ21" s="113">
        <f>IF(ISBLANK('New Site'!$D$12),HLOOKUP($C$5, Scenarios!$D$7:$AD$27, MATCH($B$21, Scenarios!$C$7:$C$28, FALSE), FALSE),'New Site'!$D$12)</f>
        <v>384</v>
      </c>
      <c r="BA21" s="113">
        <f>IF(ISBLANK('New Site'!$D$12),HLOOKUP($C$5, Scenarios!$D$7:$AD$27, MATCH($B$21, Scenarios!$C$7:$C$28, FALSE), FALSE),'New Site'!$D$12)</f>
        <v>384</v>
      </c>
      <c r="BB21" s="113">
        <f>IF(ISBLANK('New Site'!$D$12),HLOOKUP($C$5, Scenarios!$D$7:$AD$27, MATCH($B$21, Scenarios!$C$7:$C$28, FALSE), FALSE),'New Site'!$D$12)</f>
        <v>384</v>
      </c>
      <c r="BC21" s="113">
        <f>IF(ISBLANK('New Site'!$D$12),HLOOKUP($C$5, Scenarios!$D$7:$AD$27, MATCH($B$21, Scenarios!$C$7:$C$28, FALSE), FALSE),'New Site'!$D$12)</f>
        <v>384</v>
      </c>
      <c r="BD21" s="113">
        <f>IF(ISBLANK('New Site'!$D$12),HLOOKUP($C$5, Scenarios!$D$7:$AD$27, MATCH($B$21, Scenarios!$C$7:$C$28, FALSE), FALSE),'New Site'!$D$12)</f>
        <v>384</v>
      </c>
      <c r="BE21" s="113">
        <f>IF(ISBLANK('New Site'!$D$12),HLOOKUP($C$5, Scenarios!$D$7:$AD$27, MATCH($B$21, Scenarios!$C$7:$C$28, FALSE), FALSE),'New Site'!$D$12)</f>
        <v>384</v>
      </c>
      <c r="BF21" s="113">
        <f>IF(ISBLANK('New Site'!$D$12),HLOOKUP($C$5, Scenarios!$D$7:$AD$27, MATCH($B$21, Scenarios!$C$7:$C$28, FALSE), FALSE),'New Site'!$D$12)</f>
        <v>384</v>
      </c>
      <c r="BG21" s="113">
        <f>IF(ISBLANK('New Site'!$D$12),HLOOKUP($C$5, Scenarios!$D$7:$AD$27, MATCH($B$21, Scenarios!$C$7:$C$28, FALSE), FALSE),'New Site'!$D$12)</f>
        <v>384</v>
      </c>
      <c r="BH21" s="113">
        <f>IF(ISBLANK('New Site'!$D$12),HLOOKUP($C$5, Scenarios!$D$7:$AD$27, MATCH($B$21, Scenarios!$C$7:$C$28, FALSE), FALSE),'New Site'!$D$12)</f>
        <v>384</v>
      </c>
      <c r="BI21" s="113">
        <f>IF(ISBLANK('New Site'!$D$12),HLOOKUP($C$5, Scenarios!$D$7:$AD$27, MATCH($B$21, Scenarios!$C$7:$C$28, FALSE), FALSE),'New Site'!$D$12)</f>
        <v>384</v>
      </c>
      <c r="BJ21" s="113">
        <f>IF(ISBLANK('New Site'!$D$12),HLOOKUP($C$5, Scenarios!$D$7:$AD$27, MATCH($B$21, Scenarios!$C$7:$C$28, FALSE), FALSE),'New Site'!$D$12)</f>
        <v>384</v>
      </c>
      <c r="BK21" s="113">
        <f>IF(ISBLANK('New Site'!$D$12),HLOOKUP($C$5, Scenarios!$D$7:$AD$27, MATCH($B$21, Scenarios!$C$7:$C$28, FALSE), FALSE),'New Site'!$D$12)</f>
        <v>384</v>
      </c>
      <c r="BL21" s="113">
        <f>IF(ISBLANK('New Site'!$D$12),HLOOKUP($C$5, Scenarios!$D$7:$AD$27, MATCH($B$21, Scenarios!$C$7:$C$28, FALSE), FALSE),'New Site'!$D$12)</f>
        <v>384</v>
      </c>
      <c r="BM21" s="113">
        <f>IF(ISBLANK('New Site'!$D$12),HLOOKUP($C$5, Scenarios!$D$7:$AD$27, MATCH($B$21, Scenarios!$C$7:$C$28, FALSE), FALSE),'New Site'!$D$12)</f>
        <v>384</v>
      </c>
    </row>
    <row r="22" spans="1:71" x14ac:dyDescent="0.35">
      <c r="B22" s="4" t="s">
        <v>99</v>
      </c>
      <c r="C22" s="107">
        <f>SUM(E22:BM22)</f>
        <v>7548.4467988259148</v>
      </c>
      <c r="D22" s="5"/>
      <c r="E22" s="5">
        <f>IF(ISBLANK('New Site'!$D$13),HLOOKUP($C$5, Scenarios!$D$7:$AD$27, MATCH($B$22, Scenarios!$C$7:$C$28, FALSE), FALSE),('New Site'!$D$13*'New Site'!$I$12)/1000)</f>
        <v>164.7</v>
      </c>
      <c r="F22" s="5">
        <f>E22*(1-$B$71)</f>
        <v>163.053</v>
      </c>
      <c r="G22" s="5">
        <f t="shared" ref="G22:BM22" si="8">F22*(1-$B$71)</f>
        <v>161.42247</v>
      </c>
      <c r="H22" s="5">
        <f t="shared" si="8"/>
        <v>159.80824530000001</v>
      </c>
      <c r="I22" s="5">
        <f>H22*(1-$B$71)</f>
        <v>158.21016284700002</v>
      </c>
      <c r="J22" s="5">
        <f t="shared" si="8"/>
        <v>156.62806121853001</v>
      </c>
      <c r="K22" s="5">
        <f t="shared" si="8"/>
        <v>155.06178060634471</v>
      </c>
      <c r="L22" s="5">
        <f t="shared" si="8"/>
        <v>153.51116280028126</v>
      </c>
      <c r="M22" s="5">
        <f t="shared" si="8"/>
        <v>151.97605117227843</v>
      </c>
      <c r="N22" s="5">
        <f t="shared" si="8"/>
        <v>150.45629066055565</v>
      </c>
      <c r="O22" s="5">
        <f t="shared" si="8"/>
        <v>148.95172775395008</v>
      </c>
      <c r="P22" s="5">
        <f t="shared" si="8"/>
        <v>147.46221047641058</v>
      </c>
      <c r="Q22" s="5">
        <f t="shared" si="8"/>
        <v>145.98758837164647</v>
      </c>
      <c r="R22" s="5">
        <f t="shared" si="8"/>
        <v>144.52771248792999</v>
      </c>
      <c r="S22" s="5">
        <f t="shared" si="8"/>
        <v>143.08243536305068</v>
      </c>
      <c r="T22" s="5">
        <f t="shared" si="8"/>
        <v>141.65161100942018</v>
      </c>
      <c r="U22" s="5">
        <f t="shared" si="8"/>
        <v>140.23509489932599</v>
      </c>
      <c r="V22" s="5">
        <f t="shared" si="8"/>
        <v>138.83274395033271</v>
      </c>
      <c r="W22" s="5">
        <f t="shared" si="8"/>
        <v>137.44441651082937</v>
      </c>
      <c r="X22" s="5">
        <f t="shared" si="8"/>
        <v>136.06997234572108</v>
      </c>
      <c r="Y22" s="5">
        <f t="shared" si="8"/>
        <v>134.70927262226388</v>
      </c>
      <c r="Z22" s="5">
        <f t="shared" si="8"/>
        <v>133.36217989604125</v>
      </c>
      <c r="AA22" s="5">
        <f t="shared" si="8"/>
        <v>132.02855809708083</v>
      </c>
      <c r="AB22" s="5">
        <f t="shared" si="8"/>
        <v>130.70827251611001</v>
      </c>
      <c r="AC22" s="5">
        <f t="shared" si="8"/>
        <v>129.40118979094891</v>
      </c>
      <c r="AD22" s="5">
        <f t="shared" si="8"/>
        <v>128.10717789303942</v>
      </c>
      <c r="AE22" s="5">
        <f t="shared" si="8"/>
        <v>126.82610611410902</v>
      </c>
      <c r="AF22" s="5">
        <f t="shared" si="8"/>
        <v>125.55784505296793</v>
      </c>
      <c r="AG22" s="5">
        <f t="shared" si="8"/>
        <v>124.30226660243825</v>
      </c>
      <c r="AH22" s="5">
        <f t="shared" si="8"/>
        <v>123.05924393641386</v>
      </c>
      <c r="AI22" s="5">
        <f t="shared" si="8"/>
        <v>121.82865149704972</v>
      </c>
      <c r="AJ22" s="5">
        <f t="shared" si="8"/>
        <v>120.61036498207922</v>
      </c>
      <c r="AK22" s="5">
        <f t="shared" si="8"/>
        <v>119.40426133225843</v>
      </c>
      <c r="AL22" s="5">
        <f t="shared" si="8"/>
        <v>118.21021871893585</v>
      </c>
      <c r="AM22" s="5">
        <f t="shared" si="8"/>
        <v>117.02811653174649</v>
      </c>
      <c r="AN22" s="5">
        <f t="shared" si="8"/>
        <v>115.85783536642903</v>
      </c>
      <c r="AO22" s="5">
        <f t="shared" si="8"/>
        <v>114.69925701276473</v>
      </c>
      <c r="AP22" s="5">
        <f t="shared" si="8"/>
        <v>113.55226444263708</v>
      </c>
      <c r="AQ22" s="5">
        <f t="shared" si="8"/>
        <v>112.41674179821071</v>
      </c>
      <c r="AR22" s="5">
        <f t="shared" si="8"/>
        <v>111.2925743802286</v>
      </c>
      <c r="AS22" s="5">
        <f t="shared" si="8"/>
        <v>110.17964863642631</v>
      </c>
      <c r="AT22" s="5">
        <f t="shared" si="8"/>
        <v>109.07785215006204</v>
      </c>
      <c r="AU22" s="5">
        <f t="shared" si="8"/>
        <v>107.98707362856142</v>
      </c>
      <c r="AV22" s="5">
        <f t="shared" si="8"/>
        <v>106.90720289227581</v>
      </c>
      <c r="AW22" s="5">
        <f t="shared" si="8"/>
        <v>105.83813086335304</v>
      </c>
      <c r="AX22" s="5">
        <f t="shared" si="8"/>
        <v>104.77974955471952</v>
      </c>
      <c r="AY22" s="5">
        <f t="shared" si="8"/>
        <v>103.73195205917231</v>
      </c>
      <c r="AZ22" s="5">
        <f t="shared" si="8"/>
        <v>102.69463253858059</v>
      </c>
      <c r="BA22" s="5">
        <f t="shared" si="8"/>
        <v>101.66768621319478</v>
      </c>
      <c r="BB22" s="5">
        <f t="shared" si="8"/>
        <v>100.65100935106284</v>
      </c>
      <c r="BC22" s="5">
        <f t="shared" si="8"/>
        <v>99.644499257552212</v>
      </c>
      <c r="BD22" s="5">
        <f t="shared" si="8"/>
        <v>98.648054264976693</v>
      </c>
      <c r="BE22" s="5">
        <f t="shared" si="8"/>
        <v>97.661573722326921</v>
      </c>
      <c r="BF22" s="5">
        <f t="shared" si="8"/>
        <v>96.684957985103651</v>
      </c>
      <c r="BG22" s="5">
        <f t="shared" si="8"/>
        <v>95.718108405252607</v>
      </c>
      <c r="BH22" s="5">
        <f t="shared" si="8"/>
        <v>94.760927321200086</v>
      </c>
      <c r="BI22" s="5">
        <f t="shared" si="8"/>
        <v>93.813318047988091</v>
      </c>
      <c r="BJ22" s="5">
        <f t="shared" si="8"/>
        <v>92.87518486750821</v>
      </c>
      <c r="BK22" s="5">
        <f t="shared" si="8"/>
        <v>91.946433018833133</v>
      </c>
      <c r="BL22" s="5">
        <f t="shared" si="8"/>
        <v>91.0269686886448</v>
      </c>
      <c r="BM22" s="5">
        <f t="shared" si="8"/>
        <v>90.116699001758349</v>
      </c>
      <c r="BN22" s="5"/>
      <c r="BO22" s="5"/>
      <c r="BP22" s="5"/>
      <c r="BQ22" s="5"/>
      <c r="BR22" s="5"/>
      <c r="BS22" s="5"/>
    </row>
    <row r="23" spans="1:71" x14ac:dyDescent="0.35">
      <c r="B23" s="5"/>
      <c r="C23" s="107"/>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row>
    <row r="24" spans="1:71" x14ac:dyDescent="0.35">
      <c r="B24" s="218" t="s">
        <v>100</v>
      </c>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row>
    <row r="25" spans="1:71" s="118" customFormat="1" x14ac:dyDescent="0.35">
      <c r="A25" s="4"/>
      <c r="B25" s="120" t="s">
        <v>101</v>
      </c>
      <c r="C25" s="122"/>
      <c r="D25" s="123"/>
      <c r="E25" s="124" t="str">
        <f>IF($C$5="New Site",'New Site'!$H$30,'New Site'!$I$30)</f>
        <v/>
      </c>
      <c r="F25" s="124">
        <f>'Highfields Upper'!H30</f>
        <v>127</v>
      </c>
      <c r="G25" s="124">
        <f>F25*(1+$B$76)</f>
        <v>129.54</v>
      </c>
      <c r="H25" s="124">
        <f>G25*(1+$B$76)</f>
        <v>132.13079999999999</v>
      </c>
      <c r="I25" s="124">
        <f t="shared" ref="I25:BM25" si="9">H25*(1+$B$76)</f>
        <v>134.773416</v>
      </c>
      <c r="J25" s="124">
        <f t="shared" si="9"/>
        <v>137.46888432</v>
      </c>
      <c r="K25" s="124">
        <f t="shared" si="9"/>
        <v>140.21826200640001</v>
      </c>
      <c r="L25" s="124">
        <f t="shared" si="9"/>
        <v>143.022627246528</v>
      </c>
      <c r="M25" s="124">
        <f t="shared" si="9"/>
        <v>145.88307979145856</v>
      </c>
      <c r="N25" s="124">
        <f t="shared" si="9"/>
        <v>148.80074138728773</v>
      </c>
      <c r="O25" s="124">
        <f t="shared" si="9"/>
        <v>151.77675621503349</v>
      </c>
      <c r="P25" s="124">
        <f t="shared" si="9"/>
        <v>154.81229133933417</v>
      </c>
      <c r="Q25" s="124">
        <f t="shared" si="9"/>
        <v>157.90853716612085</v>
      </c>
      <c r="R25" s="124">
        <f t="shared" si="9"/>
        <v>161.06670790944327</v>
      </c>
      <c r="S25" s="124">
        <f t="shared" si="9"/>
        <v>164.28804206763215</v>
      </c>
      <c r="T25" s="124">
        <f t="shared" si="9"/>
        <v>167.57380290898479</v>
      </c>
      <c r="U25" s="124">
        <f t="shared" si="9"/>
        <v>170.92527896716447</v>
      </c>
      <c r="V25" s="124">
        <f t="shared" si="9"/>
        <v>174.34378454650778</v>
      </c>
      <c r="W25" s="124">
        <f t="shared" si="9"/>
        <v>177.83066023743794</v>
      </c>
      <c r="X25" s="124">
        <f t="shared" si="9"/>
        <v>181.38727344218671</v>
      </c>
      <c r="Y25" s="124">
        <f t="shared" si="9"/>
        <v>185.01501891103044</v>
      </c>
      <c r="Z25" s="124">
        <f t="shared" si="9"/>
        <v>188.71531928925106</v>
      </c>
      <c r="AA25" s="124">
        <f t="shared" si="9"/>
        <v>192.48962567503608</v>
      </c>
      <c r="AB25" s="124">
        <f t="shared" si="9"/>
        <v>196.3394181885368</v>
      </c>
      <c r="AC25" s="124">
        <f t="shared" si="9"/>
        <v>200.26620655230752</v>
      </c>
      <c r="AD25" s="124">
        <f t="shared" si="9"/>
        <v>204.27153068335369</v>
      </c>
      <c r="AE25" s="124">
        <f t="shared" si="9"/>
        <v>208.35696129702077</v>
      </c>
      <c r="AF25" s="124">
        <f t="shared" si="9"/>
        <v>212.52410052296119</v>
      </c>
      <c r="AG25" s="124">
        <f t="shared" si="9"/>
        <v>216.77458253342041</v>
      </c>
      <c r="AH25" s="124">
        <f t="shared" si="9"/>
        <v>221.11007418408883</v>
      </c>
      <c r="AI25" s="124">
        <f t="shared" si="9"/>
        <v>225.53227566777062</v>
      </c>
      <c r="AJ25" s="124">
        <f t="shared" si="9"/>
        <v>230.04292118112605</v>
      </c>
      <c r="AK25" s="124">
        <f t="shared" si="9"/>
        <v>234.64377960474857</v>
      </c>
      <c r="AL25" s="124">
        <f t="shared" si="9"/>
        <v>239.33665519684354</v>
      </c>
      <c r="AM25" s="124">
        <f t="shared" si="9"/>
        <v>244.12338830078042</v>
      </c>
      <c r="AN25" s="124">
        <f t="shared" si="9"/>
        <v>249.00585606679604</v>
      </c>
      <c r="AO25" s="124">
        <f t="shared" si="9"/>
        <v>253.98597318813196</v>
      </c>
      <c r="AP25" s="124">
        <f t="shared" si="9"/>
        <v>259.06569265189461</v>
      </c>
      <c r="AQ25" s="124">
        <f t="shared" si="9"/>
        <v>264.24700650493253</v>
      </c>
      <c r="AR25" s="124">
        <f t="shared" si="9"/>
        <v>269.5319466350312</v>
      </c>
      <c r="AS25" s="124">
        <f t="shared" si="9"/>
        <v>274.92258556773186</v>
      </c>
      <c r="AT25" s="124">
        <f t="shared" si="9"/>
        <v>280.42103727908648</v>
      </c>
      <c r="AU25" s="124">
        <f t="shared" si="9"/>
        <v>286.0294580246682</v>
      </c>
      <c r="AV25" s="124">
        <f t="shared" si="9"/>
        <v>291.75004718516158</v>
      </c>
      <c r="AW25" s="124">
        <f t="shared" si="9"/>
        <v>297.5850481288648</v>
      </c>
      <c r="AX25" s="124">
        <f t="shared" si="9"/>
        <v>303.53674909144212</v>
      </c>
      <c r="AY25" s="124">
        <f t="shared" si="9"/>
        <v>309.60748407327094</v>
      </c>
      <c r="AZ25" s="124">
        <f t="shared" si="9"/>
        <v>315.79963375473636</v>
      </c>
      <c r="BA25" s="124">
        <f t="shared" si="9"/>
        <v>322.11562642983108</v>
      </c>
      <c r="BB25" s="124">
        <f t="shared" si="9"/>
        <v>328.55793895842771</v>
      </c>
      <c r="BC25" s="124">
        <f t="shared" si="9"/>
        <v>335.12909773759628</v>
      </c>
      <c r="BD25" s="124">
        <f t="shared" si="9"/>
        <v>341.83167969234819</v>
      </c>
      <c r="BE25" s="124">
        <f t="shared" si="9"/>
        <v>348.66831328619514</v>
      </c>
      <c r="BF25" s="124">
        <f t="shared" si="9"/>
        <v>355.64167955191903</v>
      </c>
      <c r="BG25" s="124">
        <f t="shared" si="9"/>
        <v>362.75451314295742</v>
      </c>
      <c r="BH25" s="124">
        <f t="shared" si="9"/>
        <v>370.00960340581656</v>
      </c>
      <c r="BI25" s="124">
        <f t="shared" si="9"/>
        <v>377.40979547393289</v>
      </c>
      <c r="BJ25" s="124">
        <f t="shared" si="9"/>
        <v>384.95799138341152</v>
      </c>
      <c r="BK25" s="124">
        <f t="shared" si="9"/>
        <v>392.65715121107974</v>
      </c>
      <c r="BL25" s="124">
        <f t="shared" si="9"/>
        <v>400.51029423530133</v>
      </c>
      <c r="BM25" s="124">
        <f t="shared" si="9"/>
        <v>408.52050012000734</v>
      </c>
      <c r="BN25" s="124"/>
      <c r="BO25" s="124"/>
      <c r="BP25" s="124"/>
      <c r="BQ25" s="124"/>
      <c r="BR25" s="124"/>
      <c r="BS25" s="124"/>
    </row>
    <row r="26" spans="1:71" s="23" customFormat="1" x14ac:dyDescent="0.35">
      <c r="A26" s="129"/>
      <c r="B26" s="47" t="s">
        <v>102</v>
      </c>
      <c r="C26" s="107"/>
      <c r="E26" s="5">
        <f>'Highfields Upper'!D31</f>
        <v>55</v>
      </c>
      <c r="F26" s="5">
        <f>'Highfields Upper'!D31</f>
        <v>55</v>
      </c>
      <c r="G26" s="5">
        <f t="shared" ref="G26:V28" si="10">F26*(1+$B$76)</f>
        <v>56.1</v>
      </c>
      <c r="H26" s="5">
        <f t="shared" si="10"/>
        <v>57.222000000000001</v>
      </c>
      <c r="I26" s="5">
        <f t="shared" si="10"/>
        <v>58.366440000000004</v>
      </c>
      <c r="J26" s="5">
        <f t="shared" si="10"/>
        <v>59.533768800000004</v>
      </c>
      <c r="K26" s="5">
        <f t="shared" si="10"/>
        <v>60.724444176000006</v>
      </c>
      <c r="L26" s="5">
        <f t="shared" si="10"/>
        <v>61.938933059520004</v>
      </c>
      <c r="M26" s="5">
        <f t="shared" si="10"/>
        <v>63.177711720710406</v>
      </c>
      <c r="N26" s="5">
        <f t="shared" si="10"/>
        <v>64.441265955124621</v>
      </c>
      <c r="O26" s="5">
        <f t="shared" si="10"/>
        <v>65.730091274227121</v>
      </c>
      <c r="P26" s="5">
        <f t="shared" si="10"/>
        <v>67.044693099711665</v>
      </c>
      <c r="Q26" s="5">
        <f t="shared" si="10"/>
        <v>68.385586961705897</v>
      </c>
      <c r="R26" s="5">
        <f t="shared" si="10"/>
        <v>69.753298700940022</v>
      </c>
      <c r="S26" s="5">
        <f t="shared" si="10"/>
        <v>71.148364674958827</v>
      </c>
      <c r="T26" s="5">
        <f t="shared" si="10"/>
        <v>72.571331968458011</v>
      </c>
      <c r="U26" s="5">
        <f t="shared" si="10"/>
        <v>74.022758607827171</v>
      </c>
      <c r="V26" s="5">
        <f t="shared" si="10"/>
        <v>75.50321377998371</v>
      </c>
      <c r="W26" s="5">
        <f t="shared" ref="W26:AL28" si="11">V26*(1+$B$76)</f>
        <v>77.013278055583385</v>
      </c>
      <c r="X26" s="5">
        <f t="shared" si="11"/>
        <v>78.553543616695052</v>
      </c>
      <c r="Y26" s="5">
        <f t="shared" si="11"/>
        <v>80.124614489028957</v>
      </c>
      <c r="Z26" s="5">
        <f t="shared" si="11"/>
        <v>81.727106778809542</v>
      </c>
      <c r="AA26" s="5">
        <f t="shared" si="11"/>
        <v>83.361648914385739</v>
      </c>
      <c r="AB26" s="5">
        <f t="shared" si="11"/>
        <v>85.028881892673454</v>
      </c>
      <c r="AC26" s="5">
        <f t="shared" si="11"/>
        <v>86.729459530526924</v>
      </c>
      <c r="AD26" s="5">
        <f t="shared" si="11"/>
        <v>88.464048721137459</v>
      </c>
      <c r="AE26" s="5">
        <f t="shared" si="11"/>
        <v>90.233329695560215</v>
      </c>
      <c r="AF26" s="5">
        <f t="shared" si="11"/>
        <v>92.037996289471423</v>
      </c>
      <c r="AG26" s="5">
        <f t="shared" si="11"/>
        <v>93.87875621526085</v>
      </c>
      <c r="AH26" s="5">
        <f t="shared" si="11"/>
        <v>95.756331339566074</v>
      </c>
      <c r="AI26" s="5">
        <f t="shared" si="11"/>
        <v>97.671457966357394</v>
      </c>
      <c r="AJ26" s="5">
        <f t="shared" si="11"/>
        <v>99.624887125684538</v>
      </c>
      <c r="AK26" s="5">
        <f t="shared" si="11"/>
        <v>101.61738486819823</v>
      </c>
      <c r="AL26" s="5">
        <f t="shared" si="11"/>
        <v>103.64973256556219</v>
      </c>
      <c r="AM26" s="5">
        <f t="shared" ref="AM26:BB28" si="12">AL26*(1+$B$76)</f>
        <v>105.72272721687344</v>
      </c>
      <c r="AN26" s="5">
        <f t="shared" si="12"/>
        <v>107.83718176121091</v>
      </c>
      <c r="AO26" s="5">
        <f t="shared" si="12"/>
        <v>109.99392539643513</v>
      </c>
      <c r="AP26" s="5">
        <f t="shared" si="12"/>
        <v>112.19380390436383</v>
      </c>
      <c r="AQ26" s="5">
        <f t="shared" si="12"/>
        <v>114.43767998245112</v>
      </c>
      <c r="AR26" s="5">
        <f t="shared" si="12"/>
        <v>116.72643358210014</v>
      </c>
      <c r="AS26" s="5">
        <f t="shared" si="12"/>
        <v>119.06096225374215</v>
      </c>
      <c r="AT26" s="5">
        <f t="shared" si="12"/>
        <v>121.44218149881699</v>
      </c>
      <c r="AU26" s="5">
        <f t="shared" si="12"/>
        <v>123.87102512879333</v>
      </c>
      <c r="AV26" s="5">
        <f t="shared" si="12"/>
        <v>126.3484456313692</v>
      </c>
      <c r="AW26" s="5">
        <f t="shared" si="12"/>
        <v>128.87541454399658</v>
      </c>
      <c r="AX26" s="5">
        <f t="shared" si="12"/>
        <v>131.45292283487652</v>
      </c>
      <c r="AY26" s="5">
        <f t="shared" si="12"/>
        <v>134.08198129157404</v>
      </c>
      <c r="AZ26" s="5">
        <f t="shared" si="12"/>
        <v>136.76362091740552</v>
      </c>
      <c r="BA26" s="5">
        <f t="shared" si="12"/>
        <v>139.49889333575362</v>
      </c>
      <c r="BB26" s="5">
        <f t="shared" si="12"/>
        <v>142.2888712024687</v>
      </c>
      <c r="BC26" s="5">
        <f t="shared" ref="BC26:BM28" si="13">BB26*(1+$B$76)</f>
        <v>145.13464862651807</v>
      </c>
      <c r="BD26" s="5">
        <f t="shared" si="13"/>
        <v>148.03734159904843</v>
      </c>
      <c r="BE26" s="5">
        <f t="shared" si="13"/>
        <v>150.9980884310294</v>
      </c>
      <c r="BF26" s="5">
        <f t="shared" si="13"/>
        <v>154.01805019964999</v>
      </c>
      <c r="BG26" s="5">
        <f t="shared" si="13"/>
        <v>157.098411203643</v>
      </c>
      <c r="BH26" s="5">
        <f t="shared" si="13"/>
        <v>160.24037942771585</v>
      </c>
      <c r="BI26" s="5">
        <f t="shared" si="13"/>
        <v>163.44518701627018</v>
      </c>
      <c r="BJ26" s="5">
        <f t="shared" si="13"/>
        <v>166.7140907565956</v>
      </c>
      <c r="BK26" s="5">
        <f t="shared" si="13"/>
        <v>170.0483725717275</v>
      </c>
      <c r="BL26" s="5">
        <f t="shared" si="13"/>
        <v>173.44934002316205</v>
      </c>
      <c r="BM26" s="5">
        <f t="shared" si="13"/>
        <v>176.91832682362531</v>
      </c>
      <c r="BN26" s="5"/>
      <c r="BO26" s="5"/>
      <c r="BP26" s="5"/>
      <c r="BQ26" s="5"/>
      <c r="BR26" s="5"/>
      <c r="BS26" s="5"/>
    </row>
    <row r="27" spans="1:71" s="23" customFormat="1" x14ac:dyDescent="0.35">
      <c r="A27" s="129"/>
      <c r="B27" s="47" t="s">
        <v>103</v>
      </c>
      <c r="C27" s="107"/>
      <c r="E27" s="5">
        <f>'Highfields Upper'!D31</f>
        <v>55</v>
      </c>
      <c r="F27" s="5">
        <f>'Highfields Upper'!D31</f>
        <v>55</v>
      </c>
      <c r="G27" s="5">
        <f t="shared" si="10"/>
        <v>56.1</v>
      </c>
      <c r="H27" s="5">
        <f t="shared" si="10"/>
        <v>57.222000000000001</v>
      </c>
      <c r="I27" s="5">
        <f t="shared" si="10"/>
        <v>58.366440000000004</v>
      </c>
      <c r="J27" s="5">
        <f t="shared" si="10"/>
        <v>59.533768800000004</v>
      </c>
      <c r="K27" s="5">
        <f t="shared" si="10"/>
        <v>60.724444176000006</v>
      </c>
      <c r="L27" s="5">
        <f t="shared" si="10"/>
        <v>61.938933059520004</v>
      </c>
      <c r="M27" s="5">
        <f t="shared" si="10"/>
        <v>63.177711720710406</v>
      </c>
      <c r="N27" s="5">
        <f t="shared" si="10"/>
        <v>64.441265955124621</v>
      </c>
      <c r="O27" s="5">
        <f t="shared" si="10"/>
        <v>65.730091274227121</v>
      </c>
      <c r="P27" s="5">
        <f t="shared" si="10"/>
        <v>67.044693099711665</v>
      </c>
      <c r="Q27" s="5">
        <f t="shared" si="10"/>
        <v>68.385586961705897</v>
      </c>
      <c r="R27" s="5">
        <f t="shared" si="10"/>
        <v>69.753298700940022</v>
      </c>
      <c r="S27" s="5">
        <f t="shared" si="10"/>
        <v>71.148364674958827</v>
      </c>
      <c r="T27" s="5">
        <f t="shared" si="10"/>
        <v>72.571331968458011</v>
      </c>
      <c r="U27" s="5">
        <f t="shared" si="10"/>
        <v>74.022758607827171</v>
      </c>
      <c r="V27" s="5">
        <f t="shared" si="10"/>
        <v>75.50321377998371</v>
      </c>
      <c r="W27" s="5">
        <f t="shared" si="11"/>
        <v>77.013278055583385</v>
      </c>
      <c r="X27" s="5">
        <f t="shared" si="11"/>
        <v>78.553543616695052</v>
      </c>
      <c r="Y27" s="5">
        <f t="shared" si="11"/>
        <v>80.124614489028957</v>
      </c>
      <c r="Z27" s="5">
        <f t="shared" si="11"/>
        <v>81.727106778809542</v>
      </c>
      <c r="AA27" s="5">
        <f t="shared" si="11"/>
        <v>83.361648914385739</v>
      </c>
      <c r="AB27" s="5">
        <f t="shared" si="11"/>
        <v>85.028881892673454</v>
      </c>
      <c r="AC27" s="5">
        <f t="shared" si="11"/>
        <v>86.729459530526924</v>
      </c>
      <c r="AD27" s="5">
        <f t="shared" si="11"/>
        <v>88.464048721137459</v>
      </c>
      <c r="AE27" s="5">
        <f t="shared" si="11"/>
        <v>90.233329695560215</v>
      </c>
      <c r="AF27" s="5">
        <f t="shared" si="11"/>
        <v>92.037996289471423</v>
      </c>
      <c r="AG27" s="5">
        <f t="shared" si="11"/>
        <v>93.87875621526085</v>
      </c>
      <c r="AH27" s="5">
        <f t="shared" si="11"/>
        <v>95.756331339566074</v>
      </c>
      <c r="AI27" s="5">
        <f t="shared" si="11"/>
        <v>97.671457966357394</v>
      </c>
      <c r="AJ27" s="5">
        <f t="shared" si="11"/>
        <v>99.624887125684538</v>
      </c>
      <c r="AK27" s="5">
        <f t="shared" si="11"/>
        <v>101.61738486819823</v>
      </c>
      <c r="AL27" s="5">
        <f t="shared" si="11"/>
        <v>103.64973256556219</v>
      </c>
      <c r="AM27" s="5">
        <f t="shared" si="12"/>
        <v>105.72272721687344</v>
      </c>
      <c r="AN27" s="5">
        <f t="shared" si="12"/>
        <v>107.83718176121091</v>
      </c>
      <c r="AO27" s="5">
        <f t="shared" si="12"/>
        <v>109.99392539643513</v>
      </c>
      <c r="AP27" s="5">
        <f t="shared" si="12"/>
        <v>112.19380390436383</v>
      </c>
      <c r="AQ27" s="5">
        <f t="shared" si="12"/>
        <v>114.43767998245112</v>
      </c>
      <c r="AR27" s="5">
        <f t="shared" si="12"/>
        <v>116.72643358210014</v>
      </c>
      <c r="AS27" s="5">
        <f t="shared" si="12"/>
        <v>119.06096225374215</v>
      </c>
      <c r="AT27" s="5">
        <f t="shared" si="12"/>
        <v>121.44218149881699</v>
      </c>
      <c r="AU27" s="5">
        <f t="shared" si="12"/>
        <v>123.87102512879333</v>
      </c>
      <c r="AV27" s="5">
        <f t="shared" si="12"/>
        <v>126.3484456313692</v>
      </c>
      <c r="AW27" s="5">
        <f t="shared" si="12"/>
        <v>128.87541454399658</v>
      </c>
      <c r="AX27" s="5">
        <f t="shared" si="12"/>
        <v>131.45292283487652</v>
      </c>
      <c r="AY27" s="5">
        <f t="shared" si="12"/>
        <v>134.08198129157404</v>
      </c>
      <c r="AZ27" s="5">
        <f t="shared" si="12"/>
        <v>136.76362091740552</v>
      </c>
      <c r="BA27" s="5">
        <f t="shared" si="12"/>
        <v>139.49889333575362</v>
      </c>
      <c r="BB27" s="5">
        <f t="shared" si="12"/>
        <v>142.2888712024687</v>
      </c>
      <c r="BC27" s="5">
        <f t="shared" si="13"/>
        <v>145.13464862651807</v>
      </c>
      <c r="BD27" s="5">
        <f t="shared" si="13"/>
        <v>148.03734159904843</v>
      </c>
      <c r="BE27" s="5">
        <f t="shared" si="13"/>
        <v>150.9980884310294</v>
      </c>
      <c r="BF27" s="5">
        <f t="shared" si="13"/>
        <v>154.01805019964999</v>
      </c>
      <c r="BG27" s="5">
        <f t="shared" si="13"/>
        <v>157.098411203643</v>
      </c>
      <c r="BH27" s="5">
        <f t="shared" si="13"/>
        <v>160.24037942771585</v>
      </c>
      <c r="BI27" s="5">
        <f t="shared" si="13"/>
        <v>163.44518701627018</v>
      </c>
      <c r="BJ27" s="5">
        <f t="shared" si="13"/>
        <v>166.7140907565956</v>
      </c>
      <c r="BK27" s="5">
        <f t="shared" si="13"/>
        <v>170.0483725717275</v>
      </c>
      <c r="BL27" s="5">
        <f t="shared" si="13"/>
        <v>173.44934002316205</v>
      </c>
      <c r="BM27" s="5">
        <f t="shared" si="13"/>
        <v>176.91832682362531</v>
      </c>
      <c r="BN27" s="5"/>
      <c r="BO27" s="5"/>
      <c r="BP27" s="5"/>
      <c r="BQ27" s="5"/>
      <c r="BR27" s="5"/>
      <c r="BS27" s="5"/>
    </row>
    <row r="28" spans="1:71" x14ac:dyDescent="0.35">
      <c r="B28" s="41" t="s">
        <v>104</v>
      </c>
      <c r="C28" s="107"/>
      <c r="D28" s="5"/>
      <c r="E28" s="5">
        <f>'Highfields Upper'!$D$30</f>
        <v>114</v>
      </c>
      <c r="F28" s="5">
        <f>'Highfields Upper'!$D$30</f>
        <v>114</v>
      </c>
      <c r="G28" s="5">
        <f t="shared" si="10"/>
        <v>116.28</v>
      </c>
      <c r="H28" s="5">
        <f t="shared" si="10"/>
        <v>118.60560000000001</v>
      </c>
      <c r="I28" s="5">
        <f t="shared" si="10"/>
        <v>120.97771200000001</v>
      </c>
      <c r="J28" s="5">
        <f t="shared" si="10"/>
        <v>123.39726624000001</v>
      </c>
      <c r="K28" s="5">
        <f t="shared" si="10"/>
        <v>125.86521156480001</v>
      </c>
      <c r="L28" s="5">
        <f t="shared" si="10"/>
        <v>128.38251579609602</v>
      </c>
      <c r="M28" s="5">
        <f t="shared" si="10"/>
        <v>130.95016611201794</v>
      </c>
      <c r="N28" s="5">
        <f t="shared" si="10"/>
        <v>133.5691694342583</v>
      </c>
      <c r="O28" s="5">
        <f t="shared" si="10"/>
        <v>136.24055282294347</v>
      </c>
      <c r="P28" s="5">
        <f t="shared" si="10"/>
        <v>138.96536387940233</v>
      </c>
      <c r="Q28" s="5">
        <f t="shared" si="10"/>
        <v>141.74467115699039</v>
      </c>
      <c r="R28" s="5">
        <f t="shared" si="10"/>
        <v>144.57956458013021</v>
      </c>
      <c r="S28" s="5">
        <f t="shared" si="10"/>
        <v>147.4711558717328</v>
      </c>
      <c r="T28" s="5">
        <f t="shared" si="10"/>
        <v>150.42057898916747</v>
      </c>
      <c r="U28" s="5">
        <f t="shared" si="10"/>
        <v>153.42899056895081</v>
      </c>
      <c r="V28" s="5">
        <f t="shared" si="10"/>
        <v>156.49757038032982</v>
      </c>
      <c r="W28" s="5">
        <f t="shared" si="11"/>
        <v>159.62752178793642</v>
      </c>
      <c r="X28" s="5">
        <f t="shared" si="11"/>
        <v>162.82007222369515</v>
      </c>
      <c r="Y28" s="5">
        <f t="shared" si="11"/>
        <v>166.07647366816906</v>
      </c>
      <c r="Z28" s="5">
        <f t="shared" si="11"/>
        <v>169.39800314153246</v>
      </c>
      <c r="AA28" s="5">
        <f t="shared" si="11"/>
        <v>172.7859632043631</v>
      </c>
      <c r="AB28" s="5">
        <f t="shared" si="11"/>
        <v>176.24168246845036</v>
      </c>
      <c r="AC28" s="5">
        <f t="shared" si="11"/>
        <v>179.76651611781938</v>
      </c>
      <c r="AD28" s="5">
        <f t="shared" si="11"/>
        <v>183.36184644017578</v>
      </c>
      <c r="AE28" s="5">
        <f t="shared" si="11"/>
        <v>187.02908336897931</v>
      </c>
      <c r="AF28" s="5">
        <f t="shared" si="11"/>
        <v>190.7696650363589</v>
      </c>
      <c r="AG28" s="5">
        <f t="shared" si="11"/>
        <v>194.58505833708608</v>
      </c>
      <c r="AH28" s="5">
        <f t="shared" si="11"/>
        <v>198.47675950382779</v>
      </c>
      <c r="AI28" s="5">
        <f t="shared" si="11"/>
        <v>202.44629469390435</v>
      </c>
      <c r="AJ28" s="5">
        <f t="shared" si="11"/>
        <v>206.49522058778243</v>
      </c>
      <c r="AK28" s="5">
        <f t="shared" si="11"/>
        <v>210.62512499953809</v>
      </c>
      <c r="AL28" s="5">
        <f t="shared" si="11"/>
        <v>214.83762749952885</v>
      </c>
      <c r="AM28" s="5">
        <f t="shared" si="12"/>
        <v>219.13438004951942</v>
      </c>
      <c r="AN28" s="5">
        <f t="shared" si="12"/>
        <v>223.5170676505098</v>
      </c>
      <c r="AO28" s="5">
        <f t="shared" si="12"/>
        <v>227.98740900352001</v>
      </c>
      <c r="AP28" s="5">
        <f t="shared" si="12"/>
        <v>232.54715718359043</v>
      </c>
      <c r="AQ28" s="5">
        <f t="shared" si="12"/>
        <v>237.19810032726224</v>
      </c>
      <c r="AR28" s="5">
        <f t="shared" si="12"/>
        <v>241.94206233380748</v>
      </c>
      <c r="AS28" s="5">
        <f t="shared" si="12"/>
        <v>246.78090358048365</v>
      </c>
      <c r="AT28" s="5">
        <f t="shared" si="12"/>
        <v>251.71652165209332</v>
      </c>
      <c r="AU28" s="5">
        <f t="shared" si="12"/>
        <v>256.75085208513519</v>
      </c>
      <c r="AV28" s="5">
        <f t="shared" si="12"/>
        <v>261.88586912683792</v>
      </c>
      <c r="AW28" s="5">
        <f t="shared" si="12"/>
        <v>267.12358650937466</v>
      </c>
      <c r="AX28" s="5">
        <f t="shared" si="12"/>
        <v>272.46605823956219</v>
      </c>
      <c r="AY28" s="5">
        <f t="shared" si="12"/>
        <v>277.91537940435342</v>
      </c>
      <c r="AZ28" s="5">
        <f t="shared" si="12"/>
        <v>283.47368699244049</v>
      </c>
      <c r="BA28" s="5">
        <f t="shared" si="12"/>
        <v>289.14316073228929</v>
      </c>
      <c r="BB28" s="5">
        <f t="shared" si="12"/>
        <v>294.92602394693506</v>
      </c>
      <c r="BC28" s="5">
        <f t="shared" si="13"/>
        <v>300.82454442587374</v>
      </c>
      <c r="BD28" s="5">
        <f t="shared" si="13"/>
        <v>306.84103531439121</v>
      </c>
      <c r="BE28" s="5">
        <f t="shared" si="13"/>
        <v>312.97785602067904</v>
      </c>
      <c r="BF28" s="5">
        <f t="shared" si="13"/>
        <v>319.23741314109265</v>
      </c>
      <c r="BG28" s="5">
        <f t="shared" si="13"/>
        <v>325.6221614039145</v>
      </c>
      <c r="BH28" s="5">
        <f t="shared" si="13"/>
        <v>332.13460463199277</v>
      </c>
      <c r="BI28" s="5">
        <f t="shared" si="13"/>
        <v>338.77729672463261</v>
      </c>
      <c r="BJ28" s="5">
        <f t="shared" si="13"/>
        <v>345.55284265912525</v>
      </c>
      <c r="BK28" s="5">
        <f t="shared" si="13"/>
        <v>352.46389951230776</v>
      </c>
      <c r="BL28" s="5">
        <f t="shared" si="13"/>
        <v>359.5131775025539</v>
      </c>
      <c r="BM28" s="5">
        <f t="shared" si="13"/>
        <v>366.703441052605</v>
      </c>
    </row>
    <row r="29" spans="1:71" x14ac:dyDescent="0.35">
      <c r="B29" s="41"/>
      <c r="C29" s="107"/>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row>
    <row r="30" spans="1:71" s="28" customFormat="1" x14ac:dyDescent="0.35">
      <c r="A30" s="4"/>
      <c r="B30" s="29" t="s">
        <v>105</v>
      </c>
      <c r="C30" s="108"/>
    </row>
    <row r="31" spans="1:71" s="23" customFormat="1" x14ac:dyDescent="0.35">
      <c r="A31" s="129"/>
      <c r="B31" s="23" t="s">
        <v>106</v>
      </c>
      <c r="C31" s="103">
        <f>SUM(E31:Y31)/20</f>
        <v>2329.1346489834273</v>
      </c>
      <c r="F31" s="23">
        <f>(F25-F28)*F22</f>
        <v>2119.6889999999999</v>
      </c>
      <c r="G31" s="23">
        <f t="shared" ref="G31:BM31" si="14">(G25-G28)*G22</f>
        <v>2140.4619521999984</v>
      </c>
      <c r="H31" s="23">
        <f>(H25-H28)*H22</f>
        <v>2161.4384793315576</v>
      </c>
      <c r="I31" s="23">
        <f t="shared" ref="I31" si="15">(I25-I28)*I22</f>
        <v>2182.6205764290075</v>
      </c>
      <c r="J31" s="23">
        <f t="shared" si="14"/>
        <v>2204.0102580780126</v>
      </c>
      <c r="K31" s="23">
        <f t="shared" si="14"/>
        <v>2225.6095586071788</v>
      </c>
      <c r="L31" s="23">
        <f t="shared" si="14"/>
        <v>2247.4205322815264</v>
      </c>
      <c r="M31" s="23">
        <f t="shared" si="14"/>
        <v>2269.4452534978836</v>
      </c>
      <c r="N31" s="23">
        <f t="shared" si="14"/>
        <v>2291.6858169821635</v>
      </c>
      <c r="O31" s="23">
        <f t="shared" si="14"/>
        <v>2314.1443379885877</v>
      </c>
      <c r="P31" s="23">
        <f t="shared" si="14"/>
        <v>2336.8229525008787</v>
      </c>
      <c r="Q31" s="23">
        <f t="shared" si="14"/>
        <v>2359.7238174353852</v>
      </c>
      <c r="R31" s="23">
        <f t="shared" si="14"/>
        <v>2382.8491108462504</v>
      </c>
      <c r="S31" s="23">
        <f t="shared" si="14"/>
        <v>2406.201032132547</v>
      </c>
      <c r="T31" s="23">
        <f t="shared" si="14"/>
        <v>2429.7818022474448</v>
      </c>
      <c r="U31" s="23">
        <f t="shared" si="14"/>
        <v>2453.5936639094693</v>
      </c>
      <c r="V31" s="23">
        <f t="shared" si="14"/>
        <v>2477.6388818157848</v>
      </c>
      <c r="W31" s="23">
        <f t="shared" si="14"/>
        <v>2501.9197428575799</v>
      </c>
      <c r="X31" s="23">
        <f t="shared" si="14"/>
        <v>2526.4385563375854</v>
      </c>
      <c r="Y31" s="23">
        <f t="shared" si="14"/>
        <v>2551.1976541896925</v>
      </c>
      <c r="Z31" s="23">
        <f t="shared" si="14"/>
        <v>2576.1993912007506</v>
      </c>
      <c r="AA31" s="23">
        <f t="shared" si="14"/>
        <v>2601.446145234519</v>
      </c>
      <c r="AB31" s="23">
        <f t="shared" si="14"/>
        <v>2626.940317457816</v>
      </c>
      <c r="AC31" s="23">
        <f t="shared" si="14"/>
        <v>2652.6843325689001</v>
      </c>
      <c r="AD31" s="23">
        <f t="shared" si="14"/>
        <v>2678.6806390280753</v>
      </c>
      <c r="AE31" s="23">
        <f t="shared" si="14"/>
        <v>2704.9317092905499</v>
      </c>
      <c r="AF31" s="23">
        <f t="shared" si="14"/>
        <v>2731.4400400415975</v>
      </c>
      <c r="AG31" s="23">
        <f t="shared" si="14"/>
        <v>2758.2081524340047</v>
      </c>
      <c r="AH31" s="23">
        <f t="shared" si="14"/>
        <v>2785.2385923278598</v>
      </c>
      <c r="AI31" s="23">
        <f t="shared" si="14"/>
        <v>2812.5339305326743</v>
      </c>
      <c r="AJ31" s="23">
        <f t="shared" si="14"/>
        <v>2840.0967630518976</v>
      </c>
      <c r="AK31" s="23">
        <f t="shared" si="14"/>
        <v>2867.9297113298053</v>
      </c>
      <c r="AL31" s="23">
        <f t="shared" si="14"/>
        <v>2896.0354225008364</v>
      </c>
      <c r="AM31" s="23">
        <f t="shared" si="14"/>
        <v>2924.4165696413465</v>
      </c>
      <c r="AN31" s="23">
        <f t="shared" si="14"/>
        <v>2953.0758520238346</v>
      </c>
      <c r="AO31" s="23">
        <f t="shared" si="14"/>
        <v>2982.0159953736661</v>
      </c>
      <c r="AP31" s="23">
        <f t="shared" si="14"/>
        <v>3011.2397521283269</v>
      </c>
      <c r="AQ31" s="23">
        <f t="shared" si="14"/>
        <v>3040.7499016991874</v>
      </c>
      <c r="AR31" s="23">
        <f t="shared" si="14"/>
        <v>3070.5492507358422</v>
      </c>
      <c r="AS31" s="23">
        <f t="shared" si="14"/>
        <v>3100.6406333930545</v>
      </c>
      <c r="AT31" s="23">
        <f t="shared" si="14"/>
        <v>3131.0269116003051</v>
      </c>
      <c r="AU31" s="23">
        <f t="shared" si="14"/>
        <v>3161.7109753339869</v>
      </c>
      <c r="AV31" s="23">
        <f t="shared" si="14"/>
        <v>3192.6957428922587</v>
      </c>
      <c r="AW31" s="23">
        <f t="shared" si="14"/>
        <v>3223.9841611726033</v>
      </c>
      <c r="AX31" s="23">
        <f t="shared" si="14"/>
        <v>3255.5792059520941</v>
      </c>
      <c r="AY31" s="23">
        <f t="shared" si="14"/>
        <v>3287.4838821704234</v>
      </c>
      <c r="AZ31" s="23">
        <f t="shared" si="14"/>
        <v>3319.7012242156934</v>
      </c>
      <c r="BA31" s="23">
        <f t="shared" si="14"/>
        <v>3352.2342962130078</v>
      </c>
      <c r="BB31" s="23">
        <f t="shared" si="14"/>
        <v>3385.0861923158977</v>
      </c>
      <c r="BC31" s="23">
        <f t="shared" si="14"/>
        <v>3418.2600370005971</v>
      </c>
      <c r="BD31" s="23">
        <f t="shared" si="14"/>
        <v>3451.7589853632021</v>
      </c>
      <c r="BE31" s="23">
        <f t="shared" si="14"/>
        <v>3485.5862234197593</v>
      </c>
      <c r="BF31" s="23">
        <f t="shared" si="14"/>
        <v>3519.7449684092685</v>
      </c>
      <c r="BG31" s="23">
        <f t="shared" si="14"/>
        <v>3554.2384690996801</v>
      </c>
      <c r="BH31" s="23">
        <f t="shared" si="14"/>
        <v>3589.0700060968584</v>
      </c>
      <c r="BI31" s="23">
        <f t="shared" si="14"/>
        <v>3624.2428921566093</v>
      </c>
      <c r="BJ31" s="23">
        <f t="shared" si="14"/>
        <v>3659.7604724997432</v>
      </c>
      <c r="BK31" s="23">
        <f t="shared" si="14"/>
        <v>3695.6261251302385</v>
      </c>
      <c r="BL31" s="23">
        <f t="shared" si="14"/>
        <v>3731.8432611565158</v>
      </c>
      <c r="BM31" s="23">
        <f t="shared" si="14"/>
        <v>3768.4153251158464</v>
      </c>
    </row>
    <row r="32" spans="1:71" s="23" customFormat="1" x14ac:dyDescent="0.35">
      <c r="A32" s="129"/>
      <c r="B32" s="23" t="s">
        <v>107</v>
      </c>
      <c r="C32" s="103">
        <f>SUM(E32:BM32)</f>
        <v>1007908.6471406674</v>
      </c>
      <c r="E32" s="23">
        <f>IF($C$5="Twiggs stores",0.79*E28*E22,IF($C$5="Highfields upper",0.66*E28*E22,IF(AND('New Site'!$D$11="7 days per week",$C$5="New site"),IF(E22&lt;E21,0.71*E28*E22,0.71*E28*E21),IF(E22&lt;E21,E28*E22,E28*E21))))</f>
        <v>12392.028</v>
      </c>
      <c r="F32" s="23">
        <f>IF($C$5="Twiggs stores",0.79*F28*F22,IF($C$5="Highfields upper",0.66*F28*F22,IF(AND('New Site'!$D$11="7 days per week",$C$5="New site"),IF(F22&lt;F21,0.71*F28*F22,0.71*F28*F21),IF(F22&lt;F21,F28*F22,F28*F21))))</f>
        <v>12268.107720000002</v>
      </c>
      <c r="G32" s="23">
        <f>IF($C$5="Twiggs stores",0.79*G28*G22,IF($C$5="Highfields upper",0.66*G28*G22,IF(AND('New Site'!$D$11="7 days per week",$C$5="New site"),IF(G22&lt;G21,0.71*G28*G22,0.71*G28*G21),IF(G22&lt;G21,G28*G22,G28*G21))))</f>
        <v>12388.335175656001</v>
      </c>
      <c r="H32" s="23">
        <f>IF($C$5="Twiggs stores",0.79*H28*H22,IF($C$5="Highfields upper",0.66*H28*H22,IF(AND('New Site'!$D$11="7 days per week",$C$5="New site"),IF(H22&lt;H21,0.71*H28*H22,0.71*H28*H21),IF(H22&lt;H21,H28*H22,H28*H21))))</f>
        <v>12509.740860377433</v>
      </c>
      <c r="I32" s="23">
        <f>IF($C$5="Twiggs stores",0.79*I28*I22,IF($C$5="Highfields upper",0.66*I28*I22,IF(AND('New Site'!$D$11="7 days per week",$C$5="New site"),IF(I22&lt;I21,0.71*I28*I22,0.71*I28*I21),IF(I22&lt;I21,I28*I22,I28*I21))))</f>
        <v>12632.33632080913</v>
      </c>
      <c r="J32" s="23">
        <f>IF($C$5="Twiggs stores",0.79*J28*J22,IF($C$5="Highfields upper",0.66*J28*J22,IF(AND('New Site'!$D$11="7 days per week",$C$5="New site"),IF(J22&lt;J21,0.71*J28*J22,0.71*J28*J21),IF(J22&lt;J21,J28*J22,J28*J21))))</f>
        <v>12756.13321675306</v>
      </c>
      <c r="K32" s="23">
        <f>IF($C$5="Twiggs stores",0.79*K28*K22,IF($C$5="Highfields upper",0.66*K28*K22,IF(AND('New Site'!$D$11="7 days per week",$C$5="New site"),IF(K22&lt;K21,0.71*K28*K22,0.71*K28*K21),IF(K22&lt;K21,K28*K22,K28*K21))))</f>
        <v>12881.143322277239</v>
      </c>
      <c r="L32" s="23">
        <f>IF($C$5="Twiggs stores",0.79*L28*L22,IF($C$5="Highfields upper",0.66*L28*L22,IF(AND('New Site'!$D$11="7 days per week",$C$5="New site"),IF(L22&lt;L21,0.71*L28*L22,0.71*L28*L21),IF(L22&lt;L21,L28*L22,L28*L21))))</f>
        <v>13007.378526835555</v>
      </c>
      <c r="M32" s="23">
        <f>IF($C$5="Twiggs stores",0.79*M28*M22,IF($C$5="Highfields upper",0.66*M28*M22,IF(AND('New Site'!$D$11="7 days per week",$C$5="New site"),IF(M22&lt;M21,0.71*M28*M22,0.71*M28*M21),IF(M22&lt;M21,M28*M22,M28*M21))))</f>
        <v>13134.850836398546</v>
      </c>
      <c r="N32" s="23">
        <f>IF($C$5="Twiggs stores",0.79*N28*N22,IF($C$5="Highfields upper",0.66*N28*N22,IF(AND('New Site'!$D$11="7 days per week",$C$5="New site"),IF(N22&lt;N21,0.71*N28*N22,0.71*N28*N21),IF(N22&lt;N21,N28*N22,N28*N21))))</f>
        <v>13263.572374595251</v>
      </c>
      <c r="O32" s="23">
        <f>IF($C$5="Twiggs stores",0.79*O28*O22,IF($C$5="Highfields upper",0.66*O28*O22,IF(AND('New Site'!$D$11="7 days per week",$C$5="New site"),IF(O22&lt;O21,0.71*O28*O22,0.71*O28*O21),IF(O22&lt;O21,O28*O22,O28*O21))))</f>
        <v>13393.555383866284</v>
      </c>
      <c r="P32" s="23">
        <f>IF($C$5="Twiggs stores",0.79*P28*P22,IF($C$5="Highfields upper",0.66*P28*P22,IF(AND('New Site'!$D$11="7 days per week",$C$5="New site"),IF(P22&lt;P21,0.71*P28*P22,0.71*P28*P21),IF(P22&lt;P21,P28*P22,P28*P21))))</f>
        <v>13524.812226628172</v>
      </c>
      <c r="Q32" s="23">
        <f>IF($C$5="Twiggs stores",0.79*Q28*Q22,IF($C$5="Highfields upper",0.66*Q28*Q22,IF(AND('New Site'!$D$11="7 days per week",$C$5="New site"),IF(Q22&lt;Q21,0.71*Q28*Q22,0.71*Q28*Q21),IF(Q22&lt;Q21,Q28*Q22,Q28*Q21))))</f>
        <v>13657.35538644913</v>
      </c>
      <c r="R32" s="23">
        <f>IF($C$5="Twiggs stores",0.79*R28*R22,IF($C$5="Highfields upper",0.66*R28*R22,IF(AND('New Site'!$D$11="7 days per week",$C$5="New site"),IF(R22&lt;R21,0.71*R28*R22,0.71*R28*R21),IF(R22&lt;R21,R28*R22,R28*R21))))</f>
        <v>13791.197469236331</v>
      </c>
      <c r="S32" s="23">
        <f>IF($C$5="Twiggs stores",0.79*S28*S22,IF($C$5="Highfields upper",0.66*S28*S22,IF(AND('New Site'!$D$11="7 days per week",$C$5="New site"),IF(S22&lt;S21,0.71*S28*S22,0.71*S28*S21),IF(S22&lt;S21,S28*S22,S28*S21))))</f>
        <v>13926.351204434844</v>
      </c>
      <c r="T32" s="23">
        <f>IF($C$5="Twiggs stores",0.79*T28*T22,IF($C$5="Highfields upper",0.66*T28*T22,IF(AND('New Site'!$D$11="7 days per week",$C$5="New site"),IF(T22&lt;T21,0.71*T28*T22,0.71*T28*T21),IF(T22&lt;T21,T28*T22,T28*T21))))</f>
        <v>14062.829446238306</v>
      </c>
      <c r="U32" s="23">
        <f>IF($C$5="Twiggs stores",0.79*U28*U22,IF($C$5="Highfields upper",0.66*U28*U22,IF(AND('New Site'!$D$11="7 days per week",$C$5="New site"),IF(U22&lt;U21,0.71*U28*U22,0.71*U28*U21),IF(U22&lt;U21,U28*U22,U28*U21))))</f>
        <v>14200.645174811443</v>
      </c>
      <c r="V32" s="23">
        <f>IF($C$5="Twiggs stores",0.79*V28*V22,IF($C$5="Highfields upper",0.66*V28*V22,IF(AND('New Site'!$D$11="7 days per week",$C$5="New site"),IF(V22&lt;V21,0.71*V28*V22,0.71*V28*V21),IF(V22&lt;V21,V28*V22,V28*V21))))</f>
        <v>14339.811497524594</v>
      </c>
      <c r="W32" s="23">
        <f>IF($C$5="Twiggs stores",0.79*W28*W22,IF($C$5="Highfields upper",0.66*W28*W22,IF(AND('New Site'!$D$11="7 days per week",$C$5="New site"),IF(W22&lt;W21,0.71*W28*W22,0.71*W28*W21),IF(W22&lt;W21,W28*W22,W28*W21))))</f>
        <v>14480.341650200333</v>
      </c>
      <c r="X32" s="23">
        <f>IF($C$5="Twiggs stores",0.79*X28*X22,IF($C$5="Highfields upper",0.66*X28*X22,IF(AND('New Site'!$D$11="7 days per week",$C$5="New site"),IF(X22&lt;X21,0.71*X28*X22,0.71*X28*X21),IF(X22&lt;X21,X28*X22,X28*X21))))</f>
        <v>14622.248998372295</v>
      </c>
      <c r="Y32" s="23">
        <f>IF($C$5="Twiggs stores",0.79*Y28*Y22,IF($C$5="Highfields upper",0.66*Y28*Y22,IF(AND('New Site'!$D$11="7 days per week",$C$5="New site"),IF(Y22&lt;Y21,0.71*Y28*Y22,0.71*Y28*Y21),IF(Y22&lt;Y21,Y28*Y22,Y28*Y21))))</f>
        <v>14765.547038556348</v>
      </c>
      <c r="Z32" s="23">
        <f>IF($C$5="Twiggs stores",0.79*Z28*Z22,IF($C$5="Highfields upper",0.66*Z28*Z22,IF(AND('New Site'!$D$11="7 days per week",$C$5="New site"),IF(Z22&lt;Z21,0.71*Z28*Z22,0.71*Z28*Z21),IF(Z22&lt;Z21,Z28*Z22,Z28*Z21))))</f>
        <v>14910.249399534203</v>
      </c>
      <c r="AA32" s="23">
        <f>IF($C$5="Twiggs stores",0.79*AA28*AA22,IF($C$5="Highfields upper",0.66*AA28*AA22,IF(AND('New Site'!$D$11="7 days per week",$C$5="New site"),IF(AA22&lt;AA21,0.71*AA28*AA22,0.71*AA28*AA21),IF(AA22&lt;AA21,AA28*AA22,AA28*AA21))))</f>
        <v>15056.369843649634</v>
      </c>
      <c r="AB32" s="23">
        <f>IF($C$5="Twiggs stores",0.79*AB28*AB22,IF($C$5="Highfields upper",0.66*AB28*AB22,IF(AND('New Site'!$D$11="7 days per week",$C$5="New site"),IF(AB22&lt;AB21,0.71*AB28*AB22,0.71*AB28*AB21),IF(AB22&lt;AB21,AB28*AB22,AB28*AB21))))</f>
        <v>15203.9222681174</v>
      </c>
      <c r="AC32" s="23">
        <f>IF($C$5="Twiggs stores",0.79*AC28*AC22,IF($C$5="Highfields upper",0.66*AC28*AC22,IF(AND('New Site'!$D$11="7 days per week",$C$5="New site"),IF(AC22&lt;AC21,0.71*AC28*AC22,0.71*AC28*AC21),IF(AC22&lt;AC21,AC28*AC22,AC28*AC21))))</f>
        <v>15352.92070634495</v>
      </c>
      <c r="AD32" s="23">
        <f>IF($C$5="Twiggs stores",0.79*AD28*AD22,IF($C$5="Highfields upper",0.66*AD28*AD22,IF(AND('New Site'!$D$11="7 days per week",$C$5="New site"),IF(AD22&lt;AD21,0.71*AD28*AD22,0.71*AD28*AD21),IF(AD22&lt;AD21,AD28*AD22,AD28*AD21))))</f>
        <v>15503.379329267133</v>
      </c>
      <c r="AE32" s="23">
        <f>IF($C$5="Twiggs stores",0.79*AE28*AE22,IF($C$5="Highfields upper",0.66*AE28*AE22,IF(AND('New Site'!$D$11="7 days per week",$C$5="New site"),IF(AE22&lt;AE21,0.71*AE28*AE22,0.71*AE28*AE21),IF(AE22&lt;AE21,AE28*AE22,AE28*AE21))))</f>
        <v>15655.312446693952</v>
      </c>
      <c r="AF32" s="23">
        <f>IF($C$5="Twiggs stores",0.79*AF28*AF22,IF($C$5="Highfields upper",0.66*AF28*AF22,IF(AND('New Site'!$D$11="7 days per week",$C$5="New site"),IF(AF22&lt;AF21,0.71*AF28*AF22,0.71*AF28*AF21),IF(AF22&lt;AF21,AF28*AF22,AF28*AF21))))</f>
        <v>15808.734508671552</v>
      </c>
      <c r="AG32" s="23">
        <f>IF($C$5="Twiggs stores",0.79*AG28*AG22,IF($C$5="Highfields upper",0.66*AG28*AG22,IF(AND('New Site'!$D$11="7 days per week",$C$5="New site"),IF(AG22&lt;AG21,0.71*AG28*AG22,0.71*AG28*AG21),IF(AG22&lt;AG21,AG28*AG22,AG28*AG21))))</f>
        <v>15963.660106856534</v>
      </c>
      <c r="AH32" s="23">
        <f>IF($C$5="Twiggs stores",0.79*AH28*AH22,IF($C$5="Highfields upper",0.66*AH28*AH22,IF(AND('New Site'!$D$11="7 days per week",$C$5="New site"),IF(AH22&lt;AH21,0.71*AH28*AH22,0.71*AH28*AH21),IF(AH22&lt;AH21,AH28*AH22,AH28*AH21))))</f>
        <v>16120.103975903725</v>
      </c>
      <c r="AI32" s="23">
        <f>IF($C$5="Twiggs stores",0.79*AI28*AI22,IF($C$5="Highfields upper",0.66*AI28*AI22,IF(AND('New Site'!$D$11="7 days per week",$C$5="New site"),IF(AI22&lt;AI21,0.71*AI28*AI22,0.71*AI28*AI21),IF(AI22&lt;AI21,AI28*AI22,AI28*AI21))))</f>
        <v>16278.080994867583</v>
      </c>
      <c r="AJ32" s="23">
        <f>IF($C$5="Twiggs stores",0.79*AJ28*AJ22,IF($C$5="Highfields upper",0.66*AJ28*AJ22,IF(AND('New Site'!$D$11="7 days per week",$C$5="New site"),IF(AJ22&lt;AJ21,0.71*AJ28*AJ22,0.71*AJ28*AJ21),IF(AJ22&lt;AJ21,AJ28*AJ22,AJ28*AJ21))))</f>
        <v>16437.606188617283</v>
      </c>
      <c r="AK32" s="23">
        <f>IF($C$5="Twiggs stores",0.79*AK28*AK22,IF($C$5="Highfields upper",0.66*AK28*AK22,IF(AND('New Site'!$D$11="7 days per week",$C$5="New site"),IF(AK22&lt;AK21,0.71*AK28*AK22,0.71*AK28*AK21),IF(AK22&lt;AK21,AK28*AK22,AK28*AK21))))</f>
        <v>16598.694729265735</v>
      </c>
      <c r="AL32" s="23">
        <f>IF($C$5="Twiggs stores",0.79*AL28*AL22,IF($C$5="Highfields upper",0.66*AL28*AL22,IF(AND('New Site'!$D$11="7 days per week",$C$5="New site"),IF(AL22&lt;AL21,0.71*AL28*AL22,0.71*AL28*AL21),IF(AL22&lt;AL21,AL28*AL22,AL28*AL21))))</f>
        <v>16761.361937612539</v>
      </c>
      <c r="AM32" s="23">
        <f>IF($C$5="Twiggs stores",0.79*AM28*AM22,IF($C$5="Highfields upper",0.66*AM28*AM22,IF(AND('New Site'!$D$11="7 days per week",$C$5="New site"),IF(AM22&lt;AM21,0.71*AM28*AM22,0.71*AM28*AM21),IF(AM22&lt;AM21,AM28*AM22,AM28*AM21))))</f>
        <v>16925.623284601141</v>
      </c>
      <c r="AN32" s="23">
        <f>IF($C$5="Twiggs stores",0.79*AN28*AN22,IF($C$5="Highfields upper",0.66*AN28*AN22,IF(AND('New Site'!$D$11="7 days per week",$C$5="New site"),IF(AN22&lt;AN21,0.71*AN28*AN22,0.71*AN28*AN21),IF(AN22&lt;AN21,AN28*AN22,AN28*AN21))))</f>
        <v>17091.494392790231</v>
      </c>
      <c r="AO32" s="23">
        <f>IF($C$5="Twiggs stores",0.79*AO28*AO22,IF($C$5="Highfields upper",0.66*AO28*AO22,IF(AND('New Site'!$D$11="7 days per week",$C$5="New site"),IF(AO22&lt;AO21,0.71*AO28*AO22,0.71*AO28*AO21),IF(AO22&lt;AO21,AO28*AO22,AO28*AO21))))</f>
        <v>17258.991037839576</v>
      </c>
      <c r="AP32" s="23">
        <f>IF($C$5="Twiggs stores",0.79*AP28*AP22,IF($C$5="Highfields upper",0.66*AP28*AP22,IF(AND('New Site'!$D$11="7 days per week",$C$5="New site"),IF(AP22&lt;AP21,0.71*AP28*AP22,0.71*AP28*AP21),IF(AP22&lt;AP21,AP28*AP22,AP28*AP21))))</f>
        <v>17428.129150010405</v>
      </c>
      <c r="AQ32" s="23">
        <f>IF($C$5="Twiggs stores",0.79*AQ28*AQ22,IF($C$5="Highfields upper",0.66*AQ28*AQ22,IF(AND('New Site'!$D$11="7 days per week",$C$5="New site"),IF(AQ22&lt;AQ21,0.71*AQ28*AQ22,0.71*AQ28*AQ21),IF(AQ22&lt;AQ21,AQ28*AQ22,AQ28*AQ21))))</f>
        <v>17598.924815680508</v>
      </c>
      <c r="AR32" s="23">
        <f>IF($C$5="Twiggs stores",0.79*AR28*AR22,IF($C$5="Highfields upper",0.66*AR28*AR22,IF(AND('New Site'!$D$11="7 days per week",$C$5="New site"),IF(AR22&lt;AR21,0.71*AR28*AR22,0.71*AR28*AR21),IF(AR22&lt;AR21,AR28*AR22,AR28*AR21))))</f>
        <v>17771.394278874177</v>
      </c>
      <c r="AS32" s="23">
        <f>IF($C$5="Twiggs stores",0.79*AS28*AS22,IF($C$5="Highfields upper",0.66*AS28*AS22,IF(AND('New Site'!$D$11="7 days per week",$C$5="New site"),IF(AS22&lt;AS21,0.71*AS28*AS22,0.71*AS28*AS21),IF(AS22&lt;AS21,AS28*AS22,AS28*AS21))))</f>
        <v>17945.553942807142</v>
      </c>
      <c r="AT32" s="23">
        <f>IF($C$5="Twiggs stores",0.79*AT28*AT22,IF($C$5="Highfields upper",0.66*AT28*AT22,IF(AND('New Site'!$D$11="7 days per week",$C$5="New site"),IF(AT22&lt;AT21,0.71*AT28*AT22,0.71*AT28*AT21),IF(AT22&lt;AT21,AT28*AT22,AT28*AT21))))</f>
        <v>18121.420371446649</v>
      </c>
      <c r="AU32" s="23">
        <f>IF($C$5="Twiggs stores",0.79*AU28*AU22,IF($C$5="Highfields upper",0.66*AU28*AU22,IF(AND('New Site'!$D$11="7 days per week",$C$5="New site"),IF(AU22&lt;AU21,0.71*AU28*AU22,0.71*AU28*AU21),IF(AU22&lt;AU21,AU28*AU22,AU28*AU21))))</f>
        <v>18299.01029108683</v>
      </c>
      <c r="AV32" s="23">
        <f>IF($C$5="Twiggs stores",0.79*AV28*AV22,IF($C$5="Highfields upper",0.66*AV28*AV22,IF(AND('New Site'!$D$11="7 days per week",$C$5="New site"),IF(AV22&lt;AV21,0.71*AV28*AV22,0.71*AV28*AV21),IF(AV22&lt;AV21,AV28*AV22,AV28*AV21))))</f>
        <v>18478.340591939479</v>
      </c>
      <c r="AW32" s="23">
        <f>IF($C$5="Twiggs stores",0.79*AW28*AW22,IF($C$5="Highfields upper",0.66*AW28*AW22,IF(AND('New Site'!$D$11="7 days per week",$C$5="New site"),IF(AW22&lt;AW21,0.71*AW28*AW22,0.71*AW28*AW21),IF(AW22&lt;AW21,AW28*AW22,AW28*AW21))))</f>
        <v>18659.428329740487</v>
      </c>
      <c r="AX32" s="23">
        <f>IF($C$5="Twiggs stores",0.79*AX28*AX22,IF($C$5="Highfields upper",0.66*AX28*AX22,IF(AND('New Site'!$D$11="7 days per week",$C$5="New site"),IF(AX22&lt;AX21,0.71*AX28*AX22,0.71*AX28*AX21),IF(AX22&lt;AX21,AX28*AX22,AX28*AX21))))</f>
        <v>18842.290727371947</v>
      </c>
      <c r="AY32" s="23">
        <f>IF($C$5="Twiggs stores",0.79*AY28*AY22,IF($C$5="Highfields upper",0.66*AY28*AY22,IF(AND('New Site'!$D$11="7 days per week",$C$5="New site"),IF(AY22&lt;AY21,0.71*AY28*AY22,0.71*AY28*AY21),IF(AY22&lt;AY21,AY28*AY22,AY28*AY21))))</f>
        <v>19026.945176500187</v>
      </c>
      <c r="AZ32" s="23">
        <f>IF($C$5="Twiggs stores",0.79*AZ28*AZ22,IF($C$5="Highfields upper",0.66*AZ28*AZ22,IF(AND('New Site'!$D$11="7 days per week",$C$5="New site"),IF(AZ22&lt;AZ21,0.71*AZ28*AZ22,0.71*AZ28*AZ21),IF(AZ22&lt;AZ21,AZ28*AZ22,AZ28*AZ21))))</f>
        <v>19213.409239229892</v>
      </c>
      <c r="BA32" s="23">
        <f>IF($C$5="Twiggs stores",0.79*BA28*BA22,IF($C$5="Highfields upper",0.66*BA28*BA22,IF(AND('New Site'!$D$11="7 days per week",$C$5="New site"),IF(BA22&lt;BA21,0.71*BA28*BA22,0.71*BA28*BA21),IF(BA22&lt;BA21,BA28*BA22,BA28*BA21))))</f>
        <v>19401.700649774342</v>
      </c>
      <c r="BB32" s="23">
        <f>IF($C$5="Twiggs stores",0.79*BB28*BB22,IF($C$5="Highfields upper",0.66*BB28*BB22,IF(AND('New Site'!$D$11="7 days per week",$C$5="New site"),IF(BB22&lt;BB21,0.71*BB28*BB22,0.71*BB28*BB21),IF(BB22&lt;BB21,BB28*BB22,BB28*BB21))))</f>
        <v>19591.837316142133</v>
      </c>
      <c r="BC32" s="23">
        <f>IF($C$5="Twiggs stores",0.79*BC28*BC22,IF($C$5="Highfields upper",0.66*BC28*BC22,IF(AND('New Site'!$D$11="7 days per week",$C$5="New site"),IF(BC22&lt;BC21,0.71*BC28*BC22,0.71*BC28*BC21),IF(BC22&lt;BC21,BC28*BC22,BC28*BC21))))</f>
        <v>19783.837321840325</v>
      </c>
      <c r="BD32" s="23">
        <f>IF($C$5="Twiggs stores",0.79*BD28*BD22,IF($C$5="Highfields upper",0.66*BD28*BD22,IF(AND('New Site'!$D$11="7 days per week",$C$5="New site"),IF(BD22&lt;BD21,0.71*BD28*BD22,0.71*BD28*BD21),IF(BD22&lt;BD21,BD28*BD22,BD28*BD21))))</f>
        <v>19977.718927594357</v>
      </c>
      <c r="BE32" s="23">
        <f>IF($C$5="Twiggs stores",0.79*BE28*BE22,IF($C$5="Highfields upper",0.66*BE28*BE22,IF(AND('New Site'!$D$11="7 days per week",$C$5="New site"),IF(BE22&lt;BE21,0.71*BE28*BE22,0.71*BE28*BE21),IF(BE22&lt;BE21,BE28*BE22,BE28*BE21))))</f>
        <v>20173.500573084784</v>
      </c>
      <c r="BF32" s="23">
        <f>IF($C$5="Twiggs stores",0.79*BF28*BF22,IF($C$5="Highfields upper",0.66*BF28*BF22,IF(AND('New Site'!$D$11="7 days per week",$C$5="New site"),IF(BF22&lt;BF21,0.71*BF28*BF22,0.71*BF28*BF21),IF(BF22&lt;BF21,BF28*BF22,BF28*BF21))))</f>
        <v>20371.200878701016</v>
      </c>
      <c r="BG32" s="23">
        <f>IF($C$5="Twiggs stores",0.79*BG28*BG22,IF($C$5="Highfields upper",0.66*BG28*BG22,IF(AND('New Site'!$D$11="7 days per week",$C$5="New site"),IF(BG22&lt;BG21,0.71*BG28*BG22,0.71*BG28*BG21),IF(BG22&lt;BG21,BG28*BG22,BG28*BG21))))</f>
        <v>20570.838647312285</v>
      </c>
      <c r="BH32" s="23">
        <f>IF($C$5="Twiggs stores",0.79*BH28*BH22,IF($C$5="Highfields upper",0.66*BH28*BH22,IF(AND('New Site'!$D$11="7 days per week",$C$5="New site"),IF(BH22&lt;BH21,0.71*BH28*BH22,0.71*BH28*BH21),IF(BH22&lt;BH21,BH28*BH22,BH28*BH21))))</f>
        <v>20772.432866055944</v>
      </c>
      <c r="BI32" s="23">
        <f>IF($C$5="Twiggs stores",0.79*BI28*BI22,IF($C$5="Highfields upper",0.66*BI28*BI22,IF(AND('New Site'!$D$11="7 days per week",$C$5="New site"),IF(BI22&lt;BI21,0.71*BI28*BI22,0.71*BI28*BI21),IF(BI22&lt;BI21,BI28*BI22,BI28*BI21))))</f>
        <v>20976.002708143293</v>
      </c>
      <c r="BJ32" s="23">
        <f>IF($C$5="Twiggs stores",0.79*BJ28*BJ22,IF($C$5="Highfields upper",0.66*BJ28*BJ22,IF(AND('New Site'!$D$11="7 days per week",$C$5="New site"),IF(BJ22&lt;BJ21,0.71*BJ28*BJ22,0.71*BJ28*BJ21),IF(BJ22&lt;BJ21,BJ28*BJ22,BJ28*BJ21))))</f>
        <v>21181.567534683094</v>
      </c>
      <c r="BK32" s="23">
        <f>IF($C$5="Twiggs stores",0.79*BK28*BK22,IF($C$5="Highfields upper",0.66*BK28*BK22,IF(AND('New Site'!$D$11="7 days per week",$C$5="New site"),IF(BK22&lt;BK21,0.71*BK28*BK22,0.71*BK28*BK21),IF(BK22&lt;BK21,BK28*BK22,BK28*BK21))))</f>
        <v>21389.146896522991</v>
      </c>
      <c r="BL32" s="23">
        <f>IF($C$5="Twiggs stores",0.79*BL28*BL22,IF($C$5="Highfields upper",0.66*BL28*BL22,IF(AND('New Site'!$D$11="7 days per week",$C$5="New site"),IF(BL22&lt;BL21,0.71*BL28*BL22,0.71*BL28*BL21),IF(BL22&lt;BL21,BL28*BL22,BL28*BL21))))</f>
        <v>21598.760536108915</v>
      </c>
      <c r="BM32" s="23">
        <f>IF($C$5="Twiggs stores",0.79*BM28*BM22,IF($C$5="Highfields upper",0.66*BM28*BM22,IF(AND('New Site'!$D$11="7 days per week",$C$5="New site"),IF(BM22&lt;BM21,0.71*BM28*BM22,0.71*BM28*BM21),IF(BM22&lt;BM21,BM28*BM22,BM28*BM21))))</f>
        <v>21810.428389362783</v>
      </c>
    </row>
    <row r="33" spans="1:71" s="23" customFormat="1" x14ac:dyDescent="0.35">
      <c r="A33" s="129"/>
      <c r="B33" s="23" t="s">
        <v>108</v>
      </c>
      <c r="C33" s="103">
        <f>SUM(E33:BM33)</f>
        <v>0</v>
      </c>
      <c r="E33" s="23">
        <f>IF(E22&gt;E21,IF(E22-E21&lt;$M$5,(E22-E21)*E27,$M$5*E27),0)</f>
        <v>0</v>
      </c>
      <c r="F33" s="23">
        <f>IF(F22&gt;F21,IF(F22-F21&lt;$M$5,(F22-F21)*F27,$M$5*F27),0)</f>
        <v>0</v>
      </c>
      <c r="G33" s="23">
        <f t="shared" ref="G33:BM33" si="16">IF(G22&gt;G21,IF(G22-G21&lt;$M$5,(G22-G21)*G27,$M$5*G27),0)</f>
        <v>0</v>
      </c>
      <c r="H33" s="23">
        <f t="shared" si="16"/>
        <v>0</v>
      </c>
      <c r="I33" s="23">
        <f t="shared" si="16"/>
        <v>0</v>
      </c>
      <c r="J33" s="23">
        <f t="shared" si="16"/>
        <v>0</v>
      </c>
      <c r="K33" s="23">
        <f t="shared" si="16"/>
        <v>0</v>
      </c>
      <c r="L33" s="23">
        <f t="shared" si="16"/>
        <v>0</v>
      </c>
      <c r="M33" s="23">
        <f t="shared" si="16"/>
        <v>0</v>
      </c>
      <c r="N33" s="23">
        <f t="shared" si="16"/>
        <v>0</v>
      </c>
      <c r="O33" s="23">
        <f t="shared" si="16"/>
        <v>0</v>
      </c>
      <c r="P33" s="23">
        <f t="shared" si="16"/>
        <v>0</v>
      </c>
      <c r="Q33" s="23">
        <f t="shared" si="16"/>
        <v>0</v>
      </c>
      <c r="R33" s="23">
        <f t="shared" si="16"/>
        <v>0</v>
      </c>
      <c r="S33" s="23">
        <f t="shared" si="16"/>
        <v>0</v>
      </c>
      <c r="T33" s="23">
        <f t="shared" si="16"/>
        <v>0</v>
      </c>
      <c r="U33" s="23">
        <f t="shared" si="16"/>
        <v>0</v>
      </c>
      <c r="V33" s="23">
        <f t="shared" si="16"/>
        <v>0</v>
      </c>
      <c r="W33" s="23">
        <f t="shared" si="16"/>
        <v>0</v>
      </c>
      <c r="X33" s="23">
        <f t="shared" si="16"/>
        <v>0</v>
      </c>
      <c r="Y33" s="23">
        <f t="shared" si="16"/>
        <v>0</v>
      </c>
      <c r="Z33" s="23">
        <f t="shared" si="16"/>
        <v>0</v>
      </c>
      <c r="AA33" s="23">
        <f t="shared" si="16"/>
        <v>0</v>
      </c>
      <c r="AB33" s="23">
        <f t="shared" si="16"/>
        <v>0</v>
      </c>
      <c r="AC33" s="23">
        <f t="shared" si="16"/>
        <v>0</v>
      </c>
      <c r="AD33" s="23">
        <f t="shared" si="16"/>
        <v>0</v>
      </c>
      <c r="AE33" s="23">
        <f t="shared" si="16"/>
        <v>0</v>
      </c>
      <c r="AF33" s="23">
        <f t="shared" si="16"/>
        <v>0</v>
      </c>
      <c r="AG33" s="23">
        <f t="shared" si="16"/>
        <v>0</v>
      </c>
      <c r="AH33" s="23">
        <f t="shared" si="16"/>
        <v>0</v>
      </c>
      <c r="AI33" s="23">
        <f t="shared" si="16"/>
        <v>0</v>
      </c>
      <c r="AJ33" s="23">
        <f t="shared" si="16"/>
        <v>0</v>
      </c>
      <c r="AK33" s="23">
        <f t="shared" si="16"/>
        <v>0</v>
      </c>
      <c r="AL33" s="23">
        <f t="shared" si="16"/>
        <v>0</v>
      </c>
      <c r="AM33" s="23">
        <f t="shared" si="16"/>
        <v>0</v>
      </c>
      <c r="AN33" s="23">
        <f t="shared" si="16"/>
        <v>0</v>
      </c>
      <c r="AO33" s="23">
        <f t="shared" si="16"/>
        <v>0</v>
      </c>
      <c r="AP33" s="23">
        <f t="shared" si="16"/>
        <v>0</v>
      </c>
      <c r="AQ33" s="23">
        <f t="shared" si="16"/>
        <v>0</v>
      </c>
      <c r="AR33" s="23">
        <f t="shared" si="16"/>
        <v>0</v>
      </c>
      <c r="AS33" s="23">
        <f t="shared" si="16"/>
        <v>0</v>
      </c>
      <c r="AT33" s="23">
        <f t="shared" si="16"/>
        <v>0</v>
      </c>
      <c r="AU33" s="23">
        <f t="shared" si="16"/>
        <v>0</v>
      </c>
      <c r="AV33" s="23">
        <f t="shared" si="16"/>
        <v>0</v>
      </c>
      <c r="AW33" s="23">
        <f t="shared" si="16"/>
        <v>0</v>
      </c>
      <c r="AX33" s="23">
        <f t="shared" si="16"/>
        <v>0</v>
      </c>
      <c r="AY33" s="23">
        <f t="shared" si="16"/>
        <v>0</v>
      </c>
      <c r="AZ33" s="23">
        <f t="shared" si="16"/>
        <v>0</v>
      </c>
      <c r="BA33" s="23">
        <f t="shared" si="16"/>
        <v>0</v>
      </c>
      <c r="BB33" s="23">
        <f t="shared" si="16"/>
        <v>0</v>
      </c>
      <c r="BC33" s="23">
        <f t="shared" si="16"/>
        <v>0</v>
      </c>
      <c r="BD33" s="23">
        <f t="shared" si="16"/>
        <v>0</v>
      </c>
      <c r="BE33" s="23">
        <f t="shared" si="16"/>
        <v>0</v>
      </c>
      <c r="BF33" s="23">
        <f t="shared" si="16"/>
        <v>0</v>
      </c>
      <c r="BG33" s="23">
        <f t="shared" si="16"/>
        <v>0</v>
      </c>
      <c r="BH33" s="23">
        <f t="shared" si="16"/>
        <v>0</v>
      </c>
      <c r="BI33" s="23">
        <f t="shared" si="16"/>
        <v>0</v>
      </c>
      <c r="BJ33" s="23">
        <f t="shared" si="16"/>
        <v>0</v>
      </c>
      <c r="BK33" s="23">
        <f t="shared" si="16"/>
        <v>0</v>
      </c>
      <c r="BL33" s="23">
        <f t="shared" si="16"/>
        <v>0</v>
      </c>
      <c r="BM33" s="23">
        <f t="shared" si="16"/>
        <v>0</v>
      </c>
    </row>
    <row r="34" spans="1:71" s="23" customFormat="1" x14ac:dyDescent="0.35">
      <c r="A34" s="129"/>
      <c r="B34" s="23" t="s">
        <v>109</v>
      </c>
      <c r="C34" s="103">
        <f>SUM(E34:BM34)</f>
        <v>250503.61113145252</v>
      </c>
      <c r="E34" s="23">
        <f>IF($C$5="Twiggs stores",0.21*E26*E22,IF($C$5="Highfields upper",0.34*E26*E22,IF(AND('New Site'!$D$11="7 days per week",$C$5="New site"),0.29*E26*(E21-E22),IF(E22&lt;E21,0,E26*(E21-E22)))))</f>
        <v>3079.8900000000003</v>
      </c>
      <c r="F34" s="23">
        <f>IF($C$5="Twiggs stores",0.21*F26*F22,IF($C$5="Highfields upper",0.34*F26*F22,IF(AND('New Site'!$D$11="7 days per week",$C$5="New site"),0.29*F26*(F21-F22),IF(F22&lt;F21,0,F26*(F21-F22)))))</f>
        <v>3049.0911000000006</v>
      </c>
      <c r="G34" s="23">
        <f>IF($C$5="Twiggs stores",0.21*G26*G22,IF($C$5="Highfields upper",0.34*G26*G22,IF(AND('New Site'!$D$11="7 days per week",$C$5="New site"),0.29*G26*(G21-G22),IF(G22&lt;G21,0,G26*(G21-G22)))))</f>
        <v>3078.9721927800001</v>
      </c>
      <c r="H34" s="23">
        <f>IF($C$5="Twiggs stores",0.21*H26*H22,IF($C$5="Highfields upper",0.34*H26*H22,IF(AND('New Site'!$D$11="7 days per week",$C$5="New site"),0.29*H26*(H21-H22),IF(H22&lt;H21,0,H26*(H21-H22)))))</f>
        <v>3109.1461202692444</v>
      </c>
      <c r="I34" s="23">
        <f>IF($C$5="Twiggs stores",0.21*I26*I22,IF($C$5="Highfields upper",0.34*I26*I22,IF(AND('New Site'!$D$11="7 days per week",$C$5="New site"),0.29*I26*(I21-I22),IF(I22&lt;I21,0,I26*(I21-I22)))))</f>
        <v>3139.6157522478834</v>
      </c>
      <c r="J34" s="23">
        <f>IF($C$5="Twiggs stores",0.21*J26*J22,IF($C$5="Highfields upper",0.34*J26*J22,IF(AND('New Site'!$D$11="7 days per week",$C$5="New site"),0.29*J26*(J21-J22),IF(J22&lt;J21,0,J26*(J21-J22)))))</f>
        <v>3170.3839866199128</v>
      </c>
      <c r="K34" s="23">
        <f>IF($C$5="Twiggs stores",0.21*K26*K22,IF($C$5="Highfields upper",0.34*K26*K22,IF(AND('New Site'!$D$11="7 days per week",$C$5="New site"),0.29*K26*(K21-K22),IF(K22&lt;K21,0,K26*(K21-K22)))))</f>
        <v>3201.4537496887874</v>
      </c>
      <c r="L34" s="23">
        <f>IF($C$5="Twiggs stores",0.21*L26*L22,IF($C$5="Highfields upper",0.34*L26*L22,IF(AND('New Site'!$D$11="7 days per week",$C$5="New site"),0.29*L26*(L21-L22),IF(L22&lt;L21,0,L26*(L21-L22)))))</f>
        <v>3232.827996435738</v>
      </c>
      <c r="M34" s="23">
        <f>IF($C$5="Twiggs stores",0.21*M26*M22,IF($C$5="Highfields upper",0.34*M26*M22,IF(AND('New Site'!$D$11="7 days per week",$C$5="New site"),0.29*M26*(M21-M22),IF(M22&lt;M21,0,M26*(M21-M22)))))</f>
        <v>3264.5097108008076</v>
      </c>
      <c r="N34" s="23">
        <f>IF($C$5="Twiggs stores",0.21*N26*N22,IF($C$5="Highfields upper",0.34*N26*N22,IF(AND('New Site'!$D$11="7 days per week",$C$5="New site"),0.29*N26*(N21-N22),IF(N22&lt;N21,0,N26*(N21-N22)))))</f>
        <v>3296.5019059666561</v>
      </c>
      <c r="O34" s="23">
        <f>IF($C$5="Twiggs stores",0.21*O26*O22,IF($C$5="Highfields upper",0.34*O26*O22,IF(AND('New Site'!$D$11="7 days per week",$C$5="New site"),0.29*O26*(O21-O22),IF(O22&lt;O21,0,O26*(O21-O22)))))</f>
        <v>3328.8076246451292</v>
      </c>
      <c r="P34" s="23">
        <f>IF($C$5="Twiggs stores",0.21*P26*P22,IF($C$5="Highfields upper",0.34*P26*P22,IF(AND('New Site'!$D$11="7 days per week",$C$5="New site"),0.29*P26*(P21-P22),IF(P22&lt;P21,0,P26*(P21-P22)))))</f>
        <v>3361.4299393666515</v>
      </c>
      <c r="Q34" s="23">
        <f>IF($C$5="Twiggs stores",0.21*Q26*Q22,IF($C$5="Highfields upper",0.34*Q26*Q22,IF(AND('New Site'!$D$11="7 days per week",$C$5="New site"),0.29*Q26*(Q21-Q22),IF(Q22&lt;Q21,0,Q26*(Q21-Q22)))))</f>
        <v>3394.3719527724447</v>
      </c>
      <c r="R34" s="23">
        <f>IF($C$5="Twiggs stores",0.21*R26*R22,IF($C$5="Highfields upper",0.34*R26*R22,IF(AND('New Site'!$D$11="7 days per week",$C$5="New site"),0.29*R26*(R21-R22),IF(R22&lt;R21,0,R26*(R21-R22)))))</f>
        <v>3427.6367979096149</v>
      </c>
      <c r="S34" s="23">
        <f>IF($C$5="Twiggs stores",0.21*S26*S22,IF($C$5="Highfields upper",0.34*S26*S22,IF(AND('New Site'!$D$11="7 days per week",$C$5="New site"),0.29*S26*(S21-S22),IF(S22&lt;S21,0,S26*(S21-S22)))))</f>
        <v>3461.2276385291289</v>
      </c>
      <c r="T34" s="23">
        <f>IF($C$5="Twiggs stores",0.21*T26*T22,IF($C$5="Highfields upper",0.34*T26*T22,IF(AND('New Site'!$D$11="7 days per week",$C$5="New site"),0.29*T26*(T21-T22),IF(T22&lt;T21,0,T26*(T21-T22)))))</f>
        <v>3495.1476693867148</v>
      </c>
      <c r="U34" s="23">
        <f>IF($C$5="Twiggs stores",0.21*U26*U22,IF($C$5="Highfields upper",0.34*U26*U22,IF(AND('New Site'!$D$11="7 days per week",$C$5="New site"),0.29*U26*(U21-U22),IF(U22&lt;U21,0,U26*(U21-U22)))))</f>
        <v>3529.4001165467048</v>
      </c>
      <c r="V34" s="23">
        <f>IF($C$5="Twiggs stores",0.21*V26*V22,IF($C$5="Highfields upper",0.34*V26*V22,IF(AND('New Site'!$D$11="7 days per week",$C$5="New site"),0.29*V26*(V21-V22),IF(V22&lt;V21,0,V26*(V21-V22)))))</f>
        <v>3563.9882376888618</v>
      </c>
      <c r="W34" s="23">
        <f>IF($C$5="Twiggs stores",0.21*W26*W22,IF($C$5="Highfields upper",0.34*W26*W22,IF(AND('New Site'!$D$11="7 days per week",$C$5="New site"),0.29*W26*(W21-W22),IF(W22&lt;W21,0,W26*(W21-W22)))))</f>
        <v>3598.9153224182123</v>
      </c>
      <c r="X34" s="23">
        <f>IF($C$5="Twiggs stores",0.21*X26*X22,IF($C$5="Highfields upper",0.34*X26*X22,IF(AND('New Site'!$D$11="7 days per week",$C$5="New site"),0.29*X26*(X21-X22),IF(X22&lt;X21,0,X26*(X21-X22)))))</f>
        <v>3634.1846925779109</v>
      </c>
      <c r="Y34" s="23">
        <f>IF($C$5="Twiggs stores",0.21*Y26*Y22,IF($C$5="Highfields upper",0.34*Y26*Y22,IF(AND('New Site'!$D$11="7 days per week",$C$5="New site"),0.29*Y26*(Y21-Y22),IF(Y22&lt;Y21,0,Y26*(Y21-Y22)))))</f>
        <v>3669.7997025651753</v>
      </c>
      <c r="Z34" s="23">
        <f>IF($C$5="Twiggs stores",0.21*Z26*Z22,IF($C$5="Highfields upper",0.34*Z26*Z22,IF(AND('New Site'!$D$11="7 days per week",$C$5="New site"),0.29*Z26*(Z21-Z22),IF(Z22&lt;Z21,0,Z26*(Z21-Z22)))))</f>
        <v>3705.7637396503146</v>
      </c>
      <c r="AA34" s="23">
        <f>IF($C$5="Twiggs stores",0.21*AA26*AA22,IF($C$5="Highfields upper",0.34*AA26*AA22,IF(AND('New Site'!$D$11="7 days per week",$C$5="New site"),0.29*AA26*(AA21-AA22),IF(AA22&lt;AA21,0,AA26*(AA21-AA22)))))</f>
        <v>3742.0802242988875</v>
      </c>
      <c r="AB34" s="23">
        <f>IF($C$5="Twiggs stores",0.21*AB26*AB22,IF($C$5="Highfields upper",0.34*AB26*AB22,IF(AND('New Site'!$D$11="7 days per week",$C$5="New site"),0.29*AB26*(AB21-AB22),IF(AB22&lt;AB21,0,AB26*(AB21-AB22)))))</f>
        <v>3778.7526104970161</v>
      </c>
      <c r="AC34" s="23">
        <f>IF($C$5="Twiggs stores",0.21*AC26*AC22,IF($C$5="Highfields upper",0.34*AC26*AC22,IF(AND('New Site'!$D$11="7 days per week",$C$5="New site"),0.29*AC26*(AC21-AC22),IF(AC22&lt;AC21,0,AC26*(AC21-AC22)))))</f>
        <v>3815.7843860798866</v>
      </c>
      <c r="AD34" s="23">
        <f>IF($C$5="Twiggs stores",0.21*AD26*AD22,IF($C$5="Highfields upper",0.34*AD26*AD22,IF(AND('New Site'!$D$11="7 days per week",$C$5="New site"),0.29*AD26*(AD21-AD22),IF(AD22&lt;AD21,0,AD26*(AD21-AD22)))))</f>
        <v>3853.1790730634698</v>
      </c>
      <c r="AE34" s="23">
        <f>IF($C$5="Twiggs stores",0.21*AE26*AE22,IF($C$5="Highfields upper",0.34*AE26*AE22,IF(AND('New Site'!$D$11="7 days per week",$C$5="New site"),0.29*AE26*(AE21-AE22),IF(AE22&lt;AE21,0,AE26*(AE21-AE22)))))</f>
        <v>3890.9402279794922</v>
      </c>
      <c r="AF34" s="23">
        <f>IF($C$5="Twiggs stores",0.21*AF26*AF22,IF($C$5="Highfields upper",0.34*AF26*AF22,IF(AND('New Site'!$D$11="7 days per week",$C$5="New site"),0.29*AF26*(AF21-AF22),IF(AF22&lt;AF21,0,AF26*(AF21-AF22)))))</f>
        <v>3929.0714422136912</v>
      </c>
      <c r="AG34" s="23">
        <f>IF($C$5="Twiggs stores",0.21*AG26*AG22,IF($C$5="Highfields upper",0.34*AG26*AG22,IF(AND('New Site'!$D$11="7 days per week",$C$5="New site"),0.29*AG26*(AG21-AG22),IF(AG22&lt;AG21,0,AG26*(AG21-AG22)))))</f>
        <v>3967.5763423473854</v>
      </c>
      <c r="AH34" s="23">
        <f>IF($C$5="Twiggs stores",0.21*AH26*AH22,IF($C$5="Highfields upper",0.34*AH26*AH22,IF(AND('New Site'!$D$11="7 days per week",$C$5="New site"),0.29*AH26*(AH21-AH22),IF(AH22&lt;AH21,0,AH26*(AH21-AH22)))))</f>
        <v>4006.4585905023901</v>
      </c>
      <c r="AI34" s="23">
        <f>IF($C$5="Twiggs stores",0.21*AI26*AI22,IF($C$5="Highfields upper",0.34*AI26*AI22,IF(AND('New Site'!$D$11="7 days per week",$C$5="New site"),0.29*AI26*(AI21-AI22),IF(AI22&lt;AI21,0,AI26*(AI21-AI22)))))</f>
        <v>4045.7218846893124</v>
      </c>
      <c r="AJ34" s="23">
        <f>IF($C$5="Twiggs stores",0.21*AJ26*AJ22,IF($C$5="Highfields upper",0.34*AJ26*AJ22,IF(AND('New Site'!$D$11="7 days per week",$C$5="New site"),0.29*AJ26*(AJ21-AJ22),IF(AJ22&lt;AJ21,0,AJ26*(AJ21-AJ22)))))</f>
        <v>4085.3699591592676</v>
      </c>
      <c r="AK34" s="23">
        <f>IF($C$5="Twiggs stores",0.21*AK26*AK22,IF($C$5="Highfields upper",0.34*AK26*AK22,IF(AND('New Site'!$D$11="7 days per week",$C$5="New site"),0.29*AK26*(AK21-AK22),IF(AK22&lt;AK21,0,AK26*(AK21-AK22)))))</f>
        <v>4125.4065847590282</v>
      </c>
      <c r="AL34" s="23">
        <f>IF($C$5="Twiggs stores",0.21*AL26*AL22,IF($C$5="Highfields upper",0.34*AL26*AL22,IF(AND('New Site'!$D$11="7 days per week",$C$5="New site"),0.29*AL26*(AL21-AL22),IF(AL22&lt;AL21,0,AL26*(AL21-AL22)))))</f>
        <v>4165.8355692896666</v>
      </c>
      <c r="AM34" s="23">
        <f>IF($C$5="Twiggs stores",0.21*AM26*AM22,IF($C$5="Highfields upper",0.34*AM26*AM22,IF(AND('New Site'!$D$11="7 days per week",$C$5="New site"),0.29*AM26*(AM21-AM22),IF(AM22&lt;AM21,0,AM26*(AM21-AM22)))))</f>
        <v>4206.6607578687053</v>
      </c>
      <c r="AN34" s="23">
        <f>IF($C$5="Twiggs stores",0.21*AN26*AN22,IF($C$5="Highfields upper",0.34*AN26*AN22,IF(AND('New Site'!$D$11="7 days per week",$C$5="New site"),0.29*AN26*(AN21-AN22),IF(AN22&lt;AN21,0,AN26*(AN21-AN22)))))</f>
        <v>4247.8860332958202</v>
      </c>
      <c r="AO34" s="23">
        <f>IF($C$5="Twiggs stores",0.21*AO26*AO22,IF($C$5="Highfields upper",0.34*AO26*AO22,IF(AND('New Site'!$D$11="7 days per week",$C$5="New site"),0.29*AO26*(AO21-AO22),IF(AO22&lt;AO21,0,AO26*(AO21-AO22)))))</f>
        <v>4289.5153164221183</v>
      </c>
      <c r="AP34" s="23">
        <f>IF($C$5="Twiggs stores",0.21*AP26*AP22,IF($C$5="Highfields upper",0.34*AP26*AP22,IF(AND('New Site'!$D$11="7 days per week",$C$5="New site"),0.29*AP26*(AP21-AP22),IF(AP22&lt;AP21,0,AP26*(AP21-AP22)))))</f>
        <v>4331.5525665230552</v>
      </c>
      <c r="AQ34" s="23">
        <f>IF($C$5="Twiggs stores",0.21*AQ26*AQ22,IF($C$5="Highfields upper",0.34*AQ26*AQ22,IF(AND('New Site'!$D$11="7 days per week",$C$5="New site"),0.29*AQ26*(AQ21-AQ22),IF(AQ22&lt;AQ21,0,AQ26*(AQ21-AQ22)))))</f>
        <v>4374.0017816749814</v>
      </c>
      <c r="AR34" s="23">
        <f>IF($C$5="Twiggs stores",0.21*AR26*AR22,IF($C$5="Highfields upper",0.34*AR26*AR22,IF(AND('New Site'!$D$11="7 days per week",$C$5="New site"),0.29*AR26*(AR21-AR22),IF(AR22&lt;AR21,0,AR26*(AR21-AR22)))))</f>
        <v>4416.8669991353963</v>
      </c>
      <c r="AS34" s="23">
        <f>IF($C$5="Twiggs stores",0.21*AS26*AS22,IF($C$5="Highfields upper",0.34*AS26*AS22,IF(AND('New Site'!$D$11="7 days per week",$C$5="New site"),0.29*AS26*(AS21-AS22),IF(AS22&lt;AS21,0,AS26*(AS21-AS22)))))</f>
        <v>4460.1522957269226</v>
      </c>
      <c r="AT34" s="23">
        <f>IF($C$5="Twiggs stores",0.21*AT26*AT22,IF($C$5="Highfields upper",0.34*AT26*AT22,IF(AND('New Site'!$D$11="7 days per week",$C$5="New site"),0.29*AT26*(AT21-AT22),IF(AT22&lt;AT21,0,AT26*(AT21-AT22)))))</f>
        <v>4503.8617882250473</v>
      </c>
      <c r="AU34" s="23">
        <f>IF($C$5="Twiggs stores",0.21*AU26*AU22,IF($C$5="Highfields upper",0.34*AU26*AU22,IF(AND('New Site'!$D$11="7 days per week",$C$5="New site"),0.29*AU26*(AU21-AU22),IF(AU22&lt;AU21,0,AU26*(AU21-AU22)))))</f>
        <v>4547.9996337496514</v>
      </c>
      <c r="AV34" s="23">
        <f>IF($C$5="Twiggs stores",0.21*AV26*AV22,IF($C$5="Highfields upper",0.34*AV26*AV22,IF(AND('New Site'!$D$11="7 days per week",$C$5="New site"),0.29*AV26*(AV21-AV22),IF(AV22&lt;AV21,0,AV26*(AV21-AV22)))))</f>
        <v>4592.5700301603993</v>
      </c>
      <c r="AW34" s="23">
        <f>IF($C$5="Twiggs stores",0.21*AW26*AW22,IF($C$5="Highfields upper",0.34*AW26*AW22,IF(AND('New Site'!$D$11="7 days per week",$C$5="New site"),0.29*AW26*(AW21-AW22),IF(AW22&lt;AW21,0,AW26*(AW21-AW22)))))</f>
        <v>4637.5772164559703</v>
      </c>
      <c r="AX34" s="23">
        <f>IF($C$5="Twiggs stores",0.21*AX26*AX22,IF($C$5="Highfields upper",0.34*AX26*AX22,IF(AND('New Site'!$D$11="7 days per week",$C$5="New site"),0.29*AX26*(AX21-AX22),IF(AX22&lt;AX21,0,AX26*(AX21-AX22)))))</f>
        <v>4683.0254731772393</v>
      </c>
      <c r="AY34" s="23">
        <f>IF($C$5="Twiggs stores",0.21*AY26*AY22,IF($C$5="Highfields upper",0.34*AY26*AY22,IF(AND('New Site'!$D$11="7 days per week",$C$5="New site"),0.29*AY26*(AY21-AY22),IF(AY22&lt;AY21,0,AY26*(AY21-AY22)))))</f>
        <v>4728.9191228143754</v>
      </c>
      <c r="AZ34" s="23">
        <f>IF($C$5="Twiggs stores",0.21*AZ26*AZ22,IF($C$5="Highfields upper",0.34*AZ26*AZ22,IF(AND('New Site'!$D$11="7 days per week",$C$5="New site"),0.29*AZ26*(AZ21-AZ22),IF(AZ22&lt;AZ21,0,AZ26*(AZ21-AZ22)))))</f>
        <v>4775.2625302179558</v>
      </c>
      <c r="BA34" s="23">
        <f>IF($C$5="Twiggs stores",0.21*BA26*BA22,IF($C$5="Highfields upper",0.34*BA26*BA22,IF(AND('New Site'!$D$11="7 days per week",$C$5="New site"),0.29*BA26*(BA21-BA22),IF(BA22&lt;BA21,0,BA26*(BA21-BA22)))))</f>
        <v>4822.0601030140924</v>
      </c>
      <c r="BB34" s="23">
        <f>IF($C$5="Twiggs stores",0.21*BB26*BB22,IF($C$5="Highfields upper",0.34*BB26*BB22,IF(AND('New Site'!$D$11="7 days per week",$C$5="New site"),0.29*BB26*(BB21-BB22),IF(BB22&lt;BB21,0,BB26*(BB21-BB22)))))</f>
        <v>4869.31629202363</v>
      </c>
      <c r="BC34" s="23">
        <f>IF($C$5="Twiggs stores",0.21*BC26*BC22,IF($C$5="Highfields upper",0.34*BC26*BC22,IF(AND('New Site'!$D$11="7 days per week",$C$5="New site"),0.29*BC26*(BC21-BC22),IF(BC22&lt;BC21,0,BC26*(BC21-BC22)))))</f>
        <v>4917.0355916854614</v>
      </c>
      <c r="BD34" s="23">
        <f>IF($C$5="Twiggs stores",0.21*BD26*BD22,IF($C$5="Highfields upper",0.34*BD26*BD22,IF(AND('New Site'!$D$11="7 days per week",$C$5="New site"),0.29*BD26*(BD21-BD22),IF(BD22&lt;BD21,0,BD26*(BD21-BD22)))))</f>
        <v>4965.2225404839801</v>
      </c>
      <c r="BE34" s="23">
        <f>IF($C$5="Twiggs stores",0.21*BE26*BE22,IF($C$5="Highfields upper",0.34*BE26*BE22,IF(AND('New Site'!$D$11="7 days per week",$C$5="New site"),0.29*BE26*(BE21-BE22),IF(BE22&lt;BE21,0,BE26*(BE21-BE22)))))</f>
        <v>5013.8817213807224</v>
      </c>
      <c r="BF34" s="23">
        <f>IF($C$5="Twiggs stores",0.21*BF26*BF22,IF($C$5="Highfields upper",0.34*BF26*BF22,IF(AND('New Site'!$D$11="7 days per week",$C$5="New site"),0.29*BF26*(BF21-BF22),IF(BF22&lt;BF21,0,BF26*(BF21-BF22)))))</f>
        <v>5063.0177622502533</v>
      </c>
      <c r="BG34" s="23">
        <f>IF($C$5="Twiggs stores",0.21*BG26*BG22,IF($C$5="Highfields upper",0.34*BG26*BG22,IF(AND('New Site'!$D$11="7 days per week",$C$5="New site"),0.29*BG26*(BG21-BG22),IF(BG22&lt;BG21,0,BG26*(BG21-BG22)))))</f>
        <v>5112.6353363203061</v>
      </c>
      <c r="BH34" s="23">
        <f>IF($C$5="Twiggs stores",0.21*BH26*BH22,IF($C$5="Highfields upper",0.34*BH26*BH22,IF(AND('New Site'!$D$11="7 days per week",$C$5="New site"),0.29*BH26*(BH21-BH22),IF(BH22&lt;BH21,0,BH26*(BH21-BH22)))))</f>
        <v>5162.7391626162453</v>
      </c>
      <c r="BI34" s="23">
        <f>IF($C$5="Twiggs stores",0.21*BI26*BI22,IF($C$5="Highfields upper",0.34*BI26*BI22,IF(AND('New Site'!$D$11="7 days per week",$C$5="New site"),0.29*BI26*(BI21-BI22),IF(BI22&lt;BI21,0,BI26*(BI21-BI22)))))</f>
        <v>5213.3340064098848</v>
      </c>
      <c r="BJ34" s="23">
        <f>IF($C$5="Twiggs stores",0.21*BJ26*BJ22,IF($C$5="Highfields upper",0.34*BJ26*BJ22,IF(AND('New Site'!$D$11="7 days per week",$C$5="New site"),0.29*BJ26*(BJ21-BJ22),IF(BJ22&lt;BJ21,0,BJ26*(BJ21-BJ22)))))</f>
        <v>5264.424679672702</v>
      </c>
      <c r="BK34" s="23">
        <f>IF($C$5="Twiggs stores",0.21*BK26*BK22,IF($C$5="Highfields upper",0.34*BK26*BK22,IF(AND('New Site'!$D$11="7 days per week",$C$5="New site"),0.29*BK26*(BK21-BK22),IF(BK22&lt;BK21,0,BK26*(BK21-BK22)))))</f>
        <v>5316.016041533494</v>
      </c>
      <c r="BL34" s="23">
        <f>IF($C$5="Twiggs stores",0.21*BL26*BL22,IF($C$5="Highfields upper",0.34*BL26*BL22,IF(AND('New Site'!$D$11="7 days per week",$C$5="New site"),0.29*BL26*(BL21-BL22),IF(BL22&lt;BL21,0,BL26*(BL21-BL22)))))</f>
        <v>5368.1129987405229</v>
      </c>
      <c r="BM34" s="23">
        <f>IF($C$5="Twiggs stores",0.21*BM26*BM22,IF($C$5="Highfields upper",0.34*BM26*BM22,IF(AND('New Site'!$D$11="7 days per week",$C$5="New site"),0.29*BM26*(BM21-BM22),IF(BM22&lt;BM21,0,BM26*(BM21-BM22)))))</f>
        <v>5420.7205061281802</v>
      </c>
    </row>
    <row r="35" spans="1:71" x14ac:dyDescent="0.35">
      <c r="C35" s="109"/>
    </row>
    <row r="36" spans="1:71" s="23" customFormat="1" x14ac:dyDescent="0.35">
      <c r="A36" s="129"/>
      <c r="B36" s="23" t="s">
        <v>110</v>
      </c>
      <c r="C36" s="103"/>
    </row>
    <row r="37" spans="1:71" s="23" customFormat="1" x14ac:dyDescent="0.35">
      <c r="A37" s="129"/>
      <c r="B37" s="23" t="s">
        <v>25</v>
      </c>
      <c r="C37" s="107">
        <f>SUM(E37:Y37)/20</f>
        <v>34.31071171213469</v>
      </c>
      <c r="E37" s="10"/>
      <c r="F37" s="10">
        <f t="shared" ref="F37:BM37" si="17">F22*0.23112</f>
        <v>37.684809359999996</v>
      </c>
      <c r="G37" s="10">
        <f t="shared" si="17"/>
        <v>37.3079612664</v>
      </c>
      <c r="H37" s="10">
        <f t="shared" si="17"/>
        <v>36.934881653735999</v>
      </c>
      <c r="I37" s="10">
        <f t="shared" si="17"/>
        <v>36.565532837198646</v>
      </c>
      <c r="J37" s="10">
        <f t="shared" si="17"/>
        <v>36.199877508826653</v>
      </c>
      <c r="K37" s="10">
        <f t="shared" si="17"/>
        <v>35.837878733738386</v>
      </c>
      <c r="L37" s="10">
        <f t="shared" si="17"/>
        <v>35.479499946400999</v>
      </c>
      <c r="M37" s="10">
        <f t="shared" si="17"/>
        <v>35.124704946936987</v>
      </c>
      <c r="N37" s="10">
        <f t="shared" si="17"/>
        <v>34.773457897467623</v>
      </c>
      <c r="O37" s="10">
        <f t="shared" si="17"/>
        <v>34.425723318492942</v>
      </c>
      <c r="P37" s="10">
        <f t="shared" si="17"/>
        <v>34.081466085308008</v>
      </c>
      <c r="Q37" s="10">
        <f t="shared" si="17"/>
        <v>33.740651424454931</v>
      </c>
      <c r="R37" s="10">
        <f t="shared" si="17"/>
        <v>33.403244910210375</v>
      </c>
      <c r="S37" s="10">
        <f t="shared" si="17"/>
        <v>33.069212461108272</v>
      </c>
      <c r="T37" s="10">
        <f t="shared" si="17"/>
        <v>32.738520336497189</v>
      </c>
      <c r="U37" s="10">
        <f t="shared" si="17"/>
        <v>32.41113513313222</v>
      </c>
      <c r="V37" s="10">
        <f t="shared" si="17"/>
        <v>32.087023781800895</v>
      </c>
      <c r="W37" s="10">
        <f t="shared" si="17"/>
        <v>31.766153543982885</v>
      </c>
      <c r="X37" s="10">
        <f t="shared" si="17"/>
        <v>31.448492008543056</v>
      </c>
      <c r="Y37" s="10">
        <f t="shared" si="17"/>
        <v>31.134007088457626</v>
      </c>
      <c r="Z37" s="10">
        <f t="shared" si="17"/>
        <v>30.822667017573053</v>
      </c>
      <c r="AA37" s="10">
        <f t="shared" si="17"/>
        <v>30.514440347397322</v>
      </c>
      <c r="AB37" s="10">
        <f t="shared" si="17"/>
        <v>30.209295943923344</v>
      </c>
      <c r="AC37" s="10">
        <f t="shared" si="17"/>
        <v>29.907202984484108</v>
      </c>
      <c r="AD37" s="10">
        <f t="shared" si="17"/>
        <v>29.608130954639268</v>
      </c>
      <c r="AE37" s="10">
        <f t="shared" si="17"/>
        <v>29.312049645092877</v>
      </c>
      <c r="AF37" s="10">
        <f t="shared" si="17"/>
        <v>29.018929148641949</v>
      </c>
      <c r="AG37" s="10">
        <f t="shared" si="17"/>
        <v>28.728739857155528</v>
      </c>
      <c r="AH37" s="10">
        <f t="shared" si="17"/>
        <v>28.441452458583971</v>
      </c>
      <c r="AI37" s="10">
        <f t="shared" si="17"/>
        <v>28.157037933998129</v>
      </c>
      <c r="AJ37" s="10">
        <f t="shared" si="17"/>
        <v>27.875467554658147</v>
      </c>
      <c r="AK37" s="10">
        <f t="shared" si="17"/>
        <v>27.596712879111568</v>
      </c>
      <c r="AL37" s="10">
        <f t="shared" si="17"/>
        <v>27.320745750320452</v>
      </c>
      <c r="AM37" s="10">
        <f t="shared" si="17"/>
        <v>27.047538292817247</v>
      </c>
      <c r="AN37" s="10">
        <f t="shared" si="17"/>
        <v>26.777062909889075</v>
      </c>
      <c r="AO37" s="10">
        <f t="shared" si="17"/>
        <v>26.509292280790184</v>
      </c>
      <c r="AP37" s="10">
        <f t="shared" si="17"/>
        <v>26.244199357982282</v>
      </c>
      <c r="AQ37" s="10">
        <f t="shared" si="17"/>
        <v>25.981757364402458</v>
      </c>
      <c r="AR37" s="10">
        <f t="shared" si="17"/>
        <v>25.721939790758434</v>
      </c>
      <c r="AS37" s="10">
        <f t="shared" si="17"/>
        <v>25.464720392850847</v>
      </c>
      <c r="AT37" s="10">
        <f t="shared" si="17"/>
        <v>25.210073188922337</v>
      </c>
      <c r="AU37" s="10">
        <f t="shared" si="17"/>
        <v>24.957972457033115</v>
      </c>
      <c r="AV37" s="10">
        <f t="shared" si="17"/>
        <v>24.708392732462784</v>
      </c>
      <c r="AW37" s="10">
        <f t="shared" si="17"/>
        <v>24.461308805138156</v>
      </c>
      <c r="AX37" s="10">
        <f t="shared" si="17"/>
        <v>24.216695717086772</v>
      </c>
      <c r="AY37" s="10">
        <f t="shared" si="17"/>
        <v>23.974528759915906</v>
      </c>
      <c r="AZ37" s="10">
        <f t="shared" si="17"/>
        <v>23.734783472316746</v>
      </c>
      <c r="BA37" s="10">
        <f t="shared" si="17"/>
        <v>23.497435637593579</v>
      </c>
      <c r="BB37" s="10">
        <f t="shared" si="17"/>
        <v>23.262461281217643</v>
      </c>
      <c r="BC37" s="10">
        <f t="shared" si="17"/>
        <v>23.029836668405466</v>
      </c>
      <c r="BD37" s="10">
        <f t="shared" si="17"/>
        <v>22.799538301721412</v>
      </c>
      <c r="BE37" s="10">
        <f t="shared" si="17"/>
        <v>22.571542918704196</v>
      </c>
      <c r="BF37" s="10">
        <f t="shared" si="17"/>
        <v>22.345827489517156</v>
      </c>
      <c r="BG37" s="10">
        <f t="shared" si="17"/>
        <v>22.122369214621983</v>
      </c>
      <c r="BH37" s="10">
        <f t="shared" si="17"/>
        <v>21.901145522475762</v>
      </c>
      <c r="BI37" s="10">
        <f t="shared" si="17"/>
        <v>21.682134067251006</v>
      </c>
      <c r="BJ37" s="10">
        <f t="shared" si="17"/>
        <v>21.465312726578496</v>
      </c>
      <c r="BK37" s="10">
        <f t="shared" si="17"/>
        <v>21.250659599312712</v>
      </c>
      <c r="BL37" s="10">
        <f t="shared" si="17"/>
        <v>21.038153003319586</v>
      </c>
      <c r="BM37" s="10">
        <f t="shared" si="17"/>
        <v>20.82777147328639</v>
      </c>
    </row>
    <row r="38" spans="1:71" s="23" customFormat="1" x14ac:dyDescent="0.35">
      <c r="A38" s="129"/>
      <c r="B38" s="23" t="s">
        <v>111</v>
      </c>
      <c r="C38" s="114"/>
      <c r="E38" s="5" t="e" cm="1">
        <f t="array" aca="1" ref="E38" ca="1">(#REF!*E36(#REF!*1000)+(#REF!*1000)*#REF!)/1000</f>
        <v>#REF!</v>
      </c>
      <c r="F38" s="5" t="e">
        <f>(#REF!*(#REF!*1000)+(#REF!*1000)*#REF!)/1000</f>
        <v>#REF!</v>
      </c>
      <c r="G38" s="5" t="e">
        <f>(#REF!*(#REF!*1000)+(#REF!*1000)*#REF!)/1000</f>
        <v>#REF!</v>
      </c>
      <c r="H38" s="5" t="e">
        <f>(#REF!*(#REF!*1000)+(#REF!*1000)*#REF!)/1000</f>
        <v>#REF!</v>
      </c>
      <c r="I38" s="5" t="e">
        <f>(#REF!*(#REF!*1000)+(#REF!*1000)*#REF!)/1000</f>
        <v>#REF!</v>
      </c>
      <c r="J38" s="5" t="e">
        <f>(#REF!*(#REF!*1000)+(#REF!*1000)*#REF!)/1000</f>
        <v>#REF!</v>
      </c>
      <c r="K38" s="5" t="e">
        <f>(#REF!*(#REF!*1000)+(#REF!*1000)*#REF!)/1000</f>
        <v>#REF!</v>
      </c>
      <c r="L38" s="5" t="e">
        <f>(#REF!*(#REF!*1000)+(#REF!*1000)*#REF!)/1000</f>
        <v>#REF!</v>
      </c>
      <c r="M38" s="5" t="e">
        <f>(#REF!*(#REF!*1000)+(#REF!*1000)*#REF!)/1000</f>
        <v>#REF!</v>
      </c>
      <c r="N38" s="5" t="e">
        <f>(#REF!*(#REF!*1000)+(#REF!*1000)*#REF!)/1000</f>
        <v>#REF!</v>
      </c>
      <c r="O38" s="5" t="e">
        <f>(#REF!*(#REF!*1000)+(#REF!*1000)*#REF!)/1000</f>
        <v>#REF!</v>
      </c>
      <c r="P38" s="5" t="e">
        <f>(#REF!*(#REF!*1000)+(#REF!*1000)*#REF!)/1000</f>
        <v>#REF!</v>
      </c>
      <c r="Q38" s="5" t="e">
        <f>(#REF!*(#REF!*1000)+(#REF!*1000)*#REF!)/1000</f>
        <v>#REF!</v>
      </c>
      <c r="R38" s="5" t="e">
        <f>(#REF!*(#REF!*1000)+(#REF!*1000)*#REF!)/1000</f>
        <v>#REF!</v>
      </c>
      <c r="S38" s="5" t="e">
        <f>(#REF!*(#REF!*1000)+(#REF!*1000)*#REF!)/1000</f>
        <v>#REF!</v>
      </c>
      <c r="T38" s="5" t="e">
        <f>(#REF!*(#REF!*1000)+(#REF!*1000)*#REF!)/1000</f>
        <v>#REF!</v>
      </c>
      <c r="U38" s="5" t="e">
        <f>(#REF!*(#REF!*1000)+(#REF!*1000)*#REF!)/1000</f>
        <v>#REF!</v>
      </c>
      <c r="V38" s="5" t="e">
        <f>(#REF!*(#REF!*1000)+(#REF!*1000)*#REF!)/1000</f>
        <v>#REF!</v>
      </c>
      <c r="W38" s="5" t="e">
        <f>(#REF!*(#REF!*1000)+(#REF!*1000)*#REF!)/1000</f>
        <v>#REF!</v>
      </c>
      <c r="X38" s="5" t="e">
        <f>(#REF!*(#REF!*1000)+(#REF!*1000)*#REF!)/1000</f>
        <v>#REF!</v>
      </c>
      <c r="Y38" s="5" t="e">
        <f>(#REF!*(#REF!*1000)+(#REF!*1000)*#REF!)/1000</f>
        <v>#REF!</v>
      </c>
      <c r="Z38" s="5" t="e">
        <f>(#REF!*(#REF!*1000)+(#REF!*1000)*#REF!)/1000</f>
        <v>#REF!</v>
      </c>
      <c r="AA38" s="5" t="e">
        <f>(#REF!*(#REF!*1000)+(#REF!*1000)*#REF!)/1000</f>
        <v>#REF!</v>
      </c>
      <c r="AB38" s="5" t="e">
        <f>(#REF!*(#REF!*1000)+(#REF!*1000)*#REF!)/1000</f>
        <v>#REF!</v>
      </c>
      <c r="AC38" s="5" t="e">
        <f>(#REF!*(#REF!*1000)+(#REF!*1000)*#REF!)/1000</f>
        <v>#REF!</v>
      </c>
      <c r="AD38" s="5" t="e">
        <f>(#REF!*(#REF!*1000)+(#REF!*1000)*#REF!)/1000</f>
        <v>#REF!</v>
      </c>
      <c r="AE38" s="5" t="e">
        <f>(#REF!*(#REF!*1000)+(#REF!*1000)*#REF!)/1000</f>
        <v>#REF!</v>
      </c>
      <c r="AF38" s="5" t="e">
        <f>(#REF!*(#REF!*1000)+(#REF!*1000)*#REF!)/1000</f>
        <v>#REF!</v>
      </c>
      <c r="AG38" s="5" t="e">
        <f>(#REF!*(#REF!*1000)+(#REF!*1000)*#REF!)/1000</f>
        <v>#REF!</v>
      </c>
      <c r="AH38" s="5" t="e">
        <f>(#REF!*(#REF!*1000)+(#REF!*1000)*#REF!)/1000</f>
        <v>#REF!</v>
      </c>
      <c r="AI38" s="5" t="e">
        <f>(#REF!*(#REF!*1000)+(#REF!*1000)*#REF!)/1000</f>
        <v>#REF!</v>
      </c>
      <c r="AJ38" s="5" t="e">
        <f>(#REF!*(#REF!*1000)+(#REF!*1000)*#REF!)/1000</f>
        <v>#REF!</v>
      </c>
      <c r="AK38" s="5" t="e">
        <f>(#REF!*(#REF!*1000)+(#REF!*1000)*#REF!)/1000</f>
        <v>#REF!</v>
      </c>
      <c r="AL38" s="5" t="e">
        <f>(#REF!*(#REF!*1000)+(#REF!*1000)*#REF!)/1000</f>
        <v>#REF!</v>
      </c>
      <c r="AM38" s="5" t="e">
        <f>(#REF!*(#REF!*1000)+(#REF!*1000)*#REF!)/1000</f>
        <v>#REF!</v>
      </c>
      <c r="AN38" s="5" t="e">
        <f>(#REF!*(#REF!*1000)+(#REF!*1000)*#REF!)/1000</f>
        <v>#REF!</v>
      </c>
      <c r="AO38" s="5" t="e">
        <f>(#REF!*(#REF!*1000)+(#REF!*1000)*#REF!)/1000</f>
        <v>#REF!</v>
      </c>
      <c r="AP38" s="5" t="e">
        <f>(#REF!*(#REF!*1000)+(#REF!*1000)*#REF!)/1000</f>
        <v>#REF!</v>
      </c>
      <c r="AQ38" s="5" t="e">
        <f>(#REF!*(#REF!*1000)+(#REF!*1000)*#REF!)/1000</f>
        <v>#REF!</v>
      </c>
      <c r="AR38" s="5" t="e">
        <f>(#REF!*(#REF!*1000)+(#REF!*1000)*#REF!)/1000</f>
        <v>#REF!</v>
      </c>
      <c r="AS38" s="5" t="e">
        <f>(#REF!*(#REF!*1000)+(#REF!*1000)*#REF!)/1000</f>
        <v>#REF!</v>
      </c>
      <c r="AT38" s="5" t="e">
        <f>(#REF!*(#REF!*1000)+(#REF!*1000)*#REF!)/1000</f>
        <v>#REF!</v>
      </c>
      <c r="AU38" s="5" t="e">
        <f>(#REF!*(#REF!*1000)+(#REF!*1000)*#REF!)/1000</f>
        <v>#REF!</v>
      </c>
      <c r="AV38" s="5" t="e">
        <f>(#REF!*(#REF!*1000)+(#REF!*1000)*#REF!)/1000</f>
        <v>#REF!</v>
      </c>
      <c r="AW38" s="5" t="e">
        <f>(#REF!*(#REF!*1000)+(#REF!*1000)*#REF!)/1000</f>
        <v>#REF!</v>
      </c>
      <c r="AX38" s="5" t="e">
        <f>(#REF!*(#REF!*1000)+(#REF!*1000)*#REF!)/1000</f>
        <v>#REF!</v>
      </c>
      <c r="AY38" s="5" t="e">
        <f>(#REF!*(#REF!*1000)+(#REF!*1000)*#REF!)/1000</f>
        <v>#REF!</v>
      </c>
      <c r="AZ38" s="5" t="e">
        <f>(#REF!*(#REF!*1000)+(#REF!*1000)*#REF!)/1000</f>
        <v>#REF!</v>
      </c>
      <c r="BA38" s="5" t="e">
        <f>(#REF!*(#REF!*1000)+(#REF!*1000)*#REF!)/1000</f>
        <v>#REF!</v>
      </c>
      <c r="BB38" s="5" t="e">
        <f>(#REF!*(#REF!*1000)+(#REF!*1000)*#REF!)/1000</f>
        <v>#REF!</v>
      </c>
      <c r="BC38" s="5" t="e">
        <f>(#REF!*(#REF!*1000)+(#REF!*1000)*#REF!)/1000</f>
        <v>#REF!</v>
      </c>
      <c r="BD38" s="5" t="e">
        <f>(#REF!*(#REF!*1000)+(#REF!*1000)*#REF!)/1000</f>
        <v>#REF!</v>
      </c>
      <c r="BE38" s="5" t="e">
        <f>(#REF!*(#REF!*1000)+(#REF!*1000)*#REF!)/1000</f>
        <v>#REF!</v>
      </c>
      <c r="BF38" s="5" t="e">
        <f>(#REF!*(#REF!*1000)+(#REF!*1000)*#REF!)/1000</f>
        <v>#REF!</v>
      </c>
      <c r="BG38" s="5" t="e">
        <f>(#REF!*(#REF!*1000)+(#REF!*1000)*#REF!)/1000</f>
        <v>#REF!</v>
      </c>
      <c r="BH38" s="5" t="e">
        <f>(#REF!*(#REF!*1000)+(#REF!*1000)*#REF!)/1000</f>
        <v>#REF!</v>
      </c>
      <c r="BI38" s="5" t="e">
        <f>(#REF!*(#REF!*1000)+(#REF!*1000)*#REF!)/1000</f>
        <v>#REF!</v>
      </c>
      <c r="BJ38" s="5" t="e">
        <f>(#REF!*(#REF!*1000)+(#REF!*1000)*#REF!)/1000</f>
        <v>#REF!</v>
      </c>
      <c r="BK38" s="5" t="e">
        <f>(#REF!*(#REF!*1000)+(#REF!*1000)*#REF!)/1000</f>
        <v>#REF!</v>
      </c>
      <c r="BL38" s="5" t="e">
        <f>(#REF!*(#REF!*1000)+(#REF!*1000)*#REF!)/1000</f>
        <v>#REF!</v>
      </c>
      <c r="BM38" s="5" t="e">
        <f>(#REF!*(#REF!*1000)+(#REF!*1000)*#REF!)/1000</f>
        <v>#REF!</v>
      </c>
    </row>
    <row r="39" spans="1:71" s="5" customFormat="1" x14ac:dyDescent="0.35">
      <c r="A39" s="113"/>
      <c r="B39" s="22" t="s">
        <v>93</v>
      </c>
      <c r="C39" s="110"/>
      <c r="D39" s="34"/>
      <c r="E39" s="22"/>
      <c r="F39" s="23" t="e">
        <f>+#REF!+#REF!</f>
        <v>#REF!</v>
      </c>
      <c r="G39" s="23" t="e">
        <f>IF(G7&gt;0,#REF!+ F39, 0)</f>
        <v>#REF!</v>
      </c>
      <c r="H39" s="23" t="e">
        <f>IF(H7&gt;0,#REF!+ G39, 0)</f>
        <v>#REF!</v>
      </c>
      <c r="I39" s="23" t="e">
        <f>IF(I7&gt;0,#REF!+ H39, 0)</f>
        <v>#REF!</v>
      </c>
      <c r="J39" s="23" t="e">
        <f>IF(J7&gt;0,#REF!+ I39, 0)</f>
        <v>#REF!</v>
      </c>
      <c r="K39" s="23" t="e">
        <f>IF(K7&gt;0,#REF!+ J39, 0)</f>
        <v>#REF!</v>
      </c>
      <c r="L39" s="23" t="e">
        <f>IF(L7&gt;0,#REF!+ K39, 0)</f>
        <v>#REF!</v>
      </c>
      <c r="M39" s="23" t="e">
        <f>IF(M7&gt;0,#REF!+ L39, 0)</f>
        <v>#REF!</v>
      </c>
      <c r="N39" s="23" t="e">
        <f>IF(N7&gt;0,#REF!+ M39, 0)</f>
        <v>#REF!</v>
      </c>
      <c r="O39" s="23" t="e">
        <f>IF(O7&gt;0,#REF!+ N39, 0)</f>
        <v>#REF!</v>
      </c>
      <c r="P39" s="23" t="e">
        <f>IF(P7&gt;0,#REF!+ O39, 0)</f>
        <v>#REF!</v>
      </c>
      <c r="Q39" s="23" t="e">
        <f>IF(Q7&gt;0,#REF!+ P39, 0)</f>
        <v>#REF!</v>
      </c>
      <c r="R39" s="23" t="e">
        <f>IF(R7&gt;0,#REF!+ Q39, 0)</f>
        <v>#REF!</v>
      </c>
      <c r="S39" s="23" t="e">
        <f>IF(S7&gt;0,#REF!+ R39, 0)</f>
        <v>#REF!</v>
      </c>
      <c r="T39" s="23" t="e">
        <f>IF(T7&gt;0,#REF!+ S39, 0)</f>
        <v>#REF!</v>
      </c>
      <c r="U39" s="23" t="e">
        <f>IF(U7&gt;0,#REF!+ T39, 0)</f>
        <v>#REF!</v>
      </c>
      <c r="V39" s="23" t="e">
        <f>IF(V7&gt;0,#REF!+ U39, 0)</f>
        <v>#REF!</v>
      </c>
      <c r="W39" s="23" t="e">
        <f>IF(W7&gt;0,#REF!+ V39, 0)</f>
        <v>#REF!</v>
      </c>
      <c r="X39" s="23" t="e">
        <f>IF(X7&gt;0,#REF!+ W39, 0)</f>
        <v>#REF!</v>
      </c>
      <c r="Y39" s="23" t="e">
        <f>IF(Y7&gt;0,#REF!+ X39, 0)</f>
        <v>#REF!</v>
      </c>
      <c r="Z39" s="23" t="e">
        <f>IF(Z7&gt;0,#REF!+ Y39, 0)</f>
        <v>#REF!</v>
      </c>
      <c r="AA39" s="23" t="e">
        <f>IF(AA7&gt;0,#REF!+ Z39, 0)</f>
        <v>#REF!</v>
      </c>
      <c r="AB39" s="23" t="e">
        <f>IF(AB7&gt;0,#REF!+ AA39, 0)</f>
        <v>#REF!</v>
      </c>
      <c r="AC39" s="23" t="e">
        <f>IF(AC7&gt;0,#REF!+ AB39, 0)</f>
        <v>#REF!</v>
      </c>
      <c r="AD39" s="23" t="e">
        <f>IF(AD7&gt;0,#REF!+ AC39, 0)</f>
        <v>#REF!</v>
      </c>
      <c r="AE39" s="23" t="e">
        <f>IF(AE7&gt;0,#REF!+ AD39, 0)</f>
        <v>#REF!</v>
      </c>
      <c r="AF39" s="23" t="e">
        <f>IF(AF7&gt;0,#REF!+ AE39, 0)</f>
        <v>#REF!</v>
      </c>
      <c r="AG39" s="23" t="e">
        <f>IF(AG7&gt;0,#REF!+ AF39, 0)</f>
        <v>#REF!</v>
      </c>
      <c r="AH39" s="23" t="e">
        <f>IF(AH7&gt;0,#REF!+ AG39, 0)</f>
        <v>#REF!</v>
      </c>
      <c r="AI39" s="23" t="e">
        <f>IF(AI7&gt;0,#REF!+ AH39, 0)</f>
        <v>#REF!</v>
      </c>
      <c r="AJ39" s="23" t="e">
        <f>IF(AJ7&gt;0,#REF!+ AI39, 0)</f>
        <v>#REF!</v>
      </c>
      <c r="AK39" s="23" t="e">
        <f>IF(AK7&gt;0,#REF!+ AJ39, 0)</f>
        <v>#REF!</v>
      </c>
      <c r="AL39" s="23" t="e">
        <f>IF(AL7&gt;0,#REF!+ AK39, 0)</f>
        <v>#REF!</v>
      </c>
      <c r="AM39" s="23" t="e">
        <f>IF(AM7&gt;0,#REF!+ AL39, 0)</f>
        <v>#REF!</v>
      </c>
      <c r="AN39" s="23" t="e">
        <f>IF(AN7&gt;0,#REF!+ AM39, 0)</f>
        <v>#REF!</v>
      </c>
      <c r="AO39" s="23" t="e">
        <f>IF(AO7&gt;0,#REF!+ AN39, 0)</f>
        <v>#REF!</v>
      </c>
      <c r="AP39" s="23" t="e">
        <f>IF(AP7&gt;0,#REF!+ AO39, 0)</f>
        <v>#REF!</v>
      </c>
      <c r="AQ39" s="23" t="e">
        <f>IF(AQ7&gt;0,#REF!+ AP39, 0)</f>
        <v>#REF!</v>
      </c>
      <c r="AR39" s="23" t="e">
        <f>IF(AR7&gt;0,#REF!+ AQ39, 0)</f>
        <v>#REF!</v>
      </c>
      <c r="AS39" s="23" t="e">
        <f>IF(AS7&gt;0,#REF!+ AR39, 0)</f>
        <v>#REF!</v>
      </c>
      <c r="AT39" s="23" t="e">
        <f>IF(AT7&gt;0,#REF!+ AS39, 0)</f>
        <v>#REF!</v>
      </c>
      <c r="AU39" s="23" t="e">
        <f>IF(AU7&gt;0,#REF!+ AT39, 0)</f>
        <v>#REF!</v>
      </c>
      <c r="AV39" s="23" t="e">
        <f>IF(AV7&gt;0,#REF!+ AU39, 0)</f>
        <v>#REF!</v>
      </c>
      <c r="AW39" s="23" t="e">
        <f>IF(AW7&gt;0,#REF!+ AV39, 0)</f>
        <v>#REF!</v>
      </c>
      <c r="AX39" s="23" t="e">
        <f>IF(AX7&gt;0,#REF!+ AW39, 0)</f>
        <v>#REF!</v>
      </c>
      <c r="AY39" s="23" t="e">
        <f>IF(AY7&gt;0,#REF!+ AX39, 0)</f>
        <v>#REF!</v>
      </c>
      <c r="AZ39" s="23" t="e">
        <f>IF(AZ7&gt;0,#REF!+ AY39, 0)</f>
        <v>#REF!</v>
      </c>
      <c r="BA39" s="23" t="e">
        <f>IF(BA7&gt;0,#REF!+ AZ39, 0)</f>
        <v>#REF!</v>
      </c>
      <c r="BB39" s="23" t="e">
        <f>IF(BB7&gt;0,#REF!+ BA39, 0)</f>
        <v>#REF!</v>
      </c>
      <c r="BC39" s="23" t="e">
        <f>IF(BC7&gt;0,#REF!+ BB39, 0)</f>
        <v>#REF!</v>
      </c>
      <c r="BD39" s="23" t="e">
        <f>IF(BD7&gt;0,#REF!+ BC39, 0)</f>
        <v>#REF!</v>
      </c>
      <c r="BE39" s="23" t="e">
        <f>IF(BE7&gt;0,#REF!+ BD39, 0)</f>
        <v>#REF!</v>
      </c>
      <c r="BF39" s="23" t="e">
        <f>IF(BF7&gt;0,#REF!+ BE39, 0)</f>
        <v>#REF!</v>
      </c>
      <c r="BG39" s="23" t="e">
        <f>IF(BG7&gt;0,#REF!+ BF39, 0)</f>
        <v>#REF!</v>
      </c>
      <c r="BH39" s="23" t="e">
        <f>IF(BH7&gt;0,#REF!+ BG39, 0)</f>
        <v>#REF!</v>
      </c>
      <c r="BI39" s="23" t="e">
        <f>IF(BI7&gt;0,#REF!+ BH39, 0)</f>
        <v>#REF!</v>
      </c>
      <c r="BJ39" s="23" t="e">
        <f>IF(BJ7&gt;0,#REF!+ BI39, 0)</f>
        <v>#REF!</v>
      </c>
      <c r="BK39" s="23" t="e">
        <f>IF(BK7&gt;0,#REF!+ BJ39, 0)</f>
        <v>#REF!</v>
      </c>
      <c r="BL39" s="23" t="e">
        <f>IF(BL7&gt;0,#REF!+ BK39, 0)</f>
        <v>#REF!</v>
      </c>
      <c r="BM39" s="23" t="e">
        <f>IF(BM7&gt;0,#REF!+ BL39, 0)</f>
        <v>#REF!</v>
      </c>
      <c r="BN39" s="23"/>
    </row>
    <row r="40" spans="1:71" s="23" customFormat="1" x14ac:dyDescent="0.35">
      <c r="A40" s="129"/>
      <c r="C40" s="103"/>
    </row>
    <row r="41" spans="1:71" s="24" customFormat="1" ht="11.25" x14ac:dyDescent="0.3">
      <c r="A41" s="128"/>
      <c r="B41" s="24" t="s">
        <v>112</v>
      </c>
      <c r="C41" s="103">
        <f>SUM(E41:BM41)</f>
        <v>1242940.3402721197</v>
      </c>
      <c r="F41" s="24">
        <f>F32+F33+F34+F68</f>
        <v>15317.198820000001</v>
      </c>
      <c r="G41" s="24">
        <f t="shared" ref="G41:BM41" si="18">G32+G33+G34+G68</f>
        <v>15467.307368436001</v>
      </c>
      <c r="H41" s="24">
        <f t="shared" si="18"/>
        <v>15618.886980646677</v>
      </c>
      <c r="I41" s="24">
        <f t="shared" si="18"/>
        <v>15771.952073057015</v>
      </c>
      <c r="J41" s="24">
        <f t="shared" si="18"/>
        <v>15926.517203372972</v>
      </c>
      <c r="K41" s="24">
        <f t="shared" si="18"/>
        <v>16082.597071966027</v>
      </c>
      <c r="L41" s="24">
        <f t="shared" si="18"/>
        <v>16240.206523271292</v>
      </c>
      <c r="M41" s="24">
        <f t="shared" si="18"/>
        <v>16399.360547199354</v>
      </c>
      <c r="N41" s="24">
        <f t="shared" si="18"/>
        <v>16560.074280561908</v>
      </c>
      <c r="O41" s="24">
        <f t="shared" si="18"/>
        <v>16722.363008511413</v>
      </c>
      <c r="P41" s="24">
        <f t="shared" si="18"/>
        <v>16886.242165994823</v>
      </c>
      <c r="Q41" s="24">
        <f t="shared" si="18"/>
        <v>17051.727339221576</v>
      </c>
      <c r="R41" s="24">
        <f t="shared" si="18"/>
        <v>17218.834267145947</v>
      </c>
      <c r="S41" s="24">
        <f t="shared" si="18"/>
        <v>17387.578842963972</v>
      </c>
      <c r="T41" s="24">
        <f t="shared" si="18"/>
        <v>17557.977115625021</v>
      </c>
      <c r="U41" s="24">
        <f t="shared" si="18"/>
        <v>17730.045291358147</v>
      </c>
      <c r="V41" s="24">
        <f t="shared" si="18"/>
        <v>17903.799735213455</v>
      </c>
      <c r="W41" s="24">
        <f t="shared" si="18"/>
        <v>18079.256972618547</v>
      </c>
      <c r="X41" s="24">
        <f t="shared" si="18"/>
        <v>18256.433690950205</v>
      </c>
      <c r="Y41" s="24">
        <f t="shared" si="18"/>
        <v>18435.346741121524</v>
      </c>
      <c r="Z41" s="24">
        <f t="shared" si="18"/>
        <v>18616.013139184517</v>
      </c>
      <c r="AA41" s="24">
        <f t="shared" si="18"/>
        <v>18798.450067948521</v>
      </c>
      <c r="AB41" s="24">
        <f t="shared" si="18"/>
        <v>18982.674878614416</v>
      </c>
      <c r="AC41" s="24">
        <f t="shared" si="18"/>
        <v>19168.705092424836</v>
      </c>
      <c r="AD41" s="24">
        <f t="shared" si="18"/>
        <v>19356.558402330604</v>
      </c>
      <c r="AE41" s="24">
        <f t="shared" si="18"/>
        <v>19546.252674673444</v>
      </c>
      <c r="AF41" s="24">
        <f t="shared" si="18"/>
        <v>19737.805950885242</v>
      </c>
      <c r="AG41" s="24">
        <f t="shared" si="18"/>
        <v>19931.23644920392</v>
      </c>
      <c r="AH41" s="24">
        <f t="shared" si="18"/>
        <v>20126.562566406115</v>
      </c>
      <c r="AI41" s="24">
        <f t="shared" si="18"/>
        <v>20323.802879556897</v>
      </c>
      <c r="AJ41" s="24">
        <f t="shared" si="18"/>
        <v>20522.97614777655</v>
      </c>
      <c r="AK41" s="24">
        <f t="shared" si="18"/>
        <v>20724.101314024763</v>
      </c>
      <c r="AL41" s="24">
        <f t="shared" si="18"/>
        <v>20927.197506902205</v>
      </c>
      <c r="AM41" s="24">
        <f t="shared" si="18"/>
        <v>21132.284042469844</v>
      </c>
      <c r="AN41" s="24">
        <f t="shared" si="18"/>
        <v>21339.380426086052</v>
      </c>
      <c r="AO41" s="24">
        <f t="shared" si="18"/>
        <v>21548.506354261695</v>
      </c>
      <c r="AP41" s="24">
        <f t="shared" si="18"/>
        <v>21759.681716533461</v>
      </c>
      <c r="AQ41" s="24">
        <f t="shared" si="18"/>
        <v>21972.92659735549</v>
      </c>
      <c r="AR41" s="24">
        <f t="shared" si="18"/>
        <v>22188.261278009573</v>
      </c>
      <c r="AS41" s="24">
        <f t="shared" si="18"/>
        <v>22405.706238534065</v>
      </c>
      <c r="AT41" s="24">
        <f t="shared" si="18"/>
        <v>22625.282159671697</v>
      </c>
      <c r="AU41" s="24">
        <f t="shared" si="18"/>
        <v>22847.009924836482</v>
      </c>
      <c r="AV41" s="24">
        <f t="shared" si="18"/>
        <v>23070.91062209988</v>
      </c>
      <c r="AW41" s="24">
        <f t="shared" si="18"/>
        <v>23297.005546196458</v>
      </c>
      <c r="AX41" s="24">
        <f t="shared" si="18"/>
        <v>23525.316200549187</v>
      </c>
      <c r="AY41" s="24">
        <f t="shared" si="18"/>
        <v>23755.864299314562</v>
      </c>
      <c r="AZ41" s="24">
        <f t="shared" si="18"/>
        <v>23988.671769447847</v>
      </c>
      <c r="BA41" s="24">
        <f t="shared" si="18"/>
        <v>24223.760752788436</v>
      </c>
      <c r="BB41" s="24">
        <f t="shared" si="18"/>
        <v>24461.153608165761</v>
      </c>
      <c r="BC41" s="24">
        <f t="shared" si="18"/>
        <v>24700.872913525785</v>
      </c>
      <c r="BD41" s="24">
        <f t="shared" si="18"/>
        <v>24942.941468078337</v>
      </c>
      <c r="BE41" s="24">
        <f t="shared" si="18"/>
        <v>25187.382294465508</v>
      </c>
      <c r="BF41" s="24">
        <f t="shared" si="18"/>
        <v>25434.218640951269</v>
      </c>
      <c r="BG41" s="24">
        <f t="shared" si="18"/>
        <v>25683.47398363259</v>
      </c>
      <c r="BH41" s="24">
        <f t="shared" si="18"/>
        <v>25935.17202867219</v>
      </c>
      <c r="BI41" s="24">
        <f t="shared" si="18"/>
        <v>26189.336714553177</v>
      </c>
      <c r="BJ41" s="24">
        <f t="shared" si="18"/>
        <v>26445.992214355796</v>
      </c>
      <c r="BK41" s="24">
        <f t="shared" si="18"/>
        <v>26705.162938056485</v>
      </c>
      <c r="BL41" s="24">
        <f t="shared" si="18"/>
        <v>26966.873534849437</v>
      </c>
      <c r="BM41" s="24">
        <f t="shared" si="18"/>
        <v>27231.148895490966</v>
      </c>
    </row>
    <row r="42" spans="1:71" x14ac:dyDescent="0.35">
      <c r="B42" s="4" t="s">
        <v>113</v>
      </c>
      <c r="C42" s="103"/>
      <c r="D42" s="5"/>
      <c r="E42" s="5">
        <f>E41</f>
        <v>0</v>
      </c>
      <c r="F42" s="5">
        <f>F41+E42</f>
        <v>15317.198820000001</v>
      </c>
      <c r="G42" s="5">
        <f t="shared" ref="G42:BM42" si="19">G41+F42</f>
        <v>30784.506188436004</v>
      </c>
      <c r="H42" s="5">
        <f t="shared" si="19"/>
        <v>46403.393169082679</v>
      </c>
      <c r="I42" s="5">
        <f t="shared" si="19"/>
        <v>62175.345242139694</v>
      </c>
      <c r="J42" s="5">
        <f t="shared" si="19"/>
        <v>78101.86244551267</v>
      </c>
      <c r="K42" s="5">
        <f t="shared" si="19"/>
        <v>94184.459517478695</v>
      </c>
      <c r="L42" s="5">
        <f t="shared" si="19"/>
        <v>110424.66604074999</v>
      </c>
      <c r="M42" s="5">
        <f t="shared" si="19"/>
        <v>126824.02658794934</v>
      </c>
      <c r="N42" s="5">
        <f t="shared" si="19"/>
        <v>143384.10086851125</v>
      </c>
      <c r="O42" s="5">
        <f t="shared" si="19"/>
        <v>160106.46387702267</v>
      </c>
      <c r="P42" s="5">
        <f t="shared" si="19"/>
        <v>176992.7060430175</v>
      </c>
      <c r="Q42" s="5">
        <f t="shared" si="19"/>
        <v>194044.43338223908</v>
      </c>
      <c r="R42" s="5">
        <f t="shared" si="19"/>
        <v>211263.26764938503</v>
      </c>
      <c r="S42" s="5">
        <f t="shared" si="19"/>
        <v>228650.846492349</v>
      </c>
      <c r="T42" s="5">
        <f t="shared" si="19"/>
        <v>246208.82360797402</v>
      </c>
      <c r="U42" s="5">
        <f t="shared" si="19"/>
        <v>263938.86889933218</v>
      </c>
      <c r="V42" s="5">
        <f t="shared" si="19"/>
        <v>281842.66863454564</v>
      </c>
      <c r="W42" s="5">
        <f t="shared" si="19"/>
        <v>299921.92560716416</v>
      </c>
      <c r="X42" s="5">
        <f t="shared" si="19"/>
        <v>318178.35929811437</v>
      </c>
      <c r="Y42" s="5">
        <f>Y41+X42</f>
        <v>336613.70603923593</v>
      </c>
      <c r="Z42" s="5">
        <f t="shared" si="19"/>
        <v>355229.71917842043</v>
      </c>
      <c r="AA42" s="5">
        <f t="shared" si="19"/>
        <v>374028.16924636893</v>
      </c>
      <c r="AB42" s="5">
        <f t="shared" si="19"/>
        <v>393010.84412498336</v>
      </c>
      <c r="AC42" s="5">
        <f t="shared" si="19"/>
        <v>412179.54921740817</v>
      </c>
      <c r="AD42" s="5">
        <f t="shared" si="19"/>
        <v>431536.10761973879</v>
      </c>
      <c r="AE42" s="5">
        <f t="shared" si="19"/>
        <v>451082.36029441224</v>
      </c>
      <c r="AF42" s="5">
        <f t="shared" si="19"/>
        <v>470820.16624529747</v>
      </c>
      <c r="AG42" s="5">
        <f t="shared" si="19"/>
        <v>490751.40269450139</v>
      </c>
      <c r="AH42" s="5">
        <f t="shared" si="19"/>
        <v>510877.96526090748</v>
      </c>
      <c r="AI42" s="5">
        <f>AI41+AH42</f>
        <v>531201.76814046432</v>
      </c>
      <c r="AJ42" s="5">
        <f t="shared" si="19"/>
        <v>551724.74428824091</v>
      </c>
      <c r="AK42" s="5">
        <f t="shared" si="19"/>
        <v>572448.84560226568</v>
      </c>
      <c r="AL42" s="5">
        <f t="shared" si="19"/>
        <v>593376.04310916783</v>
      </c>
      <c r="AM42" s="5">
        <f t="shared" si="19"/>
        <v>614508.32715163764</v>
      </c>
      <c r="AN42" s="5">
        <f t="shared" si="19"/>
        <v>635847.70757772366</v>
      </c>
      <c r="AO42" s="5">
        <f t="shared" si="19"/>
        <v>657396.21393198532</v>
      </c>
      <c r="AP42" s="5">
        <f t="shared" si="19"/>
        <v>679155.89564851881</v>
      </c>
      <c r="AQ42" s="5">
        <f t="shared" si="19"/>
        <v>701128.82224587433</v>
      </c>
      <c r="AR42" s="5">
        <f t="shared" si="19"/>
        <v>723317.08352388395</v>
      </c>
      <c r="AS42" s="5">
        <f t="shared" si="19"/>
        <v>745722.78976241802</v>
      </c>
      <c r="AT42" s="5">
        <f t="shared" si="19"/>
        <v>768348.07192208967</v>
      </c>
      <c r="AU42" s="5">
        <f t="shared" si="19"/>
        <v>791195.08184692613</v>
      </c>
      <c r="AV42" s="5">
        <f t="shared" si="19"/>
        <v>814265.99246902601</v>
      </c>
      <c r="AW42" s="5">
        <f t="shared" si="19"/>
        <v>837562.99801522249</v>
      </c>
      <c r="AX42" s="5">
        <f t="shared" si="19"/>
        <v>861088.31421577162</v>
      </c>
      <c r="AY42" s="5">
        <f t="shared" si="19"/>
        <v>884844.17851508618</v>
      </c>
      <c r="AZ42" s="5">
        <f t="shared" si="19"/>
        <v>908832.85028453404</v>
      </c>
      <c r="BA42" s="5">
        <f t="shared" si="19"/>
        <v>933056.61103732244</v>
      </c>
      <c r="BB42" s="5">
        <f t="shared" si="19"/>
        <v>957517.76464548823</v>
      </c>
      <c r="BC42" s="5">
        <f t="shared" si="19"/>
        <v>982218.63755901402</v>
      </c>
      <c r="BD42" s="5">
        <f t="shared" si="19"/>
        <v>1007161.5790270923</v>
      </c>
      <c r="BE42" s="5">
        <f t="shared" si="19"/>
        <v>1032348.9613215579</v>
      </c>
      <c r="BF42" s="5">
        <f t="shared" si="19"/>
        <v>1057783.1799625091</v>
      </c>
      <c r="BG42" s="5">
        <f t="shared" si="19"/>
        <v>1083466.6539461417</v>
      </c>
      <c r="BH42" s="5">
        <f t="shared" si="19"/>
        <v>1109401.8259748139</v>
      </c>
      <c r="BI42" s="5">
        <f t="shared" si="19"/>
        <v>1135591.1626893671</v>
      </c>
      <c r="BJ42" s="5">
        <f t="shared" si="19"/>
        <v>1162037.1549037229</v>
      </c>
      <c r="BK42" s="5">
        <f t="shared" si="19"/>
        <v>1188742.3178417794</v>
      </c>
      <c r="BL42" s="5">
        <f t="shared" si="19"/>
        <v>1215709.1913766288</v>
      </c>
      <c r="BM42" s="5">
        <f t="shared" si="19"/>
        <v>1242940.3402721197</v>
      </c>
      <c r="BN42" s="5"/>
      <c r="BO42" s="5"/>
      <c r="BP42" s="5"/>
      <c r="BQ42" s="5"/>
      <c r="BR42" s="5"/>
      <c r="BS42" s="5"/>
    </row>
    <row r="43" spans="1:71" s="23" customFormat="1" x14ac:dyDescent="0.35">
      <c r="A43" s="129"/>
      <c r="B43" s="34"/>
      <c r="C43" s="103"/>
      <c r="D43" s="34"/>
      <c r="Y43" s="23">
        <f>Y42</f>
        <v>336613.70603923593</v>
      </c>
    </row>
    <row r="44" spans="1:71" s="28" customFormat="1" x14ac:dyDescent="0.35">
      <c r="A44" s="4"/>
      <c r="B44" s="217" t="s">
        <v>114</v>
      </c>
      <c r="C44" s="106"/>
      <c r="D44" s="30"/>
      <c r="E44" s="32"/>
      <c r="F44" s="30"/>
      <c r="G44" s="30"/>
      <c r="H44" s="30"/>
      <c r="I44" s="30"/>
    </row>
    <row r="45" spans="1:71" x14ac:dyDescent="0.35">
      <c r="B45" s="47" t="s">
        <v>115</v>
      </c>
      <c r="C45" s="103">
        <f t="shared" ref="C45" si="20">SUM(E45:BM45)</f>
        <v>126326.59028126112</v>
      </c>
      <c r="E45" s="5">
        <f>HLOOKUP($C$5,Scenarios!$D$7:AD29, MATCH($B$45, Scenarios!$C$7:$C$28, FALSE), FALSE)</f>
        <v>1098</v>
      </c>
      <c r="F45" s="5">
        <f>E45</f>
        <v>1098</v>
      </c>
      <c r="G45" s="5">
        <f t="shared" ref="G45:BM45" si="21">F45*(1+$B$76)</f>
        <v>1119.96</v>
      </c>
      <c r="H45" s="5">
        <f>G45*(1+$B$76)</f>
        <v>1142.3592000000001</v>
      </c>
      <c r="I45" s="5">
        <f>H45*(1+$B$76)</f>
        <v>1165.2063840000001</v>
      </c>
      <c r="J45" s="5">
        <f t="shared" si="21"/>
        <v>1188.51051168</v>
      </c>
      <c r="K45" s="5">
        <f t="shared" si="21"/>
        <v>1212.2807219136</v>
      </c>
      <c r="L45" s="5">
        <f t="shared" si="21"/>
        <v>1236.526336351872</v>
      </c>
      <c r="M45" s="5">
        <f t="shared" si="21"/>
        <v>1261.2568630789094</v>
      </c>
      <c r="N45" s="5">
        <f t="shared" si="21"/>
        <v>1286.4820003404877</v>
      </c>
      <c r="O45" s="5">
        <f t="shared" si="21"/>
        <v>1312.2116403472976</v>
      </c>
      <c r="P45" s="5">
        <f t="shared" si="21"/>
        <v>1338.4558731542436</v>
      </c>
      <c r="Q45" s="5">
        <f t="shared" si="21"/>
        <v>1365.2249906173286</v>
      </c>
      <c r="R45" s="5">
        <f t="shared" si="21"/>
        <v>1392.5294904296752</v>
      </c>
      <c r="S45" s="5">
        <f t="shared" si="21"/>
        <v>1420.3800802382686</v>
      </c>
      <c r="T45" s="5">
        <f t="shared" si="21"/>
        <v>1448.7876818430341</v>
      </c>
      <c r="U45" s="5">
        <f t="shared" si="21"/>
        <v>1477.7634354798947</v>
      </c>
      <c r="V45" s="5">
        <f t="shared" si="21"/>
        <v>1507.3187041894926</v>
      </c>
      <c r="W45" s="5">
        <f t="shared" si="21"/>
        <v>1537.4650782732824</v>
      </c>
      <c r="X45" s="5">
        <f t="shared" si="21"/>
        <v>1568.2143798387481</v>
      </c>
      <c r="Y45" s="5">
        <f t="shared" si="21"/>
        <v>1599.5786674355231</v>
      </c>
      <c r="Z45" s="5">
        <f t="shared" si="21"/>
        <v>1631.5702407842336</v>
      </c>
      <c r="AA45" s="5">
        <f t="shared" si="21"/>
        <v>1664.2016455999183</v>
      </c>
      <c r="AB45" s="5">
        <f t="shared" si="21"/>
        <v>1697.4856785119166</v>
      </c>
      <c r="AC45" s="5">
        <f t="shared" si="21"/>
        <v>1731.435392082155</v>
      </c>
      <c r="AD45" s="5">
        <f t="shared" si="21"/>
        <v>1766.064099923798</v>
      </c>
      <c r="AE45" s="5">
        <f t="shared" si="21"/>
        <v>1801.3853819222741</v>
      </c>
      <c r="AF45" s="5">
        <f t="shared" si="21"/>
        <v>1837.4130895607195</v>
      </c>
      <c r="AG45" s="5">
        <f t="shared" si="21"/>
        <v>1874.1613513519339</v>
      </c>
      <c r="AH45" s="5">
        <f t="shared" si="21"/>
        <v>1911.6445783789727</v>
      </c>
      <c r="AI45" s="5">
        <f t="shared" si="21"/>
        <v>1949.8774699465523</v>
      </c>
      <c r="AJ45" s="5">
        <f t="shared" si="21"/>
        <v>1988.8750193454835</v>
      </c>
      <c r="AK45" s="5">
        <f t="shared" si="21"/>
        <v>2028.6525197323931</v>
      </c>
      <c r="AL45" s="5">
        <f t="shared" si="21"/>
        <v>2069.225570127041</v>
      </c>
      <c r="AM45" s="5">
        <f t="shared" si="21"/>
        <v>2110.6100815295817</v>
      </c>
      <c r="AN45" s="5">
        <f t="shared" si="21"/>
        <v>2152.8222831601734</v>
      </c>
      <c r="AO45" s="5">
        <f t="shared" si="21"/>
        <v>2195.8787288233771</v>
      </c>
      <c r="AP45" s="5">
        <f t="shared" si="21"/>
        <v>2239.7963033998444</v>
      </c>
      <c r="AQ45" s="5">
        <f t="shared" si="21"/>
        <v>2284.5922294678412</v>
      </c>
      <c r="AR45" s="5">
        <f t="shared" si="21"/>
        <v>2330.2840740571983</v>
      </c>
      <c r="AS45" s="5">
        <f t="shared" si="21"/>
        <v>2376.8897555383423</v>
      </c>
      <c r="AT45" s="5">
        <f t="shared" si="21"/>
        <v>2424.4275506491094</v>
      </c>
      <c r="AU45" s="5">
        <f t="shared" si="21"/>
        <v>2472.9161016620915</v>
      </c>
      <c r="AV45" s="5">
        <f t="shared" si="21"/>
        <v>2522.3744236953335</v>
      </c>
      <c r="AW45" s="5">
        <f t="shared" si="21"/>
        <v>2572.82191216924</v>
      </c>
      <c r="AX45" s="5">
        <f t="shared" si="21"/>
        <v>2624.2783504126251</v>
      </c>
      <c r="AY45" s="5">
        <f t="shared" si="21"/>
        <v>2676.7639174208775</v>
      </c>
      <c r="AZ45" s="5">
        <f t="shared" si="21"/>
        <v>2730.2991957692952</v>
      </c>
      <c r="BA45" s="5">
        <f t="shared" si="21"/>
        <v>2784.9051796846811</v>
      </c>
      <c r="BB45" s="5">
        <f t="shared" si="21"/>
        <v>2840.6032832783749</v>
      </c>
      <c r="BC45" s="5">
        <f t="shared" si="21"/>
        <v>2897.4153489439423</v>
      </c>
      <c r="BD45" s="5">
        <f t="shared" si="21"/>
        <v>2955.3636559228212</v>
      </c>
      <c r="BE45" s="5">
        <f t="shared" si="21"/>
        <v>3014.4709290412775</v>
      </c>
      <c r="BF45" s="5">
        <f t="shared" si="21"/>
        <v>3074.7603476221029</v>
      </c>
      <c r="BG45" s="5">
        <f t="shared" si="21"/>
        <v>3136.2555545745449</v>
      </c>
      <c r="BH45" s="5">
        <f t="shared" si="21"/>
        <v>3198.9806656660357</v>
      </c>
      <c r="BI45" s="5">
        <f t="shared" si="21"/>
        <v>3262.9602789793566</v>
      </c>
      <c r="BJ45" s="5">
        <f t="shared" si="21"/>
        <v>3328.2194845589438</v>
      </c>
      <c r="BK45" s="5">
        <f t="shared" si="21"/>
        <v>3394.7838742501226</v>
      </c>
      <c r="BL45" s="5">
        <f t="shared" si="21"/>
        <v>3462.6795517351252</v>
      </c>
      <c r="BM45" s="5">
        <f t="shared" si="21"/>
        <v>3531.9331427698276</v>
      </c>
      <c r="BN45" s="23"/>
      <c r="BO45" s="23"/>
      <c r="BP45" s="23"/>
      <c r="BQ45" s="23"/>
      <c r="BR45" s="23"/>
      <c r="BS45" s="23"/>
    </row>
    <row r="46" spans="1:71" x14ac:dyDescent="0.35">
      <c r="B46" s="4" t="s">
        <v>116</v>
      </c>
      <c r="C46" s="103">
        <f>SUM(E46:BM46)</f>
        <v>0</v>
      </c>
      <c r="E46" s="100">
        <f>Scenarios!$D$22</f>
        <v>0</v>
      </c>
      <c r="F46" s="100">
        <f>Scenarios!$D$22</f>
        <v>0</v>
      </c>
      <c r="G46" s="100">
        <f>Scenarios!$D$22</f>
        <v>0</v>
      </c>
      <c r="H46" s="100">
        <f>Scenarios!$D$22</f>
        <v>0</v>
      </c>
      <c r="I46" s="100">
        <f>Scenarios!$D$22</f>
        <v>0</v>
      </c>
      <c r="J46" s="100">
        <f>Scenarios!$D$22</f>
        <v>0</v>
      </c>
      <c r="K46" s="100">
        <f>Scenarios!$D$22</f>
        <v>0</v>
      </c>
      <c r="L46" s="100">
        <f>Scenarios!$D$22</f>
        <v>0</v>
      </c>
      <c r="M46" s="100">
        <f>Scenarios!$D$22</f>
        <v>0</v>
      </c>
      <c r="N46" s="100">
        <f>Scenarios!$D$22</f>
        <v>0</v>
      </c>
      <c r="O46" s="100">
        <f>Scenarios!$D$22</f>
        <v>0</v>
      </c>
      <c r="P46" s="100">
        <f>Scenarios!$D$22</f>
        <v>0</v>
      </c>
      <c r="Q46" s="100">
        <f>Scenarios!$D$22</f>
        <v>0</v>
      </c>
      <c r="R46" s="100">
        <f>Scenarios!$D$22</f>
        <v>0</v>
      </c>
      <c r="S46" s="100">
        <f>Scenarios!$D$22</f>
        <v>0</v>
      </c>
      <c r="T46" s="100">
        <f>Scenarios!$D$22</f>
        <v>0</v>
      </c>
      <c r="U46" s="100">
        <f>Scenarios!$D$22</f>
        <v>0</v>
      </c>
      <c r="V46" s="100">
        <f>Scenarios!$D$22</f>
        <v>0</v>
      </c>
      <c r="W46" s="100">
        <f>Scenarios!$D$22</f>
        <v>0</v>
      </c>
      <c r="X46" s="100">
        <f>Scenarios!$D$22</f>
        <v>0</v>
      </c>
      <c r="Y46" s="100">
        <f>Scenarios!$D$22</f>
        <v>0</v>
      </c>
      <c r="Z46" s="100">
        <f>Scenarios!$D$22</f>
        <v>0</v>
      </c>
      <c r="AA46" s="100">
        <f>Scenarios!$D$22</f>
        <v>0</v>
      </c>
      <c r="AB46" s="100">
        <f>Scenarios!$D$22</f>
        <v>0</v>
      </c>
      <c r="AC46" s="100">
        <f>Scenarios!$D$22</f>
        <v>0</v>
      </c>
      <c r="AD46" s="100">
        <f>Scenarios!$D$22</f>
        <v>0</v>
      </c>
      <c r="AE46" s="100">
        <f>Scenarios!$D$22</f>
        <v>0</v>
      </c>
      <c r="AF46" s="100">
        <f>Scenarios!$D$22</f>
        <v>0</v>
      </c>
      <c r="AG46" s="100">
        <f>Scenarios!$D$22</f>
        <v>0</v>
      </c>
      <c r="AH46" s="100">
        <f>Scenarios!$D$22</f>
        <v>0</v>
      </c>
      <c r="AI46" s="100">
        <f>Scenarios!$D$22</f>
        <v>0</v>
      </c>
      <c r="AJ46" s="100">
        <f>Scenarios!$D$22</f>
        <v>0</v>
      </c>
      <c r="AK46" s="100">
        <f>Scenarios!$D$22</f>
        <v>0</v>
      </c>
      <c r="AL46" s="100">
        <f>Scenarios!$D$22</f>
        <v>0</v>
      </c>
      <c r="AM46" s="100">
        <f>Scenarios!$D$22</f>
        <v>0</v>
      </c>
      <c r="AN46" s="100">
        <f>Scenarios!$D$22</f>
        <v>0</v>
      </c>
      <c r="AO46" s="100">
        <f>Scenarios!$D$22</f>
        <v>0</v>
      </c>
      <c r="AP46" s="100">
        <f>Scenarios!$D$22</f>
        <v>0</v>
      </c>
      <c r="AQ46" s="100">
        <f>Scenarios!$D$22</f>
        <v>0</v>
      </c>
      <c r="AR46" s="100">
        <f>Scenarios!$D$22</f>
        <v>0</v>
      </c>
      <c r="AS46" s="100">
        <f>Scenarios!$D$22</f>
        <v>0</v>
      </c>
      <c r="AT46" s="100">
        <f>Scenarios!$D$22</f>
        <v>0</v>
      </c>
      <c r="AU46" s="100">
        <f>Scenarios!$D$22</f>
        <v>0</v>
      </c>
      <c r="AV46" s="100">
        <f>Scenarios!$D$22</f>
        <v>0</v>
      </c>
      <c r="AW46" s="100">
        <f>Scenarios!$D$22</f>
        <v>0</v>
      </c>
      <c r="AX46" s="100">
        <f>Scenarios!$D$22</f>
        <v>0</v>
      </c>
      <c r="AY46" s="100">
        <f>Scenarios!$D$22</f>
        <v>0</v>
      </c>
      <c r="AZ46" s="100">
        <f>Scenarios!$D$22</f>
        <v>0</v>
      </c>
      <c r="BA46" s="100">
        <f>Scenarios!$D$22</f>
        <v>0</v>
      </c>
      <c r="BB46" s="100">
        <f>Scenarios!$D$22</f>
        <v>0</v>
      </c>
      <c r="BC46" s="100">
        <f>Scenarios!$D$22</f>
        <v>0</v>
      </c>
      <c r="BD46" s="100">
        <f>Scenarios!$D$22</f>
        <v>0</v>
      </c>
      <c r="BE46" s="100">
        <f>Scenarios!$D$22</f>
        <v>0</v>
      </c>
      <c r="BF46" s="100">
        <f>Scenarios!$D$22</f>
        <v>0</v>
      </c>
      <c r="BG46" s="100">
        <f>Scenarios!$D$22</f>
        <v>0</v>
      </c>
      <c r="BH46" s="100">
        <f>Scenarios!$D$22</f>
        <v>0</v>
      </c>
      <c r="BI46" s="100">
        <f>Scenarios!$D$22</f>
        <v>0</v>
      </c>
      <c r="BJ46" s="100">
        <f>Scenarios!$D$22</f>
        <v>0</v>
      </c>
      <c r="BK46" s="100">
        <f>Scenarios!$D$22</f>
        <v>0</v>
      </c>
      <c r="BL46" s="100">
        <f>Scenarios!$D$22</f>
        <v>0</v>
      </c>
      <c r="BM46" s="100">
        <f>Scenarios!$D$22</f>
        <v>0</v>
      </c>
    </row>
    <row r="47" spans="1:71" x14ac:dyDescent="0.35">
      <c r="C47" s="103"/>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c r="BI47" s="100"/>
      <c r="BJ47" s="100"/>
      <c r="BK47" s="100"/>
      <c r="BL47" s="100"/>
      <c r="BM47" s="100"/>
    </row>
    <row r="48" spans="1:71" s="9" customFormat="1" ht="11.25" x14ac:dyDescent="0.3">
      <c r="B48" s="9" t="s">
        <v>117</v>
      </c>
      <c r="C48" s="103">
        <f>SUM(E48:BM48)</f>
        <v>-125228.59028126112</v>
      </c>
      <c r="E48" s="33"/>
      <c r="F48" s="33">
        <f t="shared" ref="F48:AK48" si="22">-(F45+F46+F103)</f>
        <v>-1098</v>
      </c>
      <c r="G48" s="33">
        <f t="shared" si="22"/>
        <v>-1119.96</v>
      </c>
      <c r="H48" s="33">
        <f t="shared" si="22"/>
        <v>-1142.3592000000001</v>
      </c>
      <c r="I48" s="33">
        <f t="shared" si="22"/>
        <v>-1165.2063840000001</v>
      </c>
      <c r="J48" s="33">
        <f t="shared" si="22"/>
        <v>-1188.51051168</v>
      </c>
      <c r="K48" s="33">
        <f t="shared" si="22"/>
        <v>-1212.2807219136</v>
      </c>
      <c r="L48" s="33">
        <f t="shared" si="22"/>
        <v>-1236.526336351872</v>
      </c>
      <c r="M48" s="33">
        <f t="shared" si="22"/>
        <v>-1261.2568630789094</v>
      </c>
      <c r="N48" s="33">
        <f t="shared" si="22"/>
        <v>-1286.4820003404877</v>
      </c>
      <c r="O48" s="33">
        <f t="shared" si="22"/>
        <v>-1312.2116403472976</v>
      </c>
      <c r="P48" s="33">
        <f t="shared" si="22"/>
        <v>-1338.4558731542436</v>
      </c>
      <c r="Q48" s="33">
        <f t="shared" si="22"/>
        <v>-1365.2249906173286</v>
      </c>
      <c r="R48" s="33">
        <f t="shared" si="22"/>
        <v>-1392.5294904296752</v>
      </c>
      <c r="S48" s="33">
        <f t="shared" si="22"/>
        <v>-1420.3800802382686</v>
      </c>
      <c r="T48" s="33">
        <f t="shared" si="22"/>
        <v>-1448.7876818430341</v>
      </c>
      <c r="U48" s="33">
        <f t="shared" si="22"/>
        <v>-1477.7634354798947</v>
      </c>
      <c r="V48" s="33">
        <f t="shared" si="22"/>
        <v>-1507.3187041894926</v>
      </c>
      <c r="W48" s="33">
        <f t="shared" si="22"/>
        <v>-1537.4650782732824</v>
      </c>
      <c r="X48" s="33">
        <f t="shared" si="22"/>
        <v>-1568.2143798387481</v>
      </c>
      <c r="Y48" s="33">
        <f t="shared" si="22"/>
        <v>-1599.5786674355231</v>
      </c>
      <c r="Z48" s="33">
        <f t="shared" si="22"/>
        <v>-1631.5702407842336</v>
      </c>
      <c r="AA48" s="33">
        <f t="shared" si="22"/>
        <v>-1664.2016455999183</v>
      </c>
      <c r="AB48" s="33">
        <f t="shared" si="22"/>
        <v>-1697.4856785119166</v>
      </c>
      <c r="AC48" s="33">
        <f t="shared" si="22"/>
        <v>-1731.435392082155</v>
      </c>
      <c r="AD48" s="33">
        <f t="shared" si="22"/>
        <v>-1766.064099923798</v>
      </c>
      <c r="AE48" s="33">
        <f t="shared" si="22"/>
        <v>-1801.3853819222741</v>
      </c>
      <c r="AF48" s="33">
        <f t="shared" si="22"/>
        <v>-1837.4130895607195</v>
      </c>
      <c r="AG48" s="33">
        <f t="shared" si="22"/>
        <v>-1874.1613513519339</v>
      </c>
      <c r="AH48" s="33">
        <f t="shared" si="22"/>
        <v>-1911.6445783789727</v>
      </c>
      <c r="AI48" s="33">
        <f t="shared" si="22"/>
        <v>-1949.8774699465523</v>
      </c>
      <c r="AJ48" s="33">
        <f t="shared" si="22"/>
        <v>-1988.8750193454835</v>
      </c>
      <c r="AK48" s="33">
        <f t="shared" si="22"/>
        <v>-2028.6525197323931</v>
      </c>
      <c r="AL48" s="33">
        <f t="shared" ref="AL48:BM48" si="23">-(AL45+AL46+AL103)</f>
        <v>-2069.225570127041</v>
      </c>
      <c r="AM48" s="33">
        <f t="shared" si="23"/>
        <v>-2110.6100815295817</v>
      </c>
      <c r="AN48" s="33">
        <f t="shared" si="23"/>
        <v>-2152.8222831601734</v>
      </c>
      <c r="AO48" s="33">
        <f t="shared" si="23"/>
        <v>-2195.8787288233771</v>
      </c>
      <c r="AP48" s="33">
        <f t="shared" si="23"/>
        <v>-2239.7963033998444</v>
      </c>
      <c r="AQ48" s="33">
        <f t="shared" si="23"/>
        <v>-2284.5922294678412</v>
      </c>
      <c r="AR48" s="33">
        <f t="shared" si="23"/>
        <v>-2330.2840740571983</v>
      </c>
      <c r="AS48" s="33">
        <f t="shared" si="23"/>
        <v>-2376.8897555383423</v>
      </c>
      <c r="AT48" s="33">
        <f t="shared" si="23"/>
        <v>-2424.4275506491094</v>
      </c>
      <c r="AU48" s="33">
        <f t="shared" si="23"/>
        <v>-2472.9161016620915</v>
      </c>
      <c r="AV48" s="33">
        <f t="shared" si="23"/>
        <v>-2522.3744236953335</v>
      </c>
      <c r="AW48" s="33">
        <f t="shared" si="23"/>
        <v>-2572.82191216924</v>
      </c>
      <c r="AX48" s="33">
        <f t="shared" si="23"/>
        <v>-2624.2783504126251</v>
      </c>
      <c r="AY48" s="33">
        <f t="shared" si="23"/>
        <v>-2676.7639174208775</v>
      </c>
      <c r="AZ48" s="33">
        <f t="shared" si="23"/>
        <v>-2730.2991957692952</v>
      </c>
      <c r="BA48" s="33">
        <f t="shared" si="23"/>
        <v>-2784.9051796846811</v>
      </c>
      <c r="BB48" s="33">
        <f t="shared" si="23"/>
        <v>-2840.6032832783749</v>
      </c>
      <c r="BC48" s="33">
        <f t="shared" si="23"/>
        <v>-2897.4153489439423</v>
      </c>
      <c r="BD48" s="33">
        <f t="shared" si="23"/>
        <v>-2955.3636559228212</v>
      </c>
      <c r="BE48" s="33">
        <f t="shared" si="23"/>
        <v>-3014.4709290412775</v>
      </c>
      <c r="BF48" s="33">
        <f t="shared" si="23"/>
        <v>-3074.7603476221029</v>
      </c>
      <c r="BG48" s="33">
        <f t="shared" si="23"/>
        <v>-3136.2555545745449</v>
      </c>
      <c r="BH48" s="33">
        <f t="shared" si="23"/>
        <v>-3198.9806656660357</v>
      </c>
      <c r="BI48" s="33">
        <f t="shared" si="23"/>
        <v>-3262.9602789793566</v>
      </c>
      <c r="BJ48" s="33">
        <f t="shared" si="23"/>
        <v>-3328.2194845589438</v>
      </c>
      <c r="BK48" s="33">
        <f t="shared" si="23"/>
        <v>-3394.7838742501226</v>
      </c>
      <c r="BL48" s="33">
        <f t="shared" si="23"/>
        <v>-3462.6795517351252</v>
      </c>
      <c r="BM48" s="33">
        <f t="shared" si="23"/>
        <v>-3531.9331427698276</v>
      </c>
      <c r="BN48" s="33"/>
      <c r="BO48" s="33"/>
      <c r="BP48" s="33"/>
      <c r="BQ48" s="33"/>
      <c r="BR48" s="33"/>
      <c r="BS48" s="33"/>
    </row>
    <row r="49" spans="1:71" x14ac:dyDescent="0.35">
      <c r="C49" s="103"/>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100"/>
      <c r="AK49" s="100"/>
      <c r="AL49" s="100"/>
      <c r="AM49" s="100"/>
      <c r="AN49" s="100"/>
      <c r="AO49" s="100"/>
      <c r="AP49" s="100"/>
      <c r="AQ49" s="100"/>
      <c r="AR49" s="100"/>
      <c r="AS49" s="100"/>
      <c r="AT49" s="100"/>
      <c r="AU49" s="100"/>
      <c r="AV49" s="100"/>
      <c r="AW49" s="100"/>
      <c r="AX49" s="100"/>
      <c r="AY49" s="100"/>
      <c r="AZ49" s="100"/>
      <c r="BA49" s="100"/>
      <c r="BB49" s="100"/>
      <c r="BC49" s="100"/>
      <c r="BD49" s="100"/>
      <c r="BE49" s="100"/>
      <c r="BF49" s="100"/>
      <c r="BG49" s="100"/>
      <c r="BH49" s="100"/>
      <c r="BI49" s="100"/>
      <c r="BJ49" s="100"/>
      <c r="BK49" s="100"/>
      <c r="BL49" s="100"/>
      <c r="BM49" s="100"/>
    </row>
    <row r="50" spans="1:71" s="213" customFormat="1" ht="12.75" x14ac:dyDescent="0.35">
      <c r="B50" s="215" t="s">
        <v>118</v>
      </c>
      <c r="C50" s="212"/>
    </row>
    <row r="51" spans="1:71" s="214" customFormat="1" ht="13.15" x14ac:dyDescent="0.35">
      <c r="A51" s="216"/>
      <c r="B51" s="272" t="s">
        <v>119</v>
      </c>
      <c r="C51" s="219" t="e">
        <f>SUM(E51:BM51)</f>
        <v>#REF!</v>
      </c>
      <c r="E51" s="214" t="e">
        <f>E41*'New Site'!#REF!</f>
        <v>#REF!</v>
      </c>
      <c r="F51" s="214">
        <f>F41*'New Site'!$H$31</f>
        <v>612.68795280000006</v>
      </c>
      <c r="G51" s="214">
        <f>G41*'New Site'!$H$31</f>
        <v>618.69229473744008</v>
      </c>
      <c r="H51" s="214">
        <f>H41*'New Site'!$H$31</f>
        <v>624.75547922586713</v>
      </c>
      <c r="I51" s="214">
        <f>I41*'New Site'!$H$31</f>
        <v>630.87808292228056</v>
      </c>
      <c r="J51" s="214">
        <f>J41*'New Site'!$H$31</f>
        <v>637.06068813491891</v>
      </c>
      <c r="K51" s="214">
        <f>K41*'New Site'!$H$31</f>
        <v>643.30388287864105</v>
      </c>
      <c r="L51" s="214">
        <f>L41*'New Site'!$H$31</f>
        <v>649.60826093085166</v>
      </c>
      <c r="M51" s="214">
        <f>M41*'New Site'!$H$31</f>
        <v>655.97442188797413</v>
      </c>
      <c r="N51" s="214">
        <f>N41*'New Site'!$H$31</f>
        <v>662.40297122247637</v>
      </c>
      <c r="O51" s="214">
        <f>O41*'New Site'!$H$31</f>
        <v>668.89452034045655</v>
      </c>
      <c r="P51" s="214">
        <f>P41*'New Site'!$H$31</f>
        <v>675.44968663979296</v>
      </c>
      <c r="Q51" s="214">
        <f>Q41*'New Site'!$H$31</f>
        <v>682.06909356886308</v>
      </c>
      <c r="R51" s="214">
        <f>R41*'New Site'!$H$31</f>
        <v>688.75337068583792</v>
      </c>
      <c r="S51" s="214">
        <f>S41*'New Site'!$H$31</f>
        <v>695.50315371855891</v>
      </c>
      <c r="T51" s="214">
        <f>T41*'New Site'!$H$31</f>
        <v>702.31908462500087</v>
      </c>
      <c r="U51" s="214">
        <f>U41*'New Site'!$H$31</f>
        <v>709.20181165432587</v>
      </c>
      <c r="V51" s="214">
        <f>V41*'New Site'!$H$31</f>
        <v>716.15198940853827</v>
      </c>
      <c r="W51" s="214">
        <f>W41*'New Site'!$H$31</f>
        <v>723.17027890474185</v>
      </c>
      <c r="X51" s="214">
        <f>X41*'New Site'!$H$31</f>
        <v>730.25734763800824</v>
      </c>
      <c r="Y51" s="214">
        <f>Y41*'New Site'!$H$31</f>
        <v>737.41386964486094</v>
      </c>
      <c r="Z51" s="214">
        <f>Z41*'New Site'!$H$31</f>
        <v>744.64052556738068</v>
      </c>
      <c r="AA51" s="214">
        <f>AA41*'New Site'!$H$31</f>
        <v>751.93800271794089</v>
      </c>
      <c r="AB51" s="214">
        <f>AB41*'New Site'!$H$31</f>
        <v>759.30699514457672</v>
      </c>
      <c r="AC51" s="214">
        <f>AC41*'New Site'!$H$31</f>
        <v>766.74820369699341</v>
      </c>
      <c r="AD51" s="214">
        <f>AD41*'New Site'!$H$31</f>
        <v>774.26233609322412</v>
      </c>
      <c r="AE51" s="214">
        <f>AE41*'New Site'!$H$31</f>
        <v>781.85010698693782</v>
      </c>
      <c r="AF51" s="214">
        <f>AF41*'New Site'!$H$31</f>
        <v>789.51223803540972</v>
      </c>
      <c r="AG51" s="214">
        <f>AG41*'New Site'!$H$31</f>
        <v>797.24945796815678</v>
      </c>
      <c r="AH51" s="214">
        <f>AH41*'New Site'!$H$31</f>
        <v>805.06250265624465</v>
      </c>
      <c r="AI51" s="214">
        <f>AI41*'New Site'!$H$31</f>
        <v>812.95211518227586</v>
      </c>
      <c r="AJ51" s="214">
        <f>AJ41*'New Site'!$H$31</f>
        <v>820.91904591106197</v>
      </c>
      <c r="AK51" s="214">
        <f>AK41*'New Site'!$H$31</f>
        <v>828.96405256099058</v>
      </c>
      <c r="AL51" s="214">
        <f>AL41*'New Site'!$H$31</f>
        <v>837.08790027608825</v>
      </c>
      <c r="AM51" s="214">
        <f>AM41*'New Site'!$H$31</f>
        <v>845.29136169879382</v>
      </c>
      <c r="AN51" s="214">
        <f>AN41*'New Site'!$H$31</f>
        <v>853.57521704344208</v>
      </c>
      <c r="AO51" s="214">
        <f>AO41*'New Site'!$H$31</f>
        <v>861.94025417046782</v>
      </c>
      <c r="AP51" s="214">
        <f>AP41*'New Site'!$H$31</f>
        <v>870.38726866133845</v>
      </c>
      <c r="AQ51" s="214">
        <f>AQ41*'New Site'!$H$31</f>
        <v>878.91706389421961</v>
      </c>
      <c r="AR51" s="214">
        <f>AR41*'New Site'!$H$31</f>
        <v>887.53045112038296</v>
      </c>
      <c r="AS51" s="214">
        <f>AS41*'New Site'!$H$31</f>
        <v>896.22824954136263</v>
      </c>
      <c r="AT51" s="214">
        <f>AT41*'New Site'!$H$31</f>
        <v>905.01128638686794</v>
      </c>
      <c r="AU51" s="214">
        <f>AU41*'New Site'!$H$31</f>
        <v>913.88039699345927</v>
      </c>
      <c r="AV51" s="214">
        <f>AV41*'New Site'!$H$31</f>
        <v>922.83642488399528</v>
      </c>
      <c r="AW51" s="214">
        <f>AW41*'New Site'!$H$31</f>
        <v>931.88022184785837</v>
      </c>
      <c r="AX51" s="214">
        <f>AX41*'New Site'!$H$31</f>
        <v>941.01264802196749</v>
      </c>
      <c r="AY51" s="214">
        <f>AY41*'New Site'!$H$31</f>
        <v>950.23457197258256</v>
      </c>
      <c r="AZ51" s="214">
        <f>AZ41*'New Site'!$H$31</f>
        <v>959.54687077791391</v>
      </c>
      <c r="BA51" s="214">
        <f>BA41*'New Site'!$H$31</f>
        <v>968.95043011153746</v>
      </c>
      <c r="BB51" s="214">
        <f>BB41*'New Site'!$H$31</f>
        <v>978.44614432663047</v>
      </c>
      <c r="BC51" s="214">
        <f>BC41*'New Site'!$H$31</f>
        <v>988.03491654103141</v>
      </c>
      <c r="BD51" s="214">
        <f>BD41*'New Site'!$H$31</f>
        <v>997.71765872313347</v>
      </c>
      <c r="BE51" s="214">
        <f>BE41*'New Site'!$H$31</f>
        <v>1007.4952917786203</v>
      </c>
      <c r="BF51" s="214">
        <f>BF41*'New Site'!$H$31</f>
        <v>1017.3687456380508</v>
      </c>
      <c r="BG51" s="214">
        <f>BG41*'New Site'!$H$31</f>
        <v>1027.3389593453037</v>
      </c>
      <c r="BH51" s="214">
        <f>BH41*'New Site'!$H$31</f>
        <v>1037.4068811468876</v>
      </c>
      <c r="BI51" s="214">
        <f>BI41*'New Site'!$H$31</f>
        <v>1047.5734685821271</v>
      </c>
      <c r="BJ51" s="214">
        <f>BJ41*'New Site'!$H$31</f>
        <v>1057.8396885742318</v>
      </c>
      <c r="BK51" s="214">
        <f>BK41*'New Site'!$H$31</f>
        <v>1068.2065175222594</v>
      </c>
      <c r="BL51" s="214">
        <f>BL41*'New Site'!$H$31</f>
        <v>1078.6749413939774</v>
      </c>
      <c r="BM51" s="214">
        <f>BM41*'New Site'!$H$31</f>
        <v>1089.2459558196385</v>
      </c>
    </row>
    <row r="52" spans="1:71" s="216" customFormat="1" ht="13.15" x14ac:dyDescent="0.35">
      <c r="B52" s="273" t="s">
        <v>120</v>
      </c>
      <c r="C52" s="224"/>
      <c r="E52" s="216">
        <v>0</v>
      </c>
      <c r="F52" s="216">
        <f>E52+F51</f>
        <v>612.68795280000006</v>
      </c>
      <c r="G52" s="216">
        <f>F52+G51</f>
        <v>1231.38024753744</v>
      </c>
      <c r="H52" s="216">
        <f t="shared" ref="H52:BM52" si="24">G52+H51</f>
        <v>1856.135726763307</v>
      </c>
      <c r="I52" s="216">
        <f t="shared" si="24"/>
        <v>2487.0138096855876</v>
      </c>
      <c r="J52" s="216">
        <f t="shared" si="24"/>
        <v>3124.0744978205066</v>
      </c>
      <c r="K52" s="216">
        <f t="shared" si="24"/>
        <v>3767.3783806991478</v>
      </c>
      <c r="L52" s="216">
        <f t="shared" si="24"/>
        <v>4416.9866416299992</v>
      </c>
      <c r="M52" s="216">
        <f t="shared" si="24"/>
        <v>5072.9610635179733</v>
      </c>
      <c r="N52" s="216">
        <f t="shared" si="24"/>
        <v>5735.3640347404498</v>
      </c>
      <c r="O52" s="216">
        <f t="shared" si="24"/>
        <v>6404.2585550809063</v>
      </c>
      <c r="P52" s="216">
        <f t="shared" si="24"/>
        <v>7079.7082417206993</v>
      </c>
      <c r="Q52" s="216">
        <f t="shared" si="24"/>
        <v>7761.777335289562</v>
      </c>
      <c r="R52" s="216">
        <f t="shared" si="24"/>
        <v>8450.5307059753995</v>
      </c>
      <c r="S52" s="216">
        <f t="shared" si="24"/>
        <v>9146.0338596939582</v>
      </c>
      <c r="T52" s="216">
        <f t="shared" si="24"/>
        <v>9848.3529443189582</v>
      </c>
      <c r="U52" s="216">
        <f t="shared" si="24"/>
        <v>10557.554755973284</v>
      </c>
      <c r="V52" s="216">
        <f t="shared" si="24"/>
        <v>11273.706745381822</v>
      </c>
      <c r="W52" s="216">
        <f t="shared" si="24"/>
        <v>11996.877024286563</v>
      </c>
      <c r="X52" s="216">
        <f t="shared" si="24"/>
        <v>12727.134371924571</v>
      </c>
      <c r="Y52" s="216">
        <f t="shared" si="24"/>
        <v>13464.548241569431</v>
      </c>
      <c r="Z52" s="216">
        <f t="shared" si="24"/>
        <v>14209.188767136811</v>
      </c>
      <c r="AA52" s="216">
        <f t="shared" si="24"/>
        <v>14961.126769854753</v>
      </c>
      <c r="AB52" s="216">
        <f t="shared" si="24"/>
        <v>15720.433764999329</v>
      </c>
      <c r="AC52" s="216">
        <f t="shared" si="24"/>
        <v>16487.181968696321</v>
      </c>
      <c r="AD52" s="216">
        <f t="shared" si="24"/>
        <v>17261.444304789544</v>
      </c>
      <c r="AE52" s="216">
        <f t="shared" si="24"/>
        <v>18043.294411776482</v>
      </c>
      <c r="AF52" s="216">
        <f t="shared" si="24"/>
        <v>18832.806649811893</v>
      </c>
      <c r="AG52" s="216">
        <f t="shared" si="24"/>
        <v>19630.056107780048</v>
      </c>
      <c r="AH52" s="216">
        <f t="shared" si="24"/>
        <v>20435.118610436293</v>
      </c>
      <c r="AI52" s="216">
        <f t="shared" si="24"/>
        <v>21248.070725618571</v>
      </c>
      <c r="AJ52" s="216">
        <f t="shared" si="24"/>
        <v>22068.989771529632</v>
      </c>
      <c r="AK52" s="216">
        <f t="shared" si="24"/>
        <v>22897.953824090622</v>
      </c>
      <c r="AL52" s="216">
        <f t="shared" si="24"/>
        <v>23735.041724366711</v>
      </c>
      <c r="AM52" s="216">
        <f t="shared" si="24"/>
        <v>24580.333086065504</v>
      </c>
      <c r="AN52" s="216">
        <f t="shared" si="24"/>
        <v>25433.908303108947</v>
      </c>
      <c r="AO52" s="216">
        <f t="shared" si="24"/>
        <v>26295.848557279416</v>
      </c>
      <c r="AP52" s="216">
        <f t="shared" si="24"/>
        <v>27166.235825940756</v>
      </c>
      <c r="AQ52" s="216">
        <f t="shared" si="24"/>
        <v>28045.152889834975</v>
      </c>
      <c r="AR52" s="216">
        <f t="shared" si="24"/>
        <v>28932.683340955358</v>
      </c>
      <c r="AS52" s="216">
        <f t="shared" si="24"/>
        <v>29828.911590496722</v>
      </c>
      <c r="AT52" s="216">
        <f t="shared" si="24"/>
        <v>30733.922876883589</v>
      </c>
      <c r="AU52" s="216">
        <f t="shared" si="24"/>
        <v>31647.803273877049</v>
      </c>
      <c r="AV52" s="216">
        <f t="shared" si="24"/>
        <v>32570.639698761042</v>
      </c>
      <c r="AW52" s="216">
        <f t="shared" si="24"/>
        <v>33502.519920608902</v>
      </c>
      <c r="AX52" s="216">
        <f t="shared" si="24"/>
        <v>34443.532568630872</v>
      </c>
      <c r="AY52" s="216">
        <f t="shared" si="24"/>
        <v>35393.767140603457</v>
      </c>
      <c r="AZ52" s="216">
        <f t="shared" si="24"/>
        <v>36353.314011381372</v>
      </c>
      <c r="BA52" s="216">
        <f t="shared" si="24"/>
        <v>37322.264441492909</v>
      </c>
      <c r="BB52" s="216">
        <f t="shared" si="24"/>
        <v>38300.710585819543</v>
      </c>
      <c r="BC52" s="216">
        <f t="shared" si="24"/>
        <v>39288.745502360573</v>
      </c>
      <c r="BD52" s="216">
        <f t="shared" si="24"/>
        <v>40286.46316108371</v>
      </c>
      <c r="BE52" s="216">
        <f t="shared" si="24"/>
        <v>41293.958452862331</v>
      </c>
      <c r="BF52" s="216">
        <f t="shared" si="24"/>
        <v>42311.327198500381</v>
      </c>
      <c r="BG52" s="216">
        <f t="shared" si="24"/>
        <v>43338.666157845684</v>
      </c>
      <c r="BH52" s="216">
        <f t="shared" si="24"/>
        <v>44376.073038992574</v>
      </c>
      <c r="BI52" s="216">
        <f t="shared" si="24"/>
        <v>45423.646507574704</v>
      </c>
      <c r="BJ52" s="216">
        <f t="shared" si="24"/>
        <v>46481.486196148937</v>
      </c>
      <c r="BK52" s="216">
        <f t="shared" si="24"/>
        <v>47549.692713671197</v>
      </c>
      <c r="BL52" s="216">
        <f t="shared" si="24"/>
        <v>48628.367655065173</v>
      </c>
      <c r="BM52" s="216">
        <f t="shared" si="24"/>
        <v>49717.613610884808</v>
      </c>
    </row>
    <row r="53" spans="1:71" s="216" customFormat="1" ht="13.15" x14ac:dyDescent="0.35">
      <c r="B53" s="271" t="s">
        <v>121</v>
      </c>
      <c r="C53" s="224" t="e">
        <f>SUM(E53:BM53)</f>
        <v>#REF!</v>
      </c>
      <c r="E53" s="216" t="e">
        <f>E41*(1-'New Site'!#REF!)</f>
        <v>#REF!</v>
      </c>
      <c r="F53" s="216">
        <f>F41*(1-'New Site'!$H$31)</f>
        <v>14704.510867200001</v>
      </c>
      <c r="G53" s="216">
        <f>G41*(1-'New Site'!$H$31)</f>
        <v>14848.61507369856</v>
      </c>
      <c r="H53" s="216">
        <f>H41*(1-'New Site'!$H$31)</f>
        <v>14994.13150142081</v>
      </c>
      <c r="I53" s="216">
        <f>I41*(1-'New Site'!$H$31)</f>
        <v>15141.073990134733</v>
      </c>
      <c r="J53" s="216">
        <f>J41*(1-'New Site'!$H$31)</f>
        <v>15289.456515238053</v>
      </c>
      <c r="K53" s="216">
        <f>K41*(1-'New Site'!$H$31)</f>
        <v>15439.293189087386</v>
      </c>
      <c r="L53" s="216">
        <f>L41*(1-'New Site'!$H$31)</f>
        <v>15590.59826234044</v>
      </c>
      <c r="M53" s="216">
        <f>M41*(1-'New Site'!$H$31)</f>
        <v>15743.386125311379</v>
      </c>
      <c r="N53" s="216">
        <f>N41*(1-'New Site'!$H$31)</f>
        <v>15897.671309339432</v>
      </c>
      <c r="O53" s="216">
        <f>O41*(1-'New Site'!$H$31)</f>
        <v>16053.468488170956</v>
      </c>
      <c r="P53" s="216">
        <f>P41*(1-'New Site'!$H$31)</f>
        <v>16210.79247935503</v>
      </c>
      <c r="Q53" s="216">
        <f>Q41*(1-'New Site'!$H$31)</f>
        <v>16369.658245652712</v>
      </c>
      <c r="R53" s="216">
        <f>R41*(1-'New Site'!$H$31)</f>
        <v>16530.080896460109</v>
      </c>
      <c r="S53" s="216">
        <f>S41*(1-'New Site'!$H$31)</f>
        <v>16692.075689245412</v>
      </c>
      <c r="T53" s="216">
        <f>T41*(1-'New Site'!$H$31)</f>
        <v>16855.658031000021</v>
      </c>
      <c r="U53" s="216">
        <f>U41*(1-'New Site'!$H$31)</f>
        <v>17020.843479703821</v>
      </c>
      <c r="V53" s="216">
        <f>V41*(1-'New Site'!$H$31)</f>
        <v>17187.647745804916</v>
      </c>
      <c r="W53" s="216">
        <f>W41*(1-'New Site'!$H$31)</f>
        <v>17356.086693713805</v>
      </c>
      <c r="X53" s="216">
        <f>X41*(1-'New Site'!$H$31)</f>
        <v>17526.176343312196</v>
      </c>
      <c r="Y53" s="216">
        <f>Y41*(1-'New Site'!$H$31)</f>
        <v>17697.932871476663</v>
      </c>
      <c r="Z53" s="216">
        <f>Z41*(1-'New Site'!$H$31)</f>
        <v>17871.372613617135</v>
      </c>
      <c r="AA53" s="216">
        <f>AA41*(1-'New Site'!$H$31)</f>
        <v>18046.512065230578</v>
      </c>
      <c r="AB53" s="216">
        <f>AB41*(1-'New Site'!$H$31)</f>
        <v>18223.36788346984</v>
      </c>
      <c r="AC53" s="216">
        <f>AC41*(1-'New Site'!$H$31)</f>
        <v>18401.95688872784</v>
      </c>
      <c r="AD53" s="216">
        <f>AD41*(1-'New Site'!$H$31)</f>
        <v>18582.296066237377</v>
      </c>
      <c r="AE53" s="216">
        <f>AE41*(1-'New Site'!$H$31)</f>
        <v>18764.402567686506</v>
      </c>
      <c r="AF53" s="216">
        <f>AF41*(1-'New Site'!$H$31)</f>
        <v>18948.293712849831</v>
      </c>
      <c r="AG53" s="216">
        <f>AG41*(1-'New Site'!$H$31)</f>
        <v>19133.986991235761</v>
      </c>
      <c r="AH53" s="216">
        <f>AH41*(1-'New Site'!$H$31)</f>
        <v>19321.500063749871</v>
      </c>
      <c r="AI53" s="216">
        <f>AI41*(1-'New Site'!$H$31)</f>
        <v>19510.85076437462</v>
      </c>
      <c r="AJ53" s="216">
        <f>AJ41*(1-'New Site'!$H$31)</f>
        <v>19702.057101865488</v>
      </c>
      <c r="AK53" s="216">
        <f>AK41*(1-'New Site'!$H$31)</f>
        <v>19895.137261463773</v>
      </c>
      <c r="AL53" s="216">
        <f>AL41*(1-'New Site'!$H$31)</f>
        <v>20090.109606626116</v>
      </c>
      <c r="AM53" s="216">
        <f>AM41*(1-'New Site'!$H$31)</f>
        <v>20286.992680771051</v>
      </c>
      <c r="AN53" s="216">
        <f>AN41*(1-'New Site'!$H$31)</f>
        <v>20485.80520904261</v>
      </c>
      <c r="AO53" s="216">
        <f>AO41*(1-'New Site'!$H$31)</f>
        <v>20686.566100091226</v>
      </c>
      <c r="AP53" s="216">
        <f>AP41*(1-'New Site'!$H$31)</f>
        <v>20889.294447872122</v>
      </c>
      <c r="AQ53" s="216">
        <f>AQ41*(1-'New Site'!$H$31)</f>
        <v>21094.009533461271</v>
      </c>
      <c r="AR53" s="216">
        <f>AR41*(1-'New Site'!$H$31)</f>
        <v>21300.73082688919</v>
      </c>
      <c r="AS53" s="216">
        <f>AS41*(1-'New Site'!$H$31)</f>
        <v>21509.477988992701</v>
      </c>
      <c r="AT53" s="216">
        <f>AT41*(1-'New Site'!$H$31)</f>
        <v>21720.27087328483</v>
      </c>
      <c r="AU53" s="216">
        <f>AU41*(1-'New Site'!$H$31)</f>
        <v>21933.129527843023</v>
      </c>
      <c r="AV53" s="216">
        <f>AV41*(1-'New Site'!$H$31)</f>
        <v>22148.074197215883</v>
      </c>
      <c r="AW53" s="216">
        <f>AW41*(1-'New Site'!$H$31)</f>
        <v>22365.125324348599</v>
      </c>
      <c r="AX53" s="216">
        <f>AX41*(1-'New Site'!$H$31)</f>
        <v>22584.303552527217</v>
      </c>
      <c r="AY53" s="216">
        <f>AY41*(1-'New Site'!$H$31)</f>
        <v>22805.62972734198</v>
      </c>
      <c r="AZ53" s="216">
        <f>AZ41*(1-'New Site'!$H$31)</f>
        <v>23029.124898669932</v>
      </c>
      <c r="BA53" s="216">
        <f>BA41*(1-'New Site'!$H$31)</f>
        <v>23254.810322676898</v>
      </c>
      <c r="BB53" s="216">
        <f>BB41*(1-'New Site'!$H$31)</f>
        <v>23482.707463839131</v>
      </c>
      <c r="BC53" s="216">
        <f>BC41*(1-'New Site'!$H$31)</f>
        <v>23712.837996984752</v>
      </c>
      <c r="BD53" s="216">
        <f>BD41*(1-'New Site'!$H$31)</f>
        <v>23945.223809355204</v>
      </c>
      <c r="BE53" s="216">
        <f>BE41*(1-'New Site'!$H$31)</f>
        <v>24179.887002686886</v>
      </c>
      <c r="BF53" s="216">
        <f>BF41*(1-'New Site'!$H$31)</f>
        <v>24416.849895313218</v>
      </c>
      <c r="BG53" s="216">
        <f>BG41*(1-'New Site'!$H$31)</f>
        <v>24656.135024287287</v>
      </c>
      <c r="BH53" s="216">
        <f>BH41*(1-'New Site'!$H$31)</f>
        <v>24897.765147525301</v>
      </c>
      <c r="BI53" s="216">
        <f>BI41*(1-'New Site'!$H$31)</f>
        <v>25141.763245971051</v>
      </c>
      <c r="BJ53" s="216">
        <f>BJ41*(1-'New Site'!$H$31)</f>
        <v>25388.152525781563</v>
      </c>
      <c r="BK53" s="216">
        <f>BK41*(1-'New Site'!$H$31)</f>
        <v>25636.956420534225</v>
      </c>
      <c r="BL53" s="216">
        <f>BL41*(1-'New Site'!$H$31)</f>
        <v>25888.198593455458</v>
      </c>
      <c r="BM53" s="216">
        <f>BM41*(1-'New Site'!$H$31)</f>
        <v>26141.902939671327</v>
      </c>
    </row>
    <row r="54" spans="1:71" ht="13.15" x14ac:dyDescent="0.35">
      <c r="B54" s="274" t="s">
        <v>122</v>
      </c>
      <c r="C54" s="109"/>
      <c r="E54" s="179"/>
      <c r="F54" s="100">
        <f>E54+F53</f>
        <v>14704.510867200001</v>
      </c>
      <c r="G54" s="100">
        <f t="shared" ref="G54:BM54" si="25">F54+G53</f>
        <v>29553.125940898561</v>
      </c>
      <c r="H54" s="100">
        <f t="shared" si="25"/>
        <v>44547.257442319373</v>
      </c>
      <c r="I54" s="100">
        <f t="shared" si="25"/>
        <v>59688.331432454106</v>
      </c>
      <c r="J54" s="100">
        <f t="shared" si="25"/>
        <v>74977.787947692152</v>
      </c>
      <c r="K54" s="100">
        <f t="shared" si="25"/>
        <v>90417.08113677954</v>
      </c>
      <c r="L54" s="100">
        <f t="shared" si="25"/>
        <v>106007.67939911998</v>
      </c>
      <c r="M54" s="100">
        <f t="shared" si="25"/>
        <v>121751.06552443135</v>
      </c>
      <c r="N54" s="100">
        <f t="shared" si="25"/>
        <v>137648.73683377079</v>
      </c>
      <c r="O54" s="100">
        <f t="shared" si="25"/>
        <v>153702.20532194176</v>
      </c>
      <c r="P54" s="100">
        <f t="shared" si="25"/>
        <v>169912.99780129679</v>
      </c>
      <c r="Q54" s="100">
        <f t="shared" si="25"/>
        <v>186282.6560469495</v>
      </c>
      <c r="R54" s="100">
        <f t="shared" si="25"/>
        <v>202812.7369434096</v>
      </c>
      <c r="S54" s="100">
        <f t="shared" si="25"/>
        <v>219504.81263265503</v>
      </c>
      <c r="T54" s="100">
        <f t="shared" si="25"/>
        <v>236360.47066365505</v>
      </c>
      <c r="U54" s="100">
        <f t="shared" si="25"/>
        <v>253381.31414335888</v>
      </c>
      <c r="V54" s="100">
        <f t="shared" si="25"/>
        <v>270568.96188916377</v>
      </c>
      <c r="W54" s="100">
        <f t="shared" si="25"/>
        <v>287925.04858287756</v>
      </c>
      <c r="X54" s="100">
        <f t="shared" si="25"/>
        <v>305451.22492618975</v>
      </c>
      <c r="Y54" s="100">
        <f t="shared" si="25"/>
        <v>323149.15779766644</v>
      </c>
      <c r="Z54" s="100">
        <f t="shared" si="25"/>
        <v>341020.5304112836</v>
      </c>
      <c r="AA54" s="100">
        <f t="shared" si="25"/>
        <v>359067.04247651418</v>
      </c>
      <c r="AB54" s="100">
        <f t="shared" si="25"/>
        <v>377290.41035998403</v>
      </c>
      <c r="AC54" s="100">
        <f t="shared" si="25"/>
        <v>395692.36724871187</v>
      </c>
      <c r="AD54" s="100">
        <f t="shared" si="25"/>
        <v>414274.66331494926</v>
      </c>
      <c r="AE54" s="100">
        <f t="shared" si="25"/>
        <v>433039.06588263577</v>
      </c>
      <c r="AF54" s="100">
        <f t="shared" si="25"/>
        <v>451987.35959548561</v>
      </c>
      <c r="AG54" s="100">
        <f t="shared" si="25"/>
        <v>471121.34658672137</v>
      </c>
      <c r="AH54" s="100">
        <f t="shared" si="25"/>
        <v>490442.84665047121</v>
      </c>
      <c r="AI54" s="100">
        <f t="shared" si="25"/>
        <v>509953.69741484581</v>
      </c>
      <c r="AJ54" s="100">
        <f t="shared" si="25"/>
        <v>529655.75451671134</v>
      </c>
      <c r="AK54" s="100">
        <f t="shared" si="25"/>
        <v>549550.89177817514</v>
      </c>
      <c r="AL54" s="100">
        <f t="shared" si="25"/>
        <v>569641.00138480123</v>
      </c>
      <c r="AM54" s="100">
        <f t="shared" si="25"/>
        <v>589927.99406557227</v>
      </c>
      <c r="AN54" s="100">
        <f t="shared" si="25"/>
        <v>610413.7992746149</v>
      </c>
      <c r="AO54" s="100">
        <f t="shared" si="25"/>
        <v>631100.3653747061</v>
      </c>
      <c r="AP54" s="100">
        <f t="shared" si="25"/>
        <v>651989.65982257819</v>
      </c>
      <c r="AQ54" s="100">
        <f t="shared" si="25"/>
        <v>673083.66935603949</v>
      </c>
      <c r="AR54" s="100">
        <f t="shared" si="25"/>
        <v>694384.40018292866</v>
      </c>
      <c r="AS54" s="100">
        <f t="shared" si="25"/>
        <v>715893.87817192136</v>
      </c>
      <c r="AT54" s="100">
        <f t="shared" si="25"/>
        <v>737614.14904520614</v>
      </c>
      <c r="AU54" s="100">
        <f t="shared" si="25"/>
        <v>759547.27857304912</v>
      </c>
      <c r="AV54" s="100">
        <f t="shared" si="25"/>
        <v>781695.35277026496</v>
      </c>
      <c r="AW54" s="100">
        <f t="shared" si="25"/>
        <v>804060.47809461353</v>
      </c>
      <c r="AX54" s="100">
        <f t="shared" si="25"/>
        <v>826644.78164714074</v>
      </c>
      <c r="AY54" s="100">
        <f t="shared" si="25"/>
        <v>849450.41137448268</v>
      </c>
      <c r="AZ54" s="100">
        <f t="shared" si="25"/>
        <v>872479.53627315257</v>
      </c>
      <c r="BA54" s="100">
        <f t="shared" si="25"/>
        <v>895734.34659582947</v>
      </c>
      <c r="BB54" s="100">
        <f t="shared" si="25"/>
        <v>919217.05405966856</v>
      </c>
      <c r="BC54" s="100">
        <f t="shared" si="25"/>
        <v>942929.89205665328</v>
      </c>
      <c r="BD54" s="100">
        <f t="shared" si="25"/>
        <v>966875.11586600845</v>
      </c>
      <c r="BE54" s="100">
        <f t="shared" si="25"/>
        <v>991055.0028686953</v>
      </c>
      <c r="BF54" s="100">
        <f t="shared" si="25"/>
        <v>1015471.8527640086</v>
      </c>
      <c r="BG54" s="100">
        <f t="shared" si="25"/>
        <v>1040127.9877882958</v>
      </c>
      <c r="BH54" s="100">
        <f t="shared" si="25"/>
        <v>1065025.7529358212</v>
      </c>
      <c r="BI54" s="100">
        <f t="shared" si="25"/>
        <v>1090167.5161817921</v>
      </c>
      <c r="BJ54" s="100">
        <f t="shared" si="25"/>
        <v>1115555.6687075738</v>
      </c>
      <c r="BK54" s="100">
        <f t="shared" si="25"/>
        <v>1141192.6251281081</v>
      </c>
      <c r="BL54" s="100">
        <f t="shared" si="25"/>
        <v>1167080.8237215634</v>
      </c>
      <c r="BM54" s="100">
        <f t="shared" si="25"/>
        <v>1193222.7266612349</v>
      </c>
    </row>
    <row r="55" spans="1:71" x14ac:dyDescent="0.35">
      <c r="B55" s="25"/>
      <c r="C55" s="109"/>
    </row>
    <row r="56" spans="1:71" s="28" customFormat="1" x14ac:dyDescent="0.35">
      <c r="A56" s="4"/>
      <c r="B56" s="29" t="s">
        <v>123</v>
      </c>
      <c r="C56" s="108"/>
      <c r="E56" s="28" t="s">
        <v>124</v>
      </c>
      <c r="F56" s="275">
        <f>F51+F48</f>
        <v>-485.31204719999994</v>
      </c>
    </row>
    <row r="57" spans="1:71" s="23" customFormat="1" x14ac:dyDescent="0.35">
      <c r="A57" s="129"/>
      <c r="B57" s="27" t="s">
        <v>125</v>
      </c>
      <c r="C57" s="103">
        <f>SUM(E57:BM57)</f>
        <v>0</v>
      </c>
      <c r="D57" s="27"/>
      <c r="E57" s="23">
        <f>HLOOKUP($C$5, Scenarios!$C$7:$AD$42, MATCH(B57, Scenarios!$C$7:C44, FALSE), FALSE)</f>
        <v>0</v>
      </c>
    </row>
    <row r="58" spans="1:71" s="23" customFormat="1" x14ac:dyDescent="0.35">
      <c r="A58" s="129"/>
      <c r="B58" s="47" t="s">
        <v>126</v>
      </c>
      <c r="C58" s="103">
        <f>SUM(E58:BM58)</f>
        <v>225000</v>
      </c>
      <c r="D58" s="27"/>
      <c r="E58" s="23">
        <f>HLOOKUP($C$5, Scenarios!$C$7:$AD$42, MATCH(B58, Scenarios!$C$7:C45, FALSE), FALSE)</f>
        <v>225000</v>
      </c>
    </row>
    <row r="59" spans="1:71" s="23" customFormat="1" x14ac:dyDescent="0.35">
      <c r="A59" s="129"/>
      <c r="B59" s="26"/>
      <c r="C59" s="103"/>
      <c r="D59" s="27"/>
    </row>
    <row r="60" spans="1:71" x14ac:dyDescent="0.35">
      <c r="B60" s="4" t="s">
        <v>127</v>
      </c>
      <c r="C60" s="103">
        <f>SUM(E60:BM60)</f>
        <v>0</v>
      </c>
      <c r="E60" s="23">
        <f>IFERROR((HLOOKUP($C$5, Scenarios!$C$7:$AD$42, (MATCH(E7, Scenarios!$C$7:$C$42, FALSE)), FALSE)), 0)</f>
        <v>0</v>
      </c>
      <c r="F60" s="23">
        <f>IFERROR((HLOOKUP($C$5, Scenarios!$C$7:$AD$42, (MATCH(F7, Scenarios!$C$7:$C$42, FALSE)), FALSE)), 0)</f>
        <v>0</v>
      </c>
      <c r="G60" s="23">
        <f>IFERROR((HLOOKUP($C$5, Scenarios!$C$7:$AD$42, (MATCH(G7, Scenarios!$C$7:$C$42, FALSE)), FALSE)), 0)</f>
        <v>0</v>
      </c>
      <c r="H60" s="23">
        <f>IFERROR((HLOOKUP($C$5, Scenarios!$C$7:$AD$42, (MATCH(H7, Scenarios!$C$7:$C$42, FALSE)), FALSE)), 0)</f>
        <v>0</v>
      </c>
      <c r="I60" s="23">
        <f>IFERROR((HLOOKUP($C$5, Scenarios!$C$7:$AD$42, (MATCH(I7, Scenarios!$C$7:$C$42, FALSE)), FALSE)), 0)</f>
        <v>0</v>
      </c>
      <c r="J60" s="23">
        <f>IFERROR((HLOOKUP($C$5, Scenarios!$C$7:$AD$42, (MATCH(J7, Scenarios!$C$7:$C$42, FALSE)), FALSE)), 0)</f>
        <v>0</v>
      </c>
      <c r="K60" s="23">
        <f>IFERROR((HLOOKUP($C$5, Scenarios!$C$7:$AD$42, (MATCH(K7, Scenarios!$C$7:$C$42, FALSE)), FALSE)), 0)</f>
        <v>0</v>
      </c>
      <c r="L60" s="23">
        <f>IFERROR((HLOOKUP($C$5, Scenarios!$C$7:$AD$42, (MATCH(L7, Scenarios!$C$7:$C$42, FALSE)), FALSE)), 0)</f>
        <v>0</v>
      </c>
      <c r="M60" s="23">
        <f>IFERROR((HLOOKUP($C$5, Scenarios!$C$7:$AD$42, (MATCH(M7, Scenarios!$C$7:$C$42, FALSE)), FALSE)), 0)</f>
        <v>0</v>
      </c>
      <c r="N60" s="23">
        <f>IFERROR((HLOOKUP($C$5, Scenarios!$C$7:$AD$42, (MATCH(N7, Scenarios!$C$7:$C$42, FALSE)), FALSE)), 0)</f>
        <v>0</v>
      </c>
      <c r="O60" s="23">
        <f>IFERROR((HLOOKUP($C$5, Scenarios!$C$7:$AD$42, (MATCH(O7, Scenarios!$C$7:$C$42, FALSE)), FALSE)), 0)</f>
        <v>0</v>
      </c>
      <c r="P60" s="23">
        <f>IFERROR((HLOOKUP($C$5, Scenarios!$C$7:$AD$42, (MATCH(P7, Scenarios!$C$7:$C$42, FALSE)), FALSE)), 0)</f>
        <v>0</v>
      </c>
      <c r="Q60" s="23">
        <f>IFERROR((HLOOKUP($C$5, Scenarios!$C$7:$AD$42, (MATCH(Q7, Scenarios!$C$7:$C$42, FALSE)), FALSE)), 0)</f>
        <v>0</v>
      </c>
      <c r="R60" s="23">
        <f>IFERROR((HLOOKUP($C$5, Scenarios!$C$7:$AD$42, (MATCH(R7, Scenarios!$C$7:$C$42, FALSE)), FALSE)), 0)</f>
        <v>0</v>
      </c>
      <c r="S60" s="23">
        <f>IFERROR((HLOOKUP($C$5, Scenarios!$C$7:$AD$42, (MATCH(S7, Scenarios!$C$7:$C$42, FALSE)), FALSE)), 0)</f>
        <v>0</v>
      </c>
      <c r="T60" s="23">
        <f>IFERROR((HLOOKUP($C$5, Scenarios!$C$7:$AD$42, (MATCH(T7, Scenarios!$C$7:$C$42, FALSE)), FALSE)), 0)</f>
        <v>0</v>
      </c>
      <c r="U60" s="23">
        <f>IFERROR((HLOOKUP($C$5, Scenarios!$C$7:$AD$42, (MATCH(U7, Scenarios!$C$7:$C$42, FALSE)), FALSE)), 0)</f>
        <v>0</v>
      </c>
      <c r="V60" s="23">
        <f>IFERROR((HLOOKUP($C$5, Scenarios!$C$7:$AD$42, (MATCH(V7, Scenarios!$C$7:$C$42, FALSE)), FALSE)), 0)</f>
        <v>0</v>
      </c>
      <c r="W60" s="23">
        <f>IFERROR((HLOOKUP($C$5, Scenarios!$C$7:$AD$42, (MATCH(W7, Scenarios!$C$7:$C$42, FALSE)), FALSE)), 0)</f>
        <v>0</v>
      </c>
      <c r="X60" s="23">
        <f>IFERROR((HLOOKUP($C$5, Scenarios!$C$7:$AD$42, (MATCH(X7, Scenarios!$C$7:$C$42, FALSE)), FALSE)), 0)</f>
        <v>0</v>
      </c>
      <c r="Y60" s="23">
        <f>IFERROR((HLOOKUP($C$5, Scenarios!$C$7:$AD$42, (MATCH(Y7, Scenarios!$C$7:$C$42, FALSE)), FALSE)), 0)</f>
        <v>0</v>
      </c>
      <c r="Z60" s="23">
        <f>IFERROR((HLOOKUP($C$5, Scenarios!$C$7:$AD$42, (MATCH(Z7, Scenarios!$C$7:$C$42, FALSE)), FALSE)), 0)</f>
        <v>0</v>
      </c>
      <c r="AA60" s="23">
        <f>IFERROR((HLOOKUP($C$5, Scenarios!$C$7:$AD$42, (MATCH(AA7, Scenarios!$C$7:$C$42, FALSE)), FALSE)), 0)</f>
        <v>0</v>
      </c>
      <c r="AB60" s="23">
        <f>IFERROR((HLOOKUP($C$5, Scenarios!$C$7:$AD$42, (MATCH(AB7, Scenarios!$C$7:$C$42, FALSE)), FALSE)), 0)</f>
        <v>0</v>
      </c>
      <c r="AC60" s="23">
        <f>IFERROR((HLOOKUP($C$5, Scenarios!$C$7:$AD$42, (MATCH(AC7, Scenarios!$C$7:$C$42, FALSE)), FALSE)), 0)</f>
        <v>0</v>
      </c>
      <c r="AD60" s="23">
        <f>IFERROR((HLOOKUP($C$5, Scenarios!$C$7:$AD$42, (MATCH(AD7, Scenarios!$C$7:$C$42, FALSE)), FALSE)), 0)</f>
        <v>0</v>
      </c>
      <c r="AE60" s="23">
        <f>IFERROR((HLOOKUP($C$5, Scenarios!$C$7:$AD$42, (MATCH(AE7, Scenarios!$C$7:$C$42, FALSE)), FALSE)), 0)</f>
        <v>0</v>
      </c>
      <c r="AF60" s="23">
        <f>IFERROR((HLOOKUP($C$5, Scenarios!$C$7:$AD$42, (MATCH(AF7, Scenarios!$C$7:$C$42, FALSE)), FALSE)), 0)</f>
        <v>0</v>
      </c>
      <c r="AG60" s="23">
        <f>IFERROR((HLOOKUP($C$5, Scenarios!$C$7:$AD$42, (MATCH(AG7, Scenarios!$C$7:$C$42, FALSE)), FALSE)), 0)</f>
        <v>0</v>
      </c>
      <c r="AH60" s="23">
        <f>IFERROR((HLOOKUP($C$5, Scenarios!$C$7:$AD$42, (MATCH(AH7, Scenarios!$C$7:$C$42, FALSE)), FALSE)), 0)</f>
        <v>0</v>
      </c>
      <c r="AI60" s="23">
        <f>IFERROR((HLOOKUP($C$5, Scenarios!$C$7:$AD$42, (MATCH(AI7, Scenarios!$C$7:$C$42, FALSE)), FALSE)), 0)</f>
        <v>0</v>
      </c>
      <c r="AJ60" s="23">
        <f>IFERROR((HLOOKUP($C$5, Scenarios!$C$7:$AD$42, (MATCH(AJ7, Scenarios!$C$7:$C$42, FALSE)), FALSE)), 0)</f>
        <v>0</v>
      </c>
      <c r="AK60" s="23">
        <f>IFERROR((HLOOKUP($C$5, Scenarios!$C$7:$AD$42, (MATCH(AK7, Scenarios!$C$7:$C$42, FALSE)), FALSE)), 0)</f>
        <v>0</v>
      </c>
      <c r="AL60" s="23">
        <f>IFERROR((HLOOKUP($C$5, Scenarios!$C$7:$AD$42, (MATCH(AL7, Scenarios!$C$7:$C$42, FALSE)), FALSE)), 0)</f>
        <v>0</v>
      </c>
      <c r="AM60" s="23">
        <f>IFERROR((HLOOKUP($C$5, Scenarios!$C$7:$AD$42, (MATCH(AM7, Scenarios!$C$7:$C$42, FALSE)), FALSE)), 0)</f>
        <v>0</v>
      </c>
      <c r="AN60" s="23">
        <f>IFERROR((HLOOKUP($C$5, Scenarios!$C$7:$AD$42, (MATCH(AN7, Scenarios!$C$7:$C$42, FALSE)), FALSE)), 0)</f>
        <v>0</v>
      </c>
      <c r="AO60" s="23">
        <f>IFERROR((HLOOKUP($C$5, Scenarios!$C$7:$AD$42, (MATCH(AO7, Scenarios!$C$7:$C$42, FALSE)), FALSE)), 0)</f>
        <v>0</v>
      </c>
      <c r="AP60" s="23">
        <f>IFERROR((HLOOKUP($C$5, Scenarios!$C$7:$AD$42, (MATCH(AP7, Scenarios!$C$7:$C$42, FALSE)), FALSE)), 0)</f>
        <v>0</v>
      </c>
      <c r="AQ60" s="23">
        <f>IFERROR((HLOOKUP($C$5, Scenarios!$C$7:$AD$42, (MATCH(AQ7, Scenarios!$C$7:$C$42, FALSE)), FALSE)), 0)</f>
        <v>0</v>
      </c>
      <c r="AR60" s="23">
        <f>IFERROR((HLOOKUP($C$5, Scenarios!$C$7:$AD$42, (MATCH(AR7, Scenarios!$C$7:$C$42, FALSE)), FALSE)), 0)</f>
        <v>0</v>
      </c>
      <c r="AS60" s="23">
        <f>IFERROR((HLOOKUP($C$5, Scenarios!$C$7:$AD$42, (MATCH(AS7, Scenarios!$C$7:$C$42, FALSE)), FALSE)), 0)</f>
        <v>0</v>
      </c>
      <c r="AT60" s="23">
        <f>IFERROR((HLOOKUP($C$5, Scenarios!$C$7:$AD$42, (MATCH(AT7, Scenarios!$C$7:$C$42, FALSE)), FALSE)), 0)</f>
        <v>0</v>
      </c>
      <c r="AU60" s="23">
        <f>IFERROR((HLOOKUP($C$5, Scenarios!$C$7:$AD$42, (MATCH(AU7, Scenarios!$C$7:$C$42, FALSE)), FALSE)), 0)</f>
        <v>0</v>
      </c>
      <c r="AV60" s="23">
        <f>IFERROR((HLOOKUP($C$5, Scenarios!$C$7:$AD$42, (MATCH(AV7, Scenarios!$C$7:$C$42, FALSE)), FALSE)), 0)</f>
        <v>0</v>
      </c>
      <c r="AW60" s="23">
        <f>IFERROR((HLOOKUP($C$5, Scenarios!$C$7:$AD$42, (MATCH(AW7, Scenarios!$C$7:$C$42, FALSE)), FALSE)), 0)</f>
        <v>0</v>
      </c>
      <c r="AX60" s="23">
        <f>IFERROR((HLOOKUP($C$5, Scenarios!$C$7:$AD$42, (MATCH(AX7, Scenarios!$C$7:$C$42, FALSE)), FALSE)), 0)</f>
        <v>0</v>
      </c>
      <c r="AY60" s="23">
        <f>IFERROR((HLOOKUP($C$5, Scenarios!$C$7:$AD$42, (MATCH(AY7, Scenarios!$C$7:$C$42, FALSE)), FALSE)), 0)</f>
        <v>0</v>
      </c>
      <c r="AZ60" s="23">
        <f>IFERROR((HLOOKUP($C$5, Scenarios!$C$7:$AD$42, (MATCH(AZ7, Scenarios!$C$7:$C$42, FALSE)), FALSE)), 0)</f>
        <v>0</v>
      </c>
      <c r="BA60" s="23">
        <f>IFERROR((HLOOKUP($C$5, Scenarios!$C$7:$AD$42, (MATCH(BA7, Scenarios!$C$7:$C$42, FALSE)), FALSE)), 0)</f>
        <v>0</v>
      </c>
      <c r="BB60" s="23">
        <f>IFERROR((HLOOKUP($C$5, Scenarios!$C$7:$AD$42, (MATCH(BB7, Scenarios!$C$7:$C$42, FALSE)), FALSE)), 0)</f>
        <v>0</v>
      </c>
      <c r="BC60" s="23">
        <f>IFERROR((HLOOKUP($C$5, Scenarios!$C$7:$AD$42, (MATCH(BC7, Scenarios!$C$7:$C$42, FALSE)), FALSE)), 0)</f>
        <v>0</v>
      </c>
      <c r="BD60" s="23">
        <f>IFERROR((HLOOKUP($C$5, Scenarios!$C$7:$AD$42, (MATCH(BD7, Scenarios!$C$7:$C$42, FALSE)), FALSE)), 0)</f>
        <v>0</v>
      </c>
      <c r="BE60" s="23">
        <f>IFERROR((HLOOKUP($C$5, Scenarios!$C$7:$AD$42, (MATCH(BE7, Scenarios!$C$7:$C$42, FALSE)), FALSE)), 0)</f>
        <v>0</v>
      </c>
      <c r="BF60" s="23">
        <f>IFERROR((HLOOKUP($C$5, Scenarios!$C$7:$AD$42, (MATCH(BF7, Scenarios!$C$7:$C$42, FALSE)), FALSE)), 0)</f>
        <v>0</v>
      </c>
      <c r="BG60" s="23">
        <f>IFERROR((HLOOKUP($C$5, Scenarios!$C$7:$AD$42, (MATCH(BG7, Scenarios!$C$7:$C$42, FALSE)), FALSE)), 0)</f>
        <v>0</v>
      </c>
      <c r="BH60" s="23">
        <f>IFERROR((HLOOKUP($C$5, Scenarios!$C$7:$AD$42, (MATCH(BH7, Scenarios!$C$7:$C$42, FALSE)), FALSE)), 0)</f>
        <v>0</v>
      </c>
      <c r="BI60" s="23">
        <f>IFERROR((HLOOKUP($C$5, Scenarios!$C$7:$AD$42, (MATCH(BI7, Scenarios!$C$7:$C$42, FALSE)), FALSE)), 0)</f>
        <v>0</v>
      </c>
      <c r="BJ60" s="23">
        <f>IFERROR((HLOOKUP($C$5, Scenarios!$C$7:$AD$42, (MATCH(BJ7, Scenarios!$C$7:$C$42, FALSE)), FALSE)), 0)</f>
        <v>0</v>
      </c>
      <c r="BK60" s="23">
        <f>IFERROR((HLOOKUP($C$5, Scenarios!$C$7:$AD$42, (MATCH(BK7, Scenarios!$C$7:$C$42, FALSE)), FALSE)), 0)</f>
        <v>0</v>
      </c>
      <c r="BL60" s="23">
        <f>IFERROR((HLOOKUP($C$5, Scenarios!$C$7:$AD$42, (MATCH(BL7, Scenarios!$C$7:$C$42, FALSE)), FALSE)), 0)</f>
        <v>0</v>
      </c>
      <c r="BM60" s="23">
        <f>IFERROR((HLOOKUP($C$5, Scenarios!$C$7:$AD$42, (MATCH(BM7, Scenarios!$C$7:$C$42, FALSE)), FALSE)), 0)</f>
        <v>0</v>
      </c>
      <c r="BN60" s="23"/>
      <c r="BO60" s="23"/>
      <c r="BP60" s="23"/>
      <c r="BQ60" s="23"/>
      <c r="BR60" s="23"/>
      <c r="BS60" s="23"/>
    </row>
    <row r="61" spans="1:71" s="23" customFormat="1" x14ac:dyDescent="0.35">
      <c r="A61" s="129"/>
      <c r="B61" s="26"/>
      <c r="C61" s="103"/>
      <c r="D61" s="27"/>
    </row>
    <row r="62" spans="1:71" s="9" customFormat="1" ht="11.25" x14ac:dyDescent="0.3">
      <c r="B62" s="9" t="s">
        <v>128</v>
      </c>
      <c r="C62" s="103">
        <f>SUM(E62:BM62)</f>
        <v>-225000</v>
      </c>
      <c r="E62" s="33">
        <f>-SUM(E57:E61)</f>
        <v>-225000</v>
      </c>
      <c r="F62" s="33">
        <f>-SUM(F57:F61)</f>
        <v>0</v>
      </c>
      <c r="G62" s="33">
        <f t="shared" ref="G62:BM62" si="26">-SUM(G57:G61)</f>
        <v>0</v>
      </c>
      <c r="H62" s="33">
        <f t="shared" si="26"/>
        <v>0</v>
      </c>
      <c r="I62" s="33">
        <f t="shared" si="26"/>
        <v>0</v>
      </c>
      <c r="J62" s="33">
        <f t="shared" si="26"/>
        <v>0</v>
      </c>
      <c r="K62" s="33">
        <f t="shared" si="26"/>
        <v>0</v>
      </c>
      <c r="L62" s="33">
        <f t="shared" si="26"/>
        <v>0</v>
      </c>
      <c r="M62" s="33">
        <f t="shared" si="26"/>
        <v>0</v>
      </c>
      <c r="N62" s="33">
        <f t="shared" si="26"/>
        <v>0</v>
      </c>
      <c r="O62" s="33">
        <f t="shared" si="26"/>
        <v>0</v>
      </c>
      <c r="P62" s="33">
        <f t="shared" si="26"/>
        <v>0</v>
      </c>
      <c r="Q62" s="33">
        <f t="shared" si="26"/>
        <v>0</v>
      </c>
      <c r="R62" s="33">
        <f t="shared" si="26"/>
        <v>0</v>
      </c>
      <c r="S62" s="33">
        <f t="shared" si="26"/>
        <v>0</v>
      </c>
      <c r="T62" s="33">
        <f t="shared" si="26"/>
        <v>0</v>
      </c>
      <c r="U62" s="33">
        <f t="shared" si="26"/>
        <v>0</v>
      </c>
      <c r="V62" s="33">
        <f t="shared" si="26"/>
        <v>0</v>
      </c>
      <c r="W62" s="33">
        <f t="shared" si="26"/>
        <v>0</v>
      </c>
      <c r="X62" s="33">
        <f t="shared" si="26"/>
        <v>0</v>
      </c>
      <c r="Y62" s="33">
        <f t="shared" si="26"/>
        <v>0</v>
      </c>
      <c r="Z62" s="33">
        <f t="shared" si="26"/>
        <v>0</v>
      </c>
      <c r="AA62" s="33">
        <f t="shared" si="26"/>
        <v>0</v>
      </c>
      <c r="AB62" s="33">
        <f t="shared" si="26"/>
        <v>0</v>
      </c>
      <c r="AC62" s="33">
        <f t="shared" si="26"/>
        <v>0</v>
      </c>
      <c r="AD62" s="33">
        <f t="shared" si="26"/>
        <v>0</v>
      </c>
      <c r="AE62" s="33">
        <f t="shared" si="26"/>
        <v>0</v>
      </c>
      <c r="AF62" s="33">
        <f t="shared" si="26"/>
        <v>0</v>
      </c>
      <c r="AG62" s="33">
        <f t="shared" si="26"/>
        <v>0</v>
      </c>
      <c r="AH62" s="33">
        <f t="shared" si="26"/>
        <v>0</v>
      </c>
      <c r="AI62" s="33">
        <f t="shared" si="26"/>
        <v>0</v>
      </c>
      <c r="AJ62" s="33">
        <f t="shared" si="26"/>
        <v>0</v>
      </c>
      <c r="AK62" s="33">
        <f t="shared" si="26"/>
        <v>0</v>
      </c>
      <c r="AL62" s="33">
        <f t="shared" si="26"/>
        <v>0</v>
      </c>
      <c r="AM62" s="33">
        <f t="shared" si="26"/>
        <v>0</v>
      </c>
      <c r="AN62" s="33">
        <f t="shared" si="26"/>
        <v>0</v>
      </c>
      <c r="AO62" s="33">
        <f t="shared" si="26"/>
        <v>0</v>
      </c>
      <c r="AP62" s="33">
        <f t="shared" si="26"/>
        <v>0</v>
      </c>
      <c r="AQ62" s="33">
        <f t="shared" si="26"/>
        <v>0</v>
      </c>
      <c r="AR62" s="33">
        <f t="shared" si="26"/>
        <v>0</v>
      </c>
      <c r="AS62" s="33">
        <f t="shared" si="26"/>
        <v>0</v>
      </c>
      <c r="AT62" s="33">
        <f t="shared" si="26"/>
        <v>0</v>
      </c>
      <c r="AU62" s="33">
        <f t="shared" si="26"/>
        <v>0</v>
      </c>
      <c r="AV62" s="33">
        <f t="shared" si="26"/>
        <v>0</v>
      </c>
      <c r="AW62" s="33">
        <f t="shared" si="26"/>
        <v>0</v>
      </c>
      <c r="AX62" s="33">
        <f t="shared" si="26"/>
        <v>0</v>
      </c>
      <c r="AY62" s="33">
        <f t="shared" si="26"/>
        <v>0</v>
      </c>
      <c r="AZ62" s="33">
        <f t="shared" si="26"/>
        <v>0</v>
      </c>
      <c r="BA62" s="33">
        <f t="shared" si="26"/>
        <v>0</v>
      </c>
      <c r="BB62" s="33">
        <f t="shared" si="26"/>
        <v>0</v>
      </c>
      <c r="BC62" s="33">
        <f t="shared" si="26"/>
        <v>0</v>
      </c>
      <c r="BD62" s="33">
        <f t="shared" si="26"/>
        <v>0</v>
      </c>
      <c r="BE62" s="33">
        <f t="shared" si="26"/>
        <v>0</v>
      </c>
      <c r="BF62" s="33">
        <f t="shared" si="26"/>
        <v>0</v>
      </c>
      <c r="BG62" s="33">
        <f t="shared" si="26"/>
        <v>0</v>
      </c>
      <c r="BH62" s="33">
        <f t="shared" si="26"/>
        <v>0</v>
      </c>
      <c r="BI62" s="33">
        <f t="shared" si="26"/>
        <v>0</v>
      </c>
      <c r="BJ62" s="33">
        <f t="shared" si="26"/>
        <v>0</v>
      </c>
      <c r="BK62" s="33">
        <f t="shared" si="26"/>
        <v>0</v>
      </c>
      <c r="BL62" s="33">
        <f t="shared" si="26"/>
        <v>0</v>
      </c>
      <c r="BM62" s="33">
        <f t="shared" si="26"/>
        <v>0</v>
      </c>
    </row>
    <row r="63" spans="1:71" s="9" customFormat="1" ht="11.25" x14ac:dyDescent="0.3">
      <c r="C63" s="10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row>
    <row r="64" spans="1:71" s="28" customFormat="1" x14ac:dyDescent="0.35">
      <c r="A64" s="4"/>
      <c r="B64" s="29" t="s">
        <v>129</v>
      </c>
      <c r="C64" s="108"/>
    </row>
    <row r="65" spans="1:65" x14ac:dyDescent="0.35">
      <c r="B65" s="4" t="s">
        <v>130</v>
      </c>
      <c r="C65" s="103">
        <f>SUM(E65:BM65)</f>
        <v>0</v>
      </c>
      <c r="E65" s="40">
        <v>0</v>
      </c>
    </row>
    <row r="66" spans="1:65" x14ac:dyDescent="0.35">
      <c r="B66" s="47" t="s">
        <v>131</v>
      </c>
      <c r="C66" s="109"/>
      <c r="E66" s="4">
        <f>IFERROR(HLOOKUP(B66, 'Lookups references'!$M$7:P13, MATCH('Site - HU'!#REF!, 'Lookups references'!$M$7:M13, FALSE), FALSE),0)</f>
        <v>0</v>
      </c>
      <c r="F66" s="5">
        <f>E66*(1+Scenarios!$Q$32)</f>
        <v>0</v>
      </c>
      <c r="G66" s="5">
        <f>F66*(1+Scenarios!$Q$32)</f>
        <v>0</v>
      </c>
      <c r="H66" s="5">
        <f>G66*(1+Scenarios!$Q$32)</f>
        <v>0</v>
      </c>
      <c r="I66" s="5">
        <f>H66*(1+Scenarios!$Q$32)</f>
        <v>0</v>
      </c>
      <c r="J66" s="5">
        <f>I66*(1+Scenarios!$Q$32)</f>
        <v>0</v>
      </c>
      <c r="K66" s="5">
        <f>J66*(1+Scenarios!$Q$32)</f>
        <v>0</v>
      </c>
      <c r="L66" s="5">
        <f>K66*(1+Scenarios!$Q$32)</f>
        <v>0</v>
      </c>
      <c r="M66" s="5">
        <f>L66*(1+Scenarios!$Q$32)</f>
        <v>0</v>
      </c>
      <c r="N66" s="5">
        <f>M66*(1+Scenarios!$Q$32)</f>
        <v>0</v>
      </c>
      <c r="O66" s="5">
        <f>N66*(1+Scenarios!$Q$32)</f>
        <v>0</v>
      </c>
      <c r="P66" s="5">
        <f>O66*(1+Scenarios!$Q$32)</f>
        <v>0</v>
      </c>
      <c r="Q66" s="5">
        <f>P66*(1+Scenarios!$Q$32)</f>
        <v>0</v>
      </c>
      <c r="R66" s="5">
        <f>Q66*(1+Scenarios!$Q$32)</f>
        <v>0</v>
      </c>
      <c r="S66" s="5">
        <f>R66*(1+Scenarios!$Q$32)</f>
        <v>0</v>
      </c>
      <c r="T66" s="5">
        <f>S66*(1+Scenarios!$Q$32)</f>
        <v>0</v>
      </c>
      <c r="U66" s="5">
        <f>T66*(1+Scenarios!$Q$32)</f>
        <v>0</v>
      </c>
      <c r="V66" s="5">
        <f>U66*(1+Scenarios!$Q$32)</f>
        <v>0</v>
      </c>
      <c r="W66" s="5">
        <f>V66*(1+Scenarios!$Q$32)</f>
        <v>0</v>
      </c>
      <c r="X66" s="5">
        <f>W66*(1+Scenarios!$Q$32)</f>
        <v>0</v>
      </c>
      <c r="Y66" s="5">
        <f>X66*(1+Scenarios!$Q$32)</f>
        <v>0</v>
      </c>
      <c r="Z66" s="5">
        <f>Y66*(1+Scenarios!$Q$32)</f>
        <v>0</v>
      </c>
      <c r="AA66" s="5">
        <f>Z66*(1+Scenarios!$Q$32)</f>
        <v>0</v>
      </c>
      <c r="AB66" s="5">
        <f>AA66*(1+Scenarios!$Q$32)</f>
        <v>0</v>
      </c>
      <c r="AC66" s="5">
        <f>AB66*(1+Scenarios!$Q$32)</f>
        <v>0</v>
      </c>
      <c r="AD66" s="5">
        <f>AC66*(1+Scenarios!$Q$32)</f>
        <v>0</v>
      </c>
      <c r="AE66" s="5">
        <f>AD66*(1+Scenarios!$Q$32)</f>
        <v>0</v>
      </c>
      <c r="AF66" s="5">
        <f>AE66*(1+Scenarios!$Q$32)</f>
        <v>0</v>
      </c>
      <c r="AG66" s="5">
        <f>AF66*(1+Scenarios!$Q$32)</f>
        <v>0</v>
      </c>
      <c r="AH66" s="5">
        <f>AG66*(1+Scenarios!$Q$32)</f>
        <v>0</v>
      </c>
      <c r="AI66" s="5">
        <f>AH66*(1+Scenarios!$Q$32)</f>
        <v>0</v>
      </c>
      <c r="AJ66" s="5">
        <f>AI66*(1+Scenarios!$Q$32)</f>
        <v>0</v>
      </c>
      <c r="AK66" s="5">
        <f>AJ66*(1+Scenarios!$Q$32)</f>
        <v>0</v>
      </c>
      <c r="AL66" s="5">
        <f>AK66*(1+Scenarios!$Q$32)</f>
        <v>0</v>
      </c>
      <c r="AM66" s="5">
        <f>AL66*(1+Scenarios!$Q$32)</f>
        <v>0</v>
      </c>
      <c r="AN66" s="5">
        <f>AM66*(1+Scenarios!$Q$32)</f>
        <v>0</v>
      </c>
      <c r="AO66" s="5">
        <f>AN66*(1+Scenarios!$Q$32)</f>
        <v>0</v>
      </c>
      <c r="AP66" s="5">
        <f>AO66*(1+Scenarios!$Q$32)</f>
        <v>0</v>
      </c>
      <c r="AQ66" s="5">
        <f>AP66*(1+Scenarios!$Q$32)</f>
        <v>0</v>
      </c>
      <c r="AR66" s="5">
        <f>AQ66*(1+Scenarios!$Q$32)</f>
        <v>0</v>
      </c>
      <c r="AS66" s="5">
        <f>AR66*(1+Scenarios!$Q$32)</f>
        <v>0</v>
      </c>
      <c r="AT66" s="5">
        <f>AS66*(1+Scenarios!$Q$32)</f>
        <v>0</v>
      </c>
      <c r="AU66" s="5">
        <f>AT66*(1+Scenarios!$Q$32)</f>
        <v>0</v>
      </c>
      <c r="AV66" s="5">
        <f>AU66*(1+Scenarios!$Q$32)</f>
        <v>0</v>
      </c>
      <c r="AW66" s="5">
        <f>AV66*(1+Scenarios!$Q$32)</f>
        <v>0</v>
      </c>
      <c r="AX66" s="5">
        <f>AW66*(1+Scenarios!$Q$32)</f>
        <v>0</v>
      </c>
      <c r="AY66" s="5">
        <f>AX66*(1+Scenarios!$Q$32)</f>
        <v>0</v>
      </c>
      <c r="AZ66" s="5">
        <f>AY66*(1+Scenarios!$Q$32)</f>
        <v>0</v>
      </c>
      <c r="BA66" s="5">
        <f>AZ66*(1+Scenarios!$Q$32)</f>
        <v>0</v>
      </c>
      <c r="BB66" s="5">
        <f>BA66*(1+Scenarios!$Q$32)</f>
        <v>0</v>
      </c>
      <c r="BC66" s="5">
        <f>BB66*(1+Scenarios!$Q$32)</f>
        <v>0</v>
      </c>
      <c r="BD66" s="5">
        <f>BC66*(1+Scenarios!$Q$32)</f>
        <v>0</v>
      </c>
      <c r="BE66" s="5">
        <f>BD66*(1+Scenarios!$Q$32)</f>
        <v>0</v>
      </c>
      <c r="BF66" s="5">
        <f>BE66*(1+Scenarios!$Q$32)</f>
        <v>0</v>
      </c>
      <c r="BG66" s="5">
        <f>BF66*(1+Scenarios!$Q$32)</f>
        <v>0</v>
      </c>
      <c r="BH66" s="5">
        <f>BG66*(1+Scenarios!$Q$32)</f>
        <v>0</v>
      </c>
      <c r="BI66" s="5">
        <f>BH66*(1+Scenarios!$Q$32)</f>
        <v>0</v>
      </c>
      <c r="BJ66" s="5">
        <f>BI66*(1+Scenarios!$Q$32)</f>
        <v>0</v>
      </c>
      <c r="BK66" s="5">
        <f>BJ66*(1+Scenarios!$Q$32)</f>
        <v>0</v>
      </c>
      <c r="BL66" s="5">
        <f>BK66*(1+Scenarios!$Q$32)</f>
        <v>0</v>
      </c>
      <c r="BM66" s="5">
        <f>BL66*(1+Scenarios!$Q$32)</f>
        <v>0</v>
      </c>
    </row>
    <row r="67" spans="1:65" x14ac:dyDescent="0.35">
      <c r="B67" s="47" t="s">
        <v>132</v>
      </c>
      <c r="C67" s="103"/>
      <c r="E67" s="4">
        <f>IFERROR(HLOOKUP($B$67, 'Lookups references'!$M$7:P14, MATCH('Site - HU'!#REF!, 'Lookups references'!$M$7:$M$14, FALSE), FALSE),0)</f>
        <v>0</v>
      </c>
      <c r="F67" s="4">
        <f>IFERROR(HLOOKUP($B$67, 'Lookups references'!$M$7:Q14, MATCH('Site - HU'!#REF!, 'Lookups references'!$M$7:$M$14, FALSE), FALSE),0)</f>
        <v>0</v>
      </c>
      <c r="G67" s="4">
        <f>IFERROR(HLOOKUP($B$67, 'Lookups references'!$M$7:R14, MATCH('Site - HU'!#REF!, 'Lookups references'!$M$7:$M$14, FALSE), FALSE),0)</f>
        <v>0</v>
      </c>
      <c r="H67" s="4">
        <f>IFERROR(HLOOKUP($B$67, 'Lookups references'!$M$7:S14, MATCH('Site - HU'!#REF!, 'Lookups references'!$M$7:$M$14, FALSE), FALSE),0)</f>
        <v>0</v>
      </c>
      <c r="I67" s="4">
        <f>IFERROR(HLOOKUP($B$67, 'Lookups references'!$M$7:T14, MATCH('Site - HU'!#REF!, 'Lookups references'!$M$7:$M$14, FALSE), FALSE),0)</f>
        <v>0</v>
      </c>
      <c r="J67" s="4">
        <f>IFERROR(HLOOKUP($B$67, 'Lookups references'!$M$7:U14, MATCH('Site - HU'!#REF!, 'Lookups references'!$M$7:$M$14, FALSE), FALSE),0)</f>
        <v>0</v>
      </c>
      <c r="K67" s="4">
        <f>IFERROR(HLOOKUP($B$67, 'Lookups references'!$M$7:V14, MATCH('Site - HU'!#REF!, 'Lookups references'!$M$7:$M$14, FALSE), FALSE),0)</f>
        <v>0</v>
      </c>
      <c r="L67" s="4">
        <f>IFERROR(HLOOKUP($B$67, 'Lookups references'!$M$7:W14, MATCH('Site - HU'!#REF!, 'Lookups references'!$M$7:$M$14, FALSE), FALSE),0)</f>
        <v>0</v>
      </c>
      <c r="M67" s="4">
        <f>IFERROR(HLOOKUP($B$67, 'Lookups references'!$M$7:X14, MATCH('Site - HU'!#REF!, 'Lookups references'!$M$7:$M$14, FALSE), FALSE),0)</f>
        <v>0</v>
      </c>
      <c r="N67" s="4">
        <f>IFERROR(HLOOKUP($B$67, 'Lookups references'!$M$7:Y14, MATCH('Site - HU'!#REF!, 'Lookups references'!$M$7:$M$14, FALSE), FALSE),0)</f>
        <v>0</v>
      </c>
      <c r="O67" s="4">
        <f>IFERROR(HLOOKUP($B$67, 'Lookups references'!$M$7:Z14, MATCH('Site - HU'!#REF!, 'Lookups references'!$M$7:$M$14, FALSE), FALSE),0)</f>
        <v>0</v>
      </c>
      <c r="P67" s="4">
        <f>IFERROR(HLOOKUP($B$67, 'Lookups references'!$M$7:AA14, MATCH('Site - HU'!#REF!, 'Lookups references'!$M$7:$M$14, FALSE), FALSE),0)</f>
        <v>0</v>
      </c>
      <c r="Q67" s="4">
        <f>IFERROR(HLOOKUP($B$67, 'Lookups references'!$M$7:AB14, MATCH('Site - HU'!#REF!, 'Lookups references'!$M$7:$M$14, FALSE), FALSE),0)</f>
        <v>0</v>
      </c>
      <c r="R67" s="4">
        <f>IFERROR(HLOOKUP($B$67, 'Lookups references'!$M$7:AC14, MATCH('Site - HU'!#REF!, 'Lookups references'!$M$7:$M$14, FALSE), FALSE),0)</f>
        <v>0</v>
      </c>
      <c r="S67" s="4">
        <f>IFERROR(HLOOKUP($B$67, 'Lookups references'!$M$7:AD14, MATCH('Site - HU'!#REF!, 'Lookups references'!$M$7:$M$14, FALSE), FALSE),0)</f>
        <v>0</v>
      </c>
      <c r="T67" s="4">
        <f>IFERROR(HLOOKUP($B$67, 'Lookups references'!$M$7:AE14, MATCH('Site - HU'!#REF!, 'Lookups references'!$M$7:$M$14, FALSE), FALSE),0)</f>
        <v>0</v>
      </c>
      <c r="U67" s="4">
        <f>IFERROR(HLOOKUP($B$67, 'Lookups references'!$M$7:AF14, MATCH('Site - HU'!#REF!, 'Lookups references'!$M$7:$M$14, FALSE), FALSE),0)</f>
        <v>0</v>
      </c>
      <c r="V67" s="4">
        <f>IFERROR(HLOOKUP($B$67, 'Lookups references'!$M$7:AG14, MATCH('Site - HU'!#REF!, 'Lookups references'!$M$7:$M$14, FALSE), FALSE),0)</f>
        <v>0</v>
      </c>
      <c r="W67" s="4">
        <f>IFERROR(HLOOKUP($B$67, 'Lookups references'!$M$7:AH14, MATCH('Site - HU'!#REF!, 'Lookups references'!$M$7:$M$14, FALSE), FALSE),0)</f>
        <v>0</v>
      </c>
      <c r="X67" s="4">
        <f>IFERROR(HLOOKUP($B$67, 'Lookups references'!$M$7:AI14, MATCH('Site - HU'!#REF!, 'Lookups references'!$M$7:$M$14, FALSE), FALSE),0)</f>
        <v>0</v>
      </c>
      <c r="Y67" s="4">
        <f>IFERROR(HLOOKUP($B$67, 'Lookups references'!$M$7:AJ14, MATCH('Site - HU'!#REF!, 'Lookups references'!$M$7:$M$14, FALSE), FALSE),0)</f>
        <v>0</v>
      </c>
      <c r="Z67" s="4">
        <f>IFERROR(HLOOKUP($B$67, 'Lookups references'!$M$7:AK14, MATCH('Site - HU'!#REF!, 'Lookups references'!$M$7:$M$14, FALSE), FALSE),0)</f>
        <v>0</v>
      </c>
      <c r="AA67" s="4">
        <f>IFERROR(HLOOKUP($B$67, 'Lookups references'!$M$7:AL14, MATCH('Site - HU'!#REF!, 'Lookups references'!$M$7:$M$14, FALSE), FALSE),0)</f>
        <v>0</v>
      </c>
      <c r="AB67" s="4">
        <f>IFERROR(HLOOKUP($B$67, 'Lookups references'!$M$7:AM14, MATCH('Site - HU'!#REF!, 'Lookups references'!$M$7:$M$14, FALSE), FALSE),0)</f>
        <v>0</v>
      </c>
      <c r="AC67" s="4">
        <f>IFERROR(HLOOKUP($B$67, 'Lookups references'!$M$7:AN14, MATCH('Site - HU'!#REF!, 'Lookups references'!$M$7:$M$14, FALSE), FALSE),0)</f>
        <v>0</v>
      </c>
      <c r="AD67" s="4">
        <f>IFERROR(HLOOKUP($B$67, 'Lookups references'!$M$7:AO14, MATCH('Site - HU'!#REF!, 'Lookups references'!$M$7:$M$14, FALSE), FALSE),0)</f>
        <v>0</v>
      </c>
      <c r="AE67" s="4">
        <f>IFERROR(HLOOKUP($B$67, 'Lookups references'!$M$7:AP14, MATCH('Site - HU'!#REF!, 'Lookups references'!$M$7:$M$14, FALSE), FALSE),0)</f>
        <v>0</v>
      </c>
      <c r="AF67" s="4">
        <f>IFERROR(HLOOKUP($B$67, 'Lookups references'!$M$7:AQ14, MATCH('Site - HU'!#REF!, 'Lookups references'!$M$7:$M$14, FALSE), FALSE),0)</f>
        <v>0</v>
      </c>
      <c r="AG67" s="4">
        <f>IFERROR(HLOOKUP($B$67, 'Lookups references'!$M$7:AR14, MATCH('Site - HU'!#REF!, 'Lookups references'!$M$7:$M$14, FALSE), FALSE),0)</f>
        <v>0</v>
      </c>
      <c r="AH67" s="4">
        <f>IFERROR(HLOOKUP($B$67, 'Lookups references'!$M$7:AS14, MATCH('Site - HU'!#REF!, 'Lookups references'!$M$7:$M$14, FALSE), FALSE),0)</f>
        <v>0</v>
      </c>
      <c r="AI67" s="4">
        <f>IFERROR(HLOOKUP($B$67, 'Lookups references'!$M$7:AT14, MATCH('Site - HU'!#REF!, 'Lookups references'!$M$7:$M$14, FALSE), FALSE),0)</f>
        <v>0</v>
      </c>
      <c r="AJ67" s="4">
        <f>IFERROR(HLOOKUP($B$67, 'Lookups references'!$M$7:AU14, MATCH('Site - HU'!#REF!, 'Lookups references'!$M$7:$M$14, FALSE), FALSE),0)</f>
        <v>0</v>
      </c>
      <c r="AK67" s="4">
        <f>IFERROR(HLOOKUP($B$67, 'Lookups references'!$M$7:AV14, MATCH('Site - HU'!#REF!, 'Lookups references'!$M$7:$M$14, FALSE), FALSE),0)</f>
        <v>0</v>
      </c>
      <c r="AL67" s="4">
        <f>IFERROR(HLOOKUP($B$67, 'Lookups references'!$M$7:AW14, MATCH('Site - HU'!#REF!, 'Lookups references'!$M$7:$M$14, FALSE), FALSE),0)</f>
        <v>0</v>
      </c>
      <c r="AM67" s="4">
        <f>IFERROR(HLOOKUP($B$67, 'Lookups references'!$M$7:AX14, MATCH('Site - HU'!#REF!, 'Lookups references'!$M$7:$M$14, FALSE), FALSE),0)</f>
        <v>0</v>
      </c>
      <c r="AN67" s="4">
        <f>IFERROR(HLOOKUP($B$67, 'Lookups references'!$M$7:AY14, MATCH('Site - HU'!#REF!, 'Lookups references'!$M$7:$M$14, FALSE), FALSE),0)</f>
        <v>0</v>
      </c>
      <c r="AO67" s="4">
        <f>IFERROR(HLOOKUP($B$67, 'Lookups references'!$M$7:AZ14, MATCH('Site - HU'!#REF!, 'Lookups references'!$M$7:$M$14, FALSE), FALSE),0)</f>
        <v>0</v>
      </c>
      <c r="AP67" s="4">
        <f>IFERROR(HLOOKUP($B$67, 'Lookups references'!$M$7:BA14, MATCH('Site - HU'!#REF!, 'Lookups references'!$M$7:$M$14, FALSE), FALSE),0)</f>
        <v>0</v>
      </c>
      <c r="AQ67" s="4">
        <f>IFERROR(HLOOKUP($B$67, 'Lookups references'!$M$7:BB14, MATCH('Site - HU'!#REF!, 'Lookups references'!$M$7:$M$14, FALSE), FALSE),0)</f>
        <v>0</v>
      </c>
      <c r="AR67" s="4">
        <f>IFERROR(HLOOKUP($B$67, 'Lookups references'!$M$7:BC14, MATCH('Site - HU'!#REF!, 'Lookups references'!$M$7:$M$14, FALSE), FALSE),0)</f>
        <v>0</v>
      </c>
      <c r="AS67" s="4">
        <f>IFERROR(HLOOKUP($B$67, 'Lookups references'!$M$7:BD14, MATCH('Site - HU'!#REF!, 'Lookups references'!$M$7:$M$14, FALSE), FALSE),0)</f>
        <v>0</v>
      </c>
      <c r="AT67" s="4">
        <f>IFERROR(HLOOKUP($B$67, 'Lookups references'!$M$7:BE14, MATCH('Site - HU'!#REF!, 'Lookups references'!$M$7:$M$14, FALSE), FALSE),0)</f>
        <v>0</v>
      </c>
      <c r="AU67" s="4">
        <f>IFERROR(HLOOKUP($B$67, 'Lookups references'!$M$7:BF14, MATCH('Site - HU'!#REF!, 'Lookups references'!$M$7:$M$14, FALSE), FALSE),0)</f>
        <v>0</v>
      </c>
      <c r="AV67" s="4">
        <f>IFERROR(HLOOKUP($B$67, 'Lookups references'!$M$7:BG14, MATCH('Site - HU'!#REF!, 'Lookups references'!$M$7:$M$14, FALSE), FALSE),0)</f>
        <v>0</v>
      </c>
      <c r="AW67" s="4">
        <f>IFERROR(HLOOKUP($B$67, 'Lookups references'!$M$7:BH14, MATCH('Site - HU'!#REF!, 'Lookups references'!$M$7:$M$14, FALSE), FALSE),0)</f>
        <v>0</v>
      </c>
      <c r="AX67" s="4">
        <f>IFERROR(HLOOKUP($B$67, 'Lookups references'!$M$7:BI14, MATCH('Site - HU'!#REF!, 'Lookups references'!$M$7:$M$14, FALSE), FALSE),0)</f>
        <v>0</v>
      </c>
      <c r="AY67" s="4">
        <f>IFERROR(HLOOKUP($B$67, 'Lookups references'!$M$7:BJ14, MATCH('Site - HU'!#REF!, 'Lookups references'!$M$7:$M$14, FALSE), FALSE),0)</f>
        <v>0</v>
      </c>
      <c r="AZ67" s="4">
        <f>IFERROR(HLOOKUP($B$67, 'Lookups references'!$M$7:BK14, MATCH('Site - HU'!#REF!, 'Lookups references'!$M$7:$M$14, FALSE), FALSE),0)</f>
        <v>0</v>
      </c>
      <c r="BA67" s="4">
        <f>IFERROR(HLOOKUP($B$67, 'Lookups references'!$M$7:BL14, MATCH('Site - HU'!#REF!, 'Lookups references'!$M$7:$M$14, FALSE), FALSE),0)</f>
        <v>0</v>
      </c>
      <c r="BB67" s="4">
        <f>IFERROR(HLOOKUP($B$67, 'Lookups references'!$M$7:BM14, MATCH('Site - HU'!#REF!, 'Lookups references'!$M$7:$M$14, FALSE), FALSE),0)</f>
        <v>0</v>
      </c>
      <c r="BC67" s="4">
        <f>IFERROR(HLOOKUP($B$67, 'Lookups references'!$M$7:BN14, MATCH('Site - HU'!#REF!, 'Lookups references'!$M$7:$M$14, FALSE), FALSE),0)</f>
        <v>0</v>
      </c>
      <c r="BD67" s="4">
        <f>IFERROR(HLOOKUP($B$67, 'Lookups references'!$M$7:BO14, MATCH('Site - HU'!#REF!, 'Lookups references'!$M$7:$M$14, FALSE), FALSE),0)</f>
        <v>0</v>
      </c>
      <c r="BE67" s="4">
        <f>IFERROR(HLOOKUP($B$67, 'Lookups references'!$M$7:BP14, MATCH('Site - HU'!#REF!, 'Lookups references'!$M$7:$M$14, FALSE), FALSE),0)</f>
        <v>0</v>
      </c>
      <c r="BF67" s="4">
        <f>IFERROR(HLOOKUP($B$67, 'Lookups references'!$M$7:BQ14, MATCH('Site - HU'!#REF!, 'Lookups references'!$M$7:$M$14, FALSE), FALSE),0)</f>
        <v>0</v>
      </c>
      <c r="BG67" s="4">
        <f>IFERROR(HLOOKUP($B$67, 'Lookups references'!$M$7:BR14, MATCH('Site - HU'!#REF!, 'Lookups references'!$M$7:$M$14, FALSE), FALSE),0)</f>
        <v>0</v>
      </c>
      <c r="BH67" s="4">
        <f>IFERROR(HLOOKUP($B$67, 'Lookups references'!$M$7:BS14, MATCH('Site - HU'!#REF!, 'Lookups references'!$M$7:$M$14, FALSE), FALSE),0)</f>
        <v>0</v>
      </c>
      <c r="BI67" s="4">
        <f>IFERROR(HLOOKUP($B$67, 'Lookups references'!$M$7:BT14, MATCH('Site - HU'!#REF!, 'Lookups references'!$M$7:$M$14, FALSE), FALSE),0)</f>
        <v>0</v>
      </c>
      <c r="BJ67" s="4">
        <f>IFERROR(HLOOKUP($B$67, 'Lookups references'!$M$7:BU14, MATCH('Site - HU'!#REF!, 'Lookups references'!$M$7:$M$14, FALSE), FALSE),0)</f>
        <v>0</v>
      </c>
      <c r="BK67" s="4">
        <f>IFERROR(HLOOKUP($B$67, 'Lookups references'!$M$7:BV14, MATCH('Site - HU'!#REF!, 'Lookups references'!$M$7:$M$14, FALSE), FALSE),0)</f>
        <v>0</v>
      </c>
      <c r="BL67" s="4">
        <f>IFERROR(HLOOKUP($B$67, 'Lookups references'!$M$7:BW14, MATCH('Site - HU'!#REF!, 'Lookups references'!$M$7:$M$14, FALSE), FALSE),0)</f>
        <v>0</v>
      </c>
      <c r="BM67" s="4">
        <f>IFERROR(HLOOKUP($B$67, 'Lookups references'!$M$7:BX14, MATCH('Site - HU'!#REF!, 'Lookups references'!$M$7:$M$14, FALSE), FALSE),0)</f>
        <v>0</v>
      </c>
    </row>
    <row r="68" spans="1:65" s="64" customFormat="1" x14ac:dyDescent="0.35">
      <c r="B68" s="65" t="s">
        <v>133</v>
      </c>
      <c r="C68" s="103">
        <f>SUM(E68:BM68)</f>
        <v>0</v>
      </c>
      <c r="E68" s="64">
        <f t="shared" ref="E68:BM68" si="27">IF(E7&lt;E67, E66*E22*1000/100, 0)</f>
        <v>0</v>
      </c>
      <c r="F68" s="64">
        <f t="shared" si="27"/>
        <v>0</v>
      </c>
      <c r="G68" s="64">
        <f t="shared" si="27"/>
        <v>0</v>
      </c>
      <c r="H68" s="64">
        <f t="shared" si="27"/>
        <v>0</v>
      </c>
      <c r="I68" s="64">
        <f t="shared" si="27"/>
        <v>0</v>
      </c>
      <c r="J68" s="64">
        <f t="shared" si="27"/>
        <v>0</v>
      </c>
      <c r="K68" s="64">
        <f t="shared" si="27"/>
        <v>0</v>
      </c>
      <c r="L68" s="64">
        <f t="shared" si="27"/>
        <v>0</v>
      </c>
      <c r="M68" s="64">
        <f t="shared" si="27"/>
        <v>0</v>
      </c>
      <c r="N68" s="64">
        <f t="shared" si="27"/>
        <v>0</v>
      </c>
      <c r="O68" s="64">
        <f t="shared" si="27"/>
        <v>0</v>
      </c>
      <c r="P68" s="64">
        <f t="shared" si="27"/>
        <v>0</v>
      </c>
      <c r="Q68" s="64">
        <f t="shared" si="27"/>
        <v>0</v>
      </c>
      <c r="R68" s="64">
        <f t="shared" si="27"/>
        <v>0</v>
      </c>
      <c r="S68" s="64">
        <f t="shared" si="27"/>
        <v>0</v>
      </c>
      <c r="T68" s="64">
        <f t="shared" si="27"/>
        <v>0</v>
      </c>
      <c r="U68" s="64">
        <f t="shared" si="27"/>
        <v>0</v>
      </c>
      <c r="V68" s="64">
        <f t="shared" si="27"/>
        <v>0</v>
      </c>
      <c r="W68" s="64">
        <f t="shared" si="27"/>
        <v>0</v>
      </c>
      <c r="X68" s="64">
        <f t="shared" si="27"/>
        <v>0</v>
      </c>
      <c r="Y68" s="64">
        <f t="shared" si="27"/>
        <v>0</v>
      </c>
      <c r="Z68" s="64">
        <f t="shared" si="27"/>
        <v>0</v>
      </c>
      <c r="AA68" s="64">
        <f t="shared" si="27"/>
        <v>0</v>
      </c>
      <c r="AB68" s="64">
        <f t="shared" si="27"/>
        <v>0</v>
      </c>
      <c r="AC68" s="64">
        <f t="shared" si="27"/>
        <v>0</v>
      </c>
      <c r="AD68" s="64">
        <f t="shared" si="27"/>
        <v>0</v>
      </c>
      <c r="AE68" s="64">
        <f t="shared" si="27"/>
        <v>0</v>
      </c>
      <c r="AF68" s="64">
        <f t="shared" si="27"/>
        <v>0</v>
      </c>
      <c r="AG68" s="64">
        <f t="shared" si="27"/>
        <v>0</v>
      </c>
      <c r="AH68" s="64">
        <f t="shared" si="27"/>
        <v>0</v>
      </c>
      <c r="AI68" s="64">
        <f t="shared" si="27"/>
        <v>0</v>
      </c>
      <c r="AJ68" s="64">
        <f t="shared" si="27"/>
        <v>0</v>
      </c>
      <c r="AK68" s="64">
        <f t="shared" si="27"/>
        <v>0</v>
      </c>
      <c r="AL68" s="64">
        <f t="shared" si="27"/>
        <v>0</v>
      </c>
      <c r="AM68" s="64">
        <f t="shared" si="27"/>
        <v>0</v>
      </c>
      <c r="AN68" s="64">
        <f t="shared" si="27"/>
        <v>0</v>
      </c>
      <c r="AO68" s="64">
        <f t="shared" si="27"/>
        <v>0</v>
      </c>
      <c r="AP68" s="64">
        <f t="shared" si="27"/>
        <v>0</v>
      </c>
      <c r="AQ68" s="64">
        <f t="shared" si="27"/>
        <v>0</v>
      </c>
      <c r="AR68" s="64">
        <f t="shared" si="27"/>
        <v>0</v>
      </c>
      <c r="AS68" s="64">
        <f t="shared" si="27"/>
        <v>0</v>
      </c>
      <c r="AT68" s="64">
        <f t="shared" si="27"/>
        <v>0</v>
      </c>
      <c r="AU68" s="64">
        <f t="shared" si="27"/>
        <v>0</v>
      </c>
      <c r="AV68" s="64">
        <f t="shared" si="27"/>
        <v>0</v>
      </c>
      <c r="AW68" s="64">
        <f t="shared" si="27"/>
        <v>0</v>
      </c>
      <c r="AX68" s="64">
        <f t="shared" si="27"/>
        <v>0</v>
      </c>
      <c r="AY68" s="64">
        <f t="shared" si="27"/>
        <v>0</v>
      </c>
      <c r="AZ68" s="64">
        <f t="shared" si="27"/>
        <v>0</v>
      </c>
      <c r="BA68" s="64">
        <f t="shared" si="27"/>
        <v>0</v>
      </c>
      <c r="BB68" s="64">
        <f t="shared" si="27"/>
        <v>0</v>
      </c>
      <c r="BC68" s="64">
        <f t="shared" si="27"/>
        <v>0</v>
      </c>
      <c r="BD68" s="64">
        <f t="shared" si="27"/>
        <v>0</v>
      </c>
      <c r="BE68" s="64">
        <f t="shared" si="27"/>
        <v>0</v>
      </c>
      <c r="BF68" s="64">
        <f t="shared" si="27"/>
        <v>0</v>
      </c>
      <c r="BG68" s="64">
        <f t="shared" si="27"/>
        <v>0</v>
      </c>
      <c r="BH68" s="64">
        <f t="shared" si="27"/>
        <v>0</v>
      </c>
      <c r="BI68" s="64">
        <f t="shared" si="27"/>
        <v>0</v>
      </c>
      <c r="BJ68" s="64">
        <f t="shared" si="27"/>
        <v>0</v>
      </c>
      <c r="BK68" s="64">
        <f t="shared" si="27"/>
        <v>0</v>
      </c>
      <c r="BL68" s="64">
        <f t="shared" si="27"/>
        <v>0</v>
      </c>
      <c r="BM68" s="64">
        <f t="shared" si="27"/>
        <v>0</v>
      </c>
    </row>
    <row r="69" spans="1:65" s="64" customFormat="1" x14ac:dyDescent="0.35">
      <c r="B69" s="65"/>
      <c r="C69" s="103"/>
    </row>
    <row r="70" spans="1:65" x14ac:dyDescent="0.35">
      <c r="B70" s="9" t="s">
        <v>134</v>
      </c>
      <c r="C70" s="109"/>
    </row>
    <row r="71" spans="1:65" s="118" customFormat="1" x14ac:dyDescent="0.35">
      <c r="A71" s="4"/>
      <c r="B71" s="276">
        <f>'Highfields Upper'!H33</f>
        <v>0.01</v>
      </c>
      <c r="C71" s="122"/>
      <c r="D71" s="124"/>
      <c r="E71" s="124"/>
      <c r="F71" s="124"/>
      <c r="G71" s="124"/>
      <c r="H71" s="124"/>
      <c r="I71" s="124"/>
    </row>
    <row r="72" spans="1:65" x14ac:dyDescent="0.35">
      <c r="B72" s="9" t="s">
        <v>135</v>
      </c>
      <c r="C72" s="109"/>
    </row>
    <row r="73" spans="1:65" s="118" customFormat="1" x14ac:dyDescent="0.35">
      <c r="A73" s="4"/>
      <c r="B73" s="278" t="e">
        <f>'New Site'!#REF!</f>
        <v>#REF!</v>
      </c>
      <c r="C73" s="277"/>
    </row>
    <row r="74" spans="1:65" x14ac:dyDescent="0.35">
      <c r="C74" s="109"/>
    </row>
    <row r="75" spans="1:65" x14ac:dyDescent="0.35">
      <c r="B75" s="296" t="s">
        <v>136</v>
      </c>
      <c r="C75" s="109"/>
    </row>
    <row r="76" spans="1:65" x14ac:dyDescent="0.35">
      <c r="B76" s="164">
        <f>'New Site'!H32</f>
        <v>0.02</v>
      </c>
      <c r="C76" s="109"/>
    </row>
    <row r="78" spans="1:65" x14ac:dyDescent="0.35">
      <c r="B78" s="4" t="s">
        <v>26</v>
      </c>
      <c r="E78" s="179">
        <f>'Highfields Upper'!$AB26</f>
        <v>0</v>
      </c>
      <c r="F78" s="179">
        <f>'Highfields Upper'!$AB27</f>
        <v>2519.1988200000014</v>
      </c>
      <c r="G78" s="179">
        <f>'Highfields Upper'!$AB28</f>
        <v>5166.5461884360011</v>
      </c>
      <c r="H78" s="179">
        <f>'Highfields Upper'!$AB29</f>
        <v>7943.0739690826776</v>
      </c>
      <c r="I78" s="179">
        <f>'Highfields Upper'!$AB30</f>
        <v>10849.819658139691</v>
      </c>
      <c r="J78" s="179">
        <f>'Highfields Upper'!$AB31</f>
        <v>13887.826349832663</v>
      </c>
      <c r="K78" s="179">
        <f>'Highfields Upper'!$AB32</f>
        <v>17058.142699885091</v>
      </c>
      <c r="L78" s="179">
        <f>'Highfields Upper'!$AB33</f>
        <v>20361.822886804512</v>
      </c>
      <c r="M78" s="179">
        <f>'Highfields Upper'!$AB34</f>
        <v>23799.926570924956</v>
      </c>
      <c r="N78" s="179">
        <f>'Highfields Upper'!$AB35</f>
        <v>27373.518851146378</v>
      </c>
      <c r="O78" s="179">
        <f>'Highfields Upper'!$AB36</f>
        <v>31083.670219310494</v>
      </c>
      <c r="P78" s="179">
        <f>'Highfields Upper'!$AB37</f>
        <v>21931.456512151075</v>
      </c>
      <c r="Q78" s="179">
        <f>'Highfields Upper'!$AB38</f>
        <v>25917.958860755323</v>
      </c>
      <c r="R78" s="179">
        <f>'Highfields Upper'!$AB39</f>
        <v>30044.263637471595</v>
      </c>
      <c r="S78" s="179">
        <f>'Highfields Upper'!$AB40</f>
        <v>34311.462400197299</v>
      </c>
      <c r="T78" s="179">
        <f>'Highfields Upper'!$AB41</f>
        <v>38720.651833979282</v>
      </c>
      <c r="U78" s="179">
        <f>'Highfields Upper'!$AB42</f>
        <v>43272.933689857535</v>
      </c>
      <c r="V78" s="179">
        <f>'Highfields Upper'!$AB43</f>
        <v>47969.414720881497</v>
      </c>
      <c r="W78" s="179">
        <f>'Highfields Upper'!$AB44</f>
        <v>52811.206615226765</v>
      </c>
      <c r="X78" s="179">
        <f>'Highfields Upper'!$AB45</f>
        <v>57799.425926338226</v>
      </c>
      <c r="Y78" s="179">
        <f>'Highfields Upper'!$AB46</f>
        <v>62935.194000024232</v>
      </c>
    </row>
    <row r="80" spans="1:65" ht="14.25" x14ac:dyDescent="0.4">
      <c r="B80" s="4" t="s">
        <v>28</v>
      </c>
      <c r="E80" s="298"/>
      <c r="F80" s="299">
        <f>'Site - HU'!F$45</f>
        <v>1098</v>
      </c>
      <c r="G80" s="299">
        <f>'Site - HU'!G$45</f>
        <v>1119.96</v>
      </c>
      <c r="H80" s="299">
        <f>'Site - HU'!H$45</f>
        <v>1142.3592000000001</v>
      </c>
      <c r="I80" s="299">
        <f>'Site - HU'!I$45</f>
        <v>1165.2063840000001</v>
      </c>
      <c r="J80" s="299">
        <f>'Site - HU'!J$45</f>
        <v>1188.51051168</v>
      </c>
      <c r="K80" s="299">
        <f>'Site - HU'!K$45</f>
        <v>1212.2807219136</v>
      </c>
      <c r="L80" s="299">
        <f>'Site - HU'!L$45</f>
        <v>1236.526336351872</v>
      </c>
      <c r="M80" s="299">
        <f>'Site - HU'!M$45</f>
        <v>1261.2568630789094</v>
      </c>
      <c r="N80" s="299">
        <f>'Site - HU'!N$45</f>
        <v>1286.4820003404877</v>
      </c>
      <c r="O80" s="299">
        <f>'Site - HU'!O$45</f>
        <v>1312.2116403472976</v>
      </c>
      <c r="P80" s="299">
        <f>'Site - HU'!P$45</f>
        <v>1338.4558731542436</v>
      </c>
      <c r="Q80" s="299">
        <f>'Site - HU'!Q$45</f>
        <v>1365.2249906173286</v>
      </c>
      <c r="R80" s="299">
        <f>'Site - HU'!R$45</f>
        <v>1392.5294904296752</v>
      </c>
      <c r="S80" s="299">
        <f>'Site - HU'!S$45</f>
        <v>1420.3800802382686</v>
      </c>
      <c r="T80" s="299">
        <f>'Site - HU'!T$45</f>
        <v>1448.7876818430341</v>
      </c>
      <c r="U80" s="299">
        <f>'Site - HU'!U$45</f>
        <v>1477.7634354798947</v>
      </c>
      <c r="V80" s="299">
        <f>'Site - HU'!V$45</f>
        <v>1507.3187041894926</v>
      </c>
      <c r="W80" s="299">
        <f>'Site - HU'!W$45</f>
        <v>1537.4650782732824</v>
      </c>
      <c r="X80" s="299">
        <f>'Site - HU'!X$45</f>
        <v>1568.2143798387481</v>
      </c>
      <c r="Y80" s="299">
        <f>'Site - HU'!Y$45</f>
        <v>1599.5786674355231</v>
      </c>
    </row>
    <row r="82" spans="2:25" x14ac:dyDescent="0.35">
      <c r="B82" s="4" t="s">
        <v>137</v>
      </c>
      <c r="F82" s="4">
        <f>'Highfields Upper'!$T27</f>
        <v>15317.198820000001</v>
      </c>
      <c r="G82" s="4">
        <f>'Highfields Upper'!$T28</f>
        <v>15467.307368436001</v>
      </c>
      <c r="H82" s="4">
        <f>'Highfields Upper'!$T29</f>
        <v>15618.886980646677</v>
      </c>
      <c r="I82" s="4">
        <f>'Highfields Upper'!$T30</f>
        <v>15771.952073057015</v>
      </c>
      <c r="J82" s="4">
        <f>'Highfields Upper'!$T31</f>
        <v>15926.517203372972</v>
      </c>
      <c r="K82" s="4">
        <f>'Highfields Upper'!$T32</f>
        <v>16082.597071966027</v>
      </c>
      <c r="L82" s="4">
        <f>'Highfields Upper'!$T33</f>
        <v>16240.206523271292</v>
      </c>
      <c r="M82" s="4">
        <f>'Highfields Upper'!$T34</f>
        <v>16399.360547199354</v>
      </c>
      <c r="N82" s="4">
        <f>'Highfields Upper'!$T35</f>
        <v>16560.074280561908</v>
      </c>
      <c r="O82" s="4">
        <f>'Highfields Upper'!$T36</f>
        <v>16722.363008511413</v>
      </c>
      <c r="P82" s="4">
        <f>'Highfields Upper'!$T37</f>
        <v>16886.242165994823</v>
      </c>
      <c r="Q82" s="4">
        <f>'Highfields Upper'!$T38</f>
        <v>17051.727339221576</v>
      </c>
      <c r="R82" s="4">
        <f>'Highfields Upper'!$T39</f>
        <v>17218.834267145947</v>
      </c>
      <c r="S82" s="4">
        <f>'Highfields Upper'!$T40</f>
        <v>17387.578842963972</v>
      </c>
      <c r="T82" s="4">
        <f>'Highfields Upper'!$T41</f>
        <v>17557.977115625021</v>
      </c>
      <c r="U82" s="4">
        <f>'Highfields Upper'!$T42</f>
        <v>17730.045291358147</v>
      </c>
      <c r="V82" s="4">
        <f>'Highfields Upper'!$T43</f>
        <v>17903.799735213455</v>
      </c>
      <c r="W82" s="4">
        <f>'Highfields Upper'!$T44</f>
        <v>18079.256972618547</v>
      </c>
      <c r="X82" s="4">
        <f>'Highfields Upper'!$T45</f>
        <v>18256.433690950205</v>
      </c>
      <c r="Y82" s="4">
        <f>'Highfields Upper'!$T46</f>
        <v>18435.346741121524</v>
      </c>
    </row>
    <row r="84" spans="2:25" x14ac:dyDescent="0.35">
      <c r="B84" s="4" t="s">
        <v>138</v>
      </c>
      <c r="E84" s="179">
        <f>'Highfields Upper'!Y26</f>
        <v>-225000</v>
      </c>
      <c r="F84" s="179">
        <f>'Highfields Upper'!$Y27</f>
        <v>-210780.80118000001</v>
      </c>
      <c r="G84" s="179">
        <f>'Highfields Upper'!$Y28</f>
        <v>-196433.45381156402</v>
      </c>
      <c r="H84" s="179">
        <f>'Highfields Upper'!$Y29</f>
        <v>-181956.92603091733</v>
      </c>
      <c r="I84" s="179">
        <f>'Highfields Upper'!$Y30</f>
        <v>-167350.18034186031</v>
      </c>
      <c r="J84" s="179">
        <f>'Highfields Upper'!$Y31</f>
        <v>-152612.17365016733</v>
      </c>
      <c r="K84" s="179">
        <f>'Highfields Upper'!$Y32</f>
        <v>-137741.85730011491</v>
      </c>
      <c r="L84" s="179">
        <f>'Highfields Upper'!$Y33</f>
        <v>-122738.17711319549</v>
      </c>
      <c r="M84" s="179">
        <f>'Highfields Upper'!$Y34</f>
        <v>-107600.07342907504</v>
      </c>
      <c r="N84" s="179">
        <f>'Highfields Upper'!$Y35</f>
        <v>-92326.481148853622</v>
      </c>
      <c r="O84" s="179">
        <f>'Highfields Upper'!$Y36</f>
        <v>-76916.329780689499</v>
      </c>
      <c r="P84" s="179">
        <f>'Highfields Upper'!$Y37</f>
        <v>-74368.543487848918</v>
      </c>
      <c r="Q84" s="179">
        <f>'Highfields Upper'!$Y38</f>
        <v>-58682.041139244669</v>
      </c>
      <c r="R84" s="179">
        <f>'Highfields Upper'!$Y39</f>
        <v>-42855.736362528398</v>
      </c>
      <c r="S84" s="179">
        <f>'Highfields Upper'!$Y40</f>
        <v>-26888.537599802694</v>
      </c>
      <c r="T84" s="179">
        <f>'Highfields Upper'!$Y41</f>
        <v>-10779.348166020707</v>
      </c>
      <c r="U84" s="179">
        <f>'Highfields Upper'!$Y42</f>
        <v>5472.9336898575457</v>
      </c>
      <c r="V84" s="179">
        <f>'Highfields Upper'!$Y43</f>
        <v>21869.414720881508</v>
      </c>
      <c r="W84" s="179">
        <f>'Highfields Upper'!$Y44</f>
        <v>38411.206615226773</v>
      </c>
      <c r="X84" s="179">
        <f>'Highfields Upper'!$Y45</f>
        <v>55099.425926338226</v>
      </c>
      <c r="Y84" s="179">
        <f>'Highfields Upper'!$Y46</f>
        <v>71935.194000024232</v>
      </c>
    </row>
    <row r="88" spans="2:25" x14ac:dyDescent="0.35">
      <c r="B88" s="4" t="s">
        <v>15</v>
      </c>
      <c r="F88" s="111">
        <f>(F42-(-$E$62))/-$E$62</f>
        <v>-0.93192356080000005</v>
      </c>
      <c r="G88" s="111">
        <f>(G42-(-$E$62))/-$E$62</f>
        <v>-0.86317997249584</v>
      </c>
      <c r="H88" s="111">
        <f>(H42-(-$E$62))/-$E$62</f>
        <v>-0.7937626970262992</v>
      </c>
      <c r="I88" s="111">
        <f t="shared" ref="I88:X88" si="28">(I42-(-$E$62))/-$E$62</f>
        <v>-0.7236651322571569</v>
      </c>
      <c r="J88" s="111">
        <f t="shared" si="28"/>
        <v>-0.65288061135327702</v>
      </c>
      <c r="K88" s="111">
        <f t="shared" si="28"/>
        <v>-0.58140240214453909</v>
      </c>
      <c r="L88" s="111">
        <f t="shared" si="28"/>
        <v>-0.50922370648555559</v>
      </c>
      <c r="M88" s="111">
        <f t="shared" si="28"/>
        <v>-0.43633765960911403</v>
      </c>
      <c r="N88" s="111">
        <f t="shared" si="28"/>
        <v>-0.36273732947328335</v>
      </c>
      <c r="O88" s="111">
        <f t="shared" si="28"/>
        <v>-0.28841571610212147</v>
      </c>
      <c r="P88" s="111">
        <f t="shared" si="28"/>
        <v>-0.21336575091992221</v>
      </c>
      <c r="Q88" s="111">
        <f t="shared" si="28"/>
        <v>-0.13758029607893743</v>
      </c>
      <c r="R88" s="111">
        <f t="shared" si="28"/>
        <v>-6.1052143780510978E-2</v>
      </c>
      <c r="S88" s="111">
        <f t="shared" si="28"/>
        <v>1.6225984410439979E-2</v>
      </c>
      <c r="T88" s="111">
        <f t="shared" si="28"/>
        <v>9.4261438257662297E-2</v>
      </c>
      <c r="U88" s="111">
        <f t="shared" si="28"/>
        <v>0.17306163955258749</v>
      </c>
      <c r="V88" s="111">
        <f t="shared" si="28"/>
        <v>0.25263408282020283</v>
      </c>
      <c r="W88" s="111">
        <f t="shared" si="28"/>
        <v>0.33298633603184069</v>
      </c>
      <c r="X88" s="111">
        <f t="shared" si="28"/>
        <v>0.41412604132495279</v>
      </c>
      <c r="Y88" s="111" t="e">
        <f>(Y42-('New Site'!D21))/'New Site'!D21</f>
        <v>#DIV/0!</v>
      </c>
    </row>
    <row r="90" spans="2:25" x14ac:dyDescent="0.35">
      <c r="B90" s="4" t="s">
        <v>20</v>
      </c>
      <c r="F90" s="302">
        <f>NPV(Scenarios!$Q$33, $E$10:F10)</f>
        <v>-210780.80118000001</v>
      </c>
    </row>
    <row r="93" spans="2:25" x14ac:dyDescent="0.35">
      <c r="E93" s="4">
        <f>'New Site'!U26</f>
        <v>0</v>
      </c>
      <c r="F93" s="4">
        <f>'New Site'!U27</f>
        <v>0</v>
      </c>
      <c r="G93" s="4">
        <f>'New Site'!U28</f>
        <v>0</v>
      </c>
      <c r="H93" s="4">
        <f>'New Site'!U29</f>
        <v>0</v>
      </c>
      <c r="I93" s="4">
        <f>'New Site'!U30</f>
        <v>0</v>
      </c>
      <c r="J93" s="4">
        <f>'New Site'!U31</f>
        <v>0</v>
      </c>
      <c r="K93" s="4">
        <f>'New Site'!U32</f>
        <v>0</v>
      </c>
      <c r="L93" s="4">
        <f>'New Site'!U33</f>
        <v>0</v>
      </c>
      <c r="M93" s="4">
        <f>'New Site'!U34</f>
        <v>0</v>
      </c>
      <c r="N93" s="4">
        <f>'New Site'!U35</f>
        <v>0</v>
      </c>
      <c r="O93" s="4">
        <f>'New Site'!U36</f>
        <v>0</v>
      </c>
      <c r="P93" s="4">
        <f>'New Site'!U37</f>
        <v>0</v>
      </c>
      <c r="Q93" s="4">
        <f>'New Site'!U38</f>
        <v>0</v>
      </c>
      <c r="R93" s="4">
        <f>'New Site'!U39</f>
        <v>0</v>
      </c>
      <c r="S93" s="4">
        <f>'New Site'!U40</f>
        <v>0</v>
      </c>
      <c r="T93" s="4">
        <f>'New Site'!U41</f>
        <v>0</v>
      </c>
      <c r="U93" s="4">
        <f>'New Site'!U42</f>
        <v>0</v>
      </c>
      <c r="V93" s="4">
        <f>'New Site'!U43</f>
        <v>0</v>
      </c>
      <c r="W93" s="4">
        <f>'New Site'!U44</f>
        <v>0</v>
      </c>
      <c r="X93" s="4">
        <f>'New Site'!U45</f>
        <v>0</v>
      </c>
      <c r="Y93" s="4">
        <f>'New Site'!U46</f>
        <v>0</v>
      </c>
    </row>
    <row r="95" spans="2:25" x14ac:dyDescent="0.35">
      <c r="B95" s="4" t="s">
        <v>24</v>
      </c>
      <c r="F95" s="111" t="e">
        <f>IRR(E93:F93,0)</f>
        <v>#NUM!</v>
      </c>
      <c r="G95" s="359" t="e">
        <f>IRR($E$93:G93,0)</f>
        <v>#NUM!</v>
      </c>
      <c r="H95" s="359" t="e">
        <f>IRR($E$93:H93,0)</f>
        <v>#NUM!</v>
      </c>
      <c r="I95" s="359" t="e">
        <f>IRR($E$93:I93,0)</f>
        <v>#NUM!</v>
      </c>
      <c r="J95" s="359" t="e">
        <f>IRR($E$93:J93,0)</f>
        <v>#NUM!</v>
      </c>
      <c r="K95" s="359" t="e">
        <f>IRR($E$93:K93,0)</f>
        <v>#NUM!</v>
      </c>
      <c r="L95" s="359" t="e">
        <f>IRR($E$93:L93,0)</f>
        <v>#NUM!</v>
      </c>
      <c r="M95" s="359" t="e">
        <f>IRR($E$93:M93,0)</f>
        <v>#NUM!</v>
      </c>
      <c r="N95" s="359" t="e">
        <f>IRR($E$93:N93,0)</f>
        <v>#NUM!</v>
      </c>
      <c r="O95" s="359" t="e">
        <f>IRR($E$93:O93,0)</f>
        <v>#NUM!</v>
      </c>
      <c r="P95" s="359" t="e">
        <f>IRR($E$93:P93,0)</f>
        <v>#NUM!</v>
      </c>
      <c r="Q95" s="359" t="e">
        <f>IRR($E$93:Q93,0)</f>
        <v>#NUM!</v>
      </c>
      <c r="R95" s="359" t="e">
        <f>IRR($E$93:R93,0)</f>
        <v>#NUM!</v>
      </c>
      <c r="S95" s="359" t="e">
        <f>IRR($E$93:S93,0)</f>
        <v>#NUM!</v>
      </c>
      <c r="T95" s="359" t="e">
        <f>IRR($E$93:T93,0)</f>
        <v>#NUM!</v>
      </c>
      <c r="U95" s="359" t="e">
        <f>IRR($E$93:U93,0)</f>
        <v>#NUM!</v>
      </c>
      <c r="V95" s="359" t="e">
        <f>IRR($E$93:V93,0)</f>
        <v>#NUM!</v>
      </c>
      <c r="W95" s="359" t="e">
        <f>IRR($E$93:W93,0)</f>
        <v>#NUM!</v>
      </c>
      <c r="X95" s="359" t="e">
        <f>IRR($E$93:X93,0)</f>
        <v>#NUM!</v>
      </c>
      <c r="Y95" s="359" t="e">
        <f>IRR($E$93:Y93,0)</f>
        <v>#NUM!</v>
      </c>
    </row>
    <row r="96" spans="2:25" x14ac:dyDescent="0.35">
      <c r="B96" s="4" t="s">
        <v>27</v>
      </c>
      <c r="F96" s="302">
        <f>NPV(Summary!C128,'Site - HU'!$E$93:F93)</f>
        <v>0</v>
      </c>
      <c r="G96" s="302">
        <f>NPV(Summary!C128,'Site - HU'!$E$93:G93)</f>
        <v>0</v>
      </c>
      <c r="H96" s="302">
        <f>NPV(Summary!D128,'Site - HU'!$E$93:H93)</f>
        <v>0</v>
      </c>
      <c r="I96" s="302" t="e">
        <f>NPV(Summary!E129,'Site - HU'!$E$93:I93)</f>
        <v>#VALUE!</v>
      </c>
      <c r="J96" s="302">
        <f>NPV(Summary!F129,'Site - HU'!$E$93:J93)</f>
        <v>0</v>
      </c>
      <c r="K96" s="302">
        <f>NPV(Summary!G129,'Site - HU'!$E$93:K93)</f>
        <v>0</v>
      </c>
      <c r="L96" s="302" t="e">
        <f>NPV(Summary!H129,'Site - HU'!$E$93:L93)</f>
        <v>#VALUE!</v>
      </c>
      <c r="M96" s="302">
        <f>NPV(Summary!I129,'Site - HU'!$E$93:M93)</f>
        <v>0</v>
      </c>
      <c r="N96" s="302">
        <f>NPV(Summary!J129,'Site - HU'!$E$93:N93)</f>
        <v>0</v>
      </c>
      <c r="O96" s="302" t="e">
        <f>NPV(Summary!K129,'Site - HU'!$E$93:O93)</f>
        <v>#VALUE!</v>
      </c>
      <c r="P96" s="302">
        <f>NPV(Summary!L128,'Site - HU'!$E$93:P93)</f>
        <v>0</v>
      </c>
      <c r="Q96" s="302">
        <f>NPV(Summary!M128,'Site - HU'!$E$93:Q93)</f>
        <v>0</v>
      </c>
      <c r="R96" s="302">
        <f>NPV(Summary!N128,'Site - HU'!$E$93:R93)</f>
        <v>0</v>
      </c>
      <c r="S96" s="302">
        <f>NPV(Summary!O128,'Site - HU'!$E$93:S93)</f>
        <v>0</v>
      </c>
      <c r="T96" s="302">
        <f>NPV(Summary!P128,'Site - HU'!$E$93:T93)</f>
        <v>0</v>
      </c>
      <c r="U96" s="302">
        <f>NPV(Summary!Q128,'Site - HU'!$E$93:U93)</f>
        <v>0</v>
      </c>
      <c r="V96" s="302">
        <f>NPV(Summary!R128,'Site - HU'!$E$93:V93)</f>
        <v>0</v>
      </c>
      <c r="W96" s="302">
        <f>NPV(Summary!S128,'Site - HU'!$E$93:W93)</f>
        <v>0</v>
      </c>
      <c r="X96" s="302">
        <f>NPV(Summary!T128,'Site - HU'!$E$93:X93)</f>
        <v>0</v>
      </c>
      <c r="Y96" s="302">
        <f>NPV(Summary!U128,'Site - HU'!$E$93:Y93)</f>
        <v>0</v>
      </c>
    </row>
    <row r="100" spans="2:25" x14ac:dyDescent="0.35">
      <c r="B100" s="23" t="s">
        <v>278</v>
      </c>
      <c r="C100" s="34"/>
      <c r="D100" s="23"/>
      <c r="E100" s="23"/>
      <c r="F100" s="23">
        <f>'Highfields Upper'!$AA27</f>
        <v>0</v>
      </c>
      <c r="G100" s="23">
        <f>'Highfields Upper'!$AA28</f>
        <v>0</v>
      </c>
      <c r="H100" s="23">
        <f>'Highfields Upper'!$AA29</f>
        <v>0</v>
      </c>
      <c r="I100" s="23">
        <f>'Highfields Upper'!$AA30</f>
        <v>0</v>
      </c>
      <c r="J100" s="23">
        <f>'Highfields Upper'!$AA31</f>
        <v>0</v>
      </c>
      <c r="K100" s="23">
        <f>'Highfields Upper'!$AA32</f>
        <v>0</v>
      </c>
      <c r="L100" s="23">
        <f>'Highfields Upper'!$AA33</f>
        <v>0</v>
      </c>
      <c r="M100" s="23">
        <f>'Highfields Upper'!$AA34</f>
        <v>0</v>
      </c>
      <c r="N100" s="23">
        <f>'Highfields Upper'!$AA35</f>
        <v>0</v>
      </c>
      <c r="O100" s="23">
        <f>'Highfields Upper'!$AA36</f>
        <v>0</v>
      </c>
      <c r="P100" s="23">
        <f>'Highfields Upper'!$AA37</f>
        <v>0</v>
      </c>
      <c r="Q100" s="23">
        <f>'Highfields Upper'!$AA38</f>
        <v>0</v>
      </c>
      <c r="R100" s="23">
        <f>'Highfields Upper'!$AA39</f>
        <v>0</v>
      </c>
      <c r="S100" s="23">
        <f>'Highfields Upper'!$AA40</f>
        <v>0</v>
      </c>
      <c r="T100" s="23">
        <f>'Highfields Upper'!$AA41</f>
        <v>0</v>
      </c>
      <c r="U100" s="23">
        <f>'Highfields Upper'!$AA42</f>
        <v>0</v>
      </c>
      <c r="V100" s="23">
        <f>'Highfields Upper'!$AA43</f>
        <v>0</v>
      </c>
      <c r="W100" s="23">
        <f>'Highfields Upper'!$AA44</f>
        <v>0</v>
      </c>
      <c r="X100" s="23">
        <f>'Highfields Upper'!$AA45</f>
        <v>0</v>
      </c>
      <c r="Y100" s="23">
        <f>'Highfields Upper'!$AA46</f>
        <v>0</v>
      </c>
    </row>
    <row r="101" spans="2:25" x14ac:dyDescent="0.35">
      <c r="F101" s="23"/>
    </row>
    <row r="102" spans="2:25" x14ac:dyDescent="0.35">
      <c r="F102" s="23"/>
    </row>
    <row r="103" spans="2:25" x14ac:dyDescent="0.35">
      <c r="B103" s="4" t="s">
        <v>279</v>
      </c>
      <c r="F103" s="23">
        <f>'Highfields Upper'!$Z27</f>
        <v>0</v>
      </c>
      <c r="G103" s="23">
        <f>'Highfields Upper'!$Z28</f>
        <v>0</v>
      </c>
      <c r="H103" s="23">
        <f>'Highfields Upper'!$Z29</f>
        <v>0</v>
      </c>
      <c r="I103" s="23">
        <f>'Highfields Upper'!$Z30</f>
        <v>0</v>
      </c>
      <c r="J103" s="23">
        <f>'Highfields Upper'!$Z31</f>
        <v>0</v>
      </c>
      <c r="K103" s="23">
        <f>'Highfields Upper'!$Z32</f>
        <v>0</v>
      </c>
      <c r="L103" s="23">
        <f>'Highfields Upper'!$Z33</f>
        <v>0</v>
      </c>
      <c r="M103" s="23">
        <f>'Highfields Upper'!$Z34</f>
        <v>0</v>
      </c>
      <c r="N103" s="23">
        <f>'Highfields Upper'!$Z35</f>
        <v>0</v>
      </c>
      <c r="O103" s="23">
        <f>'Highfields Upper'!$Z36</f>
        <v>0</v>
      </c>
      <c r="P103" s="23">
        <f>'Highfields Upper'!$Z37</f>
        <v>0</v>
      </c>
      <c r="Q103" s="23">
        <f>'Highfields Upper'!$Z38</f>
        <v>0</v>
      </c>
      <c r="R103" s="23">
        <f>'Highfields Upper'!$Z39</f>
        <v>0</v>
      </c>
      <c r="S103" s="23">
        <f>'Highfields Upper'!$Z40</f>
        <v>0</v>
      </c>
      <c r="T103" s="23">
        <f>'Highfields Upper'!$Z41</f>
        <v>0</v>
      </c>
      <c r="U103" s="23">
        <f>'Highfields Upper'!$Z42</f>
        <v>0</v>
      </c>
      <c r="V103" s="23">
        <f>'Highfields Upper'!$Z43</f>
        <v>0</v>
      </c>
      <c r="W103" s="23">
        <f>'Highfields Upper'!$Z44</f>
        <v>0</v>
      </c>
      <c r="X103" s="23">
        <f>'Highfields Upper'!$Z45</f>
        <v>0</v>
      </c>
      <c r="Y103" s="23">
        <f>'Highfields Upper'!$Z46</f>
        <v>0</v>
      </c>
    </row>
    <row r="104" spans="2:25" x14ac:dyDescent="0.35">
      <c r="J104" s="4" t="s">
        <v>183</v>
      </c>
    </row>
  </sheetData>
  <conditionalFormatting sqref="F39:BN39">
    <cfRule type="colorScale" priority="11">
      <colorScale>
        <cfvo type="num" val="&quot;&lt;0&quot;"/>
        <cfvo type="num" val="&quot;&gt;0&quot;"/>
        <color rgb="FFFF0000"/>
        <color rgb="FF92D050"/>
      </colorScale>
    </cfRule>
  </conditionalFormatting>
  <conditionalFormatting sqref="E11:BS11">
    <cfRule type="colorScale" priority="10">
      <colorScale>
        <cfvo type="num" val="&quot;&lt;0&quot;"/>
        <cfvo type="num" val="&quot;&gt;0&quot;"/>
        <color rgb="FFFF0000"/>
        <color rgb="FF92D050"/>
      </colorScale>
    </cfRule>
  </conditionalFormatting>
  <conditionalFormatting sqref="C5">
    <cfRule type="containsText" dxfId="10" priority="6" operator="containsText" text="Twiggs office - option 1">
      <formula>NOT(ISERROR(SEARCH("Twiggs office - option 1",C5)))</formula>
    </cfRule>
    <cfRule type="containsText" dxfId="9" priority="7" operator="containsText" text="Twiggs steelyard - option 3">
      <formula>NOT(ISERROR(SEARCH("Twiggs steelyard - option 3",C5)))</formula>
    </cfRule>
    <cfRule type="containsText" dxfId="8" priority="8" operator="containsText" text="Twiggs steelyard - option 2">
      <formula>NOT(ISERROR(SEARCH("Twiggs steelyard - option 2",C5)))</formula>
    </cfRule>
    <cfRule type="containsText" dxfId="7" priority="9" operator="containsText" text="Twiggs steelyard - option 1">
      <formula>NOT(ISERROR(SEARCH("Twiggs steelyard - option 1",C5)))</formula>
    </cfRule>
  </conditionalFormatting>
  <conditionalFormatting sqref="C5">
    <cfRule type="containsText" dxfId="6" priority="1" operator="containsText" text="Highfields lower">
      <formula>NOT(ISERROR(SEARCH("Highfields lower",C5)))</formula>
    </cfRule>
    <cfRule type="containsText" dxfId="5" priority="2" operator="containsText" text="Highfields upper">
      <formula>NOT(ISERROR(SEARCH("Highfields upper",C5)))</formula>
    </cfRule>
    <cfRule type="containsText" dxfId="4" priority="3" operator="containsText" text="Highfields upper - option 1">
      <formula>NOT(ISERROR(SEARCH("Highfields upper - option 1",C5)))</formula>
    </cfRule>
    <cfRule type="containsText" dxfId="3" priority="4" operator="containsText" text="Twiggs office - option 2">
      <formula>NOT(ISERROR(SEARCH("Twiggs office - option 2",C5)))</formula>
    </cfRule>
    <cfRule type="containsText" dxfId="2" priority="5" operator="containsText" text="Twiggs office - option 3">
      <formula>NOT(ISERROR(SEARCH("Twiggs office - option 3",C5)))</formula>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 r:id="rId3"/>
  <legacyDrawingHF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81CC0-758E-4E80-814B-CD8B6AB341FB}">
  <sheetPr codeName="Sheet5">
    <tabColor rgb="FFFFC000"/>
  </sheetPr>
  <dimension ref="A5:AM87"/>
  <sheetViews>
    <sheetView tabSelected="1" zoomScale="60" zoomScaleNormal="60" workbookViewId="0">
      <selection activeCell="D17" sqref="D17:D19"/>
    </sheetView>
  </sheetViews>
  <sheetFormatPr defaultColWidth="9" defaultRowHeight="14.25" x14ac:dyDescent="0.4"/>
  <cols>
    <col min="1" max="1" width="3.625" style="2" customWidth="1"/>
    <col min="2" max="2" width="4.125" style="2" customWidth="1"/>
    <col min="3" max="3" width="34.5" style="2" customWidth="1"/>
    <col min="4" max="4" width="16.125" style="2" bestFit="1" customWidth="1"/>
    <col min="5" max="6" width="13.125" style="2" customWidth="1"/>
    <col min="7" max="7" width="37.625" style="2" customWidth="1"/>
    <col min="8" max="8" width="16.125" style="2" bestFit="1" customWidth="1"/>
    <col min="9" max="9" width="8.125" style="2" customWidth="1"/>
    <col min="10" max="11" width="12.875" style="2" customWidth="1"/>
    <col min="12" max="12" width="10.1875" style="2" customWidth="1"/>
    <col min="13" max="39" width="22.625" style="2" customWidth="1"/>
    <col min="40" max="16384" width="9" style="2"/>
  </cols>
  <sheetData>
    <row r="5" spans="3:18" ht="15" x14ac:dyDescent="0.4">
      <c r="D5" s="305" t="s">
        <v>5</v>
      </c>
    </row>
    <row r="6" spans="3:18" x14ac:dyDescent="0.4">
      <c r="O6" s="208"/>
    </row>
    <row r="7" spans="3:18" ht="24.75" customHeight="1" x14ac:dyDescent="0.4">
      <c r="C7" s="405" t="s">
        <v>6</v>
      </c>
      <c r="D7" s="405"/>
      <c r="E7" s="405"/>
      <c r="F7" s="405"/>
      <c r="G7" s="405"/>
      <c r="H7" s="405"/>
      <c r="I7" s="386"/>
      <c r="J7" s="291"/>
      <c r="K7" s="291"/>
      <c r="M7" s="409" t="s">
        <v>7</v>
      </c>
      <c r="N7" s="409"/>
      <c r="O7" s="409"/>
      <c r="P7" s="409"/>
      <c r="Q7" s="409"/>
      <c r="R7" s="409"/>
    </row>
    <row r="8" spans="3:18" ht="16.5" customHeight="1" x14ac:dyDescent="0.4">
      <c r="H8" s="295"/>
      <c r="I8" s="291"/>
      <c r="J8" s="291"/>
      <c r="K8" s="291"/>
      <c r="Q8" s="208"/>
    </row>
    <row r="9" spans="3:18" ht="16.5" customHeight="1" x14ac:dyDescent="0.45">
      <c r="C9" s="408" t="s">
        <v>8</v>
      </c>
      <c r="D9" s="408"/>
      <c r="E9" s="408"/>
      <c r="F9" s="408"/>
      <c r="G9" s="408"/>
      <c r="H9" s="408"/>
      <c r="I9" s="408"/>
      <c r="J9" s="291"/>
      <c r="K9" s="291"/>
      <c r="M9" s="406" t="s">
        <v>9</v>
      </c>
      <c r="N9" s="406"/>
      <c r="O9" s="406" t="s">
        <v>261</v>
      </c>
      <c r="P9" s="406"/>
      <c r="Q9" s="406" t="s">
        <v>10</v>
      </c>
      <c r="R9" s="406"/>
    </row>
    <row r="10" spans="3:18" ht="17.25" x14ac:dyDescent="0.4">
      <c r="C10" s="208" t="s">
        <v>11</v>
      </c>
      <c r="D10" s="307" t="s">
        <v>178</v>
      </c>
      <c r="E10" s="208"/>
      <c r="F10" s="208"/>
      <c r="H10" s="304"/>
      <c r="I10" s="304"/>
      <c r="K10" s="289"/>
      <c r="M10" s="287" t="s">
        <v>14</v>
      </c>
      <c r="N10" s="310">
        <v>20</v>
      </c>
      <c r="O10" s="208" t="s">
        <v>262</v>
      </c>
      <c r="P10" s="369" t="e">
        <f>D21/U27</f>
        <v>#DIV/0!</v>
      </c>
      <c r="Q10" s="208" t="s">
        <v>268</v>
      </c>
      <c r="R10" s="314">
        <f>IF(D10="Twiggs steelyard",Scenarios!J11,IF(D10="Twiggs stores",Scenarios!N11,IF(D10="Highfields upper",Scenarios!R11,IF(D10="Highfields lower",Scenarios!V11,IF(D10="New site",Scenarios!W11)))))</f>
        <v>0</v>
      </c>
    </row>
    <row r="11" spans="3:18" ht="17.25" x14ac:dyDescent="0.4">
      <c r="C11" s="208" t="s">
        <v>17</v>
      </c>
      <c r="D11" s="307" t="s">
        <v>192</v>
      </c>
      <c r="E11" s="208"/>
      <c r="F11" s="208"/>
      <c r="G11" s="371" t="s">
        <v>260</v>
      </c>
      <c r="H11" s="312"/>
      <c r="I11" s="382" t="str">
        <f>IF(D10="Twiggs steelyard",Scenarios!I10,IF(D10="Twiggs stores",Scenarios!M10,IF(D10="Highfields upper",Scenarios!Q10,IF(D10="Highfields lower",Scenarios!U10,IF(AND(H11="",D10="New site"),"Must input own values","")))))</f>
        <v>Must input own values</v>
      </c>
      <c r="J11" s="289"/>
      <c r="K11" s="289"/>
      <c r="M11" s="208" t="s">
        <v>19</v>
      </c>
      <c r="N11" s="347">
        <f>Summary!D123</f>
        <v>0</v>
      </c>
      <c r="O11" s="208" t="s">
        <v>259</v>
      </c>
      <c r="P11" s="370" t="e">
        <f>VLOOKUP(O11,'Site - NS'!B10:Y13,24,FALSE)</f>
        <v>#NUM!</v>
      </c>
      <c r="Q11" s="208" t="s">
        <v>21</v>
      </c>
      <c r="R11" s="315">
        <f>'Site - NS'!C31</f>
        <v>0</v>
      </c>
    </row>
    <row r="12" spans="3:18" ht="17.25" x14ac:dyDescent="0.4">
      <c r="C12" s="208"/>
      <c r="D12" s="208"/>
      <c r="E12" s="208"/>
      <c r="F12" s="208"/>
      <c r="G12" s="208" t="s">
        <v>22</v>
      </c>
      <c r="H12" s="312"/>
      <c r="I12" s="382" t="str">
        <f>IF(H12="",IF(D10="New site","Must input own values",IF(D10="Twiggs stores",70,IF(D10="Twiggs steelyard",80,IF(D10="Highfields upper",150,IF(D10="Highfields lower",60,"N/A"))))),"")</f>
        <v>Must input own values</v>
      </c>
      <c r="J12" s="289"/>
      <c r="K12" s="208"/>
      <c r="M12" s="208" t="s">
        <v>23</v>
      </c>
      <c r="N12" s="347">
        <f>Summary!D124</f>
        <v>0</v>
      </c>
      <c r="O12" s="208" t="s">
        <v>263</v>
      </c>
      <c r="P12" s="347">
        <f>VLOOKUP(O12,'Site - NS'!B11:Y15,24,FALSE)</f>
        <v>0</v>
      </c>
      <c r="Q12" s="208" t="s">
        <v>25</v>
      </c>
      <c r="R12" s="387">
        <f>'Site - NS'!C37</f>
        <v>0</v>
      </c>
    </row>
    <row r="13" spans="3:18" ht="17.25" customHeight="1" x14ac:dyDescent="0.4">
      <c r="C13" s="208"/>
      <c r="D13" s="208"/>
      <c r="E13" s="208"/>
      <c r="F13" s="208"/>
      <c r="G13" s="208" t="s">
        <v>283</v>
      </c>
      <c r="H13" s="312"/>
      <c r="I13" s="382" t="str">
        <f>IF(H13="",IF(D10="Twiggs steelyard",868,IF(D10="Twiggs stores",852,IF(D10="Highfields upper",915,IF(D10="Highfields lower",894,IF(D10="New site","Must input own values"))))),"")</f>
        <v>Must input own values</v>
      </c>
      <c r="J13" s="208"/>
      <c r="K13" s="294"/>
      <c r="M13" s="208" t="s">
        <v>278</v>
      </c>
      <c r="N13" s="315">
        <f>Summary!D128</f>
        <v>0</v>
      </c>
      <c r="O13" s="373" t="s">
        <v>264</v>
      </c>
      <c r="P13" s="429" t="e">
        <f>VLOOKUP(O13,'Site - NS'!B12:Y16,2,FALSE)</f>
        <v>#DIV/0!</v>
      </c>
    </row>
    <row r="14" spans="3:18" ht="17.25" x14ac:dyDescent="0.4">
      <c r="F14" s="292"/>
      <c r="G14" s="208"/>
      <c r="H14" s="208"/>
      <c r="J14" s="228"/>
      <c r="K14" s="294"/>
      <c r="M14" s="208" t="s">
        <v>277</v>
      </c>
      <c r="N14" s="358">
        <f>Summary!D120</f>
        <v>0</v>
      </c>
    </row>
    <row r="15" spans="3:18" ht="17.25" x14ac:dyDescent="0.4">
      <c r="C15" s="408" t="s">
        <v>29</v>
      </c>
      <c r="D15" s="408"/>
      <c r="F15" s="208"/>
      <c r="G15" s="292" t="s">
        <v>30</v>
      </c>
      <c r="H15" s="292"/>
      <c r="J15" s="228"/>
      <c r="K15" s="294"/>
      <c r="M15" s="208" t="s">
        <v>287</v>
      </c>
      <c r="N15" s="347">
        <f>Summary!D121</f>
        <v>0</v>
      </c>
      <c r="Q15" s="208"/>
    </row>
    <row r="16" spans="3:18" ht="17.25" x14ac:dyDescent="0.45">
      <c r="C16" s="208"/>
      <c r="D16" s="208"/>
      <c r="E16" s="208"/>
      <c r="F16" s="301"/>
      <c r="G16" s="208"/>
      <c r="H16" s="208"/>
      <c r="I16" s="208"/>
      <c r="J16" s="228"/>
      <c r="K16" s="294"/>
      <c r="M16" s="303" t="s">
        <v>288</v>
      </c>
      <c r="N16" s="347">
        <f>Summary!D122</f>
        <v>0</v>
      </c>
      <c r="P16" s="293"/>
      <c r="R16" s="293"/>
    </row>
    <row r="17" spans="2:31" x14ac:dyDescent="0.4">
      <c r="C17" s="208" t="s">
        <v>31</v>
      </c>
      <c r="D17" s="368"/>
      <c r="E17" s="380" t="str">
        <f>IF(D10="Twiggs steelyard",'Site - NS'!E58,IF(D10="Twiggs stores",'Site - NS'!E58,IF(D10="Highfields upper",'Site - NS'!E58,IF(D10="Highfields lower",'Site - NS'!E58,IF(AND(D10="New site",D17=""),"Must input own values","")))))</f>
        <v>Must input own values</v>
      </c>
      <c r="F17" s="208"/>
      <c r="G17" s="208" t="s">
        <v>254</v>
      </c>
      <c r="H17" s="368"/>
      <c r="I17" s="383" t="str">
        <f>IF(D10="Twiggs steelyard",Scenarios!I10,IF(D10="Twiggs stores",427,IF(D10="Highfields upper",915,IF(D10="Highfields lower",Scenarios!U10,IF(AND(H17="",D10="New site"),"Must input own values","")))))</f>
        <v>Must input own values</v>
      </c>
      <c r="J17" s="228"/>
      <c r="K17" s="294"/>
      <c r="U17" s="2" t="s">
        <v>55</v>
      </c>
    </row>
    <row r="18" spans="2:31" x14ac:dyDescent="0.4">
      <c r="C18" s="208" t="s">
        <v>32</v>
      </c>
      <c r="D18" s="368"/>
      <c r="E18" s="381" t="str">
        <f>IF(D10="Twiggs steelyard",Summary!C129,IF(D10="Twiggs stores",Summary!C129,IF(D10="Highfields upper",Summary!C129,IF(D10="Highfields lower",Summary!C129,IF(AND(D10="New site",D18=""),"Must input own values","")))))</f>
        <v>Must input own values</v>
      </c>
      <c r="F18" s="208"/>
      <c r="G18" s="208" t="s">
        <v>33</v>
      </c>
      <c r="H18" s="368"/>
      <c r="I18" s="209" t="str">
        <f>IF(D10="Twiggs steelyard",Scenarios!I10,IF(D10="Twiggs stores",0,IF(D10="Highfields upper",0,IF(D10="Highfields lower",Scenarios!U10,IF(AND(H18="",D10="New site"),"Must input own values","")))))</f>
        <v>Must input own values</v>
      </c>
      <c r="J18" s="228"/>
      <c r="K18" s="294"/>
      <c r="P18" s="208"/>
      <c r="R18" s="209"/>
    </row>
    <row r="19" spans="2:31" x14ac:dyDescent="0.4">
      <c r="C19" s="208" t="s">
        <v>34</v>
      </c>
      <c r="D19" s="368"/>
      <c r="E19" s="381" t="str">
        <f>IF(D10="Twiggs steelyard",Scenarios!J19,IF(D10="Twiggs stores",Scenarios!N19,IF(D10="Highfields upper",Scenarios!R19,IF(D10="Highfields lower",Scenarios!V19,IF(AND(D10="New site",D19=""),"Must input own values","")))))</f>
        <v>Must input own values</v>
      </c>
      <c r="F19" s="209"/>
      <c r="G19" s="208" t="s">
        <v>273</v>
      </c>
      <c r="H19" s="368"/>
      <c r="I19" s="209" t="str">
        <f>IF(D10="Twiggs steelyard",Scenarios!I10,IF(D10="Twiggs stores",0,IF(D10="Highfields upper",0,IF(D10="Highfields lower",Scenarios!U10,IF(AND(H19="",D10="New site"),"Must input own values","")))))</f>
        <v>Must input own values</v>
      </c>
      <c r="J19" s="228"/>
      <c r="K19" s="294"/>
      <c r="P19" s="366"/>
    </row>
    <row r="20" spans="2:31" x14ac:dyDescent="0.4">
      <c r="B20" s="295"/>
      <c r="F20" s="209"/>
      <c r="G20" s="208"/>
      <c r="H20" s="209"/>
      <c r="I20" s="290"/>
      <c r="J20" s="294"/>
      <c r="L20" s="208"/>
      <c r="M20" s="208"/>
      <c r="O20" s="208"/>
      <c r="Q20" s="210"/>
    </row>
    <row r="21" spans="2:31" x14ac:dyDescent="0.4">
      <c r="C21" s="287" t="s">
        <v>35</v>
      </c>
      <c r="D21" s="367">
        <f>SUM(D17:D19)</f>
        <v>0</v>
      </c>
      <c r="E21" s="209"/>
      <c r="F21" s="209"/>
      <c r="G21" s="287" t="s">
        <v>36</v>
      </c>
      <c r="H21" s="367">
        <f>SUM(H17:H19)</f>
        <v>0</v>
      </c>
      <c r="I21" s="208"/>
      <c r="K21" s="228"/>
      <c r="L21" s="208"/>
      <c r="O21" s="228"/>
      <c r="P21" s="208"/>
      <c r="Q21" s="208"/>
      <c r="R21" s="208"/>
      <c r="S21" s="208"/>
      <c r="T21" s="208"/>
      <c r="U21" s="208"/>
      <c r="V21" s="208"/>
    </row>
    <row r="22" spans="2:31" ht="19.5" x14ac:dyDescent="0.45">
      <c r="E22" s="209"/>
      <c r="F22" s="288"/>
      <c r="I22" s="208"/>
      <c r="J22" s="228"/>
      <c r="K22" s="228"/>
      <c r="M22" s="400" t="s">
        <v>37</v>
      </c>
      <c r="N22" s="379"/>
      <c r="O22" s="379"/>
      <c r="P22" s="379"/>
      <c r="Q22" s="379"/>
      <c r="R22" s="379"/>
      <c r="S22" s="265"/>
      <c r="T22" s="265"/>
      <c r="U22" s="208"/>
      <c r="V22" s="208"/>
    </row>
    <row r="23" spans="2:31" x14ac:dyDescent="0.4">
      <c r="I23" s="208"/>
      <c r="J23" s="228"/>
      <c r="K23" s="228"/>
      <c r="L23" s="208"/>
      <c r="M23" s="209"/>
      <c r="O23" s="228"/>
      <c r="P23" s="208"/>
      <c r="Q23" s="226"/>
      <c r="R23" s="226"/>
      <c r="S23" s="226"/>
      <c r="T23" s="266"/>
      <c r="U23" s="208"/>
      <c r="V23" s="208"/>
    </row>
    <row r="24" spans="2:31" ht="17.649999999999999" thickBot="1" x14ac:dyDescent="0.5">
      <c r="C24" s="406" t="s">
        <v>38</v>
      </c>
      <c r="D24" s="406"/>
      <c r="E24" s="287"/>
      <c r="F24" s="208"/>
      <c r="J24" s="228"/>
      <c r="K24" s="228"/>
      <c r="L24" s="208"/>
      <c r="M24" s="297"/>
      <c r="N24" s="414" t="s">
        <v>39</v>
      </c>
      <c r="O24" s="414"/>
      <c r="P24" s="414"/>
      <c r="Q24" s="414"/>
      <c r="R24" s="412" t="s">
        <v>40</v>
      </c>
      <c r="S24" s="412"/>
      <c r="T24" s="412"/>
      <c r="U24" s="410" t="s">
        <v>266</v>
      </c>
      <c r="V24" s="410"/>
      <c r="W24" s="410"/>
      <c r="X24" s="411" t="s">
        <v>42</v>
      </c>
      <c r="Y24" s="411"/>
      <c r="Z24" s="411"/>
      <c r="AA24" s="411"/>
      <c r="AB24" s="411"/>
    </row>
    <row r="25" spans="2:31" ht="27.75" customHeight="1" x14ac:dyDescent="0.4">
      <c r="C25" s="208" t="s">
        <v>43</v>
      </c>
      <c r="D25" s="368"/>
      <c r="E25" s="380" t="str">
        <f>IF(D10="Twiggs steelyard",Scenarios!J25,IF(D10="Twiggs stores",Scenarios!N26,IF(D10="Highfields upper",Scenarios!R26,IF(D10="Highfields lower",Scenarios!V25,IF(AND(D10="New site",D25=""),"Must input own values","")))))</f>
        <v>Must input own values</v>
      </c>
      <c r="F25" s="208"/>
      <c r="G25" s="208"/>
      <c r="H25" s="208"/>
      <c r="J25" s="228"/>
      <c r="K25" s="228"/>
      <c r="M25" s="316" t="s">
        <v>44</v>
      </c>
      <c r="N25" s="317" t="s">
        <v>275</v>
      </c>
      <c r="O25" s="318" t="s">
        <v>276</v>
      </c>
      <c r="P25" s="319" t="s">
        <v>257</v>
      </c>
      <c r="Q25" s="320" t="s">
        <v>45</v>
      </c>
      <c r="R25" s="321" t="s">
        <v>46</v>
      </c>
      <c r="S25" s="322" t="s">
        <v>47</v>
      </c>
      <c r="T25" s="323" t="s">
        <v>285</v>
      </c>
      <c r="U25" s="324" t="s">
        <v>48</v>
      </c>
      <c r="V25" s="322" t="s">
        <v>41</v>
      </c>
      <c r="W25" s="325" t="s">
        <v>49</v>
      </c>
      <c r="X25" s="321" t="s">
        <v>50</v>
      </c>
      <c r="Y25" s="326" t="s">
        <v>286</v>
      </c>
      <c r="Z25" s="324" t="s">
        <v>272</v>
      </c>
      <c r="AA25" s="325" t="s">
        <v>274</v>
      </c>
      <c r="AB25" s="327" t="s">
        <v>267</v>
      </c>
    </row>
    <row r="26" spans="2:31" ht="20.100000000000001" customHeight="1" x14ac:dyDescent="0.4">
      <c r="C26" s="208" t="s">
        <v>51</v>
      </c>
      <c r="D26" s="308">
        <v>11</v>
      </c>
      <c r="F26" s="208"/>
      <c r="J26" s="228"/>
      <c r="M26" s="328">
        <v>0</v>
      </c>
      <c r="N26" s="329">
        <f>D21</f>
        <v>0</v>
      </c>
      <c r="O26" s="330"/>
      <c r="P26" s="330"/>
      <c r="Q26" s="331">
        <f>P26+O26+N26</f>
        <v>0</v>
      </c>
      <c r="R26" s="329"/>
      <c r="S26" s="330"/>
      <c r="T26" s="331"/>
      <c r="U26" s="332">
        <f>T26-Q26</f>
        <v>0</v>
      </c>
      <c r="V26" s="329"/>
      <c r="W26" s="331">
        <f>-D21</f>
        <v>0</v>
      </c>
      <c r="X26" s="330"/>
      <c r="Y26" s="329">
        <f>-Q26</f>
        <v>0</v>
      </c>
      <c r="Z26" s="329"/>
      <c r="AA26" s="376">
        <v>0</v>
      </c>
      <c r="AB26" s="333">
        <v>0</v>
      </c>
    </row>
    <row r="27" spans="2:31" ht="20.100000000000001" customHeight="1" x14ac:dyDescent="0.4">
      <c r="E27" s="208"/>
      <c r="F27" s="208"/>
      <c r="K27" s="194"/>
      <c r="M27" s="328">
        <v>1</v>
      </c>
      <c r="N27" s="329"/>
      <c r="O27" s="330">
        <f>'Site - NS'!F$60</f>
        <v>0</v>
      </c>
      <c r="P27" s="330">
        <f>H21</f>
        <v>0</v>
      </c>
      <c r="Q27" s="331">
        <f t="shared" ref="Q27:Q46" si="0">P27+O27+N27</f>
        <v>0</v>
      </c>
      <c r="R27" s="329">
        <f>'Site - NS'!F$32</f>
        <v>0</v>
      </c>
      <c r="S27" s="330">
        <f>'Site - NS'!F$34</f>
        <v>0</v>
      </c>
      <c r="T27" s="331">
        <f>R27+S27</f>
        <v>0</v>
      </c>
      <c r="U27" s="332">
        <f>T27-Q27</f>
        <v>0</v>
      </c>
      <c r="V27" s="329">
        <f>($D$21+$D$21*$H$31)/20</f>
        <v>0</v>
      </c>
      <c r="W27" s="331">
        <f t="shared" ref="W27:W46" si="1">$W26+$V27</f>
        <v>0</v>
      </c>
      <c r="X27" s="330">
        <f t="shared" ref="X27:X46" si="2">U27-V27</f>
        <v>0</v>
      </c>
      <c r="Y27" s="329">
        <f t="shared" ref="Y27:Y46" si="3">Y26+U27</f>
        <v>0</v>
      </c>
      <c r="Z27" s="329">
        <f>H19</f>
        <v>0</v>
      </c>
      <c r="AA27" s="376">
        <f t="shared" ref="AA27:AA46" si="4">AA26+Z27</f>
        <v>0</v>
      </c>
      <c r="AB27" s="333">
        <f t="shared" ref="AB27:AB46" si="5">AB26+X27</f>
        <v>0</v>
      </c>
      <c r="AD27" s="208"/>
      <c r="AE27" s="208"/>
    </row>
    <row r="28" spans="2:31" ht="20.100000000000001" customHeight="1" x14ac:dyDescent="0.45">
      <c r="C28" s="406" t="s">
        <v>52</v>
      </c>
      <c r="D28" s="406"/>
      <c r="E28" s="208"/>
      <c r="F28" s="208"/>
      <c r="G28" s="406" t="s">
        <v>53</v>
      </c>
      <c r="H28" s="406"/>
      <c r="J28" s="194"/>
      <c r="K28" s="194"/>
      <c r="M28" s="328">
        <v>2</v>
      </c>
      <c r="N28" s="329"/>
      <c r="O28" s="330">
        <f>'Site - NS'!G$60</f>
        <v>0</v>
      </c>
      <c r="P28" s="330">
        <f t="shared" ref="P28:P46" si="6">P27*(1+$H$32)</f>
        <v>0</v>
      </c>
      <c r="Q28" s="331">
        <f t="shared" si="0"/>
        <v>0</v>
      </c>
      <c r="R28" s="329">
        <f>'Site - NS'!G$32</f>
        <v>0</v>
      </c>
      <c r="S28" s="330">
        <f>'Site - NS'!G$34</f>
        <v>0</v>
      </c>
      <c r="T28" s="331">
        <f t="shared" ref="T28:T45" si="7">R28+S28</f>
        <v>0</v>
      </c>
      <c r="U28" s="332">
        <f>T28-Q28</f>
        <v>0</v>
      </c>
      <c r="V28" s="329">
        <f t="shared" ref="V28:V46" si="8">($D$21+$D$21*$H$31)/20</f>
        <v>0</v>
      </c>
      <c r="W28" s="331">
        <f t="shared" si="1"/>
        <v>0</v>
      </c>
      <c r="X28" s="330">
        <f t="shared" si="2"/>
        <v>0</v>
      </c>
      <c r="Y28" s="329">
        <f t="shared" si="3"/>
        <v>0</v>
      </c>
      <c r="Z28" s="329">
        <f t="shared" ref="Z28:Z46" si="9">Z27*(1+$H$32)</f>
        <v>0</v>
      </c>
      <c r="AA28" s="376">
        <f t="shared" si="4"/>
        <v>0</v>
      </c>
      <c r="AB28" s="333">
        <f t="shared" si="5"/>
        <v>0</v>
      </c>
      <c r="AD28" s="208"/>
      <c r="AE28" s="208"/>
    </row>
    <row r="29" spans="2:31" ht="20.100000000000001" customHeight="1" x14ac:dyDescent="0.4">
      <c r="C29" s="208"/>
      <c r="D29" s="208"/>
      <c r="E29" s="209"/>
      <c r="F29" s="208"/>
      <c r="G29" s="208"/>
      <c r="H29" s="208"/>
      <c r="I29" s="208"/>
      <c r="J29" s="194"/>
      <c r="K29" s="194"/>
      <c r="M29" s="328">
        <v>3</v>
      </c>
      <c r="N29" s="329"/>
      <c r="O29" s="330">
        <f>'Site - NS'!H$60</f>
        <v>0</v>
      </c>
      <c r="P29" s="330">
        <f t="shared" si="6"/>
        <v>0</v>
      </c>
      <c r="Q29" s="331">
        <f t="shared" si="0"/>
        <v>0</v>
      </c>
      <c r="R29" s="329">
        <f>'Site - NS'!H$32</f>
        <v>0</v>
      </c>
      <c r="S29" s="330">
        <f>'Site - NS'!H$34</f>
        <v>0</v>
      </c>
      <c r="T29" s="331">
        <f t="shared" si="7"/>
        <v>0</v>
      </c>
      <c r="U29" s="332">
        <f>T29-Q29</f>
        <v>0</v>
      </c>
      <c r="V29" s="329">
        <f t="shared" si="8"/>
        <v>0</v>
      </c>
      <c r="W29" s="331">
        <f t="shared" si="1"/>
        <v>0</v>
      </c>
      <c r="X29" s="330">
        <f t="shared" si="2"/>
        <v>0</v>
      </c>
      <c r="Y29" s="329">
        <f t="shared" si="3"/>
        <v>0</v>
      </c>
      <c r="Z29" s="329">
        <f t="shared" si="9"/>
        <v>0</v>
      </c>
      <c r="AA29" s="376">
        <f t="shared" si="4"/>
        <v>0</v>
      </c>
      <c r="AB29" s="333">
        <f t="shared" si="5"/>
        <v>0</v>
      </c>
      <c r="AD29" s="209"/>
      <c r="AE29" s="209"/>
    </row>
    <row r="30" spans="2:31" ht="20.100000000000001" customHeight="1" x14ac:dyDescent="0.4">
      <c r="C30" s="222" t="s">
        <v>255</v>
      </c>
      <c r="D30" s="368">
        <v>120</v>
      </c>
      <c r="E30" s="209"/>
      <c r="F30" s="208"/>
      <c r="G30" s="365" t="s">
        <v>58</v>
      </c>
      <c r="H30" s="368">
        <v>135</v>
      </c>
      <c r="I30" s="384" t="str">
        <f>IF(D10="Twiggs steelyard",Scenarios!I10,IF(D10="Twiggs stores",152,IF(D10="Highfields upper",127,IF(D10="Highfields lower",Scenarios!U10,IF(AND(H30="",D10="New site"),"Must input own values","")))))</f>
        <v/>
      </c>
      <c r="J30" s="194" t="s">
        <v>55</v>
      </c>
      <c r="K30" s="194"/>
      <c r="M30" s="328">
        <v>4</v>
      </c>
      <c r="N30" s="329"/>
      <c r="O30" s="330">
        <f>'Site - NS'!I$60</f>
        <v>0</v>
      </c>
      <c r="P30" s="330">
        <f t="shared" si="6"/>
        <v>0</v>
      </c>
      <c r="Q30" s="331">
        <f t="shared" si="0"/>
        <v>0</v>
      </c>
      <c r="R30" s="329">
        <f>'Site - NS'!I$32</f>
        <v>0</v>
      </c>
      <c r="S30" s="330">
        <f>'Site - NS'!I$34</f>
        <v>0</v>
      </c>
      <c r="T30" s="331">
        <f t="shared" si="7"/>
        <v>0</v>
      </c>
      <c r="U30" s="332">
        <f t="shared" ref="U30:U46" si="10">T30-Q30</f>
        <v>0</v>
      </c>
      <c r="V30" s="329">
        <f t="shared" si="8"/>
        <v>0</v>
      </c>
      <c r="W30" s="331">
        <f t="shared" si="1"/>
        <v>0</v>
      </c>
      <c r="X30" s="330">
        <f t="shared" si="2"/>
        <v>0</v>
      </c>
      <c r="Y30" s="329">
        <f t="shared" si="3"/>
        <v>0</v>
      </c>
      <c r="Z30" s="329">
        <f t="shared" si="9"/>
        <v>0</v>
      </c>
      <c r="AA30" s="376">
        <f t="shared" si="4"/>
        <v>0</v>
      </c>
      <c r="AB30" s="333">
        <f t="shared" si="5"/>
        <v>0</v>
      </c>
      <c r="AD30" s="209"/>
      <c r="AE30" s="209"/>
    </row>
    <row r="31" spans="2:31" ht="20.100000000000001" customHeight="1" x14ac:dyDescent="0.4">
      <c r="C31" s="221" t="s">
        <v>256</v>
      </c>
      <c r="D31" s="368">
        <v>35</v>
      </c>
      <c r="E31" s="209"/>
      <c r="F31" s="208"/>
      <c r="G31" s="208" t="s">
        <v>54</v>
      </c>
      <c r="H31" s="428">
        <v>0.04</v>
      </c>
      <c r="J31" s="194"/>
      <c r="M31" s="328">
        <v>5</v>
      </c>
      <c r="N31" s="329"/>
      <c r="O31" s="330">
        <f>'Site - NS'!J$60</f>
        <v>0</v>
      </c>
      <c r="P31" s="330">
        <f t="shared" si="6"/>
        <v>0</v>
      </c>
      <c r="Q31" s="331">
        <f t="shared" si="0"/>
        <v>0</v>
      </c>
      <c r="R31" s="329">
        <f>'Site - NS'!J$32</f>
        <v>0</v>
      </c>
      <c r="S31" s="330">
        <f>'Site - NS'!J$34</f>
        <v>0</v>
      </c>
      <c r="T31" s="331">
        <f t="shared" si="7"/>
        <v>0</v>
      </c>
      <c r="U31" s="332">
        <f t="shared" si="10"/>
        <v>0</v>
      </c>
      <c r="V31" s="329">
        <f t="shared" si="8"/>
        <v>0</v>
      </c>
      <c r="W31" s="331">
        <f t="shared" si="1"/>
        <v>0</v>
      </c>
      <c r="X31" s="330">
        <f t="shared" si="2"/>
        <v>0</v>
      </c>
      <c r="Y31" s="329">
        <f t="shared" si="3"/>
        <v>0</v>
      </c>
      <c r="Z31" s="329">
        <f t="shared" si="9"/>
        <v>0</v>
      </c>
      <c r="AA31" s="376">
        <f t="shared" si="4"/>
        <v>0</v>
      </c>
      <c r="AB31" s="333">
        <f t="shared" si="5"/>
        <v>0</v>
      </c>
      <c r="AD31" s="211"/>
      <c r="AE31" s="211"/>
    </row>
    <row r="32" spans="2:31" ht="20.100000000000001" customHeight="1" x14ac:dyDescent="0.4">
      <c r="E32" s="208"/>
      <c r="F32" s="208"/>
      <c r="G32" s="208" t="s">
        <v>56</v>
      </c>
      <c r="H32" s="428">
        <v>0.02</v>
      </c>
      <c r="K32" s="292"/>
      <c r="L32" s="208"/>
      <c r="M32" s="328">
        <v>6</v>
      </c>
      <c r="N32" s="329"/>
      <c r="O32" s="330">
        <f>'Site - NS'!K$60</f>
        <v>0</v>
      </c>
      <c r="P32" s="330">
        <f t="shared" si="6"/>
        <v>0</v>
      </c>
      <c r="Q32" s="331">
        <f t="shared" si="0"/>
        <v>0</v>
      </c>
      <c r="R32" s="329">
        <f>'Site - NS'!K$32</f>
        <v>0</v>
      </c>
      <c r="S32" s="330">
        <f>'Site - NS'!K$34</f>
        <v>0</v>
      </c>
      <c r="T32" s="331">
        <f t="shared" si="7"/>
        <v>0</v>
      </c>
      <c r="U32" s="332">
        <f t="shared" si="10"/>
        <v>0</v>
      </c>
      <c r="V32" s="329">
        <f t="shared" si="8"/>
        <v>0</v>
      </c>
      <c r="W32" s="331">
        <f t="shared" si="1"/>
        <v>0</v>
      </c>
      <c r="X32" s="330">
        <f t="shared" si="2"/>
        <v>0</v>
      </c>
      <c r="Y32" s="329">
        <f t="shared" si="3"/>
        <v>0</v>
      </c>
      <c r="Z32" s="329">
        <f t="shared" si="9"/>
        <v>0</v>
      </c>
      <c r="AA32" s="376">
        <f t="shared" si="4"/>
        <v>0</v>
      </c>
      <c r="AB32" s="333">
        <f t="shared" si="5"/>
        <v>0</v>
      </c>
      <c r="AD32" s="208"/>
      <c r="AE32" s="208"/>
    </row>
    <row r="33" spans="3:31" ht="20.100000000000001" customHeight="1" x14ac:dyDescent="0.4">
      <c r="C33" s="208"/>
      <c r="D33" s="208"/>
      <c r="G33" s="208" t="s">
        <v>57</v>
      </c>
      <c r="H33" s="428">
        <v>0.01</v>
      </c>
      <c r="L33" s="210"/>
      <c r="M33" s="328">
        <v>7</v>
      </c>
      <c r="N33" s="329"/>
      <c r="O33" s="330">
        <f>'Site - NS'!L$60</f>
        <v>0</v>
      </c>
      <c r="P33" s="330">
        <f t="shared" si="6"/>
        <v>0</v>
      </c>
      <c r="Q33" s="331">
        <f t="shared" si="0"/>
        <v>0</v>
      </c>
      <c r="R33" s="329">
        <f>'Site - NS'!L$32</f>
        <v>0</v>
      </c>
      <c r="S33" s="330">
        <f>'Site - NS'!L$34</f>
        <v>0</v>
      </c>
      <c r="T33" s="331">
        <f t="shared" si="7"/>
        <v>0</v>
      </c>
      <c r="U33" s="332">
        <f t="shared" si="10"/>
        <v>0</v>
      </c>
      <c r="V33" s="329">
        <f t="shared" si="8"/>
        <v>0</v>
      </c>
      <c r="W33" s="331">
        <f t="shared" si="1"/>
        <v>0</v>
      </c>
      <c r="X33" s="330">
        <f t="shared" si="2"/>
        <v>0</v>
      </c>
      <c r="Y33" s="329">
        <f t="shared" si="3"/>
        <v>0</v>
      </c>
      <c r="Z33" s="329">
        <f t="shared" si="9"/>
        <v>0</v>
      </c>
      <c r="AA33" s="376">
        <f t="shared" si="4"/>
        <v>0</v>
      </c>
      <c r="AB33" s="333">
        <f t="shared" si="5"/>
        <v>0</v>
      </c>
      <c r="AD33" s="208"/>
      <c r="AE33" s="208"/>
    </row>
    <row r="34" spans="3:31" ht="20.100000000000001" customHeight="1" x14ac:dyDescent="0.4">
      <c r="G34" s="208" t="s">
        <v>258</v>
      </c>
      <c r="H34" s="428">
        <v>0.1</v>
      </c>
      <c r="L34" s="208"/>
      <c r="M34" s="328">
        <v>8</v>
      </c>
      <c r="N34" s="329"/>
      <c r="O34" s="330">
        <f>'Site - NS'!M$60</f>
        <v>0</v>
      </c>
      <c r="P34" s="330">
        <f t="shared" si="6"/>
        <v>0</v>
      </c>
      <c r="Q34" s="331">
        <f t="shared" si="0"/>
        <v>0</v>
      </c>
      <c r="R34" s="329">
        <f>'Site - NS'!M$32</f>
        <v>0</v>
      </c>
      <c r="S34" s="330">
        <f>'Site - NS'!M$34</f>
        <v>0</v>
      </c>
      <c r="T34" s="331">
        <f t="shared" si="7"/>
        <v>0</v>
      </c>
      <c r="U34" s="332">
        <f t="shared" si="10"/>
        <v>0</v>
      </c>
      <c r="V34" s="329">
        <f t="shared" si="8"/>
        <v>0</v>
      </c>
      <c r="W34" s="331">
        <f t="shared" si="1"/>
        <v>0</v>
      </c>
      <c r="X34" s="330">
        <f t="shared" si="2"/>
        <v>0</v>
      </c>
      <c r="Y34" s="329">
        <f t="shared" si="3"/>
        <v>0</v>
      </c>
      <c r="Z34" s="329">
        <f t="shared" si="9"/>
        <v>0</v>
      </c>
      <c r="AA34" s="376">
        <f t="shared" si="4"/>
        <v>0</v>
      </c>
      <c r="AB34" s="333">
        <f t="shared" si="5"/>
        <v>0</v>
      </c>
      <c r="AD34" s="208"/>
      <c r="AE34" s="208"/>
    </row>
    <row r="35" spans="3:31" ht="20.100000000000001" customHeight="1" x14ac:dyDescent="0.4">
      <c r="I35" s="287"/>
      <c r="L35" s="208"/>
      <c r="M35" s="328">
        <v>9</v>
      </c>
      <c r="N35" s="329"/>
      <c r="O35" s="330">
        <f>'Site - NS'!N$60</f>
        <v>0</v>
      </c>
      <c r="P35" s="330">
        <f t="shared" si="6"/>
        <v>0</v>
      </c>
      <c r="Q35" s="331">
        <f t="shared" si="0"/>
        <v>0</v>
      </c>
      <c r="R35" s="329">
        <f>'Site - NS'!N$32</f>
        <v>0</v>
      </c>
      <c r="S35" s="330">
        <f>'Site - NS'!N$34</f>
        <v>0</v>
      </c>
      <c r="T35" s="331">
        <f t="shared" si="7"/>
        <v>0</v>
      </c>
      <c r="U35" s="332">
        <f t="shared" si="10"/>
        <v>0</v>
      </c>
      <c r="V35" s="329">
        <f t="shared" si="8"/>
        <v>0</v>
      </c>
      <c r="W35" s="331">
        <f t="shared" si="1"/>
        <v>0</v>
      </c>
      <c r="X35" s="330">
        <f t="shared" si="2"/>
        <v>0</v>
      </c>
      <c r="Y35" s="329">
        <f t="shared" si="3"/>
        <v>0</v>
      </c>
      <c r="Z35" s="329">
        <f t="shared" si="9"/>
        <v>0</v>
      </c>
      <c r="AA35" s="376">
        <f t="shared" si="4"/>
        <v>0</v>
      </c>
      <c r="AB35" s="333">
        <f t="shared" si="5"/>
        <v>0</v>
      </c>
      <c r="AD35" s="208"/>
      <c r="AE35" s="208"/>
    </row>
    <row r="36" spans="3:31" ht="20.100000000000001" customHeight="1" x14ac:dyDescent="0.4">
      <c r="L36" s="208"/>
      <c r="M36" s="328">
        <v>10</v>
      </c>
      <c r="N36" s="329"/>
      <c r="O36" s="330">
        <f>'Site - NS'!O$60</f>
        <v>0</v>
      </c>
      <c r="P36" s="330">
        <f t="shared" si="6"/>
        <v>0</v>
      </c>
      <c r="Q36" s="331">
        <f t="shared" si="0"/>
        <v>0</v>
      </c>
      <c r="R36" s="329">
        <f>'Site - NS'!O$32</f>
        <v>0</v>
      </c>
      <c r="S36" s="330">
        <f>'Site - NS'!O$34</f>
        <v>0</v>
      </c>
      <c r="T36" s="331">
        <f t="shared" si="7"/>
        <v>0</v>
      </c>
      <c r="U36" s="332">
        <f t="shared" si="10"/>
        <v>0</v>
      </c>
      <c r="V36" s="329">
        <f t="shared" si="8"/>
        <v>0</v>
      </c>
      <c r="W36" s="331">
        <f t="shared" si="1"/>
        <v>0</v>
      </c>
      <c r="X36" s="330">
        <f t="shared" si="2"/>
        <v>0</v>
      </c>
      <c r="Y36" s="329">
        <f t="shared" si="3"/>
        <v>0</v>
      </c>
      <c r="Z36" s="329">
        <f t="shared" si="9"/>
        <v>0</v>
      </c>
      <c r="AA36" s="376">
        <f t="shared" si="4"/>
        <v>0</v>
      </c>
      <c r="AB36" s="333">
        <f t="shared" si="5"/>
        <v>0</v>
      </c>
      <c r="AD36" s="208"/>
      <c r="AE36" s="208"/>
    </row>
    <row r="37" spans="3:31" ht="20.100000000000001" customHeight="1" x14ac:dyDescent="0.4">
      <c r="M37" s="328">
        <v>11</v>
      </c>
      <c r="N37" s="329"/>
      <c r="O37" s="330">
        <f>'Site - NS'!P$60</f>
        <v>0</v>
      </c>
      <c r="P37" s="330">
        <f t="shared" si="6"/>
        <v>0</v>
      </c>
      <c r="Q37" s="331">
        <f t="shared" si="0"/>
        <v>0</v>
      </c>
      <c r="R37" s="329">
        <f>'Site - NS'!P$32</f>
        <v>0</v>
      </c>
      <c r="S37" s="330">
        <f>'Site - NS'!P$34</f>
        <v>0</v>
      </c>
      <c r="T37" s="331">
        <f t="shared" si="7"/>
        <v>0</v>
      </c>
      <c r="U37" s="332">
        <f t="shared" si="10"/>
        <v>0</v>
      </c>
      <c r="V37" s="329">
        <f t="shared" si="8"/>
        <v>0</v>
      </c>
      <c r="W37" s="331">
        <f t="shared" si="1"/>
        <v>0</v>
      </c>
      <c r="X37" s="330">
        <f t="shared" si="2"/>
        <v>0</v>
      </c>
      <c r="Y37" s="329">
        <f t="shared" si="3"/>
        <v>0</v>
      </c>
      <c r="Z37" s="329">
        <f t="shared" si="9"/>
        <v>0</v>
      </c>
      <c r="AA37" s="376">
        <f t="shared" si="4"/>
        <v>0</v>
      </c>
      <c r="AB37" s="333">
        <f>AB36+X37</f>
        <v>0</v>
      </c>
    </row>
    <row r="38" spans="3:31" ht="20.100000000000001" customHeight="1" x14ac:dyDescent="0.4">
      <c r="L38" s="267"/>
      <c r="M38" s="328">
        <v>12</v>
      </c>
      <c r="N38" s="329"/>
      <c r="O38" s="330">
        <f>'Site - NS'!Q$60</f>
        <v>0</v>
      </c>
      <c r="P38" s="330">
        <f t="shared" si="6"/>
        <v>0</v>
      </c>
      <c r="Q38" s="331">
        <f t="shared" si="0"/>
        <v>0</v>
      </c>
      <c r="R38" s="329">
        <f>'Site - NS'!Q$32</f>
        <v>0</v>
      </c>
      <c r="S38" s="330">
        <f>'Site - NS'!Q$34</f>
        <v>0</v>
      </c>
      <c r="T38" s="331">
        <f t="shared" si="7"/>
        <v>0</v>
      </c>
      <c r="U38" s="332">
        <f t="shared" si="10"/>
        <v>0</v>
      </c>
      <c r="V38" s="329">
        <f>($D$21+$D$21*$H$31)/20</f>
        <v>0</v>
      </c>
      <c r="W38" s="331">
        <f t="shared" si="1"/>
        <v>0</v>
      </c>
      <c r="X38" s="330">
        <f t="shared" si="2"/>
        <v>0</v>
      </c>
      <c r="Y38" s="329">
        <f t="shared" si="3"/>
        <v>0</v>
      </c>
      <c r="Z38" s="329">
        <f t="shared" si="9"/>
        <v>0</v>
      </c>
      <c r="AA38" s="376">
        <f t="shared" si="4"/>
        <v>0</v>
      </c>
      <c r="AB38" s="333">
        <f t="shared" si="5"/>
        <v>0</v>
      </c>
    </row>
    <row r="39" spans="3:31" ht="20.100000000000001" customHeight="1" x14ac:dyDescent="0.4">
      <c r="L39" s="225"/>
      <c r="M39" s="328">
        <v>13</v>
      </c>
      <c r="N39" s="329"/>
      <c r="O39" s="330">
        <f>'Site - NS'!R$60</f>
        <v>0</v>
      </c>
      <c r="P39" s="330">
        <f t="shared" si="6"/>
        <v>0</v>
      </c>
      <c r="Q39" s="331">
        <f t="shared" si="0"/>
        <v>0</v>
      </c>
      <c r="R39" s="329">
        <f>'Site - NS'!R$32</f>
        <v>0</v>
      </c>
      <c r="S39" s="330">
        <f>'Site - NS'!R$34</f>
        <v>0</v>
      </c>
      <c r="T39" s="331">
        <f t="shared" si="7"/>
        <v>0</v>
      </c>
      <c r="U39" s="332">
        <f t="shared" si="10"/>
        <v>0</v>
      </c>
      <c r="V39" s="329">
        <f t="shared" si="8"/>
        <v>0</v>
      </c>
      <c r="W39" s="331">
        <f t="shared" si="1"/>
        <v>0</v>
      </c>
      <c r="X39" s="330">
        <f t="shared" si="2"/>
        <v>0</v>
      </c>
      <c r="Y39" s="329">
        <f t="shared" si="3"/>
        <v>0</v>
      </c>
      <c r="Z39" s="329">
        <f t="shared" si="9"/>
        <v>0</v>
      </c>
      <c r="AA39" s="376">
        <f t="shared" si="4"/>
        <v>0</v>
      </c>
      <c r="AB39" s="333">
        <f t="shared" si="5"/>
        <v>0</v>
      </c>
    </row>
    <row r="40" spans="3:31" ht="20.100000000000001" customHeight="1" x14ac:dyDescent="0.4">
      <c r="L40" s="225"/>
      <c r="M40" s="328">
        <v>14</v>
      </c>
      <c r="N40" s="329"/>
      <c r="O40" s="330">
        <f>'Site - NS'!S$60</f>
        <v>0</v>
      </c>
      <c r="P40" s="330">
        <f t="shared" si="6"/>
        <v>0</v>
      </c>
      <c r="Q40" s="331">
        <f t="shared" si="0"/>
        <v>0</v>
      </c>
      <c r="R40" s="329">
        <f>'Site - NS'!S$32</f>
        <v>0</v>
      </c>
      <c r="S40" s="330">
        <f>'Site - NS'!S$34</f>
        <v>0</v>
      </c>
      <c r="T40" s="331">
        <f t="shared" si="7"/>
        <v>0</v>
      </c>
      <c r="U40" s="332">
        <f t="shared" si="10"/>
        <v>0</v>
      </c>
      <c r="V40" s="329">
        <f t="shared" si="8"/>
        <v>0</v>
      </c>
      <c r="W40" s="331">
        <f t="shared" si="1"/>
        <v>0</v>
      </c>
      <c r="X40" s="330">
        <f t="shared" si="2"/>
        <v>0</v>
      </c>
      <c r="Y40" s="329">
        <f t="shared" si="3"/>
        <v>0</v>
      </c>
      <c r="Z40" s="329">
        <f t="shared" si="9"/>
        <v>0</v>
      </c>
      <c r="AA40" s="376">
        <f t="shared" si="4"/>
        <v>0</v>
      </c>
      <c r="AB40" s="333">
        <f t="shared" si="5"/>
        <v>0</v>
      </c>
    </row>
    <row r="41" spans="3:31" ht="20.100000000000001" customHeight="1" x14ac:dyDescent="0.4">
      <c r="M41" s="328">
        <v>15</v>
      </c>
      <c r="N41" s="329"/>
      <c r="O41" s="330">
        <f>'Site - NS'!T$60</f>
        <v>0</v>
      </c>
      <c r="P41" s="330">
        <f t="shared" si="6"/>
        <v>0</v>
      </c>
      <c r="Q41" s="331">
        <f t="shared" si="0"/>
        <v>0</v>
      </c>
      <c r="R41" s="329">
        <f>'Site - NS'!T$32</f>
        <v>0</v>
      </c>
      <c r="S41" s="330">
        <f>'Site - NS'!T$34</f>
        <v>0</v>
      </c>
      <c r="T41" s="331">
        <f>R41+S41</f>
        <v>0</v>
      </c>
      <c r="U41" s="332">
        <f t="shared" si="10"/>
        <v>0</v>
      </c>
      <c r="V41" s="329">
        <f t="shared" si="8"/>
        <v>0</v>
      </c>
      <c r="W41" s="331">
        <f t="shared" si="1"/>
        <v>0</v>
      </c>
      <c r="X41" s="330">
        <f t="shared" si="2"/>
        <v>0</v>
      </c>
      <c r="Y41" s="329">
        <f t="shared" si="3"/>
        <v>0</v>
      </c>
      <c r="Z41" s="329">
        <f t="shared" si="9"/>
        <v>0</v>
      </c>
      <c r="AA41" s="376">
        <f t="shared" si="4"/>
        <v>0</v>
      </c>
      <c r="AB41" s="333">
        <f t="shared" si="5"/>
        <v>0</v>
      </c>
    </row>
    <row r="42" spans="3:31" ht="20.100000000000001" customHeight="1" x14ac:dyDescent="0.4">
      <c r="M42" s="328">
        <v>16</v>
      </c>
      <c r="N42" s="329"/>
      <c r="O42" s="330">
        <f>'Site - NS'!U$60</f>
        <v>0</v>
      </c>
      <c r="P42" s="330">
        <f t="shared" si="6"/>
        <v>0</v>
      </c>
      <c r="Q42" s="331">
        <f t="shared" si="0"/>
        <v>0</v>
      </c>
      <c r="R42" s="329">
        <f>'Site - NS'!U$32</f>
        <v>0</v>
      </c>
      <c r="S42" s="330">
        <f>'Site - NS'!U$34</f>
        <v>0</v>
      </c>
      <c r="T42" s="331">
        <f t="shared" si="7"/>
        <v>0</v>
      </c>
      <c r="U42" s="332">
        <f t="shared" si="10"/>
        <v>0</v>
      </c>
      <c r="V42" s="329">
        <f t="shared" si="8"/>
        <v>0</v>
      </c>
      <c r="W42" s="331">
        <f t="shared" si="1"/>
        <v>0</v>
      </c>
      <c r="X42" s="330">
        <f t="shared" si="2"/>
        <v>0</v>
      </c>
      <c r="Y42" s="329">
        <f t="shared" si="3"/>
        <v>0</v>
      </c>
      <c r="Z42" s="329">
        <f t="shared" si="9"/>
        <v>0</v>
      </c>
      <c r="AA42" s="376">
        <f t="shared" si="4"/>
        <v>0</v>
      </c>
      <c r="AB42" s="333">
        <f t="shared" si="5"/>
        <v>0</v>
      </c>
    </row>
    <row r="43" spans="3:31" ht="20.100000000000001" customHeight="1" x14ac:dyDescent="0.4">
      <c r="M43" s="328">
        <v>17</v>
      </c>
      <c r="N43" s="329"/>
      <c r="O43" s="330">
        <f>'Site - NS'!V$60</f>
        <v>0</v>
      </c>
      <c r="P43" s="330">
        <f t="shared" si="6"/>
        <v>0</v>
      </c>
      <c r="Q43" s="331">
        <f t="shared" si="0"/>
        <v>0</v>
      </c>
      <c r="R43" s="329">
        <f>'Site - NS'!V$32</f>
        <v>0</v>
      </c>
      <c r="S43" s="330">
        <f>'Site - NS'!V$34</f>
        <v>0</v>
      </c>
      <c r="T43" s="331">
        <f t="shared" si="7"/>
        <v>0</v>
      </c>
      <c r="U43" s="332">
        <f t="shared" si="10"/>
        <v>0</v>
      </c>
      <c r="V43" s="329">
        <f t="shared" si="8"/>
        <v>0</v>
      </c>
      <c r="W43" s="331">
        <f t="shared" si="1"/>
        <v>0</v>
      </c>
      <c r="X43" s="330">
        <f t="shared" si="2"/>
        <v>0</v>
      </c>
      <c r="Y43" s="329">
        <f t="shared" si="3"/>
        <v>0</v>
      </c>
      <c r="Z43" s="329">
        <f t="shared" si="9"/>
        <v>0</v>
      </c>
      <c r="AA43" s="376">
        <f t="shared" si="4"/>
        <v>0</v>
      </c>
      <c r="AB43" s="333">
        <f t="shared" si="5"/>
        <v>0</v>
      </c>
    </row>
    <row r="44" spans="3:31" ht="20.100000000000001" customHeight="1" x14ac:dyDescent="0.4">
      <c r="M44" s="328">
        <v>18</v>
      </c>
      <c r="N44" s="329"/>
      <c r="O44" s="330">
        <f>'Site - NS'!W$60</f>
        <v>0</v>
      </c>
      <c r="P44" s="330">
        <f t="shared" si="6"/>
        <v>0</v>
      </c>
      <c r="Q44" s="331">
        <f t="shared" si="0"/>
        <v>0</v>
      </c>
      <c r="R44" s="329">
        <f>'Site - NS'!W$32</f>
        <v>0</v>
      </c>
      <c r="S44" s="330">
        <f>'Site - NS'!W$34</f>
        <v>0</v>
      </c>
      <c r="T44" s="331">
        <f t="shared" si="7"/>
        <v>0</v>
      </c>
      <c r="U44" s="332">
        <f t="shared" si="10"/>
        <v>0</v>
      </c>
      <c r="V44" s="329">
        <f t="shared" si="8"/>
        <v>0</v>
      </c>
      <c r="W44" s="331">
        <f t="shared" si="1"/>
        <v>0</v>
      </c>
      <c r="X44" s="330">
        <f t="shared" si="2"/>
        <v>0</v>
      </c>
      <c r="Y44" s="329">
        <f t="shared" si="3"/>
        <v>0</v>
      </c>
      <c r="Z44" s="329">
        <f t="shared" si="9"/>
        <v>0</v>
      </c>
      <c r="AA44" s="376">
        <f t="shared" si="4"/>
        <v>0</v>
      </c>
      <c r="AB44" s="333">
        <f t="shared" si="5"/>
        <v>0</v>
      </c>
    </row>
    <row r="45" spans="3:31" ht="20.100000000000001" customHeight="1" x14ac:dyDescent="0.4">
      <c r="M45" s="328">
        <v>19</v>
      </c>
      <c r="N45" s="329"/>
      <c r="O45" s="330">
        <f>'Site - NS'!X$60</f>
        <v>0</v>
      </c>
      <c r="P45" s="330">
        <f t="shared" si="6"/>
        <v>0</v>
      </c>
      <c r="Q45" s="331">
        <f t="shared" si="0"/>
        <v>0</v>
      </c>
      <c r="R45" s="329">
        <f>'Site - NS'!X$32</f>
        <v>0</v>
      </c>
      <c r="S45" s="330">
        <f>'Site - NS'!X$34</f>
        <v>0</v>
      </c>
      <c r="T45" s="331">
        <f t="shared" si="7"/>
        <v>0</v>
      </c>
      <c r="U45" s="332">
        <f t="shared" si="10"/>
        <v>0</v>
      </c>
      <c r="V45" s="329">
        <f t="shared" si="8"/>
        <v>0</v>
      </c>
      <c r="W45" s="331">
        <f t="shared" si="1"/>
        <v>0</v>
      </c>
      <c r="X45" s="330">
        <f t="shared" si="2"/>
        <v>0</v>
      </c>
      <c r="Y45" s="329">
        <f t="shared" si="3"/>
        <v>0</v>
      </c>
      <c r="Z45" s="329">
        <f t="shared" si="9"/>
        <v>0</v>
      </c>
      <c r="AA45" s="376">
        <f t="shared" si="4"/>
        <v>0</v>
      </c>
      <c r="AB45" s="333">
        <f t="shared" si="5"/>
        <v>0</v>
      </c>
    </row>
    <row r="46" spans="3:31" ht="20.100000000000001" customHeight="1" x14ac:dyDescent="0.4">
      <c r="M46" s="328">
        <v>20</v>
      </c>
      <c r="N46" s="329"/>
      <c r="O46" s="330">
        <f>'Site - NS'!Y$60</f>
        <v>0</v>
      </c>
      <c r="P46" s="330">
        <f t="shared" si="6"/>
        <v>0</v>
      </c>
      <c r="Q46" s="331">
        <f t="shared" si="0"/>
        <v>0</v>
      </c>
      <c r="R46" s="329">
        <f>'Site - NS'!Y$32</f>
        <v>0</v>
      </c>
      <c r="S46" s="330">
        <f>'Site - NS'!Y$34</f>
        <v>0</v>
      </c>
      <c r="T46" s="331">
        <f>R46+S46</f>
        <v>0</v>
      </c>
      <c r="U46" s="332">
        <f t="shared" si="10"/>
        <v>0</v>
      </c>
      <c r="V46" s="329">
        <f t="shared" si="8"/>
        <v>0</v>
      </c>
      <c r="W46" s="331">
        <f t="shared" si="1"/>
        <v>0</v>
      </c>
      <c r="X46" s="330">
        <f t="shared" si="2"/>
        <v>0</v>
      </c>
      <c r="Y46" s="329">
        <f t="shared" si="3"/>
        <v>0</v>
      </c>
      <c r="Z46" s="329">
        <f t="shared" si="9"/>
        <v>0</v>
      </c>
      <c r="AA46" s="376">
        <f t="shared" si="4"/>
        <v>0</v>
      </c>
      <c r="AB46" s="333">
        <f t="shared" si="5"/>
        <v>0</v>
      </c>
    </row>
    <row r="47" spans="3:31" ht="20.100000000000001" customHeight="1" x14ac:dyDescent="0.4">
      <c r="M47" s="334"/>
      <c r="N47" s="335"/>
      <c r="O47" s="336"/>
      <c r="P47" s="336"/>
      <c r="Q47" s="337"/>
      <c r="R47" s="335"/>
      <c r="S47" s="336"/>
      <c r="T47" s="337"/>
      <c r="U47" s="338"/>
      <c r="V47" s="335"/>
      <c r="W47" s="331"/>
      <c r="X47" s="336"/>
      <c r="Y47" s="335"/>
      <c r="Z47" s="335"/>
      <c r="AA47" s="377"/>
      <c r="AB47" s="339"/>
    </row>
    <row r="48" spans="3:31" ht="20.100000000000001" customHeight="1" thickBot="1" x14ac:dyDescent="0.45">
      <c r="M48" s="340" t="s">
        <v>59</v>
      </c>
      <c r="N48" s="341">
        <f t="shared" ref="N48:U48" si="11">SUM(N26:N46)</f>
        <v>0</v>
      </c>
      <c r="O48" s="342">
        <f t="shared" si="11"/>
        <v>0</v>
      </c>
      <c r="P48" s="342">
        <f t="shared" si="11"/>
        <v>0</v>
      </c>
      <c r="Q48" s="343">
        <f t="shared" si="11"/>
        <v>0</v>
      </c>
      <c r="R48" s="341">
        <f t="shared" si="11"/>
        <v>0</v>
      </c>
      <c r="S48" s="342">
        <f t="shared" si="11"/>
        <v>0</v>
      </c>
      <c r="T48" s="343">
        <f t="shared" si="11"/>
        <v>0</v>
      </c>
      <c r="U48" s="344">
        <f t="shared" si="11"/>
        <v>0</v>
      </c>
      <c r="V48" s="341">
        <f>SUM(V26:V46)</f>
        <v>0</v>
      </c>
      <c r="W48" s="343"/>
      <c r="X48" s="342">
        <f>SUM(X26:X46)</f>
        <v>0</v>
      </c>
      <c r="Y48" s="345"/>
      <c r="Z48" s="341">
        <f>SUM(Z27:Z46)</f>
        <v>0</v>
      </c>
      <c r="AA48" s="378"/>
      <c r="AB48" s="346"/>
    </row>
    <row r="52" spans="7:12" x14ac:dyDescent="0.4">
      <c r="L52" s="208"/>
    </row>
    <row r="53" spans="7:12" x14ac:dyDescent="0.4">
      <c r="L53" s="208"/>
    </row>
    <row r="54" spans="7:12" x14ac:dyDescent="0.4">
      <c r="G54" s="208"/>
      <c r="H54" s="208"/>
      <c r="L54" s="209"/>
    </row>
    <row r="62" spans="7:12" ht="35.25" x14ac:dyDescent="0.9">
      <c r="G62" s="300"/>
    </row>
    <row r="68" spans="13:39" ht="25.25" customHeight="1" x14ac:dyDescent="0.4">
      <c r="M68" s="306"/>
      <c r="N68" s="348"/>
      <c r="O68" s="349"/>
      <c r="P68" s="349"/>
      <c r="Q68" s="349"/>
      <c r="R68" s="349"/>
      <c r="S68" s="349"/>
      <c r="T68" s="349"/>
      <c r="U68" s="349"/>
      <c r="V68" s="349"/>
      <c r="W68" s="349"/>
      <c r="X68" s="349"/>
      <c r="Y68" s="349"/>
      <c r="Z68" s="349"/>
      <c r="AA68" s="349"/>
      <c r="AB68" s="349"/>
      <c r="AC68" s="349"/>
      <c r="AD68" s="349"/>
      <c r="AE68" s="349"/>
      <c r="AF68" s="349"/>
      <c r="AG68" s="349"/>
      <c r="AH68" s="349"/>
      <c r="AI68" s="349"/>
      <c r="AJ68" s="349"/>
      <c r="AK68" s="349"/>
      <c r="AL68" s="350"/>
      <c r="AM68" s="349"/>
    </row>
    <row r="69" spans="13:39" ht="25.25" customHeight="1" x14ac:dyDescent="0.4">
      <c r="M69" s="407"/>
      <c r="N69" s="351"/>
      <c r="O69" s="352"/>
      <c r="P69" s="352"/>
      <c r="Q69" s="352"/>
      <c r="R69" s="352"/>
      <c r="S69" s="352"/>
      <c r="T69" s="352"/>
      <c r="U69" s="352"/>
      <c r="V69" s="399"/>
      <c r="W69" s="352"/>
      <c r="X69" s="352"/>
      <c r="Y69" s="352"/>
      <c r="Z69" s="352"/>
      <c r="AA69" s="352"/>
      <c r="AB69" s="352"/>
      <c r="AC69" s="352"/>
      <c r="AD69" s="352"/>
      <c r="AE69" s="352"/>
      <c r="AF69" s="352"/>
      <c r="AG69" s="352"/>
      <c r="AH69" s="352"/>
      <c r="AI69" s="352"/>
      <c r="AJ69" s="352"/>
      <c r="AK69" s="352"/>
      <c r="AL69" s="353"/>
      <c r="AM69" s="352"/>
    </row>
    <row r="70" spans="13:39" ht="25.25" customHeight="1" x14ac:dyDescent="0.4">
      <c r="M70" s="407"/>
      <c r="N70" s="354"/>
      <c r="O70" s="352"/>
      <c r="P70" s="352"/>
      <c r="Q70" s="352"/>
      <c r="R70" s="352"/>
      <c r="S70" s="352"/>
      <c r="T70" s="352"/>
      <c r="U70" s="352"/>
      <c r="V70" s="399"/>
      <c r="W70" s="352"/>
      <c r="X70" s="352"/>
      <c r="Y70" s="352"/>
      <c r="Z70" s="352"/>
      <c r="AA70" s="352"/>
      <c r="AB70" s="352"/>
      <c r="AC70" s="352"/>
      <c r="AD70" s="352"/>
      <c r="AE70" s="352"/>
      <c r="AF70" s="352"/>
      <c r="AG70" s="352"/>
      <c r="AH70" s="352"/>
      <c r="AI70" s="352"/>
      <c r="AJ70" s="352"/>
      <c r="AK70" s="352"/>
      <c r="AL70" s="353"/>
      <c r="AM70" s="352"/>
    </row>
    <row r="71" spans="13:39" ht="25.25" customHeight="1" x14ac:dyDescent="0.4">
      <c r="M71" s="407"/>
      <c r="N71" s="355"/>
      <c r="O71" s="352"/>
      <c r="P71" s="352"/>
      <c r="Q71" s="352"/>
      <c r="R71" s="352"/>
      <c r="S71" s="352"/>
      <c r="T71" s="352"/>
      <c r="U71" s="352"/>
      <c r="V71" s="399"/>
      <c r="W71" s="352"/>
      <c r="X71" s="352"/>
      <c r="Y71" s="352"/>
      <c r="Z71" s="352"/>
      <c r="AA71" s="352"/>
      <c r="AB71" s="352"/>
      <c r="AC71" s="352"/>
      <c r="AD71" s="352"/>
      <c r="AE71" s="352"/>
      <c r="AF71" s="352"/>
      <c r="AG71" s="352"/>
      <c r="AH71" s="352"/>
      <c r="AI71" s="352"/>
      <c r="AJ71" s="352"/>
      <c r="AK71" s="352"/>
      <c r="AL71" s="353"/>
      <c r="AM71" s="352"/>
    </row>
    <row r="72" spans="13:39" ht="25.25" customHeight="1" x14ac:dyDescent="0.4">
      <c r="M72" s="407"/>
      <c r="N72" s="356"/>
      <c r="O72" s="352"/>
      <c r="P72" s="352"/>
      <c r="Q72" s="352"/>
      <c r="R72" s="352"/>
      <c r="S72" s="352"/>
      <c r="T72" s="352"/>
      <c r="U72" s="352"/>
      <c r="V72" s="399"/>
      <c r="W72" s="352"/>
      <c r="X72" s="352"/>
      <c r="Y72" s="352"/>
      <c r="Z72" s="352"/>
      <c r="AA72" s="352"/>
      <c r="AB72" s="352"/>
      <c r="AC72" s="352"/>
      <c r="AD72" s="352"/>
      <c r="AE72" s="352"/>
      <c r="AF72" s="352"/>
      <c r="AG72" s="352"/>
      <c r="AH72" s="352"/>
      <c r="AI72" s="352"/>
      <c r="AJ72" s="352"/>
      <c r="AK72" s="352"/>
      <c r="AL72" s="353"/>
      <c r="AM72" s="352"/>
    </row>
    <row r="73" spans="13:39" ht="25.25" customHeight="1" x14ac:dyDescent="0.4">
      <c r="M73" s="407"/>
      <c r="N73" s="357"/>
      <c r="O73" s="352"/>
      <c r="P73" s="352"/>
      <c r="Q73" s="352"/>
      <c r="R73" s="352"/>
      <c r="S73" s="352"/>
      <c r="T73" s="352"/>
      <c r="U73" s="352"/>
      <c r="V73" s="399"/>
      <c r="W73" s="352"/>
      <c r="X73" s="352"/>
      <c r="Y73" s="352"/>
      <c r="Z73" s="352"/>
      <c r="AA73" s="352"/>
      <c r="AB73" s="352"/>
      <c r="AC73" s="352"/>
      <c r="AD73" s="352"/>
      <c r="AE73" s="352"/>
      <c r="AF73" s="352"/>
      <c r="AG73" s="352"/>
      <c r="AH73" s="352"/>
      <c r="AI73" s="352"/>
      <c r="AJ73" s="352"/>
      <c r="AK73" s="352"/>
      <c r="AL73" s="353"/>
      <c r="AM73" s="352"/>
    </row>
    <row r="74" spans="13:39" ht="25.25" customHeight="1" x14ac:dyDescent="0.4">
      <c r="M74" s="407"/>
      <c r="N74" s="351"/>
      <c r="O74" s="352"/>
      <c r="P74" s="352"/>
      <c r="Q74" s="352"/>
      <c r="R74" s="352"/>
      <c r="S74" s="352"/>
      <c r="T74" s="352"/>
      <c r="U74" s="352"/>
      <c r="V74" s="399"/>
      <c r="W74" s="352"/>
      <c r="X74" s="352"/>
      <c r="Y74" s="352"/>
      <c r="Z74" s="352"/>
      <c r="AA74" s="352"/>
      <c r="AB74" s="352"/>
      <c r="AC74" s="352"/>
      <c r="AD74" s="352"/>
      <c r="AE74" s="352"/>
      <c r="AF74" s="352"/>
      <c r="AG74" s="352"/>
      <c r="AH74" s="352"/>
      <c r="AI74" s="352"/>
      <c r="AJ74" s="352"/>
      <c r="AK74" s="352"/>
      <c r="AL74" s="353"/>
      <c r="AM74" s="352"/>
    </row>
    <row r="75" spans="13:39" ht="25.25" customHeight="1" x14ac:dyDescent="0.4">
      <c r="M75" s="407"/>
      <c r="N75" s="357"/>
      <c r="O75" s="352"/>
      <c r="P75" s="352"/>
      <c r="Q75" s="352"/>
      <c r="R75" s="352"/>
      <c r="S75" s="352"/>
      <c r="T75" s="352"/>
      <c r="U75" s="352"/>
      <c r="V75" s="399"/>
      <c r="W75" s="352"/>
      <c r="X75" s="352"/>
      <c r="Y75" s="352"/>
      <c r="Z75" s="352"/>
      <c r="AA75" s="352"/>
      <c r="AB75" s="352"/>
      <c r="AC75" s="352"/>
      <c r="AD75" s="352"/>
      <c r="AE75" s="352"/>
      <c r="AF75" s="352"/>
      <c r="AG75" s="352"/>
      <c r="AH75" s="352"/>
      <c r="AI75" s="352"/>
      <c r="AJ75" s="352"/>
      <c r="AK75" s="352"/>
      <c r="AL75" s="353"/>
      <c r="AM75" s="352"/>
    </row>
    <row r="76" spans="13:39" ht="25.25" customHeight="1" x14ac:dyDescent="0.4">
      <c r="M76" s="413"/>
      <c r="N76" s="357"/>
      <c r="O76" s="352"/>
      <c r="P76" s="352"/>
      <c r="Q76" s="352"/>
      <c r="R76" s="352"/>
      <c r="S76" s="352"/>
      <c r="T76" s="352"/>
      <c r="U76" s="352"/>
      <c r="V76" s="399"/>
      <c r="W76" s="352"/>
      <c r="X76" s="352"/>
      <c r="Y76" s="352"/>
      <c r="Z76" s="352"/>
      <c r="AA76" s="352"/>
      <c r="AB76" s="352"/>
      <c r="AC76" s="352"/>
      <c r="AD76" s="352"/>
      <c r="AE76" s="352"/>
      <c r="AF76" s="352"/>
      <c r="AG76" s="352"/>
      <c r="AH76" s="352"/>
      <c r="AI76" s="352"/>
      <c r="AJ76" s="352"/>
      <c r="AK76" s="352"/>
      <c r="AL76" s="353"/>
      <c r="AM76" s="352"/>
    </row>
    <row r="77" spans="13:39" ht="25.25" customHeight="1" x14ac:dyDescent="0.4">
      <c r="M77" s="413"/>
      <c r="N77" s="351"/>
      <c r="O77" s="352"/>
      <c r="P77" s="352"/>
      <c r="Q77" s="352"/>
      <c r="R77" s="352"/>
      <c r="S77" s="352"/>
      <c r="T77" s="352"/>
      <c r="U77" s="352"/>
      <c r="V77" s="399"/>
      <c r="W77" s="352"/>
      <c r="X77" s="352"/>
      <c r="Y77" s="352"/>
      <c r="Z77" s="352"/>
      <c r="AA77" s="352"/>
      <c r="AB77" s="352"/>
      <c r="AC77" s="352"/>
      <c r="AD77" s="352"/>
      <c r="AE77" s="352"/>
      <c r="AF77" s="352"/>
      <c r="AG77" s="352"/>
      <c r="AH77" s="352"/>
      <c r="AI77" s="352"/>
      <c r="AJ77" s="352"/>
      <c r="AK77" s="352"/>
      <c r="AL77" s="353"/>
      <c r="AM77" s="352"/>
    </row>
    <row r="78" spans="13:39" ht="25.25" customHeight="1" x14ac:dyDescent="0.4">
      <c r="M78" s="413"/>
      <c r="N78" s="357"/>
      <c r="O78" s="352"/>
      <c r="P78" s="352"/>
      <c r="Q78" s="352"/>
      <c r="R78" s="352"/>
      <c r="S78" s="352"/>
      <c r="T78" s="352"/>
      <c r="U78" s="352"/>
      <c r="V78" s="399"/>
      <c r="W78" s="352"/>
      <c r="X78" s="352"/>
      <c r="Y78" s="352"/>
      <c r="Z78" s="352"/>
      <c r="AA78" s="352"/>
      <c r="AB78" s="352"/>
      <c r="AC78" s="352"/>
      <c r="AD78" s="352"/>
      <c r="AE78" s="352"/>
      <c r="AF78" s="352"/>
      <c r="AG78" s="352"/>
      <c r="AH78" s="352"/>
      <c r="AI78" s="352"/>
      <c r="AJ78" s="352"/>
      <c r="AK78" s="352"/>
      <c r="AL78" s="352"/>
      <c r="AM78" s="352"/>
    </row>
    <row r="79" spans="13:39" ht="25.25" customHeight="1" x14ac:dyDescent="0.4">
      <c r="M79" s="413"/>
      <c r="N79" s="357"/>
      <c r="O79" s="352"/>
      <c r="P79" s="352"/>
      <c r="Q79" s="352"/>
      <c r="R79" s="352"/>
      <c r="S79" s="352"/>
      <c r="T79" s="352"/>
      <c r="U79" s="352"/>
      <c r="V79" s="399"/>
      <c r="W79" s="352"/>
      <c r="X79" s="352"/>
      <c r="Y79" s="352"/>
      <c r="Z79" s="352"/>
      <c r="AA79" s="352"/>
      <c r="AB79" s="352"/>
      <c r="AC79" s="352"/>
      <c r="AD79" s="352"/>
      <c r="AE79" s="352"/>
      <c r="AF79" s="352"/>
      <c r="AG79" s="352"/>
      <c r="AH79" s="352"/>
      <c r="AI79" s="352"/>
      <c r="AJ79" s="352"/>
      <c r="AK79" s="352"/>
      <c r="AL79" s="353"/>
      <c r="AM79" s="352"/>
    </row>
    <row r="80" spans="13:39" ht="25.25" customHeight="1" x14ac:dyDescent="0.4">
      <c r="M80" s="413"/>
      <c r="N80" s="357"/>
      <c r="O80" s="352"/>
      <c r="P80" s="352"/>
      <c r="Q80" s="352"/>
      <c r="R80" s="352"/>
      <c r="S80" s="352"/>
      <c r="T80" s="352"/>
      <c r="U80" s="352"/>
      <c r="V80" s="399"/>
      <c r="W80" s="352"/>
      <c r="X80" s="352"/>
      <c r="Y80" s="352"/>
      <c r="Z80" s="352"/>
      <c r="AA80" s="352"/>
      <c r="AB80" s="352"/>
      <c r="AC80" s="352"/>
      <c r="AD80" s="352"/>
      <c r="AE80" s="352"/>
      <c r="AF80" s="352"/>
      <c r="AG80" s="352"/>
      <c r="AH80" s="352"/>
      <c r="AI80" s="352"/>
      <c r="AJ80" s="352"/>
      <c r="AK80" s="352"/>
      <c r="AL80" s="353"/>
      <c r="AM80" s="353"/>
    </row>
    <row r="81" spans="1:39" ht="25.25" customHeight="1" x14ac:dyDescent="0.4">
      <c r="M81" s="413"/>
      <c r="N81" s="357"/>
      <c r="O81" s="352"/>
      <c r="P81" s="352"/>
      <c r="Q81" s="352"/>
      <c r="R81" s="352"/>
      <c r="S81" s="352"/>
      <c r="T81" s="352"/>
      <c r="U81" s="352"/>
      <c r="V81" s="399"/>
      <c r="W81" s="352"/>
      <c r="X81" s="352"/>
      <c r="Y81" s="352"/>
      <c r="Z81" s="352"/>
      <c r="AA81" s="352"/>
      <c r="AB81" s="352"/>
      <c r="AC81" s="352"/>
      <c r="AD81" s="352"/>
      <c r="AE81" s="352"/>
      <c r="AF81" s="352"/>
      <c r="AG81" s="352"/>
      <c r="AH81" s="352"/>
      <c r="AI81" s="352"/>
      <c r="AJ81" s="352"/>
      <c r="AK81" s="352"/>
      <c r="AL81" s="353"/>
      <c r="AM81" s="353"/>
    </row>
    <row r="87" spans="1:39" x14ac:dyDescent="0.4">
      <c r="A87" s="209">
        <v>1100</v>
      </c>
    </row>
  </sheetData>
  <sheetProtection algorithmName="SHA-512" hashValue="mDMyOElLnbDTx99Dd55JUv0mc79TCBdUt1W8HJTvE0oZHSTc+8emWmddvReNbuX55sWpohZiEoouSO/e16UeCg==" saltValue="/Xkq71ZaqunuGxH8+TJzWA==" spinCount="100000" sheet="1" objects="1" scenarios="1"/>
  <protectedRanges>
    <protectedRange sqref="D10:D11 D17:D19 D25:D26 D30:D31 H11:H13 H17:H19 H30:H34 N10" name="New Site"/>
  </protectedRanges>
  <mergeCells count="18">
    <mergeCell ref="M79:M81"/>
    <mergeCell ref="R24:T24"/>
    <mergeCell ref="M69:M72"/>
    <mergeCell ref="C28:D28"/>
    <mergeCell ref="G28:H28"/>
    <mergeCell ref="C24:D24"/>
    <mergeCell ref="M73:M75"/>
    <mergeCell ref="M76:M78"/>
    <mergeCell ref="X24:AB24"/>
    <mergeCell ref="U24:W24"/>
    <mergeCell ref="C9:I9"/>
    <mergeCell ref="M7:R7"/>
    <mergeCell ref="M9:N9"/>
    <mergeCell ref="Q9:R9"/>
    <mergeCell ref="O9:P9"/>
    <mergeCell ref="C15:D15"/>
    <mergeCell ref="C7:H7"/>
    <mergeCell ref="N24:Q24"/>
  </mergeCells>
  <conditionalFormatting sqref="L54">
    <cfRule type="expression" dxfId="32" priority="10">
      <formula>$L$54&gt;0</formula>
    </cfRule>
    <cfRule type="expression" dxfId="31" priority="11">
      <formula>$L$54&lt;0</formula>
    </cfRule>
  </conditionalFormatting>
  <conditionalFormatting sqref="Q20">
    <cfRule type="expression" dxfId="30" priority="6">
      <formula>$Q$20&gt;0</formula>
    </cfRule>
    <cfRule type="expression" dxfId="29" priority="7">
      <formula>$Q$20&lt;0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BB746E9-DEEC-426B-B5F0-A1B9F9778FA4}">
          <x14:formula1>
            <xm:f>'Lookups references'!$E$19:$E$39</xm:f>
          </x14:formula1>
          <xm:sqref>D26</xm:sqref>
        </x14:dataValidation>
        <x14:dataValidation type="list" allowBlank="1" showInputMessage="1" showErrorMessage="1" xr:uid="{6E0EE315-6EE6-4E2D-BFFD-587CA3C46394}">
          <x14:formula1>
            <xm:f>'Lookups references'!$E$18:$E$38</xm:f>
          </x14:formula1>
          <xm:sqref>N10</xm:sqref>
        </x14:dataValidation>
        <x14:dataValidation type="list" allowBlank="1" showInputMessage="1" showErrorMessage="1" xr:uid="{B04CD2D0-1B83-4083-A1CB-339E24B2CCC4}">
          <x14:formula1>
            <xm:f>'Data val (Inputs &amp; Outputs) '!$F$12:$F$13</xm:f>
          </x14:formula1>
          <xm:sqref>D11</xm:sqref>
        </x14:dataValidation>
        <x14:dataValidation type="list" allowBlank="1" showInputMessage="1" showErrorMessage="1" xr:uid="{1F85F4A0-4383-454A-A43F-4D7CCACBA31B}">
          <x14:formula1>
            <xm:f>'Data val (Inputs &amp; Outputs) '!$F$9</xm:f>
          </x14:formula1>
          <xm:sqref>D10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2D3A5-CDB6-4DD6-B8D7-8B3257AEE63C}">
  <sheetPr codeName="Sheet6">
    <tabColor rgb="FFFFFF00"/>
  </sheetPr>
  <dimension ref="A3:EN99"/>
  <sheetViews>
    <sheetView topLeftCell="B24" zoomScale="85" zoomScaleNormal="85" workbookViewId="0">
      <pane xSplit="1" topLeftCell="C1" activePane="topRight" state="frozen"/>
      <selection activeCell="B4" sqref="B4"/>
      <selection pane="topRight" activeCell="H10" sqref="H10"/>
    </sheetView>
  </sheetViews>
  <sheetFormatPr defaultColWidth="8.6875" defaultRowHeight="12" x14ac:dyDescent="0.35"/>
  <cols>
    <col min="1" max="1" width="10.625" style="4" customWidth="1"/>
    <col min="2" max="2" width="38.875" style="4" customWidth="1"/>
    <col min="3" max="3" width="23.625" style="46" customWidth="1"/>
    <col min="4" max="4" width="7.375" style="4" customWidth="1"/>
    <col min="5" max="5" width="13.625" style="4" bestFit="1" customWidth="1"/>
    <col min="6" max="6" width="11" style="4" bestFit="1" customWidth="1"/>
    <col min="7" max="9" width="10.125" style="4" bestFit="1"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3" spans="1:144" x14ac:dyDescent="0.35">
      <c r="C3" s="9"/>
      <c r="F3" s="178"/>
    </row>
    <row r="4" spans="1:144" ht="12.4" thickBot="1" x14ac:dyDescent="0.4">
      <c r="E4" s="227"/>
      <c r="H4" s="227"/>
    </row>
    <row r="5" spans="1:144" ht="12.4" thickBot="1" x14ac:dyDescent="0.4">
      <c r="B5" s="187" t="s">
        <v>87</v>
      </c>
      <c r="C5" s="186" t="str">
        <f>'New Site'!D10</f>
        <v>New site</v>
      </c>
      <c r="L5" s="9" t="s">
        <v>88</v>
      </c>
      <c r="M5" s="63">
        <f>'New Site'!D33</f>
        <v>0</v>
      </c>
    </row>
    <row r="6" spans="1:144" x14ac:dyDescent="0.35">
      <c r="B6" s="48" t="s">
        <v>89</v>
      </c>
    </row>
    <row r="7" spans="1:144"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144"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144" s="22" customFormat="1" x14ac:dyDescent="0.35">
      <c r="C9" s="102" t="s">
        <v>91</v>
      </c>
    </row>
    <row r="10" spans="1:144" s="24" customFormat="1" ht="11.25" x14ac:dyDescent="0.3">
      <c r="A10" s="128"/>
      <c r="B10" s="24" t="s">
        <v>92</v>
      </c>
      <c r="C10" s="103">
        <f>SUM(E10:BM10)</f>
        <v>0</v>
      </c>
      <c r="E10" s="24">
        <f>IFERROR(E41+E48+E62, 0)</f>
        <v>0</v>
      </c>
      <c r="F10" s="24">
        <f>IFERROR(F41+F48+F62, 0)</f>
        <v>0</v>
      </c>
      <c r="G10" s="24">
        <f>IFERROR(G41+G48+G62, 0)</f>
        <v>0</v>
      </c>
      <c r="H10" s="24">
        <f t="shared" ref="H10:AJ10" si="4">IFERROR(H41+H48+H62, 0)</f>
        <v>0</v>
      </c>
      <c r="I10" s="24">
        <f t="shared" si="4"/>
        <v>0</v>
      </c>
      <c r="J10" s="24">
        <f t="shared" si="4"/>
        <v>0</v>
      </c>
      <c r="K10" s="24">
        <f t="shared" si="4"/>
        <v>0</v>
      </c>
      <c r="L10" s="24">
        <f>IFERROR(L41+L48+L62, 0)</f>
        <v>0</v>
      </c>
      <c r="M10" s="24">
        <f t="shared" si="4"/>
        <v>0</v>
      </c>
      <c r="N10" s="24">
        <f t="shared" si="4"/>
        <v>0</v>
      </c>
      <c r="O10" s="24">
        <f t="shared" si="4"/>
        <v>0</v>
      </c>
      <c r="P10" s="24">
        <f t="shared" si="4"/>
        <v>0</v>
      </c>
      <c r="Q10" s="24">
        <f t="shared" si="4"/>
        <v>0</v>
      </c>
      <c r="R10" s="24">
        <f t="shared" si="4"/>
        <v>0</v>
      </c>
      <c r="S10" s="24">
        <f t="shared" si="4"/>
        <v>0</v>
      </c>
      <c r="T10" s="24">
        <f t="shared" si="4"/>
        <v>0</v>
      </c>
      <c r="U10" s="24">
        <f t="shared" si="4"/>
        <v>0</v>
      </c>
      <c r="V10" s="24">
        <f t="shared" si="4"/>
        <v>0</v>
      </c>
      <c r="W10" s="24">
        <f t="shared" si="4"/>
        <v>0</v>
      </c>
      <c r="X10" s="24">
        <f t="shared" si="4"/>
        <v>0</v>
      </c>
      <c r="Y10" s="24">
        <f t="shared" si="4"/>
        <v>0</v>
      </c>
      <c r="Z10" s="24">
        <f t="shared" si="4"/>
        <v>0</v>
      </c>
      <c r="AA10" s="24">
        <f t="shared" si="4"/>
        <v>0</v>
      </c>
      <c r="AB10" s="24">
        <f t="shared" si="4"/>
        <v>0</v>
      </c>
      <c r="AC10" s="24">
        <f t="shared" si="4"/>
        <v>0</v>
      </c>
      <c r="AD10" s="24">
        <f t="shared" si="4"/>
        <v>0</v>
      </c>
      <c r="AE10" s="24">
        <f t="shared" si="4"/>
        <v>0</v>
      </c>
      <c r="AF10" s="24">
        <f t="shared" si="4"/>
        <v>0</v>
      </c>
      <c r="AG10" s="24">
        <f t="shared" si="4"/>
        <v>0</v>
      </c>
      <c r="AH10" s="24">
        <f t="shared" si="4"/>
        <v>0</v>
      </c>
      <c r="AI10" s="24">
        <f t="shared" si="4"/>
        <v>0</v>
      </c>
      <c r="AJ10" s="24">
        <f t="shared" si="4"/>
        <v>0</v>
      </c>
      <c r="AK10" s="24">
        <f t="shared" ref="AK10:BM10" si="5">IFERROR(AK41+AK48+AK62, 0)</f>
        <v>0</v>
      </c>
      <c r="AL10" s="24">
        <f t="shared" si="5"/>
        <v>0</v>
      </c>
      <c r="AM10" s="24">
        <f t="shared" si="5"/>
        <v>0</v>
      </c>
      <c r="AN10" s="24">
        <f t="shared" si="5"/>
        <v>0</v>
      </c>
      <c r="AO10" s="24">
        <f t="shared" si="5"/>
        <v>0</v>
      </c>
      <c r="AP10" s="24">
        <f t="shared" si="5"/>
        <v>0</v>
      </c>
      <c r="AQ10" s="24">
        <f t="shared" si="5"/>
        <v>0</v>
      </c>
      <c r="AR10" s="24">
        <f t="shared" si="5"/>
        <v>0</v>
      </c>
      <c r="AS10" s="24">
        <f t="shared" si="5"/>
        <v>0</v>
      </c>
      <c r="AT10" s="24">
        <f t="shared" si="5"/>
        <v>0</v>
      </c>
      <c r="AU10" s="24">
        <f t="shared" si="5"/>
        <v>0</v>
      </c>
      <c r="AV10" s="24">
        <f t="shared" si="5"/>
        <v>0</v>
      </c>
      <c r="AW10" s="24">
        <f t="shared" si="5"/>
        <v>0</v>
      </c>
      <c r="AX10" s="24">
        <f t="shared" si="5"/>
        <v>0</v>
      </c>
      <c r="AY10" s="24">
        <f t="shared" si="5"/>
        <v>0</v>
      </c>
      <c r="AZ10" s="24">
        <f t="shared" si="5"/>
        <v>0</v>
      </c>
      <c r="BA10" s="24">
        <f t="shared" si="5"/>
        <v>0</v>
      </c>
      <c r="BB10" s="24">
        <f t="shared" si="5"/>
        <v>0</v>
      </c>
      <c r="BC10" s="24">
        <f t="shared" si="5"/>
        <v>0</v>
      </c>
      <c r="BD10" s="24">
        <f t="shared" si="5"/>
        <v>0</v>
      </c>
      <c r="BE10" s="24">
        <f t="shared" si="5"/>
        <v>0</v>
      </c>
      <c r="BF10" s="24">
        <f t="shared" si="5"/>
        <v>0</v>
      </c>
      <c r="BG10" s="24">
        <f t="shared" si="5"/>
        <v>0</v>
      </c>
      <c r="BH10" s="24">
        <f t="shared" si="5"/>
        <v>0</v>
      </c>
      <c r="BI10" s="24">
        <f t="shared" si="5"/>
        <v>0</v>
      </c>
      <c r="BJ10" s="24">
        <f t="shared" si="5"/>
        <v>0</v>
      </c>
      <c r="BK10" s="24">
        <f t="shared" si="5"/>
        <v>0</v>
      </c>
      <c r="BL10" s="24">
        <f t="shared" si="5"/>
        <v>0</v>
      </c>
      <c r="BM10" s="24">
        <f t="shared" si="5"/>
        <v>0</v>
      </c>
    </row>
    <row r="11" spans="1:144" s="125" customFormat="1" x14ac:dyDescent="0.35">
      <c r="A11" s="22"/>
      <c r="B11" s="125" t="s">
        <v>93</v>
      </c>
      <c r="C11" s="126"/>
      <c r="E11" s="123">
        <f>IFERROR(E10+C11, 0)</f>
        <v>0</v>
      </c>
      <c r="F11" s="123">
        <f>IFERROR(F10+E11, 0)</f>
        <v>0</v>
      </c>
      <c r="G11" s="123">
        <f>IFERROR(G10+F11, 0)</f>
        <v>0</v>
      </c>
      <c r="H11" s="123">
        <f>IFERROR(H10+G11, 0)</f>
        <v>0</v>
      </c>
      <c r="I11" s="123">
        <f t="shared" ref="I11:BM11" si="6">IFERROR(I10+H11, 0)</f>
        <v>0</v>
      </c>
      <c r="J11" s="123">
        <f t="shared" si="6"/>
        <v>0</v>
      </c>
      <c r="K11" s="123">
        <f t="shared" si="6"/>
        <v>0</v>
      </c>
      <c r="L11" s="123">
        <f t="shared" si="6"/>
        <v>0</v>
      </c>
      <c r="M11" s="123">
        <f t="shared" si="6"/>
        <v>0</v>
      </c>
      <c r="N11" s="123">
        <f t="shared" si="6"/>
        <v>0</v>
      </c>
      <c r="O11" s="123">
        <f t="shared" si="6"/>
        <v>0</v>
      </c>
      <c r="P11" s="123">
        <f t="shared" si="6"/>
        <v>0</v>
      </c>
      <c r="Q11" s="123">
        <f t="shared" si="6"/>
        <v>0</v>
      </c>
      <c r="R11" s="123">
        <f t="shared" si="6"/>
        <v>0</v>
      </c>
      <c r="S11" s="123">
        <f t="shared" si="6"/>
        <v>0</v>
      </c>
      <c r="T11" s="123">
        <f t="shared" si="6"/>
        <v>0</v>
      </c>
      <c r="U11" s="123">
        <f t="shared" si="6"/>
        <v>0</v>
      </c>
      <c r="V11" s="123">
        <f t="shared" si="6"/>
        <v>0</v>
      </c>
      <c r="W11" s="123">
        <f t="shared" si="6"/>
        <v>0</v>
      </c>
      <c r="X11" s="123">
        <f t="shared" si="6"/>
        <v>0</v>
      </c>
      <c r="Y11" s="123">
        <f t="shared" si="6"/>
        <v>0</v>
      </c>
      <c r="Z11" s="123">
        <f t="shared" si="6"/>
        <v>0</v>
      </c>
      <c r="AA11" s="123">
        <f t="shared" si="6"/>
        <v>0</v>
      </c>
      <c r="AB11" s="123">
        <f t="shared" si="6"/>
        <v>0</v>
      </c>
      <c r="AC11" s="123">
        <f t="shared" si="6"/>
        <v>0</v>
      </c>
      <c r="AD11" s="123">
        <f t="shared" si="6"/>
        <v>0</v>
      </c>
      <c r="AE11" s="123">
        <f t="shared" si="6"/>
        <v>0</v>
      </c>
      <c r="AF11" s="123">
        <f t="shared" si="6"/>
        <v>0</v>
      </c>
      <c r="AG11" s="123">
        <f t="shared" si="6"/>
        <v>0</v>
      </c>
      <c r="AH11" s="123">
        <f t="shared" si="6"/>
        <v>0</v>
      </c>
      <c r="AI11" s="123">
        <f t="shared" si="6"/>
        <v>0</v>
      </c>
      <c r="AJ11" s="123">
        <f t="shared" si="6"/>
        <v>0</v>
      </c>
      <c r="AK11" s="123">
        <f t="shared" si="6"/>
        <v>0</v>
      </c>
      <c r="AL11" s="123">
        <f t="shared" si="6"/>
        <v>0</v>
      </c>
      <c r="AM11" s="123">
        <f t="shared" si="6"/>
        <v>0</v>
      </c>
      <c r="AN11" s="123">
        <f t="shared" si="6"/>
        <v>0</v>
      </c>
      <c r="AO11" s="123">
        <f t="shared" si="6"/>
        <v>0</v>
      </c>
      <c r="AP11" s="123">
        <f t="shared" si="6"/>
        <v>0</v>
      </c>
      <c r="AQ11" s="123">
        <f t="shared" si="6"/>
        <v>0</v>
      </c>
      <c r="AR11" s="123">
        <f t="shared" si="6"/>
        <v>0</v>
      </c>
      <c r="AS11" s="123">
        <f t="shared" si="6"/>
        <v>0</v>
      </c>
      <c r="AT11" s="123">
        <f t="shared" si="6"/>
        <v>0</v>
      </c>
      <c r="AU11" s="123">
        <f t="shared" si="6"/>
        <v>0</v>
      </c>
      <c r="AV11" s="123">
        <f t="shared" si="6"/>
        <v>0</v>
      </c>
      <c r="AW11" s="123">
        <f t="shared" si="6"/>
        <v>0</v>
      </c>
      <c r="AX11" s="123">
        <f t="shared" si="6"/>
        <v>0</v>
      </c>
      <c r="AY11" s="123">
        <f t="shared" si="6"/>
        <v>0</v>
      </c>
      <c r="AZ11" s="123">
        <f t="shared" si="6"/>
        <v>0</v>
      </c>
      <c r="BA11" s="123">
        <f t="shared" si="6"/>
        <v>0</v>
      </c>
      <c r="BB11" s="123">
        <f t="shared" si="6"/>
        <v>0</v>
      </c>
      <c r="BC11" s="123">
        <f t="shared" si="6"/>
        <v>0</v>
      </c>
      <c r="BD11" s="123">
        <f t="shared" si="6"/>
        <v>0</v>
      </c>
      <c r="BE11" s="123">
        <f t="shared" si="6"/>
        <v>0</v>
      </c>
      <c r="BF11" s="123">
        <f t="shared" si="6"/>
        <v>0</v>
      </c>
      <c r="BG11" s="123">
        <f t="shared" si="6"/>
        <v>0</v>
      </c>
      <c r="BH11" s="123">
        <f t="shared" si="6"/>
        <v>0</v>
      </c>
      <c r="BI11" s="123">
        <f t="shared" si="6"/>
        <v>0</v>
      </c>
      <c r="BJ11" s="123">
        <f t="shared" si="6"/>
        <v>0</v>
      </c>
      <c r="BK11" s="123">
        <f t="shared" si="6"/>
        <v>0</v>
      </c>
      <c r="BL11" s="123">
        <f t="shared" si="6"/>
        <v>0</v>
      </c>
      <c r="BM11" s="123">
        <f t="shared" si="6"/>
        <v>0</v>
      </c>
      <c r="BN11" s="123"/>
      <c r="BO11" s="123"/>
      <c r="BP11" s="123"/>
      <c r="BQ11" s="123"/>
      <c r="BR11" s="123"/>
      <c r="BS11" s="123"/>
    </row>
    <row r="12" spans="1:144" s="41" customFormat="1" ht="14.25" x14ac:dyDescent="0.4">
      <c r="B12" s="208" t="s">
        <v>259</v>
      </c>
      <c r="C12" s="104" t="e">
        <f>SUM(E12:BM12)</f>
        <v>#NUM!</v>
      </c>
      <c r="F12" s="42" t="e">
        <f>IRR(E10:F10,0)</f>
        <v>#NUM!</v>
      </c>
      <c r="G12" s="42" t="e">
        <f>IRR(E10:G10,0)</f>
        <v>#NUM!</v>
      </c>
      <c r="H12" s="42" t="e">
        <f>IRR(E10:H10,0)</f>
        <v>#NUM!</v>
      </c>
      <c r="I12" s="42" t="e">
        <f>IRR(E10:I10,0)</f>
        <v>#NUM!</v>
      </c>
      <c r="J12" s="42" t="e">
        <f>IRR(E10:J10,0)</f>
        <v>#NUM!</v>
      </c>
      <c r="K12" s="42" t="e">
        <f>IRR(E10:K10,0)</f>
        <v>#NUM!</v>
      </c>
      <c r="L12" s="42" t="e">
        <f>IRR(E10:L10,0)</f>
        <v>#NUM!</v>
      </c>
      <c r="M12" s="42" t="e">
        <f>IRR(E10:M10,0)</f>
        <v>#NUM!</v>
      </c>
      <c r="N12" s="42" t="e">
        <f>IRR(E10:N10,0)</f>
        <v>#NUM!</v>
      </c>
      <c r="O12" s="42" t="e">
        <f>IRR(E10:O10,0)</f>
        <v>#NUM!</v>
      </c>
      <c r="P12" s="42" t="e">
        <f>IRR(E10:P10,0)</f>
        <v>#NUM!</v>
      </c>
      <c r="Q12" s="42" t="e">
        <f>IRR(E10:Q10,0)</f>
        <v>#NUM!</v>
      </c>
      <c r="R12" s="42" t="e">
        <f>IRR(E10:R10,0)</f>
        <v>#NUM!</v>
      </c>
      <c r="S12" s="42" t="e">
        <f>IRR(E10:S10,0)</f>
        <v>#NUM!</v>
      </c>
      <c r="T12" s="42" t="e">
        <f>IRR(E10:T10,0)</f>
        <v>#NUM!</v>
      </c>
      <c r="U12" s="42" t="e">
        <f>IRR(E10:U10,0)</f>
        <v>#NUM!</v>
      </c>
      <c r="V12" s="42" t="e">
        <f>IRR(E10:V10,0)</f>
        <v>#NUM!</v>
      </c>
      <c r="W12" s="42" t="e">
        <f>IRR(E10:W10,0)</f>
        <v>#NUM!</v>
      </c>
      <c r="X12" s="42" t="e">
        <f>IRR(E10:X10,0)</f>
        <v>#NUM!</v>
      </c>
      <c r="Y12" s="42" t="e">
        <f>IRR(E10:Y10,0)</f>
        <v>#NUM!</v>
      </c>
      <c r="Z12" s="42" t="e">
        <f>IRR(E10:Z10,0)</f>
        <v>#NUM!</v>
      </c>
      <c r="AA12" s="42" t="e">
        <f>IRR(E10:AA10,0)</f>
        <v>#NUM!</v>
      </c>
      <c r="AB12" s="42" t="e">
        <f>IRR(E10:AB10,0)</f>
        <v>#NUM!</v>
      </c>
      <c r="AC12" s="42" t="e">
        <f>IRR(E10:AC10,0)</f>
        <v>#NUM!</v>
      </c>
      <c r="AD12" s="42" t="e">
        <f>IRR(E10:AD10,0)</f>
        <v>#NUM!</v>
      </c>
      <c r="AE12" s="42" t="e">
        <f>IRR(E10:AE10,0)</f>
        <v>#NUM!</v>
      </c>
      <c r="AF12" s="42" t="e">
        <f>IRR(E10:AF10,0)</f>
        <v>#NUM!</v>
      </c>
      <c r="AG12" s="42" t="e">
        <f>IRR(E10:AG10,0)</f>
        <v>#NUM!</v>
      </c>
      <c r="AH12" s="42" t="e">
        <f>IRR(E10:AH10,0)</f>
        <v>#NUM!</v>
      </c>
      <c r="AI12" s="111" t="e">
        <f>IRR(E10:AI10,1000)</f>
        <v>#NUM!</v>
      </c>
      <c r="AJ12" s="111" t="e">
        <f>IRR(E10:AJ10,0)</f>
        <v>#NUM!</v>
      </c>
      <c r="AK12" s="111" t="e">
        <f>IRR(E10:AK10,0)</f>
        <v>#NUM!</v>
      </c>
      <c r="AL12" s="111" t="e">
        <f>IRR(E10:AL10,0)</f>
        <v>#NUM!</v>
      </c>
      <c r="AM12" s="111" t="e">
        <f>IRR(E10:AM10,0)</f>
        <v>#NUM!</v>
      </c>
      <c r="AN12" s="42" t="e">
        <f>IRR(E10:AN10,0)</f>
        <v>#NUM!</v>
      </c>
      <c r="AO12" s="42" t="e">
        <f>IRR(E10:AO10,0)</f>
        <v>#NUM!</v>
      </c>
      <c r="AP12" s="42" t="e">
        <f>IRR(E10:AP10,0)</f>
        <v>#NUM!</v>
      </c>
      <c r="AQ12" s="42" t="e">
        <f>IRR(E10:AQ10,0)</f>
        <v>#NUM!</v>
      </c>
      <c r="AR12" s="42" t="e">
        <f>IRR(E10:AR10,0)</f>
        <v>#NUM!</v>
      </c>
      <c r="AS12" s="42" t="e">
        <f>IRR(E10:AS10,0)</f>
        <v>#NUM!</v>
      </c>
      <c r="AT12" s="42" t="e">
        <f>IRR(E10:AT10,0)</f>
        <v>#NUM!</v>
      </c>
      <c r="AU12" s="42" t="e">
        <f>IRR(E10:AU10,0)</f>
        <v>#NUM!</v>
      </c>
      <c r="AV12" s="42" t="e">
        <f>IRR(E10:AV10,0)</f>
        <v>#NUM!</v>
      </c>
      <c r="AW12" s="42" t="e">
        <f>IRR(E10:AW10,0)</f>
        <v>#NUM!</v>
      </c>
      <c r="AX12" s="42" t="e">
        <f>IRR(E10:AX10,0)</f>
        <v>#NUM!</v>
      </c>
      <c r="AY12" s="42" t="e">
        <f>IRR(E10:AY10,0)</f>
        <v>#NUM!</v>
      </c>
      <c r="AZ12" s="42" t="e">
        <f>IRR(E10:AZ10,0)</f>
        <v>#NUM!</v>
      </c>
      <c r="BA12" s="42" t="e">
        <f>IRR(E10:BA10,0)</f>
        <v>#NUM!</v>
      </c>
      <c r="BB12" s="42" t="e">
        <f>IRR(E10:BB10,0)</f>
        <v>#NUM!</v>
      </c>
      <c r="BC12" s="42" t="e">
        <f>IRR(E10:BC10,0)</f>
        <v>#NUM!</v>
      </c>
      <c r="BD12" s="42" t="e">
        <f>IRR(E10:BD10,0)</f>
        <v>#NUM!</v>
      </c>
      <c r="BE12" s="42" t="e">
        <f>IRR(E10:BE10,0)</f>
        <v>#NUM!</v>
      </c>
      <c r="BF12" s="42" t="e">
        <f>IRR(E10:BF10,0)</f>
        <v>#NUM!</v>
      </c>
      <c r="BG12" s="42" t="e">
        <f>IRR(E10:BG10,0)</f>
        <v>#NUM!</v>
      </c>
      <c r="BH12" s="42" t="e">
        <f>IRR(E10:BH10,0)</f>
        <v>#NUM!</v>
      </c>
      <c r="BI12" s="42" t="e">
        <f>IRR(E10:BI10,0)</f>
        <v>#NUM!</v>
      </c>
      <c r="BJ12" s="42" t="e">
        <f>IRR(E10:BJ10,0)</f>
        <v>#NUM!</v>
      </c>
      <c r="BK12" s="42" t="e">
        <f>IRR(E10:BK10,0)</f>
        <v>#NUM!</v>
      </c>
      <c r="BL12" s="42" t="e">
        <f>IRR(E10:BL10,0)</f>
        <v>#NUM!</v>
      </c>
      <c r="BM12" s="42" t="e">
        <f>IRR(E10:BM10,0)</f>
        <v>#NUM!</v>
      </c>
      <c r="BN12" s="42"/>
      <c r="BO12" s="42"/>
      <c r="BP12" s="42"/>
      <c r="BQ12" s="42"/>
      <c r="BR12" s="42"/>
      <c r="BS12" s="42"/>
    </row>
    <row r="13" spans="1:144" s="23" customFormat="1" ht="14.25" customHeight="1" x14ac:dyDescent="0.4">
      <c r="A13" s="129"/>
      <c r="B13" s="208" t="s">
        <v>263</v>
      </c>
      <c r="C13" s="103">
        <f>SUM(E13:BM13)</f>
        <v>0</v>
      </c>
      <c r="F13" s="23">
        <f>NPV('New Site'!$H$34, $E$10:F10)</f>
        <v>0</v>
      </c>
      <c r="G13" s="23">
        <f>NPV('New Site'!$H$34, $E$10:G10)</f>
        <v>0</v>
      </c>
      <c r="H13" s="23">
        <f>NPV('New Site'!$H$34, $E$10:H10)</f>
        <v>0</v>
      </c>
      <c r="I13" s="23">
        <f>NPV('New Site'!$H$34, $E$10:I10)</f>
        <v>0</v>
      </c>
      <c r="J13" s="23">
        <f>NPV('New Site'!$H$34, $E$10:J10)</f>
        <v>0</v>
      </c>
      <c r="K13" s="23">
        <f>NPV('New Site'!$H$34, $E$10:K10)</f>
        <v>0</v>
      </c>
      <c r="L13" s="23">
        <f>NPV('New Site'!$H$34, $E$10:L10)</f>
        <v>0</v>
      </c>
      <c r="M13" s="23">
        <f>NPV('New Site'!$H$34, $E$10:M10)</f>
        <v>0</v>
      </c>
      <c r="N13" s="23">
        <f>NPV('New Site'!$H$34, $E$10:N10)</f>
        <v>0</v>
      </c>
      <c r="O13" s="23">
        <f>NPV('New Site'!$H$34, $E$10:O10)</f>
        <v>0</v>
      </c>
      <c r="P13" s="23">
        <f>NPV('New Site'!$H$34, $E$10:P10)</f>
        <v>0</v>
      </c>
      <c r="Q13" s="23">
        <f>NPV('New Site'!$H$34, $E$10:Q10)</f>
        <v>0</v>
      </c>
      <c r="R13" s="23">
        <f>NPV('New Site'!$H$34, $E$10:R10)</f>
        <v>0</v>
      </c>
      <c r="S13" s="23">
        <f>NPV('New Site'!$H$34, $E$10:S10)</f>
        <v>0</v>
      </c>
      <c r="T13" s="23">
        <f>NPV('New Site'!$H$34, $E$10:T10)</f>
        <v>0</v>
      </c>
      <c r="U13" s="23">
        <f>NPV('New Site'!$H$34, $E$10:U10)</f>
        <v>0</v>
      </c>
      <c r="V13" s="23">
        <f>NPV('New Site'!$H$34, $E$10:V10)</f>
        <v>0</v>
      </c>
      <c r="W13" s="23">
        <f>NPV('New Site'!$H$34, $E$10:W10)</f>
        <v>0</v>
      </c>
      <c r="X13" s="23">
        <f>NPV('New Site'!$H$34, $E$10:X10)</f>
        <v>0</v>
      </c>
      <c r="Y13" s="23">
        <f>NPV('New Site'!$H$34, $E$10:Y10)</f>
        <v>0</v>
      </c>
      <c r="Z13" s="23">
        <f>NPV('New Site'!$H$34, $E$10:Z10)</f>
        <v>0</v>
      </c>
      <c r="AA13" s="23">
        <f>NPV('New Site'!$H$34, $E$10:AA10)</f>
        <v>0</v>
      </c>
      <c r="AB13" s="23">
        <f>NPV('New Site'!$H$34, $E$10:AB10)</f>
        <v>0</v>
      </c>
      <c r="AC13" s="23">
        <f>NPV('New Site'!$H$34, $E$10:AC10)</f>
        <v>0</v>
      </c>
      <c r="AD13" s="23">
        <f>NPV('New Site'!$H$34, $E$10:AD10)</f>
        <v>0</v>
      </c>
      <c r="AE13" s="23">
        <f>NPV('New Site'!$H$34, $E$10:AE10)</f>
        <v>0</v>
      </c>
      <c r="AF13" s="23">
        <f>NPV('New Site'!$H$34, $E$10:AF10)</f>
        <v>0</v>
      </c>
      <c r="AG13" s="23">
        <f>NPV('New Site'!$H$34, $E$10:AG10)</f>
        <v>0</v>
      </c>
      <c r="AH13" s="23">
        <f>NPV('New Site'!$H$34, $E$10:AH10)</f>
        <v>0</v>
      </c>
      <c r="AI13" s="23">
        <f>NPV('New Site'!$H$34, $E$10:AI10)</f>
        <v>0</v>
      </c>
      <c r="AJ13" s="23">
        <f>NPV('New Site'!$H$34, $E$10:AJ10)</f>
        <v>0</v>
      </c>
      <c r="AK13" s="23">
        <f>NPV('New Site'!$H$34, $E$10:AK10)</f>
        <v>0</v>
      </c>
      <c r="AL13" s="23">
        <f>NPV('New Site'!$H$34, $E$10:AL10)</f>
        <v>0</v>
      </c>
      <c r="AM13" s="23">
        <f>NPV('New Site'!$H$34, $E$10:AM10)</f>
        <v>0</v>
      </c>
      <c r="AN13" s="23">
        <f>NPV('New Site'!$H$34, $E$10:AN10)</f>
        <v>0</v>
      </c>
      <c r="AO13" s="23">
        <f>NPV('New Site'!$H$34, $E$10:AO10)</f>
        <v>0</v>
      </c>
      <c r="AP13" s="23">
        <f>NPV('New Site'!$H$34, $E$10:AP10)</f>
        <v>0</v>
      </c>
      <c r="AQ13" s="23">
        <f>NPV('New Site'!$H$34, $E$10:AQ10)</f>
        <v>0</v>
      </c>
      <c r="AR13" s="23">
        <f>NPV('New Site'!$H$34, $E$10:AR10)</f>
        <v>0</v>
      </c>
      <c r="AS13" s="23">
        <f>NPV('New Site'!$H$34, $E$10:AS10)</f>
        <v>0</v>
      </c>
      <c r="AT13" s="23">
        <f>NPV('New Site'!$H$34, $E$10:AT10)</f>
        <v>0</v>
      </c>
      <c r="AU13" s="23">
        <f>NPV('New Site'!$H$34, $E$10:AU10)</f>
        <v>0</v>
      </c>
      <c r="AV13" s="23">
        <f>NPV('New Site'!$H$34, $E$10:AV10)</f>
        <v>0</v>
      </c>
      <c r="AW13" s="23">
        <f>NPV('New Site'!$H$34, $E$10:AW10)</f>
        <v>0</v>
      </c>
      <c r="AX13" s="23">
        <f>NPV('New Site'!$H$34, $E$10:AX10)</f>
        <v>0</v>
      </c>
      <c r="AY13" s="23">
        <f>NPV('New Site'!$H$34, $E$10:AY10)</f>
        <v>0</v>
      </c>
      <c r="AZ13" s="23">
        <f>NPV('New Site'!$H$34, $E$10:AZ10)</f>
        <v>0</v>
      </c>
      <c r="BA13" s="23">
        <f>NPV('New Site'!$H$34, $E$10:BA10)</f>
        <v>0</v>
      </c>
      <c r="BB13" s="23">
        <f>NPV('New Site'!$H$34, $E$10:BB10)</f>
        <v>0</v>
      </c>
      <c r="BC13" s="23">
        <f>NPV('New Site'!$H$34, $E$10:BC10)</f>
        <v>0</v>
      </c>
      <c r="BD13" s="23">
        <f>NPV('New Site'!$H$34, $E$10:BD10)</f>
        <v>0</v>
      </c>
      <c r="BE13" s="23">
        <f>NPV('New Site'!$H$34, $E$10:BE10)</f>
        <v>0</v>
      </c>
      <c r="BF13" s="23">
        <f>NPV('New Site'!$H$34, $E$10:BF10)</f>
        <v>0</v>
      </c>
      <c r="BG13" s="23">
        <f>NPV('New Site'!$H$34, $E$10:BG10)</f>
        <v>0</v>
      </c>
      <c r="BH13" s="23">
        <f>NPV('New Site'!$H$34, $E$10:BH10)</f>
        <v>0</v>
      </c>
      <c r="BI13" s="23">
        <f>NPV('New Site'!$H$34, $E$10:BI10)</f>
        <v>0</v>
      </c>
      <c r="BJ13" s="23">
        <f>NPV('New Site'!$H$34, $E$10:BJ10)</f>
        <v>0</v>
      </c>
      <c r="BK13" s="23">
        <f>NPV('New Site'!$H$34, $E$10:BK10)</f>
        <v>0</v>
      </c>
      <c r="BL13" s="23">
        <f>NPV('New Site'!$H$34, $E$10:BL10)</f>
        <v>0</v>
      </c>
      <c r="BM13" s="23">
        <f>NPV('New Site'!$H$34, $E$10:BM10)</f>
        <v>0</v>
      </c>
    </row>
    <row r="14" spans="1:144" s="23" customFormat="1" ht="14.25" customHeight="1" x14ac:dyDescent="0.4">
      <c r="A14" s="129"/>
      <c r="B14" s="208" t="s">
        <v>264</v>
      </c>
      <c r="C14" s="372" t="e">
        <f>AVERAGE(F14:Y14)</f>
        <v>#DIV/0!</v>
      </c>
      <c r="F14" s="111" t="e">
        <f>F10/$E58</f>
        <v>#DIV/0!</v>
      </c>
      <c r="G14" s="111" t="e">
        <f>G10/$E58</f>
        <v>#DIV/0!</v>
      </c>
      <c r="H14" s="111" t="e">
        <f>H10/$E58</f>
        <v>#DIV/0!</v>
      </c>
      <c r="I14" s="111" t="e">
        <f t="shared" ref="I14:Y14" si="7">I10/$E58</f>
        <v>#DIV/0!</v>
      </c>
      <c r="J14" s="111" t="e">
        <f t="shared" si="7"/>
        <v>#DIV/0!</v>
      </c>
      <c r="K14" s="111" t="e">
        <f t="shared" si="7"/>
        <v>#DIV/0!</v>
      </c>
      <c r="L14" s="111" t="e">
        <f t="shared" si="7"/>
        <v>#DIV/0!</v>
      </c>
      <c r="M14" s="111" t="e">
        <f t="shared" si="7"/>
        <v>#DIV/0!</v>
      </c>
      <c r="N14" s="111" t="e">
        <f t="shared" si="7"/>
        <v>#DIV/0!</v>
      </c>
      <c r="O14" s="111" t="e">
        <f t="shared" si="7"/>
        <v>#DIV/0!</v>
      </c>
      <c r="P14" s="111" t="e">
        <f t="shared" si="7"/>
        <v>#DIV/0!</v>
      </c>
      <c r="Q14" s="111" t="e">
        <f t="shared" si="7"/>
        <v>#DIV/0!</v>
      </c>
      <c r="R14" s="111" t="e">
        <f t="shared" si="7"/>
        <v>#DIV/0!</v>
      </c>
      <c r="S14" s="111" t="e">
        <f t="shared" si="7"/>
        <v>#DIV/0!</v>
      </c>
      <c r="T14" s="111" t="e">
        <f t="shared" si="7"/>
        <v>#DIV/0!</v>
      </c>
      <c r="U14" s="111" t="e">
        <f t="shared" si="7"/>
        <v>#DIV/0!</v>
      </c>
      <c r="V14" s="111" t="e">
        <f t="shared" si="7"/>
        <v>#DIV/0!</v>
      </c>
      <c r="W14" s="111" t="e">
        <f t="shared" si="7"/>
        <v>#DIV/0!</v>
      </c>
      <c r="X14" s="111" t="e">
        <f t="shared" si="7"/>
        <v>#DIV/0!</v>
      </c>
      <c r="Y14" s="111" t="e">
        <f t="shared" si="7"/>
        <v>#DIV/0!</v>
      </c>
    </row>
    <row r="15" spans="1:144" s="23" customFormat="1" x14ac:dyDescent="0.35">
      <c r="A15" s="129"/>
      <c r="C15" s="103"/>
    </row>
    <row r="16" spans="1:144" s="23" customFormat="1" x14ac:dyDescent="0.35">
      <c r="A16" s="129"/>
      <c r="B16" s="268" t="s">
        <v>96</v>
      </c>
      <c r="C16" s="269"/>
      <c r="D16" s="270"/>
      <c r="E16" s="270">
        <f>-'Investor table'!E11</f>
        <v>-1500</v>
      </c>
      <c r="F16" s="270" t="e">
        <f>'Investor table'!$G$11</f>
        <v>#DIV/0!</v>
      </c>
      <c r="G16" s="270" t="e">
        <f>'Investor table'!$G$11</f>
        <v>#DIV/0!</v>
      </c>
      <c r="H16" s="270" t="e">
        <f>'Investor table'!$G$11</f>
        <v>#DIV/0!</v>
      </c>
      <c r="I16" s="270" t="e">
        <f>'Investor table'!$G$11</f>
        <v>#DIV/0!</v>
      </c>
      <c r="J16" s="270" t="e">
        <f>'Investor table'!$G$11</f>
        <v>#DIV/0!</v>
      </c>
      <c r="K16" s="270" t="e">
        <f>'Investor table'!$G$11</f>
        <v>#DIV/0!</v>
      </c>
      <c r="L16" s="270" t="e">
        <f>'Investor table'!$G$11</f>
        <v>#DIV/0!</v>
      </c>
      <c r="M16" s="270" t="e">
        <f>'Investor table'!$G$11</f>
        <v>#DIV/0!</v>
      </c>
      <c r="N16" s="270" t="e">
        <f>'Investor table'!$G$11</f>
        <v>#DIV/0!</v>
      </c>
      <c r="O16" s="270" t="e">
        <f>'Investor table'!$G$11</f>
        <v>#DIV/0!</v>
      </c>
      <c r="P16" s="270" t="e">
        <f>'Investor table'!$G$11</f>
        <v>#DIV/0!</v>
      </c>
      <c r="Q16" s="270" t="e">
        <f>'Investor table'!$G$11</f>
        <v>#DIV/0!</v>
      </c>
      <c r="R16" s="270" t="e">
        <f>'Investor table'!$G$11</f>
        <v>#DIV/0!</v>
      </c>
      <c r="S16" s="270" t="e">
        <f>'Investor table'!$G$11</f>
        <v>#DIV/0!</v>
      </c>
      <c r="T16" s="270" t="e">
        <f>'Investor table'!$G$11</f>
        <v>#DIV/0!</v>
      </c>
      <c r="U16" s="270" t="e">
        <f>'Investor table'!$G$11</f>
        <v>#DIV/0!</v>
      </c>
      <c r="V16" s="270" t="e">
        <f>'Investor table'!$G$11</f>
        <v>#DIV/0!</v>
      </c>
      <c r="W16" s="270" t="e">
        <f>'Investor table'!$G$11</f>
        <v>#DIV/0!</v>
      </c>
      <c r="X16" s="270" t="e">
        <f>'Investor table'!$G$11</f>
        <v>#DIV/0!</v>
      </c>
      <c r="Y16" s="270" t="e">
        <f>'Investor table'!$G$11</f>
        <v>#DIV/0!</v>
      </c>
      <c r="Z16" s="270" t="e">
        <f>'Investor table'!$G$11</f>
        <v>#DIV/0!</v>
      </c>
      <c r="AA16" s="270" t="e">
        <f>'Investor table'!$G$11</f>
        <v>#DIV/0!</v>
      </c>
      <c r="AB16" s="270" t="e">
        <f>'Investor table'!$G$11</f>
        <v>#DIV/0!</v>
      </c>
      <c r="AC16" s="270" t="e">
        <f>'Investor table'!$G$11</f>
        <v>#DIV/0!</v>
      </c>
      <c r="AD16" s="270" t="e">
        <f>'Investor table'!$G$11</f>
        <v>#DIV/0!</v>
      </c>
      <c r="AE16" s="270" t="e">
        <f>'Investor table'!$G$11</f>
        <v>#DIV/0!</v>
      </c>
      <c r="AF16" s="270" t="e">
        <f>'Investor table'!$G$11</f>
        <v>#DIV/0!</v>
      </c>
      <c r="AG16" s="270" t="e">
        <f>'Investor table'!$G$11</f>
        <v>#DIV/0!</v>
      </c>
      <c r="AH16" s="270" t="e">
        <f>'Investor table'!$G$11</f>
        <v>#DIV/0!</v>
      </c>
      <c r="AI16" s="270" t="e">
        <f>'Investor table'!$G$11</f>
        <v>#DIV/0!</v>
      </c>
      <c r="AJ16" s="270" t="e">
        <f>'Investor table'!$G$11</f>
        <v>#DIV/0!</v>
      </c>
      <c r="AK16" s="270" t="e">
        <f>'Investor table'!$G$11</f>
        <v>#DIV/0!</v>
      </c>
      <c r="AL16" s="270" t="e">
        <f>'Investor table'!$G$11</f>
        <v>#DIV/0!</v>
      </c>
      <c r="AM16" s="270" t="e">
        <f>'Investor table'!$G$11</f>
        <v>#DIV/0!</v>
      </c>
      <c r="AN16" s="270" t="e">
        <f>'Investor table'!$G$11</f>
        <v>#DIV/0!</v>
      </c>
      <c r="AO16" s="270" t="e">
        <f>'Investor table'!$G$11</f>
        <v>#DIV/0!</v>
      </c>
      <c r="AP16" s="270" t="e">
        <f>'Investor table'!$G$11</f>
        <v>#DIV/0!</v>
      </c>
      <c r="AQ16" s="270" t="e">
        <f>'Investor table'!$G$11</f>
        <v>#DIV/0!</v>
      </c>
      <c r="AR16" s="270" t="e">
        <f>'Investor table'!$G$11</f>
        <v>#DIV/0!</v>
      </c>
      <c r="AS16" s="270" t="e">
        <f>'Investor table'!$G$11</f>
        <v>#DIV/0!</v>
      </c>
      <c r="AT16" s="270" t="e">
        <f>'Investor table'!$G$11</f>
        <v>#DIV/0!</v>
      </c>
      <c r="AU16" s="270" t="e">
        <f>'Investor table'!$G$11</f>
        <v>#DIV/0!</v>
      </c>
      <c r="AV16" s="270" t="e">
        <f>'Investor table'!$G$11</f>
        <v>#DIV/0!</v>
      </c>
      <c r="AW16" s="270" t="e">
        <f>'Investor table'!$G$11</f>
        <v>#DIV/0!</v>
      </c>
      <c r="AX16" s="270" t="e">
        <f>'Investor table'!$G$11</f>
        <v>#DIV/0!</v>
      </c>
      <c r="AY16" s="270" t="e">
        <f>'Investor table'!$G$11</f>
        <v>#DIV/0!</v>
      </c>
      <c r="AZ16" s="270" t="e">
        <f>'Investor table'!$G$11</f>
        <v>#DIV/0!</v>
      </c>
      <c r="BA16" s="270" t="e">
        <f>'Investor table'!$G$11</f>
        <v>#DIV/0!</v>
      </c>
      <c r="BB16" s="270" t="e">
        <f>'Investor table'!$G$11</f>
        <v>#DIV/0!</v>
      </c>
      <c r="BC16" s="270" t="e">
        <f>'Investor table'!$G$11</f>
        <v>#DIV/0!</v>
      </c>
      <c r="BD16" s="270" t="e">
        <f>'Investor table'!$G$11</f>
        <v>#DIV/0!</v>
      </c>
      <c r="BE16" s="270" t="e">
        <f>'Investor table'!$G$11</f>
        <v>#DIV/0!</v>
      </c>
      <c r="BF16" s="270" t="e">
        <f>'Investor table'!$G$11</f>
        <v>#DIV/0!</v>
      </c>
      <c r="BG16" s="270" t="e">
        <f>'Investor table'!$G$11</f>
        <v>#DIV/0!</v>
      </c>
      <c r="BH16" s="270" t="e">
        <f>'Investor table'!$G$11</f>
        <v>#DIV/0!</v>
      </c>
      <c r="BI16" s="270" t="e">
        <f>'Investor table'!$G$11</f>
        <v>#DIV/0!</v>
      </c>
      <c r="BJ16" s="270" t="e">
        <f>'Investor table'!$G$11</f>
        <v>#DIV/0!</v>
      </c>
      <c r="BK16" s="270" t="e">
        <f>'Investor table'!$G$11</f>
        <v>#DIV/0!</v>
      </c>
      <c r="BL16" s="270" t="e">
        <f>'Investor table'!$G$11</f>
        <v>#DIV/0!</v>
      </c>
      <c r="BM16" s="270" t="e">
        <f>'Investor table'!$G$11</f>
        <v>#DIV/0!</v>
      </c>
      <c r="BN16" s="270"/>
      <c r="BO16" s="270"/>
      <c r="BP16" s="270"/>
      <c r="BQ16" s="270"/>
      <c r="BR16" s="270"/>
      <c r="BS16" s="270"/>
      <c r="BT16" s="270"/>
      <c r="BU16" s="270"/>
      <c r="BV16" s="270"/>
      <c r="BW16" s="270"/>
      <c r="BX16" s="270"/>
      <c r="BY16" s="270"/>
      <c r="BZ16" s="270"/>
      <c r="CA16" s="270"/>
      <c r="CB16" s="270"/>
      <c r="CC16" s="270"/>
      <c r="CD16" s="270"/>
      <c r="CE16" s="270"/>
      <c r="CF16" s="270"/>
      <c r="CG16" s="270"/>
      <c r="CH16" s="270"/>
      <c r="CI16" s="270"/>
      <c r="CJ16" s="270"/>
      <c r="CK16" s="270"/>
      <c r="CL16" s="270"/>
      <c r="CM16" s="270"/>
      <c r="CN16" s="270"/>
      <c r="CO16" s="270"/>
      <c r="CP16" s="270"/>
      <c r="CQ16" s="270"/>
      <c r="CR16" s="270"/>
      <c r="CS16" s="270"/>
      <c r="CT16" s="270"/>
      <c r="CU16" s="270"/>
      <c r="CV16" s="270"/>
      <c r="CW16" s="270"/>
      <c r="CX16" s="270"/>
      <c r="CY16" s="270"/>
      <c r="CZ16" s="270"/>
      <c r="DA16" s="270"/>
      <c r="DB16" s="270"/>
      <c r="DC16" s="270"/>
      <c r="DD16" s="270"/>
      <c r="DE16" s="270"/>
      <c r="DF16" s="270"/>
      <c r="DG16" s="270"/>
      <c r="DH16" s="270"/>
      <c r="DI16" s="270"/>
      <c r="DJ16" s="270"/>
      <c r="DK16" s="270"/>
      <c r="DL16" s="270"/>
      <c r="DM16" s="270"/>
      <c r="DN16" s="270"/>
      <c r="DO16" s="270"/>
      <c r="DP16" s="270"/>
      <c r="DQ16" s="270"/>
      <c r="DR16" s="270"/>
      <c r="DS16" s="270"/>
      <c r="DT16" s="270"/>
      <c r="DU16" s="270"/>
      <c r="DV16" s="270"/>
      <c r="DW16" s="270"/>
      <c r="DX16" s="270"/>
      <c r="DY16" s="270"/>
      <c r="DZ16" s="270"/>
      <c r="EA16" s="270"/>
      <c r="EB16" s="270"/>
      <c r="EC16" s="270"/>
      <c r="ED16" s="270"/>
      <c r="EE16" s="270"/>
      <c r="EF16" s="270"/>
      <c r="EG16" s="270"/>
      <c r="EH16" s="270"/>
      <c r="EI16" s="270"/>
      <c r="EJ16" s="270"/>
      <c r="EK16" s="270"/>
      <c r="EL16" s="270"/>
      <c r="EM16" s="270"/>
      <c r="EN16" s="270"/>
    </row>
    <row r="17" spans="1:71" s="23" customFormat="1" x14ac:dyDescent="0.35">
      <c r="A17" s="129"/>
      <c r="B17" s="24" t="s">
        <v>97</v>
      </c>
      <c r="C17" s="103"/>
      <c r="E17" s="23">
        <f>-'Investor table'!E11</f>
        <v>-1500</v>
      </c>
      <c r="F17" s="23">
        <f>IFERROR(F16+E17, 0)</f>
        <v>0</v>
      </c>
      <c r="G17" s="23">
        <f t="shared" ref="G17:M17" si="8">IFERROR(G16+F17, 0)</f>
        <v>0</v>
      </c>
      <c r="H17" s="23">
        <f t="shared" si="8"/>
        <v>0</v>
      </c>
      <c r="I17" s="23">
        <f t="shared" si="8"/>
        <v>0</v>
      </c>
      <c r="J17" s="23">
        <f t="shared" si="8"/>
        <v>0</v>
      </c>
      <c r="K17" s="23">
        <f t="shared" si="8"/>
        <v>0</v>
      </c>
      <c r="L17" s="23">
        <f t="shared" si="8"/>
        <v>0</v>
      </c>
      <c r="M17" s="23">
        <f t="shared" si="8"/>
        <v>0</v>
      </c>
      <c r="N17" s="23">
        <f t="shared" ref="N17" si="9">IFERROR(N16+M17, 0)</f>
        <v>0</v>
      </c>
      <c r="O17" s="23">
        <f t="shared" ref="O17" si="10">IFERROR(O16+N17, 0)</f>
        <v>0</v>
      </c>
      <c r="P17" s="23">
        <f t="shared" ref="P17" si="11">IFERROR(P16+O17, 0)</f>
        <v>0</v>
      </c>
      <c r="Q17" s="23">
        <f t="shared" ref="Q17" si="12">IFERROR(Q16+P17, 0)</f>
        <v>0</v>
      </c>
      <c r="R17" s="23">
        <f t="shared" ref="R17" si="13">IFERROR(R16+Q17, 0)</f>
        <v>0</v>
      </c>
      <c r="S17" s="23">
        <f t="shared" ref="S17:T17" si="14">IFERROR(S16+R17, 0)</f>
        <v>0</v>
      </c>
      <c r="T17" s="23">
        <f t="shared" si="14"/>
        <v>0</v>
      </c>
      <c r="U17" s="23">
        <f t="shared" ref="U17" si="15">IFERROR(U16+T17, 0)</f>
        <v>0</v>
      </c>
      <c r="V17" s="23">
        <f t="shared" ref="V17" si="16">IFERROR(V16+U17, 0)</f>
        <v>0</v>
      </c>
      <c r="W17" s="23">
        <f t="shared" ref="W17" si="17">IFERROR(W16+V17, 0)</f>
        <v>0</v>
      </c>
      <c r="X17" s="23">
        <f t="shared" ref="X17" si="18">IFERROR(X16+W17, 0)</f>
        <v>0</v>
      </c>
      <c r="Y17" s="23">
        <f t="shared" ref="Y17" si="19">IFERROR(Y16+X17, 0)</f>
        <v>0</v>
      </c>
      <c r="Z17" s="23">
        <f t="shared" ref="Z17:AA17" si="20">IFERROR(Z16+Y17, 0)</f>
        <v>0</v>
      </c>
      <c r="AA17" s="23">
        <f t="shared" si="20"/>
        <v>0</v>
      </c>
      <c r="AB17" s="23">
        <f t="shared" ref="AB17" si="21">IFERROR(AB16+AA17, 0)</f>
        <v>0</v>
      </c>
      <c r="AC17" s="23">
        <f t="shared" ref="AC17" si="22">IFERROR(AC16+AB17, 0)</f>
        <v>0</v>
      </c>
      <c r="AD17" s="23">
        <f t="shared" ref="AD17" si="23">IFERROR(AD16+AC17, 0)</f>
        <v>0</v>
      </c>
      <c r="AE17" s="23">
        <f t="shared" ref="AE17" si="24">IFERROR(AE16+AD17, 0)</f>
        <v>0</v>
      </c>
      <c r="AF17" s="23">
        <f t="shared" ref="AF17" si="25">IFERROR(AF16+AE17, 0)</f>
        <v>0</v>
      </c>
      <c r="AG17" s="23">
        <f t="shared" ref="AG17:AH17" si="26">IFERROR(AG16+AF17, 0)</f>
        <v>0</v>
      </c>
      <c r="AH17" s="23">
        <f t="shared" si="26"/>
        <v>0</v>
      </c>
      <c r="AI17" s="23">
        <f t="shared" ref="AI17" si="27">IFERROR(AI16+AH17, 0)</f>
        <v>0</v>
      </c>
      <c r="AJ17" s="23">
        <f t="shared" ref="AJ17" si="28">IFERROR(AJ16+AI17, 0)</f>
        <v>0</v>
      </c>
      <c r="AK17" s="23">
        <f t="shared" ref="AK17" si="29">IFERROR(AK16+AJ17, 0)</f>
        <v>0</v>
      </c>
      <c r="AL17" s="23">
        <f t="shared" ref="AL17" si="30">IFERROR(AL16+AK17, 0)</f>
        <v>0</v>
      </c>
      <c r="AM17" s="23">
        <f t="shared" ref="AM17" si="31">IFERROR(AM16+AL17, 0)</f>
        <v>0</v>
      </c>
      <c r="AN17" s="23">
        <f t="shared" ref="AN17:AO17" si="32">IFERROR(AN16+AM17, 0)</f>
        <v>0</v>
      </c>
      <c r="AO17" s="23">
        <f t="shared" si="32"/>
        <v>0</v>
      </c>
      <c r="AP17" s="23">
        <f t="shared" ref="AP17" si="33">IFERROR(AP16+AO17, 0)</f>
        <v>0</v>
      </c>
      <c r="AQ17" s="23">
        <f t="shared" ref="AQ17" si="34">IFERROR(AQ16+AP17, 0)</f>
        <v>0</v>
      </c>
      <c r="AR17" s="23">
        <f t="shared" ref="AR17" si="35">IFERROR(AR16+AQ17, 0)</f>
        <v>0</v>
      </c>
      <c r="AS17" s="23">
        <f t="shared" ref="AS17" si="36">IFERROR(AS16+AR17, 0)</f>
        <v>0</v>
      </c>
      <c r="AT17" s="23">
        <f t="shared" ref="AT17" si="37">IFERROR(AT16+AS17, 0)</f>
        <v>0</v>
      </c>
      <c r="AU17" s="23">
        <f t="shared" ref="AU17:AV17" si="38">IFERROR(AU16+AT17, 0)</f>
        <v>0</v>
      </c>
      <c r="AV17" s="23">
        <f t="shared" si="38"/>
        <v>0</v>
      </c>
      <c r="AW17" s="23">
        <f t="shared" ref="AW17" si="39">IFERROR(AW16+AV17, 0)</f>
        <v>0</v>
      </c>
      <c r="AX17" s="23">
        <f t="shared" ref="AX17" si="40">IFERROR(AX16+AW17, 0)</f>
        <v>0</v>
      </c>
      <c r="AY17" s="23">
        <f t="shared" ref="AY17" si="41">IFERROR(AY16+AX17, 0)</f>
        <v>0</v>
      </c>
      <c r="AZ17" s="23">
        <f t="shared" ref="AZ17" si="42">IFERROR(AZ16+AY17, 0)</f>
        <v>0</v>
      </c>
      <c r="BA17" s="23">
        <f t="shared" ref="BA17" si="43">IFERROR(BA16+AZ17, 0)</f>
        <v>0</v>
      </c>
      <c r="BB17" s="23">
        <f t="shared" ref="BB17:BC17" si="44">IFERROR(BB16+BA17, 0)</f>
        <v>0</v>
      </c>
      <c r="BC17" s="23">
        <f t="shared" si="44"/>
        <v>0</v>
      </c>
      <c r="BD17" s="23">
        <f t="shared" ref="BD17" si="45">IFERROR(BD16+BC17, 0)</f>
        <v>0</v>
      </c>
      <c r="BE17" s="23">
        <f t="shared" ref="BE17" si="46">IFERROR(BE16+BD17, 0)</f>
        <v>0</v>
      </c>
      <c r="BF17" s="23">
        <f t="shared" ref="BF17" si="47">IFERROR(BF16+BE17, 0)</f>
        <v>0</v>
      </c>
      <c r="BG17" s="23">
        <f t="shared" ref="BG17" si="48">IFERROR(BG16+BF17, 0)</f>
        <v>0</v>
      </c>
      <c r="BH17" s="23">
        <f t="shared" ref="BH17" si="49">IFERROR(BH16+BG17, 0)</f>
        <v>0</v>
      </c>
      <c r="BI17" s="23">
        <f t="shared" ref="BI17:BJ17" si="50">IFERROR(BI16+BH17, 0)</f>
        <v>0</v>
      </c>
      <c r="BJ17" s="23">
        <f t="shared" si="50"/>
        <v>0</v>
      </c>
      <c r="BK17" s="23">
        <f t="shared" ref="BK17" si="51">IFERROR(BK16+BJ17, 0)</f>
        <v>0</v>
      </c>
      <c r="BL17" s="23">
        <f t="shared" ref="BL17" si="52">IFERROR(BL16+BK17, 0)</f>
        <v>0</v>
      </c>
      <c r="BM17" s="23">
        <f t="shared" ref="BM17" si="53">IFERROR(BM16+BL17, 0)</f>
        <v>0</v>
      </c>
    </row>
    <row r="18" spans="1:71" s="23" customFormat="1" x14ac:dyDescent="0.35">
      <c r="A18" s="129"/>
      <c r="C18" s="103"/>
    </row>
    <row r="19" spans="1:71" s="22" customFormat="1" x14ac:dyDescent="0.35">
      <c r="C19" s="105"/>
    </row>
    <row r="20" spans="1:71" s="28" customFormat="1" x14ac:dyDescent="0.35">
      <c r="A20" s="4"/>
      <c r="B20" s="29" t="s">
        <v>98</v>
      </c>
      <c r="C20" s="106"/>
      <c r="D20" s="30"/>
      <c r="E20" s="30"/>
      <c r="F20" s="30"/>
      <c r="G20" s="30"/>
      <c r="H20" s="30"/>
      <c r="I20" s="30"/>
    </row>
    <row r="21" spans="1:71" x14ac:dyDescent="0.35">
      <c r="B21" s="4" t="s">
        <v>18</v>
      </c>
      <c r="C21" s="107">
        <f>SUM(E21:BM21)</f>
        <v>0</v>
      </c>
      <c r="D21" s="113"/>
      <c r="E21" s="113">
        <f>IF(ISBLANK('New Site'!$D$12),HLOOKUP($C$5, Scenarios!$D$7:$AD$27, MATCH($B$21, Scenarios!$C$7:$C$28, FALSE), FALSE),'New Site'!$D$12)</f>
        <v>0</v>
      </c>
      <c r="F21" s="113">
        <f>IF(ISBLANK('New Site'!$D$12),HLOOKUP($C$5, Scenarios!$D$7:$AD$27, MATCH($B$21, Scenarios!$C$7:$C$28, FALSE), FALSE),'New Site'!$D$12)</f>
        <v>0</v>
      </c>
      <c r="G21" s="113">
        <f>IF(ISBLANK('New Site'!$D$12),HLOOKUP($C$5, Scenarios!$D$7:$AD$27, MATCH($B$21, Scenarios!$C$7:$C$28, FALSE), FALSE),'New Site'!$D$12)</f>
        <v>0</v>
      </c>
      <c r="H21" s="113">
        <f>IF(ISBLANK('New Site'!$D$12),HLOOKUP($C$5, Scenarios!$D$7:$AD$27, MATCH($B$21, Scenarios!$C$7:$C$28, FALSE), FALSE),'New Site'!$D$12)</f>
        <v>0</v>
      </c>
      <c r="I21" s="113">
        <f>IF(ISBLANK('New Site'!$D$12),HLOOKUP($C$5, Scenarios!$D$7:$AD$27, MATCH($B$21, Scenarios!$C$7:$C$28, FALSE), FALSE),'New Site'!$D$12)</f>
        <v>0</v>
      </c>
      <c r="J21" s="113">
        <f>IF(ISBLANK('New Site'!$D$12),HLOOKUP($C$5, Scenarios!$D$7:$AD$27, MATCH($B$21, Scenarios!$C$7:$C$28, FALSE), FALSE),'New Site'!$D$12)</f>
        <v>0</v>
      </c>
      <c r="K21" s="113">
        <f>IF(ISBLANK('New Site'!$D$12),HLOOKUP($C$5, Scenarios!$D$7:$AD$27, MATCH($B$21, Scenarios!$C$7:$C$28, FALSE), FALSE),'New Site'!$D$12)</f>
        <v>0</v>
      </c>
      <c r="L21" s="113">
        <f>IF(ISBLANK('New Site'!$D$12),HLOOKUP($C$5, Scenarios!$D$7:$AD$27, MATCH($B$21, Scenarios!$C$7:$C$28, FALSE), FALSE),'New Site'!$D$12)</f>
        <v>0</v>
      </c>
      <c r="M21" s="113">
        <f>IF(ISBLANK('New Site'!$D$12),HLOOKUP($C$5, Scenarios!$D$7:$AD$27, MATCH($B$21, Scenarios!$C$7:$C$28, FALSE), FALSE),'New Site'!$D$12)</f>
        <v>0</v>
      </c>
      <c r="N21" s="113">
        <f>IF(ISBLANK('New Site'!$D$12),HLOOKUP($C$5, Scenarios!$D$7:$AD$27, MATCH($B$21, Scenarios!$C$7:$C$28, FALSE), FALSE),'New Site'!$D$12)</f>
        <v>0</v>
      </c>
      <c r="O21" s="113">
        <f>IF(ISBLANK('New Site'!$D$12),HLOOKUP($C$5, Scenarios!$D$7:$AD$27, MATCH($B$21, Scenarios!$C$7:$C$28, FALSE), FALSE),'New Site'!$D$12)</f>
        <v>0</v>
      </c>
      <c r="P21" s="113">
        <f>IF(ISBLANK('New Site'!$D$12),HLOOKUP($C$5, Scenarios!$D$7:$AD$27, MATCH($B$21, Scenarios!$C$7:$C$28, FALSE), FALSE),'New Site'!$D$12)</f>
        <v>0</v>
      </c>
      <c r="Q21" s="113">
        <f>IF(ISBLANK('New Site'!$D$12),HLOOKUP($C$5, Scenarios!$D$7:$AD$27, MATCH($B$21, Scenarios!$C$7:$C$28, FALSE), FALSE),'New Site'!$D$12)</f>
        <v>0</v>
      </c>
      <c r="R21" s="113">
        <f>IF(ISBLANK('New Site'!$D$12),HLOOKUP($C$5, Scenarios!$D$7:$AD$27, MATCH($B$21, Scenarios!$C$7:$C$28, FALSE), FALSE),'New Site'!$D$12)</f>
        <v>0</v>
      </c>
      <c r="S21" s="113">
        <f>IF(ISBLANK('New Site'!$D$12),HLOOKUP($C$5, Scenarios!$D$7:$AD$27, MATCH($B$21, Scenarios!$C$7:$C$28, FALSE), FALSE),'New Site'!$D$12)</f>
        <v>0</v>
      </c>
      <c r="T21" s="113">
        <f>IF(ISBLANK('New Site'!$D$12),HLOOKUP($C$5, Scenarios!$D$7:$AD$27, MATCH($B$21, Scenarios!$C$7:$C$28, FALSE), FALSE),'New Site'!$D$12)</f>
        <v>0</v>
      </c>
      <c r="U21" s="113">
        <f>IF(ISBLANK('New Site'!$D$12),HLOOKUP($C$5, Scenarios!$D$7:$AD$27, MATCH($B$21, Scenarios!$C$7:$C$28, FALSE), FALSE),'New Site'!$D$12)</f>
        <v>0</v>
      </c>
      <c r="V21" s="113">
        <f>IF(ISBLANK('New Site'!$D$12),HLOOKUP($C$5, Scenarios!$D$7:$AD$27, MATCH($B$21, Scenarios!$C$7:$C$28, FALSE), FALSE),'New Site'!$D$12)</f>
        <v>0</v>
      </c>
      <c r="W21" s="113">
        <f>IF(ISBLANK('New Site'!$D$12),HLOOKUP($C$5, Scenarios!$D$7:$AD$27, MATCH($B$21, Scenarios!$C$7:$C$28, FALSE), FALSE),'New Site'!$D$12)</f>
        <v>0</v>
      </c>
      <c r="X21" s="113">
        <f>IF(ISBLANK('New Site'!$D$12),HLOOKUP($C$5, Scenarios!$D$7:$AD$27, MATCH($B$21, Scenarios!$C$7:$C$28, FALSE), FALSE),'New Site'!$D$12)</f>
        <v>0</v>
      </c>
      <c r="Y21" s="113">
        <f>IF(ISBLANK('New Site'!$D$12),HLOOKUP($C$5, Scenarios!$D$7:$AD$27, MATCH($B$21, Scenarios!$C$7:$C$28, FALSE), FALSE),'New Site'!$D$12)</f>
        <v>0</v>
      </c>
      <c r="Z21" s="113">
        <f>IF(ISBLANK('New Site'!$D$12),HLOOKUP($C$5, Scenarios!$D$7:$AD$27, MATCH($B$21, Scenarios!$C$7:$C$28, FALSE), FALSE),'New Site'!$D$12)</f>
        <v>0</v>
      </c>
      <c r="AA21" s="113">
        <f>IF(ISBLANK('New Site'!$D$12),HLOOKUP($C$5, Scenarios!$D$7:$AD$27, MATCH($B$21, Scenarios!$C$7:$C$28, FALSE), FALSE),'New Site'!$D$12)</f>
        <v>0</v>
      </c>
      <c r="AB21" s="113">
        <f>IF(ISBLANK('New Site'!$D$12),HLOOKUP($C$5, Scenarios!$D$7:$AD$27, MATCH($B$21, Scenarios!$C$7:$C$28, FALSE), FALSE),'New Site'!$D$12)</f>
        <v>0</v>
      </c>
      <c r="AC21" s="113">
        <f>IF(ISBLANK('New Site'!$D$12),HLOOKUP($C$5, Scenarios!$D$7:$AD$27, MATCH($B$21, Scenarios!$C$7:$C$28, FALSE), FALSE),'New Site'!$D$12)</f>
        <v>0</v>
      </c>
      <c r="AD21" s="113">
        <f>IF(ISBLANK('New Site'!$D$12),HLOOKUP($C$5, Scenarios!$D$7:$AD$27, MATCH($B$21, Scenarios!$C$7:$C$28, FALSE), FALSE),'New Site'!$D$12)</f>
        <v>0</v>
      </c>
      <c r="AE21" s="113">
        <f>IF(ISBLANK('New Site'!$D$12),HLOOKUP($C$5, Scenarios!$D$7:$AD$27, MATCH($B$21, Scenarios!$C$7:$C$28, FALSE), FALSE),'New Site'!$D$12)</f>
        <v>0</v>
      </c>
      <c r="AF21" s="113">
        <f>IF(ISBLANK('New Site'!$D$12),HLOOKUP($C$5, Scenarios!$D$7:$AD$27, MATCH($B$21, Scenarios!$C$7:$C$28, FALSE), FALSE),'New Site'!$D$12)</f>
        <v>0</v>
      </c>
      <c r="AG21" s="113">
        <f>IF(ISBLANK('New Site'!$D$12),HLOOKUP($C$5, Scenarios!$D$7:$AD$27, MATCH($B$21, Scenarios!$C$7:$C$28, FALSE), FALSE),'New Site'!$D$12)</f>
        <v>0</v>
      </c>
      <c r="AH21" s="113">
        <f>IF(ISBLANK('New Site'!$D$12),HLOOKUP($C$5, Scenarios!$D$7:$AD$27, MATCH($B$21, Scenarios!$C$7:$C$28, FALSE), FALSE),'New Site'!$D$12)</f>
        <v>0</v>
      </c>
      <c r="AI21" s="113">
        <f>IF(ISBLANK('New Site'!$D$12),HLOOKUP($C$5, Scenarios!$D$7:$AD$27, MATCH($B$21, Scenarios!$C$7:$C$28, FALSE), FALSE),'New Site'!$D$12)</f>
        <v>0</v>
      </c>
      <c r="AJ21" s="113">
        <f>IF(ISBLANK('New Site'!$D$12),HLOOKUP($C$5, Scenarios!$D$7:$AD$27, MATCH($B$21, Scenarios!$C$7:$C$28, FALSE), FALSE),'New Site'!$D$12)</f>
        <v>0</v>
      </c>
      <c r="AK21" s="113">
        <f>IF(ISBLANK('New Site'!$D$12),HLOOKUP($C$5, Scenarios!$D$7:$AD$27, MATCH($B$21, Scenarios!$C$7:$C$28, FALSE), FALSE),'New Site'!$D$12)</f>
        <v>0</v>
      </c>
      <c r="AL21" s="113">
        <f>IF(ISBLANK('New Site'!$D$12),HLOOKUP($C$5, Scenarios!$D$7:$AD$27, MATCH($B$21, Scenarios!$C$7:$C$28, FALSE), FALSE),'New Site'!$D$12)</f>
        <v>0</v>
      </c>
      <c r="AM21" s="113">
        <f>IF(ISBLANK('New Site'!$D$12),HLOOKUP($C$5, Scenarios!$D$7:$AD$27, MATCH($B$21, Scenarios!$C$7:$C$28, FALSE), FALSE),'New Site'!$D$12)</f>
        <v>0</v>
      </c>
      <c r="AN21" s="113">
        <f>IF(ISBLANK('New Site'!$D$12),HLOOKUP($C$5, Scenarios!$D$7:$AD$27, MATCH($B$21, Scenarios!$C$7:$C$28, FALSE), FALSE),'New Site'!$D$12)</f>
        <v>0</v>
      </c>
      <c r="AO21" s="113">
        <f>IF(ISBLANK('New Site'!$D$12),HLOOKUP($C$5, Scenarios!$D$7:$AD$27, MATCH($B$21, Scenarios!$C$7:$C$28, FALSE), FALSE),'New Site'!$D$12)</f>
        <v>0</v>
      </c>
      <c r="AP21" s="113">
        <f>IF(ISBLANK('New Site'!$D$12),HLOOKUP($C$5, Scenarios!$D$7:$AD$27, MATCH($B$21, Scenarios!$C$7:$C$28, FALSE), FALSE),'New Site'!$D$12)</f>
        <v>0</v>
      </c>
      <c r="AQ21" s="113">
        <f>IF(ISBLANK('New Site'!$D$12),HLOOKUP($C$5, Scenarios!$D$7:$AD$27, MATCH($B$21, Scenarios!$C$7:$C$28, FALSE), FALSE),'New Site'!$D$12)</f>
        <v>0</v>
      </c>
      <c r="AR21" s="113">
        <f>IF(ISBLANK('New Site'!$D$12),HLOOKUP($C$5, Scenarios!$D$7:$AD$27, MATCH($B$21, Scenarios!$C$7:$C$28, FALSE), FALSE),'New Site'!$D$12)</f>
        <v>0</v>
      </c>
      <c r="AS21" s="113">
        <f>IF(ISBLANK('New Site'!$D$12),HLOOKUP($C$5, Scenarios!$D$7:$AD$27, MATCH($B$21, Scenarios!$C$7:$C$28, FALSE), FALSE),'New Site'!$D$12)</f>
        <v>0</v>
      </c>
      <c r="AT21" s="113">
        <f>IF(ISBLANK('New Site'!$D$12),HLOOKUP($C$5, Scenarios!$D$7:$AD$27, MATCH($B$21, Scenarios!$C$7:$C$28, FALSE), FALSE),'New Site'!$D$12)</f>
        <v>0</v>
      </c>
      <c r="AU21" s="113">
        <f>IF(ISBLANK('New Site'!$D$12),HLOOKUP($C$5, Scenarios!$D$7:$AD$27, MATCH($B$21, Scenarios!$C$7:$C$28, FALSE), FALSE),'New Site'!$D$12)</f>
        <v>0</v>
      </c>
      <c r="AV21" s="113">
        <f>IF(ISBLANK('New Site'!$D$12),HLOOKUP($C$5, Scenarios!$D$7:$AD$27, MATCH($B$21, Scenarios!$C$7:$C$28, FALSE), FALSE),'New Site'!$D$12)</f>
        <v>0</v>
      </c>
      <c r="AW21" s="113">
        <f>IF(ISBLANK('New Site'!$D$12),HLOOKUP($C$5, Scenarios!$D$7:$AD$27, MATCH($B$21, Scenarios!$C$7:$C$28, FALSE), FALSE),'New Site'!$D$12)</f>
        <v>0</v>
      </c>
      <c r="AX21" s="113">
        <f>IF(ISBLANK('New Site'!$D$12),HLOOKUP($C$5, Scenarios!$D$7:$AD$27, MATCH($B$21, Scenarios!$C$7:$C$28, FALSE), FALSE),'New Site'!$D$12)</f>
        <v>0</v>
      </c>
      <c r="AY21" s="113">
        <f>IF(ISBLANK('New Site'!$D$12),HLOOKUP($C$5, Scenarios!$D$7:$AD$27, MATCH($B$21, Scenarios!$C$7:$C$28, FALSE), FALSE),'New Site'!$D$12)</f>
        <v>0</v>
      </c>
      <c r="AZ21" s="113">
        <f>IF(ISBLANK('New Site'!$D$12),HLOOKUP($C$5, Scenarios!$D$7:$AD$27, MATCH($B$21, Scenarios!$C$7:$C$28, FALSE), FALSE),'New Site'!$D$12)</f>
        <v>0</v>
      </c>
      <c r="BA21" s="113">
        <f>IF(ISBLANK('New Site'!$D$12),HLOOKUP($C$5, Scenarios!$D$7:$AD$27, MATCH($B$21, Scenarios!$C$7:$C$28, FALSE), FALSE),'New Site'!$D$12)</f>
        <v>0</v>
      </c>
      <c r="BB21" s="113">
        <f>IF(ISBLANK('New Site'!$D$12),HLOOKUP($C$5, Scenarios!$D$7:$AD$27, MATCH($B$21, Scenarios!$C$7:$C$28, FALSE), FALSE),'New Site'!$D$12)</f>
        <v>0</v>
      </c>
      <c r="BC21" s="113">
        <f>IF(ISBLANK('New Site'!$D$12),HLOOKUP($C$5, Scenarios!$D$7:$AD$27, MATCH($B$21, Scenarios!$C$7:$C$28, FALSE), FALSE),'New Site'!$D$12)</f>
        <v>0</v>
      </c>
      <c r="BD21" s="113">
        <f>IF(ISBLANK('New Site'!$D$12),HLOOKUP($C$5, Scenarios!$D$7:$AD$27, MATCH($B$21, Scenarios!$C$7:$C$28, FALSE), FALSE),'New Site'!$D$12)</f>
        <v>0</v>
      </c>
      <c r="BE21" s="113">
        <f>IF(ISBLANK('New Site'!$D$12),HLOOKUP($C$5, Scenarios!$D$7:$AD$27, MATCH($B$21, Scenarios!$C$7:$C$28, FALSE), FALSE),'New Site'!$D$12)</f>
        <v>0</v>
      </c>
      <c r="BF21" s="113">
        <f>IF(ISBLANK('New Site'!$D$12),HLOOKUP($C$5, Scenarios!$D$7:$AD$27, MATCH($B$21, Scenarios!$C$7:$C$28, FALSE), FALSE),'New Site'!$D$12)</f>
        <v>0</v>
      </c>
      <c r="BG21" s="113">
        <f>IF(ISBLANK('New Site'!$D$12),HLOOKUP($C$5, Scenarios!$D$7:$AD$27, MATCH($B$21, Scenarios!$C$7:$C$28, FALSE), FALSE),'New Site'!$D$12)</f>
        <v>0</v>
      </c>
      <c r="BH21" s="113">
        <f>IF(ISBLANK('New Site'!$D$12),HLOOKUP($C$5, Scenarios!$D$7:$AD$27, MATCH($B$21, Scenarios!$C$7:$C$28, FALSE), FALSE),'New Site'!$D$12)</f>
        <v>0</v>
      </c>
      <c r="BI21" s="113">
        <f>IF(ISBLANK('New Site'!$D$12),HLOOKUP($C$5, Scenarios!$D$7:$AD$27, MATCH($B$21, Scenarios!$C$7:$C$28, FALSE), FALSE),'New Site'!$D$12)</f>
        <v>0</v>
      </c>
      <c r="BJ21" s="113">
        <f>IF(ISBLANK('New Site'!$D$12),HLOOKUP($C$5, Scenarios!$D$7:$AD$27, MATCH($B$21, Scenarios!$C$7:$C$28, FALSE), FALSE),'New Site'!$D$12)</f>
        <v>0</v>
      </c>
      <c r="BK21" s="113">
        <f>IF(ISBLANK('New Site'!$D$12),HLOOKUP($C$5, Scenarios!$D$7:$AD$27, MATCH($B$21, Scenarios!$C$7:$C$28, FALSE), FALSE),'New Site'!$D$12)</f>
        <v>0</v>
      </c>
      <c r="BL21" s="113">
        <f>IF(ISBLANK('New Site'!$D$12),HLOOKUP($C$5, Scenarios!$D$7:$AD$27, MATCH($B$21, Scenarios!$C$7:$C$28, FALSE), FALSE),'New Site'!$D$12)</f>
        <v>0</v>
      </c>
      <c r="BM21" s="113">
        <f>IF(ISBLANK('New Site'!$D$12),HLOOKUP($C$5, Scenarios!$D$7:$AD$27, MATCH($B$21, Scenarios!$C$7:$C$28, FALSE), FALSE),'New Site'!$D$12)</f>
        <v>0</v>
      </c>
    </row>
    <row r="22" spans="1:71" x14ac:dyDescent="0.35">
      <c r="B22" s="4" t="s">
        <v>99</v>
      </c>
      <c r="C22" s="107">
        <f>SUM(E22:BM22)</f>
        <v>0</v>
      </c>
      <c r="D22" s="5"/>
      <c r="E22" s="5">
        <f>IF(ISBLANK('New Site'!$D$13),HLOOKUP($C$5, Scenarios!$D$7:$AD$27, MATCH($B$22, Scenarios!$C$7:$C$28, FALSE), FALSE),('New Site'!$D$13*'New Site'!$I$12)/1000)</f>
        <v>0</v>
      </c>
      <c r="F22" s="5">
        <f>E22*(1-$B$71)</f>
        <v>0</v>
      </c>
      <c r="G22" s="5">
        <f t="shared" ref="G22:BM22" si="54">F22*(1-$B$71)</f>
        <v>0</v>
      </c>
      <c r="H22" s="5">
        <f t="shared" si="54"/>
        <v>0</v>
      </c>
      <c r="I22" s="5">
        <f t="shared" si="54"/>
        <v>0</v>
      </c>
      <c r="J22" s="5">
        <f t="shared" si="54"/>
        <v>0</v>
      </c>
      <c r="K22" s="5">
        <f t="shared" si="54"/>
        <v>0</v>
      </c>
      <c r="L22" s="5">
        <f t="shared" si="54"/>
        <v>0</v>
      </c>
      <c r="M22" s="5">
        <f t="shared" si="54"/>
        <v>0</v>
      </c>
      <c r="N22" s="5">
        <f t="shared" si="54"/>
        <v>0</v>
      </c>
      <c r="O22" s="5">
        <f t="shared" si="54"/>
        <v>0</v>
      </c>
      <c r="P22" s="5">
        <f t="shared" si="54"/>
        <v>0</v>
      </c>
      <c r="Q22" s="5">
        <f t="shared" si="54"/>
        <v>0</v>
      </c>
      <c r="R22" s="5">
        <f t="shared" si="54"/>
        <v>0</v>
      </c>
      <c r="S22" s="5">
        <f t="shared" si="54"/>
        <v>0</v>
      </c>
      <c r="T22" s="5">
        <f t="shared" si="54"/>
        <v>0</v>
      </c>
      <c r="U22" s="5">
        <f t="shared" si="54"/>
        <v>0</v>
      </c>
      <c r="V22" s="5">
        <f t="shared" si="54"/>
        <v>0</v>
      </c>
      <c r="W22" s="5">
        <f t="shared" si="54"/>
        <v>0</v>
      </c>
      <c r="X22" s="5">
        <f t="shared" si="54"/>
        <v>0</v>
      </c>
      <c r="Y22" s="5">
        <f t="shared" si="54"/>
        <v>0</v>
      </c>
      <c r="Z22" s="5">
        <f t="shared" si="54"/>
        <v>0</v>
      </c>
      <c r="AA22" s="5">
        <f t="shared" si="54"/>
        <v>0</v>
      </c>
      <c r="AB22" s="5">
        <f t="shared" si="54"/>
        <v>0</v>
      </c>
      <c r="AC22" s="5">
        <f t="shared" si="54"/>
        <v>0</v>
      </c>
      <c r="AD22" s="5">
        <f t="shared" si="54"/>
        <v>0</v>
      </c>
      <c r="AE22" s="5">
        <f t="shared" si="54"/>
        <v>0</v>
      </c>
      <c r="AF22" s="5">
        <f t="shared" si="54"/>
        <v>0</v>
      </c>
      <c r="AG22" s="5">
        <f t="shared" si="54"/>
        <v>0</v>
      </c>
      <c r="AH22" s="5">
        <f t="shared" si="54"/>
        <v>0</v>
      </c>
      <c r="AI22" s="5">
        <f t="shared" si="54"/>
        <v>0</v>
      </c>
      <c r="AJ22" s="5">
        <f t="shared" si="54"/>
        <v>0</v>
      </c>
      <c r="AK22" s="5">
        <f t="shared" si="54"/>
        <v>0</v>
      </c>
      <c r="AL22" s="5">
        <f t="shared" si="54"/>
        <v>0</v>
      </c>
      <c r="AM22" s="5">
        <f t="shared" si="54"/>
        <v>0</v>
      </c>
      <c r="AN22" s="5">
        <f t="shared" si="54"/>
        <v>0</v>
      </c>
      <c r="AO22" s="5">
        <f t="shared" si="54"/>
        <v>0</v>
      </c>
      <c r="AP22" s="5">
        <f t="shared" si="54"/>
        <v>0</v>
      </c>
      <c r="AQ22" s="5">
        <f t="shared" si="54"/>
        <v>0</v>
      </c>
      <c r="AR22" s="5">
        <f t="shared" si="54"/>
        <v>0</v>
      </c>
      <c r="AS22" s="5">
        <f t="shared" si="54"/>
        <v>0</v>
      </c>
      <c r="AT22" s="5">
        <f t="shared" si="54"/>
        <v>0</v>
      </c>
      <c r="AU22" s="5">
        <f t="shared" si="54"/>
        <v>0</v>
      </c>
      <c r="AV22" s="5">
        <f t="shared" si="54"/>
        <v>0</v>
      </c>
      <c r="AW22" s="5">
        <f t="shared" si="54"/>
        <v>0</v>
      </c>
      <c r="AX22" s="5">
        <f t="shared" si="54"/>
        <v>0</v>
      </c>
      <c r="AY22" s="5">
        <f t="shared" si="54"/>
        <v>0</v>
      </c>
      <c r="AZ22" s="5">
        <f t="shared" si="54"/>
        <v>0</v>
      </c>
      <c r="BA22" s="5">
        <f t="shared" si="54"/>
        <v>0</v>
      </c>
      <c r="BB22" s="5">
        <f t="shared" si="54"/>
        <v>0</v>
      </c>
      <c r="BC22" s="5">
        <f t="shared" si="54"/>
        <v>0</v>
      </c>
      <c r="BD22" s="5">
        <f t="shared" si="54"/>
        <v>0</v>
      </c>
      <c r="BE22" s="5">
        <f t="shared" si="54"/>
        <v>0</v>
      </c>
      <c r="BF22" s="5">
        <f t="shared" si="54"/>
        <v>0</v>
      </c>
      <c r="BG22" s="5">
        <f t="shared" si="54"/>
        <v>0</v>
      </c>
      <c r="BH22" s="5">
        <f t="shared" si="54"/>
        <v>0</v>
      </c>
      <c r="BI22" s="5">
        <f t="shared" si="54"/>
        <v>0</v>
      </c>
      <c r="BJ22" s="5">
        <f t="shared" si="54"/>
        <v>0</v>
      </c>
      <c r="BK22" s="5">
        <f t="shared" si="54"/>
        <v>0</v>
      </c>
      <c r="BL22" s="5">
        <f t="shared" si="54"/>
        <v>0</v>
      </c>
      <c r="BM22" s="5">
        <f t="shared" si="54"/>
        <v>0</v>
      </c>
      <c r="BN22" s="5"/>
      <c r="BO22" s="5"/>
      <c r="BP22" s="5"/>
      <c r="BQ22" s="5"/>
      <c r="BR22" s="5"/>
      <c r="BS22" s="5"/>
    </row>
    <row r="23" spans="1:71" x14ac:dyDescent="0.35">
      <c r="B23" s="5"/>
      <c r="C23" s="107"/>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row>
    <row r="24" spans="1:71" x14ac:dyDescent="0.35">
      <c r="B24" s="218" t="s">
        <v>100</v>
      </c>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row>
    <row r="25" spans="1:71" s="118" customFormat="1" x14ac:dyDescent="0.35">
      <c r="A25" s="4"/>
      <c r="B25" s="120" t="s">
        <v>101</v>
      </c>
      <c r="C25" s="122"/>
      <c r="D25" s="123"/>
      <c r="E25" s="124">
        <f>'New Site'!H30</f>
        <v>135</v>
      </c>
      <c r="F25" s="124">
        <f>E25</f>
        <v>135</v>
      </c>
      <c r="G25" s="124">
        <f t="shared" ref="G25:AL25" si="55">F25*(1+$B$75)</f>
        <v>137.69999999999999</v>
      </c>
      <c r="H25" s="124">
        <f t="shared" si="55"/>
        <v>140.45399999999998</v>
      </c>
      <c r="I25" s="124">
        <f t="shared" si="55"/>
        <v>143.26307999999997</v>
      </c>
      <c r="J25" s="124">
        <f t="shared" si="55"/>
        <v>146.12834159999997</v>
      </c>
      <c r="K25" s="124">
        <f t="shared" si="55"/>
        <v>149.05090843199997</v>
      </c>
      <c r="L25" s="124">
        <f t="shared" si="55"/>
        <v>152.03192660063996</v>
      </c>
      <c r="M25" s="124">
        <f t="shared" si="55"/>
        <v>155.07256513265276</v>
      </c>
      <c r="N25" s="124">
        <f t="shared" si="55"/>
        <v>158.17401643530582</v>
      </c>
      <c r="O25" s="124">
        <f t="shared" si="55"/>
        <v>161.33749676401195</v>
      </c>
      <c r="P25" s="124">
        <f t="shared" si="55"/>
        <v>164.5642466992922</v>
      </c>
      <c r="Q25" s="124">
        <f t="shared" si="55"/>
        <v>167.85553163327805</v>
      </c>
      <c r="R25" s="124">
        <f t="shared" si="55"/>
        <v>171.2126422659436</v>
      </c>
      <c r="S25" s="124">
        <f t="shared" si="55"/>
        <v>174.63689511126248</v>
      </c>
      <c r="T25" s="124">
        <f t="shared" si="55"/>
        <v>178.12963301348773</v>
      </c>
      <c r="U25" s="124">
        <f t="shared" si="55"/>
        <v>181.69222567375749</v>
      </c>
      <c r="V25" s="124">
        <f t="shared" si="55"/>
        <v>185.32607018723263</v>
      </c>
      <c r="W25" s="124">
        <f t="shared" si="55"/>
        <v>189.03259159097729</v>
      </c>
      <c r="X25" s="124">
        <f t="shared" si="55"/>
        <v>192.81324342279683</v>
      </c>
      <c r="Y25" s="124">
        <f t="shared" si="55"/>
        <v>196.66950829125278</v>
      </c>
      <c r="Z25" s="124">
        <f t="shared" si="55"/>
        <v>200.60289845707783</v>
      </c>
      <c r="AA25" s="124">
        <f t="shared" si="55"/>
        <v>204.61495642621938</v>
      </c>
      <c r="AB25" s="124">
        <f t="shared" si="55"/>
        <v>208.70725555474377</v>
      </c>
      <c r="AC25" s="124">
        <f t="shared" si="55"/>
        <v>212.88140066583864</v>
      </c>
      <c r="AD25" s="124">
        <f t="shared" si="55"/>
        <v>217.13902867915542</v>
      </c>
      <c r="AE25" s="124">
        <f t="shared" si="55"/>
        <v>221.48180925273851</v>
      </c>
      <c r="AF25" s="124">
        <f t="shared" si="55"/>
        <v>225.91144543779328</v>
      </c>
      <c r="AG25" s="124">
        <f t="shared" si="55"/>
        <v>230.42967434654915</v>
      </c>
      <c r="AH25" s="124">
        <f t="shared" si="55"/>
        <v>235.03826783348015</v>
      </c>
      <c r="AI25" s="124">
        <f t="shared" si="55"/>
        <v>239.73903319014977</v>
      </c>
      <c r="AJ25" s="124">
        <f t="shared" si="55"/>
        <v>244.53381385395278</v>
      </c>
      <c r="AK25" s="124">
        <f t="shared" si="55"/>
        <v>249.42449013103183</v>
      </c>
      <c r="AL25" s="124">
        <f t="shared" si="55"/>
        <v>254.41297993365248</v>
      </c>
      <c r="AM25" s="124">
        <f t="shared" ref="AM25:BM25" si="56">AL25*(1+$B$75)</f>
        <v>259.50123953232554</v>
      </c>
      <c r="AN25" s="124">
        <f t="shared" si="56"/>
        <v>264.69126432297207</v>
      </c>
      <c r="AO25" s="124">
        <f t="shared" si="56"/>
        <v>269.9850896094315</v>
      </c>
      <c r="AP25" s="124">
        <f t="shared" si="56"/>
        <v>275.38479140162013</v>
      </c>
      <c r="AQ25" s="124">
        <f t="shared" si="56"/>
        <v>280.89248722965255</v>
      </c>
      <c r="AR25" s="124">
        <f t="shared" si="56"/>
        <v>286.5103369742456</v>
      </c>
      <c r="AS25" s="124">
        <f t="shared" si="56"/>
        <v>292.24054371373052</v>
      </c>
      <c r="AT25" s="124">
        <f t="shared" si="56"/>
        <v>298.08535458800515</v>
      </c>
      <c r="AU25" s="124">
        <f t="shared" si="56"/>
        <v>304.04706167976525</v>
      </c>
      <c r="AV25" s="124">
        <f t="shared" si="56"/>
        <v>310.12800291336055</v>
      </c>
      <c r="AW25" s="124">
        <f t="shared" si="56"/>
        <v>316.33056297162778</v>
      </c>
      <c r="AX25" s="124">
        <f t="shared" si="56"/>
        <v>322.65717423106037</v>
      </c>
      <c r="AY25" s="124">
        <f t="shared" si="56"/>
        <v>329.11031771568156</v>
      </c>
      <c r="AZ25" s="124">
        <f t="shared" si="56"/>
        <v>335.69252406999522</v>
      </c>
      <c r="BA25" s="124">
        <f t="shared" si="56"/>
        <v>342.40637455139512</v>
      </c>
      <c r="BB25" s="124">
        <f t="shared" si="56"/>
        <v>349.25450204242304</v>
      </c>
      <c r="BC25" s="124">
        <f t="shared" si="56"/>
        <v>356.23959208327153</v>
      </c>
      <c r="BD25" s="124">
        <f t="shared" si="56"/>
        <v>363.36438392493699</v>
      </c>
      <c r="BE25" s="124">
        <f t="shared" si="56"/>
        <v>370.63167160343573</v>
      </c>
      <c r="BF25" s="124">
        <f t="shared" si="56"/>
        <v>378.04430503550446</v>
      </c>
      <c r="BG25" s="124">
        <f t="shared" si="56"/>
        <v>385.60519113621456</v>
      </c>
      <c r="BH25" s="124">
        <f t="shared" si="56"/>
        <v>393.31729495893887</v>
      </c>
      <c r="BI25" s="124">
        <f t="shared" si="56"/>
        <v>401.18364085811766</v>
      </c>
      <c r="BJ25" s="124">
        <f t="shared" si="56"/>
        <v>409.20731367528003</v>
      </c>
      <c r="BK25" s="124">
        <f t="shared" si="56"/>
        <v>417.39145994878567</v>
      </c>
      <c r="BL25" s="124">
        <f t="shared" si="56"/>
        <v>425.73928914776138</v>
      </c>
      <c r="BM25" s="124">
        <f t="shared" si="56"/>
        <v>434.25407493071663</v>
      </c>
      <c r="BN25" s="124"/>
      <c r="BO25" s="124"/>
      <c r="BP25" s="124"/>
      <c r="BQ25" s="124"/>
      <c r="BR25" s="124"/>
      <c r="BS25" s="124"/>
    </row>
    <row r="26" spans="1:71" s="23" customFormat="1" x14ac:dyDescent="0.35">
      <c r="A26" s="129"/>
      <c r="B26" s="47" t="s">
        <v>102</v>
      </c>
      <c r="C26" s="107"/>
      <c r="E26" s="5">
        <f>'New Site'!$D$31</f>
        <v>35</v>
      </c>
      <c r="F26" s="5">
        <f>'New Site'!$D$31</f>
        <v>35</v>
      </c>
      <c r="G26" s="5">
        <f t="shared" ref="G26:AL26" si="57">F26*(1+$B$75)</f>
        <v>35.700000000000003</v>
      </c>
      <c r="H26" s="5">
        <f t="shared" si="57"/>
        <v>36.414000000000001</v>
      </c>
      <c r="I26" s="5">
        <f t="shared" si="57"/>
        <v>37.14228</v>
      </c>
      <c r="J26" s="5">
        <f t="shared" si="57"/>
        <v>37.885125600000002</v>
      </c>
      <c r="K26" s="5">
        <f t="shared" si="57"/>
        <v>38.642828112000004</v>
      </c>
      <c r="L26" s="5">
        <f t="shared" si="57"/>
        <v>39.415684674240005</v>
      </c>
      <c r="M26" s="5">
        <f t="shared" si="57"/>
        <v>40.203998367724807</v>
      </c>
      <c r="N26" s="5">
        <f t="shared" si="57"/>
        <v>41.008078335079304</v>
      </c>
      <c r="O26" s="5">
        <f t="shared" si="57"/>
        <v>41.82823990178089</v>
      </c>
      <c r="P26" s="5">
        <f t="shared" si="57"/>
        <v>42.664804699816507</v>
      </c>
      <c r="Q26" s="5">
        <f t="shared" si="57"/>
        <v>43.518100793812835</v>
      </c>
      <c r="R26" s="5">
        <f t="shared" si="57"/>
        <v>44.388462809689095</v>
      </c>
      <c r="S26" s="5">
        <f t="shared" si="57"/>
        <v>45.27623206588288</v>
      </c>
      <c r="T26" s="5">
        <f t="shared" si="57"/>
        <v>46.181756707200542</v>
      </c>
      <c r="U26" s="5">
        <f t="shared" si="57"/>
        <v>47.105391841344556</v>
      </c>
      <c r="V26" s="5">
        <f t="shared" si="57"/>
        <v>48.047499678171448</v>
      </c>
      <c r="W26" s="5">
        <f t="shared" si="57"/>
        <v>49.00844967173488</v>
      </c>
      <c r="X26" s="5">
        <f t="shared" si="57"/>
        <v>49.988618665169575</v>
      </c>
      <c r="Y26" s="5">
        <f t="shared" si="57"/>
        <v>50.988391038472969</v>
      </c>
      <c r="Z26" s="5">
        <f t="shared" si="57"/>
        <v>52.008158859242428</v>
      </c>
      <c r="AA26" s="5">
        <f t="shared" si="57"/>
        <v>53.04832203642728</v>
      </c>
      <c r="AB26" s="5">
        <f t="shared" si="57"/>
        <v>54.109288477155829</v>
      </c>
      <c r="AC26" s="5">
        <f t="shared" si="57"/>
        <v>55.191474246698945</v>
      </c>
      <c r="AD26" s="5">
        <f t="shared" si="57"/>
        <v>56.295303731632927</v>
      </c>
      <c r="AE26" s="5">
        <f t="shared" si="57"/>
        <v>57.421209806265587</v>
      </c>
      <c r="AF26" s="5">
        <f t="shared" si="57"/>
        <v>58.569634002390899</v>
      </c>
      <c r="AG26" s="5">
        <f t="shared" si="57"/>
        <v>59.741026682438715</v>
      </c>
      <c r="AH26" s="5">
        <f t="shared" si="57"/>
        <v>60.935847216087488</v>
      </c>
      <c r="AI26" s="5">
        <f t="shared" si="57"/>
        <v>62.154564160409237</v>
      </c>
      <c r="AJ26" s="5">
        <f t="shared" si="57"/>
        <v>63.397655443617424</v>
      </c>
      <c r="AK26" s="5">
        <f t="shared" si="57"/>
        <v>64.665608552489772</v>
      </c>
      <c r="AL26" s="5">
        <f t="shared" si="57"/>
        <v>65.958920723539563</v>
      </c>
      <c r="AM26" s="5">
        <f t="shared" ref="AM26:BM26" si="58">AL26*(1+$B$75)</f>
        <v>67.278099138010361</v>
      </c>
      <c r="AN26" s="5">
        <f t="shared" si="58"/>
        <v>68.623661120770564</v>
      </c>
      <c r="AO26" s="5">
        <f t="shared" si="58"/>
        <v>69.996134343185972</v>
      </c>
      <c r="AP26" s="5">
        <f t="shared" si="58"/>
        <v>71.39605703004969</v>
      </c>
      <c r="AQ26" s="5">
        <f t="shared" si="58"/>
        <v>72.82397817065069</v>
      </c>
      <c r="AR26" s="5">
        <f t="shared" si="58"/>
        <v>74.280457734063702</v>
      </c>
      <c r="AS26" s="5">
        <f t="shared" si="58"/>
        <v>75.766066888744973</v>
      </c>
      <c r="AT26" s="5">
        <f t="shared" si="58"/>
        <v>77.28138822651988</v>
      </c>
      <c r="AU26" s="5">
        <f t="shared" si="58"/>
        <v>78.827015991050274</v>
      </c>
      <c r="AV26" s="5">
        <f t="shared" si="58"/>
        <v>80.403556310871281</v>
      </c>
      <c r="AW26" s="5">
        <f t="shared" si="58"/>
        <v>82.011627437088706</v>
      </c>
      <c r="AX26" s="5">
        <f t="shared" si="58"/>
        <v>83.651859985830484</v>
      </c>
      <c r="AY26" s="5">
        <f t="shared" si="58"/>
        <v>85.324897185547101</v>
      </c>
      <c r="AZ26" s="5">
        <f t="shared" si="58"/>
        <v>87.031395129258044</v>
      </c>
      <c r="BA26" s="5">
        <f t="shared" si="58"/>
        <v>88.772023031843204</v>
      </c>
      <c r="BB26" s="5">
        <f t="shared" si="58"/>
        <v>90.547463492480077</v>
      </c>
      <c r="BC26" s="5">
        <f t="shared" si="58"/>
        <v>92.358412762329678</v>
      </c>
      <c r="BD26" s="5">
        <f t="shared" si="58"/>
        <v>94.205581017576279</v>
      </c>
      <c r="BE26" s="5">
        <f t="shared" si="58"/>
        <v>96.089692637927811</v>
      </c>
      <c r="BF26" s="5">
        <f t="shared" si="58"/>
        <v>98.011486490686366</v>
      </c>
      <c r="BG26" s="5">
        <f t="shared" si="58"/>
        <v>99.971716220500099</v>
      </c>
      <c r="BH26" s="5">
        <f t="shared" si="58"/>
        <v>101.9711505449101</v>
      </c>
      <c r="BI26" s="5">
        <f t="shared" si="58"/>
        <v>104.01057355580831</v>
      </c>
      <c r="BJ26" s="5">
        <f t="shared" si="58"/>
        <v>106.09078502692448</v>
      </c>
      <c r="BK26" s="5">
        <f t="shared" si="58"/>
        <v>108.21260072746297</v>
      </c>
      <c r="BL26" s="5">
        <f t="shared" si="58"/>
        <v>110.37685274201223</v>
      </c>
      <c r="BM26" s="5">
        <f t="shared" si="58"/>
        <v>112.58438979685248</v>
      </c>
      <c r="BN26" s="5"/>
      <c r="BO26" s="5"/>
      <c r="BP26" s="5"/>
      <c r="BQ26" s="5"/>
      <c r="BR26" s="5"/>
      <c r="BS26" s="5"/>
    </row>
    <row r="27" spans="1:71" s="23" customFormat="1" x14ac:dyDescent="0.35">
      <c r="A27" s="129"/>
      <c r="B27" s="47" t="s">
        <v>103</v>
      </c>
      <c r="C27" s="107"/>
      <c r="E27" s="5" t="e">
        <f>'New Site'!#REF!</f>
        <v>#REF!</v>
      </c>
      <c r="F27" s="5" t="e">
        <f>'New Site'!#REF!</f>
        <v>#REF!</v>
      </c>
      <c r="G27" s="5" t="e">
        <f t="shared" ref="G27:AL27" si="59">F27*(1+$B$75)</f>
        <v>#REF!</v>
      </c>
      <c r="H27" s="5" t="e">
        <f t="shared" si="59"/>
        <v>#REF!</v>
      </c>
      <c r="I27" s="5" t="e">
        <f t="shared" si="59"/>
        <v>#REF!</v>
      </c>
      <c r="J27" s="5" t="e">
        <f t="shared" si="59"/>
        <v>#REF!</v>
      </c>
      <c r="K27" s="5" t="e">
        <f t="shared" si="59"/>
        <v>#REF!</v>
      </c>
      <c r="L27" s="5" t="e">
        <f t="shared" si="59"/>
        <v>#REF!</v>
      </c>
      <c r="M27" s="5" t="e">
        <f t="shared" si="59"/>
        <v>#REF!</v>
      </c>
      <c r="N27" s="5" t="e">
        <f t="shared" si="59"/>
        <v>#REF!</v>
      </c>
      <c r="O27" s="5" t="e">
        <f t="shared" si="59"/>
        <v>#REF!</v>
      </c>
      <c r="P27" s="5" t="e">
        <f t="shared" si="59"/>
        <v>#REF!</v>
      </c>
      <c r="Q27" s="5" t="e">
        <f t="shared" si="59"/>
        <v>#REF!</v>
      </c>
      <c r="R27" s="5" t="e">
        <f t="shared" si="59"/>
        <v>#REF!</v>
      </c>
      <c r="S27" s="5" t="e">
        <f t="shared" si="59"/>
        <v>#REF!</v>
      </c>
      <c r="T27" s="5" t="e">
        <f t="shared" si="59"/>
        <v>#REF!</v>
      </c>
      <c r="U27" s="5" t="e">
        <f t="shared" si="59"/>
        <v>#REF!</v>
      </c>
      <c r="V27" s="5" t="e">
        <f t="shared" si="59"/>
        <v>#REF!</v>
      </c>
      <c r="W27" s="5" t="e">
        <f t="shared" si="59"/>
        <v>#REF!</v>
      </c>
      <c r="X27" s="5" t="e">
        <f t="shared" si="59"/>
        <v>#REF!</v>
      </c>
      <c r="Y27" s="5" t="e">
        <f t="shared" si="59"/>
        <v>#REF!</v>
      </c>
      <c r="Z27" s="5" t="e">
        <f t="shared" si="59"/>
        <v>#REF!</v>
      </c>
      <c r="AA27" s="5" t="e">
        <f t="shared" si="59"/>
        <v>#REF!</v>
      </c>
      <c r="AB27" s="5" t="e">
        <f t="shared" si="59"/>
        <v>#REF!</v>
      </c>
      <c r="AC27" s="5" t="e">
        <f t="shared" si="59"/>
        <v>#REF!</v>
      </c>
      <c r="AD27" s="5" t="e">
        <f t="shared" si="59"/>
        <v>#REF!</v>
      </c>
      <c r="AE27" s="5" t="e">
        <f t="shared" si="59"/>
        <v>#REF!</v>
      </c>
      <c r="AF27" s="5" t="e">
        <f t="shared" si="59"/>
        <v>#REF!</v>
      </c>
      <c r="AG27" s="5" t="e">
        <f t="shared" si="59"/>
        <v>#REF!</v>
      </c>
      <c r="AH27" s="5" t="e">
        <f t="shared" si="59"/>
        <v>#REF!</v>
      </c>
      <c r="AI27" s="5" t="e">
        <f t="shared" si="59"/>
        <v>#REF!</v>
      </c>
      <c r="AJ27" s="5" t="e">
        <f t="shared" si="59"/>
        <v>#REF!</v>
      </c>
      <c r="AK27" s="5" t="e">
        <f t="shared" si="59"/>
        <v>#REF!</v>
      </c>
      <c r="AL27" s="5" t="e">
        <f t="shared" si="59"/>
        <v>#REF!</v>
      </c>
      <c r="AM27" s="5" t="e">
        <f t="shared" ref="AM27:BM27" si="60">AL27*(1+$B$75)</f>
        <v>#REF!</v>
      </c>
      <c r="AN27" s="5" t="e">
        <f t="shared" si="60"/>
        <v>#REF!</v>
      </c>
      <c r="AO27" s="5" t="e">
        <f t="shared" si="60"/>
        <v>#REF!</v>
      </c>
      <c r="AP27" s="5" t="e">
        <f t="shared" si="60"/>
        <v>#REF!</v>
      </c>
      <c r="AQ27" s="5" t="e">
        <f t="shared" si="60"/>
        <v>#REF!</v>
      </c>
      <c r="AR27" s="5" t="e">
        <f t="shared" si="60"/>
        <v>#REF!</v>
      </c>
      <c r="AS27" s="5" t="e">
        <f t="shared" si="60"/>
        <v>#REF!</v>
      </c>
      <c r="AT27" s="5" t="e">
        <f t="shared" si="60"/>
        <v>#REF!</v>
      </c>
      <c r="AU27" s="5" t="e">
        <f t="shared" si="60"/>
        <v>#REF!</v>
      </c>
      <c r="AV27" s="5" t="e">
        <f t="shared" si="60"/>
        <v>#REF!</v>
      </c>
      <c r="AW27" s="5" t="e">
        <f t="shared" si="60"/>
        <v>#REF!</v>
      </c>
      <c r="AX27" s="5" t="e">
        <f t="shared" si="60"/>
        <v>#REF!</v>
      </c>
      <c r="AY27" s="5" t="e">
        <f t="shared" si="60"/>
        <v>#REF!</v>
      </c>
      <c r="AZ27" s="5" t="e">
        <f t="shared" si="60"/>
        <v>#REF!</v>
      </c>
      <c r="BA27" s="5" t="e">
        <f t="shared" si="60"/>
        <v>#REF!</v>
      </c>
      <c r="BB27" s="5" t="e">
        <f t="shared" si="60"/>
        <v>#REF!</v>
      </c>
      <c r="BC27" s="5" t="e">
        <f t="shared" si="60"/>
        <v>#REF!</v>
      </c>
      <c r="BD27" s="5" t="e">
        <f t="shared" si="60"/>
        <v>#REF!</v>
      </c>
      <c r="BE27" s="5" t="e">
        <f t="shared" si="60"/>
        <v>#REF!</v>
      </c>
      <c r="BF27" s="5" t="e">
        <f t="shared" si="60"/>
        <v>#REF!</v>
      </c>
      <c r="BG27" s="5" t="e">
        <f t="shared" si="60"/>
        <v>#REF!</v>
      </c>
      <c r="BH27" s="5" t="e">
        <f t="shared" si="60"/>
        <v>#REF!</v>
      </c>
      <c r="BI27" s="5" t="e">
        <f t="shared" si="60"/>
        <v>#REF!</v>
      </c>
      <c r="BJ27" s="5" t="e">
        <f t="shared" si="60"/>
        <v>#REF!</v>
      </c>
      <c r="BK27" s="5" t="e">
        <f t="shared" si="60"/>
        <v>#REF!</v>
      </c>
      <c r="BL27" s="5" t="e">
        <f t="shared" si="60"/>
        <v>#REF!</v>
      </c>
      <c r="BM27" s="5" t="e">
        <f t="shared" si="60"/>
        <v>#REF!</v>
      </c>
      <c r="BN27" s="5"/>
      <c r="BO27" s="5"/>
      <c r="BP27" s="5"/>
      <c r="BQ27" s="5"/>
      <c r="BR27" s="5"/>
      <c r="BS27" s="5"/>
    </row>
    <row r="28" spans="1:71" x14ac:dyDescent="0.35">
      <c r="B28" s="41" t="s">
        <v>104</v>
      </c>
      <c r="C28" s="107"/>
      <c r="D28" s="5"/>
      <c r="E28" s="5">
        <f>'New Site'!$D$30</f>
        <v>120</v>
      </c>
      <c r="F28" s="5">
        <f>'New Site'!$D$30</f>
        <v>120</v>
      </c>
      <c r="G28" s="5">
        <f t="shared" ref="G28:AL28" si="61">F28*(1+$B$75)</f>
        <v>122.4</v>
      </c>
      <c r="H28" s="5">
        <f t="shared" si="61"/>
        <v>124.84800000000001</v>
      </c>
      <c r="I28" s="5">
        <f t="shared" si="61"/>
        <v>127.34496000000001</v>
      </c>
      <c r="J28" s="5">
        <f t="shared" si="61"/>
        <v>129.89185920000003</v>
      </c>
      <c r="K28" s="5">
        <f t="shared" si="61"/>
        <v>132.48969638400004</v>
      </c>
      <c r="L28" s="5">
        <f t="shared" si="61"/>
        <v>135.13949031168005</v>
      </c>
      <c r="M28" s="5">
        <f t="shared" si="61"/>
        <v>137.84228011791365</v>
      </c>
      <c r="N28" s="5">
        <f t="shared" si="61"/>
        <v>140.59912572027193</v>
      </c>
      <c r="O28" s="5">
        <f t="shared" si="61"/>
        <v>143.41110823467736</v>
      </c>
      <c r="P28" s="5">
        <f t="shared" si="61"/>
        <v>146.27933039937091</v>
      </c>
      <c r="Q28" s="5">
        <f t="shared" si="61"/>
        <v>149.20491700735832</v>
      </c>
      <c r="R28" s="5">
        <f t="shared" si="61"/>
        <v>152.18901534750549</v>
      </c>
      <c r="S28" s="5">
        <f t="shared" si="61"/>
        <v>155.2327956544556</v>
      </c>
      <c r="T28" s="5">
        <f t="shared" si="61"/>
        <v>158.33745156754472</v>
      </c>
      <c r="U28" s="5">
        <f t="shared" si="61"/>
        <v>161.50420059889561</v>
      </c>
      <c r="V28" s="5">
        <f t="shared" si="61"/>
        <v>164.73428461087352</v>
      </c>
      <c r="W28" s="5">
        <f t="shared" si="61"/>
        <v>168.028970303091</v>
      </c>
      <c r="X28" s="5">
        <f t="shared" si="61"/>
        <v>171.38954970915282</v>
      </c>
      <c r="Y28" s="5">
        <f t="shared" si="61"/>
        <v>174.81734070333587</v>
      </c>
      <c r="Z28" s="5">
        <f t="shared" si="61"/>
        <v>178.3136875174026</v>
      </c>
      <c r="AA28" s="5">
        <f t="shared" si="61"/>
        <v>181.87996126775064</v>
      </c>
      <c r="AB28" s="5">
        <f t="shared" si="61"/>
        <v>185.51756049310566</v>
      </c>
      <c r="AC28" s="5">
        <f t="shared" si="61"/>
        <v>189.22791170296779</v>
      </c>
      <c r="AD28" s="5">
        <f t="shared" si="61"/>
        <v>193.01246993702713</v>
      </c>
      <c r="AE28" s="5">
        <f t="shared" si="61"/>
        <v>196.87271933576767</v>
      </c>
      <c r="AF28" s="5">
        <f t="shared" si="61"/>
        <v>200.81017372248303</v>
      </c>
      <c r="AG28" s="5">
        <f t="shared" si="61"/>
        <v>204.8263771969327</v>
      </c>
      <c r="AH28" s="5">
        <f t="shared" si="61"/>
        <v>208.92290474087136</v>
      </c>
      <c r="AI28" s="5">
        <f t="shared" si="61"/>
        <v>213.1013628356888</v>
      </c>
      <c r="AJ28" s="5">
        <f t="shared" si="61"/>
        <v>217.3633900924026</v>
      </c>
      <c r="AK28" s="5">
        <f t="shared" si="61"/>
        <v>221.71065789425066</v>
      </c>
      <c r="AL28" s="5">
        <f t="shared" si="61"/>
        <v>226.14487105213567</v>
      </c>
      <c r="AM28" s="5">
        <f t="shared" ref="AM28:BM28" si="62">AL28*(1+$B$75)</f>
        <v>230.6677684731784</v>
      </c>
      <c r="AN28" s="5">
        <f t="shared" si="62"/>
        <v>235.28112384264196</v>
      </c>
      <c r="AO28" s="5">
        <f t="shared" si="62"/>
        <v>239.98674631949481</v>
      </c>
      <c r="AP28" s="5">
        <f t="shared" si="62"/>
        <v>244.78648124588472</v>
      </c>
      <c r="AQ28" s="5">
        <f t="shared" si="62"/>
        <v>249.68221087080241</v>
      </c>
      <c r="AR28" s="5">
        <f t="shared" si="62"/>
        <v>254.67585508821847</v>
      </c>
      <c r="AS28" s="5">
        <f t="shared" si="62"/>
        <v>259.76937218998285</v>
      </c>
      <c r="AT28" s="5">
        <f t="shared" si="62"/>
        <v>264.96475963378253</v>
      </c>
      <c r="AU28" s="5">
        <f t="shared" si="62"/>
        <v>270.26405482645816</v>
      </c>
      <c r="AV28" s="5">
        <f t="shared" si="62"/>
        <v>275.66933592298733</v>
      </c>
      <c r="AW28" s="5">
        <f t="shared" si="62"/>
        <v>281.18272264144707</v>
      </c>
      <c r="AX28" s="5">
        <f t="shared" si="62"/>
        <v>286.806377094276</v>
      </c>
      <c r="AY28" s="5">
        <f t="shared" si="62"/>
        <v>292.54250463616154</v>
      </c>
      <c r="AZ28" s="5">
        <f t="shared" si="62"/>
        <v>298.39335472888479</v>
      </c>
      <c r="BA28" s="5">
        <f t="shared" si="62"/>
        <v>304.36122182346247</v>
      </c>
      <c r="BB28" s="5">
        <f t="shared" si="62"/>
        <v>310.4484462599317</v>
      </c>
      <c r="BC28" s="5">
        <f t="shared" si="62"/>
        <v>316.65741518513033</v>
      </c>
      <c r="BD28" s="5">
        <f t="shared" si="62"/>
        <v>322.99056348883295</v>
      </c>
      <c r="BE28" s="5">
        <f t="shared" si="62"/>
        <v>329.4503747586096</v>
      </c>
      <c r="BF28" s="5">
        <f t="shared" si="62"/>
        <v>336.03938225378181</v>
      </c>
      <c r="BG28" s="5">
        <f t="shared" si="62"/>
        <v>342.76016989885744</v>
      </c>
      <c r="BH28" s="5">
        <f t="shared" si="62"/>
        <v>349.6153732968346</v>
      </c>
      <c r="BI28" s="5">
        <f t="shared" si="62"/>
        <v>356.60768076277128</v>
      </c>
      <c r="BJ28" s="5">
        <f t="shared" si="62"/>
        <v>363.73983437802673</v>
      </c>
      <c r="BK28" s="5">
        <f t="shared" si="62"/>
        <v>371.01463106558725</v>
      </c>
      <c r="BL28" s="5">
        <f t="shared" si="62"/>
        <v>378.43492368689903</v>
      </c>
      <c r="BM28" s="5">
        <f t="shared" si="62"/>
        <v>386.00362216063701</v>
      </c>
    </row>
    <row r="29" spans="1:71" x14ac:dyDescent="0.35">
      <c r="B29" s="41"/>
      <c r="C29" s="107"/>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row>
    <row r="30" spans="1:71" s="28" customFormat="1" x14ac:dyDescent="0.35">
      <c r="A30" s="4"/>
      <c r="B30" s="29" t="s">
        <v>105</v>
      </c>
      <c r="C30" s="108"/>
    </row>
    <row r="31" spans="1:71" s="23" customFormat="1" x14ac:dyDescent="0.35">
      <c r="A31" s="129"/>
      <c r="B31" s="23" t="s">
        <v>106</v>
      </c>
      <c r="C31" s="103">
        <f>SUM(E31:Y31)/20</f>
        <v>0</v>
      </c>
      <c r="E31" s="23">
        <f t="shared" ref="E31:AJ31" si="63">IF(E22&gt;E21,E21*(E25-E28),E22*(E25-E28))</f>
        <v>0</v>
      </c>
      <c r="F31" s="23">
        <f t="shared" si="63"/>
        <v>0</v>
      </c>
      <c r="G31" s="23">
        <f t="shared" si="63"/>
        <v>0</v>
      </c>
      <c r="H31" s="23">
        <f t="shared" si="63"/>
        <v>0</v>
      </c>
      <c r="I31" s="23">
        <f t="shared" si="63"/>
        <v>0</v>
      </c>
      <c r="J31" s="23">
        <f t="shared" si="63"/>
        <v>0</v>
      </c>
      <c r="K31" s="23">
        <f t="shared" si="63"/>
        <v>0</v>
      </c>
      <c r="L31" s="23">
        <f t="shared" si="63"/>
        <v>0</v>
      </c>
      <c r="M31" s="23">
        <f t="shared" si="63"/>
        <v>0</v>
      </c>
      <c r="N31" s="23">
        <f t="shared" si="63"/>
        <v>0</v>
      </c>
      <c r="O31" s="23">
        <f t="shared" si="63"/>
        <v>0</v>
      </c>
      <c r="P31" s="23">
        <f t="shared" si="63"/>
        <v>0</v>
      </c>
      <c r="Q31" s="23">
        <f t="shared" si="63"/>
        <v>0</v>
      </c>
      <c r="R31" s="23">
        <f t="shared" si="63"/>
        <v>0</v>
      </c>
      <c r="S31" s="23">
        <f t="shared" si="63"/>
        <v>0</v>
      </c>
      <c r="T31" s="23">
        <f t="shared" si="63"/>
        <v>0</v>
      </c>
      <c r="U31" s="23">
        <f t="shared" si="63"/>
        <v>0</v>
      </c>
      <c r="V31" s="23">
        <f t="shared" si="63"/>
        <v>0</v>
      </c>
      <c r="W31" s="23">
        <f t="shared" si="63"/>
        <v>0</v>
      </c>
      <c r="X31" s="23">
        <f t="shared" si="63"/>
        <v>0</v>
      </c>
      <c r="Y31" s="23">
        <f t="shared" si="63"/>
        <v>0</v>
      </c>
      <c r="Z31" s="23">
        <f t="shared" si="63"/>
        <v>0</v>
      </c>
      <c r="AA31" s="23">
        <f t="shared" si="63"/>
        <v>0</v>
      </c>
      <c r="AB31" s="23">
        <f t="shared" si="63"/>
        <v>0</v>
      </c>
      <c r="AC31" s="23">
        <f t="shared" si="63"/>
        <v>0</v>
      </c>
      <c r="AD31" s="23">
        <f t="shared" si="63"/>
        <v>0</v>
      </c>
      <c r="AE31" s="23">
        <f t="shared" si="63"/>
        <v>0</v>
      </c>
      <c r="AF31" s="23">
        <f t="shared" si="63"/>
        <v>0</v>
      </c>
      <c r="AG31" s="23">
        <f t="shared" si="63"/>
        <v>0</v>
      </c>
      <c r="AH31" s="23">
        <f t="shared" si="63"/>
        <v>0</v>
      </c>
      <c r="AI31" s="23">
        <f t="shared" si="63"/>
        <v>0</v>
      </c>
      <c r="AJ31" s="23">
        <f t="shared" si="63"/>
        <v>0</v>
      </c>
      <c r="AK31" s="23">
        <f t="shared" ref="AK31:BM31" si="64">IF(AK22&gt;AK21,AK21*(AK25-AK28),AK22*(AK25-AK28))</f>
        <v>0</v>
      </c>
      <c r="AL31" s="23">
        <f t="shared" si="64"/>
        <v>0</v>
      </c>
      <c r="AM31" s="23">
        <f t="shared" si="64"/>
        <v>0</v>
      </c>
      <c r="AN31" s="23">
        <f t="shared" si="64"/>
        <v>0</v>
      </c>
      <c r="AO31" s="23">
        <f t="shared" si="64"/>
        <v>0</v>
      </c>
      <c r="AP31" s="23">
        <f t="shared" si="64"/>
        <v>0</v>
      </c>
      <c r="AQ31" s="23">
        <f t="shared" si="64"/>
        <v>0</v>
      </c>
      <c r="AR31" s="23">
        <f t="shared" si="64"/>
        <v>0</v>
      </c>
      <c r="AS31" s="23">
        <f t="shared" si="64"/>
        <v>0</v>
      </c>
      <c r="AT31" s="23">
        <f t="shared" si="64"/>
        <v>0</v>
      </c>
      <c r="AU31" s="23">
        <f t="shared" si="64"/>
        <v>0</v>
      </c>
      <c r="AV31" s="23">
        <f t="shared" si="64"/>
        <v>0</v>
      </c>
      <c r="AW31" s="23">
        <f t="shared" si="64"/>
        <v>0</v>
      </c>
      <c r="AX31" s="23">
        <f t="shared" si="64"/>
        <v>0</v>
      </c>
      <c r="AY31" s="23">
        <f t="shared" si="64"/>
        <v>0</v>
      </c>
      <c r="AZ31" s="23">
        <f t="shared" si="64"/>
        <v>0</v>
      </c>
      <c r="BA31" s="23">
        <f t="shared" si="64"/>
        <v>0</v>
      </c>
      <c r="BB31" s="23">
        <f t="shared" si="64"/>
        <v>0</v>
      </c>
      <c r="BC31" s="23">
        <f t="shared" si="64"/>
        <v>0</v>
      </c>
      <c r="BD31" s="23">
        <f t="shared" si="64"/>
        <v>0</v>
      </c>
      <c r="BE31" s="23">
        <f t="shared" si="64"/>
        <v>0</v>
      </c>
      <c r="BF31" s="23">
        <f t="shared" si="64"/>
        <v>0</v>
      </c>
      <c r="BG31" s="23">
        <f t="shared" si="64"/>
        <v>0</v>
      </c>
      <c r="BH31" s="23">
        <f t="shared" si="64"/>
        <v>0</v>
      </c>
      <c r="BI31" s="23">
        <f t="shared" si="64"/>
        <v>0</v>
      </c>
      <c r="BJ31" s="23">
        <f t="shared" si="64"/>
        <v>0</v>
      </c>
      <c r="BK31" s="23">
        <f t="shared" si="64"/>
        <v>0</v>
      </c>
      <c r="BL31" s="23">
        <f t="shared" si="64"/>
        <v>0</v>
      </c>
      <c r="BM31" s="23">
        <f t="shared" si="64"/>
        <v>0</v>
      </c>
    </row>
    <row r="32" spans="1:71" s="23" customFormat="1" x14ac:dyDescent="0.35">
      <c r="A32" s="129"/>
      <c r="B32" s="23" t="s">
        <v>107</v>
      </c>
      <c r="C32" s="103">
        <f>SUM(E32:BM32)</f>
        <v>0</v>
      </c>
      <c r="E32" s="23">
        <f>IF($C$5="Twiggs stores",0.79*E28*E22,IF($C$5="Highfields upper",0.66*E28*E22,IF(AND('New Site'!$D$11="7 days per week",$C$5="New site"),IF(E22&lt;E21,E28*E22,E28*E21),IF(E22&lt;E21,E28*E22*0.71,E28*E21*0.71))))</f>
        <v>0</v>
      </c>
      <c r="F32" s="23">
        <f>IF($C$5="Twiggs stores",0.79*F28*F22,IF($C$5="Highfields upper",0.66*F28*F22,IF(AND('New Site'!$D$11="7 days per week",$C$5="New site"),IF(F22&lt;F21,F28*F22,F28*F21),IF(F22&lt;F21,F28*F22*0.71,F28*F21*0.71))))</f>
        <v>0</v>
      </c>
      <c r="G32" s="23">
        <f>IF($C$5="Twiggs stores",0.79*G28*G22,IF($C$5="Highfields upper",0.66*G28*G22,IF(AND('New Site'!$D$11="7 days per week",$C$5="New site"),IF(G22&lt;G21,G28*G22,G28*G21),IF(G22&lt;G21,G28*G22*0.71,G28*G21*0.71))))</f>
        <v>0</v>
      </c>
      <c r="H32" s="23">
        <f>IF($C$5="Twiggs stores",0.79*H28*H22,IF($C$5="Highfields upper",0.66*H28*H22,IF(AND('New Site'!$D$11="7 days per week",$C$5="New site"),IF(H22&lt;H21,H28*H22,H28*H21),IF(H22&lt;H21,H28*H22*0.71,H28*H21*0.71))))</f>
        <v>0</v>
      </c>
      <c r="I32" s="23">
        <f>IF($C$5="Twiggs stores",0.79*I28*I22,IF($C$5="Highfields upper",0.66*I28*I22,IF(AND('New Site'!$D$11="7 days per week",$C$5="New site"),IF(I22&lt;I21,I28*I22,I28*I21),IF(I22&lt;I21,I28*I22*0.71,I28*I21*0.71))))</f>
        <v>0</v>
      </c>
      <c r="J32" s="23">
        <f>IF($C$5="Twiggs stores",0.79*J28*J22,IF($C$5="Highfields upper",0.66*J28*J22,IF(AND('New Site'!$D$11="7 days per week",$C$5="New site"),IF(J22&lt;J21,J28*J22,J28*J21),IF(J22&lt;J21,J28*J22*0.71,J28*J21*0.71))))</f>
        <v>0</v>
      </c>
      <c r="K32" s="23">
        <f>IF($C$5="Twiggs stores",0.79*K28*K22,IF($C$5="Highfields upper",0.66*K28*K22,IF(AND('New Site'!$D$11="7 days per week",$C$5="New site"),IF(K22&lt;K21,K28*K22,K28*K21),IF(K22&lt;K21,K28*K22*0.71,K28*K21*0.71))))</f>
        <v>0</v>
      </c>
      <c r="L32" s="23">
        <f>IF($C$5="Twiggs stores",0.79*L28*L22,IF($C$5="Highfields upper",0.66*L28*L22,IF(AND('New Site'!$D$11="7 days per week",$C$5="New site"),IF(L22&lt;L21,L28*L22,L28*L21),IF(L22&lt;L21,L28*L22*0.71,L28*L21*0.71))))</f>
        <v>0</v>
      </c>
      <c r="M32" s="23">
        <f>IF($C$5="Twiggs stores",0.79*M28*M22,IF($C$5="Highfields upper",0.66*M28*M22,IF(AND('New Site'!$D$11="7 days per week",$C$5="New site"),IF(M22&lt;M21,M28*M22,M28*M21),IF(M22&lt;M21,M28*M22*0.71,M28*M21*0.71))))</f>
        <v>0</v>
      </c>
      <c r="N32" s="23">
        <f>IF($C$5="Twiggs stores",0.79*N28*N22,IF($C$5="Highfields upper",0.66*N28*N22,IF(AND('New Site'!$D$11="7 days per week",$C$5="New site"),IF(N22&lt;N21,N28*N22,N28*N21),IF(N22&lt;N21,N28*N22*0.71,N28*N21*0.71))))</f>
        <v>0</v>
      </c>
      <c r="O32" s="23">
        <f>IF($C$5="Twiggs stores",0.79*O28*O22,IF($C$5="Highfields upper",0.66*O28*O22,IF(AND('New Site'!$D$11="7 days per week",$C$5="New site"),IF(O22&lt;O21,O28*O22,O28*O21),IF(O22&lt;O21,O28*O22*0.71,O28*O21*0.71))))</f>
        <v>0</v>
      </c>
      <c r="P32" s="23">
        <f>IF($C$5="Twiggs stores",0.79*P28*P22,IF($C$5="Highfields upper",0.66*P28*P22,IF(AND('New Site'!$D$11="7 days per week",$C$5="New site"),IF(P22&lt;P21,P28*P22,P28*P21),IF(P22&lt;P21,P28*P22*0.71,P28*P21*0.71))))</f>
        <v>0</v>
      </c>
      <c r="Q32" s="23">
        <f>IF($C$5="Twiggs stores",0.79*Q28*Q22,IF($C$5="Highfields upper",0.66*Q28*Q22,IF(AND('New Site'!$D$11="7 days per week",$C$5="New site"),IF(Q22&lt;Q21,Q28*Q22,Q28*Q21),IF(Q22&lt;Q21,Q28*Q22*0.71,Q28*Q21*0.71))))</f>
        <v>0</v>
      </c>
      <c r="R32" s="23">
        <f>IF($C$5="Twiggs stores",0.79*R28*R22,IF($C$5="Highfields upper",0.66*R28*R22,IF(AND('New Site'!$D$11="7 days per week",$C$5="New site"),IF(R22&lt;R21,R28*R22,R28*R21),IF(R22&lt;R21,R28*R22*0.71,R28*R21*0.71))))</f>
        <v>0</v>
      </c>
      <c r="S32" s="23">
        <f>IF($C$5="Twiggs stores",0.79*S28*S22,IF($C$5="Highfields upper",0.66*S28*S22,IF(AND('New Site'!$D$11="7 days per week",$C$5="New site"),IF(S22&lt;S21,S28*S22,S28*S21),IF(S22&lt;S21,S28*S22*0.71,S28*S21*0.71))))</f>
        <v>0</v>
      </c>
      <c r="T32" s="23">
        <f>IF($C$5="Twiggs stores",0.79*T28*T22,IF($C$5="Highfields upper",0.66*T28*T22,IF(AND('New Site'!$D$11="7 days per week",$C$5="New site"),IF(T22&lt;T21,T28*T22,T28*T21),IF(T22&lt;T21,T28*T22*0.71,T28*T21*0.71))))</f>
        <v>0</v>
      </c>
      <c r="U32" s="23">
        <f>IF($C$5="Twiggs stores",0.79*U28*U22,IF($C$5="Highfields upper",0.66*U28*U22,IF(AND('New Site'!$D$11="7 days per week",$C$5="New site"),IF(U22&lt;U21,U28*U22,U28*U21),IF(U22&lt;U21,U28*U22*0.71,U28*U21*0.71))))</f>
        <v>0</v>
      </c>
      <c r="V32" s="23">
        <f>IF($C$5="Twiggs stores",0.79*V28*V22,IF($C$5="Highfields upper",0.66*V28*V22,IF(AND('New Site'!$D$11="7 days per week",$C$5="New site"),IF(V22&lt;V21,V28*V22,V28*V21),IF(V22&lt;V21,V28*V22*0.71,V28*V21*0.71))))</f>
        <v>0</v>
      </c>
      <c r="W32" s="23">
        <f>IF($C$5="Twiggs stores",0.79*W28*W22,IF($C$5="Highfields upper",0.66*W28*W22,IF(AND('New Site'!$D$11="7 days per week",$C$5="New site"),IF(W22&lt;W21,W28*W22,W28*W21),IF(W22&lt;W21,W28*W22*0.71,W28*W21*0.71))))</f>
        <v>0</v>
      </c>
      <c r="X32" s="23">
        <f>IF($C$5="Twiggs stores",0.79*X28*X22,IF($C$5="Highfields upper",0.66*X28*X22,IF(AND('New Site'!$D$11="7 days per week",$C$5="New site"),IF(X22&lt;X21,X28*X22,X28*X21),IF(X22&lt;X21,X28*X22*0.71,X28*X21*0.71))))</f>
        <v>0</v>
      </c>
      <c r="Y32" s="23">
        <f>IF($C$5="Twiggs stores",0.79*Y28*Y22,IF($C$5="Highfields upper",0.66*Y28*Y22,IF(AND('New Site'!$D$11="7 days per week",$C$5="New site"),IF(Y22&lt;Y21,Y28*Y22,Y28*Y21),IF(Y22&lt;Y21,Y28*Y22*0.71,Y28*Y21*0.71))))</f>
        <v>0</v>
      </c>
      <c r="Z32" s="23">
        <f>IF($C$5="Twiggs stores",0.79*Z28*Z22,IF($C$5="Highfields upper",0.66*Z28*Z22,IF(AND('New Site'!$D$11="7 days per week",$C$5="New site"),IF(Z22&lt;Z21,Z28*Z22,Z28*Z21),IF(Z22&lt;Z21,Z28*Z22*0.71,Z28*Z21*0.71))))</f>
        <v>0</v>
      </c>
      <c r="AA32" s="23">
        <f>IF($C$5="Twiggs stores",0.79*AA28*AA22,IF($C$5="Highfields upper",0.66*AA28*AA22,IF(AND('New Site'!$D$11="7 days per week",$C$5="New site"),IF(AA22&lt;AA21,AA28*AA22,AA28*AA21),IF(AA22&lt;AA21,AA28*AA22*0.71,AA28*AA21*0.71))))</f>
        <v>0</v>
      </c>
      <c r="AB32" s="23">
        <f>IF($C$5="Twiggs stores",0.79*AB28*AB22,IF($C$5="Highfields upper",0.66*AB28*AB22,IF(AND('New Site'!$D$11="7 days per week",$C$5="New site"),IF(AB22&lt;AB21,AB28*AB22,AB28*AB21),IF(AB22&lt;AB21,AB28*AB22*0.71,AB28*AB21*0.71))))</f>
        <v>0</v>
      </c>
      <c r="AC32" s="23">
        <f>IF($C$5="Twiggs stores",0.79*AC28*AC22,IF($C$5="Highfields upper",0.66*AC28*AC22,IF(AND('New Site'!$D$11="7 days per week",$C$5="New site"),IF(AC22&lt;AC21,AC28*AC22,AC28*AC21),IF(AC22&lt;AC21,AC28*AC22*0.71,AC28*AC21*0.71))))</f>
        <v>0</v>
      </c>
      <c r="AD32" s="23">
        <f>IF($C$5="Twiggs stores",0.79*AD28*AD22,IF($C$5="Highfields upper",0.66*AD28*AD22,IF(AND('New Site'!$D$11="7 days per week",$C$5="New site"),IF(AD22&lt;AD21,AD28*AD22,AD28*AD21),IF(AD22&lt;AD21,AD28*AD22*0.71,AD28*AD21*0.71))))</f>
        <v>0</v>
      </c>
      <c r="AE32" s="23">
        <f>IF($C$5="Twiggs stores",0.79*AE28*AE22,IF($C$5="Highfields upper",0.66*AE28*AE22,IF(AND('New Site'!$D$11="7 days per week",$C$5="New site"),IF(AE22&lt;AE21,AE28*AE22,AE28*AE21),IF(AE22&lt;AE21,AE28*AE22*0.71,AE28*AE21*0.71))))</f>
        <v>0</v>
      </c>
      <c r="AF32" s="23">
        <f>IF($C$5="Twiggs stores",0.79*AF28*AF22,IF($C$5="Highfields upper",0.66*AF28*AF22,IF(AND('New Site'!$D$11="7 days per week",$C$5="New site"),IF(AF22&lt;AF21,AF28*AF22,AF28*AF21),IF(AF22&lt;AF21,AF28*AF22*0.71,AF28*AF21*0.71))))</f>
        <v>0</v>
      </c>
      <c r="AG32" s="23">
        <f>IF($C$5="Twiggs stores",0.79*AG28*AG22,IF($C$5="Highfields upper",0.66*AG28*AG22,IF(AND('New Site'!$D$11="7 days per week",$C$5="New site"),IF(AG22&lt;AG21,AG28*AG22,AG28*AG21),IF(AG22&lt;AG21,AG28*AG22*0.71,AG28*AG21*0.71))))</f>
        <v>0</v>
      </c>
      <c r="AH32" s="23">
        <f>IF($C$5="Twiggs stores",0.79*AH28*AH22,IF($C$5="Highfields upper",0.66*AH28*AH22,IF(AND('New Site'!$D$11="7 days per week",$C$5="New site"),IF(AH22&lt;AH21,AH28*AH22,AH28*AH21),IF(AH22&lt;AH21,AH28*AH22*0.71,AH28*AH21*0.71))))</f>
        <v>0</v>
      </c>
      <c r="AI32" s="23">
        <f>IF($C$5="Twiggs stores",0.79*AI28*AI22,IF($C$5="Highfields upper",0.66*AI28*AI22,IF(AND('New Site'!$D$11="7 days per week",$C$5="New site"),IF(AI22&lt;AI21,AI28*AI22,AI28*AI21),IF(AI22&lt;AI21,AI28*AI22*0.71,AI28*AI21*0.71))))</f>
        <v>0</v>
      </c>
      <c r="AJ32" s="23">
        <f>IF($C$5="Twiggs stores",0.79*AJ28*AJ22,IF($C$5="Highfields upper",0.66*AJ28*AJ22,IF(AND('New Site'!$D$11="7 days per week",$C$5="New site"),IF(AJ22&lt;AJ21,AJ28*AJ22,AJ28*AJ21),IF(AJ22&lt;AJ21,AJ28*AJ22*0.71,AJ28*AJ21*0.71))))</f>
        <v>0</v>
      </c>
      <c r="AK32" s="23">
        <f>IF($C$5="Twiggs stores",0.79*AK28*AK22,IF($C$5="Highfields upper",0.66*AK28*AK22,IF(AND('New Site'!$D$11="7 days per week",$C$5="New site"),IF(AK22&lt;AK21,AK28*AK22,AK28*AK21),IF(AK22&lt;AK21,AK28*AK22*0.71,AK28*AK21*0.71))))</f>
        <v>0</v>
      </c>
      <c r="AL32" s="23">
        <f>IF($C$5="Twiggs stores",0.79*AL28*AL22,IF($C$5="Highfields upper",0.66*AL28*AL22,IF(AND('New Site'!$D$11="7 days per week",$C$5="New site"),IF(AL22&lt;AL21,AL28*AL22,AL28*AL21),IF(AL22&lt;AL21,AL28*AL22*0.71,AL28*AL21*0.71))))</f>
        <v>0</v>
      </c>
      <c r="AM32" s="23">
        <f>IF($C$5="Twiggs stores",0.79*AM28*AM22,IF($C$5="Highfields upper",0.66*AM28*AM22,IF(AND('New Site'!$D$11="7 days per week",$C$5="New site"),IF(AM22&lt;AM21,AM28*AM22,AM28*AM21),IF(AM22&lt;AM21,AM28*AM22*0.71,AM28*AM21*0.71))))</f>
        <v>0</v>
      </c>
      <c r="AN32" s="23">
        <f>IF($C$5="Twiggs stores",0.79*AN28*AN22,IF($C$5="Highfields upper",0.66*AN28*AN22,IF(AND('New Site'!$D$11="7 days per week",$C$5="New site"),IF(AN22&lt;AN21,AN28*AN22,AN28*AN21),IF(AN22&lt;AN21,AN28*AN22*0.71,AN28*AN21*0.71))))</f>
        <v>0</v>
      </c>
      <c r="AO32" s="23">
        <f>IF($C$5="Twiggs stores",0.79*AO28*AO22,IF($C$5="Highfields upper",0.66*AO28*AO22,IF(AND('New Site'!$D$11="7 days per week",$C$5="New site"),IF(AO22&lt;AO21,AO28*AO22,AO28*AO21),IF(AO22&lt;AO21,AO28*AO22*0.71,AO28*AO21*0.71))))</f>
        <v>0</v>
      </c>
      <c r="AP32" s="23">
        <f>IF($C$5="Twiggs stores",0.79*AP28*AP22,IF($C$5="Highfields upper",0.66*AP28*AP22,IF(AND('New Site'!$D$11="7 days per week",$C$5="New site"),IF(AP22&lt;AP21,AP28*AP22,AP28*AP21),IF(AP22&lt;AP21,AP28*AP22*0.71,AP28*AP21*0.71))))</f>
        <v>0</v>
      </c>
      <c r="AQ32" s="23">
        <f>IF($C$5="Twiggs stores",0.79*AQ28*AQ22,IF($C$5="Highfields upper",0.66*AQ28*AQ22,IF(AND('New Site'!$D$11="7 days per week",$C$5="New site"),IF(AQ22&lt;AQ21,AQ28*AQ22,AQ28*AQ21),IF(AQ22&lt;AQ21,AQ28*AQ22*0.71,AQ28*AQ21*0.71))))</f>
        <v>0</v>
      </c>
      <c r="AR32" s="23">
        <f>IF($C$5="Twiggs stores",0.79*AR28*AR22,IF($C$5="Highfields upper",0.66*AR28*AR22,IF(AND('New Site'!$D$11="7 days per week",$C$5="New site"),IF(AR22&lt;AR21,AR28*AR22,AR28*AR21),IF(AR22&lt;AR21,AR28*AR22*0.71,AR28*AR21*0.71))))</f>
        <v>0</v>
      </c>
      <c r="AS32" s="23">
        <f>IF($C$5="Twiggs stores",0.79*AS28*AS22,IF($C$5="Highfields upper",0.66*AS28*AS22,IF(AND('New Site'!$D$11="7 days per week",$C$5="New site"),IF(AS22&lt;AS21,AS28*AS22,AS28*AS21),IF(AS22&lt;AS21,AS28*AS22*0.71,AS28*AS21*0.71))))</f>
        <v>0</v>
      </c>
      <c r="AT32" s="23">
        <f>IF($C$5="Twiggs stores",0.79*AT28*AT22,IF($C$5="Highfields upper",0.66*AT28*AT22,IF(AND('New Site'!$D$11="7 days per week",$C$5="New site"),IF(AT22&lt;AT21,AT28*AT22,AT28*AT21),IF(AT22&lt;AT21,AT28*AT22*0.71,AT28*AT21*0.71))))</f>
        <v>0</v>
      </c>
      <c r="AU32" s="23">
        <f>IF($C$5="Twiggs stores",0.79*AU28*AU22,IF($C$5="Highfields upper",0.66*AU28*AU22,IF(AND('New Site'!$D$11="7 days per week",$C$5="New site"),IF(AU22&lt;AU21,AU28*AU22,AU28*AU21),IF(AU22&lt;AU21,AU28*AU22*0.71,AU28*AU21*0.71))))</f>
        <v>0</v>
      </c>
      <c r="AV32" s="23">
        <f>IF($C$5="Twiggs stores",0.79*AV28*AV22,IF($C$5="Highfields upper",0.66*AV28*AV22,IF(AND('New Site'!$D$11="7 days per week",$C$5="New site"),IF(AV22&lt;AV21,AV28*AV22,AV28*AV21),IF(AV22&lt;AV21,AV28*AV22*0.71,AV28*AV21*0.71))))</f>
        <v>0</v>
      </c>
      <c r="AW32" s="23">
        <f>IF($C$5="Twiggs stores",0.79*AW28*AW22,IF($C$5="Highfields upper",0.66*AW28*AW22,IF(AND('New Site'!$D$11="7 days per week",$C$5="New site"),IF(AW22&lt;AW21,AW28*AW22,AW28*AW21),IF(AW22&lt;AW21,AW28*AW22*0.71,AW28*AW21*0.71))))</f>
        <v>0</v>
      </c>
      <c r="AX32" s="23">
        <f>IF($C$5="Twiggs stores",0.79*AX28*AX22,IF($C$5="Highfields upper",0.66*AX28*AX22,IF(AND('New Site'!$D$11="7 days per week",$C$5="New site"),IF(AX22&lt;AX21,AX28*AX22,AX28*AX21),IF(AX22&lt;AX21,AX28*AX22*0.71,AX28*AX21*0.71))))</f>
        <v>0</v>
      </c>
      <c r="AY32" s="23">
        <f>IF($C$5="Twiggs stores",0.79*AY28*AY22,IF($C$5="Highfields upper",0.66*AY28*AY22,IF(AND('New Site'!$D$11="7 days per week",$C$5="New site"),IF(AY22&lt;AY21,AY28*AY22,AY28*AY21),IF(AY22&lt;AY21,AY28*AY22*0.71,AY28*AY21*0.71))))</f>
        <v>0</v>
      </c>
      <c r="AZ32" s="23">
        <f>IF($C$5="Twiggs stores",0.79*AZ28*AZ22,IF($C$5="Highfields upper",0.66*AZ28*AZ22,IF(AND('New Site'!$D$11="7 days per week",$C$5="New site"),IF(AZ22&lt;AZ21,AZ28*AZ22,AZ28*AZ21),IF(AZ22&lt;AZ21,AZ28*AZ22*0.71,AZ28*AZ21*0.71))))</f>
        <v>0</v>
      </c>
      <c r="BA32" s="23">
        <f>IF($C$5="Twiggs stores",0.79*BA28*BA22,IF($C$5="Highfields upper",0.66*BA28*BA22,IF(AND('New Site'!$D$11="7 days per week",$C$5="New site"),IF(BA22&lt;BA21,BA28*BA22,BA28*BA21),IF(BA22&lt;BA21,BA28*BA22*0.71,BA28*BA21*0.71))))</f>
        <v>0</v>
      </c>
      <c r="BB32" s="23">
        <f>IF($C$5="Twiggs stores",0.79*BB28*BB22,IF($C$5="Highfields upper",0.66*BB28*BB22,IF(AND('New Site'!$D$11="7 days per week",$C$5="New site"),IF(BB22&lt;BB21,BB28*BB22,BB28*BB21),IF(BB22&lt;BB21,BB28*BB22*0.71,BB28*BB21*0.71))))</f>
        <v>0</v>
      </c>
      <c r="BC32" s="23">
        <f>IF($C$5="Twiggs stores",0.79*BC28*BC22,IF($C$5="Highfields upper",0.66*BC28*BC22,IF(AND('New Site'!$D$11="7 days per week",$C$5="New site"),IF(BC22&lt;BC21,BC28*BC22,BC28*BC21),IF(BC22&lt;BC21,BC28*BC22*0.71,BC28*BC21*0.71))))</f>
        <v>0</v>
      </c>
      <c r="BD32" s="23">
        <f>IF($C$5="Twiggs stores",0.79*BD28*BD22,IF($C$5="Highfields upper",0.66*BD28*BD22,IF(AND('New Site'!$D$11="7 days per week",$C$5="New site"),IF(BD22&lt;BD21,BD28*BD22,BD28*BD21),IF(BD22&lt;BD21,BD28*BD22*0.71,BD28*BD21*0.71))))</f>
        <v>0</v>
      </c>
      <c r="BE32" s="23">
        <f>IF($C$5="Twiggs stores",0.79*BE28*BE22,IF($C$5="Highfields upper",0.66*BE28*BE22,IF(AND('New Site'!$D$11="7 days per week",$C$5="New site"),IF(BE22&lt;BE21,BE28*BE22,BE28*BE21),IF(BE22&lt;BE21,BE28*BE22*0.71,BE28*BE21*0.71))))</f>
        <v>0</v>
      </c>
      <c r="BF32" s="23">
        <f>IF($C$5="Twiggs stores",0.79*BF28*BF22,IF($C$5="Highfields upper",0.66*BF28*BF22,IF(AND('New Site'!$D$11="7 days per week",$C$5="New site"),IF(BF22&lt;BF21,BF28*BF22,BF28*BF21),IF(BF22&lt;BF21,BF28*BF22*0.71,BF28*BF21*0.71))))</f>
        <v>0</v>
      </c>
      <c r="BG32" s="23">
        <f>IF($C$5="Twiggs stores",0.79*BG28*BG22,IF($C$5="Highfields upper",0.66*BG28*BG22,IF(AND('New Site'!$D$11="7 days per week",$C$5="New site"),IF(BG22&lt;BG21,BG28*BG22,BG28*BG21),IF(BG22&lt;BG21,BG28*BG22*0.71,BG28*BG21*0.71))))</f>
        <v>0</v>
      </c>
      <c r="BH32" s="23">
        <f>IF($C$5="Twiggs stores",0.79*BH28*BH22,IF($C$5="Highfields upper",0.66*BH28*BH22,IF(AND('New Site'!$D$11="7 days per week",$C$5="New site"),IF(BH22&lt;BH21,BH28*BH22,BH28*BH21),IF(BH22&lt;BH21,BH28*BH22*0.71,BH28*BH21*0.71))))</f>
        <v>0</v>
      </c>
      <c r="BI32" s="23">
        <f>IF($C$5="Twiggs stores",0.79*BI28*BI22,IF($C$5="Highfields upper",0.66*BI28*BI22,IF(AND('New Site'!$D$11="7 days per week",$C$5="New site"),IF(BI22&lt;BI21,BI28*BI22,BI28*BI21),IF(BI22&lt;BI21,BI28*BI22*0.71,BI28*BI21*0.71))))</f>
        <v>0</v>
      </c>
      <c r="BJ32" s="23">
        <f>IF($C$5="Twiggs stores",0.79*BJ28*BJ22,IF($C$5="Highfields upper",0.66*BJ28*BJ22,IF(AND('New Site'!$D$11="7 days per week",$C$5="New site"),IF(BJ22&lt;BJ21,BJ28*BJ22,BJ28*BJ21),IF(BJ22&lt;BJ21,BJ28*BJ22*0.71,BJ28*BJ21*0.71))))</f>
        <v>0</v>
      </c>
      <c r="BK32" s="23">
        <f>IF($C$5="Twiggs stores",0.79*BK28*BK22,IF($C$5="Highfields upper",0.66*BK28*BK22,IF(AND('New Site'!$D$11="7 days per week",$C$5="New site"),IF(BK22&lt;BK21,BK28*BK22,BK28*BK21),IF(BK22&lt;BK21,BK28*BK22*0.71,BK28*BK21*0.71))))</f>
        <v>0</v>
      </c>
      <c r="BL32" s="23">
        <f>IF($C$5="Twiggs stores",0.79*BL28*BL22,IF($C$5="Highfields upper",0.66*BL28*BL22,IF(AND('New Site'!$D$11="7 days per week",$C$5="New site"),IF(BL22&lt;BL21,BL28*BL22,BL28*BL21),IF(BL22&lt;BL21,BL28*BL22*0.71,BL28*BL21*0.71))))</f>
        <v>0</v>
      </c>
      <c r="BM32" s="23">
        <f>IF($C$5="Twiggs stores",0.79*BM28*BM22,IF($C$5="Highfields upper",0.66*BM28*BM22,IF(AND('New Site'!$D$11="7 days per week",$C$5="New site"),IF(BM22&lt;BM21,BM28*BM22,BM28*BM21),IF(BM22&lt;BM21,BM28*BM22*0.71,BM28*BM21*0.71))))</f>
        <v>0</v>
      </c>
    </row>
    <row r="33" spans="1:71" s="23" customFormat="1" x14ac:dyDescent="0.35">
      <c r="A33" s="129"/>
      <c r="B33" s="23" t="s">
        <v>108</v>
      </c>
      <c r="C33" s="103">
        <f>SUM(E33:BM33)</f>
        <v>0</v>
      </c>
    </row>
    <row r="34" spans="1:71" s="23" customFormat="1" x14ac:dyDescent="0.35">
      <c r="A34" s="129"/>
      <c r="B34" s="23" t="s">
        <v>109</v>
      </c>
      <c r="C34" s="103"/>
      <c r="E34" s="23">
        <f>IF('New Site'!$D$11="Weekdays only",IF('Site - NS'!E22&lt;'Site - NS'!E21,0.29*'Site - NS'!E22*'Site - NS'!E26,0.29*'Site - NS'!E21*'Site - NS'!E26+'Site - NS'!E26*('Site - NS'!E22-'Site - NS'!E21)),IF('Site - NS'!E22&lt;'Site - NS'!E21,0,'Site - NS'!E26*('Site - NS'!E22-'Site - NS'!E21)))</f>
        <v>0</v>
      </c>
      <c r="F34" s="23">
        <f>IF('New Site'!$D$11="Weekdays only",IF('Site - NS'!F22&lt;'Site - NS'!F21,0.29*'Site - NS'!F22*'Site - NS'!F26,0.29*'Site - NS'!F21*'Site - NS'!F26+'Site - NS'!F26*('Site - NS'!F22-'Site - NS'!F21)),IF('Site - NS'!F22&lt;'Site - NS'!F21,0,'Site - NS'!F26*('Site - NS'!F22-'Site - NS'!F21)))</f>
        <v>0</v>
      </c>
      <c r="G34" s="23">
        <f>IF('New Site'!$D$11="Weekdays only",IF('Site - NS'!G22&lt;'Site - NS'!G21,0.29*'Site - NS'!G22*'Site - NS'!G26,0.29*'Site - NS'!G21*'Site - NS'!G26+'Site - NS'!G26*('Site - NS'!G22-'Site - NS'!G21)),IF('Site - NS'!G22&lt;'Site - NS'!G21,0,'Site - NS'!G26*('Site - NS'!G22-'Site - NS'!G21)))</f>
        <v>0</v>
      </c>
      <c r="H34" s="23">
        <f>IF('New Site'!$D$11="Weekdays only",IF('Site - NS'!H22&lt;'Site - NS'!H21,0.29*'Site - NS'!H22*'Site - NS'!H26,0.29*'Site - NS'!H21*'Site - NS'!H26+'Site - NS'!H26*('Site - NS'!H22-'Site - NS'!H21)),IF('Site - NS'!H22&lt;'Site - NS'!H21,0,'Site - NS'!H26*('Site - NS'!H22-'Site - NS'!H21)))</f>
        <v>0</v>
      </c>
      <c r="I34" s="23">
        <f>IF('New Site'!$D$11="Weekdays only",IF('Site - NS'!I22&lt;'Site - NS'!I21,0.29*'Site - NS'!I22*'Site - NS'!I26,0.29*'Site - NS'!I21*'Site - NS'!I26+'Site - NS'!I26*('Site - NS'!I22-'Site - NS'!I21)),IF('Site - NS'!I22&lt;'Site - NS'!I21,0,'Site - NS'!I26*('Site - NS'!I22-'Site - NS'!I21)))</f>
        <v>0</v>
      </c>
      <c r="J34" s="23">
        <f>IF('New Site'!$D$11="Weekdays only",IF('Site - NS'!J22&lt;'Site - NS'!J21,0.29*'Site - NS'!J22*'Site - NS'!J26,0.29*'Site - NS'!J21*'Site - NS'!J26+'Site - NS'!J26*('Site - NS'!J22-'Site - NS'!J21)),IF('Site - NS'!J22&lt;'Site - NS'!J21,0,'Site - NS'!J26*('Site - NS'!J22-'Site - NS'!J21)))</f>
        <v>0</v>
      </c>
      <c r="K34" s="23">
        <f>IF('New Site'!$D$11="Weekdays only",IF('Site - NS'!K22&lt;'Site - NS'!K21,0.29*'Site - NS'!K22*'Site - NS'!K26,0.29*'Site - NS'!K21*'Site - NS'!K26+'Site - NS'!K26*('Site - NS'!K22-'Site - NS'!K21)),IF('Site - NS'!K22&lt;'Site - NS'!K21,0,'Site - NS'!K26*('Site - NS'!K22-'Site - NS'!K21)))</f>
        <v>0</v>
      </c>
      <c r="L34" s="23">
        <f>IF('New Site'!$D$11="Weekdays only",IF('Site - NS'!L22&lt;'Site - NS'!L21,0.29*'Site - NS'!L22*'Site - NS'!L26,0.29*'Site - NS'!L21*'Site - NS'!L26+'Site - NS'!L26*('Site - NS'!L22-'Site - NS'!L21)),IF('Site - NS'!L22&lt;'Site - NS'!L21,0,'Site - NS'!L26*('Site - NS'!L22-'Site - NS'!L21)))</f>
        <v>0</v>
      </c>
      <c r="M34" s="23">
        <f>IF('New Site'!$D$11="Weekdays only",IF('Site - NS'!M22&lt;'Site - NS'!M21,0.29*'Site - NS'!M22*'Site - NS'!M26,0.29*'Site - NS'!M21*'Site - NS'!M26+'Site - NS'!M26*('Site - NS'!M22-'Site - NS'!M21)),IF('Site - NS'!M22&lt;'Site - NS'!M21,0,'Site - NS'!M26*('Site - NS'!M22-'Site - NS'!M21)))</f>
        <v>0</v>
      </c>
      <c r="N34" s="23">
        <f>IF('New Site'!$D$11="Weekdays only",IF('Site - NS'!N22&lt;'Site - NS'!N21,0.29*'Site - NS'!N22*'Site - NS'!N26,0.29*'Site - NS'!N21*'Site - NS'!N26+'Site - NS'!N26*('Site - NS'!N22-'Site - NS'!N21)),IF('Site - NS'!N22&lt;'Site - NS'!N21,0,'Site - NS'!N26*('Site - NS'!N22-'Site - NS'!N21)))</f>
        <v>0</v>
      </c>
      <c r="O34" s="23">
        <f>IF('New Site'!$D$11="Weekdays only",IF('Site - NS'!O22&lt;'Site - NS'!O21,0.29*'Site - NS'!O22*'Site - NS'!O26,0.29*'Site - NS'!O21*'Site - NS'!O26+'Site - NS'!O26*('Site - NS'!O22-'Site - NS'!O21)),IF('Site - NS'!O22&lt;'Site - NS'!O21,0,'Site - NS'!O26*('Site - NS'!O22-'Site - NS'!O21)))</f>
        <v>0</v>
      </c>
      <c r="P34" s="23">
        <f>IF('New Site'!$D$11="Weekdays only",IF('Site - NS'!P22&lt;'Site - NS'!P21,0.29*'Site - NS'!P22*'Site - NS'!P26,0.29*'Site - NS'!P21*'Site - NS'!P26+'Site - NS'!P26*('Site - NS'!P22-'Site - NS'!P21)),IF('Site - NS'!P22&lt;'Site - NS'!P21,0,'Site - NS'!P26*('Site - NS'!P22-'Site - NS'!P21)))</f>
        <v>0</v>
      </c>
      <c r="Q34" s="23">
        <f>IF('New Site'!$D$11="Weekdays only",IF('Site - NS'!Q22&lt;'Site - NS'!Q21,0.29*'Site - NS'!Q22*'Site - NS'!Q26,0.29*'Site - NS'!Q21*'Site - NS'!Q26+'Site - NS'!Q26*('Site - NS'!Q22-'Site - NS'!Q21)),IF('Site - NS'!Q22&lt;'Site - NS'!Q21,0,'Site - NS'!Q26*('Site - NS'!Q22-'Site - NS'!Q21)))</f>
        <v>0</v>
      </c>
      <c r="R34" s="23">
        <f>IF('New Site'!$D$11="Weekdays only",IF('Site - NS'!R22&lt;'Site - NS'!R21,0.29*'Site - NS'!R22*'Site - NS'!R26,0.29*'Site - NS'!R21*'Site - NS'!R26+'Site - NS'!R26*('Site - NS'!R22-'Site - NS'!R21)),IF('Site - NS'!R22&lt;'Site - NS'!R21,0,'Site - NS'!R26*('Site - NS'!R22-'Site - NS'!R21)))</f>
        <v>0</v>
      </c>
      <c r="S34" s="23">
        <f>IF('New Site'!$D$11="Weekdays only",IF('Site - NS'!S22&lt;'Site - NS'!S21,0.29*'Site - NS'!S22*'Site - NS'!S26,0.29*'Site - NS'!S21*'Site - NS'!S26+'Site - NS'!S26*('Site - NS'!S22-'Site - NS'!S21)),IF('Site - NS'!S22&lt;'Site - NS'!S21,0,'Site - NS'!S26*('Site - NS'!S22-'Site - NS'!S21)))</f>
        <v>0</v>
      </c>
      <c r="T34" s="23">
        <f>IF('New Site'!$D$11="Weekdays only",IF('Site - NS'!T22&lt;'Site - NS'!T21,0.29*'Site - NS'!T22*'Site - NS'!T26,0.29*'Site - NS'!T21*'Site - NS'!T26+'Site - NS'!T26*('Site - NS'!T22-'Site - NS'!T21)),IF('Site - NS'!T22&lt;'Site - NS'!T21,0,'Site - NS'!T26*('Site - NS'!T22-'Site - NS'!T21)))</f>
        <v>0</v>
      </c>
      <c r="U34" s="23">
        <f>IF('New Site'!$D$11="Weekdays only",IF('Site - NS'!U22&lt;'Site - NS'!U21,0.29*'Site - NS'!U22*'Site - NS'!U26,0.29*'Site - NS'!U21*'Site - NS'!U26+'Site - NS'!U26*('Site - NS'!U22-'Site - NS'!U21)),IF('Site - NS'!U22&lt;'Site - NS'!U21,0,'Site - NS'!U26*('Site - NS'!U22-'Site - NS'!U21)))</f>
        <v>0</v>
      </c>
      <c r="V34" s="23">
        <f>IF('New Site'!$D$11="Weekdays only",IF('Site - NS'!V22&lt;'Site - NS'!V21,0.29*'Site - NS'!V22*'Site - NS'!V26,0.29*'Site - NS'!V21*'Site - NS'!V26+'Site - NS'!V26*('Site - NS'!V22-'Site - NS'!V21)),IF('Site - NS'!V22&lt;'Site - NS'!V21,0,'Site - NS'!V26*('Site - NS'!V22-'Site - NS'!V21)))</f>
        <v>0</v>
      </c>
      <c r="W34" s="23">
        <f>IF('New Site'!$D$11="Weekdays only",IF('Site - NS'!W22&lt;'Site - NS'!W21,0.29*'Site - NS'!W22*'Site - NS'!W26,0.29*'Site - NS'!W21*'Site - NS'!W26+'Site - NS'!W26*('Site - NS'!W22-'Site - NS'!W21)),IF('Site - NS'!W22&lt;'Site - NS'!W21,0,'Site - NS'!W26*('Site - NS'!W22-'Site - NS'!W21)))</f>
        <v>0</v>
      </c>
      <c r="X34" s="23">
        <f>IF('New Site'!$D$11="Weekdays only",IF('Site - NS'!X22&lt;'Site - NS'!X21,0.29*'Site - NS'!X22*'Site - NS'!X26,0.29*'Site - NS'!X21*'Site - NS'!X26+'Site - NS'!X26*('Site - NS'!X22-'Site - NS'!X21)),IF('Site - NS'!X22&lt;'Site - NS'!X21,0,'Site - NS'!X26*('Site - NS'!X22-'Site - NS'!X21)))</f>
        <v>0</v>
      </c>
      <c r="Y34" s="23">
        <f>IF('New Site'!$D$11="Weekdays only",IF('Site - NS'!Y22&lt;'Site - NS'!Y21,0.29*'Site - NS'!Y22*'Site - NS'!Y26,0.29*'Site - NS'!Y21*'Site - NS'!Y26+'Site - NS'!Y26*('Site - NS'!Y22-'Site - NS'!Y21)),IF('Site - NS'!Y22&lt;'Site - NS'!Y21,0,'Site - NS'!Y26*('Site - NS'!Y22-'Site - NS'!Y21)))</f>
        <v>0</v>
      </c>
      <c r="Z34" s="23">
        <f>IF('New Site'!$D$11="Weekdays only",IF('Site - NS'!Z22&lt;'Site - NS'!Z21,0.29*'Site - NS'!Z22*'Site - NS'!Z26,0.29*'Site - NS'!Z21*'Site - NS'!Z26+'Site - NS'!Z26*('Site - NS'!Z22-'Site - NS'!Z21)),IF('Site - NS'!Z22&lt;'Site - NS'!Z21,0,'Site - NS'!Z26*('Site - NS'!Z22-'Site - NS'!Z21)))</f>
        <v>0</v>
      </c>
      <c r="AA34" s="23">
        <f>IF('New Site'!$D$11="Weekdays only",IF('Site - NS'!AA22&lt;'Site - NS'!AA21,0.29*'Site - NS'!AA22*'Site - NS'!AA26,0.29*'Site - NS'!AA21*'Site - NS'!AA26+'Site - NS'!AA26*('Site - NS'!AA22-'Site - NS'!AA21)),IF('Site - NS'!AA22&lt;'Site - NS'!AA21,0,'Site - NS'!AA26*('Site - NS'!AA22-'Site - NS'!AA21)))</f>
        <v>0</v>
      </c>
      <c r="AB34" s="23">
        <f>IF('New Site'!$D$11="Weekdays only",IF('Site - NS'!AB22&lt;'Site - NS'!AB21,0.29*'Site - NS'!AB22*'Site - NS'!AB26,0.29*'Site - NS'!AB21*'Site - NS'!AB26+'Site - NS'!AB26*('Site - NS'!AB22-'Site - NS'!AB21)),IF('Site - NS'!AB22&lt;'Site - NS'!AB21,0,'Site - NS'!AB26*('Site - NS'!AB22-'Site - NS'!AB21)))</f>
        <v>0</v>
      </c>
      <c r="AC34" s="23">
        <f>IF('New Site'!$D$11="Weekdays only",IF('Site - NS'!AC22&lt;'Site - NS'!AC21,0.29*'Site - NS'!AC22*'Site - NS'!AC26,0.29*'Site - NS'!AC21*'Site - NS'!AC26+'Site - NS'!AC26*('Site - NS'!AC22-'Site - NS'!AC21)),IF('Site - NS'!AC22&lt;'Site - NS'!AC21,0,'Site - NS'!AC26*('Site - NS'!AC22-'Site - NS'!AC21)))</f>
        <v>0</v>
      </c>
      <c r="AD34" s="23">
        <f>IF('New Site'!$D$11="Weekdays only",IF('Site - NS'!AD22&lt;'Site - NS'!AD21,0.29*'Site - NS'!AD22*'Site - NS'!AD26,0.29*'Site - NS'!AD21*'Site - NS'!AD26+'Site - NS'!AD26*('Site - NS'!AD22-'Site - NS'!AD21)),IF('Site - NS'!AD22&lt;'Site - NS'!AD21,0,'Site - NS'!AD26*('Site - NS'!AD22-'Site - NS'!AD21)))</f>
        <v>0</v>
      </c>
      <c r="AE34" s="23">
        <f>IF('New Site'!$D$11="Weekdays only",IF('Site - NS'!AE22&lt;'Site - NS'!AE21,0.29*'Site - NS'!AE22*'Site - NS'!AE26,0.29*'Site - NS'!AE21*'Site - NS'!AE26+'Site - NS'!AE26*('Site - NS'!AE22-'Site - NS'!AE21)),IF('Site - NS'!AE22&lt;'Site - NS'!AE21,0,'Site - NS'!AE26*('Site - NS'!AE22-'Site - NS'!AE21)))</f>
        <v>0</v>
      </c>
      <c r="AF34" s="23">
        <f>IF('New Site'!$D$11="Weekdays only",IF('Site - NS'!AF22&lt;'Site - NS'!AF21,0.29*'Site - NS'!AF22*'Site - NS'!AF26,0.29*'Site - NS'!AF21*'Site - NS'!AF26+'Site - NS'!AF26*('Site - NS'!AF22-'Site - NS'!AF21)),IF('Site - NS'!AF22&lt;'Site - NS'!AF21,0,'Site - NS'!AF26*('Site - NS'!AF22-'Site - NS'!AF21)))</f>
        <v>0</v>
      </c>
      <c r="AG34" s="23">
        <f>IF('New Site'!$D$11="Weekdays only",IF('Site - NS'!AG22&lt;'Site - NS'!AG21,0.29*'Site - NS'!AG22*'Site - NS'!AG26,0.29*'Site - NS'!AG21*'Site - NS'!AG26+'Site - NS'!AG26*('Site - NS'!AG22-'Site - NS'!AG21)),IF('Site - NS'!AG22&lt;'Site - NS'!AG21,0,'Site - NS'!AG26*('Site - NS'!AG22-'Site - NS'!AG21)))</f>
        <v>0</v>
      </c>
      <c r="AH34" s="23">
        <f>IF('New Site'!$D$11="Weekdays only",IF('Site - NS'!AH22&lt;'Site - NS'!AH21,0.29*'Site - NS'!AH22*'Site - NS'!AH26,0.29*'Site - NS'!AH21*'Site - NS'!AH26+'Site - NS'!AH26*('Site - NS'!AH22-'Site - NS'!AH21)),IF('Site - NS'!AH22&lt;'Site - NS'!AH21,0,'Site - NS'!AH26*('Site - NS'!AH22-'Site - NS'!AH21)))</f>
        <v>0</v>
      </c>
      <c r="AI34" s="23">
        <f>IF('New Site'!$D$11="Weekdays only",IF('Site - NS'!AI22&lt;'Site - NS'!AI21,0.29*'Site - NS'!AI22*'Site - NS'!AI26,0.29*'Site - NS'!AI21*'Site - NS'!AI26+'Site - NS'!AI26*('Site - NS'!AI22-'Site - NS'!AI21)),IF('Site - NS'!AI22&lt;'Site - NS'!AI21,0,'Site - NS'!AI26*('Site - NS'!AI22-'Site - NS'!AI21)))</f>
        <v>0</v>
      </c>
      <c r="AJ34" s="23">
        <f>IF('New Site'!$D$11="Weekdays only",IF('Site - NS'!AJ22&lt;'Site - NS'!AJ21,0.29*'Site - NS'!AJ22*'Site - NS'!AJ26,0.29*'Site - NS'!AJ21*'Site - NS'!AJ26+'Site - NS'!AJ26*('Site - NS'!AJ22-'Site - NS'!AJ21)),IF('Site - NS'!AJ22&lt;'Site - NS'!AJ21,0,'Site - NS'!AJ26*('Site - NS'!AJ22-'Site - NS'!AJ21)))</f>
        <v>0</v>
      </c>
      <c r="AK34" s="23">
        <f>IF('New Site'!$D$11="Weekdays only",IF('Site - NS'!AK22&lt;'Site - NS'!AK21,0.29*'Site - NS'!AK22*'Site - NS'!AK26,0.29*'Site - NS'!AK21*'Site - NS'!AK26+'Site - NS'!AK26*('Site - NS'!AK22-'Site - NS'!AK21)),IF('Site - NS'!AK22&lt;'Site - NS'!AK21,0,'Site - NS'!AK26*('Site - NS'!AK22-'Site - NS'!AK21)))</f>
        <v>0</v>
      </c>
      <c r="AL34" s="23">
        <f>IF('New Site'!$D$11="Weekdays only",IF('Site - NS'!AL22&lt;'Site - NS'!AL21,0.29*'Site - NS'!AL22*'Site - NS'!AL26,0.29*'Site - NS'!AL21*'Site - NS'!AL26+'Site - NS'!AL26*('Site - NS'!AL22-'Site - NS'!AL21)),IF('Site - NS'!AL22&lt;'Site - NS'!AL21,0,'Site - NS'!AL26*('Site - NS'!AL22-'Site - NS'!AL21)))</f>
        <v>0</v>
      </c>
      <c r="AM34" s="23">
        <f>IF('New Site'!$D$11="Weekdays only",IF('Site - NS'!AM22&lt;'Site - NS'!AM21,0.29*'Site - NS'!AM22*'Site - NS'!AM26,0.29*'Site - NS'!AM21*'Site - NS'!AM26+'Site - NS'!AM26*('Site - NS'!AM22-'Site - NS'!AM21)),IF('Site - NS'!AM22&lt;'Site - NS'!AM21,0,'Site - NS'!AM26*('Site - NS'!AM22-'Site - NS'!AM21)))</f>
        <v>0</v>
      </c>
      <c r="AN34" s="23">
        <f>IF('New Site'!$D$11="Weekdays only",IF('Site - NS'!AN22&lt;'Site - NS'!AN21,0.29*'Site - NS'!AN22*'Site - NS'!AN26,0.29*'Site - NS'!AN21*'Site - NS'!AN26+'Site - NS'!AN26*('Site - NS'!AN22-'Site - NS'!AN21)),IF('Site - NS'!AN22&lt;'Site - NS'!AN21,0,'Site - NS'!AN26*('Site - NS'!AN22-'Site - NS'!AN21)))</f>
        <v>0</v>
      </c>
      <c r="AO34" s="23">
        <f>IF('New Site'!$D$11="Weekdays only",IF('Site - NS'!AO22&lt;'Site - NS'!AO21,0.29*'Site - NS'!AO22*'Site - NS'!AO26,0.29*'Site - NS'!AO21*'Site - NS'!AO26+'Site - NS'!AO26*('Site - NS'!AO22-'Site - NS'!AO21)),IF('Site - NS'!AO22&lt;'Site - NS'!AO21,0,'Site - NS'!AO26*('Site - NS'!AO22-'Site - NS'!AO21)))</f>
        <v>0</v>
      </c>
      <c r="AP34" s="23">
        <f>IF('New Site'!$D$11="Weekdays only",IF('Site - NS'!AP22&lt;'Site - NS'!AP21,0.29*'Site - NS'!AP22*'Site - NS'!AP26,0.29*'Site - NS'!AP21*'Site - NS'!AP26+'Site - NS'!AP26*('Site - NS'!AP22-'Site - NS'!AP21)),IF('Site - NS'!AP22&lt;'Site - NS'!AP21,0,'Site - NS'!AP26*('Site - NS'!AP22-'Site - NS'!AP21)))</f>
        <v>0</v>
      </c>
      <c r="AQ34" s="23">
        <f>IF('New Site'!$D$11="Weekdays only",IF('Site - NS'!AQ22&lt;'Site - NS'!AQ21,0.29*'Site - NS'!AQ22*'Site - NS'!AQ26,0.29*'Site - NS'!AQ21*'Site - NS'!AQ26+'Site - NS'!AQ26*('Site - NS'!AQ22-'Site - NS'!AQ21)),IF('Site - NS'!AQ22&lt;'Site - NS'!AQ21,0,'Site - NS'!AQ26*('Site - NS'!AQ22-'Site - NS'!AQ21)))</f>
        <v>0</v>
      </c>
      <c r="AR34" s="23">
        <f>IF('New Site'!$D$11="Weekdays only",IF('Site - NS'!AR22&lt;'Site - NS'!AR21,0.29*'Site - NS'!AR22*'Site - NS'!AR26,0.29*'Site - NS'!AR21*'Site - NS'!AR26+'Site - NS'!AR26*('Site - NS'!AR22-'Site - NS'!AR21)),IF('Site - NS'!AR22&lt;'Site - NS'!AR21,0,'Site - NS'!AR26*('Site - NS'!AR22-'Site - NS'!AR21)))</f>
        <v>0</v>
      </c>
      <c r="AS34" s="23">
        <f>IF('New Site'!$D$11="Weekdays only",IF('Site - NS'!AS22&lt;'Site - NS'!AS21,0.29*'Site - NS'!AS22*'Site - NS'!AS26,0.29*'Site - NS'!AS21*'Site - NS'!AS26+'Site - NS'!AS26*('Site - NS'!AS22-'Site - NS'!AS21)),IF('Site - NS'!AS22&lt;'Site - NS'!AS21,0,'Site - NS'!AS26*('Site - NS'!AS22-'Site - NS'!AS21)))</f>
        <v>0</v>
      </c>
      <c r="AT34" s="23">
        <f>IF('New Site'!$D$11="Weekdays only",IF('Site - NS'!AT22&lt;'Site - NS'!AT21,0.29*'Site - NS'!AT22*'Site - NS'!AT26,0.29*'Site - NS'!AT21*'Site - NS'!AT26+'Site - NS'!AT26*('Site - NS'!AT22-'Site - NS'!AT21)),IF('Site - NS'!AT22&lt;'Site - NS'!AT21,0,'Site - NS'!AT26*('Site - NS'!AT22-'Site - NS'!AT21)))</f>
        <v>0</v>
      </c>
      <c r="AU34" s="23">
        <f>IF('New Site'!$D$11="Weekdays only",IF('Site - NS'!AU22&lt;'Site - NS'!AU21,0.29*'Site - NS'!AU22*'Site - NS'!AU26,0.29*'Site - NS'!AU21*'Site - NS'!AU26+'Site - NS'!AU26*('Site - NS'!AU22-'Site - NS'!AU21)),IF('Site - NS'!AU22&lt;'Site - NS'!AU21,0,'Site - NS'!AU26*('Site - NS'!AU22-'Site - NS'!AU21)))</f>
        <v>0</v>
      </c>
      <c r="AV34" s="23">
        <f>IF('New Site'!$D$11="Weekdays only",IF('Site - NS'!AV22&lt;'Site - NS'!AV21,0.29*'Site - NS'!AV22*'Site - NS'!AV26,0.29*'Site - NS'!AV21*'Site - NS'!AV26+'Site - NS'!AV26*('Site - NS'!AV22-'Site - NS'!AV21)),IF('Site - NS'!AV22&lt;'Site - NS'!AV21,0,'Site - NS'!AV26*('Site - NS'!AV22-'Site - NS'!AV21)))</f>
        <v>0</v>
      </c>
      <c r="AW34" s="23">
        <f>IF('New Site'!$D$11="Weekdays only",IF('Site - NS'!AW22&lt;'Site - NS'!AW21,0.29*'Site - NS'!AW22*'Site - NS'!AW26,0.29*'Site - NS'!AW21*'Site - NS'!AW26+'Site - NS'!AW26*('Site - NS'!AW22-'Site - NS'!AW21)),IF('Site - NS'!AW22&lt;'Site - NS'!AW21,0,'Site - NS'!AW26*('Site - NS'!AW22-'Site - NS'!AW21)))</f>
        <v>0</v>
      </c>
      <c r="AX34" s="23">
        <f>IF('New Site'!$D$11="Weekdays only",IF('Site - NS'!AX22&lt;'Site - NS'!AX21,0.29*'Site - NS'!AX22*'Site - NS'!AX26,0.29*'Site - NS'!AX21*'Site - NS'!AX26+'Site - NS'!AX26*('Site - NS'!AX22-'Site - NS'!AX21)),IF('Site - NS'!AX22&lt;'Site - NS'!AX21,0,'Site - NS'!AX26*('Site - NS'!AX22-'Site - NS'!AX21)))</f>
        <v>0</v>
      </c>
      <c r="AY34" s="23">
        <f>IF('New Site'!$D$11="Weekdays only",IF('Site - NS'!AY22&lt;'Site - NS'!AY21,0.29*'Site - NS'!AY22*'Site - NS'!AY26,0.29*'Site - NS'!AY21*'Site - NS'!AY26+'Site - NS'!AY26*('Site - NS'!AY22-'Site - NS'!AY21)),IF('Site - NS'!AY22&lt;'Site - NS'!AY21,0,'Site - NS'!AY26*('Site - NS'!AY22-'Site - NS'!AY21)))</f>
        <v>0</v>
      </c>
      <c r="AZ34" s="23">
        <f>IF('New Site'!$D$11="Weekdays only",IF('Site - NS'!AZ22&lt;'Site - NS'!AZ21,0.29*'Site - NS'!AZ22*'Site - NS'!AZ26,0.29*'Site - NS'!AZ21*'Site - NS'!AZ26+'Site - NS'!AZ26*('Site - NS'!AZ22-'Site - NS'!AZ21)),IF('Site - NS'!AZ22&lt;'Site - NS'!AZ21,0,'Site - NS'!AZ26*('Site - NS'!AZ22-'Site - NS'!AZ21)))</f>
        <v>0</v>
      </c>
      <c r="BA34" s="23">
        <f>IF('New Site'!$D$11="Weekdays only",IF('Site - NS'!BA22&lt;'Site - NS'!BA21,0.29*'Site - NS'!BA22*'Site - NS'!BA26,0.29*'Site - NS'!BA21*'Site - NS'!BA26+'Site - NS'!BA26*('Site - NS'!BA22-'Site - NS'!BA21)),IF('Site - NS'!BA22&lt;'Site - NS'!BA21,0,'Site - NS'!BA26*('Site - NS'!BA22-'Site - NS'!BA21)))</f>
        <v>0</v>
      </c>
      <c r="BB34" s="23">
        <f>IF('New Site'!$D$11="Weekdays only",IF('Site - NS'!BB22&lt;'Site - NS'!BB21,0.29*'Site - NS'!BB22*'Site - NS'!BB26,0.29*'Site - NS'!BB21*'Site - NS'!BB26+'Site - NS'!BB26*('Site - NS'!BB22-'Site - NS'!BB21)),IF('Site - NS'!BB22&lt;'Site - NS'!BB21,0,'Site - NS'!BB26*('Site - NS'!BB22-'Site - NS'!BB21)))</f>
        <v>0</v>
      </c>
      <c r="BC34" s="23">
        <f>IF('New Site'!$D$11="Weekdays only",IF('Site - NS'!BC22&lt;'Site - NS'!BC21,0.29*'Site - NS'!BC22*'Site - NS'!BC26,0.29*'Site - NS'!BC21*'Site - NS'!BC26+'Site - NS'!BC26*('Site - NS'!BC22-'Site - NS'!BC21)),IF('Site - NS'!BC22&lt;'Site - NS'!BC21,0,'Site - NS'!BC26*('Site - NS'!BC22-'Site - NS'!BC21)))</f>
        <v>0</v>
      </c>
      <c r="BD34" s="23">
        <f>IF('New Site'!$D$11="Weekdays only",IF('Site - NS'!BD22&lt;'Site - NS'!BD21,0.29*'Site - NS'!BD22*'Site - NS'!BD26,0.29*'Site - NS'!BD21*'Site - NS'!BD26+'Site - NS'!BD26*('Site - NS'!BD22-'Site - NS'!BD21)),IF('Site - NS'!BD22&lt;'Site - NS'!BD21,0,'Site - NS'!BD26*('Site - NS'!BD22-'Site - NS'!BD21)))</f>
        <v>0</v>
      </c>
      <c r="BE34" s="23">
        <f>IF('New Site'!$D$11="Weekdays only",IF('Site - NS'!BE22&lt;'Site - NS'!BE21,0.29*'Site - NS'!BE22*'Site - NS'!BE26,0.29*'Site - NS'!BE21*'Site - NS'!BE26+'Site - NS'!BE26*('Site - NS'!BE22-'Site - NS'!BE21)),IF('Site - NS'!BE22&lt;'Site - NS'!BE21,0,'Site - NS'!BE26*('Site - NS'!BE22-'Site - NS'!BE21)))</f>
        <v>0</v>
      </c>
      <c r="BF34" s="23">
        <f>IF('New Site'!$D$11="Weekdays only",IF('Site - NS'!BF22&lt;'Site - NS'!BF21,0.29*'Site - NS'!BF22*'Site - NS'!BF26,0.29*'Site - NS'!BF21*'Site - NS'!BF26+'Site - NS'!BF26*('Site - NS'!BF22-'Site - NS'!BF21)),IF('Site - NS'!BF22&lt;'Site - NS'!BF21,0,'Site - NS'!BF26*('Site - NS'!BF22-'Site - NS'!BF21)))</f>
        <v>0</v>
      </c>
      <c r="BG34" s="23">
        <f>IF('New Site'!$D$11="Weekdays only",IF('Site - NS'!BG22&lt;'Site - NS'!BG21,0.29*'Site - NS'!BG22*'Site - NS'!BG26,0.29*'Site - NS'!BG21*'Site - NS'!BG26+'Site - NS'!BG26*('Site - NS'!BG22-'Site - NS'!BG21)),IF('Site - NS'!BG22&lt;'Site - NS'!BG21,0,'Site - NS'!BG26*('Site - NS'!BG22-'Site - NS'!BG21)))</f>
        <v>0</v>
      </c>
      <c r="BH34" s="23">
        <f>IF('New Site'!$D$11="Weekdays only",IF('Site - NS'!BH22&lt;'Site - NS'!BH21,0.29*'Site - NS'!BH22*'Site - NS'!BH26,0.29*'Site - NS'!BH21*'Site - NS'!BH26+'Site - NS'!BH26*('Site - NS'!BH22-'Site - NS'!BH21)),IF('Site - NS'!BH22&lt;'Site - NS'!BH21,0,'Site - NS'!BH26*('Site - NS'!BH22-'Site - NS'!BH21)))</f>
        <v>0</v>
      </c>
      <c r="BI34" s="23">
        <f>IF('New Site'!$D$11="Weekdays only",IF('Site - NS'!BI22&lt;'Site - NS'!BI21,0.29*'Site - NS'!BI22*'Site - NS'!BI26,0.29*'Site - NS'!BI21*'Site - NS'!BI26+'Site - NS'!BI26*('Site - NS'!BI22-'Site - NS'!BI21)),IF('Site - NS'!BI22&lt;'Site - NS'!BI21,0,'Site - NS'!BI26*('Site - NS'!BI22-'Site - NS'!BI21)))</f>
        <v>0</v>
      </c>
      <c r="BJ34" s="23">
        <f>IF('New Site'!$D$11="Weekdays only",IF('Site - NS'!BJ22&lt;'Site - NS'!BJ21,0.29*'Site - NS'!BJ22*'Site - NS'!BJ26,0.29*'Site - NS'!BJ21*'Site - NS'!BJ26+'Site - NS'!BJ26*('Site - NS'!BJ22-'Site - NS'!BJ21)),IF('Site - NS'!BJ22&lt;'Site - NS'!BJ21,0,'Site - NS'!BJ26*('Site - NS'!BJ22-'Site - NS'!BJ21)))</f>
        <v>0</v>
      </c>
      <c r="BK34" s="23">
        <f>IF('New Site'!$D$11="Weekdays only",IF('Site - NS'!BK22&lt;'Site - NS'!BK21,0.29*'Site - NS'!BK22*'Site - NS'!BK26,0.29*'Site - NS'!BK21*'Site - NS'!BK26+'Site - NS'!BK26*('Site - NS'!BK22-'Site - NS'!BK21)),IF('Site - NS'!BK22&lt;'Site - NS'!BK21,0,'Site - NS'!BK26*('Site - NS'!BK22-'Site - NS'!BK21)))</f>
        <v>0</v>
      </c>
      <c r="BL34" s="23">
        <f>IF('New Site'!$D$11="Weekdays only",IF('Site - NS'!BL22&lt;'Site - NS'!BL21,0.29*'Site - NS'!BL22*'Site - NS'!BL26,0.29*'Site - NS'!BL21*'Site - NS'!BL26+'Site - NS'!BL26*('Site - NS'!BL22-'Site - NS'!BL21)),IF('Site - NS'!BL22&lt;'Site - NS'!BL21,0,'Site - NS'!BL26*('Site - NS'!BL22-'Site - NS'!BL21)))</f>
        <v>0</v>
      </c>
      <c r="BM34" s="23">
        <f>IF('New Site'!$D$11="Weekdays only",IF('Site - NS'!BM22&lt;'Site - NS'!BM21,0.29*'Site - NS'!BM22*'Site - NS'!BM26,0.29*'Site - NS'!BM21*'Site - NS'!BM26+'Site - NS'!BM26*('Site - NS'!BM22-'Site - NS'!BM21)),IF('Site - NS'!BM22&lt;'Site - NS'!BM21,0,'Site - NS'!BM26*('Site - NS'!BM22-'Site - NS'!BM21)))</f>
        <v>0</v>
      </c>
    </row>
    <row r="35" spans="1:71" x14ac:dyDescent="0.35">
      <c r="C35" s="109"/>
    </row>
    <row r="36" spans="1:71" s="23" customFormat="1" x14ac:dyDescent="0.35">
      <c r="A36" s="129"/>
      <c r="B36" s="23" t="s">
        <v>110</v>
      </c>
      <c r="C36" s="103"/>
    </row>
    <row r="37" spans="1:71" s="23" customFormat="1" x14ac:dyDescent="0.35">
      <c r="A37" s="129"/>
      <c r="B37" s="23" t="s">
        <v>25</v>
      </c>
      <c r="C37" s="107">
        <f>SUM(E37:Y37)/20</f>
        <v>0</v>
      </c>
      <c r="E37" s="10"/>
      <c r="F37" s="10">
        <f>F22*0.23112</f>
        <v>0</v>
      </c>
      <c r="G37" s="10">
        <f t="shared" ref="G37:BM37" si="65">G22*0.23112</f>
        <v>0</v>
      </c>
      <c r="H37" s="10">
        <f t="shared" si="65"/>
        <v>0</v>
      </c>
      <c r="I37" s="10">
        <f t="shared" si="65"/>
        <v>0</v>
      </c>
      <c r="J37" s="10">
        <f t="shared" si="65"/>
        <v>0</v>
      </c>
      <c r="K37" s="10">
        <f t="shared" si="65"/>
        <v>0</v>
      </c>
      <c r="L37" s="10">
        <f t="shared" si="65"/>
        <v>0</v>
      </c>
      <c r="M37" s="10">
        <f t="shared" si="65"/>
        <v>0</v>
      </c>
      <c r="N37" s="10">
        <f t="shared" si="65"/>
        <v>0</v>
      </c>
      <c r="O37" s="10">
        <f t="shared" si="65"/>
        <v>0</v>
      </c>
      <c r="P37" s="10">
        <f t="shared" si="65"/>
        <v>0</v>
      </c>
      <c r="Q37" s="10">
        <f t="shared" si="65"/>
        <v>0</v>
      </c>
      <c r="R37" s="10">
        <f t="shared" si="65"/>
        <v>0</v>
      </c>
      <c r="S37" s="10">
        <f t="shared" si="65"/>
        <v>0</v>
      </c>
      <c r="T37" s="10">
        <f t="shared" si="65"/>
        <v>0</v>
      </c>
      <c r="U37" s="10">
        <f t="shared" si="65"/>
        <v>0</v>
      </c>
      <c r="V37" s="10">
        <f t="shared" si="65"/>
        <v>0</v>
      </c>
      <c r="W37" s="10">
        <f t="shared" si="65"/>
        <v>0</v>
      </c>
      <c r="X37" s="10">
        <f t="shared" si="65"/>
        <v>0</v>
      </c>
      <c r="Y37" s="10">
        <f t="shared" si="65"/>
        <v>0</v>
      </c>
      <c r="Z37" s="10">
        <f t="shared" si="65"/>
        <v>0</v>
      </c>
      <c r="AA37" s="10">
        <f t="shared" si="65"/>
        <v>0</v>
      </c>
      <c r="AB37" s="10">
        <f t="shared" si="65"/>
        <v>0</v>
      </c>
      <c r="AC37" s="10">
        <f t="shared" si="65"/>
        <v>0</v>
      </c>
      <c r="AD37" s="10">
        <f t="shared" si="65"/>
        <v>0</v>
      </c>
      <c r="AE37" s="10">
        <f t="shared" si="65"/>
        <v>0</v>
      </c>
      <c r="AF37" s="10">
        <f t="shared" si="65"/>
        <v>0</v>
      </c>
      <c r="AG37" s="10">
        <f t="shared" si="65"/>
        <v>0</v>
      </c>
      <c r="AH37" s="10">
        <f t="shared" si="65"/>
        <v>0</v>
      </c>
      <c r="AI37" s="10">
        <f t="shared" si="65"/>
        <v>0</v>
      </c>
      <c r="AJ37" s="10">
        <f t="shared" si="65"/>
        <v>0</v>
      </c>
      <c r="AK37" s="10">
        <f t="shared" si="65"/>
        <v>0</v>
      </c>
      <c r="AL37" s="10">
        <f t="shared" si="65"/>
        <v>0</v>
      </c>
      <c r="AM37" s="10">
        <f t="shared" si="65"/>
        <v>0</v>
      </c>
      <c r="AN37" s="10">
        <f t="shared" si="65"/>
        <v>0</v>
      </c>
      <c r="AO37" s="10">
        <f t="shared" si="65"/>
        <v>0</v>
      </c>
      <c r="AP37" s="10">
        <f t="shared" si="65"/>
        <v>0</v>
      </c>
      <c r="AQ37" s="10">
        <f t="shared" si="65"/>
        <v>0</v>
      </c>
      <c r="AR37" s="10">
        <f t="shared" si="65"/>
        <v>0</v>
      </c>
      <c r="AS37" s="10">
        <f t="shared" si="65"/>
        <v>0</v>
      </c>
      <c r="AT37" s="10">
        <f t="shared" si="65"/>
        <v>0</v>
      </c>
      <c r="AU37" s="10">
        <f t="shared" si="65"/>
        <v>0</v>
      </c>
      <c r="AV37" s="10">
        <f t="shared" si="65"/>
        <v>0</v>
      </c>
      <c r="AW37" s="10">
        <f t="shared" si="65"/>
        <v>0</v>
      </c>
      <c r="AX37" s="10">
        <f t="shared" si="65"/>
        <v>0</v>
      </c>
      <c r="AY37" s="10">
        <f t="shared" si="65"/>
        <v>0</v>
      </c>
      <c r="AZ37" s="10">
        <f t="shared" si="65"/>
        <v>0</v>
      </c>
      <c r="BA37" s="10">
        <f t="shared" si="65"/>
        <v>0</v>
      </c>
      <c r="BB37" s="10">
        <f t="shared" si="65"/>
        <v>0</v>
      </c>
      <c r="BC37" s="10">
        <f t="shared" si="65"/>
        <v>0</v>
      </c>
      <c r="BD37" s="10">
        <f t="shared" si="65"/>
        <v>0</v>
      </c>
      <c r="BE37" s="10">
        <f t="shared" si="65"/>
        <v>0</v>
      </c>
      <c r="BF37" s="10">
        <f t="shared" si="65"/>
        <v>0</v>
      </c>
      <c r="BG37" s="10">
        <f t="shared" si="65"/>
        <v>0</v>
      </c>
      <c r="BH37" s="10">
        <f t="shared" si="65"/>
        <v>0</v>
      </c>
      <c r="BI37" s="10">
        <f t="shared" si="65"/>
        <v>0</v>
      </c>
      <c r="BJ37" s="10">
        <f t="shared" si="65"/>
        <v>0</v>
      </c>
      <c r="BK37" s="10">
        <f t="shared" si="65"/>
        <v>0</v>
      </c>
      <c r="BL37" s="10">
        <f t="shared" si="65"/>
        <v>0</v>
      </c>
      <c r="BM37" s="10">
        <f t="shared" si="65"/>
        <v>0</v>
      </c>
    </row>
    <row r="38" spans="1:71" s="23" customFormat="1" x14ac:dyDescent="0.35">
      <c r="A38" s="129"/>
      <c r="B38" s="23" t="s">
        <v>111</v>
      </c>
      <c r="C38" s="114"/>
      <c r="E38" s="5" t="e" cm="1">
        <f t="array" aca="1" ref="E38" ca="1">(#REF!*E36(#REF!*1000)+(#REF!*1000)*#REF!)/1000</f>
        <v>#REF!</v>
      </c>
      <c r="F38" s="5" t="e">
        <f>(#REF!*(#REF!*1000)+(#REF!*1000)*#REF!)/1000</f>
        <v>#REF!</v>
      </c>
      <c r="G38" s="5" t="e">
        <f>(#REF!*(#REF!*1000)+(#REF!*1000)*#REF!)/1000</f>
        <v>#REF!</v>
      </c>
      <c r="H38" s="5" t="e">
        <f>(#REF!*(#REF!*1000)+(#REF!*1000)*#REF!)/1000</f>
        <v>#REF!</v>
      </c>
      <c r="I38" s="5" t="e">
        <f>(#REF!*(#REF!*1000)+(#REF!*1000)*#REF!)/1000</f>
        <v>#REF!</v>
      </c>
      <c r="J38" s="5" t="e">
        <f>(#REF!*(#REF!*1000)+(#REF!*1000)*#REF!)/1000</f>
        <v>#REF!</v>
      </c>
      <c r="K38" s="5" t="e">
        <f>(#REF!*(#REF!*1000)+(#REF!*1000)*#REF!)/1000</f>
        <v>#REF!</v>
      </c>
      <c r="L38" s="5" t="e">
        <f>(#REF!*(#REF!*1000)+(#REF!*1000)*#REF!)/1000</f>
        <v>#REF!</v>
      </c>
      <c r="M38" s="5" t="e">
        <f>(#REF!*(#REF!*1000)+(#REF!*1000)*#REF!)/1000</f>
        <v>#REF!</v>
      </c>
      <c r="N38" s="5" t="e">
        <f>(#REF!*(#REF!*1000)+(#REF!*1000)*#REF!)/1000</f>
        <v>#REF!</v>
      </c>
      <c r="O38" s="5" t="e">
        <f>(#REF!*(#REF!*1000)+(#REF!*1000)*#REF!)/1000</f>
        <v>#REF!</v>
      </c>
      <c r="P38" s="5" t="e">
        <f>(#REF!*(#REF!*1000)+(#REF!*1000)*#REF!)/1000</f>
        <v>#REF!</v>
      </c>
      <c r="Q38" s="5" t="e">
        <f>(#REF!*(#REF!*1000)+(#REF!*1000)*#REF!)/1000</f>
        <v>#REF!</v>
      </c>
      <c r="R38" s="5" t="e">
        <f>(#REF!*(#REF!*1000)+(#REF!*1000)*#REF!)/1000</f>
        <v>#REF!</v>
      </c>
      <c r="S38" s="5" t="e">
        <f>(#REF!*(#REF!*1000)+(#REF!*1000)*#REF!)/1000</f>
        <v>#REF!</v>
      </c>
      <c r="T38" s="5" t="e">
        <f>(#REF!*(#REF!*1000)+(#REF!*1000)*#REF!)/1000</f>
        <v>#REF!</v>
      </c>
      <c r="U38" s="5" t="e">
        <f>(#REF!*(#REF!*1000)+(#REF!*1000)*#REF!)/1000</f>
        <v>#REF!</v>
      </c>
      <c r="V38" s="5" t="e">
        <f>(#REF!*(#REF!*1000)+(#REF!*1000)*#REF!)/1000</f>
        <v>#REF!</v>
      </c>
      <c r="W38" s="5" t="e">
        <f>(#REF!*(#REF!*1000)+(#REF!*1000)*#REF!)/1000</f>
        <v>#REF!</v>
      </c>
      <c r="X38" s="5" t="e">
        <f>(#REF!*(#REF!*1000)+(#REF!*1000)*#REF!)/1000</f>
        <v>#REF!</v>
      </c>
      <c r="Y38" s="5" t="e">
        <f>(#REF!*(#REF!*1000)+(#REF!*1000)*#REF!)/1000</f>
        <v>#REF!</v>
      </c>
      <c r="Z38" s="5" t="e">
        <f>(#REF!*(#REF!*1000)+(#REF!*1000)*#REF!)/1000</f>
        <v>#REF!</v>
      </c>
      <c r="AA38" s="5" t="e">
        <f>(#REF!*(#REF!*1000)+(#REF!*1000)*#REF!)/1000</f>
        <v>#REF!</v>
      </c>
      <c r="AB38" s="5" t="e">
        <f>(#REF!*(#REF!*1000)+(#REF!*1000)*#REF!)/1000</f>
        <v>#REF!</v>
      </c>
      <c r="AC38" s="5" t="e">
        <f>(#REF!*(#REF!*1000)+(#REF!*1000)*#REF!)/1000</f>
        <v>#REF!</v>
      </c>
      <c r="AD38" s="5" t="e">
        <f>(#REF!*(#REF!*1000)+(#REF!*1000)*#REF!)/1000</f>
        <v>#REF!</v>
      </c>
      <c r="AE38" s="5" t="e">
        <f>(#REF!*(#REF!*1000)+(#REF!*1000)*#REF!)/1000</f>
        <v>#REF!</v>
      </c>
      <c r="AF38" s="5" t="e">
        <f>(#REF!*(#REF!*1000)+(#REF!*1000)*#REF!)/1000</f>
        <v>#REF!</v>
      </c>
      <c r="AG38" s="5" t="e">
        <f>(#REF!*(#REF!*1000)+(#REF!*1000)*#REF!)/1000</f>
        <v>#REF!</v>
      </c>
      <c r="AH38" s="5" t="e">
        <f>(#REF!*(#REF!*1000)+(#REF!*1000)*#REF!)/1000</f>
        <v>#REF!</v>
      </c>
      <c r="AI38" s="5" t="e">
        <f>(#REF!*(#REF!*1000)+(#REF!*1000)*#REF!)/1000</f>
        <v>#REF!</v>
      </c>
      <c r="AJ38" s="5" t="e">
        <f>(#REF!*(#REF!*1000)+(#REF!*1000)*#REF!)/1000</f>
        <v>#REF!</v>
      </c>
      <c r="AK38" s="5" t="e">
        <f>(#REF!*(#REF!*1000)+(#REF!*1000)*#REF!)/1000</f>
        <v>#REF!</v>
      </c>
      <c r="AL38" s="5" t="e">
        <f>(#REF!*(#REF!*1000)+(#REF!*1000)*#REF!)/1000</f>
        <v>#REF!</v>
      </c>
      <c r="AM38" s="5" t="e">
        <f>(#REF!*(#REF!*1000)+(#REF!*1000)*#REF!)/1000</f>
        <v>#REF!</v>
      </c>
      <c r="AN38" s="5" t="e">
        <f>(#REF!*(#REF!*1000)+(#REF!*1000)*#REF!)/1000</f>
        <v>#REF!</v>
      </c>
      <c r="AO38" s="5" t="e">
        <f>(#REF!*(#REF!*1000)+(#REF!*1000)*#REF!)/1000</f>
        <v>#REF!</v>
      </c>
      <c r="AP38" s="5" t="e">
        <f>(#REF!*(#REF!*1000)+(#REF!*1000)*#REF!)/1000</f>
        <v>#REF!</v>
      </c>
      <c r="AQ38" s="5" t="e">
        <f>(#REF!*(#REF!*1000)+(#REF!*1000)*#REF!)/1000</f>
        <v>#REF!</v>
      </c>
      <c r="AR38" s="5" t="e">
        <f>(#REF!*(#REF!*1000)+(#REF!*1000)*#REF!)/1000</f>
        <v>#REF!</v>
      </c>
      <c r="AS38" s="5" t="e">
        <f>(#REF!*(#REF!*1000)+(#REF!*1000)*#REF!)/1000</f>
        <v>#REF!</v>
      </c>
      <c r="AT38" s="5" t="e">
        <f>(#REF!*(#REF!*1000)+(#REF!*1000)*#REF!)/1000</f>
        <v>#REF!</v>
      </c>
      <c r="AU38" s="5" t="e">
        <f>(#REF!*(#REF!*1000)+(#REF!*1000)*#REF!)/1000</f>
        <v>#REF!</v>
      </c>
      <c r="AV38" s="5" t="e">
        <f>(#REF!*(#REF!*1000)+(#REF!*1000)*#REF!)/1000</f>
        <v>#REF!</v>
      </c>
      <c r="AW38" s="5" t="e">
        <f>(#REF!*(#REF!*1000)+(#REF!*1000)*#REF!)/1000</f>
        <v>#REF!</v>
      </c>
      <c r="AX38" s="5" t="e">
        <f>(#REF!*(#REF!*1000)+(#REF!*1000)*#REF!)/1000</f>
        <v>#REF!</v>
      </c>
      <c r="AY38" s="5" t="e">
        <f>(#REF!*(#REF!*1000)+(#REF!*1000)*#REF!)/1000</f>
        <v>#REF!</v>
      </c>
      <c r="AZ38" s="5" t="e">
        <f>(#REF!*(#REF!*1000)+(#REF!*1000)*#REF!)/1000</f>
        <v>#REF!</v>
      </c>
      <c r="BA38" s="5" t="e">
        <f>(#REF!*(#REF!*1000)+(#REF!*1000)*#REF!)/1000</f>
        <v>#REF!</v>
      </c>
      <c r="BB38" s="5" t="e">
        <f>(#REF!*(#REF!*1000)+(#REF!*1000)*#REF!)/1000</f>
        <v>#REF!</v>
      </c>
      <c r="BC38" s="5" t="e">
        <f>(#REF!*(#REF!*1000)+(#REF!*1000)*#REF!)/1000</f>
        <v>#REF!</v>
      </c>
      <c r="BD38" s="5" t="e">
        <f>(#REF!*(#REF!*1000)+(#REF!*1000)*#REF!)/1000</f>
        <v>#REF!</v>
      </c>
      <c r="BE38" s="5" t="e">
        <f>(#REF!*(#REF!*1000)+(#REF!*1000)*#REF!)/1000</f>
        <v>#REF!</v>
      </c>
      <c r="BF38" s="5" t="e">
        <f>(#REF!*(#REF!*1000)+(#REF!*1000)*#REF!)/1000</f>
        <v>#REF!</v>
      </c>
      <c r="BG38" s="5" t="e">
        <f>(#REF!*(#REF!*1000)+(#REF!*1000)*#REF!)/1000</f>
        <v>#REF!</v>
      </c>
      <c r="BH38" s="5" t="e">
        <f>(#REF!*(#REF!*1000)+(#REF!*1000)*#REF!)/1000</f>
        <v>#REF!</v>
      </c>
      <c r="BI38" s="5" t="e">
        <f>(#REF!*(#REF!*1000)+(#REF!*1000)*#REF!)/1000</f>
        <v>#REF!</v>
      </c>
      <c r="BJ38" s="5" t="e">
        <f>(#REF!*(#REF!*1000)+(#REF!*1000)*#REF!)/1000</f>
        <v>#REF!</v>
      </c>
      <c r="BK38" s="5" t="e">
        <f>(#REF!*(#REF!*1000)+(#REF!*1000)*#REF!)/1000</f>
        <v>#REF!</v>
      </c>
      <c r="BL38" s="5" t="e">
        <f>(#REF!*(#REF!*1000)+(#REF!*1000)*#REF!)/1000</f>
        <v>#REF!</v>
      </c>
      <c r="BM38" s="5" t="e">
        <f>(#REF!*(#REF!*1000)+(#REF!*1000)*#REF!)/1000</f>
        <v>#REF!</v>
      </c>
    </row>
    <row r="39" spans="1:71" s="5" customFormat="1" x14ac:dyDescent="0.35">
      <c r="A39" s="113"/>
      <c r="B39" s="22" t="s">
        <v>93</v>
      </c>
      <c r="C39" s="110"/>
      <c r="D39" s="34"/>
      <c r="E39" s="22"/>
      <c r="F39" s="23" t="e">
        <f>+#REF!+#REF!</f>
        <v>#REF!</v>
      </c>
      <c r="G39" s="23" t="e">
        <f>IF(G7&gt;0,#REF!+ F39, 0)</f>
        <v>#REF!</v>
      </c>
      <c r="H39" s="23" t="e">
        <f>IF(H7&gt;0,#REF!+ G39, 0)</f>
        <v>#REF!</v>
      </c>
      <c r="I39" s="23" t="e">
        <f>IF(I7&gt;0,#REF!+ H39, 0)</f>
        <v>#REF!</v>
      </c>
      <c r="J39" s="23" t="e">
        <f>IF(J7&gt;0,#REF!+ I39, 0)</f>
        <v>#REF!</v>
      </c>
      <c r="K39" s="23" t="e">
        <f>IF(K7&gt;0,#REF!+ J39, 0)</f>
        <v>#REF!</v>
      </c>
      <c r="L39" s="23" t="e">
        <f>IF(L7&gt;0,#REF!+ K39, 0)</f>
        <v>#REF!</v>
      </c>
      <c r="M39" s="23" t="e">
        <f>IF(M7&gt;0,#REF!+ L39, 0)</f>
        <v>#REF!</v>
      </c>
      <c r="N39" s="23" t="e">
        <f>IF(N7&gt;0,#REF!+ M39, 0)</f>
        <v>#REF!</v>
      </c>
      <c r="O39" s="23" t="e">
        <f>IF(O7&gt;0,#REF!+ N39, 0)</f>
        <v>#REF!</v>
      </c>
      <c r="P39" s="23" t="e">
        <f>IF(P7&gt;0,#REF!+ O39, 0)</f>
        <v>#REF!</v>
      </c>
      <c r="Q39" s="23" t="e">
        <f>IF(Q7&gt;0,#REF!+ P39, 0)</f>
        <v>#REF!</v>
      </c>
      <c r="R39" s="23" t="e">
        <f>IF(R7&gt;0,#REF!+ Q39, 0)</f>
        <v>#REF!</v>
      </c>
      <c r="S39" s="23" t="e">
        <f>IF(S7&gt;0,#REF!+ R39, 0)</f>
        <v>#REF!</v>
      </c>
      <c r="T39" s="23" t="e">
        <f>IF(T7&gt;0,#REF!+ S39, 0)</f>
        <v>#REF!</v>
      </c>
      <c r="U39" s="23" t="e">
        <f>IF(U7&gt;0,#REF!+ T39, 0)</f>
        <v>#REF!</v>
      </c>
      <c r="V39" s="23" t="e">
        <f>IF(V7&gt;0,#REF!+ U39, 0)</f>
        <v>#REF!</v>
      </c>
      <c r="W39" s="23" t="e">
        <f>IF(W7&gt;0,#REF!+ V39, 0)</f>
        <v>#REF!</v>
      </c>
      <c r="X39" s="23" t="e">
        <f>IF(X7&gt;0,#REF!+ W39, 0)</f>
        <v>#REF!</v>
      </c>
      <c r="Y39" s="23" t="e">
        <f>IF(Y7&gt;0,#REF!+ X39, 0)</f>
        <v>#REF!</v>
      </c>
      <c r="Z39" s="23" t="e">
        <f>IF(Z7&gt;0,#REF!+ Y39, 0)</f>
        <v>#REF!</v>
      </c>
      <c r="AA39" s="23" t="e">
        <f>IF(AA7&gt;0,#REF!+ Z39, 0)</f>
        <v>#REF!</v>
      </c>
      <c r="AB39" s="23" t="e">
        <f>IF(AB7&gt;0,#REF!+ AA39, 0)</f>
        <v>#REF!</v>
      </c>
      <c r="AC39" s="23" t="e">
        <f>IF(AC7&gt;0,#REF!+ AB39, 0)</f>
        <v>#REF!</v>
      </c>
      <c r="AD39" s="23" t="e">
        <f>IF(AD7&gt;0,#REF!+ AC39, 0)</f>
        <v>#REF!</v>
      </c>
      <c r="AE39" s="23" t="e">
        <f>IF(AE7&gt;0,#REF!+ AD39, 0)</f>
        <v>#REF!</v>
      </c>
      <c r="AF39" s="23" t="e">
        <f>IF(AF7&gt;0,#REF!+ AE39, 0)</f>
        <v>#REF!</v>
      </c>
      <c r="AG39" s="23" t="e">
        <f>IF(AG7&gt;0,#REF!+ AF39, 0)</f>
        <v>#REF!</v>
      </c>
      <c r="AH39" s="23" t="e">
        <f>IF(AH7&gt;0,#REF!+ AG39, 0)</f>
        <v>#REF!</v>
      </c>
      <c r="AI39" s="23" t="e">
        <f>IF(AI7&gt;0,#REF!+ AH39, 0)</f>
        <v>#REF!</v>
      </c>
      <c r="AJ39" s="23" t="e">
        <f>IF(AJ7&gt;0,#REF!+ AI39, 0)</f>
        <v>#REF!</v>
      </c>
      <c r="AK39" s="23" t="e">
        <f>IF(AK7&gt;0,#REF!+ AJ39, 0)</f>
        <v>#REF!</v>
      </c>
      <c r="AL39" s="23" t="e">
        <f>IF(AL7&gt;0,#REF!+ AK39, 0)</f>
        <v>#REF!</v>
      </c>
      <c r="AM39" s="23" t="e">
        <f>IF(AM7&gt;0,#REF!+ AL39, 0)</f>
        <v>#REF!</v>
      </c>
      <c r="AN39" s="23" t="e">
        <f>IF(AN7&gt;0,#REF!+ AM39, 0)</f>
        <v>#REF!</v>
      </c>
      <c r="AO39" s="23" t="e">
        <f>IF(AO7&gt;0,#REF!+ AN39, 0)</f>
        <v>#REF!</v>
      </c>
      <c r="AP39" s="23" t="e">
        <f>IF(AP7&gt;0,#REF!+ AO39, 0)</f>
        <v>#REF!</v>
      </c>
      <c r="AQ39" s="23" t="e">
        <f>IF(AQ7&gt;0,#REF!+ AP39, 0)</f>
        <v>#REF!</v>
      </c>
      <c r="AR39" s="23" t="e">
        <f>IF(AR7&gt;0,#REF!+ AQ39, 0)</f>
        <v>#REF!</v>
      </c>
      <c r="AS39" s="23" t="e">
        <f>IF(AS7&gt;0,#REF!+ AR39, 0)</f>
        <v>#REF!</v>
      </c>
      <c r="AT39" s="23" t="e">
        <f>IF(AT7&gt;0,#REF!+ AS39, 0)</f>
        <v>#REF!</v>
      </c>
      <c r="AU39" s="23" t="e">
        <f>IF(AU7&gt;0,#REF!+ AT39, 0)</f>
        <v>#REF!</v>
      </c>
      <c r="AV39" s="23" t="e">
        <f>IF(AV7&gt;0,#REF!+ AU39, 0)</f>
        <v>#REF!</v>
      </c>
      <c r="AW39" s="23" t="e">
        <f>IF(AW7&gt;0,#REF!+ AV39, 0)</f>
        <v>#REF!</v>
      </c>
      <c r="AX39" s="23" t="e">
        <f>IF(AX7&gt;0,#REF!+ AW39, 0)</f>
        <v>#REF!</v>
      </c>
      <c r="AY39" s="23" t="e">
        <f>IF(AY7&gt;0,#REF!+ AX39, 0)</f>
        <v>#REF!</v>
      </c>
      <c r="AZ39" s="23" t="e">
        <f>IF(AZ7&gt;0,#REF!+ AY39, 0)</f>
        <v>#REF!</v>
      </c>
      <c r="BA39" s="23" t="e">
        <f>IF(BA7&gt;0,#REF!+ AZ39, 0)</f>
        <v>#REF!</v>
      </c>
      <c r="BB39" s="23" t="e">
        <f>IF(BB7&gt;0,#REF!+ BA39, 0)</f>
        <v>#REF!</v>
      </c>
      <c r="BC39" s="23" t="e">
        <f>IF(BC7&gt;0,#REF!+ BB39, 0)</f>
        <v>#REF!</v>
      </c>
      <c r="BD39" s="23" t="e">
        <f>IF(BD7&gt;0,#REF!+ BC39, 0)</f>
        <v>#REF!</v>
      </c>
      <c r="BE39" s="23" t="e">
        <f>IF(BE7&gt;0,#REF!+ BD39, 0)</f>
        <v>#REF!</v>
      </c>
      <c r="BF39" s="23" t="e">
        <f>IF(BF7&gt;0,#REF!+ BE39, 0)</f>
        <v>#REF!</v>
      </c>
      <c r="BG39" s="23" t="e">
        <f>IF(BG7&gt;0,#REF!+ BF39, 0)</f>
        <v>#REF!</v>
      </c>
      <c r="BH39" s="23" t="e">
        <f>IF(BH7&gt;0,#REF!+ BG39, 0)</f>
        <v>#REF!</v>
      </c>
      <c r="BI39" s="23" t="e">
        <f>IF(BI7&gt;0,#REF!+ BH39, 0)</f>
        <v>#REF!</v>
      </c>
      <c r="BJ39" s="23" t="e">
        <f>IF(BJ7&gt;0,#REF!+ BI39, 0)</f>
        <v>#REF!</v>
      </c>
      <c r="BK39" s="23" t="e">
        <f>IF(BK7&gt;0,#REF!+ BJ39, 0)</f>
        <v>#REF!</v>
      </c>
      <c r="BL39" s="23" t="e">
        <f>IF(BL7&gt;0,#REF!+ BK39, 0)</f>
        <v>#REF!</v>
      </c>
      <c r="BM39" s="23" t="e">
        <f>IF(BM7&gt;0,#REF!+ BL39, 0)</f>
        <v>#REF!</v>
      </c>
      <c r="BN39" s="23"/>
    </row>
    <row r="40" spans="1:71" s="23" customFormat="1" x14ac:dyDescent="0.35">
      <c r="A40" s="129"/>
      <c r="C40" s="103"/>
    </row>
    <row r="41" spans="1:71" s="24" customFormat="1" ht="11.25" x14ac:dyDescent="0.3">
      <c r="A41" s="128"/>
      <c r="B41" s="24" t="s">
        <v>112</v>
      </c>
      <c r="C41" s="103">
        <f>SUM(E41:BM41)</f>
        <v>0</v>
      </c>
      <c r="F41" s="24">
        <f>F32+F33+F34+F68</f>
        <v>0</v>
      </c>
      <c r="G41" s="24">
        <f t="shared" ref="G41:BM41" si="66">G32+G33+G34+G68</f>
        <v>0</v>
      </c>
      <c r="H41" s="24">
        <f t="shared" si="66"/>
        <v>0</v>
      </c>
      <c r="I41" s="24">
        <f t="shared" si="66"/>
        <v>0</v>
      </c>
      <c r="J41" s="24">
        <f t="shared" si="66"/>
        <v>0</v>
      </c>
      <c r="K41" s="24">
        <f t="shared" si="66"/>
        <v>0</v>
      </c>
      <c r="L41" s="24">
        <f t="shared" si="66"/>
        <v>0</v>
      </c>
      <c r="M41" s="24">
        <f t="shared" si="66"/>
        <v>0</v>
      </c>
      <c r="N41" s="24">
        <f t="shared" si="66"/>
        <v>0</v>
      </c>
      <c r="O41" s="24">
        <f t="shared" si="66"/>
        <v>0</v>
      </c>
      <c r="P41" s="24">
        <f t="shared" si="66"/>
        <v>0</v>
      </c>
      <c r="Q41" s="24">
        <f t="shared" si="66"/>
        <v>0</v>
      </c>
      <c r="R41" s="24">
        <f t="shared" si="66"/>
        <v>0</v>
      </c>
      <c r="S41" s="24">
        <f t="shared" si="66"/>
        <v>0</v>
      </c>
      <c r="T41" s="24">
        <f t="shared" si="66"/>
        <v>0</v>
      </c>
      <c r="U41" s="24">
        <f t="shared" si="66"/>
        <v>0</v>
      </c>
      <c r="V41" s="24">
        <f t="shared" si="66"/>
        <v>0</v>
      </c>
      <c r="W41" s="24">
        <f t="shared" si="66"/>
        <v>0</v>
      </c>
      <c r="X41" s="24">
        <f t="shared" si="66"/>
        <v>0</v>
      </c>
      <c r="Y41" s="24">
        <f t="shared" si="66"/>
        <v>0</v>
      </c>
      <c r="Z41" s="24">
        <f t="shared" si="66"/>
        <v>0</v>
      </c>
      <c r="AA41" s="24">
        <f t="shared" si="66"/>
        <v>0</v>
      </c>
      <c r="AB41" s="24">
        <f t="shared" si="66"/>
        <v>0</v>
      </c>
      <c r="AC41" s="24">
        <f t="shared" si="66"/>
        <v>0</v>
      </c>
      <c r="AD41" s="24">
        <f t="shared" si="66"/>
        <v>0</v>
      </c>
      <c r="AE41" s="24">
        <f t="shared" si="66"/>
        <v>0</v>
      </c>
      <c r="AF41" s="24">
        <f t="shared" si="66"/>
        <v>0</v>
      </c>
      <c r="AG41" s="24">
        <f t="shared" si="66"/>
        <v>0</v>
      </c>
      <c r="AH41" s="24">
        <f t="shared" si="66"/>
        <v>0</v>
      </c>
      <c r="AI41" s="24">
        <f t="shared" si="66"/>
        <v>0</v>
      </c>
      <c r="AJ41" s="24">
        <f t="shared" si="66"/>
        <v>0</v>
      </c>
      <c r="AK41" s="24">
        <f t="shared" si="66"/>
        <v>0</v>
      </c>
      <c r="AL41" s="24">
        <f t="shared" si="66"/>
        <v>0</v>
      </c>
      <c r="AM41" s="24">
        <f t="shared" si="66"/>
        <v>0</v>
      </c>
      <c r="AN41" s="24">
        <f t="shared" si="66"/>
        <v>0</v>
      </c>
      <c r="AO41" s="24">
        <f t="shared" si="66"/>
        <v>0</v>
      </c>
      <c r="AP41" s="24">
        <f t="shared" si="66"/>
        <v>0</v>
      </c>
      <c r="AQ41" s="24">
        <f t="shared" si="66"/>
        <v>0</v>
      </c>
      <c r="AR41" s="24">
        <f t="shared" si="66"/>
        <v>0</v>
      </c>
      <c r="AS41" s="24">
        <f t="shared" si="66"/>
        <v>0</v>
      </c>
      <c r="AT41" s="24">
        <f t="shared" si="66"/>
        <v>0</v>
      </c>
      <c r="AU41" s="24">
        <f t="shared" si="66"/>
        <v>0</v>
      </c>
      <c r="AV41" s="24">
        <f t="shared" si="66"/>
        <v>0</v>
      </c>
      <c r="AW41" s="24">
        <f t="shared" si="66"/>
        <v>0</v>
      </c>
      <c r="AX41" s="24">
        <f t="shared" si="66"/>
        <v>0</v>
      </c>
      <c r="AY41" s="24">
        <f t="shared" si="66"/>
        <v>0</v>
      </c>
      <c r="AZ41" s="24">
        <f t="shared" si="66"/>
        <v>0</v>
      </c>
      <c r="BA41" s="24">
        <f t="shared" si="66"/>
        <v>0</v>
      </c>
      <c r="BB41" s="24">
        <f t="shared" si="66"/>
        <v>0</v>
      </c>
      <c r="BC41" s="24">
        <f t="shared" si="66"/>
        <v>0</v>
      </c>
      <c r="BD41" s="24">
        <f t="shared" si="66"/>
        <v>0</v>
      </c>
      <c r="BE41" s="24">
        <f t="shared" si="66"/>
        <v>0</v>
      </c>
      <c r="BF41" s="24">
        <f t="shared" si="66"/>
        <v>0</v>
      </c>
      <c r="BG41" s="24">
        <f t="shared" si="66"/>
        <v>0</v>
      </c>
      <c r="BH41" s="24">
        <f t="shared" si="66"/>
        <v>0</v>
      </c>
      <c r="BI41" s="24">
        <f t="shared" si="66"/>
        <v>0</v>
      </c>
      <c r="BJ41" s="24">
        <f t="shared" si="66"/>
        <v>0</v>
      </c>
      <c r="BK41" s="24">
        <f t="shared" si="66"/>
        <v>0</v>
      </c>
      <c r="BL41" s="24">
        <f t="shared" si="66"/>
        <v>0</v>
      </c>
      <c r="BM41" s="24">
        <f t="shared" si="66"/>
        <v>0</v>
      </c>
    </row>
    <row r="42" spans="1:71" x14ac:dyDescent="0.35">
      <c r="B42" s="4" t="s">
        <v>113</v>
      </c>
      <c r="C42" s="103"/>
      <c r="D42" s="5"/>
      <c r="E42" s="5">
        <f>E41</f>
        <v>0</v>
      </c>
      <c r="F42" s="5">
        <f>F41+E42</f>
        <v>0</v>
      </c>
      <c r="G42" s="5">
        <f t="shared" ref="G42:BM42" si="67">G41+F42</f>
        <v>0</v>
      </c>
      <c r="H42" s="5">
        <f t="shared" si="67"/>
        <v>0</v>
      </c>
      <c r="I42" s="5">
        <f t="shared" si="67"/>
        <v>0</v>
      </c>
      <c r="J42" s="5">
        <f t="shared" si="67"/>
        <v>0</v>
      </c>
      <c r="K42" s="5">
        <f t="shared" si="67"/>
        <v>0</v>
      </c>
      <c r="L42" s="5">
        <f t="shared" si="67"/>
        <v>0</v>
      </c>
      <c r="M42" s="5">
        <f t="shared" si="67"/>
        <v>0</v>
      </c>
      <c r="N42" s="5">
        <f t="shared" si="67"/>
        <v>0</v>
      </c>
      <c r="O42" s="5">
        <f t="shared" si="67"/>
        <v>0</v>
      </c>
      <c r="P42" s="5">
        <f t="shared" si="67"/>
        <v>0</v>
      </c>
      <c r="Q42" s="5">
        <f t="shared" si="67"/>
        <v>0</v>
      </c>
      <c r="R42" s="5">
        <f t="shared" si="67"/>
        <v>0</v>
      </c>
      <c r="S42" s="5">
        <f t="shared" si="67"/>
        <v>0</v>
      </c>
      <c r="T42" s="5">
        <f t="shared" si="67"/>
        <v>0</v>
      </c>
      <c r="U42" s="5">
        <f t="shared" si="67"/>
        <v>0</v>
      </c>
      <c r="V42" s="5">
        <f t="shared" si="67"/>
        <v>0</v>
      </c>
      <c r="W42" s="5">
        <f t="shared" si="67"/>
        <v>0</v>
      </c>
      <c r="X42" s="5">
        <f t="shared" si="67"/>
        <v>0</v>
      </c>
      <c r="Y42" s="5">
        <f t="shared" si="67"/>
        <v>0</v>
      </c>
      <c r="Z42" s="5">
        <f t="shared" si="67"/>
        <v>0</v>
      </c>
      <c r="AA42" s="5">
        <f t="shared" si="67"/>
        <v>0</v>
      </c>
      <c r="AB42" s="5">
        <f t="shared" si="67"/>
        <v>0</v>
      </c>
      <c r="AC42" s="5">
        <f t="shared" si="67"/>
        <v>0</v>
      </c>
      <c r="AD42" s="5">
        <f t="shared" si="67"/>
        <v>0</v>
      </c>
      <c r="AE42" s="5">
        <f t="shared" si="67"/>
        <v>0</v>
      </c>
      <c r="AF42" s="5">
        <f t="shared" si="67"/>
        <v>0</v>
      </c>
      <c r="AG42" s="5">
        <f t="shared" si="67"/>
        <v>0</v>
      </c>
      <c r="AH42" s="5">
        <f t="shared" si="67"/>
        <v>0</v>
      </c>
      <c r="AI42" s="5">
        <f>AI41+AH42</f>
        <v>0</v>
      </c>
      <c r="AJ42" s="5">
        <f t="shared" si="67"/>
        <v>0</v>
      </c>
      <c r="AK42" s="5">
        <f t="shared" si="67"/>
        <v>0</v>
      </c>
      <c r="AL42" s="5">
        <f t="shared" si="67"/>
        <v>0</v>
      </c>
      <c r="AM42" s="5">
        <f t="shared" si="67"/>
        <v>0</v>
      </c>
      <c r="AN42" s="5">
        <f t="shared" si="67"/>
        <v>0</v>
      </c>
      <c r="AO42" s="5">
        <f t="shared" si="67"/>
        <v>0</v>
      </c>
      <c r="AP42" s="5">
        <f t="shared" si="67"/>
        <v>0</v>
      </c>
      <c r="AQ42" s="5">
        <f t="shared" si="67"/>
        <v>0</v>
      </c>
      <c r="AR42" s="5">
        <f t="shared" si="67"/>
        <v>0</v>
      </c>
      <c r="AS42" s="5">
        <f t="shared" si="67"/>
        <v>0</v>
      </c>
      <c r="AT42" s="5">
        <f t="shared" si="67"/>
        <v>0</v>
      </c>
      <c r="AU42" s="5">
        <f t="shared" si="67"/>
        <v>0</v>
      </c>
      <c r="AV42" s="5">
        <f t="shared" si="67"/>
        <v>0</v>
      </c>
      <c r="AW42" s="5">
        <f t="shared" si="67"/>
        <v>0</v>
      </c>
      <c r="AX42" s="5">
        <f t="shared" si="67"/>
        <v>0</v>
      </c>
      <c r="AY42" s="5">
        <f t="shared" si="67"/>
        <v>0</v>
      </c>
      <c r="AZ42" s="5">
        <f t="shared" si="67"/>
        <v>0</v>
      </c>
      <c r="BA42" s="5">
        <f t="shared" si="67"/>
        <v>0</v>
      </c>
      <c r="BB42" s="5">
        <f t="shared" si="67"/>
        <v>0</v>
      </c>
      <c r="BC42" s="5">
        <f t="shared" si="67"/>
        <v>0</v>
      </c>
      <c r="BD42" s="5">
        <f t="shared" si="67"/>
        <v>0</v>
      </c>
      <c r="BE42" s="5">
        <f t="shared" si="67"/>
        <v>0</v>
      </c>
      <c r="BF42" s="5">
        <f t="shared" si="67"/>
        <v>0</v>
      </c>
      <c r="BG42" s="5">
        <f t="shared" si="67"/>
        <v>0</v>
      </c>
      <c r="BH42" s="5">
        <f t="shared" si="67"/>
        <v>0</v>
      </c>
      <c r="BI42" s="5">
        <f t="shared" si="67"/>
        <v>0</v>
      </c>
      <c r="BJ42" s="5">
        <f t="shared" si="67"/>
        <v>0</v>
      </c>
      <c r="BK42" s="5">
        <f t="shared" si="67"/>
        <v>0</v>
      </c>
      <c r="BL42" s="5">
        <f t="shared" si="67"/>
        <v>0</v>
      </c>
      <c r="BM42" s="5">
        <f t="shared" si="67"/>
        <v>0</v>
      </c>
      <c r="BN42" s="5"/>
      <c r="BO42" s="5"/>
      <c r="BP42" s="5"/>
      <c r="BQ42" s="5"/>
      <c r="BR42" s="5"/>
      <c r="BS42" s="5"/>
    </row>
    <row r="43" spans="1:71" s="23" customFormat="1" x14ac:dyDescent="0.35">
      <c r="A43" s="129"/>
      <c r="B43" s="34"/>
      <c r="C43" s="103"/>
      <c r="D43" s="34"/>
      <c r="Y43" s="23">
        <f>Y42</f>
        <v>0</v>
      </c>
    </row>
    <row r="44" spans="1:71" s="28" customFormat="1" x14ac:dyDescent="0.35">
      <c r="A44" s="4"/>
      <c r="B44" s="217" t="s">
        <v>114</v>
      </c>
      <c r="C44" s="106"/>
      <c r="D44" s="30"/>
      <c r="E44" s="32"/>
      <c r="F44" s="30"/>
      <c r="G44" s="30"/>
      <c r="H44" s="30"/>
      <c r="I44" s="30"/>
    </row>
    <row r="45" spans="1:71" x14ac:dyDescent="0.35">
      <c r="B45" s="47" t="s">
        <v>115</v>
      </c>
      <c r="C45" s="103">
        <f t="shared" ref="C45" si="68">SUM(E45:BM45)</f>
        <v>0</v>
      </c>
      <c r="E45" s="5">
        <f>HLOOKUP($C$5,Scenarios!$D$7:AD29, MATCH($B$45, Scenarios!$C$7:$C$28, FALSE), FALSE)</f>
        <v>0</v>
      </c>
      <c r="F45" s="5">
        <f>E45</f>
        <v>0</v>
      </c>
      <c r="G45" s="5">
        <f t="shared" ref="G45:AL45" si="69">F45*(1+$B$75)</f>
        <v>0</v>
      </c>
      <c r="H45" s="5">
        <f t="shared" si="69"/>
        <v>0</v>
      </c>
      <c r="I45" s="5">
        <f t="shared" si="69"/>
        <v>0</v>
      </c>
      <c r="J45" s="5">
        <f t="shared" si="69"/>
        <v>0</v>
      </c>
      <c r="K45" s="5">
        <f t="shared" si="69"/>
        <v>0</v>
      </c>
      <c r="L45" s="5">
        <f t="shared" si="69"/>
        <v>0</v>
      </c>
      <c r="M45" s="5">
        <f t="shared" si="69"/>
        <v>0</v>
      </c>
      <c r="N45" s="5">
        <f t="shared" si="69"/>
        <v>0</v>
      </c>
      <c r="O45" s="5">
        <f t="shared" si="69"/>
        <v>0</v>
      </c>
      <c r="P45" s="5">
        <f t="shared" si="69"/>
        <v>0</v>
      </c>
      <c r="Q45" s="5">
        <f t="shared" si="69"/>
        <v>0</v>
      </c>
      <c r="R45" s="5">
        <f t="shared" si="69"/>
        <v>0</v>
      </c>
      <c r="S45" s="5">
        <f t="shared" si="69"/>
        <v>0</v>
      </c>
      <c r="T45" s="5">
        <f t="shared" si="69"/>
        <v>0</v>
      </c>
      <c r="U45" s="5">
        <f t="shared" si="69"/>
        <v>0</v>
      </c>
      <c r="V45" s="5">
        <f t="shared" si="69"/>
        <v>0</v>
      </c>
      <c r="W45" s="5">
        <f t="shared" si="69"/>
        <v>0</v>
      </c>
      <c r="X45" s="5">
        <f t="shared" si="69"/>
        <v>0</v>
      </c>
      <c r="Y45" s="5">
        <f t="shared" si="69"/>
        <v>0</v>
      </c>
      <c r="Z45" s="5">
        <f t="shared" si="69"/>
        <v>0</v>
      </c>
      <c r="AA45" s="5">
        <f t="shared" si="69"/>
        <v>0</v>
      </c>
      <c r="AB45" s="5">
        <f t="shared" si="69"/>
        <v>0</v>
      </c>
      <c r="AC45" s="5">
        <f t="shared" si="69"/>
        <v>0</v>
      </c>
      <c r="AD45" s="5">
        <f t="shared" si="69"/>
        <v>0</v>
      </c>
      <c r="AE45" s="5">
        <f t="shared" si="69"/>
        <v>0</v>
      </c>
      <c r="AF45" s="5">
        <f t="shared" si="69"/>
        <v>0</v>
      </c>
      <c r="AG45" s="5">
        <f t="shared" si="69"/>
        <v>0</v>
      </c>
      <c r="AH45" s="5">
        <f t="shared" si="69"/>
        <v>0</v>
      </c>
      <c r="AI45" s="5">
        <f t="shared" si="69"/>
        <v>0</v>
      </c>
      <c r="AJ45" s="5">
        <f t="shared" si="69"/>
        <v>0</v>
      </c>
      <c r="AK45" s="5">
        <f t="shared" si="69"/>
        <v>0</v>
      </c>
      <c r="AL45" s="5">
        <f t="shared" si="69"/>
        <v>0</v>
      </c>
      <c r="AM45" s="5">
        <f t="shared" ref="AM45:BM45" si="70">AL45*(1+$B$75)</f>
        <v>0</v>
      </c>
      <c r="AN45" s="5">
        <f t="shared" si="70"/>
        <v>0</v>
      </c>
      <c r="AO45" s="5">
        <f t="shared" si="70"/>
        <v>0</v>
      </c>
      <c r="AP45" s="5">
        <f t="shared" si="70"/>
        <v>0</v>
      </c>
      <c r="AQ45" s="5">
        <f t="shared" si="70"/>
        <v>0</v>
      </c>
      <c r="AR45" s="5">
        <f t="shared" si="70"/>
        <v>0</v>
      </c>
      <c r="AS45" s="5">
        <f t="shared" si="70"/>
        <v>0</v>
      </c>
      <c r="AT45" s="5">
        <f t="shared" si="70"/>
        <v>0</v>
      </c>
      <c r="AU45" s="5">
        <f t="shared" si="70"/>
        <v>0</v>
      </c>
      <c r="AV45" s="5">
        <f t="shared" si="70"/>
        <v>0</v>
      </c>
      <c r="AW45" s="5">
        <f t="shared" si="70"/>
        <v>0</v>
      </c>
      <c r="AX45" s="5">
        <f t="shared" si="70"/>
        <v>0</v>
      </c>
      <c r="AY45" s="5">
        <f t="shared" si="70"/>
        <v>0</v>
      </c>
      <c r="AZ45" s="5">
        <f t="shared" si="70"/>
        <v>0</v>
      </c>
      <c r="BA45" s="5">
        <f t="shared" si="70"/>
        <v>0</v>
      </c>
      <c r="BB45" s="5">
        <f t="shared" si="70"/>
        <v>0</v>
      </c>
      <c r="BC45" s="5">
        <f t="shared" si="70"/>
        <v>0</v>
      </c>
      <c r="BD45" s="5">
        <f t="shared" si="70"/>
        <v>0</v>
      </c>
      <c r="BE45" s="5">
        <f t="shared" si="70"/>
        <v>0</v>
      </c>
      <c r="BF45" s="5">
        <f t="shared" si="70"/>
        <v>0</v>
      </c>
      <c r="BG45" s="5">
        <f t="shared" si="70"/>
        <v>0</v>
      </c>
      <c r="BH45" s="5">
        <f t="shared" si="70"/>
        <v>0</v>
      </c>
      <c r="BI45" s="5">
        <f t="shared" si="70"/>
        <v>0</v>
      </c>
      <c r="BJ45" s="5">
        <f t="shared" si="70"/>
        <v>0</v>
      </c>
      <c r="BK45" s="5">
        <f t="shared" si="70"/>
        <v>0</v>
      </c>
      <c r="BL45" s="5">
        <f t="shared" si="70"/>
        <v>0</v>
      </c>
      <c r="BM45" s="5">
        <f t="shared" si="70"/>
        <v>0</v>
      </c>
      <c r="BN45" s="23"/>
      <c r="BO45" s="23"/>
      <c r="BP45" s="23"/>
      <c r="BQ45" s="23"/>
      <c r="BR45" s="23"/>
      <c r="BS45" s="23"/>
    </row>
    <row r="46" spans="1:71" x14ac:dyDescent="0.35">
      <c r="B46" s="4" t="s">
        <v>116</v>
      </c>
      <c r="C46" s="103">
        <f>SUM(E46:BM46)</f>
        <v>0</v>
      </c>
      <c r="E46" s="100">
        <f>Scenarios!$D$22</f>
        <v>0</v>
      </c>
      <c r="F46" s="100">
        <f>Scenarios!$D$22</f>
        <v>0</v>
      </c>
      <c r="G46" s="100">
        <f>Scenarios!$D$22</f>
        <v>0</v>
      </c>
      <c r="H46" s="100">
        <f>Scenarios!$D$22</f>
        <v>0</v>
      </c>
      <c r="I46" s="100">
        <f>Scenarios!$D$22</f>
        <v>0</v>
      </c>
      <c r="J46" s="100">
        <f>Scenarios!$D$22</f>
        <v>0</v>
      </c>
      <c r="K46" s="100">
        <f>Scenarios!$D$22</f>
        <v>0</v>
      </c>
      <c r="L46" s="100">
        <f>Scenarios!$D$22</f>
        <v>0</v>
      </c>
      <c r="M46" s="100">
        <f>Scenarios!$D$22</f>
        <v>0</v>
      </c>
      <c r="N46" s="100">
        <f>Scenarios!$D$22</f>
        <v>0</v>
      </c>
      <c r="O46" s="100">
        <f>Scenarios!$D$22</f>
        <v>0</v>
      </c>
      <c r="P46" s="100">
        <f>Scenarios!$D$22</f>
        <v>0</v>
      </c>
      <c r="Q46" s="100">
        <f>Scenarios!$D$22</f>
        <v>0</v>
      </c>
      <c r="R46" s="100">
        <f>Scenarios!$D$22</f>
        <v>0</v>
      </c>
      <c r="S46" s="100">
        <f>Scenarios!$D$22</f>
        <v>0</v>
      </c>
      <c r="T46" s="100">
        <f>Scenarios!$D$22</f>
        <v>0</v>
      </c>
      <c r="U46" s="100">
        <f>Scenarios!$D$22</f>
        <v>0</v>
      </c>
      <c r="V46" s="100">
        <f>Scenarios!$D$22</f>
        <v>0</v>
      </c>
      <c r="W46" s="100">
        <f>Scenarios!$D$22</f>
        <v>0</v>
      </c>
      <c r="X46" s="100">
        <f>Scenarios!$D$22</f>
        <v>0</v>
      </c>
      <c r="Y46" s="100">
        <f>Scenarios!$D$22</f>
        <v>0</v>
      </c>
      <c r="Z46" s="100">
        <f>Scenarios!$D$22</f>
        <v>0</v>
      </c>
      <c r="AA46" s="100">
        <f>Scenarios!$D$22</f>
        <v>0</v>
      </c>
      <c r="AB46" s="100">
        <f>Scenarios!$D$22</f>
        <v>0</v>
      </c>
      <c r="AC46" s="100">
        <f>Scenarios!$D$22</f>
        <v>0</v>
      </c>
      <c r="AD46" s="100">
        <f>Scenarios!$D$22</f>
        <v>0</v>
      </c>
      <c r="AE46" s="100">
        <f>Scenarios!$D$22</f>
        <v>0</v>
      </c>
      <c r="AF46" s="100">
        <f>Scenarios!$D$22</f>
        <v>0</v>
      </c>
      <c r="AG46" s="100">
        <f>Scenarios!$D$22</f>
        <v>0</v>
      </c>
      <c r="AH46" s="100">
        <f>Scenarios!$D$22</f>
        <v>0</v>
      </c>
      <c r="AI46" s="100">
        <f>Scenarios!$D$22</f>
        <v>0</v>
      </c>
      <c r="AJ46" s="100">
        <f>Scenarios!$D$22</f>
        <v>0</v>
      </c>
      <c r="AK46" s="100">
        <f>Scenarios!$D$22</f>
        <v>0</v>
      </c>
      <c r="AL46" s="100">
        <f>Scenarios!$D$22</f>
        <v>0</v>
      </c>
      <c r="AM46" s="100">
        <f>Scenarios!$D$22</f>
        <v>0</v>
      </c>
      <c r="AN46" s="100">
        <f>Scenarios!$D$22</f>
        <v>0</v>
      </c>
      <c r="AO46" s="100">
        <f>Scenarios!$D$22</f>
        <v>0</v>
      </c>
      <c r="AP46" s="100">
        <f>Scenarios!$D$22</f>
        <v>0</v>
      </c>
      <c r="AQ46" s="100">
        <f>Scenarios!$D$22</f>
        <v>0</v>
      </c>
      <c r="AR46" s="100">
        <f>Scenarios!$D$22</f>
        <v>0</v>
      </c>
      <c r="AS46" s="100">
        <f>Scenarios!$D$22</f>
        <v>0</v>
      </c>
      <c r="AT46" s="100">
        <f>Scenarios!$D$22</f>
        <v>0</v>
      </c>
      <c r="AU46" s="100">
        <f>Scenarios!$D$22</f>
        <v>0</v>
      </c>
      <c r="AV46" s="100">
        <f>Scenarios!$D$22</f>
        <v>0</v>
      </c>
      <c r="AW46" s="100">
        <f>Scenarios!$D$22</f>
        <v>0</v>
      </c>
      <c r="AX46" s="100">
        <f>Scenarios!$D$22</f>
        <v>0</v>
      </c>
      <c r="AY46" s="100">
        <f>Scenarios!$D$22</f>
        <v>0</v>
      </c>
      <c r="AZ46" s="100">
        <f>Scenarios!$D$22</f>
        <v>0</v>
      </c>
      <c r="BA46" s="100">
        <f>Scenarios!$D$22</f>
        <v>0</v>
      </c>
      <c r="BB46" s="100">
        <f>Scenarios!$D$22</f>
        <v>0</v>
      </c>
      <c r="BC46" s="100">
        <f>Scenarios!$D$22</f>
        <v>0</v>
      </c>
      <c r="BD46" s="100">
        <f>Scenarios!$D$22</f>
        <v>0</v>
      </c>
      <c r="BE46" s="100">
        <f>Scenarios!$D$22</f>
        <v>0</v>
      </c>
      <c r="BF46" s="100">
        <f>Scenarios!$D$22</f>
        <v>0</v>
      </c>
      <c r="BG46" s="100">
        <f>Scenarios!$D$22</f>
        <v>0</v>
      </c>
      <c r="BH46" s="100">
        <f>Scenarios!$D$22</f>
        <v>0</v>
      </c>
      <c r="BI46" s="100">
        <f>Scenarios!$D$22</f>
        <v>0</v>
      </c>
      <c r="BJ46" s="100">
        <f>Scenarios!$D$22</f>
        <v>0</v>
      </c>
      <c r="BK46" s="100">
        <f>Scenarios!$D$22</f>
        <v>0</v>
      </c>
      <c r="BL46" s="100">
        <f>Scenarios!$D$22</f>
        <v>0</v>
      </c>
      <c r="BM46" s="100">
        <f>Scenarios!$D$22</f>
        <v>0</v>
      </c>
    </row>
    <row r="47" spans="1:71" x14ac:dyDescent="0.35">
      <c r="C47" s="103"/>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c r="BI47" s="100"/>
      <c r="BJ47" s="100"/>
      <c r="BK47" s="100"/>
      <c r="BL47" s="100"/>
      <c r="BM47" s="100"/>
    </row>
    <row r="48" spans="1:71" s="9" customFormat="1" ht="11.25" x14ac:dyDescent="0.3">
      <c r="B48" s="9" t="s">
        <v>117</v>
      </c>
      <c r="C48" s="103">
        <f>SUM(E48:BM48)</f>
        <v>0</v>
      </c>
      <c r="E48" s="33"/>
      <c r="F48" s="33">
        <f t="shared" ref="F48:AK48" si="71">-(F45+F46+F99)</f>
        <v>0</v>
      </c>
      <c r="G48" s="33">
        <f t="shared" si="71"/>
        <v>0</v>
      </c>
      <c r="H48" s="33">
        <f t="shared" si="71"/>
        <v>0</v>
      </c>
      <c r="I48" s="33">
        <f t="shared" si="71"/>
        <v>0</v>
      </c>
      <c r="J48" s="33">
        <f t="shared" si="71"/>
        <v>0</v>
      </c>
      <c r="K48" s="33">
        <f t="shared" si="71"/>
        <v>0</v>
      </c>
      <c r="L48" s="33">
        <f t="shared" si="71"/>
        <v>0</v>
      </c>
      <c r="M48" s="33">
        <f t="shared" si="71"/>
        <v>0</v>
      </c>
      <c r="N48" s="33">
        <f t="shared" si="71"/>
        <v>0</v>
      </c>
      <c r="O48" s="33">
        <f t="shared" si="71"/>
        <v>0</v>
      </c>
      <c r="P48" s="33">
        <f t="shared" si="71"/>
        <v>0</v>
      </c>
      <c r="Q48" s="33">
        <f t="shared" si="71"/>
        <v>0</v>
      </c>
      <c r="R48" s="33">
        <f t="shared" si="71"/>
        <v>0</v>
      </c>
      <c r="S48" s="33">
        <f t="shared" si="71"/>
        <v>0</v>
      </c>
      <c r="T48" s="33">
        <f t="shared" si="71"/>
        <v>0</v>
      </c>
      <c r="U48" s="33">
        <f t="shared" si="71"/>
        <v>0</v>
      </c>
      <c r="V48" s="33">
        <f t="shared" si="71"/>
        <v>0</v>
      </c>
      <c r="W48" s="33">
        <f t="shared" si="71"/>
        <v>0</v>
      </c>
      <c r="X48" s="33">
        <f t="shared" si="71"/>
        <v>0</v>
      </c>
      <c r="Y48" s="33">
        <f t="shared" si="71"/>
        <v>0</v>
      </c>
      <c r="Z48" s="33">
        <f t="shared" si="71"/>
        <v>0</v>
      </c>
      <c r="AA48" s="33">
        <f t="shared" si="71"/>
        <v>0</v>
      </c>
      <c r="AB48" s="33">
        <f t="shared" si="71"/>
        <v>0</v>
      </c>
      <c r="AC48" s="33">
        <f t="shared" si="71"/>
        <v>0</v>
      </c>
      <c r="AD48" s="33">
        <f t="shared" si="71"/>
        <v>0</v>
      </c>
      <c r="AE48" s="33">
        <f t="shared" si="71"/>
        <v>0</v>
      </c>
      <c r="AF48" s="33">
        <f t="shared" si="71"/>
        <v>0</v>
      </c>
      <c r="AG48" s="33">
        <f t="shared" si="71"/>
        <v>0</v>
      </c>
      <c r="AH48" s="33">
        <f t="shared" si="71"/>
        <v>0</v>
      </c>
      <c r="AI48" s="33">
        <f t="shared" si="71"/>
        <v>0</v>
      </c>
      <c r="AJ48" s="33">
        <f t="shared" si="71"/>
        <v>0</v>
      </c>
      <c r="AK48" s="33">
        <f t="shared" si="71"/>
        <v>0</v>
      </c>
      <c r="AL48" s="33">
        <f t="shared" ref="AL48:BM48" si="72">-(AL45+AL46+AL99)</f>
        <v>0</v>
      </c>
      <c r="AM48" s="33">
        <f t="shared" si="72"/>
        <v>0</v>
      </c>
      <c r="AN48" s="33">
        <f t="shared" si="72"/>
        <v>0</v>
      </c>
      <c r="AO48" s="33">
        <f t="shared" si="72"/>
        <v>0</v>
      </c>
      <c r="AP48" s="33">
        <f t="shared" si="72"/>
        <v>0</v>
      </c>
      <c r="AQ48" s="33">
        <f t="shared" si="72"/>
        <v>0</v>
      </c>
      <c r="AR48" s="33">
        <f t="shared" si="72"/>
        <v>0</v>
      </c>
      <c r="AS48" s="33">
        <f t="shared" si="72"/>
        <v>0</v>
      </c>
      <c r="AT48" s="33">
        <f t="shared" si="72"/>
        <v>0</v>
      </c>
      <c r="AU48" s="33">
        <f t="shared" si="72"/>
        <v>0</v>
      </c>
      <c r="AV48" s="33">
        <f t="shared" si="72"/>
        <v>0</v>
      </c>
      <c r="AW48" s="33">
        <f t="shared" si="72"/>
        <v>0</v>
      </c>
      <c r="AX48" s="33">
        <f t="shared" si="72"/>
        <v>0</v>
      </c>
      <c r="AY48" s="33">
        <f t="shared" si="72"/>
        <v>0</v>
      </c>
      <c r="AZ48" s="33">
        <f t="shared" si="72"/>
        <v>0</v>
      </c>
      <c r="BA48" s="33">
        <f t="shared" si="72"/>
        <v>0</v>
      </c>
      <c r="BB48" s="33">
        <f t="shared" si="72"/>
        <v>0</v>
      </c>
      <c r="BC48" s="33">
        <f t="shared" si="72"/>
        <v>0</v>
      </c>
      <c r="BD48" s="33">
        <f t="shared" si="72"/>
        <v>0</v>
      </c>
      <c r="BE48" s="33">
        <f t="shared" si="72"/>
        <v>0</v>
      </c>
      <c r="BF48" s="33">
        <f t="shared" si="72"/>
        <v>0</v>
      </c>
      <c r="BG48" s="33">
        <f t="shared" si="72"/>
        <v>0</v>
      </c>
      <c r="BH48" s="33">
        <f t="shared" si="72"/>
        <v>0</v>
      </c>
      <c r="BI48" s="33">
        <f t="shared" si="72"/>
        <v>0</v>
      </c>
      <c r="BJ48" s="33">
        <f t="shared" si="72"/>
        <v>0</v>
      </c>
      <c r="BK48" s="33">
        <f t="shared" si="72"/>
        <v>0</v>
      </c>
      <c r="BL48" s="33">
        <f t="shared" si="72"/>
        <v>0</v>
      </c>
      <c r="BM48" s="33">
        <f t="shared" si="72"/>
        <v>0</v>
      </c>
      <c r="BN48" s="33"/>
      <c r="BO48" s="33"/>
      <c r="BP48" s="33"/>
      <c r="BQ48" s="33"/>
      <c r="BR48" s="33"/>
      <c r="BS48" s="33"/>
    </row>
    <row r="49" spans="1:71" x14ac:dyDescent="0.35">
      <c r="C49" s="103"/>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100"/>
      <c r="AK49" s="100"/>
      <c r="AL49" s="100"/>
      <c r="AM49" s="100"/>
      <c r="AN49" s="100"/>
      <c r="AO49" s="100"/>
      <c r="AP49" s="100"/>
      <c r="AQ49" s="100"/>
      <c r="AR49" s="100"/>
      <c r="AS49" s="100"/>
      <c r="AT49" s="100"/>
      <c r="AU49" s="100"/>
      <c r="AV49" s="100"/>
      <c r="AW49" s="100"/>
      <c r="AX49" s="100"/>
      <c r="AY49" s="100"/>
      <c r="AZ49" s="100"/>
      <c r="BA49" s="100"/>
      <c r="BB49" s="100"/>
      <c r="BC49" s="100"/>
      <c r="BD49" s="100"/>
      <c r="BE49" s="100"/>
      <c r="BF49" s="100"/>
      <c r="BG49" s="100"/>
      <c r="BH49" s="100"/>
      <c r="BI49" s="100"/>
      <c r="BJ49" s="100"/>
      <c r="BK49" s="100"/>
      <c r="BL49" s="100"/>
      <c r="BM49" s="100"/>
    </row>
    <row r="50" spans="1:71" s="213" customFormat="1" ht="12.75" x14ac:dyDescent="0.35">
      <c r="B50" s="215" t="s">
        <v>118</v>
      </c>
      <c r="C50" s="212"/>
    </row>
    <row r="51" spans="1:71" s="214" customFormat="1" ht="13.15" x14ac:dyDescent="0.35">
      <c r="A51" s="216"/>
      <c r="B51" s="272" t="s">
        <v>119</v>
      </c>
      <c r="C51" s="219" t="e">
        <f>SUM(E51:BM51)</f>
        <v>#REF!</v>
      </c>
      <c r="E51" s="214" t="e">
        <f>E41*'New Site'!#REF!</f>
        <v>#REF!</v>
      </c>
      <c r="F51" s="214">
        <f>F41*'New Site'!$H$31</f>
        <v>0</v>
      </c>
      <c r="G51" s="214">
        <f>G41*'New Site'!$H$31</f>
        <v>0</v>
      </c>
      <c r="H51" s="214">
        <f>H41*'New Site'!$H$31</f>
        <v>0</v>
      </c>
      <c r="I51" s="214">
        <f>I41*'New Site'!$H$31</f>
        <v>0</v>
      </c>
      <c r="J51" s="214">
        <f>J41*'New Site'!$H$31</f>
        <v>0</v>
      </c>
      <c r="K51" s="214">
        <f>K41*'New Site'!$H$31</f>
        <v>0</v>
      </c>
      <c r="L51" s="214">
        <f>L41*'New Site'!$H$31</f>
        <v>0</v>
      </c>
      <c r="M51" s="214">
        <f>M41*'New Site'!$H$31</f>
        <v>0</v>
      </c>
      <c r="N51" s="214">
        <f>N41*'New Site'!$H$31</f>
        <v>0</v>
      </c>
      <c r="O51" s="214">
        <f>O41*'New Site'!$H$31</f>
        <v>0</v>
      </c>
      <c r="P51" s="214">
        <f>P41*'New Site'!$H$31</f>
        <v>0</v>
      </c>
      <c r="Q51" s="214">
        <f>Q41*'New Site'!$H$31</f>
        <v>0</v>
      </c>
      <c r="R51" s="214">
        <f>R41*'New Site'!$H$31</f>
        <v>0</v>
      </c>
      <c r="S51" s="214">
        <f>S41*'New Site'!$H$31</f>
        <v>0</v>
      </c>
      <c r="T51" s="214">
        <f>T41*'New Site'!$H$31</f>
        <v>0</v>
      </c>
      <c r="U51" s="214">
        <f>U41*'New Site'!$H$31</f>
        <v>0</v>
      </c>
      <c r="V51" s="214">
        <f>V41*'New Site'!$H$31</f>
        <v>0</v>
      </c>
      <c r="W51" s="214">
        <f>W41*'New Site'!$H$31</f>
        <v>0</v>
      </c>
      <c r="X51" s="214">
        <f>X41*'New Site'!$H$31</f>
        <v>0</v>
      </c>
      <c r="Y51" s="214">
        <f>Y41*'New Site'!$H$31</f>
        <v>0</v>
      </c>
      <c r="Z51" s="214">
        <f>Z41*'New Site'!$H$31</f>
        <v>0</v>
      </c>
      <c r="AA51" s="214">
        <f>AA41*'New Site'!$H$31</f>
        <v>0</v>
      </c>
      <c r="AB51" s="214">
        <f>AB41*'New Site'!$H$31</f>
        <v>0</v>
      </c>
      <c r="AC51" s="214">
        <f>AC41*'New Site'!$H$31</f>
        <v>0</v>
      </c>
      <c r="AD51" s="214">
        <f>AD41*'New Site'!$H$31</f>
        <v>0</v>
      </c>
      <c r="AE51" s="214">
        <f>AE41*'New Site'!$H$31</f>
        <v>0</v>
      </c>
      <c r="AF51" s="214">
        <f>AF41*'New Site'!$H$31</f>
        <v>0</v>
      </c>
      <c r="AG51" s="214">
        <f>AG41*'New Site'!$H$31</f>
        <v>0</v>
      </c>
      <c r="AH51" s="214">
        <f>AH41*'New Site'!$H$31</f>
        <v>0</v>
      </c>
      <c r="AI51" s="214">
        <f>AI41*'New Site'!$H$31</f>
        <v>0</v>
      </c>
      <c r="AJ51" s="214">
        <f>AJ41*'New Site'!$H$31</f>
        <v>0</v>
      </c>
      <c r="AK51" s="214">
        <f>AK41*'New Site'!$H$31</f>
        <v>0</v>
      </c>
      <c r="AL51" s="214">
        <f>AL41*'New Site'!$H$31</f>
        <v>0</v>
      </c>
      <c r="AM51" s="214">
        <f>AM41*'New Site'!$H$31</f>
        <v>0</v>
      </c>
      <c r="AN51" s="214">
        <f>AN41*'New Site'!$H$31</f>
        <v>0</v>
      </c>
      <c r="AO51" s="214">
        <f>AO41*'New Site'!$H$31</f>
        <v>0</v>
      </c>
      <c r="AP51" s="214">
        <f>AP41*'New Site'!$H$31</f>
        <v>0</v>
      </c>
      <c r="AQ51" s="214">
        <f>AQ41*'New Site'!$H$31</f>
        <v>0</v>
      </c>
      <c r="AR51" s="214">
        <f>AR41*'New Site'!$H$31</f>
        <v>0</v>
      </c>
      <c r="AS51" s="214">
        <f>AS41*'New Site'!$H$31</f>
        <v>0</v>
      </c>
      <c r="AT51" s="214">
        <f>AT41*'New Site'!$H$31</f>
        <v>0</v>
      </c>
      <c r="AU51" s="214">
        <f>AU41*'New Site'!$H$31</f>
        <v>0</v>
      </c>
      <c r="AV51" s="214">
        <f>AV41*'New Site'!$H$31</f>
        <v>0</v>
      </c>
      <c r="AW51" s="214">
        <f>AW41*'New Site'!$H$31</f>
        <v>0</v>
      </c>
      <c r="AX51" s="214">
        <f>AX41*'New Site'!$H$31</f>
        <v>0</v>
      </c>
      <c r="AY51" s="214">
        <f>AY41*'New Site'!$H$31</f>
        <v>0</v>
      </c>
      <c r="AZ51" s="214">
        <f>AZ41*'New Site'!$H$31</f>
        <v>0</v>
      </c>
      <c r="BA51" s="214">
        <f>BA41*'New Site'!$H$31</f>
        <v>0</v>
      </c>
      <c r="BB51" s="214">
        <f>BB41*'New Site'!$H$31</f>
        <v>0</v>
      </c>
      <c r="BC51" s="214">
        <f>BC41*'New Site'!$H$31</f>
        <v>0</v>
      </c>
      <c r="BD51" s="214">
        <f>BD41*'New Site'!$H$31</f>
        <v>0</v>
      </c>
      <c r="BE51" s="214">
        <f>BE41*'New Site'!$H$31</f>
        <v>0</v>
      </c>
      <c r="BF51" s="214">
        <f>BF41*'New Site'!$H$31</f>
        <v>0</v>
      </c>
      <c r="BG51" s="214">
        <f>BG41*'New Site'!$H$31</f>
        <v>0</v>
      </c>
      <c r="BH51" s="214">
        <f>BH41*'New Site'!$H$31</f>
        <v>0</v>
      </c>
      <c r="BI51" s="214">
        <f>BI41*'New Site'!$H$31</f>
        <v>0</v>
      </c>
      <c r="BJ51" s="214">
        <f>BJ41*'New Site'!$H$31</f>
        <v>0</v>
      </c>
      <c r="BK51" s="214">
        <f>BK41*'New Site'!$H$31</f>
        <v>0</v>
      </c>
      <c r="BL51" s="214">
        <f>BL41*'New Site'!$H$31</f>
        <v>0</v>
      </c>
      <c r="BM51" s="214">
        <f>BM41*'New Site'!$H$31</f>
        <v>0</v>
      </c>
    </row>
    <row r="52" spans="1:71" s="216" customFormat="1" ht="13.15" x14ac:dyDescent="0.35">
      <c r="B52" s="273" t="s">
        <v>120</v>
      </c>
      <c r="C52" s="224"/>
      <c r="E52" s="216">
        <v>0</v>
      </c>
      <c r="F52" s="216">
        <f>E52+F51</f>
        <v>0</v>
      </c>
      <c r="G52" s="216">
        <f>F52+G51</f>
        <v>0</v>
      </c>
      <c r="H52" s="216">
        <f t="shared" ref="H52:N52" si="73">G52+H51</f>
        <v>0</v>
      </c>
      <c r="I52" s="216">
        <f t="shared" si="73"/>
        <v>0</v>
      </c>
      <c r="J52" s="216">
        <f t="shared" si="73"/>
        <v>0</v>
      </c>
      <c r="K52" s="216">
        <f t="shared" si="73"/>
        <v>0</v>
      </c>
      <c r="L52" s="216">
        <f t="shared" si="73"/>
        <v>0</v>
      </c>
      <c r="M52" s="216">
        <f t="shared" si="73"/>
        <v>0</v>
      </c>
      <c r="N52" s="216">
        <f t="shared" si="73"/>
        <v>0</v>
      </c>
      <c r="O52" s="216">
        <f t="shared" ref="O52" si="74">N52+O51</f>
        <v>0</v>
      </c>
      <c r="P52" s="216">
        <f t="shared" ref="P52" si="75">O52+P51</f>
        <v>0</v>
      </c>
      <c r="Q52" s="216">
        <f t="shared" ref="Q52" si="76">P52+Q51</f>
        <v>0</v>
      </c>
      <c r="R52" s="216">
        <f t="shared" ref="R52" si="77">Q52+R51</f>
        <v>0</v>
      </c>
      <c r="S52" s="216">
        <f t="shared" ref="S52:U52" si="78">R52+S51</f>
        <v>0</v>
      </c>
      <c r="T52" s="216">
        <f t="shared" si="78"/>
        <v>0</v>
      </c>
      <c r="U52" s="216">
        <f t="shared" si="78"/>
        <v>0</v>
      </c>
      <c r="V52" s="216">
        <f t="shared" ref="V52" si="79">U52+V51</f>
        <v>0</v>
      </c>
      <c r="W52" s="216">
        <f t="shared" ref="W52" si="80">V52+W51</f>
        <v>0</v>
      </c>
      <c r="X52" s="216">
        <f t="shared" ref="X52" si="81">W52+X51</f>
        <v>0</v>
      </c>
      <c r="Y52" s="216">
        <f t="shared" ref="Y52" si="82">X52+Y51</f>
        <v>0</v>
      </c>
      <c r="Z52" s="216">
        <f t="shared" ref="Z52:AB52" si="83">Y52+Z51</f>
        <v>0</v>
      </c>
      <c r="AA52" s="216">
        <f t="shared" si="83"/>
        <v>0</v>
      </c>
      <c r="AB52" s="216">
        <f t="shared" si="83"/>
        <v>0</v>
      </c>
      <c r="AC52" s="216">
        <f t="shared" ref="AC52" si="84">AB52+AC51</f>
        <v>0</v>
      </c>
      <c r="AD52" s="216">
        <f t="shared" ref="AD52" si="85">AC52+AD51</f>
        <v>0</v>
      </c>
      <c r="AE52" s="216">
        <f t="shared" ref="AE52" si="86">AD52+AE51</f>
        <v>0</v>
      </c>
      <c r="AF52" s="216">
        <f t="shared" ref="AF52" si="87">AE52+AF51</f>
        <v>0</v>
      </c>
      <c r="AG52" s="216">
        <f t="shared" ref="AG52:AI52" si="88">AF52+AG51</f>
        <v>0</v>
      </c>
      <c r="AH52" s="216">
        <f t="shared" si="88"/>
        <v>0</v>
      </c>
      <c r="AI52" s="216">
        <f t="shared" si="88"/>
        <v>0</v>
      </c>
      <c r="AJ52" s="216">
        <f t="shared" ref="AJ52" si="89">AI52+AJ51</f>
        <v>0</v>
      </c>
      <c r="AK52" s="216">
        <f t="shared" ref="AK52" si="90">AJ52+AK51</f>
        <v>0</v>
      </c>
      <c r="AL52" s="216">
        <f t="shared" ref="AL52" si="91">AK52+AL51</f>
        <v>0</v>
      </c>
      <c r="AM52" s="216">
        <f t="shared" ref="AM52" si="92">AL52+AM51</f>
        <v>0</v>
      </c>
      <c r="AN52" s="216">
        <f t="shared" ref="AN52:AP52" si="93">AM52+AN51</f>
        <v>0</v>
      </c>
      <c r="AO52" s="216">
        <f t="shared" si="93"/>
        <v>0</v>
      </c>
      <c r="AP52" s="216">
        <f t="shared" si="93"/>
        <v>0</v>
      </c>
      <c r="AQ52" s="216">
        <f t="shared" ref="AQ52" si="94">AP52+AQ51</f>
        <v>0</v>
      </c>
      <c r="AR52" s="216">
        <f t="shared" ref="AR52" si="95">AQ52+AR51</f>
        <v>0</v>
      </c>
      <c r="AS52" s="216">
        <f t="shared" ref="AS52" si="96">AR52+AS51</f>
        <v>0</v>
      </c>
      <c r="AT52" s="216">
        <f t="shared" ref="AT52" si="97">AS52+AT51</f>
        <v>0</v>
      </c>
      <c r="AU52" s="216">
        <f t="shared" ref="AU52:AW52" si="98">AT52+AU51</f>
        <v>0</v>
      </c>
      <c r="AV52" s="216">
        <f t="shared" si="98"/>
        <v>0</v>
      </c>
      <c r="AW52" s="216">
        <f t="shared" si="98"/>
        <v>0</v>
      </c>
      <c r="AX52" s="216">
        <f t="shared" ref="AX52" si="99">AW52+AX51</f>
        <v>0</v>
      </c>
      <c r="AY52" s="216">
        <f t="shared" ref="AY52" si="100">AX52+AY51</f>
        <v>0</v>
      </c>
      <c r="AZ52" s="216">
        <f t="shared" ref="AZ52" si="101">AY52+AZ51</f>
        <v>0</v>
      </c>
      <c r="BA52" s="216">
        <f t="shared" ref="BA52" si="102">AZ52+BA51</f>
        <v>0</v>
      </c>
      <c r="BB52" s="216">
        <f t="shared" ref="BB52:BD52" si="103">BA52+BB51</f>
        <v>0</v>
      </c>
      <c r="BC52" s="216">
        <f t="shared" si="103"/>
        <v>0</v>
      </c>
      <c r="BD52" s="216">
        <f t="shared" si="103"/>
        <v>0</v>
      </c>
      <c r="BE52" s="216">
        <f t="shared" ref="BE52" si="104">BD52+BE51</f>
        <v>0</v>
      </c>
      <c r="BF52" s="216">
        <f t="shared" ref="BF52" si="105">BE52+BF51</f>
        <v>0</v>
      </c>
      <c r="BG52" s="216">
        <f t="shared" ref="BG52" si="106">BF52+BG51</f>
        <v>0</v>
      </c>
      <c r="BH52" s="216">
        <f t="shared" ref="BH52" si="107">BG52+BH51</f>
        <v>0</v>
      </c>
      <c r="BI52" s="216">
        <f t="shared" ref="BI52:BK52" si="108">BH52+BI51</f>
        <v>0</v>
      </c>
      <c r="BJ52" s="216">
        <f t="shared" si="108"/>
        <v>0</v>
      </c>
      <c r="BK52" s="216">
        <f t="shared" si="108"/>
        <v>0</v>
      </c>
      <c r="BL52" s="216">
        <f t="shared" ref="BL52" si="109">BK52+BL51</f>
        <v>0</v>
      </c>
      <c r="BM52" s="216">
        <f t="shared" ref="BM52" si="110">BL52+BM51</f>
        <v>0</v>
      </c>
    </row>
    <row r="53" spans="1:71" s="216" customFormat="1" ht="13.15" x14ac:dyDescent="0.35">
      <c r="B53" s="271" t="s">
        <v>121</v>
      </c>
      <c r="C53" s="224" t="e">
        <f>SUM(E53:BM53)</f>
        <v>#REF!</v>
      </c>
      <c r="E53" s="216" t="e">
        <f>E41*(1-'New Site'!#REF!)</f>
        <v>#REF!</v>
      </c>
      <c r="F53" s="216">
        <f>F41*(1-'New Site'!$H$31)</f>
        <v>0</v>
      </c>
      <c r="G53" s="216">
        <f>G41*(1-'New Site'!$H$31)</f>
        <v>0</v>
      </c>
      <c r="H53" s="216">
        <f>H41*(1-'New Site'!$H$31)</f>
        <v>0</v>
      </c>
      <c r="I53" s="216">
        <f>I41*(1-'New Site'!$H$31)</f>
        <v>0</v>
      </c>
      <c r="J53" s="216">
        <f>J41*(1-'New Site'!$H$31)</f>
        <v>0</v>
      </c>
      <c r="K53" s="216">
        <f>K41*(1-'New Site'!$H$31)</f>
        <v>0</v>
      </c>
      <c r="L53" s="216">
        <f>L41*(1-'New Site'!$H$31)</f>
        <v>0</v>
      </c>
      <c r="M53" s="216">
        <f>M41*(1-'New Site'!$H$31)</f>
        <v>0</v>
      </c>
      <c r="N53" s="216">
        <f>N41*(1-'New Site'!$H$31)</f>
        <v>0</v>
      </c>
      <c r="O53" s="216">
        <f>O41*(1-'New Site'!$H$31)</f>
        <v>0</v>
      </c>
      <c r="P53" s="216">
        <f>P41*(1-'New Site'!$H$31)</f>
        <v>0</v>
      </c>
      <c r="Q53" s="216">
        <f>Q41*(1-'New Site'!$H$31)</f>
        <v>0</v>
      </c>
      <c r="R53" s="216">
        <f>R41*(1-'New Site'!$H$31)</f>
        <v>0</v>
      </c>
      <c r="S53" s="216">
        <f>S41*(1-'New Site'!$H$31)</f>
        <v>0</v>
      </c>
      <c r="T53" s="216">
        <f>T41*(1-'New Site'!$H$31)</f>
        <v>0</v>
      </c>
      <c r="U53" s="216">
        <f>U41*(1-'New Site'!$H$31)</f>
        <v>0</v>
      </c>
      <c r="V53" s="216">
        <f>V41*(1-'New Site'!$H$31)</f>
        <v>0</v>
      </c>
      <c r="W53" s="216">
        <f>W41*(1-'New Site'!$H$31)</f>
        <v>0</v>
      </c>
      <c r="X53" s="216">
        <f>X41*(1-'New Site'!$H$31)</f>
        <v>0</v>
      </c>
      <c r="Y53" s="216">
        <f>Y41*(1-'New Site'!$H$31)</f>
        <v>0</v>
      </c>
      <c r="Z53" s="216">
        <f>Z41*(1-'New Site'!$H$31)</f>
        <v>0</v>
      </c>
      <c r="AA53" s="216">
        <f>AA41*(1-'New Site'!$H$31)</f>
        <v>0</v>
      </c>
      <c r="AB53" s="216">
        <f>AB41*(1-'New Site'!$H$31)</f>
        <v>0</v>
      </c>
      <c r="AC53" s="216">
        <f>AC41*(1-'New Site'!$H$31)</f>
        <v>0</v>
      </c>
      <c r="AD53" s="216">
        <f>AD41*(1-'New Site'!$H$31)</f>
        <v>0</v>
      </c>
      <c r="AE53" s="216">
        <f>AE41*(1-'New Site'!$H$31)</f>
        <v>0</v>
      </c>
      <c r="AF53" s="216">
        <f>AF41*(1-'New Site'!$H$31)</f>
        <v>0</v>
      </c>
      <c r="AG53" s="216">
        <f>AG41*(1-'New Site'!$H$31)</f>
        <v>0</v>
      </c>
      <c r="AH53" s="216">
        <f>AH41*(1-'New Site'!$H$31)</f>
        <v>0</v>
      </c>
      <c r="AI53" s="216">
        <f>AI41*(1-'New Site'!$H$31)</f>
        <v>0</v>
      </c>
      <c r="AJ53" s="216">
        <f>AJ41*(1-'New Site'!$H$31)</f>
        <v>0</v>
      </c>
      <c r="AK53" s="216">
        <f>AK41*(1-'New Site'!$H$31)</f>
        <v>0</v>
      </c>
      <c r="AL53" s="216">
        <f>AL41*(1-'New Site'!$H$31)</f>
        <v>0</v>
      </c>
      <c r="AM53" s="216">
        <f>AM41*(1-'New Site'!$H$31)</f>
        <v>0</v>
      </c>
      <c r="AN53" s="216">
        <f>AN41*(1-'New Site'!$H$31)</f>
        <v>0</v>
      </c>
      <c r="AO53" s="216">
        <f>AO41*(1-'New Site'!$H$31)</f>
        <v>0</v>
      </c>
      <c r="AP53" s="216">
        <f>AP41*(1-'New Site'!$H$31)</f>
        <v>0</v>
      </c>
      <c r="AQ53" s="216">
        <f>AQ41*(1-'New Site'!$H$31)</f>
        <v>0</v>
      </c>
      <c r="AR53" s="216">
        <f>AR41*(1-'New Site'!$H$31)</f>
        <v>0</v>
      </c>
      <c r="AS53" s="216">
        <f>AS41*(1-'New Site'!$H$31)</f>
        <v>0</v>
      </c>
      <c r="AT53" s="216">
        <f>AT41*(1-'New Site'!$H$31)</f>
        <v>0</v>
      </c>
      <c r="AU53" s="216">
        <f>AU41*(1-'New Site'!$H$31)</f>
        <v>0</v>
      </c>
      <c r="AV53" s="216">
        <f>AV41*(1-'New Site'!$H$31)</f>
        <v>0</v>
      </c>
      <c r="AW53" s="216">
        <f>AW41*(1-'New Site'!$H$31)</f>
        <v>0</v>
      </c>
      <c r="AX53" s="216">
        <f>AX41*(1-'New Site'!$H$31)</f>
        <v>0</v>
      </c>
      <c r="AY53" s="216">
        <f>AY41*(1-'New Site'!$H$31)</f>
        <v>0</v>
      </c>
      <c r="AZ53" s="216">
        <f>AZ41*(1-'New Site'!$H$31)</f>
        <v>0</v>
      </c>
      <c r="BA53" s="216">
        <f>BA41*(1-'New Site'!$H$31)</f>
        <v>0</v>
      </c>
      <c r="BB53" s="216">
        <f>BB41*(1-'New Site'!$H$31)</f>
        <v>0</v>
      </c>
      <c r="BC53" s="216">
        <f>BC41*(1-'New Site'!$H$31)</f>
        <v>0</v>
      </c>
      <c r="BD53" s="216">
        <f>BD41*(1-'New Site'!$H$31)</f>
        <v>0</v>
      </c>
      <c r="BE53" s="216">
        <f>BE41*(1-'New Site'!$H$31)</f>
        <v>0</v>
      </c>
      <c r="BF53" s="216">
        <f>BF41*(1-'New Site'!$H$31)</f>
        <v>0</v>
      </c>
      <c r="BG53" s="216">
        <f>BG41*(1-'New Site'!$H$31)</f>
        <v>0</v>
      </c>
      <c r="BH53" s="216">
        <f>BH41*(1-'New Site'!$H$31)</f>
        <v>0</v>
      </c>
      <c r="BI53" s="216">
        <f>BI41*(1-'New Site'!$H$31)</f>
        <v>0</v>
      </c>
      <c r="BJ53" s="216">
        <f>BJ41*(1-'New Site'!$H$31)</f>
        <v>0</v>
      </c>
      <c r="BK53" s="216">
        <f>BK41*(1-'New Site'!$H$31)</f>
        <v>0</v>
      </c>
      <c r="BL53" s="216">
        <f>BL41*(1-'New Site'!$H$31)</f>
        <v>0</v>
      </c>
      <c r="BM53" s="216">
        <f>BM41*(1-'New Site'!$H$31)</f>
        <v>0</v>
      </c>
    </row>
    <row r="54" spans="1:71" ht="13.15" x14ac:dyDescent="0.35">
      <c r="B54" s="274" t="s">
        <v>122</v>
      </c>
      <c r="C54" s="109"/>
      <c r="E54" s="179"/>
      <c r="F54" s="100">
        <f>E54+F53</f>
        <v>0</v>
      </c>
      <c r="G54" s="100">
        <f t="shared" ref="G54:K54" si="111">F54+G53</f>
        <v>0</v>
      </c>
      <c r="H54" s="100">
        <f t="shared" si="111"/>
        <v>0</v>
      </c>
      <c r="I54" s="100">
        <f t="shared" si="111"/>
        <v>0</v>
      </c>
      <c r="J54" s="100">
        <f t="shared" si="111"/>
        <v>0</v>
      </c>
      <c r="K54" s="100">
        <f t="shared" si="111"/>
        <v>0</v>
      </c>
      <c r="L54" s="100">
        <f t="shared" ref="L54" si="112">K54+L53</f>
        <v>0</v>
      </c>
      <c r="M54" s="100">
        <f t="shared" ref="M54" si="113">L54+M53</f>
        <v>0</v>
      </c>
      <c r="N54" s="100">
        <f t="shared" ref="N54" si="114">M54+N53</f>
        <v>0</v>
      </c>
      <c r="O54" s="100">
        <f t="shared" ref="O54:P54" si="115">N54+O53</f>
        <v>0</v>
      </c>
      <c r="P54" s="100">
        <f t="shared" si="115"/>
        <v>0</v>
      </c>
      <c r="Q54" s="100">
        <f t="shared" ref="Q54" si="116">P54+Q53</f>
        <v>0</v>
      </c>
      <c r="R54" s="100">
        <f t="shared" ref="R54" si="117">Q54+R53</f>
        <v>0</v>
      </c>
      <c r="S54" s="100">
        <f t="shared" ref="S54" si="118">R54+S53</f>
        <v>0</v>
      </c>
      <c r="T54" s="100">
        <f t="shared" ref="T54:U54" si="119">S54+T53</f>
        <v>0</v>
      </c>
      <c r="U54" s="100">
        <f t="shared" si="119"/>
        <v>0</v>
      </c>
      <c r="V54" s="100">
        <f t="shared" ref="V54" si="120">U54+V53</f>
        <v>0</v>
      </c>
      <c r="W54" s="100">
        <f t="shared" ref="W54" si="121">V54+W53</f>
        <v>0</v>
      </c>
      <c r="X54" s="100">
        <f t="shared" ref="X54" si="122">W54+X53</f>
        <v>0</v>
      </c>
      <c r="Y54" s="100">
        <f t="shared" ref="Y54:Z54" si="123">X54+Y53</f>
        <v>0</v>
      </c>
      <c r="Z54" s="100">
        <f t="shared" si="123"/>
        <v>0</v>
      </c>
      <c r="AA54" s="100">
        <f t="shared" ref="AA54" si="124">Z54+AA53</f>
        <v>0</v>
      </c>
      <c r="AB54" s="100">
        <f t="shared" ref="AB54" si="125">AA54+AB53</f>
        <v>0</v>
      </c>
      <c r="AC54" s="100">
        <f t="shared" ref="AC54" si="126">AB54+AC53</f>
        <v>0</v>
      </c>
      <c r="AD54" s="100">
        <f t="shared" ref="AD54:AE54" si="127">AC54+AD53</f>
        <v>0</v>
      </c>
      <c r="AE54" s="100">
        <f t="shared" si="127"/>
        <v>0</v>
      </c>
      <c r="AF54" s="100">
        <f t="shared" ref="AF54" si="128">AE54+AF53</f>
        <v>0</v>
      </c>
      <c r="AG54" s="100">
        <f t="shared" ref="AG54" si="129">AF54+AG53</f>
        <v>0</v>
      </c>
      <c r="AH54" s="100">
        <f t="shared" ref="AH54" si="130">AG54+AH53</f>
        <v>0</v>
      </c>
      <c r="AI54" s="100">
        <f t="shared" ref="AI54:AJ54" si="131">AH54+AI53</f>
        <v>0</v>
      </c>
      <c r="AJ54" s="100">
        <f t="shared" si="131"/>
        <v>0</v>
      </c>
      <c r="AK54" s="100">
        <f t="shared" ref="AK54" si="132">AJ54+AK53</f>
        <v>0</v>
      </c>
      <c r="AL54" s="100">
        <f t="shared" ref="AL54" si="133">AK54+AL53</f>
        <v>0</v>
      </c>
      <c r="AM54" s="100">
        <f t="shared" ref="AM54" si="134">AL54+AM53</f>
        <v>0</v>
      </c>
      <c r="AN54" s="100">
        <f t="shared" ref="AN54:AO54" si="135">AM54+AN53</f>
        <v>0</v>
      </c>
      <c r="AO54" s="100">
        <f t="shared" si="135"/>
        <v>0</v>
      </c>
      <c r="AP54" s="100">
        <f t="shared" ref="AP54" si="136">AO54+AP53</f>
        <v>0</v>
      </c>
      <c r="AQ54" s="100">
        <f t="shared" ref="AQ54" si="137">AP54+AQ53</f>
        <v>0</v>
      </c>
      <c r="AR54" s="100">
        <f t="shared" ref="AR54" si="138">AQ54+AR53</f>
        <v>0</v>
      </c>
      <c r="AS54" s="100">
        <f t="shared" ref="AS54:AT54" si="139">AR54+AS53</f>
        <v>0</v>
      </c>
      <c r="AT54" s="100">
        <f t="shared" si="139"/>
        <v>0</v>
      </c>
      <c r="AU54" s="100">
        <f t="shared" ref="AU54" si="140">AT54+AU53</f>
        <v>0</v>
      </c>
      <c r="AV54" s="100">
        <f t="shared" ref="AV54" si="141">AU54+AV53</f>
        <v>0</v>
      </c>
      <c r="AW54" s="100">
        <f t="shared" ref="AW54" si="142">AV54+AW53</f>
        <v>0</v>
      </c>
      <c r="AX54" s="100">
        <f t="shared" ref="AX54:AY54" si="143">AW54+AX53</f>
        <v>0</v>
      </c>
      <c r="AY54" s="100">
        <f t="shared" si="143"/>
        <v>0</v>
      </c>
      <c r="AZ54" s="100">
        <f t="shared" ref="AZ54" si="144">AY54+AZ53</f>
        <v>0</v>
      </c>
      <c r="BA54" s="100">
        <f t="shared" ref="BA54" si="145">AZ54+BA53</f>
        <v>0</v>
      </c>
      <c r="BB54" s="100">
        <f t="shared" ref="BB54" si="146">BA54+BB53</f>
        <v>0</v>
      </c>
      <c r="BC54" s="100">
        <f t="shared" ref="BC54:BD54" si="147">BB54+BC53</f>
        <v>0</v>
      </c>
      <c r="BD54" s="100">
        <f t="shared" si="147"/>
        <v>0</v>
      </c>
      <c r="BE54" s="100">
        <f t="shared" ref="BE54" si="148">BD54+BE53</f>
        <v>0</v>
      </c>
      <c r="BF54" s="100">
        <f t="shared" ref="BF54" si="149">BE54+BF53</f>
        <v>0</v>
      </c>
      <c r="BG54" s="100">
        <f t="shared" ref="BG54" si="150">BF54+BG53</f>
        <v>0</v>
      </c>
      <c r="BH54" s="100">
        <f t="shared" ref="BH54:BI54" si="151">BG54+BH53</f>
        <v>0</v>
      </c>
      <c r="BI54" s="100">
        <f t="shared" si="151"/>
        <v>0</v>
      </c>
      <c r="BJ54" s="100">
        <f t="shared" ref="BJ54" si="152">BI54+BJ53</f>
        <v>0</v>
      </c>
      <c r="BK54" s="100">
        <f t="shared" ref="BK54" si="153">BJ54+BK53</f>
        <v>0</v>
      </c>
      <c r="BL54" s="100">
        <f t="shared" ref="BL54" si="154">BK54+BL53</f>
        <v>0</v>
      </c>
      <c r="BM54" s="100">
        <f t="shared" ref="BM54" si="155">BL54+BM53</f>
        <v>0</v>
      </c>
    </row>
    <row r="55" spans="1:71" x14ac:dyDescent="0.35">
      <c r="B55" s="25"/>
      <c r="C55" s="109"/>
    </row>
    <row r="56" spans="1:71" s="28" customFormat="1" x14ac:dyDescent="0.35">
      <c r="A56" s="4"/>
      <c r="B56" s="29" t="s">
        <v>123</v>
      </c>
      <c r="C56" s="108"/>
      <c r="E56" s="28" t="s">
        <v>124</v>
      </c>
      <c r="F56" s="275">
        <f>F51+F48</f>
        <v>0</v>
      </c>
    </row>
    <row r="57" spans="1:71" s="23" customFormat="1" x14ac:dyDescent="0.35">
      <c r="A57" s="129"/>
      <c r="B57" s="27" t="s">
        <v>125</v>
      </c>
      <c r="C57" s="103">
        <f>SUM(E57:BM57)</f>
        <v>0</v>
      </c>
      <c r="D57" s="27"/>
      <c r="E57" s="23">
        <f>HLOOKUP($C$5, Scenarios!$C$7:$AD$42, MATCH(B57, Scenarios!$C$7:C44, FALSE), FALSE)</f>
        <v>0</v>
      </c>
    </row>
    <row r="58" spans="1:71" s="23" customFormat="1" x14ac:dyDescent="0.35">
      <c r="A58" s="129"/>
      <c r="B58" s="47" t="s">
        <v>126</v>
      </c>
      <c r="C58" s="103">
        <f>SUM(E58:BM58)</f>
        <v>0</v>
      </c>
      <c r="D58" s="27"/>
      <c r="E58" s="23">
        <f>HLOOKUP($C$5, Scenarios!$C$7:$AD$42, MATCH(B58, Scenarios!$C$7:C45, FALSE), FALSE)</f>
        <v>0</v>
      </c>
    </row>
    <row r="59" spans="1:71" s="23" customFormat="1" x14ac:dyDescent="0.35">
      <c r="A59" s="129"/>
      <c r="B59" s="26"/>
      <c r="C59" s="103"/>
      <c r="D59" s="27"/>
    </row>
    <row r="60" spans="1:71" x14ac:dyDescent="0.35">
      <c r="B60" s="4" t="s">
        <v>127</v>
      </c>
      <c r="C60" s="103">
        <f>SUM(E60:BM60)</f>
        <v>0</v>
      </c>
      <c r="E60" s="23">
        <f>IFERROR((HLOOKUP($C$5, Scenarios!$C$7:$AD$42, (MATCH(E7, Scenarios!$C$7:$C$42, FALSE)), FALSE)), 0)</f>
        <v>0</v>
      </c>
      <c r="F60" s="23">
        <f>IFERROR((HLOOKUP($C$5, Scenarios!$C$7:$AD$42, (MATCH(F7, Scenarios!$C$7:$C$42, FALSE)), FALSE)), 0)</f>
        <v>0</v>
      </c>
      <c r="G60" s="23">
        <f>IFERROR((HLOOKUP($C$5, Scenarios!$C$7:$AD$42, (MATCH(G7, Scenarios!$C$7:$C$42, FALSE)), FALSE)), 0)</f>
        <v>0</v>
      </c>
      <c r="H60" s="23">
        <f>IFERROR((HLOOKUP($C$5, Scenarios!$C$7:$AD$42, (MATCH(H7, Scenarios!$C$7:$C$42, FALSE)), FALSE)), 0)</f>
        <v>0</v>
      </c>
      <c r="I60" s="23">
        <f>IFERROR((HLOOKUP($C$5, Scenarios!$C$7:$AD$42, (MATCH(I7, Scenarios!$C$7:$C$42, FALSE)), FALSE)), 0)</f>
        <v>0</v>
      </c>
      <c r="J60" s="23">
        <f>IFERROR((HLOOKUP($C$5, Scenarios!$C$7:$AD$42, (MATCH(J7, Scenarios!$C$7:$C$42, FALSE)), FALSE)), 0)</f>
        <v>0</v>
      </c>
      <c r="K60" s="23">
        <f>IFERROR((HLOOKUP($C$5, Scenarios!$C$7:$AD$42, (MATCH(K7, Scenarios!$C$7:$C$42, FALSE)), FALSE)), 0)</f>
        <v>0</v>
      </c>
      <c r="L60" s="23">
        <f>IFERROR((HLOOKUP($C$5, Scenarios!$C$7:$AD$42, (MATCH(L7, Scenarios!$C$7:$C$42, FALSE)), FALSE)), 0)</f>
        <v>0</v>
      </c>
      <c r="M60" s="23">
        <f>IFERROR((HLOOKUP($C$5, Scenarios!$C$7:$AD$42, (MATCH(M7, Scenarios!$C$7:$C$42, FALSE)), FALSE)), 0)</f>
        <v>0</v>
      </c>
      <c r="N60" s="23">
        <f>IFERROR((HLOOKUP($C$5, Scenarios!$C$7:$AD$42, (MATCH(N7, Scenarios!$C$7:$C$42, FALSE)), FALSE)), 0)</f>
        <v>0</v>
      </c>
      <c r="O60" s="23">
        <f>IFERROR((HLOOKUP($C$5, Scenarios!$C$7:$AD$42, (MATCH(O7, Scenarios!$C$7:$C$42, FALSE)), FALSE)), 0)</f>
        <v>0</v>
      </c>
      <c r="P60" s="23">
        <f>IFERROR((HLOOKUP($C$5, Scenarios!$C$7:$AD$42, (MATCH(P7, Scenarios!$C$7:$C$42, FALSE)), FALSE)), 0)</f>
        <v>0</v>
      </c>
      <c r="Q60" s="23">
        <f>IFERROR((HLOOKUP($C$5, Scenarios!$C$7:$AD$42, (MATCH(Q7, Scenarios!$C$7:$C$42, FALSE)), FALSE)), 0)</f>
        <v>0</v>
      </c>
      <c r="R60" s="23">
        <f>IFERROR((HLOOKUP($C$5, Scenarios!$C$7:$AD$42, (MATCH(R7, Scenarios!$C$7:$C$42, FALSE)), FALSE)), 0)</f>
        <v>0</v>
      </c>
      <c r="S60" s="23">
        <f>IFERROR((HLOOKUP($C$5, Scenarios!$C$7:$AD$42, (MATCH(S7, Scenarios!$C$7:$C$42, FALSE)), FALSE)), 0)</f>
        <v>0</v>
      </c>
      <c r="T60" s="23">
        <f>IFERROR((HLOOKUP($C$5, Scenarios!$C$7:$AD$42, (MATCH(T7, Scenarios!$C$7:$C$42, FALSE)), FALSE)), 0)</f>
        <v>0</v>
      </c>
      <c r="U60" s="23">
        <f>IFERROR((HLOOKUP($C$5, Scenarios!$C$7:$AD$42, (MATCH(U7, Scenarios!$C$7:$C$42, FALSE)), FALSE)), 0)</f>
        <v>0</v>
      </c>
      <c r="V60" s="23">
        <f>IFERROR((HLOOKUP($C$5, Scenarios!$C$7:$AD$42, (MATCH(V7, Scenarios!$C$7:$C$42, FALSE)), FALSE)), 0)</f>
        <v>0</v>
      </c>
      <c r="W60" s="23">
        <f>IFERROR((HLOOKUP($C$5, Scenarios!$C$7:$AD$42, (MATCH(W7, Scenarios!$C$7:$C$42, FALSE)), FALSE)), 0)</f>
        <v>0</v>
      </c>
      <c r="X60" s="23">
        <f>IFERROR((HLOOKUP($C$5, Scenarios!$C$7:$AD$42, (MATCH(X7, Scenarios!$C$7:$C$42, FALSE)), FALSE)), 0)</f>
        <v>0</v>
      </c>
      <c r="Y60" s="23">
        <f>IFERROR((HLOOKUP($C$5, Scenarios!$C$7:$AD$42, (MATCH(Y7, Scenarios!$C$7:$C$42, FALSE)), FALSE)), 0)</f>
        <v>0</v>
      </c>
      <c r="Z60" s="23">
        <f>IFERROR((HLOOKUP($C$5, Scenarios!$C$7:$AD$42, (MATCH(Z7, Scenarios!$C$7:$C$42, FALSE)), FALSE)), 0)</f>
        <v>0</v>
      </c>
      <c r="AA60" s="23">
        <f>IFERROR((HLOOKUP($C$5, Scenarios!$C$7:$AD$42, (MATCH(AA7, Scenarios!$C$7:$C$42, FALSE)), FALSE)), 0)</f>
        <v>0</v>
      </c>
      <c r="AB60" s="23">
        <f>IFERROR((HLOOKUP($C$5, Scenarios!$C$7:$AD$42, (MATCH(AB7, Scenarios!$C$7:$C$42, FALSE)), FALSE)), 0)</f>
        <v>0</v>
      </c>
      <c r="AC60" s="23">
        <f>IFERROR((HLOOKUP($C$5, Scenarios!$C$7:$AD$42, (MATCH(AC7, Scenarios!$C$7:$C$42, FALSE)), FALSE)), 0)</f>
        <v>0</v>
      </c>
      <c r="AD60" s="23">
        <f>IFERROR((HLOOKUP($C$5, Scenarios!$C$7:$AD$42, (MATCH(AD7, Scenarios!$C$7:$C$42, FALSE)), FALSE)), 0)</f>
        <v>0</v>
      </c>
      <c r="AE60" s="23">
        <f>IFERROR((HLOOKUP($C$5, Scenarios!$C$7:$AD$42, (MATCH(AE7, Scenarios!$C$7:$C$42, FALSE)), FALSE)), 0)</f>
        <v>0</v>
      </c>
      <c r="AF60" s="23">
        <f>IFERROR((HLOOKUP($C$5, Scenarios!$C$7:$AD$42, (MATCH(AF7, Scenarios!$C$7:$C$42, FALSE)), FALSE)), 0)</f>
        <v>0</v>
      </c>
      <c r="AG60" s="23">
        <f>IFERROR((HLOOKUP($C$5, Scenarios!$C$7:$AD$42, (MATCH(AG7, Scenarios!$C$7:$C$42, FALSE)), FALSE)), 0)</f>
        <v>0</v>
      </c>
      <c r="AH60" s="23">
        <f>IFERROR((HLOOKUP($C$5, Scenarios!$C$7:$AD$42, (MATCH(AH7, Scenarios!$C$7:$C$42, FALSE)), FALSE)), 0)</f>
        <v>0</v>
      </c>
      <c r="AI60" s="23">
        <f>IFERROR((HLOOKUP($C$5, Scenarios!$C$7:$AD$42, (MATCH(AI7, Scenarios!$C$7:$C$42, FALSE)), FALSE)), 0)</f>
        <v>0</v>
      </c>
      <c r="AJ60" s="23">
        <f>IFERROR((HLOOKUP($C$5, Scenarios!$C$7:$AD$42, (MATCH(AJ7, Scenarios!$C$7:$C$42, FALSE)), FALSE)), 0)</f>
        <v>0</v>
      </c>
      <c r="AK60" s="23">
        <f>IFERROR((HLOOKUP($C$5, Scenarios!$C$7:$AD$42, (MATCH(AK7, Scenarios!$C$7:$C$42, FALSE)), FALSE)), 0)</f>
        <v>0</v>
      </c>
      <c r="AL60" s="23">
        <f>IFERROR((HLOOKUP($C$5, Scenarios!$C$7:$AD$42, (MATCH(AL7, Scenarios!$C$7:$C$42, FALSE)), FALSE)), 0)</f>
        <v>0</v>
      </c>
      <c r="AM60" s="23">
        <f>IFERROR((HLOOKUP($C$5, Scenarios!$C$7:$AD$42, (MATCH(AM7, Scenarios!$C$7:$C$42, FALSE)), FALSE)), 0)</f>
        <v>0</v>
      </c>
      <c r="AN60" s="23">
        <f>IFERROR((HLOOKUP($C$5, Scenarios!$C$7:$AD$42, (MATCH(AN7, Scenarios!$C$7:$C$42, FALSE)), FALSE)), 0)</f>
        <v>0</v>
      </c>
      <c r="AO60" s="23">
        <f>IFERROR((HLOOKUP($C$5, Scenarios!$C$7:$AD$42, (MATCH(AO7, Scenarios!$C$7:$C$42, FALSE)), FALSE)), 0)</f>
        <v>0</v>
      </c>
      <c r="AP60" s="23">
        <f>IFERROR((HLOOKUP($C$5, Scenarios!$C$7:$AD$42, (MATCH(AP7, Scenarios!$C$7:$C$42, FALSE)), FALSE)), 0)</f>
        <v>0</v>
      </c>
      <c r="AQ60" s="23">
        <f>IFERROR((HLOOKUP($C$5, Scenarios!$C$7:$AD$42, (MATCH(AQ7, Scenarios!$C$7:$C$42, FALSE)), FALSE)), 0)</f>
        <v>0</v>
      </c>
      <c r="AR60" s="23">
        <f>IFERROR((HLOOKUP($C$5, Scenarios!$C$7:$AD$42, (MATCH(AR7, Scenarios!$C$7:$C$42, FALSE)), FALSE)), 0)</f>
        <v>0</v>
      </c>
      <c r="AS60" s="23">
        <f>IFERROR((HLOOKUP($C$5, Scenarios!$C$7:$AD$42, (MATCH(AS7, Scenarios!$C$7:$C$42, FALSE)), FALSE)), 0)</f>
        <v>0</v>
      </c>
      <c r="AT60" s="23">
        <f>IFERROR((HLOOKUP($C$5, Scenarios!$C$7:$AD$42, (MATCH(AT7, Scenarios!$C$7:$C$42, FALSE)), FALSE)), 0)</f>
        <v>0</v>
      </c>
      <c r="AU60" s="23">
        <f>IFERROR((HLOOKUP($C$5, Scenarios!$C$7:$AD$42, (MATCH(AU7, Scenarios!$C$7:$C$42, FALSE)), FALSE)), 0)</f>
        <v>0</v>
      </c>
      <c r="AV60" s="23">
        <f>IFERROR((HLOOKUP($C$5, Scenarios!$C$7:$AD$42, (MATCH(AV7, Scenarios!$C$7:$C$42, FALSE)), FALSE)), 0)</f>
        <v>0</v>
      </c>
      <c r="AW60" s="23">
        <f>IFERROR((HLOOKUP($C$5, Scenarios!$C$7:$AD$42, (MATCH(AW7, Scenarios!$C$7:$C$42, FALSE)), FALSE)), 0)</f>
        <v>0</v>
      </c>
      <c r="AX60" s="23">
        <f>IFERROR((HLOOKUP($C$5, Scenarios!$C$7:$AD$42, (MATCH(AX7, Scenarios!$C$7:$C$42, FALSE)), FALSE)), 0)</f>
        <v>0</v>
      </c>
      <c r="AY60" s="23">
        <f>IFERROR((HLOOKUP($C$5, Scenarios!$C$7:$AD$42, (MATCH(AY7, Scenarios!$C$7:$C$42, FALSE)), FALSE)), 0)</f>
        <v>0</v>
      </c>
      <c r="AZ60" s="23">
        <f>IFERROR((HLOOKUP($C$5, Scenarios!$C$7:$AD$42, (MATCH(AZ7, Scenarios!$C$7:$C$42, FALSE)), FALSE)), 0)</f>
        <v>0</v>
      </c>
      <c r="BA60" s="23">
        <f>IFERROR((HLOOKUP($C$5, Scenarios!$C$7:$AD$42, (MATCH(BA7, Scenarios!$C$7:$C$42, FALSE)), FALSE)), 0)</f>
        <v>0</v>
      </c>
      <c r="BB60" s="23">
        <f>IFERROR((HLOOKUP($C$5, Scenarios!$C$7:$AD$42, (MATCH(BB7, Scenarios!$C$7:$C$42, FALSE)), FALSE)), 0)</f>
        <v>0</v>
      </c>
      <c r="BC60" s="23">
        <f>IFERROR((HLOOKUP($C$5, Scenarios!$C$7:$AD$42, (MATCH(BC7, Scenarios!$C$7:$C$42, FALSE)), FALSE)), 0)</f>
        <v>0</v>
      </c>
      <c r="BD60" s="23">
        <f>IFERROR((HLOOKUP($C$5, Scenarios!$C$7:$AD$42, (MATCH(BD7, Scenarios!$C$7:$C$42, FALSE)), FALSE)), 0)</f>
        <v>0</v>
      </c>
      <c r="BE60" s="23">
        <f>IFERROR((HLOOKUP($C$5, Scenarios!$C$7:$AD$42, (MATCH(BE7, Scenarios!$C$7:$C$42, FALSE)), FALSE)), 0)</f>
        <v>0</v>
      </c>
      <c r="BF60" s="23">
        <f>IFERROR((HLOOKUP($C$5, Scenarios!$C$7:$AD$42, (MATCH(BF7, Scenarios!$C$7:$C$42, FALSE)), FALSE)), 0)</f>
        <v>0</v>
      </c>
      <c r="BG60" s="23">
        <f>IFERROR((HLOOKUP($C$5, Scenarios!$C$7:$AD$42, (MATCH(BG7, Scenarios!$C$7:$C$42, FALSE)), FALSE)), 0)</f>
        <v>0</v>
      </c>
      <c r="BH60" s="23">
        <f>IFERROR((HLOOKUP($C$5, Scenarios!$C$7:$AD$42, (MATCH(BH7, Scenarios!$C$7:$C$42, FALSE)), FALSE)), 0)</f>
        <v>0</v>
      </c>
      <c r="BI60" s="23">
        <f>IFERROR((HLOOKUP($C$5, Scenarios!$C$7:$AD$42, (MATCH(BI7, Scenarios!$C$7:$C$42, FALSE)), FALSE)), 0)</f>
        <v>0</v>
      </c>
      <c r="BJ60" s="23">
        <f>IFERROR((HLOOKUP($C$5, Scenarios!$C$7:$AD$42, (MATCH(BJ7, Scenarios!$C$7:$C$42, FALSE)), FALSE)), 0)</f>
        <v>0</v>
      </c>
      <c r="BK60" s="23">
        <f>IFERROR((HLOOKUP($C$5, Scenarios!$C$7:$AD$42, (MATCH(BK7, Scenarios!$C$7:$C$42, FALSE)), FALSE)), 0)</f>
        <v>0</v>
      </c>
      <c r="BL60" s="23">
        <f>IFERROR((HLOOKUP($C$5, Scenarios!$C$7:$AD$42, (MATCH(BL7, Scenarios!$C$7:$C$42, FALSE)), FALSE)), 0)</f>
        <v>0</v>
      </c>
      <c r="BM60" s="23">
        <f>IFERROR((HLOOKUP($C$5, Scenarios!$C$7:$AD$42, (MATCH(BM7, Scenarios!$C$7:$C$42, FALSE)), FALSE)), 0)</f>
        <v>0</v>
      </c>
      <c r="BN60" s="23"/>
      <c r="BO60" s="23"/>
      <c r="BP60" s="23"/>
      <c r="BQ60" s="23"/>
      <c r="BR60" s="23"/>
      <c r="BS60" s="23"/>
    </row>
    <row r="61" spans="1:71" s="23" customFormat="1" x14ac:dyDescent="0.35">
      <c r="A61" s="129"/>
      <c r="B61" s="26"/>
      <c r="C61" s="103"/>
      <c r="D61" s="27"/>
    </row>
    <row r="62" spans="1:71" s="9" customFormat="1" ht="11.25" x14ac:dyDescent="0.3">
      <c r="B62" s="9" t="s">
        <v>128</v>
      </c>
      <c r="C62" s="103">
        <f>SUM(E62:BM62)</f>
        <v>0</v>
      </c>
      <c r="E62" s="33">
        <f>-SUM(E57:E61)</f>
        <v>0</v>
      </c>
      <c r="F62" s="33">
        <f>-SUM(F57:F61)</f>
        <v>0</v>
      </c>
      <c r="G62" s="33">
        <f t="shared" ref="G62:BM62" si="156">-SUM(G57:G61)</f>
        <v>0</v>
      </c>
      <c r="H62" s="33">
        <f t="shared" si="156"/>
        <v>0</v>
      </c>
      <c r="I62" s="33">
        <f t="shared" si="156"/>
        <v>0</v>
      </c>
      <c r="J62" s="33">
        <f t="shared" si="156"/>
        <v>0</v>
      </c>
      <c r="K62" s="33">
        <f t="shared" si="156"/>
        <v>0</v>
      </c>
      <c r="L62" s="33">
        <f t="shared" si="156"/>
        <v>0</v>
      </c>
      <c r="M62" s="33">
        <f t="shared" si="156"/>
        <v>0</v>
      </c>
      <c r="N62" s="33">
        <f t="shared" si="156"/>
        <v>0</v>
      </c>
      <c r="O62" s="33">
        <f t="shared" si="156"/>
        <v>0</v>
      </c>
      <c r="P62" s="33">
        <f t="shared" si="156"/>
        <v>0</v>
      </c>
      <c r="Q62" s="33">
        <f t="shared" si="156"/>
        <v>0</v>
      </c>
      <c r="R62" s="33">
        <f t="shared" si="156"/>
        <v>0</v>
      </c>
      <c r="S62" s="33">
        <f t="shared" si="156"/>
        <v>0</v>
      </c>
      <c r="T62" s="33">
        <f t="shared" si="156"/>
        <v>0</v>
      </c>
      <c r="U62" s="33">
        <f t="shared" si="156"/>
        <v>0</v>
      </c>
      <c r="V62" s="33">
        <f t="shared" si="156"/>
        <v>0</v>
      </c>
      <c r="W62" s="33">
        <f t="shared" si="156"/>
        <v>0</v>
      </c>
      <c r="X62" s="33">
        <f t="shared" si="156"/>
        <v>0</v>
      </c>
      <c r="Y62" s="33">
        <f t="shared" si="156"/>
        <v>0</v>
      </c>
      <c r="Z62" s="33">
        <f t="shared" si="156"/>
        <v>0</v>
      </c>
      <c r="AA62" s="33">
        <f t="shared" si="156"/>
        <v>0</v>
      </c>
      <c r="AB62" s="33">
        <f t="shared" si="156"/>
        <v>0</v>
      </c>
      <c r="AC62" s="33">
        <f t="shared" si="156"/>
        <v>0</v>
      </c>
      <c r="AD62" s="33">
        <f t="shared" si="156"/>
        <v>0</v>
      </c>
      <c r="AE62" s="33">
        <f t="shared" si="156"/>
        <v>0</v>
      </c>
      <c r="AF62" s="33">
        <f t="shared" si="156"/>
        <v>0</v>
      </c>
      <c r="AG62" s="33">
        <f t="shared" si="156"/>
        <v>0</v>
      </c>
      <c r="AH62" s="33">
        <f t="shared" si="156"/>
        <v>0</v>
      </c>
      <c r="AI62" s="33">
        <f t="shared" si="156"/>
        <v>0</v>
      </c>
      <c r="AJ62" s="33">
        <f t="shared" si="156"/>
        <v>0</v>
      </c>
      <c r="AK62" s="33">
        <f t="shared" si="156"/>
        <v>0</v>
      </c>
      <c r="AL62" s="33">
        <f t="shared" si="156"/>
        <v>0</v>
      </c>
      <c r="AM62" s="33">
        <f t="shared" si="156"/>
        <v>0</v>
      </c>
      <c r="AN62" s="33">
        <f t="shared" si="156"/>
        <v>0</v>
      </c>
      <c r="AO62" s="33">
        <f t="shared" si="156"/>
        <v>0</v>
      </c>
      <c r="AP62" s="33">
        <f t="shared" si="156"/>
        <v>0</v>
      </c>
      <c r="AQ62" s="33">
        <f t="shared" si="156"/>
        <v>0</v>
      </c>
      <c r="AR62" s="33">
        <f t="shared" si="156"/>
        <v>0</v>
      </c>
      <c r="AS62" s="33">
        <f t="shared" si="156"/>
        <v>0</v>
      </c>
      <c r="AT62" s="33">
        <f t="shared" si="156"/>
        <v>0</v>
      </c>
      <c r="AU62" s="33">
        <f t="shared" si="156"/>
        <v>0</v>
      </c>
      <c r="AV62" s="33">
        <f t="shared" si="156"/>
        <v>0</v>
      </c>
      <c r="AW62" s="33">
        <f t="shared" si="156"/>
        <v>0</v>
      </c>
      <c r="AX62" s="33">
        <f t="shared" si="156"/>
        <v>0</v>
      </c>
      <c r="AY62" s="33">
        <f t="shared" si="156"/>
        <v>0</v>
      </c>
      <c r="AZ62" s="33">
        <f t="shared" si="156"/>
        <v>0</v>
      </c>
      <c r="BA62" s="33">
        <f t="shared" si="156"/>
        <v>0</v>
      </c>
      <c r="BB62" s="33">
        <f t="shared" si="156"/>
        <v>0</v>
      </c>
      <c r="BC62" s="33">
        <f t="shared" si="156"/>
        <v>0</v>
      </c>
      <c r="BD62" s="33">
        <f t="shared" si="156"/>
        <v>0</v>
      </c>
      <c r="BE62" s="33">
        <f t="shared" si="156"/>
        <v>0</v>
      </c>
      <c r="BF62" s="33">
        <f t="shared" si="156"/>
        <v>0</v>
      </c>
      <c r="BG62" s="33">
        <f t="shared" si="156"/>
        <v>0</v>
      </c>
      <c r="BH62" s="33">
        <f t="shared" si="156"/>
        <v>0</v>
      </c>
      <c r="BI62" s="33">
        <f t="shared" si="156"/>
        <v>0</v>
      </c>
      <c r="BJ62" s="33">
        <f t="shared" si="156"/>
        <v>0</v>
      </c>
      <c r="BK62" s="33">
        <f t="shared" si="156"/>
        <v>0</v>
      </c>
      <c r="BL62" s="33">
        <f t="shared" si="156"/>
        <v>0</v>
      </c>
      <c r="BM62" s="33">
        <f t="shared" si="156"/>
        <v>0</v>
      </c>
    </row>
    <row r="63" spans="1:71" s="9" customFormat="1" ht="11.25" x14ac:dyDescent="0.3">
      <c r="C63" s="10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row>
    <row r="64" spans="1:71" s="28" customFormat="1" x14ac:dyDescent="0.35">
      <c r="A64" s="4"/>
      <c r="B64" s="29" t="s">
        <v>129</v>
      </c>
      <c r="C64" s="108"/>
    </row>
    <row r="65" spans="1:65" x14ac:dyDescent="0.35">
      <c r="B65" s="4" t="s">
        <v>130</v>
      </c>
      <c r="C65" s="103">
        <f>SUM(E65:BM65)</f>
        <v>0</v>
      </c>
      <c r="E65" s="40">
        <v>0</v>
      </c>
    </row>
    <row r="66" spans="1:65" x14ac:dyDescent="0.35">
      <c r="B66" s="47" t="s">
        <v>131</v>
      </c>
      <c r="C66" s="109"/>
      <c r="E66" s="4">
        <f>IFERROR(HLOOKUP(B66, 'Lookups references'!$M$7:P13, MATCH('Site - NS'!#REF!, 'Lookups references'!$M$7:M13, FALSE), FALSE),0)</f>
        <v>0</v>
      </c>
      <c r="F66" s="5">
        <f>E66*(1+Scenarios!$Q$32)</f>
        <v>0</v>
      </c>
      <c r="G66" s="5">
        <f>F66*(1+Scenarios!$Q$32)</f>
        <v>0</v>
      </c>
      <c r="H66" s="5">
        <f>G66*(1+Scenarios!$Q$32)</f>
        <v>0</v>
      </c>
      <c r="I66" s="5">
        <f>H66*(1+Scenarios!$Q$32)</f>
        <v>0</v>
      </c>
      <c r="J66" s="5">
        <f>I66*(1+Scenarios!$Q$32)</f>
        <v>0</v>
      </c>
      <c r="K66" s="5">
        <f>J66*(1+Scenarios!$Q$32)</f>
        <v>0</v>
      </c>
      <c r="L66" s="5">
        <f>K66*(1+Scenarios!$Q$32)</f>
        <v>0</v>
      </c>
      <c r="M66" s="5">
        <f>L66*(1+Scenarios!$Q$32)</f>
        <v>0</v>
      </c>
      <c r="N66" s="5">
        <f>M66*(1+Scenarios!$Q$32)</f>
        <v>0</v>
      </c>
      <c r="O66" s="5">
        <f>N66*(1+Scenarios!$Q$32)</f>
        <v>0</v>
      </c>
      <c r="P66" s="5">
        <f>O66*(1+Scenarios!$Q$32)</f>
        <v>0</v>
      </c>
      <c r="Q66" s="5">
        <f>P66*(1+Scenarios!$Q$32)</f>
        <v>0</v>
      </c>
      <c r="R66" s="5">
        <f>Q66*(1+Scenarios!$Q$32)</f>
        <v>0</v>
      </c>
      <c r="S66" s="5">
        <f>R66*(1+Scenarios!$Q$32)</f>
        <v>0</v>
      </c>
      <c r="T66" s="5">
        <f>S66*(1+Scenarios!$Q$32)</f>
        <v>0</v>
      </c>
      <c r="U66" s="5">
        <f>T66*(1+Scenarios!$Q$32)</f>
        <v>0</v>
      </c>
      <c r="V66" s="5">
        <f>U66*(1+Scenarios!$Q$32)</f>
        <v>0</v>
      </c>
      <c r="W66" s="5">
        <f>V66*(1+Scenarios!$Q$32)</f>
        <v>0</v>
      </c>
      <c r="X66" s="5">
        <f>W66*(1+Scenarios!$Q$32)</f>
        <v>0</v>
      </c>
      <c r="Y66" s="5">
        <f>X66*(1+Scenarios!$Q$32)</f>
        <v>0</v>
      </c>
      <c r="Z66" s="5">
        <f>Y66*(1+Scenarios!$Q$32)</f>
        <v>0</v>
      </c>
      <c r="AA66" s="5">
        <f>Z66*(1+Scenarios!$Q$32)</f>
        <v>0</v>
      </c>
      <c r="AB66" s="5">
        <f>AA66*(1+Scenarios!$Q$32)</f>
        <v>0</v>
      </c>
      <c r="AC66" s="5">
        <f>AB66*(1+Scenarios!$Q$32)</f>
        <v>0</v>
      </c>
      <c r="AD66" s="5">
        <f>AC66*(1+Scenarios!$Q$32)</f>
        <v>0</v>
      </c>
      <c r="AE66" s="5">
        <f>AD66*(1+Scenarios!$Q$32)</f>
        <v>0</v>
      </c>
      <c r="AF66" s="5">
        <f>AE66*(1+Scenarios!$Q$32)</f>
        <v>0</v>
      </c>
      <c r="AG66" s="5">
        <f>AF66*(1+Scenarios!$Q$32)</f>
        <v>0</v>
      </c>
      <c r="AH66" s="5">
        <f>AG66*(1+Scenarios!$Q$32)</f>
        <v>0</v>
      </c>
      <c r="AI66" s="5">
        <f>AH66*(1+Scenarios!$Q$32)</f>
        <v>0</v>
      </c>
      <c r="AJ66" s="5">
        <f>AI66*(1+Scenarios!$Q$32)</f>
        <v>0</v>
      </c>
      <c r="AK66" s="5">
        <f>AJ66*(1+Scenarios!$Q$32)</f>
        <v>0</v>
      </c>
      <c r="AL66" s="5">
        <f>AK66*(1+Scenarios!$Q$32)</f>
        <v>0</v>
      </c>
      <c r="AM66" s="5">
        <f>AL66*(1+Scenarios!$Q$32)</f>
        <v>0</v>
      </c>
      <c r="AN66" s="5">
        <f>AM66*(1+Scenarios!$Q$32)</f>
        <v>0</v>
      </c>
      <c r="AO66" s="5">
        <f>AN66*(1+Scenarios!$Q$32)</f>
        <v>0</v>
      </c>
      <c r="AP66" s="5">
        <f>AO66*(1+Scenarios!$Q$32)</f>
        <v>0</v>
      </c>
      <c r="AQ66" s="5">
        <f>AP66*(1+Scenarios!$Q$32)</f>
        <v>0</v>
      </c>
      <c r="AR66" s="5">
        <f>AQ66*(1+Scenarios!$Q$32)</f>
        <v>0</v>
      </c>
      <c r="AS66" s="5">
        <f>AR66*(1+Scenarios!$Q$32)</f>
        <v>0</v>
      </c>
      <c r="AT66" s="5">
        <f>AS66*(1+Scenarios!$Q$32)</f>
        <v>0</v>
      </c>
      <c r="AU66" s="5">
        <f>AT66*(1+Scenarios!$Q$32)</f>
        <v>0</v>
      </c>
      <c r="AV66" s="5">
        <f>AU66*(1+Scenarios!$Q$32)</f>
        <v>0</v>
      </c>
      <c r="AW66" s="5">
        <f>AV66*(1+Scenarios!$Q$32)</f>
        <v>0</v>
      </c>
      <c r="AX66" s="5">
        <f>AW66*(1+Scenarios!$Q$32)</f>
        <v>0</v>
      </c>
      <c r="AY66" s="5">
        <f>AX66*(1+Scenarios!$Q$32)</f>
        <v>0</v>
      </c>
      <c r="AZ66" s="5">
        <f>AY66*(1+Scenarios!$Q$32)</f>
        <v>0</v>
      </c>
      <c r="BA66" s="5">
        <f>AZ66*(1+Scenarios!$Q$32)</f>
        <v>0</v>
      </c>
      <c r="BB66" s="5">
        <f>BA66*(1+Scenarios!$Q$32)</f>
        <v>0</v>
      </c>
      <c r="BC66" s="5">
        <f>BB66*(1+Scenarios!$Q$32)</f>
        <v>0</v>
      </c>
      <c r="BD66" s="5">
        <f>BC66*(1+Scenarios!$Q$32)</f>
        <v>0</v>
      </c>
      <c r="BE66" s="5">
        <f>BD66*(1+Scenarios!$Q$32)</f>
        <v>0</v>
      </c>
      <c r="BF66" s="5">
        <f>BE66*(1+Scenarios!$Q$32)</f>
        <v>0</v>
      </c>
      <c r="BG66" s="5">
        <f>BF66*(1+Scenarios!$Q$32)</f>
        <v>0</v>
      </c>
      <c r="BH66" s="5">
        <f>BG66*(1+Scenarios!$Q$32)</f>
        <v>0</v>
      </c>
      <c r="BI66" s="5">
        <f>BH66*(1+Scenarios!$Q$32)</f>
        <v>0</v>
      </c>
      <c r="BJ66" s="5">
        <f>BI66*(1+Scenarios!$Q$32)</f>
        <v>0</v>
      </c>
      <c r="BK66" s="5">
        <f>BJ66*(1+Scenarios!$Q$32)</f>
        <v>0</v>
      </c>
      <c r="BL66" s="5">
        <f>BK66*(1+Scenarios!$Q$32)</f>
        <v>0</v>
      </c>
      <c r="BM66" s="5">
        <f>BL66*(1+Scenarios!$Q$32)</f>
        <v>0</v>
      </c>
    </row>
    <row r="67" spans="1:65" x14ac:dyDescent="0.35">
      <c r="B67" s="47" t="s">
        <v>132</v>
      </c>
      <c r="C67" s="103"/>
      <c r="E67" s="4">
        <f>IFERROR(HLOOKUP($B$67, 'Lookups references'!$M$7:P14, MATCH('Site - NS'!#REF!, 'Lookups references'!$M$7:$M$14, FALSE), FALSE),0)</f>
        <v>0</v>
      </c>
      <c r="F67" s="4">
        <f>IFERROR(HLOOKUP($B$67, 'Lookups references'!$M$7:Q14, MATCH('Site - NS'!#REF!, 'Lookups references'!$M$7:$M$14, FALSE), FALSE),0)</f>
        <v>0</v>
      </c>
      <c r="G67" s="4">
        <f>IFERROR(HLOOKUP($B$67, 'Lookups references'!$M$7:R14, MATCH('Site - NS'!#REF!, 'Lookups references'!$M$7:$M$14, FALSE), FALSE),0)</f>
        <v>0</v>
      </c>
      <c r="H67" s="4">
        <f>IFERROR(HLOOKUP($B$67, 'Lookups references'!$M$7:S14, MATCH('Site - NS'!#REF!, 'Lookups references'!$M$7:$M$14, FALSE), FALSE),0)</f>
        <v>0</v>
      </c>
      <c r="I67" s="4">
        <f>IFERROR(HLOOKUP($B$67, 'Lookups references'!$M$7:T14, MATCH('Site - NS'!#REF!, 'Lookups references'!$M$7:$M$14, FALSE), FALSE),0)</f>
        <v>0</v>
      </c>
      <c r="J67" s="4">
        <f>IFERROR(HLOOKUP($B$67, 'Lookups references'!$M$7:U14, MATCH('Site - NS'!#REF!, 'Lookups references'!$M$7:$M$14, FALSE), FALSE),0)</f>
        <v>0</v>
      </c>
      <c r="K67" s="4">
        <f>IFERROR(HLOOKUP($B$67, 'Lookups references'!$M$7:V14, MATCH('Site - NS'!#REF!, 'Lookups references'!$M$7:$M$14, FALSE), FALSE),0)</f>
        <v>0</v>
      </c>
      <c r="L67" s="4">
        <f>IFERROR(HLOOKUP($B$67, 'Lookups references'!$M$7:W14, MATCH('Site - NS'!#REF!, 'Lookups references'!$M$7:$M$14, FALSE), FALSE),0)</f>
        <v>0</v>
      </c>
      <c r="M67" s="4">
        <f>IFERROR(HLOOKUP($B$67, 'Lookups references'!$M$7:X14, MATCH('Site - NS'!#REF!, 'Lookups references'!$M$7:$M$14, FALSE), FALSE),0)</f>
        <v>0</v>
      </c>
      <c r="N67" s="4">
        <f>IFERROR(HLOOKUP($B$67, 'Lookups references'!$M$7:Y14, MATCH('Site - NS'!#REF!, 'Lookups references'!$M$7:$M$14, FALSE), FALSE),0)</f>
        <v>0</v>
      </c>
      <c r="O67" s="4">
        <f>IFERROR(HLOOKUP($B$67, 'Lookups references'!$M$7:Z14, MATCH('Site - NS'!#REF!, 'Lookups references'!$M$7:$M$14, FALSE), FALSE),0)</f>
        <v>0</v>
      </c>
      <c r="P67" s="4">
        <f>IFERROR(HLOOKUP($B$67, 'Lookups references'!$M$7:AA14, MATCH('Site - NS'!#REF!, 'Lookups references'!$M$7:$M$14, FALSE), FALSE),0)</f>
        <v>0</v>
      </c>
      <c r="Q67" s="4">
        <f>IFERROR(HLOOKUP($B$67, 'Lookups references'!$M$7:AB14, MATCH('Site - NS'!#REF!, 'Lookups references'!$M$7:$M$14, FALSE), FALSE),0)</f>
        <v>0</v>
      </c>
      <c r="R67" s="4">
        <f>IFERROR(HLOOKUP($B$67, 'Lookups references'!$M$7:AC14, MATCH('Site - NS'!#REF!, 'Lookups references'!$M$7:$M$14, FALSE), FALSE),0)</f>
        <v>0</v>
      </c>
      <c r="S67" s="4">
        <f>IFERROR(HLOOKUP($B$67, 'Lookups references'!$M$7:AD14, MATCH('Site - NS'!#REF!, 'Lookups references'!$M$7:$M$14, FALSE), FALSE),0)</f>
        <v>0</v>
      </c>
      <c r="T67" s="4">
        <f>IFERROR(HLOOKUP($B$67, 'Lookups references'!$M$7:AE14, MATCH('Site - NS'!#REF!, 'Lookups references'!$M$7:$M$14, FALSE), FALSE),0)</f>
        <v>0</v>
      </c>
      <c r="U67" s="4">
        <f>IFERROR(HLOOKUP($B$67, 'Lookups references'!$M$7:AF14, MATCH('Site - NS'!#REF!, 'Lookups references'!$M$7:$M$14, FALSE), FALSE),0)</f>
        <v>0</v>
      </c>
      <c r="V67" s="4">
        <f>IFERROR(HLOOKUP($B$67, 'Lookups references'!$M$7:AG14, MATCH('Site - NS'!#REF!, 'Lookups references'!$M$7:$M$14, FALSE), FALSE),0)</f>
        <v>0</v>
      </c>
      <c r="W67" s="4">
        <f>IFERROR(HLOOKUP($B$67, 'Lookups references'!$M$7:AH14, MATCH('Site - NS'!#REF!, 'Lookups references'!$M$7:$M$14, FALSE), FALSE),0)</f>
        <v>0</v>
      </c>
      <c r="X67" s="4">
        <f>IFERROR(HLOOKUP($B$67, 'Lookups references'!$M$7:AI14, MATCH('Site - NS'!#REF!, 'Lookups references'!$M$7:$M$14, FALSE), FALSE),0)</f>
        <v>0</v>
      </c>
      <c r="Y67" s="4">
        <f>IFERROR(HLOOKUP($B$67, 'Lookups references'!$M$7:AJ14, MATCH('Site - NS'!#REF!, 'Lookups references'!$M$7:$M$14, FALSE), FALSE),0)</f>
        <v>0</v>
      </c>
      <c r="Z67" s="4">
        <f>IFERROR(HLOOKUP($B$67, 'Lookups references'!$M$7:AK14, MATCH('Site - NS'!#REF!, 'Lookups references'!$M$7:$M$14, FALSE), FALSE),0)</f>
        <v>0</v>
      </c>
      <c r="AA67" s="4">
        <f>IFERROR(HLOOKUP($B$67, 'Lookups references'!$M$7:AL14, MATCH('Site - NS'!#REF!, 'Lookups references'!$M$7:$M$14, FALSE), FALSE),0)</f>
        <v>0</v>
      </c>
      <c r="AB67" s="4">
        <f>IFERROR(HLOOKUP($B$67, 'Lookups references'!$M$7:AM14, MATCH('Site - NS'!#REF!, 'Lookups references'!$M$7:$M$14, FALSE), FALSE),0)</f>
        <v>0</v>
      </c>
      <c r="AC67" s="4">
        <f>IFERROR(HLOOKUP($B$67, 'Lookups references'!$M$7:AN14, MATCH('Site - NS'!#REF!, 'Lookups references'!$M$7:$M$14, FALSE), FALSE),0)</f>
        <v>0</v>
      </c>
      <c r="AD67" s="4">
        <f>IFERROR(HLOOKUP($B$67, 'Lookups references'!$M$7:AO14, MATCH('Site - NS'!#REF!, 'Lookups references'!$M$7:$M$14, FALSE), FALSE),0)</f>
        <v>0</v>
      </c>
      <c r="AE67" s="4">
        <f>IFERROR(HLOOKUP($B$67, 'Lookups references'!$M$7:AP14, MATCH('Site - NS'!#REF!, 'Lookups references'!$M$7:$M$14, FALSE), FALSE),0)</f>
        <v>0</v>
      </c>
      <c r="AF67" s="4">
        <f>IFERROR(HLOOKUP($B$67, 'Lookups references'!$M$7:AQ14, MATCH('Site - NS'!#REF!, 'Lookups references'!$M$7:$M$14, FALSE), FALSE),0)</f>
        <v>0</v>
      </c>
      <c r="AG67" s="4">
        <f>IFERROR(HLOOKUP($B$67, 'Lookups references'!$M$7:AR14, MATCH('Site - NS'!#REF!, 'Lookups references'!$M$7:$M$14, FALSE), FALSE),0)</f>
        <v>0</v>
      </c>
      <c r="AH67" s="4">
        <f>IFERROR(HLOOKUP($B$67, 'Lookups references'!$M$7:AS14, MATCH('Site - NS'!#REF!, 'Lookups references'!$M$7:$M$14, FALSE), FALSE),0)</f>
        <v>0</v>
      </c>
      <c r="AI67" s="4">
        <f>IFERROR(HLOOKUP($B$67, 'Lookups references'!$M$7:AT14, MATCH('Site - NS'!#REF!, 'Lookups references'!$M$7:$M$14, FALSE), FALSE),0)</f>
        <v>0</v>
      </c>
      <c r="AJ67" s="4">
        <f>IFERROR(HLOOKUP($B$67, 'Lookups references'!$M$7:AU14, MATCH('Site - NS'!#REF!, 'Lookups references'!$M$7:$M$14, FALSE), FALSE),0)</f>
        <v>0</v>
      </c>
      <c r="AK67" s="4">
        <f>IFERROR(HLOOKUP($B$67, 'Lookups references'!$M$7:AV14, MATCH('Site - NS'!#REF!, 'Lookups references'!$M$7:$M$14, FALSE), FALSE),0)</f>
        <v>0</v>
      </c>
      <c r="AL67" s="4">
        <f>IFERROR(HLOOKUP($B$67, 'Lookups references'!$M$7:AW14, MATCH('Site - NS'!#REF!, 'Lookups references'!$M$7:$M$14, FALSE), FALSE),0)</f>
        <v>0</v>
      </c>
      <c r="AM67" s="4">
        <f>IFERROR(HLOOKUP($B$67, 'Lookups references'!$M$7:AX14, MATCH('Site - NS'!#REF!, 'Lookups references'!$M$7:$M$14, FALSE), FALSE),0)</f>
        <v>0</v>
      </c>
      <c r="AN67" s="4">
        <f>IFERROR(HLOOKUP($B$67, 'Lookups references'!$M$7:AY14, MATCH('Site - NS'!#REF!, 'Lookups references'!$M$7:$M$14, FALSE), FALSE),0)</f>
        <v>0</v>
      </c>
      <c r="AO67" s="4">
        <f>IFERROR(HLOOKUP($B$67, 'Lookups references'!$M$7:AZ14, MATCH('Site - NS'!#REF!, 'Lookups references'!$M$7:$M$14, FALSE), FALSE),0)</f>
        <v>0</v>
      </c>
      <c r="AP67" s="4">
        <f>IFERROR(HLOOKUP($B$67, 'Lookups references'!$M$7:BA14, MATCH('Site - NS'!#REF!, 'Lookups references'!$M$7:$M$14, FALSE), FALSE),0)</f>
        <v>0</v>
      </c>
      <c r="AQ67" s="4">
        <f>IFERROR(HLOOKUP($B$67, 'Lookups references'!$M$7:BB14, MATCH('Site - NS'!#REF!, 'Lookups references'!$M$7:$M$14, FALSE), FALSE),0)</f>
        <v>0</v>
      </c>
      <c r="AR67" s="4">
        <f>IFERROR(HLOOKUP($B$67, 'Lookups references'!$M$7:BC14, MATCH('Site - NS'!#REF!, 'Lookups references'!$M$7:$M$14, FALSE), FALSE),0)</f>
        <v>0</v>
      </c>
      <c r="AS67" s="4">
        <f>IFERROR(HLOOKUP($B$67, 'Lookups references'!$M$7:BD14, MATCH('Site - NS'!#REF!, 'Lookups references'!$M$7:$M$14, FALSE), FALSE),0)</f>
        <v>0</v>
      </c>
      <c r="AT67" s="4">
        <f>IFERROR(HLOOKUP($B$67, 'Lookups references'!$M$7:BE14, MATCH('Site - NS'!#REF!, 'Lookups references'!$M$7:$M$14, FALSE), FALSE),0)</f>
        <v>0</v>
      </c>
      <c r="AU67" s="4">
        <f>IFERROR(HLOOKUP($B$67, 'Lookups references'!$M$7:BF14, MATCH('Site - NS'!#REF!, 'Lookups references'!$M$7:$M$14, FALSE), FALSE),0)</f>
        <v>0</v>
      </c>
      <c r="AV67" s="4">
        <f>IFERROR(HLOOKUP($B$67, 'Lookups references'!$M$7:BG14, MATCH('Site - NS'!#REF!, 'Lookups references'!$M$7:$M$14, FALSE), FALSE),0)</f>
        <v>0</v>
      </c>
      <c r="AW67" s="4">
        <f>IFERROR(HLOOKUP($B$67, 'Lookups references'!$M$7:BH14, MATCH('Site - NS'!#REF!, 'Lookups references'!$M$7:$M$14, FALSE), FALSE),0)</f>
        <v>0</v>
      </c>
      <c r="AX67" s="4">
        <f>IFERROR(HLOOKUP($B$67, 'Lookups references'!$M$7:BI14, MATCH('Site - NS'!#REF!, 'Lookups references'!$M$7:$M$14, FALSE), FALSE),0)</f>
        <v>0</v>
      </c>
      <c r="AY67" s="4">
        <f>IFERROR(HLOOKUP($B$67, 'Lookups references'!$M$7:BJ14, MATCH('Site - NS'!#REF!, 'Lookups references'!$M$7:$M$14, FALSE), FALSE),0)</f>
        <v>0</v>
      </c>
      <c r="AZ67" s="4">
        <f>IFERROR(HLOOKUP($B$67, 'Lookups references'!$M$7:BK14, MATCH('Site - NS'!#REF!, 'Lookups references'!$M$7:$M$14, FALSE), FALSE),0)</f>
        <v>0</v>
      </c>
      <c r="BA67" s="4">
        <f>IFERROR(HLOOKUP($B$67, 'Lookups references'!$M$7:BL14, MATCH('Site - NS'!#REF!, 'Lookups references'!$M$7:$M$14, FALSE), FALSE),0)</f>
        <v>0</v>
      </c>
      <c r="BB67" s="4">
        <f>IFERROR(HLOOKUP($B$67, 'Lookups references'!$M$7:BM14, MATCH('Site - NS'!#REF!, 'Lookups references'!$M$7:$M$14, FALSE), FALSE),0)</f>
        <v>0</v>
      </c>
      <c r="BC67" s="4">
        <f>IFERROR(HLOOKUP($B$67, 'Lookups references'!$M$7:BN14, MATCH('Site - NS'!#REF!, 'Lookups references'!$M$7:$M$14, FALSE), FALSE),0)</f>
        <v>0</v>
      </c>
      <c r="BD67" s="4">
        <f>IFERROR(HLOOKUP($B$67, 'Lookups references'!$M$7:BO14, MATCH('Site - NS'!#REF!, 'Lookups references'!$M$7:$M$14, FALSE), FALSE),0)</f>
        <v>0</v>
      </c>
      <c r="BE67" s="4">
        <f>IFERROR(HLOOKUP($B$67, 'Lookups references'!$M$7:BP14, MATCH('Site - NS'!#REF!, 'Lookups references'!$M$7:$M$14, FALSE), FALSE),0)</f>
        <v>0</v>
      </c>
      <c r="BF67" s="4">
        <f>IFERROR(HLOOKUP($B$67, 'Lookups references'!$M$7:BQ14, MATCH('Site - NS'!#REF!, 'Lookups references'!$M$7:$M$14, FALSE), FALSE),0)</f>
        <v>0</v>
      </c>
      <c r="BG67" s="4">
        <f>IFERROR(HLOOKUP($B$67, 'Lookups references'!$M$7:BR14, MATCH('Site - NS'!#REF!, 'Lookups references'!$M$7:$M$14, FALSE), FALSE),0)</f>
        <v>0</v>
      </c>
      <c r="BH67" s="4">
        <f>IFERROR(HLOOKUP($B$67, 'Lookups references'!$M$7:BS14, MATCH('Site - NS'!#REF!, 'Lookups references'!$M$7:$M$14, FALSE), FALSE),0)</f>
        <v>0</v>
      </c>
      <c r="BI67" s="4">
        <f>IFERROR(HLOOKUP($B$67, 'Lookups references'!$M$7:BT14, MATCH('Site - NS'!#REF!, 'Lookups references'!$M$7:$M$14, FALSE), FALSE),0)</f>
        <v>0</v>
      </c>
      <c r="BJ67" s="4">
        <f>IFERROR(HLOOKUP($B$67, 'Lookups references'!$M$7:BU14, MATCH('Site - NS'!#REF!, 'Lookups references'!$M$7:$M$14, FALSE), FALSE),0)</f>
        <v>0</v>
      </c>
      <c r="BK67" s="4">
        <f>IFERROR(HLOOKUP($B$67, 'Lookups references'!$M$7:BV14, MATCH('Site - NS'!#REF!, 'Lookups references'!$M$7:$M$14, FALSE), FALSE),0)</f>
        <v>0</v>
      </c>
      <c r="BL67" s="4">
        <f>IFERROR(HLOOKUP($B$67, 'Lookups references'!$M$7:BW14, MATCH('Site - NS'!#REF!, 'Lookups references'!$M$7:$M$14, FALSE), FALSE),0)</f>
        <v>0</v>
      </c>
      <c r="BM67" s="4">
        <f>IFERROR(HLOOKUP($B$67, 'Lookups references'!$M$7:BX14, MATCH('Site - NS'!#REF!, 'Lookups references'!$M$7:$M$14, FALSE), FALSE),0)</f>
        <v>0</v>
      </c>
    </row>
    <row r="68" spans="1:65" s="64" customFormat="1" x14ac:dyDescent="0.35">
      <c r="B68" s="65" t="s">
        <v>133</v>
      </c>
      <c r="C68" s="103">
        <f>SUM(E68:BM68)</f>
        <v>0</v>
      </c>
      <c r="E68" s="64">
        <f t="shared" ref="E68:AJ68" si="157">IF(E7&lt;E67, E66*E22*1000/100, 0)</f>
        <v>0</v>
      </c>
      <c r="F68" s="64">
        <f t="shared" si="157"/>
        <v>0</v>
      </c>
      <c r="G68" s="64">
        <f t="shared" si="157"/>
        <v>0</v>
      </c>
      <c r="H68" s="64">
        <f t="shared" si="157"/>
        <v>0</v>
      </c>
      <c r="I68" s="64">
        <f t="shared" si="157"/>
        <v>0</v>
      </c>
      <c r="J68" s="64">
        <f t="shared" si="157"/>
        <v>0</v>
      </c>
      <c r="K68" s="64">
        <f t="shared" si="157"/>
        <v>0</v>
      </c>
      <c r="L68" s="64">
        <f t="shared" si="157"/>
        <v>0</v>
      </c>
      <c r="M68" s="64">
        <f t="shared" si="157"/>
        <v>0</v>
      </c>
      <c r="N68" s="64">
        <f t="shared" si="157"/>
        <v>0</v>
      </c>
      <c r="O68" s="64">
        <f t="shared" si="157"/>
        <v>0</v>
      </c>
      <c r="P68" s="64">
        <f t="shared" si="157"/>
        <v>0</v>
      </c>
      <c r="Q68" s="64">
        <f t="shared" si="157"/>
        <v>0</v>
      </c>
      <c r="R68" s="64">
        <f t="shared" si="157"/>
        <v>0</v>
      </c>
      <c r="S68" s="64">
        <f t="shared" si="157"/>
        <v>0</v>
      </c>
      <c r="T68" s="64">
        <f t="shared" si="157"/>
        <v>0</v>
      </c>
      <c r="U68" s="64">
        <f t="shared" si="157"/>
        <v>0</v>
      </c>
      <c r="V68" s="64">
        <f t="shared" si="157"/>
        <v>0</v>
      </c>
      <c r="W68" s="64">
        <f t="shared" si="157"/>
        <v>0</v>
      </c>
      <c r="X68" s="64">
        <f t="shared" si="157"/>
        <v>0</v>
      </c>
      <c r="Y68" s="64">
        <f t="shared" si="157"/>
        <v>0</v>
      </c>
      <c r="Z68" s="64">
        <f t="shared" si="157"/>
        <v>0</v>
      </c>
      <c r="AA68" s="64">
        <f t="shared" si="157"/>
        <v>0</v>
      </c>
      <c r="AB68" s="64">
        <f t="shared" si="157"/>
        <v>0</v>
      </c>
      <c r="AC68" s="64">
        <f t="shared" si="157"/>
        <v>0</v>
      </c>
      <c r="AD68" s="64">
        <f t="shared" si="157"/>
        <v>0</v>
      </c>
      <c r="AE68" s="64">
        <f t="shared" si="157"/>
        <v>0</v>
      </c>
      <c r="AF68" s="64">
        <f t="shared" si="157"/>
        <v>0</v>
      </c>
      <c r="AG68" s="64">
        <f t="shared" si="157"/>
        <v>0</v>
      </c>
      <c r="AH68" s="64">
        <f t="shared" si="157"/>
        <v>0</v>
      </c>
      <c r="AI68" s="64">
        <f t="shared" si="157"/>
        <v>0</v>
      </c>
      <c r="AJ68" s="64">
        <f t="shared" si="157"/>
        <v>0</v>
      </c>
      <c r="AK68" s="64">
        <f t="shared" ref="AK68:BM68" si="158">IF(AK7&lt;AK67, AK66*AK22*1000/100, 0)</f>
        <v>0</v>
      </c>
      <c r="AL68" s="64">
        <f t="shared" si="158"/>
        <v>0</v>
      </c>
      <c r="AM68" s="64">
        <f t="shared" si="158"/>
        <v>0</v>
      </c>
      <c r="AN68" s="64">
        <f t="shared" si="158"/>
        <v>0</v>
      </c>
      <c r="AO68" s="64">
        <f t="shared" si="158"/>
        <v>0</v>
      </c>
      <c r="AP68" s="64">
        <f t="shared" si="158"/>
        <v>0</v>
      </c>
      <c r="AQ68" s="64">
        <f t="shared" si="158"/>
        <v>0</v>
      </c>
      <c r="AR68" s="64">
        <f t="shared" si="158"/>
        <v>0</v>
      </c>
      <c r="AS68" s="64">
        <f t="shared" si="158"/>
        <v>0</v>
      </c>
      <c r="AT68" s="64">
        <f t="shared" si="158"/>
        <v>0</v>
      </c>
      <c r="AU68" s="64">
        <f t="shared" si="158"/>
        <v>0</v>
      </c>
      <c r="AV68" s="64">
        <f t="shared" si="158"/>
        <v>0</v>
      </c>
      <c r="AW68" s="64">
        <f t="shared" si="158"/>
        <v>0</v>
      </c>
      <c r="AX68" s="64">
        <f t="shared" si="158"/>
        <v>0</v>
      </c>
      <c r="AY68" s="64">
        <f t="shared" si="158"/>
        <v>0</v>
      </c>
      <c r="AZ68" s="64">
        <f t="shared" si="158"/>
        <v>0</v>
      </c>
      <c r="BA68" s="64">
        <f t="shared" si="158"/>
        <v>0</v>
      </c>
      <c r="BB68" s="64">
        <f t="shared" si="158"/>
        <v>0</v>
      </c>
      <c r="BC68" s="64">
        <f t="shared" si="158"/>
        <v>0</v>
      </c>
      <c r="BD68" s="64">
        <f t="shared" si="158"/>
        <v>0</v>
      </c>
      <c r="BE68" s="64">
        <f t="shared" si="158"/>
        <v>0</v>
      </c>
      <c r="BF68" s="64">
        <f t="shared" si="158"/>
        <v>0</v>
      </c>
      <c r="BG68" s="64">
        <f t="shared" si="158"/>
        <v>0</v>
      </c>
      <c r="BH68" s="64">
        <f t="shared" si="158"/>
        <v>0</v>
      </c>
      <c r="BI68" s="64">
        <f t="shared" si="158"/>
        <v>0</v>
      </c>
      <c r="BJ68" s="64">
        <f t="shared" si="158"/>
        <v>0</v>
      </c>
      <c r="BK68" s="64">
        <f t="shared" si="158"/>
        <v>0</v>
      </c>
      <c r="BL68" s="64">
        <f t="shared" si="158"/>
        <v>0</v>
      </c>
      <c r="BM68" s="64">
        <f t="shared" si="158"/>
        <v>0</v>
      </c>
    </row>
    <row r="69" spans="1:65" s="64" customFormat="1" x14ac:dyDescent="0.35">
      <c r="B69" s="65"/>
      <c r="C69" s="103"/>
    </row>
    <row r="70" spans="1:65" x14ac:dyDescent="0.35">
      <c r="B70" s="9" t="s">
        <v>134</v>
      </c>
      <c r="C70" s="109"/>
    </row>
    <row r="71" spans="1:65" s="118" customFormat="1" x14ac:dyDescent="0.35">
      <c r="A71" s="4"/>
      <c r="B71" s="276">
        <f>'New Site'!H33</f>
        <v>0.01</v>
      </c>
      <c r="C71" s="122"/>
      <c r="D71" s="124"/>
      <c r="E71" s="124"/>
      <c r="F71" s="124"/>
      <c r="G71" s="124"/>
      <c r="H71" s="124"/>
      <c r="I71" s="124"/>
    </row>
    <row r="72" spans="1:65" x14ac:dyDescent="0.35">
      <c r="B72" s="9" t="s">
        <v>135</v>
      </c>
      <c r="C72" s="109"/>
    </row>
    <row r="73" spans="1:65" s="118" customFormat="1" x14ac:dyDescent="0.35">
      <c r="A73" s="4"/>
      <c r="B73" s="278" t="e">
        <f>'New Site'!#REF!</f>
        <v>#REF!</v>
      </c>
      <c r="C73" s="277"/>
    </row>
    <row r="74" spans="1:65" x14ac:dyDescent="0.35">
      <c r="B74" s="296" t="s">
        <v>136</v>
      </c>
      <c r="C74" s="109"/>
    </row>
    <row r="75" spans="1:65" x14ac:dyDescent="0.35">
      <c r="B75" s="164">
        <f>'New Site'!H32</f>
        <v>0.02</v>
      </c>
      <c r="C75" s="109"/>
    </row>
    <row r="76" spans="1:65" x14ac:dyDescent="0.35">
      <c r="B76" s="4" t="s">
        <v>278</v>
      </c>
      <c r="C76" s="109"/>
      <c r="F76" s="179">
        <f>'New Site'!$AA27</f>
        <v>0</v>
      </c>
      <c r="G76" s="179">
        <f>'New Site'!$AA28</f>
        <v>0</v>
      </c>
      <c r="H76" s="179">
        <f>'New Site'!$AA29</f>
        <v>0</v>
      </c>
      <c r="I76" s="179">
        <f>'New Site'!$AA30</f>
        <v>0</v>
      </c>
      <c r="J76" s="179">
        <f>'New Site'!$AA31</f>
        <v>0</v>
      </c>
      <c r="K76" s="179">
        <f>'New Site'!$AA32</f>
        <v>0</v>
      </c>
      <c r="L76" s="179">
        <f>'New Site'!$AA33</f>
        <v>0</v>
      </c>
      <c r="M76" s="179">
        <f>'New Site'!$AA34</f>
        <v>0</v>
      </c>
      <c r="N76" s="179">
        <f>'New Site'!$AA35</f>
        <v>0</v>
      </c>
      <c r="O76" s="179">
        <f>'New Site'!$AA36</f>
        <v>0</v>
      </c>
      <c r="P76" s="179">
        <f>'New Site'!$AA37</f>
        <v>0</v>
      </c>
      <c r="Q76" s="179">
        <f>'New Site'!$AA38</f>
        <v>0</v>
      </c>
      <c r="R76" s="179">
        <f>'New Site'!$AA39</f>
        <v>0</v>
      </c>
      <c r="S76" s="179">
        <f>'New Site'!$AA40</f>
        <v>0</v>
      </c>
      <c r="T76" s="179">
        <f>'New Site'!$AA41</f>
        <v>0</v>
      </c>
      <c r="U76" s="179">
        <f>'New Site'!$AA42</f>
        <v>0</v>
      </c>
      <c r="V76" s="179">
        <f>'New Site'!$AA43</f>
        <v>0</v>
      </c>
      <c r="W76" s="179">
        <f>'New Site'!$AA44</f>
        <v>0</v>
      </c>
      <c r="X76" s="179">
        <f>'New Site'!$AA45</f>
        <v>0</v>
      </c>
      <c r="Y76" s="179">
        <f>'New Site'!$AA46</f>
        <v>0</v>
      </c>
    </row>
    <row r="78" spans="1:65" x14ac:dyDescent="0.35">
      <c r="B78" s="4" t="s">
        <v>26</v>
      </c>
      <c r="E78" s="179">
        <f>'New Site'!$AB26</f>
        <v>0</v>
      </c>
      <c r="F78" s="179">
        <f>'New Site'!$AB27</f>
        <v>0</v>
      </c>
      <c r="G78" s="179">
        <f>'New Site'!$AB28</f>
        <v>0</v>
      </c>
      <c r="H78" s="179">
        <f>'New Site'!$AB29</f>
        <v>0</v>
      </c>
      <c r="I78" s="179">
        <f>'New Site'!$AB30</f>
        <v>0</v>
      </c>
      <c r="J78" s="179">
        <f>'New Site'!$AB31</f>
        <v>0</v>
      </c>
      <c r="K78" s="179">
        <f>'New Site'!$AB32</f>
        <v>0</v>
      </c>
      <c r="L78" s="179">
        <f>'New Site'!$AB33</f>
        <v>0</v>
      </c>
      <c r="M78" s="179">
        <f>'New Site'!$AB34</f>
        <v>0</v>
      </c>
      <c r="N78" s="179">
        <f>'New Site'!$AB35</f>
        <v>0</v>
      </c>
      <c r="O78" s="179">
        <f>'New Site'!$AB36</f>
        <v>0</v>
      </c>
      <c r="P78" s="179">
        <f>'New Site'!$AB37</f>
        <v>0</v>
      </c>
      <c r="Q78" s="179">
        <f>'New Site'!$AB38</f>
        <v>0</v>
      </c>
      <c r="R78" s="179">
        <f>'New Site'!$AB39</f>
        <v>0</v>
      </c>
      <c r="S78" s="179">
        <f>'New Site'!$AB40</f>
        <v>0</v>
      </c>
      <c r="T78" s="179">
        <f>'New Site'!$AB41</f>
        <v>0</v>
      </c>
      <c r="U78" s="179">
        <f>'New Site'!$AB42</f>
        <v>0</v>
      </c>
      <c r="V78" s="179">
        <f>'New Site'!$AB43</f>
        <v>0</v>
      </c>
      <c r="W78" s="179">
        <f>'New Site'!$AB44</f>
        <v>0</v>
      </c>
      <c r="X78" s="179">
        <f>'New Site'!$AB45</f>
        <v>0</v>
      </c>
      <c r="Y78" s="179">
        <f>'New Site'!$AB46</f>
        <v>0</v>
      </c>
    </row>
    <row r="80" spans="1:65" ht="14.25" x14ac:dyDescent="0.4">
      <c r="B80" s="4" t="s">
        <v>28</v>
      </c>
      <c r="E80" s="298"/>
      <c r="F80" s="299">
        <f>'Site - NS'!F$45</f>
        <v>0</v>
      </c>
      <c r="G80" s="299">
        <f>'Site - NS'!G$45</f>
        <v>0</v>
      </c>
      <c r="H80" s="299">
        <f>'Site - NS'!H$45</f>
        <v>0</v>
      </c>
      <c r="I80" s="299">
        <f>'Site - NS'!I$45</f>
        <v>0</v>
      </c>
      <c r="J80" s="299">
        <f>'Site - NS'!J$45</f>
        <v>0</v>
      </c>
      <c r="K80" s="299">
        <f>'Site - NS'!K$45</f>
        <v>0</v>
      </c>
      <c r="L80" s="299">
        <f>'Site - NS'!L$45</f>
        <v>0</v>
      </c>
      <c r="M80" s="299">
        <f>'Site - NS'!M$45</f>
        <v>0</v>
      </c>
      <c r="N80" s="299">
        <f>'Site - NS'!N$45</f>
        <v>0</v>
      </c>
      <c r="O80" s="299">
        <f>'Site - NS'!O$45</f>
        <v>0</v>
      </c>
      <c r="P80" s="299">
        <f>'Site - NS'!P$45</f>
        <v>0</v>
      </c>
      <c r="Q80" s="299">
        <f>'Site - NS'!Q$45</f>
        <v>0</v>
      </c>
      <c r="R80" s="299">
        <f>'Site - NS'!R$45</f>
        <v>0</v>
      </c>
      <c r="S80" s="299">
        <f>'Site - NS'!S$45</f>
        <v>0</v>
      </c>
      <c r="T80" s="299">
        <f>'Site - NS'!T$45</f>
        <v>0</v>
      </c>
      <c r="U80" s="299">
        <f>'Site - NS'!U$45</f>
        <v>0</v>
      </c>
      <c r="V80" s="299">
        <f>'Site - NS'!V$45</f>
        <v>0</v>
      </c>
      <c r="W80" s="299">
        <f>'Site - NS'!W$45</f>
        <v>0</v>
      </c>
      <c r="X80" s="299">
        <f>'Site - NS'!X$45</f>
        <v>0</v>
      </c>
      <c r="Y80" s="299">
        <f>'Site - NS'!Y$45</f>
        <v>0</v>
      </c>
    </row>
    <row r="82" spans="2:25" x14ac:dyDescent="0.35">
      <c r="B82" s="4" t="s">
        <v>137</v>
      </c>
      <c r="F82" s="4">
        <f>'New Site'!$T27</f>
        <v>0</v>
      </c>
      <c r="G82" s="4">
        <f>'New Site'!$T28</f>
        <v>0</v>
      </c>
      <c r="H82" s="4">
        <f>'New Site'!$T29</f>
        <v>0</v>
      </c>
      <c r="I82" s="4">
        <f>'New Site'!$T30</f>
        <v>0</v>
      </c>
      <c r="J82" s="4">
        <f>'New Site'!$T31</f>
        <v>0</v>
      </c>
      <c r="K82" s="4">
        <f>'New Site'!$T32</f>
        <v>0</v>
      </c>
      <c r="L82" s="4">
        <f>'New Site'!$T33</f>
        <v>0</v>
      </c>
      <c r="M82" s="4">
        <f>'New Site'!$T34</f>
        <v>0</v>
      </c>
      <c r="N82" s="4">
        <f>'New Site'!$T35</f>
        <v>0</v>
      </c>
      <c r="O82" s="4">
        <f>'New Site'!$T36</f>
        <v>0</v>
      </c>
      <c r="P82" s="4">
        <f>'New Site'!$T37</f>
        <v>0</v>
      </c>
      <c r="Q82" s="4">
        <f>'New Site'!$T38</f>
        <v>0</v>
      </c>
      <c r="R82" s="4">
        <f>'New Site'!$T39</f>
        <v>0</v>
      </c>
      <c r="S82" s="4">
        <f>'New Site'!$T40</f>
        <v>0</v>
      </c>
      <c r="T82" s="4">
        <f>'New Site'!$T41</f>
        <v>0</v>
      </c>
      <c r="U82" s="4">
        <f>'New Site'!$T42</f>
        <v>0</v>
      </c>
      <c r="V82" s="4">
        <f>'New Site'!$T43</f>
        <v>0</v>
      </c>
      <c r="W82" s="4">
        <f>'New Site'!$T44</f>
        <v>0</v>
      </c>
      <c r="X82" s="4">
        <f>'New Site'!$T45</f>
        <v>0</v>
      </c>
      <c r="Y82" s="4">
        <f>'New Site'!$T46</f>
        <v>0</v>
      </c>
    </row>
    <row r="84" spans="2:25" x14ac:dyDescent="0.35">
      <c r="B84" s="4" t="s">
        <v>138</v>
      </c>
      <c r="E84" s="179">
        <f>'New Site'!Y26</f>
        <v>0</v>
      </c>
      <c r="F84" s="179">
        <f>'New Site'!$Y27</f>
        <v>0</v>
      </c>
      <c r="G84" s="179">
        <f>'New Site'!$Y28</f>
        <v>0</v>
      </c>
      <c r="H84" s="179">
        <f>'New Site'!$Y29</f>
        <v>0</v>
      </c>
      <c r="I84" s="179">
        <f>'New Site'!$Y30</f>
        <v>0</v>
      </c>
      <c r="J84" s="179">
        <f>'New Site'!$Y31</f>
        <v>0</v>
      </c>
      <c r="K84" s="179">
        <f>'New Site'!$Y32</f>
        <v>0</v>
      </c>
      <c r="L84" s="179">
        <f>'New Site'!$Y33</f>
        <v>0</v>
      </c>
      <c r="M84" s="179">
        <f>'New Site'!$Y34</f>
        <v>0</v>
      </c>
      <c r="N84" s="179">
        <f>'New Site'!$Y35</f>
        <v>0</v>
      </c>
      <c r="O84" s="179">
        <f>'New Site'!$Y36</f>
        <v>0</v>
      </c>
      <c r="P84" s="179">
        <f>'New Site'!$Y37</f>
        <v>0</v>
      </c>
      <c r="Q84" s="179">
        <f>'New Site'!$Y38</f>
        <v>0</v>
      </c>
      <c r="R84" s="179">
        <f>'New Site'!$Y39</f>
        <v>0</v>
      </c>
      <c r="S84" s="179">
        <f>'New Site'!$Y40</f>
        <v>0</v>
      </c>
      <c r="T84" s="179">
        <f>'New Site'!$Y41</f>
        <v>0</v>
      </c>
      <c r="U84" s="179">
        <f>'New Site'!$Y42</f>
        <v>0</v>
      </c>
      <c r="V84" s="179">
        <f>'New Site'!$Y43</f>
        <v>0</v>
      </c>
      <c r="W84" s="179">
        <f>'New Site'!$Y44</f>
        <v>0</v>
      </c>
      <c r="X84" s="179">
        <f>'New Site'!$Y45</f>
        <v>0</v>
      </c>
      <c r="Y84" s="179">
        <f>'New Site'!$Y46</f>
        <v>0</v>
      </c>
    </row>
    <row r="88" spans="2:25" x14ac:dyDescent="0.35">
      <c r="B88" s="4" t="s">
        <v>15</v>
      </c>
      <c r="F88" s="111" t="e">
        <f>(F42-(-$E$62))/-$E$62</f>
        <v>#DIV/0!</v>
      </c>
      <c r="G88" s="111" t="e">
        <f>(G42-(-$E$62))/-$E$62</f>
        <v>#DIV/0!</v>
      </c>
      <c r="H88" s="111" t="e">
        <f>(H42-(-$E$62))/-$E$62</f>
        <v>#DIV/0!</v>
      </c>
      <c r="I88" s="111" t="e">
        <f t="shared" ref="I88:X88" si="159">(I42-(-$E$62))/-$E$62</f>
        <v>#DIV/0!</v>
      </c>
      <c r="J88" s="111" t="e">
        <f t="shared" si="159"/>
        <v>#DIV/0!</v>
      </c>
      <c r="K88" s="111" t="e">
        <f t="shared" si="159"/>
        <v>#DIV/0!</v>
      </c>
      <c r="L88" s="111" t="e">
        <f t="shared" si="159"/>
        <v>#DIV/0!</v>
      </c>
      <c r="M88" s="111" t="e">
        <f t="shared" si="159"/>
        <v>#DIV/0!</v>
      </c>
      <c r="N88" s="111" t="e">
        <f t="shared" si="159"/>
        <v>#DIV/0!</v>
      </c>
      <c r="O88" s="111" t="e">
        <f t="shared" si="159"/>
        <v>#DIV/0!</v>
      </c>
      <c r="P88" s="111" t="e">
        <f t="shared" si="159"/>
        <v>#DIV/0!</v>
      </c>
      <c r="Q88" s="111" t="e">
        <f t="shared" si="159"/>
        <v>#DIV/0!</v>
      </c>
      <c r="R88" s="111" t="e">
        <f t="shared" si="159"/>
        <v>#DIV/0!</v>
      </c>
      <c r="S88" s="111" t="e">
        <f t="shared" si="159"/>
        <v>#DIV/0!</v>
      </c>
      <c r="T88" s="111" t="e">
        <f t="shared" si="159"/>
        <v>#DIV/0!</v>
      </c>
      <c r="U88" s="111" t="e">
        <f t="shared" si="159"/>
        <v>#DIV/0!</v>
      </c>
      <c r="V88" s="111" t="e">
        <f t="shared" si="159"/>
        <v>#DIV/0!</v>
      </c>
      <c r="W88" s="111" t="e">
        <f t="shared" si="159"/>
        <v>#DIV/0!</v>
      </c>
      <c r="X88" s="111" t="e">
        <f t="shared" si="159"/>
        <v>#DIV/0!</v>
      </c>
      <c r="Y88" s="111" t="e">
        <f>(Y42-('New Site'!D21))/'New Site'!D21</f>
        <v>#DIV/0!</v>
      </c>
    </row>
    <row r="90" spans="2:25" x14ac:dyDescent="0.35">
      <c r="B90" s="4" t="s">
        <v>20</v>
      </c>
      <c r="F90" s="302">
        <f>NPV(Scenarios!$Q$33, $E$10:F10)</f>
        <v>0</v>
      </c>
    </row>
    <row r="93" spans="2:25" x14ac:dyDescent="0.35">
      <c r="E93" s="4">
        <f>'New Site'!U26</f>
        <v>0</v>
      </c>
      <c r="F93" s="4">
        <f>'New Site'!U27</f>
        <v>0</v>
      </c>
      <c r="G93" s="4">
        <f>'New Site'!U28</f>
        <v>0</v>
      </c>
      <c r="H93" s="4">
        <f>'New Site'!U29</f>
        <v>0</v>
      </c>
      <c r="I93" s="4">
        <f>'New Site'!U30</f>
        <v>0</v>
      </c>
      <c r="J93" s="4">
        <f>'New Site'!U31</f>
        <v>0</v>
      </c>
      <c r="K93" s="4">
        <f>'New Site'!U32</f>
        <v>0</v>
      </c>
      <c r="L93" s="4">
        <f>'New Site'!U33</f>
        <v>0</v>
      </c>
      <c r="M93" s="4">
        <f>'New Site'!U34</f>
        <v>0</v>
      </c>
      <c r="N93" s="4">
        <f>'New Site'!U35</f>
        <v>0</v>
      </c>
      <c r="O93" s="4">
        <f>'New Site'!U36</f>
        <v>0</v>
      </c>
      <c r="P93" s="4">
        <f>'New Site'!U37</f>
        <v>0</v>
      </c>
      <c r="Q93" s="4">
        <f>'New Site'!U38</f>
        <v>0</v>
      </c>
      <c r="R93" s="4">
        <f>'New Site'!U39</f>
        <v>0</v>
      </c>
      <c r="S93" s="4">
        <f>'New Site'!U40</f>
        <v>0</v>
      </c>
      <c r="T93" s="4">
        <f>'New Site'!U41</f>
        <v>0</v>
      </c>
      <c r="U93" s="4">
        <f>'New Site'!U42</f>
        <v>0</v>
      </c>
      <c r="V93" s="4">
        <f>'New Site'!U43</f>
        <v>0</v>
      </c>
      <c r="W93" s="4">
        <f>'New Site'!U44</f>
        <v>0</v>
      </c>
      <c r="X93" s="4">
        <f>'New Site'!U45</f>
        <v>0</v>
      </c>
      <c r="Y93" s="4">
        <f>'New Site'!U46</f>
        <v>0</v>
      </c>
    </row>
    <row r="95" spans="2:25" x14ac:dyDescent="0.35">
      <c r="B95" s="4" t="s">
        <v>24</v>
      </c>
      <c r="F95" s="111" t="e">
        <f>IRR(E93:F93,0)</f>
        <v>#NUM!</v>
      </c>
      <c r="G95" s="359" t="e">
        <f>IRR($E$93:G93,0)</f>
        <v>#NUM!</v>
      </c>
      <c r="H95" s="359" t="e">
        <f>IRR($E$93:H93,0)</f>
        <v>#NUM!</v>
      </c>
      <c r="I95" s="359" t="e">
        <f>IRR($E$93:I93,0)</f>
        <v>#NUM!</v>
      </c>
      <c r="J95" s="359" t="e">
        <f>IRR($E$93:J93,0)</f>
        <v>#NUM!</v>
      </c>
      <c r="K95" s="359" t="e">
        <f>IRR($E$93:K93,0)</f>
        <v>#NUM!</v>
      </c>
      <c r="L95" s="359" t="e">
        <f>IRR($E$93:L93,0)</f>
        <v>#NUM!</v>
      </c>
      <c r="M95" s="359" t="e">
        <f>IRR($E$93:M93,0)</f>
        <v>#NUM!</v>
      </c>
      <c r="N95" s="359" t="e">
        <f>IRR($E$93:N93,0)</f>
        <v>#NUM!</v>
      </c>
      <c r="O95" s="359" t="e">
        <f>IRR($E$93:O93,0)</f>
        <v>#NUM!</v>
      </c>
      <c r="P95" s="359" t="e">
        <f>IRR($E$93:P93,0)</f>
        <v>#NUM!</v>
      </c>
      <c r="Q95" s="359" t="e">
        <f>IRR($E$93:Q93,0)</f>
        <v>#NUM!</v>
      </c>
      <c r="R95" s="359" t="e">
        <f>IRR($E$93:R93,0)</f>
        <v>#NUM!</v>
      </c>
      <c r="S95" s="359" t="e">
        <f>IRR($E$93:S93,0)</f>
        <v>#NUM!</v>
      </c>
      <c r="T95" s="359" t="e">
        <f>IRR($E$93:T93,0)</f>
        <v>#NUM!</v>
      </c>
      <c r="U95" s="359" t="e">
        <f>IRR($E$93:U93,0)</f>
        <v>#NUM!</v>
      </c>
      <c r="V95" s="359" t="e">
        <f>IRR($E$93:V93,0)</f>
        <v>#NUM!</v>
      </c>
      <c r="W95" s="359" t="e">
        <f>IRR($E$93:W93,0)</f>
        <v>#NUM!</v>
      </c>
      <c r="X95" s="359" t="e">
        <f>IRR($E$93:X93,0)</f>
        <v>#NUM!</v>
      </c>
      <c r="Y95" s="359" t="e">
        <f>IRR($E$93:Y93,0)</f>
        <v>#NUM!</v>
      </c>
    </row>
    <row r="96" spans="2:25" x14ac:dyDescent="0.35">
      <c r="B96" s="4" t="s">
        <v>27</v>
      </c>
      <c r="F96" s="302">
        <f>NPV(Summary!C128,'Site - NS'!$E$93:F93)</f>
        <v>0</v>
      </c>
      <c r="G96" s="302">
        <f>NPV(Summary!C128,'Site - NS'!$E$93:G93)</f>
        <v>0</v>
      </c>
      <c r="H96" s="302">
        <f>NPV(Summary!D128,'Site - NS'!$E$93:H93)</f>
        <v>0</v>
      </c>
      <c r="I96" s="302" t="e">
        <f>NPV(Summary!E129,'Site - NS'!$E$93:I93)</f>
        <v>#VALUE!</v>
      </c>
      <c r="J96" s="302">
        <f>NPV(Summary!F129,'Site - NS'!$E$93:J93)</f>
        <v>0</v>
      </c>
      <c r="K96" s="302">
        <f>NPV(Summary!G129,'Site - NS'!$E$93:K93)</f>
        <v>0</v>
      </c>
      <c r="L96" s="302" t="e">
        <f>NPV(Summary!H129,'Site - NS'!$E$93:L93)</f>
        <v>#VALUE!</v>
      </c>
      <c r="M96" s="302">
        <f>NPV(Summary!I129,'Site - NS'!$E$93:M93)</f>
        <v>0</v>
      </c>
      <c r="N96" s="302">
        <f>NPV(Summary!J129,'Site - NS'!$E$93:N93)</f>
        <v>0</v>
      </c>
      <c r="O96" s="302" t="e">
        <f>NPV(Summary!K129,'Site - NS'!$E$93:O93)</f>
        <v>#VALUE!</v>
      </c>
      <c r="P96" s="302">
        <f>NPV(Summary!L128,'Site - NS'!$E$93:P93)</f>
        <v>0</v>
      </c>
      <c r="Q96" s="302">
        <f>NPV(Summary!M128,'Site - NS'!$E$93:Q93)</f>
        <v>0</v>
      </c>
      <c r="R96" s="302">
        <f>NPV(Summary!N128,'Site - NS'!$E$93:R93)</f>
        <v>0</v>
      </c>
      <c r="S96" s="302">
        <f>NPV(Summary!O128,'Site - NS'!$E$93:S93)</f>
        <v>0</v>
      </c>
      <c r="T96" s="302">
        <f>NPV(Summary!P128,'Site - NS'!$E$93:T93)</f>
        <v>0</v>
      </c>
      <c r="U96" s="302">
        <f>NPV(Summary!Q128,'Site - NS'!$E$93:U93)</f>
        <v>0</v>
      </c>
      <c r="V96" s="302">
        <f>NPV(Summary!R128,'Site - NS'!$E$93:V93)</f>
        <v>0</v>
      </c>
      <c r="W96" s="302">
        <f>NPV(Summary!S128,'Site - NS'!$E$93:W93)</f>
        <v>0</v>
      </c>
      <c r="X96" s="302">
        <f>NPV(Summary!T128,'Site - NS'!$E$93:X93)</f>
        <v>0</v>
      </c>
      <c r="Y96" s="302">
        <f>NPV(Summary!U128,'Site - NS'!$E$93:Y93)</f>
        <v>0</v>
      </c>
    </row>
    <row r="99" spans="6:25" x14ac:dyDescent="0.35">
      <c r="F99" s="23">
        <f>'New Site'!$Z27</f>
        <v>0</v>
      </c>
      <c r="G99" s="23">
        <f>'New Site'!$Z28</f>
        <v>0</v>
      </c>
      <c r="H99" s="23">
        <f>'New Site'!$Z29</f>
        <v>0</v>
      </c>
      <c r="I99" s="23">
        <f>'New Site'!$Z30</f>
        <v>0</v>
      </c>
      <c r="J99" s="23">
        <f>'New Site'!$Z31</f>
        <v>0</v>
      </c>
      <c r="K99" s="23">
        <f>'New Site'!$Z32</f>
        <v>0</v>
      </c>
      <c r="L99" s="23">
        <f>'New Site'!$Z33</f>
        <v>0</v>
      </c>
      <c r="M99" s="23">
        <f>'New Site'!$Z34</f>
        <v>0</v>
      </c>
      <c r="N99" s="23">
        <f>'New Site'!$Z35</f>
        <v>0</v>
      </c>
      <c r="O99" s="23">
        <f>'New Site'!$Z36</f>
        <v>0</v>
      </c>
      <c r="P99" s="23">
        <f>'New Site'!$Z37</f>
        <v>0</v>
      </c>
      <c r="Q99" s="23">
        <f>'New Site'!$Z38</f>
        <v>0</v>
      </c>
      <c r="R99" s="23">
        <f>'New Site'!$Z39</f>
        <v>0</v>
      </c>
      <c r="S99" s="23">
        <f>'New Site'!$Z40</f>
        <v>0</v>
      </c>
      <c r="T99" s="23">
        <f>'New Site'!$Z41</f>
        <v>0</v>
      </c>
      <c r="U99" s="23">
        <f>'New Site'!$Z42</f>
        <v>0</v>
      </c>
      <c r="V99" s="23">
        <f>'New Site'!$Z43</f>
        <v>0</v>
      </c>
      <c r="W99" s="23">
        <f>'New Site'!$Z44</f>
        <v>0</v>
      </c>
      <c r="X99" s="23">
        <f>'New Site'!$Z45</f>
        <v>0</v>
      </c>
      <c r="Y99" s="23">
        <f>'New Site'!$Z46</f>
        <v>0</v>
      </c>
    </row>
  </sheetData>
  <conditionalFormatting sqref="F39:BN39">
    <cfRule type="colorScale" priority="12">
      <colorScale>
        <cfvo type="num" val="&quot;&lt;0&quot;"/>
        <cfvo type="num" val="&quot;&gt;0&quot;"/>
        <color rgb="FFFF0000"/>
        <color rgb="FF92D050"/>
      </colorScale>
    </cfRule>
  </conditionalFormatting>
  <conditionalFormatting sqref="E11:BS11">
    <cfRule type="colorScale" priority="11">
      <colorScale>
        <cfvo type="num" val="&quot;&lt;0&quot;"/>
        <cfvo type="num" val="&quot;&gt;0&quot;"/>
        <color rgb="FFFF0000"/>
        <color rgb="FF92D050"/>
      </colorScale>
    </cfRule>
  </conditionalFormatting>
  <conditionalFormatting sqref="C5">
    <cfRule type="containsText" dxfId="28" priority="7" operator="containsText" text="Twiggs office - option 1">
      <formula>NOT(ISERROR(SEARCH("Twiggs office - option 1",C5)))</formula>
    </cfRule>
    <cfRule type="containsText" dxfId="27" priority="8" operator="containsText" text="Twiggs steelyard - option 3">
      <formula>NOT(ISERROR(SEARCH("Twiggs steelyard - option 3",C5)))</formula>
    </cfRule>
    <cfRule type="containsText" dxfId="26" priority="9" operator="containsText" text="Twiggs steelyard - option 2">
      <formula>NOT(ISERROR(SEARCH("Twiggs steelyard - option 2",C5)))</formula>
    </cfRule>
    <cfRule type="containsText" dxfId="25" priority="10" operator="containsText" text="Twiggs steelyard - option 1">
      <formula>NOT(ISERROR(SEARCH("Twiggs steelyard - option 1",C5)))</formula>
    </cfRule>
  </conditionalFormatting>
  <conditionalFormatting sqref="C5">
    <cfRule type="containsText" dxfId="24" priority="1" operator="containsText" text="Highfields lower">
      <formula>NOT(ISERROR(SEARCH("Highfields lower",C5)))</formula>
    </cfRule>
    <cfRule type="containsText" dxfId="23" priority="2" operator="containsText" text="Highfields upper">
      <formula>NOT(ISERROR(SEARCH("Highfields upper",C5)))</formula>
    </cfRule>
    <cfRule type="containsText" dxfId="22" priority="3" operator="containsText" text="Highfields upper - option 1">
      <formula>NOT(ISERROR(SEARCH("Highfields upper - option 1",C5)))</formula>
    </cfRule>
    <cfRule type="containsText" dxfId="21" priority="5" operator="containsText" text="Twiggs office - option 2">
      <formula>NOT(ISERROR(SEARCH("Twiggs office - option 2",C5)))</formula>
    </cfRule>
    <cfRule type="containsText" dxfId="20" priority="6" operator="containsText" text="Twiggs office - option 3">
      <formula>NOT(ISERROR(SEARCH("Twiggs office - option 3",C5)))</formula>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 r:id="rId3"/>
  <legacyDrawingHF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A547D-3D18-4968-9C19-C19BD034947C}">
  <sheetPr codeName="Sheet9">
    <tabColor rgb="FFFF0000"/>
  </sheetPr>
  <dimension ref="A1:AH82"/>
  <sheetViews>
    <sheetView topLeftCell="C1" zoomScale="80" zoomScaleNormal="80" workbookViewId="0">
      <pane xSplit="1" topLeftCell="J1" activePane="topRight" state="frozen"/>
      <selection activeCell="C1" sqref="C1"/>
      <selection pane="topRight" activeCell="N12" sqref="N12"/>
    </sheetView>
  </sheetViews>
  <sheetFormatPr defaultColWidth="8.6875" defaultRowHeight="12" x14ac:dyDescent="0.35"/>
  <cols>
    <col min="1" max="2" width="3" style="4" customWidth="1"/>
    <col min="3" max="3" width="39.875" style="4" customWidth="1"/>
    <col min="4" max="4" width="14.125" style="4" hidden="1" customWidth="1"/>
    <col min="5" max="5" width="15" style="4" hidden="1" customWidth="1"/>
    <col min="6" max="6" width="13.875" style="4" hidden="1" customWidth="1"/>
    <col min="7" max="9" width="16.5" style="4" customWidth="1"/>
    <col min="10" max="10" width="13.5" style="4" customWidth="1"/>
    <col min="11" max="11" width="16" style="4" customWidth="1"/>
    <col min="12" max="12" width="15.875" style="4" customWidth="1"/>
    <col min="13" max="13" width="15.6875" style="4" customWidth="1"/>
    <col min="14" max="14" width="12.6875" style="4" customWidth="1"/>
    <col min="15" max="15" width="17.875" style="4" customWidth="1"/>
    <col min="16" max="16" width="14.625" style="4" customWidth="1"/>
    <col min="17" max="17" width="14.6875" style="4" customWidth="1"/>
    <col min="18" max="18" width="12.1875" style="4" customWidth="1"/>
    <col min="19" max="19" width="14.125" style="4" customWidth="1"/>
    <col min="20" max="20" width="16.5" style="4" bestFit="1" customWidth="1"/>
    <col min="21" max="21" width="16.125" style="4" bestFit="1" customWidth="1"/>
    <col min="22" max="22" width="14.5" style="4" customWidth="1"/>
    <col min="23" max="23" width="12.1875" style="25" customWidth="1"/>
    <col min="24" max="16384" width="8.6875" style="4"/>
  </cols>
  <sheetData>
    <row r="1" spans="1:23" x14ac:dyDescent="0.35">
      <c r="A1" s="25"/>
      <c r="B1" s="25"/>
      <c r="C1" s="25"/>
      <c r="D1" s="25"/>
      <c r="E1" s="25"/>
      <c r="F1" s="25"/>
      <c r="G1" s="25"/>
      <c r="H1" s="25"/>
      <c r="I1" s="25"/>
      <c r="J1" s="25"/>
      <c r="K1" s="25"/>
      <c r="L1" s="25"/>
      <c r="M1" s="25"/>
      <c r="N1" s="25"/>
      <c r="O1" s="25"/>
      <c r="P1" s="25"/>
      <c r="Q1" s="25"/>
      <c r="R1" s="25"/>
      <c r="S1" s="25"/>
      <c r="T1" s="25"/>
      <c r="U1" s="25"/>
      <c r="V1" s="25"/>
    </row>
    <row r="2" spans="1:23" x14ac:dyDescent="0.35">
      <c r="A2" s="25"/>
      <c r="B2" s="25"/>
      <c r="C2" s="25"/>
      <c r="D2" s="25"/>
      <c r="E2" s="25"/>
      <c r="F2" s="25"/>
      <c r="G2" s="25"/>
      <c r="H2" s="25"/>
      <c r="I2" s="25"/>
      <c r="J2" s="25"/>
      <c r="K2" s="25"/>
      <c r="L2" s="25"/>
      <c r="M2" s="25"/>
      <c r="N2" s="25"/>
      <c r="O2" s="25"/>
      <c r="P2" s="25"/>
      <c r="Q2" s="25"/>
      <c r="R2" s="25"/>
      <c r="S2" s="25"/>
      <c r="T2" s="25"/>
      <c r="U2" s="25"/>
      <c r="V2" s="25"/>
    </row>
    <row r="3" spans="1:23" x14ac:dyDescent="0.35">
      <c r="A3" s="25"/>
      <c r="B3" s="25"/>
      <c r="C3" s="25"/>
      <c r="D3" s="25"/>
      <c r="E3" s="25"/>
      <c r="F3" s="25"/>
      <c r="G3" s="25"/>
      <c r="H3" s="25"/>
      <c r="I3" s="25"/>
      <c r="J3" s="25"/>
      <c r="K3" s="25"/>
      <c r="L3" s="25"/>
      <c r="M3" s="25"/>
      <c r="N3" s="25"/>
      <c r="O3" s="25"/>
      <c r="P3" s="25"/>
      <c r="Q3" s="25"/>
      <c r="R3" s="25"/>
      <c r="S3" s="25"/>
      <c r="T3" s="25"/>
      <c r="U3" s="25"/>
      <c r="V3" s="25"/>
    </row>
    <row r="4" spans="1:23" x14ac:dyDescent="0.35">
      <c r="A4" s="25"/>
      <c r="B4" s="25"/>
      <c r="C4" s="25"/>
      <c r="D4" s="25"/>
      <c r="G4" s="147" t="s">
        <v>165</v>
      </c>
      <c r="H4" s="148">
        <v>2023</v>
      </c>
      <c r="I4" s="25"/>
      <c r="J4" s="25"/>
      <c r="K4" s="25"/>
      <c r="L4" s="25"/>
      <c r="M4" s="25"/>
      <c r="N4" s="25"/>
      <c r="O4" s="25"/>
      <c r="P4" s="25"/>
      <c r="Q4" s="25"/>
      <c r="R4" s="25"/>
      <c r="S4" s="25"/>
      <c r="T4" s="25"/>
      <c r="U4" s="25"/>
      <c r="V4" s="25"/>
    </row>
    <row r="5" spans="1:23" ht="13.5" x14ac:dyDescent="0.5">
      <c r="A5" s="25"/>
      <c r="B5" s="149"/>
      <c r="C5" s="145" t="s">
        <v>166</v>
      </c>
      <c r="D5" s="25"/>
      <c r="E5" s="25"/>
      <c r="F5" s="25"/>
      <c r="G5" s="25"/>
      <c r="H5" s="25"/>
      <c r="I5" s="25"/>
      <c r="J5" s="25"/>
      <c r="K5" s="25"/>
      <c r="L5" s="25"/>
      <c r="M5" s="25"/>
      <c r="N5" s="25"/>
      <c r="O5" s="25"/>
      <c r="P5" s="25"/>
      <c r="Q5" s="25"/>
      <c r="R5" s="25"/>
      <c r="S5" s="25"/>
      <c r="T5" s="25"/>
      <c r="U5" s="25"/>
      <c r="V5" s="25"/>
    </row>
    <row r="6" spans="1:23" ht="14.25" customHeight="1" x14ac:dyDescent="0.35">
      <c r="A6" s="25"/>
      <c r="B6" s="25"/>
      <c r="C6" s="25"/>
      <c r="D6" s="25"/>
      <c r="E6" s="25"/>
      <c r="F6" s="25"/>
      <c r="G6" s="419" t="s">
        <v>167</v>
      </c>
      <c r="H6" s="419"/>
      <c r="I6" s="419"/>
      <c r="J6" s="419"/>
      <c r="K6" s="418" t="s">
        <v>168</v>
      </c>
      <c r="L6" s="418"/>
      <c r="M6" s="418"/>
      <c r="N6" s="418"/>
      <c r="O6" s="417" t="s">
        <v>169</v>
      </c>
      <c r="P6" s="417"/>
      <c r="Q6" s="417"/>
      <c r="R6" s="417"/>
      <c r="S6" s="416" t="s">
        <v>170</v>
      </c>
      <c r="T6" s="416"/>
      <c r="U6" s="416"/>
      <c r="V6" s="416"/>
      <c r="W6" s="280"/>
    </row>
    <row r="7" spans="1:23" ht="33.5" customHeight="1" x14ac:dyDescent="0.35">
      <c r="A7" s="25"/>
      <c r="B7" s="25"/>
      <c r="C7" s="150" t="s">
        <v>171</v>
      </c>
      <c r="D7" s="181" t="s">
        <v>172</v>
      </c>
      <c r="E7" s="181" t="s">
        <v>173</v>
      </c>
      <c r="F7" s="181" t="s">
        <v>174</v>
      </c>
      <c r="G7" s="182" t="s">
        <v>141</v>
      </c>
      <c r="H7" s="183" t="s">
        <v>142</v>
      </c>
      <c r="I7" s="183" t="s">
        <v>143</v>
      </c>
      <c r="J7" s="183" t="s">
        <v>175</v>
      </c>
      <c r="K7" s="184" t="s">
        <v>144</v>
      </c>
      <c r="L7" s="184" t="s">
        <v>145</v>
      </c>
      <c r="M7" s="184" t="s">
        <v>146</v>
      </c>
      <c r="N7" s="197" t="s">
        <v>12</v>
      </c>
      <c r="O7" s="185" t="s">
        <v>147</v>
      </c>
      <c r="P7" s="185" t="s">
        <v>148</v>
      </c>
      <c r="Q7" s="185" t="s">
        <v>149</v>
      </c>
      <c r="R7" s="185" t="s">
        <v>176</v>
      </c>
      <c r="S7" s="188" t="s">
        <v>150</v>
      </c>
      <c r="T7" s="188" t="s">
        <v>151</v>
      </c>
      <c r="U7" s="188" t="s">
        <v>152</v>
      </c>
      <c r="V7" s="198" t="s">
        <v>177</v>
      </c>
      <c r="W7" s="279" t="s">
        <v>178</v>
      </c>
    </row>
    <row r="8" spans="1:23" x14ac:dyDescent="0.35">
      <c r="A8" s="25"/>
      <c r="B8" s="25"/>
      <c r="C8" s="151" t="s">
        <v>179</v>
      </c>
      <c r="D8" s="137"/>
      <c r="E8" s="117"/>
      <c r="F8" s="117"/>
      <c r="G8" s="117"/>
      <c r="H8" s="136"/>
      <c r="I8" s="136"/>
      <c r="J8" s="136"/>
      <c r="K8" s="25"/>
      <c r="L8" s="25"/>
      <c r="M8" s="143"/>
      <c r="N8" s="137"/>
      <c r="O8" s="117"/>
      <c r="P8" s="117"/>
      <c r="Q8" s="117"/>
      <c r="R8" s="117"/>
      <c r="S8" s="136"/>
      <c r="T8" s="136"/>
      <c r="U8" s="136"/>
      <c r="V8" s="117"/>
      <c r="W8" s="117"/>
    </row>
    <row r="9" spans="1:23" x14ac:dyDescent="0.35">
      <c r="A9" s="25"/>
      <c r="B9" s="25"/>
      <c r="C9" s="153" t="s">
        <v>180</v>
      </c>
      <c r="D9" s="175">
        <v>122</v>
      </c>
      <c r="E9" s="176">
        <v>80</v>
      </c>
      <c r="F9" s="176">
        <v>40</v>
      </c>
      <c r="G9" s="176">
        <v>125</v>
      </c>
      <c r="H9" s="177">
        <v>110</v>
      </c>
      <c r="I9" s="177">
        <v>42</v>
      </c>
      <c r="J9" s="177">
        <f>G9</f>
        <v>125</v>
      </c>
      <c r="K9" s="176">
        <v>84</v>
      </c>
      <c r="L9" s="176">
        <v>55</v>
      </c>
      <c r="M9" s="175">
        <v>80</v>
      </c>
      <c r="N9" s="177">
        <f>L9</f>
        <v>55</v>
      </c>
      <c r="O9" s="176">
        <v>367</v>
      </c>
      <c r="P9" s="176">
        <v>180</v>
      </c>
      <c r="Q9" s="176">
        <v>250</v>
      </c>
      <c r="R9" s="177">
        <v>180</v>
      </c>
      <c r="S9" s="177">
        <v>155</v>
      </c>
      <c r="T9" s="177">
        <v>115</v>
      </c>
      <c r="U9" s="177">
        <v>45</v>
      </c>
      <c r="V9" s="177">
        <f>S9</f>
        <v>155</v>
      </c>
      <c r="W9" s="177">
        <f>IF('New Site'!$D$10=W7,'New Site'!H12,0)</f>
        <v>0</v>
      </c>
    </row>
    <row r="10" spans="1:23" x14ac:dyDescent="0.35">
      <c r="A10" s="25"/>
      <c r="B10" s="25"/>
      <c r="C10" s="153" t="s">
        <v>18</v>
      </c>
      <c r="D10" s="25">
        <v>535.5</v>
      </c>
      <c r="E10" s="25">
        <v>535.5</v>
      </c>
      <c r="F10" s="25">
        <v>535.5</v>
      </c>
      <c r="G10" s="130">
        <v>145.19999999999999</v>
      </c>
      <c r="H10" s="130">
        <v>145.19999999999999</v>
      </c>
      <c r="I10" s="130">
        <v>145.19999999999999</v>
      </c>
      <c r="J10" s="199">
        <f>I10</f>
        <v>145.19999999999999</v>
      </c>
      <c r="K10" s="25">
        <v>74.599999999999994</v>
      </c>
      <c r="L10" s="25">
        <v>74.599999999999994</v>
      </c>
      <c r="M10" s="142">
        <v>74.599999999999994</v>
      </c>
      <c r="N10" s="177">
        <f>L10</f>
        <v>74.599999999999994</v>
      </c>
      <c r="O10" s="130">
        <v>384</v>
      </c>
      <c r="P10" s="130">
        <v>384</v>
      </c>
      <c r="Q10" s="130">
        <v>384</v>
      </c>
      <c r="R10" s="130">
        <f>Q10</f>
        <v>384</v>
      </c>
      <c r="S10" s="140">
        <v>171</v>
      </c>
      <c r="T10" s="140">
        <v>171</v>
      </c>
      <c r="U10" s="140">
        <v>171</v>
      </c>
      <c r="V10" s="130">
        <f>U10</f>
        <v>171</v>
      </c>
      <c r="W10" s="25">
        <f>'New Site'!H11</f>
        <v>0</v>
      </c>
    </row>
    <row r="11" spans="1:23" x14ac:dyDescent="0.35">
      <c r="A11" s="25"/>
      <c r="B11" s="25"/>
      <c r="C11" s="153" t="s">
        <v>99</v>
      </c>
      <c r="D11" s="136">
        <v>88</v>
      </c>
      <c r="E11" s="25">
        <v>57.92</v>
      </c>
      <c r="F11" s="25">
        <v>28.96</v>
      </c>
      <c r="G11" s="165">
        <v>108.5</v>
      </c>
      <c r="H11" s="141">
        <v>95.48</v>
      </c>
      <c r="I11" s="141">
        <v>36.46</v>
      </c>
      <c r="J11" s="141">
        <f>G11</f>
        <v>108.5</v>
      </c>
      <c r="K11" s="25">
        <v>71.567999999999998</v>
      </c>
      <c r="L11" s="25">
        <v>46.86</v>
      </c>
      <c r="M11" s="144">
        <v>68.16</v>
      </c>
      <c r="N11" s="144">
        <f>L11</f>
        <v>46.86</v>
      </c>
      <c r="O11" s="25">
        <v>335.81</v>
      </c>
      <c r="P11" s="25">
        <v>164.7</v>
      </c>
      <c r="Q11" s="25">
        <v>40.26</v>
      </c>
      <c r="R11" s="201">
        <f>P11</f>
        <v>164.7</v>
      </c>
      <c r="S11" s="140">
        <v>138.57</v>
      </c>
      <c r="T11" s="140">
        <v>102.81</v>
      </c>
      <c r="U11" s="140">
        <v>40.229999999999997</v>
      </c>
      <c r="V11" s="200">
        <f>S11</f>
        <v>138.57</v>
      </c>
      <c r="W11" s="130">
        <f>W9*'New Site'!H13/1000</f>
        <v>0</v>
      </c>
    </row>
    <row r="12" spans="1:23" s="139" customFormat="1" x14ac:dyDescent="0.35">
      <c r="A12" s="136"/>
      <c r="B12" s="136"/>
      <c r="C12" s="153" t="s">
        <v>25</v>
      </c>
      <c r="D12" s="141">
        <f t="shared" ref="D12:E12" si="0">D11*0.23112</f>
        <v>20.338560000000001</v>
      </c>
      <c r="E12" s="141">
        <f t="shared" si="0"/>
        <v>13.3864704</v>
      </c>
      <c r="F12" s="165">
        <f>F11*0.23112</f>
        <v>6.6932352000000002</v>
      </c>
      <c r="G12" s="165">
        <f>G11*0.23112</f>
        <v>25.076519999999999</v>
      </c>
      <c r="H12" s="141">
        <f t="shared" ref="H12:V12" si="1">H11*0.23112</f>
        <v>22.067337600000002</v>
      </c>
      <c r="I12" s="141">
        <f t="shared" si="1"/>
        <v>8.4266351999999998</v>
      </c>
      <c r="J12" s="141">
        <f>J11*0.23112</f>
        <v>25.076519999999999</v>
      </c>
      <c r="K12" s="141">
        <f t="shared" si="1"/>
        <v>16.540796159999999</v>
      </c>
      <c r="L12" s="141">
        <f t="shared" si="1"/>
        <v>10.8302832</v>
      </c>
      <c r="M12" s="141">
        <f t="shared" si="1"/>
        <v>15.753139199999998</v>
      </c>
      <c r="N12" s="141">
        <f>N11*0.23112</f>
        <v>10.8302832</v>
      </c>
      <c r="O12" s="141">
        <f t="shared" si="1"/>
        <v>77.612407199999993</v>
      </c>
      <c r="P12" s="141">
        <f t="shared" si="1"/>
        <v>38.065463999999999</v>
      </c>
      <c r="Q12" s="141">
        <f t="shared" si="1"/>
        <v>9.3048911999999984</v>
      </c>
      <c r="R12" s="141">
        <f>R11*0.23112</f>
        <v>38.065463999999999</v>
      </c>
      <c r="S12" s="141">
        <f t="shared" si="1"/>
        <v>32.026298399999995</v>
      </c>
      <c r="T12" s="141">
        <f t="shared" si="1"/>
        <v>23.761447199999999</v>
      </c>
      <c r="U12" s="141">
        <f t="shared" si="1"/>
        <v>9.2979575999999984</v>
      </c>
      <c r="V12" s="141">
        <f t="shared" si="1"/>
        <v>32.026298399999995</v>
      </c>
      <c r="W12" s="136">
        <f>'Site - NS'!E37</f>
        <v>0</v>
      </c>
    </row>
    <row r="13" spans="1:23" s="139" customFormat="1" x14ac:dyDescent="0.35">
      <c r="A13" s="136"/>
      <c r="B13" s="136"/>
      <c r="C13" s="154" t="s">
        <v>181</v>
      </c>
      <c r="D13" s="137"/>
      <c r="E13" s="137"/>
      <c r="F13" s="137"/>
      <c r="G13" s="155"/>
      <c r="H13" s="155"/>
      <c r="I13" s="155"/>
      <c r="J13" s="155"/>
      <c r="K13" s="137"/>
      <c r="L13" s="137"/>
      <c r="M13" s="137"/>
      <c r="N13" s="137"/>
      <c r="O13" s="155"/>
      <c r="P13" s="155"/>
      <c r="Q13" s="155"/>
      <c r="R13" s="155"/>
      <c r="S13" s="155"/>
      <c r="T13" s="155"/>
      <c r="U13" s="155"/>
      <c r="V13" s="137"/>
      <c r="W13" s="137"/>
    </row>
    <row r="14" spans="1:23" x14ac:dyDescent="0.35">
      <c r="A14" s="25"/>
      <c r="B14" s="25"/>
      <c r="C14" s="153" t="s">
        <v>101</v>
      </c>
      <c r="D14" s="112">
        <v>129</v>
      </c>
      <c r="E14" s="112">
        <v>129</v>
      </c>
      <c r="F14" s="115">
        <v>129</v>
      </c>
      <c r="G14" s="134">
        <v>158</v>
      </c>
      <c r="H14" s="134">
        <v>158</v>
      </c>
      <c r="I14" s="134">
        <v>158</v>
      </c>
      <c r="J14" s="134">
        <f>I14</f>
        <v>158</v>
      </c>
      <c r="K14" s="135">
        <v>152</v>
      </c>
      <c r="L14" s="135">
        <v>152</v>
      </c>
      <c r="M14" s="135">
        <v>152</v>
      </c>
      <c r="N14" s="135">
        <f>M14</f>
        <v>152</v>
      </c>
      <c r="O14" s="134">
        <v>127</v>
      </c>
      <c r="P14" s="134">
        <v>127</v>
      </c>
      <c r="Q14" s="134">
        <v>127</v>
      </c>
      <c r="R14" s="134">
        <f>Q14</f>
        <v>127</v>
      </c>
      <c r="S14" s="134">
        <v>134</v>
      </c>
      <c r="T14" s="134">
        <v>134</v>
      </c>
      <c r="U14" s="134">
        <v>134</v>
      </c>
      <c r="V14" s="146">
        <f>U14</f>
        <v>134</v>
      </c>
      <c r="W14" s="146">
        <f>'New Site'!H30</f>
        <v>135</v>
      </c>
    </row>
    <row r="15" spans="1:23" x14ac:dyDescent="0.35">
      <c r="A15" s="25"/>
      <c r="B15" s="25"/>
      <c r="C15" s="153" t="s">
        <v>102</v>
      </c>
      <c r="D15" s="112">
        <v>50</v>
      </c>
      <c r="E15" s="112">
        <v>50</v>
      </c>
      <c r="F15" s="115">
        <v>50</v>
      </c>
      <c r="G15" s="134">
        <v>50</v>
      </c>
      <c r="H15" s="134">
        <v>50</v>
      </c>
      <c r="I15" s="134">
        <v>50</v>
      </c>
      <c r="J15" s="134">
        <f>IF('New Site'!$D$10=$J$7,'New Site'!$D$31,0)</f>
        <v>0</v>
      </c>
      <c r="K15" s="134">
        <v>50</v>
      </c>
      <c r="L15" s="134">
        <v>50</v>
      </c>
      <c r="M15" s="134">
        <v>50</v>
      </c>
      <c r="N15" s="134">
        <f>IF('New Site'!$D$10=$N$7,'New Site'!$D$31,0)</f>
        <v>0</v>
      </c>
      <c r="O15" s="134">
        <v>50</v>
      </c>
      <c r="P15" s="134">
        <v>50</v>
      </c>
      <c r="Q15" s="134">
        <v>50</v>
      </c>
      <c r="R15" s="134">
        <f>IF('New Site'!$D$10=$R$7,'New Site'!$D$31,0)</f>
        <v>0</v>
      </c>
      <c r="S15" s="134">
        <v>50</v>
      </c>
      <c r="T15" s="134">
        <v>50</v>
      </c>
      <c r="U15" s="134">
        <v>50</v>
      </c>
      <c r="V15" s="134">
        <f>IF('New Site'!$D$10=$V$7,'New Site'!$D$31,0)</f>
        <v>0</v>
      </c>
      <c r="W15" s="146">
        <f>'New Site'!D31</f>
        <v>35</v>
      </c>
    </row>
    <row r="16" spans="1:23" x14ac:dyDescent="0.35">
      <c r="A16" s="25"/>
      <c r="B16" s="25"/>
      <c r="C16" s="156" t="s">
        <v>103</v>
      </c>
      <c r="D16" s="112">
        <v>80</v>
      </c>
      <c r="E16" s="112">
        <v>80</v>
      </c>
      <c r="F16" s="115">
        <v>80</v>
      </c>
      <c r="G16" s="134">
        <v>80</v>
      </c>
      <c r="H16" s="134">
        <v>80</v>
      </c>
      <c r="I16" s="134">
        <v>80</v>
      </c>
      <c r="J16" s="134">
        <f>IF('New Site'!$D$10=$J$7,'New Site'!#REF!,0)</f>
        <v>0</v>
      </c>
      <c r="K16" s="134">
        <v>80</v>
      </c>
      <c r="L16" s="134">
        <v>80</v>
      </c>
      <c r="M16" s="134">
        <v>80</v>
      </c>
      <c r="N16" s="134">
        <f>IF('New Site'!$D$10=$N$7,'New Site'!#REF!,0)</f>
        <v>0</v>
      </c>
      <c r="O16" s="134">
        <v>80</v>
      </c>
      <c r="P16" s="134">
        <v>80</v>
      </c>
      <c r="Q16" s="134">
        <v>80</v>
      </c>
      <c r="R16" s="134">
        <f>IF('New Site'!$D$10=$R$7,'New Site'!#REF!,0)</f>
        <v>0</v>
      </c>
      <c r="S16" s="134">
        <v>80</v>
      </c>
      <c r="T16" s="134">
        <v>80</v>
      </c>
      <c r="U16" s="134">
        <v>80</v>
      </c>
      <c r="V16" s="134">
        <f>IF('New Site'!$D$10=$V$7,'New Site'!#REF!,0)</f>
        <v>0</v>
      </c>
      <c r="W16" s="146" t="e">
        <f>'New Site'!#REF!</f>
        <v>#REF!</v>
      </c>
    </row>
    <row r="17" spans="1:25" x14ac:dyDescent="0.35">
      <c r="A17" s="25"/>
      <c r="B17" s="25"/>
      <c r="C17" s="153" t="s">
        <v>104</v>
      </c>
      <c r="D17" s="112">
        <v>100</v>
      </c>
      <c r="E17" s="112">
        <v>100</v>
      </c>
      <c r="F17" s="115">
        <v>100</v>
      </c>
      <c r="G17" s="134">
        <v>100</v>
      </c>
      <c r="H17" s="135">
        <v>100</v>
      </c>
      <c r="I17" s="135">
        <v>100</v>
      </c>
      <c r="J17" s="134">
        <f>IF('New Site'!$D$10=$J$7,'New Site'!$D$30,0)</f>
        <v>0</v>
      </c>
      <c r="K17" s="135">
        <v>100</v>
      </c>
      <c r="L17" s="135">
        <v>100</v>
      </c>
      <c r="M17" s="135">
        <v>100</v>
      </c>
      <c r="N17" s="134">
        <f>IF('New Site'!$D$10=$N$7,'New Site'!$D$30,0)</f>
        <v>0</v>
      </c>
      <c r="O17" s="135">
        <v>100</v>
      </c>
      <c r="P17" s="135">
        <v>100</v>
      </c>
      <c r="Q17" s="135">
        <v>100</v>
      </c>
      <c r="R17" s="134">
        <f>IF('New Site'!$D$10=$R$7,'New Site'!$D$30,0)</f>
        <v>0</v>
      </c>
      <c r="S17" s="135">
        <v>100</v>
      </c>
      <c r="T17" s="135">
        <v>100</v>
      </c>
      <c r="U17" s="135">
        <v>100</v>
      </c>
      <c r="V17" s="134">
        <f>IF('New Site'!$D$10=$V$7,'New Site'!$D$30,0)</f>
        <v>0</v>
      </c>
      <c r="W17" s="146">
        <f>'New Site'!D30</f>
        <v>120</v>
      </c>
    </row>
    <row r="18" spans="1:25" ht="13.5" x14ac:dyDescent="0.5">
      <c r="A18" s="25"/>
      <c r="B18" s="149"/>
      <c r="C18" s="157" t="s">
        <v>182</v>
      </c>
      <c r="D18" s="119"/>
      <c r="E18" s="119"/>
      <c r="F18" s="119"/>
      <c r="G18" s="116"/>
      <c r="H18" s="116"/>
      <c r="I18" s="116"/>
      <c r="J18" s="116"/>
      <c r="K18" s="117"/>
      <c r="L18" s="117"/>
      <c r="M18" s="116"/>
      <c r="N18" s="116"/>
      <c r="O18" s="117"/>
      <c r="P18" s="117"/>
      <c r="Q18" s="117"/>
      <c r="R18" s="117"/>
      <c r="S18" s="138"/>
      <c r="T18" s="138"/>
      <c r="U18" s="138"/>
      <c r="V18" s="117"/>
      <c r="W18" s="117"/>
      <c r="Y18" s="180"/>
    </row>
    <row r="19" spans="1:25" x14ac:dyDescent="0.35">
      <c r="A19" s="25"/>
      <c r="B19" s="25"/>
      <c r="C19" s="153" t="s">
        <v>125</v>
      </c>
      <c r="D19" s="115">
        <v>0</v>
      </c>
      <c r="E19" s="115">
        <v>0</v>
      </c>
      <c r="F19" s="115">
        <v>0</v>
      </c>
      <c r="G19" s="134">
        <v>0</v>
      </c>
      <c r="H19" s="135">
        <v>0</v>
      </c>
      <c r="I19" s="135">
        <v>0</v>
      </c>
      <c r="J19" s="135">
        <v>30000</v>
      </c>
      <c r="K19" s="135">
        <v>0</v>
      </c>
      <c r="L19" s="135">
        <v>0</v>
      </c>
      <c r="M19" s="135">
        <v>0</v>
      </c>
      <c r="N19" s="135">
        <v>0</v>
      </c>
      <c r="O19" s="134">
        <v>0</v>
      </c>
      <c r="P19" s="134">
        <v>0</v>
      </c>
      <c r="Q19" s="134">
        <v>0</v>
      </c>
      <c r="R19" s="134">
        <v>0</v>
      </c>
      <c r="S19" s="135">
        <v>0</v>
      </c>
      <c r="T19" s="135">
        <v>0</v>
      </c>
      <c r="U19" s="135">
        <v>0</v>
      </c>
      <c r="V19" s="112">
        <v>27000</v>
      </c>
      <c r="W19" s="112">
        <f>IF('New Site'!$D$10=W7,'New Site'!$D$19,0)</f>
        <v>0</v>
      </c>
      <c r="X19" s="4" t="s">
        <v>183</v>
      </c>
    </row>
    <row r="20" spans="1:25" x14ac:dyDescent="0.35">
      <c r="A20" s="25"/>
      <c r="B20" s="25"/>
      <c r="C20" s="153" t="s">
        <v>126</v>
      </c>
      <c r="D20" s="112">
        <f>D9*1250</f>
        <v>152500</v>
      </c>
      <c r="E20" s="112">
        <f t="shared" ref="E20:F20" si="2">E9*1250</f>
        <v>100000</v>
      </c>
      <c r="F20" s="112">
        <f t="shared" si="2"/>
        <v>50000</v>
      </c>
      <c r="G20" s="112">
        <f>G9*'New Site'!$A$87</f>
        <v>137500</v>
      </c>
      <c r="H20" s="112">
        <f>H9*'New Site'!$A$87</f>
        <v>121000</v>
      </c>
      <c r="I20" s="112">
        <f>I9*'New Site'!$A$87</f>
        <v>46200</v>
      </c>
      <c r="J20" s="112">
        <f>J9*'New Site'!$A$87</f>
        <v>137500</v>
      </c>
      <c r="K20" s="112">
        <f>K9*'New Site'!$A$87</f>
        <v>92400</v>
      </c>
      <c r="L20" s="112">
        <f>L9*'New Site'!$A$87</f>
        <v>60500</v>
      </c>
      <c r="M20" s="112">
        <f>M9*'New Site'!$A$87</f>
        <v>88000</v>
      </c>
      <c r="N20" s="112">
        <f>'Twiggs Stores'!D21</f>
        <v>68750</v>
      </c>
      <c r="O20" s="112">
        <f>O9*'New Site'!$A$87</f>
        <v>403700</v>
      </c>
      <c r="P20" s="112">
        <f>P9*'New Site'!$A$87</f>
        <v>198000</v>
      </c>
      <c r="Q20" s="112">
        <f>Q9*'New Site'!$A$87</f>
        <v>275000</v>
      </c>
      <c r="R20" s="112">
        <f>'Highfields Upper'!D21</f>
        <v>225000</v>
      </c>
      <c r="S20" s="112">
        <f>S9*'New Site'!$A$87</f>
        <v>170500</v>
      </c>
      <c r="T20" s="112">
        <f>T9*'New Site'!$A$87</f>
        <v>126500</v>
      </c>
      <c r="U20" s="112">
        <f>U9*'New Site'!$A$87</f>
        <v>49500</v>
      </c>
      <c r="V20" s="112">
        <f>V9*'New Site'!$A$87</f>
        <v>170500</v>
      </c>
      <c r="W20" s="112">
        <f>'New Site'!D21</f>
        <v>0</v>
      </c>
    </row>
    <row r="21" spans="1:25" x14ac:dyDescent="0.35">
      <c r="A21" s="25"/>
      <c r="B21" s="25"/>
      <c r="C21" s="157" t="s">
        <v>160</v>
      </c>
      <c r="D21" s="119"/>
      <c r="E21" s="119"/>
      <c r="F21" s="119"/>
      <c r="G21" s="158"/>
      <c r="H21" s="158"/>
      <c r="I21" s="158"/>
      <c r="J21" s="158"/>
      <c r="K21" s="117"/>
      <c r="L21" s="117"/>
      <c r="M21" s="137"/>
      <c r="N21" s="137"/>
      <c r="O21" s="117"/>
      <c r="P21" s="117"/>
      <c r="Q21" s="117"/>
      <c r="R21" s="117"/>
      <c r="S21" s="137"/>
      <c r="T21" s="137"/>
      <c r="U21" s="137"/>
      <c r="V21" s="117"/>
      <c r="W21" s="117"/>
    </row>
    <row r="22" spans="1:25" x14ac:dyDescent="0.35">
      <c r="A22" s="25"/>
      <c r="B22" s="25"/>
      <c r="C22" s="159" t="s">
        <v>184</v>
      </c>
      <c r="D22" s="134">
        <v>0</v>
      </c>
      <c r="E22" s="134">
        <v>0</v>
      </c>
      <c r="F22" s="134">
        <v>0</v>
      </c>
      <c r="G22" s="134">
        <v>0</v>
      </c>
      <c r="H22" s="134">
        <v>0</v>
      </c>
      <c r="I22" s="134">
        <v>0</v>
      </c>
      <c r="J22" s="134">
        <v>0</v>
      </c>
      <c r="K22" s="134">
        <v>0</v>
      </c>
      <c r="L22" s="134">
        <v>0</v>
      </c>
      <c r="M22" s="134">
        <v>0</v>
      </c>
      <c r="N22" s="134">
        <v>0</v>
      </c>
      <c r="O22" s="134">
        <v>0</v>
      </c>
      <c r="P22" s="134">
        <v>0</v>
      </c>
      <c r="Q22" s="134">
        <v>0</v>
      </c>
      <c r="R22" s="134">
        <v>0</v>
      </c>
      <c r="S22" s="134">
        <v>0</v>
      </c>
      <c r="T22" s="134">
        <v>0</v>
      </c>
      <c r="U22" s="134">
        <v>0</v>
      </c>
      <c r="V22" s="134">
        <v>0</v>
      </c>
      <c r="W22" s="112">
        <v>0</v>
      </c>
    </row>
    <row r="23" spans="1:25" x14ac:dyDescent="0.35">
      <c r="A23" s="25"/>
      <c r="B23" s="25"/>
      <c r="C23" s="153" t="s">
        <v>115</v>
      </c>
      <c r="D23" s="112">
        <f>IF(D9&gt;500,D9*1.48,IF(D9&gt;4,D9*6.1,51))</f>
        <v>744.19999999999993</v>
      </c>
      <c r="E23" s="112">
        <f>IF(E9&gt;500,E9*1.48,IF(E9&gt;4,E9*6.1,51))</f>
        <v>488</v>
      </c>
      <c r="F23" s="112">
        <f t="shared" ref="F23:M23" si="3">IF(F9&gt;500,F9*1.48,IF(F9&gt;4,F9*6.1,51))</f>
        <v>244</v>
      </c>
      <c r="G23" s="112">
        <f t="shared" si="3"/>
        <v>762.5</v>
      </c>
      <c r="H23" s="112">
        <f t="shared" si="3"/>
        <v>671</v>
      </c>
      <c r="I23" s="112">
        <f t="shared" si="3"/>
        <v>256.2</v>
      </c>
      <c r="J23" s="112">
        <f>IF(J9&gt;500,J9*1.48,IF(J9&gt;4,J9*6.1,0))</f>
        <v>762.5</v>
      </c>
      <c r="K23" s="112">
        <f t="shared" si="3"/>
        <v>512.4</v>
      </c>
      <c r="L23" s="112">
        <f t="shared" si="3"/>
        <v>335.5</v>
      </c>
      <c r="M23" s="112">
        <f t="shared" si="3"/>
        <v>488</v>
      </c>
      <c r="N23" s="112">
        <f>IF(N9&gt;500,N9*1.48,IF(N9&gt;4,N9*6.1,0))</f>
        <v>335.5</v>
      </c>
      <c r="O23" s="112">
        <f>IF(O9&gt;500,O9*1.48,IF(O9&gt;4,O9*6.1,51))</f>
        <v>2238.6999999999998</v>
      </c>
      <c r="P23" s="112">
        <f>IF(P9&gt;500,P9*1.48,IF(P9&gt;4,P9*6.1,51))</f>
        <v>1098</v>
      </c>
      <c r="Q23" s="112">
        <f>IF(Q9&gt;500,Q9*1.48,IF(Q9&gt;4,Q9*6.1,51))</f>
        <v>1525</v>
      </c>
      <c r="R23" s="112">
        <f>IF(R9&gt;500,R9*1.48,IF(R9&gt;4,R9*6.1,0))</f>
        <v>1098</v>
      </c>
      <c r="S23" s="112">
        <f t="shared" ref="S23:T23" si="4">IF(S9&gt;500,S9*1.48,IF(S9&gt;4,S9*6.1,51))</f>
        <v>945.5</v>
      </c>
      <c r="T23" s="112">
        <f t="shared" si="4"/>
        <v>701.5</v>
      </c>
      <c r="U23" s="112">
        <f>IF(U9&gt;500,U9*1.48,IF(U9&gt;4,U9*6.1,51))</f>
        <v>274.5</v>
      </c>
      <c r="V23" s="112">
        <f>IF(V9&gt;500,V9*1.48,IF(V9&gt;4,V9*6.1,0))</f>
        <v>945.5</v>
      </c>
      <c r="W23" s="112">
        <f>'New Site'!H17</f>
        <v>0</v>
      </c>
    </row>
    <row r="24" spans="1:25" x14ac:dyDescent="0.35">
      <c r="A24" s="25"/>
      <c r="B24" s="153"/>
      <c r="C24" s="157" t="s">
        <v>127</v>
      </c>
      <c r="D24" s="119"/>
      <c r="E24" s="119"/>
      <c r="F24" s="119"/>
      <c r="G24" s="158"/>
      <c r="H24" s="158"/>
      <c r="I24" s="158"/>
      <c r="J24" s="158"/>
      <c r="K24" s="117"/>
      <c r="L24" s="117"/>
      <c r="M24" s="137"/>
      <c r="N24" s="137"/>
      <c r="O24" s="117"/>
      <c r="P24" s="117"/>
      <c r="Q24" s="117"/>
      <c r="R24" s="117"/>
      <c r="S24" s="137"/>
      <c r="T24" s="137"/>
      <c r="U24" s="137"/>
      <c r="V24" s="119"/>
      <c r="W24" s="117"/>
    </row>
    <row r="25" spans="1:25" x14ac:dyDescent="0.35">
      <c r="A25" s="25"/>
      <c r="B25" s="25"/>
      <c r="C25" s="160">
        <f>'New Site'!D26</f>
        <v>11</v>
      </c>
      <c r="D25" s="146">
        <v>0</v>
      </c>
      <c r="E25" s="179">
        <v>0</v>
      </c>
      <c r="F25" s="146">
        <v>0</v>
      </c>
      <c r="G25" s="134">
        <v>0</v>
      </c>
      <c r="H25" s="135">
        <v>0</v>
      </c>
      <c r="I25" s="135">
        <v>0</v>
      </c>
      <c r="J25" s="112"/>
      <c r="K25" s="146">
        <v>0</v>
      </c>
      <c r="L25" s="146">
        <v>0</v>
      </c>
      <c r="M25" s="146">
        <v>0</v>
      </c>
      <c r="N25" s="112"/>
      <c r="O25" s="146">
        <v>0</v>
      </c>
      <c r="P25" s="146">
        <v>0</v>
      </c>
      <c r="Q25" s="146">
        <v>0</v>
      </c>
      <c r="R25" s="146"/>
      <c r="S25" s="135">
        <v>0</v>
      </c>
      <c r="T25" s="135">
        <v>0</v>
      </c>
      <c r="U25" s="135">
        <v>0</v>
      </c>
      <c r="V25" s="112"/>
      <c r="W25" s="112">
        <f>'New Site'!D25</f>
        <v>0</v>
      </c>
    </row>
    <row r="26" spans="1:25" x14ac:dyDescent="0.35">
      <c r="A26" s="25"/>
      <c r="B26" s="25"/>
      <c r="C26" s="160">
        <f>'Twiggs Stores'!D26</f>
        <v>11</v>
      </c>
      <c r="D26" s="134">
        <f t="shared" ref="D26:U26" si="5">D20</f>
        <v>152500</v>
      </c>
      <c r="E26" s="134">
        <f t="shared" si="5"/>
        <v>100000</v>
      </c>
      <c r="F26" s="134">
        <f t="shared" si="5"/>
        <v>50000</v>
      </c>
      <c r="G26" s="134">
        <f t="shared" si="5"/>
        <v>137500</v>
      </c>
      <c r="H26" s="135">
        <f t="shared" si="5"/>
        <v>121000</v>
      </c>
      <c r="I26" s="135">
        <f t="shared" si="5"/>
        <v>46200</v>
      </c>
      <c r="J26" s="112">
        <v>20000</v>
      </c>
      <c r="K26" s="134">
        <f t="shared" si="5"/>
        <v>92400</v>
      </c>
      <c r="L26" s="134">
        <f t="shared" si="5"/>
        <v>60500</v>
      </c>
      <c r="M26" s="134">
        <f t="shared" si="5"/>
        <v>88000</v>
      </c>
      <c r="N26" s="115">
        <f>'Twiggs Stores'!D25</f>
        <v>7500</v>
      </c>
      <c r="O26" s="134">
        <f t="shared" si="5"/>
        <v>403700</v>
      </c>
      <c r="P26" s="134">
        <f t="shared" si="5"/>
        <v>198000</v>
      </c>
      <c r="Q26" s="134">
        <f t="shared" si="5"/>
        <v>275000</v>
      </c>
      <c r="R26" s="134"/>
      <c r="S26" s="135">
        <f t="shared" si="5"/>
        <v>170500</v>
      </c>
      <c r="T26" s="135">
        <f t="shared" si="5"/>
        <v>126500</v>
      </c>
      <c r="U26" s="135">
        <f t="shared" si="5"/>
        <v>49500</v>
      </c>
      <c r="V26" s="112">
        <v>17000</v>
      </c>
      <c r="W26" s="112"/>
    </row>
    <row r="27" spans="1:25" x14ac:dyDescent="0.35">
      <c r="A27" s="25"/>
      <c r="B27" s="25"/>
      <c r="C27" s="160">
        <f>'Highfields Upper'!D26</f>
        <v>11</v>
      </c>
      <c r="D27" s="115">
        <v>0</v>
      </c>
      <c r="E27" s="115">
        <v>0</v>
      </c>
      <c r="F27" s="115">
        <v>0</v>
      </c>
      <c r="G27" s="134">
        <v>0</v>
      </c>
      <c r="H27" s="135">
        <v>0</v>
      </c>
      <c r="I27" s="135">
        <v>0</v>
      </c>
      <c r="J27" s="112">
        <v>0</v>
      </c>
      <c r="K27" s="135">
        <v>0</v>
      </c>
      <c r="L27" s="135">
        <v>0</v>
      </c>
      <c r="M27" s="135">
        <v>0</v>
      </c>
      <c r="N27" s="112"/>
      <c r="O27" s="134">
        <v>0</v>
      </c>
      <c r="P27" s="134">
        <v>0</v>
      </c>
      <c r="Q27" s="134">
        <v>0</v>
      </c>
      <c r="R27" s="134">
        <f>'Highfields Upper'!D25</f>
        <v>13000</v>
      </c>
      <c r="S27" s="135">
        <v>0</v>
      </c>
      <c r="T27" s="135">
        <v>0</v>
      </c>
      <c r="U27" s="135">
        <v>0</v>
      </c>
      <c r="V27" s="112">
        <v>0</v>
      </c>
      <c r="W27" s="112"/>
    </row>
    <row r="28" spans="1:25" x14ac:dyDescent="0.35">
      <c r="A28" s="25"/>
      <c r="B28" s="25"/>
      <c r="C28" s="161" t="s">
        <v>185</v>
      </c>
      <c r="D28" s="138"/>
      <c r="E28" s="117"/>
      <c r="F28" s="117"/>
      <c r="G28" s="133"/>
      <c r="H28" s="133"/>
      <c r="I28" s="133"/>
      <c r="J28" s="133"/>
      <c r="K28" s="117"/>
      <c r="L28" s="117"/>
      <c r="M28" s="117"/>
      <c r="N28" s="117"/>
      <c r="O28" s="133"/>
      <c r="P28" s="133"/>
      <c r="Q28" s="133"/>
      <c r="R28" s="133"/>
      <c r="S28" s="133"/>
      <c r="T28" s="133"/>
      <c r="U28" s="133"/>
      <c r="V28" s="133"/>
      <c r="W28" s="117"/>
    </row>
    <row r="29" spans="1:25" x14ac:dyDescent="0.35">
      <c r="A29" s="25"/>
      <c r="B29" s="25"/>
      <c r="C29" s="153" t="s">
        <v>186</v>
      </c>
      <c r="D29" s="162">
        <v>0</v>
      </c>
      <c r="E29" s="162">
        <v>0</v>
      </c>
      <c r="F29" s="162">
        <v>0</v>
      </c>
      <c r="G29" s="162">
        <v>0</v>
      </c>
      <c r="H29" s="162">
        <v>0</v>
      </c>
      <c r="I29" s="162">
        <v>0</v>
      </c>
      <c r="J29" s="162">
        <v>0</v>
      </c>
      <c r="K29" s="162">
        <v>0</v>
      </c>
      <c r="L29" s="162">
        <v>0</v>
      </c>
      <c r="M29" s="162">
        <v>0</v>
      </c>
      <c r="N29" s="162">
        <v>0</v>
      </c>
      <c r="O29" s="162">
        <v>0</v>
      </c>
      <c r="P29" s="162">
        <v>0</v>
      </c>
      <c r="Q29" s="162">
        <v>0</v>
      </c>
      <c r="R29" s="162">
        <v>0</v>
      </c>
      <c r="S29" s="162">
        <v>0</v>
      </c>
      <c r="T29" s="162">
        <v>0</v>
      </c>
      <c r="U29" s="162">
        <v>0</v>
      </c>
      <c r="V29" s="162">
        <v>0</v>
      </c>
      <c r="W29" s="164">
        <v>0</v>
      </c>
    </row>
    <row r="30" spans="1:25" x14ac:dyDescent="0.35">
      <c r="A30" s="25"/>
      <c r="B30" s="25"/>
      <c r="C30" s="153" t="s">
        <v>187</v>
      </c>
      <c r="D30" s="25" t="s">
        <v>188</v>
      </c>
      <c r="E30" s="25" t="s">
        <v>188</v>
      </c>
      <c r="F30" s="25" t="s">
        <v>188</v>
      </c>
      <c r="G30" s="25" t="s">
        <v>188</v>
      </c>
      <c r="H30" s="25" t="s">
        <v>188</v>
      </c>
      <c r="I30" s="25" t="s">
        <v>188</v>
      </c>
      <c r="J30" s="25" t="s">
        <v>188</v>
      </c>
      <c r="K30" s="25" t="s">
        <v>188</v>
      </c>
      <c r="L30" s="25" t="s">
        <v>188</v>
      </c>
      <c r="M30" s="25" t="s">
        <v>188</v>
      </c>
      <c r="N30" s="25" t="s">
        <v>188</v>
      </c>
      <c r="O30" s="25" t="s">
        <v>188</v>
      </c>
      <c r="P30" s="25" t="s">
        <v>188</v>
      </c>
      <c r="Q30" s="25" t="s">
        <v>188</v>
      </c>
      <c r="R30" s="25" t="s">
        <v>188</v>
      </c>
      <c r="S30" s="25" t="s">
        <v>188</v>
      </c>
      <c r="T30" s="25" t="s">
        <v>188</v>
      </c>
      <c r="U30" s="25" t="s">
        <v>188</v>
      </c>
      <c r="V30" s="25" t="s">
        <v>188</v>
      </c>
      <c r="W30" s="25" t="s">
        <v>188</v>
      </c>
    </row>
    <row r="31" spans="1:25" x14ac:dyDescent="0.35">
      <c r="A31" s="25"/>
      <c r="B31" s="25"/>
      <c r="C31" s="153" t="s">
        <v>136</v>
      </c>
      <c r="D31" s="162">
        <v>0.01</v>
      </c>
      <c r="E31" s="162">
        <v>0.01</v>
      </c>
      <c r="F31" s="162">
        <v>0.01</v>
      </c>
      <c r="G31" s="162">
        <v>0.01</v>
      </c>
      <c r="H31" s="162">
        <v>0.01</v>
      </c>
      <c r="I31" s="162">
        <v>0.01</v>
      </c>
      <c r="J31" s="162">
        <f>IF('New Site'!D10=Scenarios!J$7,'New Site'!H32,0)</f>
        <v>0</v>
      </c>
      <c r="K31" s="162">
        <v>0.01</v>
      </c>
      <c r="L31" s="162">
        <v>0.01</v>
      </c>
      <c r="M31" s="162">
        <v>0.01</v>
      </c>
      <c r="N31" s="162">
        <f>IF('New Site'!D10=Scenarios!N$7,'New Site'!H32,0)</f>
        <v>0</v>
      </c>
      <c r="O31" s="162">
        <v>0.01</v>
      </c>
      <c r="P31" s="162">
        <v>0.01</v>
      </c>
      <c r="Q31" s="162">
        <v>0.01</v>
      </c>
      <c r="R31" s="162">
        <f>IF('New Site'!D10=Scenarios!R$7,'New Site'!H32,0)</f>
        <v>0</v>
      </c>
      <c r="S31" s="162">
        <v>0.01</v>
      </c>
      <c r="T31" s="162">
        <v>0.01</v>
      </c>
      <c r="U31" s="162">
        <v>0.01</v>
      </c>
      <c r="V31" s="162">
        <f>IF('New Site'!D10=Scenarios!V$7,'New Site'!H32,0)</f>
        <v>0</v>
      </c>
      <c r="W31" s="164">
        <v>0</v>
      </c>
    </row>
    <row r="32" spans="1:25" x14ac:dyDescent="0.35">
      <c r="A32" s="25"/>
      <c r="B32" s="25"/>
      <c r="C32" s="153" t="s">
        <v>189</v>
      </c>
      <c r="D32" s="152"/>
      <c r="E32" s="25"/>
      <c r="F32" s="25"/>
      <c r="G32" s="25"/>
      <c r="H32" s="25"/>
      <c r="I32" s="25"/>
      <c r="J32" s="25"/>
      <c r="K32" s="25"/>
      <c r="L32" s="25"/>
      <c r="M32" s="25"/>
      <c r="N32" s="25"/>
      <c r="O32" s="25"/>
      <c r="P32" s="25"/>
      <c r="Q32" s="163"/>
      <c r="R32" s="163"/>
      <c r="S32" s="25"/>
      <c r="T32" s="25"/>
      <c r="U32" s="25"/>
      <c r="V32" s="25"/>
    </row>
    <row r="33" spans="1:34" x14ac:dyDescent="0.35">
      <c r="A33" s="25"/>
      <c r="B33" s="25"/>
      <c r="C33" s="153"/>
      <c r="D33" s="152"/>
      <c r="E33" s="25"/>
      <c r="F33" s="25"/>
      <c r="G33" s="25"/>
      <c r="H33" s="25"/>
      <c r="I33" s="25"/>
      <c r="J33" s="25"/>
      <c r="K33" s="25"/>
      <c r="L33" s="25"/>
      <c r="M33" s="25"/>
      <c r="N33" s="25"/>
      <c r="O33" s="25"/>
      <c r="P33" s="25"/>
      <c r="Q33" s="164"/>
      <c r="R33" s="164"/>
      <c r="S33" s="25"/>
      <c r="T33" s="25"/>
      <c r="U33" s="25"/>
      <c r="V33" s="25"/>
    </row>
    <row r="36" spans="1:34" x14ac:dyDescent="0.35">
      <c r="C36" s="70"/>
      <c r="G36" s="132"/>
      <c r="H36" s="72"/>
      <c r="I36" s="72"/>
      <c r="J36" s="72"/>
      <c r="K36" s="131"/>
    </row>
    <row r="37" spans="1:34" x14ac:dyDescent="0.35">
      <c r="C37" s="26"/>
    </row>
    <row r="38" spans="1:34" x14ac:dyDescent="0.35">
      <c r="C38" s="26"/>
      <c r="D38" s="72"/>
      <c r="E38" s="72"/>
      <c r="F38" s="72"/>
      <c r="S38" s="72"/>
    </row>
    <row r="39" spans="1:34" x14ac:dyDescent="0.35">
      <c r="C39" s="26"/>
      <c r="D39" s="72"/>
      <c r="E39" s="72"/>
      <c r="F39" s="72"/>
      <c r="S39" s="72"/>
    </row>
    <row r="42" spans="1:34" x14ac:dyDescent="0.35">
      <c r="D42" s="178"/>
    </row>
    <row r="43" spans="1:34" x14ac:dyDescent="0.35">
      <c r="T43" s="115"/>
      <c r="U43" s="115"/>
      <c r="V43" s="115"/>
      <c r="W43" s="134"/>
      <c r="X43" s="135"/>
      <c r="Y43" s="135"/>
      <c r="Z43" s="135"/>
      <c r="AA43" s="135"/>
      <c r="AB43" s="135"/>
      <c r="AC43" s="134"/>
      <c r="AD43" s="134"/>
      <c r="AE43" s="134"/>
      <c r="AF43" s="135"/>
      <c r="AG43" s="135"/>
      <c r="AH43" s="135"/>
    </row>
    <row r="48" spans="1:34" x14ac:dyDescent="0.35">
      <c r="P48" s="9"/>
      <c r="Q48" s="9"/>
      <c r="R48" s="9"/>
      <c r="S48" s="9"/>
    </row>
    <row r="49" spans="15:19" x14ac:dyDescent="0.35">
      <c r="O49" s="207"/>
      <c r="P49" s="179"/>
      <c r="Q49" s="179"/>
      <c r="R49" s="5"/>
      <c r="S49" s="5"/>
    </row>
    <row r="50" spans="15:19" x14ac:dyDescent="0.35">
      <c r="O50" s="207"/>
      <c r="P50" s="179"/>
      <c r="Q50" s="179"/>
      <c r="R50" s="5"/>
      <c r="S50" s="5"/>
    </row>
    <row r="51" spans="15:19" x14ac:dyDescent="0.35">
      <c r="O51" s="207"/>
      <c r="P51" s="179"/>
      <c r="Q51" s="179"/>
      <c r="R51" s="5"/>
      <c r="S51" s="5"/>
    </row>
    <row r="52" spans="15:19" x14ac:dyDescent="0.35">
      <c r="O52" s="207"/>
      <c r="P52" s="179"/>
      <c r="Q52" s="179"/>
      <c r="R52" s="5"/>
      <c r="S52" s="5"/>
    </row>
    <row r="53" spans="15:19" x14ac:dyDescent="0.35">
      <c r="O53" s="207"/>
      <c r="P53" s="179"/>
      <c r="Q53" s="179"/>
      <c r="R53" s="5"/>
      <c r="S53" s="5"/>
    </row>
    <row r="54" spans="15:19" x14ac:dyDescent="0.35">
      <c r="O54" s="207"/>
      <c r="P54" s="179"/>
      <c r="Q54" s="179"/>
      <c r="R54" s="5"/>
      <c r="S54" s="5"/>
    </row>
    <row r="55" spans="15:19" x14ac:dyDescent="0.35">
      <c r="O55" s="207"/>
      <c r="P55" s="179"/>
      <c r="Q55" s="179"/>
      <c r="R55" s="5"/>
      <c r="S55" s="5"/>
    </row>
    <row r="56" spans="15:19" x14ac:dyDescent="0.35">
      <c r="O56" s="207"/>
      <c r="P56" s="179"/>
      <c r="Q56" s="179"/>
      <c r="R56" s="5"/>
      <c r="S56" s="5"/>
    </row>
    <row r="57" spans="15:19" x14ac:dyDescent="0.35">
      <c r="O57" s="207"/>
      <c r="P57" s="179"/>
      <c r="Q57" s="179"/>
      <c r="R57" s="5"/>
      <c r="S57" s="5"/>
    </row>
    <row r="58" spans="15:19" x14ac:dyDescent="0.35">
      <c r="O58" s="207"/>
      <c r="P58" s="179"/>
      <c r="Q58" s="179"/>
      <c r="R58" s="5"/>
      <c r="S58" s="5"/>
    </row>
    <row r="59" spans="15:19" x14ac:dyDescent="0.35">
      <c r="O59" s="207"/>
      <c r="P59" s="179"/>
      <c r="Q59" s="179"/>
      <c r="R59" s="5"/>
      <c r="S59" s="5"/>
    </row>
    <row r="60" spans="15:19" x14ac:dyDescent="0.35">
      <c r="O60" s="207"/>
      <c r="P60" s="179"/>
      <c r="Q60" s="179"/>
      <c r="R60" s="5"/>
      <c r="S60" s="5"/>
    </row>
    <row r="61" spans="15:19" x14ac:dyDescent="0.35">
      <c r="O61" s="207"/>
      <c r="P61" s="179"/>
      <c r="Q61" s="179"/>
      <c r="R61" s="5"/>
      <c r="S61" s="5"/>
    </row>
    <row r="62" spans="15:19" x14ac:dyDescent="0.35">
      <c r="O62" s="207"/>
      <c r="P62" s="179"/>
      <c r="Q62" s="179"/>
      <c r="R62" s="5"/>
      <c r="S62" s="5"/>
    </row>
    <row r="63" spans="15:19" x14ac:dyDescent="0.35">
      <c r="O63" s="207"/>
      <c r="P63" s="179"/>
      <c r="Q63" s="179"/>
      <c r="R63" s="5"/>
      <c r="S63" s="5"/>
    </row>
    <row r="64" spans="15:19" x14ac:dyDescent="0.35">
      <c r="O64" s="207"/>
      <c r="P64" s="179"/>
      <c r="Q64" s="179"/>
      <c r="R64" s="5"/>
      <c r="S64" s="5"/>
    </row>
    <row r="65" spans="15:22" x14ac:dyDescent="0.35">
      <c r="O65" s="207"/>
      <c r="P65" s="179"/>
      <c r="Q65" s="179"/>
      <c r="R65" s="5"/>
      <c r="S65" s="5"/>
    </row>
    <row r="66" spans="15:22" x14ac:dyDescent="0.35">
      <c r="O66" s="207"/>
      <c r="P66" s="179"/>
      <c r="Q66" s="179"/>
      <c r="R66" s="5"/>
      <c r="S66" s="5"/>
    </row>
    <row r="67" spans="15:22" x14ac:dyDescent="0.35">
      <c r="O67" s="207"/>
      <c r="P67" s="179"/>
      <c r="Q67" s="179"/>
      <c r="R67" s="5"/>
      <c r="S67" s="5"/>
    </row>
    <row r="68" spans="15:22" x14ac:dyDescent="0.35">
      <c r="O68" s="207"/>
      <c r="P68" s="179"/>
      <c r="Q68" s="179"/>
      <c r="R68" s="5"/>
      <c r="S68" s="5"/>
    </row>
    <row r="69" spans="15:22" x14ac:dyDescent="0.35">
      <c r="O69" s="207"/>
      <c r="P69" s="179"/>
      <c r="Q69" s="179"/>
      <c r="R69" s="5"/>
      <c r="S69" s="5"/>
    </row>
    <row r="70" spans="15:22" x14ac:dyDescent="0.35">
      <c r="O70" s="207"/>
      <c r="P70" s="179"/>
      <c r="Q70" s="179"/>
      <c r="R70" s="5"/>
      <c r="S70" s="5"/>
    </row>
    <row r="71" spans="15:22" x14ac:dyDescent="0.35">
      <c r="O71" s="207"/>
      <c r="P71" s="179"/>
      <c r="Q71" s="179"/>
      <c r="R71" s="5"/>
      <c r="S71" s="5"/>
    </row>
    <row r="72" spans="15:22" x14ac:dyDescent="0.35">
      <c r="O72" s="207"/>
      <c r="P72" s="179"/>
      <c r="Q72" s="179"/>
      <c r="R72" s="5"/>
      <c r="S72" s="5"/>
    </row>
    <row r="73" spans="15:22" x14ac:dyDescent="0.35">
      <c r="O73" s="207"/>
      <c r="P73" s="179"/>
      <c r="Q73" s="179"/>
      <c r="R73" s="5"/>
      <c r="S73" s="5"/>
    </row>
    <row r="74" spans="15:22" x14ac:dyDescent="0.35">
      <c r="O74" s="207"/>
      <c r="P74" s="179"/>
      <c r="Q74" s="179"/>
      <c r="R74" s="5"/>
      <c r="S74" s="5"/>
    </row>
    <row r="75" spans="15:22" x14ac:dyDescent="0.35">
      <c r="O75" s="207"/>
      <c r="P75" s="179"/>
      <c r="Q75" s="179"/>
      <c r="R75" s="5"/>
      <c r="S75" s="5"/>
    </row>
    <row r="76" spans="15:22" x14ac:dyDescent="0.35">
      <c r="O76" s="207"/>
      <c r="P76" s="179"/>
      <c r="Q76" s="179"/>
      <c r="R76" s="5"/>
      <c r="S76" s="5"/>
    </row>
    <row r="77" spans="15:22" ht="12.75" x14ac:dyDescent="0.35">
      <c r="O77" s="207"/>
      <c r="P77" s="179"/>
      <c r="Q77" s="179"/>
      <c r="R77" s="5"/>
      <c r="S77" s="5"/>
      <c r="U77" s="415"/>
      <c r="V77" s="415"/>
    </row>
    <row r="78" spans="15:22" x14ac:dyDescent="0.35">
      <c r="O78" s="207"/>
      <c r="P78" s="179"/>
      <c r="Q78" s="179"/>
      <c r="R78" s="5"/>
      <c r="S78" s="5"/>
      <c r="U78" s="9"/>
      <c r="V78" s="9"/>
    </row>
    <row r="79" spans="15:22" x14ac:dyDescent="0.35">
      <c r="O79" s="207"/>
      <c r="P79" s="179"/>
      <c r="Q79" s="179"/>
      <c r="R79" s="5"/>
      <c r="S79" s="5"/>
      <c r="U79" s="205"/>
      <c r="V79" s="205"/>
    </row>
    <row r="80" spans="15:22" x14ac:dyDescent="0.35">
      <c r="O80" s="207"/>
      <c r="P80" s="179"/>
      <c r="Q80" s="179"/>
      <c r="R80" s="5"/>
      <c r="S80" s="5"/>
      <c r="U80" s="121"/>
      <c r="V80" s="121"/>
    </row>
    <row r="81" spans="15:19" x14ac:dyDescent="0.35">
      <c r="O81" s="203"/>
      <c r="P81" s="199"/>
      <c r="Q81" s="199"/>
    </row>
    <row r="82" spans="15:19" x14ac:dyDescent="0.35">
      <c r="O82" s="204"/>
      <c r="P82" s="206"/>
      <c r="Q82" s="206"/>
      <c r="R82" s="121"/>
      <c r="S82" s="121"/>
    </row>
  </sheetData>
  <mergeCells count="5">
    <mergeCell ref="U77:V77"/>
    <mergeCell ref="S6:V6"/>
    <mergeCell ref="O6:R6"/>
    <mergeCell ref="K6:N6"/>
    <mergeCell ref="G6:J6"/>
  </mergeCells>
  <phoneticPr fontId="2" type="noConversion"/>
  <conditionalFormatting sqref="S38:S39 G36:K36">
    <cfRule type="cellIs" dxfId="1" priority="1" operator="equal">
      <formula>"N"</formula>
    </cfRule>
    <cfRule type="cellIs" dxfId="0" priority="2" operator="equal">
      <formula>"Y"</formula>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 r:id="rId3"/>
  <legacyDrawingHF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EA0B-7BE4-400F-86B2-35410569B68A}">
  <sheetPr codeName="Sheet10">
    <tabColor rgb="FF00B050"/>
  </sheetPr>
  <dimension ref="B5:P236"/>
  <sheetViews>
    <sheetView topLeftCell="A90" zoomScale="70" zoomScaleNormal="70" workbookViewId="0">
      <selection activeCell="E128" sqref="E128"/>
    </sheetView>
  </sheetViews>
  <sheetFormatPr defaultColWidth="8.6875" defaultRowHeight="13.15" x14ac:dyDescent="0.35"/>
  <cols>
    <col min="1" max="1" width="3" style="21" customWidth="1"/>
    <col min="2" max="2" width="4.5" style="21" bestFit="1" customWidth="1"/>
    <col min="3" max="3" width="35.5" style="21" customWidth="1"/>
    <col min="4" max="4" width="30.375" style="56" customWidth="1"/>
    <col min="5" max="5" width="30.625" style="57" customWidth="1"/>
    <col min="6" max="7" width="31.375" style="57" customWidth="1"/>
    <col min="8" max="8" width="27.375" style="57" customWidth="1"/>
    <col min="9" max="9" width="28.875" style="57" customWidth="1"/>
    <col min="10" max="10" width="28.375" style="21" customWidth="1"/>
    <col min="11" max="11" width="30.125" style="21" customWidth="1"/>
    <col min="12" max="12" width="30.5" style="21" customWidth="1"/>
    <col min="13" max="13" width="32.375" style="21" customWidth="1"/>
    <col min="14" max="14" width="30.125" style="21" customWidth="1"/>
    <col min="15" max="17" width="30.5" style="21" bestFit="1" customWidth="1"/>
    <col min="18" max="18" width="31" style="21" bestFit="1" customWidth="1"/>
    <col min="19" max="19" width="30.375" style="21" bestFit="1" customWidth="1"/>
    <col min="20" max="16384" width="8.6875" style="21"/>
  </cols>
  <sheetData>
    <row r="5" spans="3:3" ht="24.4" x14ac:dyDescent="0.6">
      <c r="C5" s="196" t="s">
        <v>139</v>
      </c>
    </row>
    <row r="6" spans="3:3" ht="24.4" x14ac:dyDescent="0.6">
      <c r="C6" s="196"/>
    </row>
    <row r="7" spans="3:3" ht="24.4" x14ac:dyDescent="0.6">
      <c r="C7" s="196"/>
    </row>
    <row r="77" spans="2:2" ht="15.75" x14ac:dyDescent="0.6">
      <c r="B77" s="37"/>
    </row>
    <row r="82" spans="2:16" x14ac:dyDescent="0.35">
      <c r="D82" s="57"/>
      <c r="F82" s="56"/>
      <c r="G82" s="56"/>
    </row>
    <row r="83" spans="2:16" s="194" customFormat="1" ht="36" customHeight="1" x14ac:dyDescent="0.4">
      <c r="C83" s="195" t="s">
        <v>140</v>
      </c>
      <c r="D83" s="202" t="str">
        <f>'New Site'!D10</f>
        <v>New site</v>
      </c>
      <c r="E83" s="189" t="s">
        <v>141</v>
      </c>
      <c r="F83" s="189" t="s">
        <v>142</v>
      </c>
      <c r="G83" s="189" t="s">
        <v>143</v>
      </c>
      <c r="H83" s="190" t="s">
        <v>144</v>
      </c>
      <c r="I83" s="190" t="s">
        <v>145</v>
      </c>
      <c r="J83" s="190" t="s">
        <v>146</v>
      </c>
      <c r="K83" s="191" t="s">
        <v>147</v>
      </c>
      <c r="L83" s="191" t="s">
        <v>148</v>
      </c>
      <c r="M83" s="191" t="s">
        <v>149</v>
      </c>
      <c r="N83" s="192" t="s">
        <v>150</v>
      </c>
      <c r="O83" s="192" t="s">
        <v>151</v>
      </c>
      <c r="P83" s="193" t="s">
        <v>152</v>
      </c>
    </row>
    <row r="84" spans="2:16" x14ac:dyDescent="0.35">
      <c r="C84" s="39"/>
      <c r="D84" s="58"/>
      <c r="E84" s="58"/>
      <c r="F84" s="58"/>
      <c r="G84" s="58"/>
      <c r="H84" s="21"/>
      <c r="I84" s="21"/>
      <c r="N84" s="58"/>
      <c r="O84" s="58"/>
    </row>
    <row r="85" spans="2:16" x14ac:dyDescent="0.35">
      <c r="C85" s="45" t="s">
        <v>153</v>
      </c>
      <c r="D85" s="96"/>
      <c r="E85" s="96"/>
      <c r="F85" s="96"/>
      <c r="G85" s="96"/>
      <c r="H85" s="45"/>
      <c r="I85" s="45"/>
      <c r="J85" s="45"/>
      <c r="K85" s="45"/>
      <c r="L85" s="45"/>
      <c r="M85" s="45"/>
      <c r="N85" s="96"/>
      <c r="O85" s="96"/>
      <c r="P85" s="45"/>
    </row>
    <row r="86" spans="2:16" x14ac:dyDescent="0.35">
      <c r="C86" s="97" t="s">
        <v>101</v>
      </c>
      <c r="D86" s="59">
        <f>IFERROR(VLOOKUP($C86, Scenarios!$C$7:$AD$39, MATCH(Summary!D$83, Scenarios!$C$7:$T$7, FALSE), FALSE), 0)</f>
        <v>0</v>
      </c>
      <c r="E86" s="59">
        <f>IFERROR(VLOOKUP($C86, Scenarios!$C$7:$AD$39, MATCH(Summary!E$83, Scenarios!$C$7:$AD$7, FALSE), FALSE), 0)</f>
        <v>158</v>
      </c>
      <c r="F86" s="59">
        <f>IFERROR(VLOOKUP($C86, Scenarios!$C$7:$I$39, MATCH(Summary!F$83, Scenarios!$C$7:$T$7, FALSE), FALSE), 0)</f>
        <v>158</v>
      </c>
      <c r="G86" s="59">
        <f>IFERROR(VLOOKUP($C86, Scenarios!$C$7:$I$39, MATCH(Summary!G$83, Scenarios!$C$7:$T$7, FALSE), FALSE), 0)</f>
        <v>158</v>
      </c>
      <c r="H86" s="59">
        <f>IFERROR(VLOOKUP($C86, Scenarios!$C$7:$AD$39, MATCH(Summary!H$83, Scenarios!$C$7:$AD$7, FALSE), FALSE), 0)</f>
        <v>152</v>
      </c>
      <c r="I86" s="59">
        <f>IFERROR(VLOOKUP($C86, Scenarios!$C$7:$AD$39, MATCH(Summary!I$83, Scenarios!$C$7:$AD$7, FALSE), FALSE), 0)</f>
        <v>152</v>
      </c>
      <c r="J86" s="59">
        <f>IFERROR(VLOOKUP($C86, Scenarios!$C$7:$AD$39, MATCH(Summary!J$83, Scenarios!$C$7:$AD$7, FALSE), FALSE), 0)</f>
        <v>152</v>
      </c>
      <c r="K86" s="59">
        <f>IFERROR(VLOOKUP($C86, Scenarios!$C$7:$AD$39, MATCH(Summary!K$83, Scenarios!$C$7:$AD$7, FALSE), FALSE), 0)</f>
        <v>127</v>
      </c>
      <c r="L86" s="59">
        <f>IFERROR(VLOOKUP($C86, Scenarios!$C$7:$AD$39, MATCH(Summary!L$83, Scenarios!$C$7:$AD$7, FALSE), FALSE), 0)</f>
        <v>127</v>
      </c>
      <c r="M86" s="59">
        <f>IFERROR(VLOOKUP($C86, Scenarios!$C$7:$AD$39, MATCH(Summary!M$83, Scenarios!$C$7:$AD$7, FALSE), FALSE), 0)</f>
        <v>127</v>
      </c>
      <c r="N86" s="59">
        <f>IFERROR(VLOOKUP($C86, Scenarios!$C$7:$I$39, MATCH(Summary!N$83, Scenarios!$C$7:$T$7, FALSE), FALSE), 0)</f>
        <v>0</v>
      </c>
      <c r="O86" s="59">
        <f>IFERROR(VLOOKUP($C86, Scenarios!$C$7:$I$39, MATCH(Summary!O$83, Scenarios!$C$7:$U$7, FALSE), FALSE), 0)</f>
        <v>0</v>
      </c>
      <c r="P86" s="59">
        <f>IFERROR(VLOOKUP($C86, Scenarios!$C$7:$AD$39, MATCH(Summary!P$83, Scenarios!$C$7:$AD$7, FALSE), FALSE), 0)</f>
        <v>134</v>
      </c>
    </row>
    <row r="87" spans="2:16" x14ac:dyDescent="0.35">
      <c r="C87" s="97" t="s">
        <v>104</v>
      </c>
      <c r="D87" s="59">
        <f>IFERROR(VLOOKUP($C87, Scenarios!$C$7:$AD$39, MATCH(Summary!D$83, Scenarios!$C$7:$AD$7, FALSE), FALSE), 0)</f>
        <v>120</v>
      </c>
      <c r="E87" s="59">
        <f>IFERROR(VLOOKUP($C87, Scenarios!$C$7:$AD$39, MATCH(Summary!E$83, Scenarios!$C$7:$AD$7, FALSE), FALSE), 0)</f>
        <v>100</v>
      </c>
      <c r="F87" s="59">
        <f>IFERROR(VLOOKUP($C87, Scenarios!$C$7:$AD$39, MATCH(Summary!F$83, Scenarios!$C$7:$AD$7, FALSE), FALSE), 0)</f>
        <v>100</v>
      </c>
      <c r="G87" s="59">
        <f>IFERROR(VLOOKUP($C87, Scenarios!$C$7:$AD$39, MATCH(Summary!G$83, Scenarios!$C$7:$AD$7, FALSE), FALSE), 0)</f>
        <v>100</v>
      </c>
      <c r="H87" s="59">
        <f>IFERROR(VLOOKUP($C87, Scenarios!$C$7:$AD$39, MATCH(Summary!H$83, Scenarios!$C$7:$AD$7, FALSE), FALSE), 0)</f>
        <v>100</v>
      </c>
      <c r="I87" s="59">
        <f>IFERROR(VLOOKUP($C87, Scenarios!$C$7:$AD$39, MATCH(Summary!I$83, Scenarios!$C$7:$AD$7, FALSE), FALSE), 0)</f>
        <v>100</v>
      </c>
      <c r="J87" s="59">
        <f>IFERROR(VLOOKUP($C87, Scenarios!$C$7:$AD$39, MATCH(Summary!J$83, Scenarios!$C$7:$AD$7, FALSE), FALSE), 0)</f>
        <v>100</v>
      </c>
      <c r="K87" s="59">
        <f>IFERROR(VLOOKUP($C87, Scenarios!$C$7:$AD$39, MATCH(Summary!K$83, Scenarios!$C$7:$AD$7, FALSE), FALSE), 0)</f>
        <v>100</v>
      </c>
      <c r="L87" s="59">
        <f>IFERROR(VLOOKUP($C87, Scenarios!$C$7:$AD$39, MATCH(Summary!L$83, Scenarios!$C$7:$AD$7, FALSE), FALSE), 0)</f>
        <v>100</v>
      </c>
      <c r="M87" s="59">
        <f>IFERROR(VLOOKUP($C87, Scenarios!$C$7:$AD$39, MATCH(Summary!M$83, Scenarios!$C$7:$AD$7, FALSE), FALSE), 0)</f>
        <v>100</v>
      </c>
      <c r="N87" s="59">
        <f>IFERROR(VLOOKUP($C87, Scenarios!$C$7:$AD$39, MATCH(Summary!N$83, Scenarios!$C$7:$AD$7, FALSE), FALSE), 0)</f>
        <v>100</v>
      </c>
      <c r="O87" s="59">
        <f>IFERROR(VLOOKUP($C87, Scenarios!$C$7:$AD$39, MATCH(Summary!O$83, Scenarios!$C$7:$AD$7, FALSE), FALSE), 0)</f>
        <v>100</v>
      </c>
      <c r="P87" s="59">
        <f>IFERROR(VLOOKUP($C87, Scenarios!$C$7:$AD$39, MATCH(Summary!P$83, Scenarios!$C$7:$AD$7, FALSE), FALSE), 0)</f>
        <v>100</v>
      </c>
    </row>
    <row r="88" spans="2:16" x14ac:dyDescent="0.35">
      <c r="C88" s="43" t="s">
        <v>128</v>
      </c>
      <c r="D88" s="59">
        <f>-'Site - NS'!$E$62</f>
        <v>0</v>
      </c>
      <c r="E88" s="59">
        <f>-'Projections - Twiggs steel 1'!$E$52</f>
        <v>137500</v>
      </c>
      <c r="F88" s="59">
        <f>-'Projections - Twiggs steel 2'!$E$51</f>
        <v>121000</v>
      </c>
      <c r="G88" s="59">
        <f>-'Projections - Twiggs steel 3'!$E$51</f>
        <v>46200</v>
      </c>
      <c r="H88" s="59">
        <f>-'Projections - Twiggs office 1'!$E$51</f>
        <v>92400</v>
      </c>
      <c r="I88" s="59">
        <f>-'Projections - Twiggs office 2'!$E$51</f>
        <v>60500</v>
      </c>
      <c r="J88" s="59">
        <f>-'Projections - Twiggs office 3'!$E$51</f>
        <v>88000</v>
      </c>
      <c r="K88" s="59">
        <f>-'Projections - HU 1'!$E$51</f>
        <v>403700</v>
      </c>
      <c r="L88" s="59">
        <f>-'Projections - HU 1'!$E$51</f>
        <v>403700</v>
      </c>
      <c r="M88" s="59">
        <f>-'Projections - HU 3'!$E$51</f>
        <v>275000</v>
      </c>
      <c r="N88" s="59">
        <f>-'Projections - HL 1'!$E$51</f>
        <v>170500</v>
      </c>
      <c r="O88" s="59">
        <f>-'Projections - HL 2'!$E$51</f>
        <v>126500</v>
      </c>
      <c r="P88" s="59">
        <f>-'Projections - HL 3'!$E$51</f>
        <v>49500</v>
      </c>
    </row>
    <row r="89" spans="2:16" x14ac:dyDescent="0.35">
      <c r="C89" s="98" t="s">
        <v>154</v>
      </c>
      <c r="D89" s="99">
        <f>'Site - NS'!C37</f>
        <v>0</v>
      </c>
      <c r="E89" s="99">
        <f>'Projections - Twiggs steel 1'!C33</f>
        <v>1529.6677200000008</v>
      </c>
      <c r="F89" s="99">
        <f>'Projections - Twiggs steel 2'!C32</f>
        <v>1346.1075935999988</v>
      </c>
      <c r="G89" s="99">
        <f>'Projections - Twiggs steel 3'!C32</f>
        <v>514.02474720000043</v>
      </c>
      <c r="H89" s="99">
        <f>'Projections - Twiggs office 1'!$C$32</f>
        <v>1008.9885657600007</v>
      </c>
      <c r="I89" s="99">
        <f>'Projections - Twiggs office 2'!$C$32</f>
        <v>660.64727520000065</v>
      </c>
      <c r="J89" s="99">
        <f>'Projections - Twiggs office 3'!$C$32</f>
        <v>960.94149119999918</v>
      </c>
      <c r="K89" s="99">
        <f>'Projections - HU 1'!C32</f>
        <v>4734.3568391999961</v>
      </c>
      <c r="L89" s="99">
        <f>'Projections - HU 2'!C32</f>
        <v>2321.9933039999992</v>
      </c>
      <c r="M89" s="99">
        <f>'Projections - HU 3'!C32</f>
        <v>567.59836319999965</v>
      </c>
      <c r="N89" s="99">
        <f>'Projections - HL 1'!C32</f>
        <v>1953.6042024000019</v>
      </c>
      <c r="O89" s="99">
        <f>'Projections - HL 2'!C32</f>
        <v>1449.4482792000008</v>
      </c>
      <c r="P89" s="99">
        <f>'Projections - HL 3'!C32</f>
        <v>567.17541360000041</v>
      </c>
    </row>
    <row r="90" spans="2:16" x14ac:dyDescent="0.35">
      <c r="C90" s="43" t="s">
        <v>113</v>
      </c>
      <c r="D90" s="59"/>
      <c r="E90" s="59"/>
      <c r="F90" s="59"/>
      <c r="G90" s="59"/>
      <c r="H90" s="59"/>
      <c r="I90" s="59"/>
      <c r="J90" s="59"/>
      <c r="K90" s="59"/>
      <c r="L90" s="59"/>
      <c r="M90" s="59"/>
      <c r="N90" s="59"/>
      <c r="O90" s="59"/>
      <c r="P90" s="59"/>
    </row>
    <row r="91" spans="2:16" x14ac:dyDescent="0.35">
      <c r="C91" s="44">
        <v>20</v>
      </c>
      <c r="D91" s="59">
        <f>'Site - NS'!Y42</f>
        <v>0</v>
      </c>
      <c r="E91" s="59">
        <f>VLOOKUP($C$90,'Projections - Twiggs steel 1'!$B$7:AV66, MATCH(Summary!$C$91, 'Projections - Twiggs steel 1'!$B$7:$AX$7, FALSE), FALSE)</f>
        <v>227850</v>
      </c>
      <c r="F91" s="59">
        <f>VLOOKUP($C$90,'Projections - Twiggs steel 2'!$B$7:AW65, MATCH(Summary!$C$91, 'Projections - Twiggs steel 2'!$B$7:$AX$7, FALSE), FALSE)</f>
        <v>200508</v>
      </c>
      <c r="G91" s="59">
        <f>VLOOKUP($C$90,'Projections - Twiggs steel 3'!$B$7:AX65, MATCH(Summary!$C$91, 'Projections - Twiggs steel 3'!$B$7:$AX$7, FALSE), FALSE)</f>
        <v>76566</v>
      </c>
      <c r="H91" s="59">
        <f>VLOOKUP($C$90,'Projections - Twiggs office 1'!$B$7:BE65, MATCH(Summary!$C$91, 'Projections - Twiggs office 1'!$B$7:$AX$7, FALSE), FALSE)</f>
        <v>150292.80000000002</v>
      </c>
      <c r="I91" s="59">
        <f>VLOOKUP($C$90,'Projections - Twiggs office 2'!$B$7:BF65, MATCH(Summary!$C$91, 'Projections - Twiggs office 2'!$B$7:$AX$7, FALSE), FALSE)</f>
        <v>98406</v>
      </c>
      <c r="J91" s="59">
        <f>VLOOKUP($C$90,'Projections - Twiggs office 3'!$B$7:BG65, MATCH(Summary!$C$91, 'Projections - Twiggs office 3'!$B$7:$AX$7, FALSE), FALSE)</f>
        <v>143136</v>
      </c>
      <c r="K91" s="59">
        <f>VLOOKUP($C$90,'Projections - HU 1'!$B$7:BB65, MATCH(Summary!$C$91, 'Projections - HU 1'!$B$7:$AX$7, FALSE), FALSE)</f>
        <v>705201</v>
      </c>
      <c r="L91" s="59">
        <f>VLOOKUP($C$90,'Projections - HU 2'!$B$7:BC65, MATCH(Summary!$C$91, 'Projections - HU 2'!$B$7:$AX$7, FALSE), FALSE)</f>
        <v>345870</v>
      </c>
      <c r="M91" s="59">
        <f>VLOOKUP($C$90,'Projections - HU 3'!$B$7:BD65, MATCH(Summary!$C$91, 'Projections - HU 3'!$B$7:$AX$7, FALSE), FALSE)</f>
        <v>84546</v>
      </c>
      <c r="N91" s="59">
        <f>VLOOKUP($C$90,'Projections - HL 1'!$B$7:AY65, MATCH(Summary!$C$91, 'Projections - HL 1'!$B$7:$AX$7, FALSE), FALSE)</f>
        <v>290997</v>
      </c>
      <c r="O91" s="59">
        <f>VLOOKUP($C$90,'Projections - HL 2'!$B$7:AZ65, MATCH(Summary!$C$91, 'Projections - HL 2'!$B$7:$AX$7, FALSE), FALSE)</f>
        <v>215901</v>
      </c>
      <c r="P91" s="59">
        <f>VLOOKUP($C$90,'Projections - HL 3'!$B$7:BA65, MATCH(Summary!$C$91, 'Projections - HL 3'!$B$7:$AX$7, FALSE), FALSE)</f>
        <v>84482.999999999985</v>
      </c>
    </row>
    <row r="92" spans="2:16" x14ac:dyDescent="0.35">
      <c r="C92" s="44" t="s">
        <v>155</v>
      </c>
      <c r="D92" s="59">
        <f>'Site - NS'!AH42</f>
        <v>0</v>
      </c>
      <c r="E92" s="59"/>
      <c r="F92" s="59"/>
      <c r="G92" s="59"/>
      <c r="H92" s="59"/>
      <c r="I92" s="59"/>
      <c r="J92" s="59"/>
      <c r="K92" s="59"/>
      <c r="L92" s="59"/>
      <c r="M92" s="59"/>
      <c r="N92" s="59"/>
      <c r="O92" s="59"/>
      <c r="P92" s="59"/>
    </row>
    <row r="93" spans="2:16" x14ac:dyDescent="0.35">
      <c r="C93" s="44">
        <v>40</v>
      </c>
      <c r="D93" s="59">
        <f>'Site - NS'!AS42</f>
        <v>0</v>
      </c>
      <c r="E93" s="59">
        <f>VLOOKUP($C$90, 'Projections - Twiggs steel 1'!$B$7:AV67, MATCH(Summary!$C$93,'Projections - Twiggs steel 1'!$B$7:$AX$7, FALSE), FALSE)</f>
        <v>444850</v>
      </c>
      <c r="F93" s="59">
        <f>VLOOKUP($C$90, 'Projections - Twiggs steel 2'!$B$7:AW66, MATCH(Summary!$C$93,'Projections - Twiggs steel 2'!$B$7:$AX$7, FALSE), FALSE)</f>
        <v>391468</v>
      </c>
      <c r="G93" s="59">
        <f>VLOOKUP($C$90, 'Projections - Twiggs steel 3'!$B$7:AX66, MATCH(Summary!$C$93,'Projections - Twiggs steel 3'!$B$7:$AX$7, FALSE), FALSE)</f>
        <v>149486</v>
      </c>
      <c r="H93" s="59">
        <f>VLOOKUP($C$90,'Projections - Twiggs office 1'!$B$7:BE66, MATCH(Summary!$C$93,'Projections - Twiggs office 1'!$B$7:$AX$7, FALSE), FALSE)</f>
        <v>293428.79999999981</v>
      </c>
      <c r="I93" s="59">
        <f>VLOOKUP($C$90,'Projections - Twiggs office 2'!$B$7:BF66, MATCH(Summary!$C$93,'Projections - Twiggs office 2'!$B$7:$AX$7, FALSE), FALSE)</f>
        <v>192126</v>
      </c>
      <c r="J93" s="59">
        <f>VLOOKUP($C$90,'Projections - Twiggs office 3'!$B$7:BG66, MATCH(Summary!$C$93,'Projections - Twiggs office 3'!$B$7:$AX$7, FALSE), FALSE)</f>
        <v>279456</v>
      </c>
      <c r="K93" s="59">
        <f>VLOOKUP($C$90, 'Projections - HU 1'!$B$7:BB66, MATCH(Summary!$C$93,'Projections - HU 1'!$B$7:$AX$7, FALSE), FALSE)</f>
        <v>1376821</v>
      </c>
      <c r="L93" s="59">
        <f>VLOOKUP($C$90, 'Projections - HU 2'!$B$7:BC66, MATCH(Summary!$C$93,'Projections - HU 2'!$B$7:$AX$7, FALSE), FALSE)</f>
        <v>675270</v>
      </c>
      <c r="M93" s="59">
        <f>VLOOKUP($C$90, 'Projections - HU 3'!$B$7:BD66, MATCH(Summary!$C$93,'Projections - HU 3'!$B$7:$AX$7, FALSE), FALSE)</f>
        <v>165066</v>
      </c>
      <c r="N93" s="59">
        <f>VLOOKUP($C$90, 'Projections - HL 1'!$B$7:AY66, MATCH(Summary!$C$93,'Projections - HL 1'!$B$7:$AX$7, FALSE), FALSE)</f>
        <v>568137</v>
      </c>
      <c r="O93" s="59">
        <f>VLOOKUP($C$90, 'Projections - HL 2'!$B$7:AZ66, MATCH(Summary!$C$93,'Projections - HL 2'!$B$7:$AX$7, FALSE), FALSE)</f>
        <v>421521</v>
      </c>
      <c r="P93" s="59">
        <f>VLOOKUP($C$90, 'Projections - HL 3'!$B$7:BA66, MATCH(Summary!$C$93,'Projections - HL 3'!$B$7:$AX$7, FALSE), FALSE)</f>
        <v>164942.99999999997</v>
      </c>
    </row>
    <row r="94" spans="2:16" x14ac:dyDescent="0.35">
      <c r="C94" s="44">
        <v>60</v>
      </c>
      <c r="D94" s="59">
        <f>'Site - NS'!BM42</f>
        <v>0</v>
      </c>
      <c r="E94" s="59">
        <f>VLOOKUP($C$90, 'Projections - Twiggs steel 1'!$B$7:BV68, MATCH(Summary!$C$94, 'Projections - Twiggs steel 1'!$B$7:$BX$7, FALSE), FALSE)</f>
        <v>661850</v>
      </c>
      <c r="F94" s="59">
        <f>VLOOKUP($C$90, 'Projections - Twiggs steel 2'!$B$7:BW67, MATCH(Summary!$C$94, 'Projections - Twiggs steel 2'!$B$7:$BX$7, FALSE), FALSE)</f>
        <v>582428</v>
      </c>
      <c r="G94" s="59">
        <f>VLOOKUP($C$90, 'Projections - Twiggs steel 3'!$B$7:BX67, MATCH(Summary!$C$94, 'Projections - Twiggs steel 3'!$B$7:$BX$7, FALSE), FALSE)</f>
        <v>222406</v>
      </c>
      <c r="H94" s="59">
        <f>VLOOKUP($C$90, 'Projections - Twiggs office 1'!$B$7:CE67, MATCH(Summary!$C$94, 'Projections - Twiggs office 1'!$B$7:$BX$7, FALSE), FALSE)</f>
        <v>436564.79999999958</v>
      </c>
      <c r="I94" s="59">
        <f>VLOOKUP($C$90, 'Projections - Twiggs office 2'!$B$7:CF67, MATCH(Summary!$C$94, 'Projections - Twiggs office 2'!$B$7:$BX$7, FALSE), FALSE)</f>
        <v>285846</v>
      </c>
      <c r="J94" s="59">
        <f>VLOOKUP($C$90, 'Projections - Twiggs office 3'!$B$7:CG67, MATCH(Summary!$C$94, 'Projections - Twiggs office 3'!$B$7:$BX$7, FALSE), FALSE)</f>
        <v>415776</v>
      </c>
      <c r="K94" s="59">
        <f>VLOOKUP($C$90, 'Projections - HU 1'!$B$7:CB67, MATCH(Summary!$C$94, 'Projections - HU 1'!$B$7:$BX$7, FALSE), FALSE)</f>
        <v>2048441</v>
      </c>
      <c r="L94" s="59">
        <f>VLOOKUP($C$90, 'Projections - HU 2'!$B$7:CC67, MATCH(Summary!$C$94, 'Projections - HU 2'!$B$7:$BX$7, FALSE), FALSE)</f>
        <v>1004670</v>
      </c>
      <c r="M94" s="59">
        <f>VLOOKUP($C$90, 'Projections - HU 3'!$B$7:CD67, MATCH(Summary!$C$94, 'Projections - HU 3'!$B$7:$BX$7, FALSE), FALSE)</f>
        <v>245586</v>
      </c>
      <c r="N94" s="59">
        <f>VLOOKUP($C$90, 'Projections - HL 1'!$B$7:BY67, MATCH(Summary!$C$94, 'Projections - HL 1'!$B$7:$BX$7, FALSE), FALSE)</f>
        <v>845277</v>
      </c>
      <c r="O94" s="59">
        <f>VLOOKUP($C$90, 'Projections - HL 2'!$B$7:BZ67, MATCH(Summary!$C$94, 'Projections - HL 2'!$B$7:$BX$7, FALSE), FALSE)</f>
        <v>627141</v>
      </c>
      <c r="P94" s="59">
        <f>VLOOKUP($C$90, 'Projections - HL 3'!$B$7:CA67, MATCH(Summary!$C$94, 'Projections - HL 3'!$B$7:$BX$7, FALSE), FALSE)</f>
        <v>245402.99999999997</v>
      </c>
    </row>
    <row r="95" spans="2:16" x14ac:dyDescent="0.35">
      <c r="C95" s="43" t="s">
        <v>94</v>
      </c>
      <c r="D95" s="59"/>
      <c r="E95" s="59"/>
      <c r="F95" s="59"/>
      <c r="G95" s="59"/>
      <c r="H95" s="59"/>
      <c r="I95" s="59"/>
      <c r="J95" s="59"/>
      <c r="K95" s="59"/>
      <c r="L95" s="59"/>
      <c r="M95" s="59"/>
      <c r="N95" s="59"/>
      <c r="O95" s="59"/>
      <c r="P95" s="59"/>
    </row>
    <row r="96" spans="2:16" ht="15.75" x14ac:dyDescent="0.6">
      <c r="B96" s="37"/>
      <c r="C96" s="44">
        <v>20</v>
      </c>
      <c r="D96" s="60" t="e">
        <f>'Site - NS'!Y12</f>
        <v>#NUM!</v>
      </c>
      <c r="E96" s="60">
        <f>VLOOKUP($C$95, 'Projections - Twiggs steel 1'!$B$7:AW84, MATCH(Summary!$C$96, 'Projections - Twiggs steel 1'!$B$7:$AX$7, FALSE), FALSE)</f>
        <v>4.8421289102070331E-2</v>
      </c>
      <c r="F96" s="60">
        <f>VLOOKUP($C$95, 'Projections - Twiggs steel 2'!$B$7:AW83, MATCH(Summary!$C$96, 'Projections - Twiggs steel 2'!$B$7:$AX$7, FALSE), FALSE)</f>
        <v>4.8421289102070331E-2</v>
      </c>
      <c r="G96" s="60">
        <f>VLOOKUP($C$95, 'Projections - Twiggs steel 3'!$B$7:AX83, MATCH(Summary!$C$96, 'Projections - Twiggs steel 3'!$B$7:$AX$7, FALSE), FALSE)</f>
        <v>4.8436206535252602E-2</v>
      </c>
      <c r="H96" s="60">
        <f>VLOOKUP($C$95, 'Projections - Twiggs office 1'!$B$7:BE83, MATCH(Summary!$C$96, 'Projections - Twiggs office 1'!$B$7:$AX$7, FALSE), FALSE)</f>
        <v>4.5905708796835309E-2</v>
      </c>
      <c r="I96" s="60">
        <f>VLOOKUP($C$95, 'Projections - Twiggs office 2'!$B$7:BF83, MATCH(Summary!$C$96, 'Projections - Twiggs office 2'!$B$7:$AX$7, FALSE), FALSE)</f>
        <v>4.5905708796835309E-2</v>
      </c>
      <c r="J96" s="60">
        <f>VLOOKUP($C$95, 'Projections - Twiggs office 3'!$B$7:BG83, MATCH(Summary!$C$96, 'Projections - Twiggs office 3'!$B$7:$AX$7, FALSE), FALSE)</f>
        <v>4.5905708796835309E-2</v>
      </c>
      <c r="K96" s="60">
        <f>VLOOKUP($C$95, 'Projections - HU 1'!$B$7:BB83, MATCH(Summary!$C$96, 'Projections - HU 1'!$B$7:$AX$7, FALSE), FALSE)</f>
        <v>5.5709446313595645E-2</v>
      </c>
      <c r="L96" s="60">
        <f>VLOOKUP($C$95, 'Projections - HU 2'!$B$7:BC83, MATCH(Summary!$C$96, 'Projections - HU 2'!$B$7:$AX$7, FALSE), FALSE)</f>
        <v>5.5707355206508158E-2</v>
      </c>
      <c r="M96" s="60">
        <f>VLOOKUP($C$95, 'Projections - HU 3'!$B$7:BD83, MATCH(Summary!$C$96, 'Projections - HU 3'!$B$7:$AX$7, FALSE), FALSE)</f>
        <v>-0.12575985201332218</v>
      </c>
      <c r="N96" s="60">
        <f>VLOOKUP($C$95, 'Projections - HL 1'!$B$7:AY83, MATCH(Summary!$C$96, 'Projections - HL 1'!$B$7:$AX$7, FALSE), FALSE)</f>
        <v>5.2470111230218386E-2</v>
      </c>
      <c r="O96" s="60">
        <f>VLOOKUP($C$95, 'Projections - HL 2'!$B$7:AZ83, MATCH(Summary!$C$96, 'Projections - HL 2'!$B$7:$AX$7, FALSE), FALSE)</f>
        <v>5.2470111230218386E-2</v>
      </c>
      <c r="P96" s="60">
        <f>VLOOKUP($C$95, 'Projections - HL 3'!$B$7:BA83, MATCH(Summary!$C$96, 'Projections - HL 3'!$B$7:$AX$7, FALSE), FALSE)</f>
        <v>5.2470111230218608E-2</v>
      </c>
    </row>
    <row r="97" spans="2:16" ht="15.75" x14ac:dyDescent="0.6">
      <c r="B97" s="37"/>
      <c r="C97" s="44" t="s">
        <v>155</v>
      </c>
      <c r="D97" s="60" t="e">
        <f>'Site - NS'!AI12</f>
        <v>#NUM!</v>
      </c>
      <c r="E97" s="60"/>
      <c r="F97" s="60"/>
      <c r="G97" s="60"/>
      <c r="H97" s="60"/>
      <c r="I97" s="60"/>
      <c r="J97" s="60"/>
      <c r="K97" s="60"/>
      <c r="L97" s="60"/>
      <c r="M97" s="60"/>
      <c r="N97" s="60"/>
      <c r="O97" s="60"/>
      <c r="P97" s="60"/>
    </row>
    <row r="98" spans="2:16" x14ac:dyDescent="0.35">
      <c r="C98" s="44">
        <v>40</v>
      </c>
      <c r="D98" s="60" t="e">
        <f>'Site - NS'!AS12</f>
        <v>#NUM!</v>
      </c>
      <c r="E98" s="60">
        <f>VLOOKUP($C$95, 'Projections - Twiggs steel 1'!$B$7:AV85, MATCH(Summary!$C$98, 'Projections - Twiggs steel 1'!$B$7:$AX$7, FALSE), FALSE)</f>
        <v>7.4741989901958572E-2</v>
      </c>
      <c r="F98" s="60">
        <f>VLOOKUP($C$95, 'Projections - Twiggs steel 2'!$B$7:AW84, MATCH(Summary!$C$98, 'Projections - Twiggs steel 2'!$B$7:$AX$7, FALSE), FALSE)</f>
        <v>7.474198990195835E-2</v>
      </c>
      <c r="G98" s="60">
        <f>VLOOKUP($C$95, 'Projections - Twiggs steel 3'!$B$7:AX84, MATCH(Summary!$C$98, 'Projections - Twiggs steel 3'!$B$7:$AX$7, FALSE), FALSE)</f>
        <v>7.4753388149513045E-2</v>
      </c>
      <c r="H98" s="60">
        <f>VLOOKUP($C$95,'Projections - Twiggs office 1'!$B$7:BE84, MATCH(Summary!$C$98, 'Projections - Twiggs office 1'!$B$7:$AX$7, FALSE), FALSE)</f>
        <v>7.2824258720959101E-2</v>
      </c>
      <c r="I98" s="60">
        <f>VLOOKUP($C$95,'Projections - Twiggs office 2'!$B$7:BF84, MATCH(Summary!$C$98, 'Projections - Twiggs office 2'!$B$7:$AX$7, FALSE), FALSE)</f>
        <v>7.2824258720959101E-2</v>
      </c>
      <c r="J98" s="60">
        <f>VLOOKUP($C$95,'Projections - Twiggs office 3'!$B$7:BG84, MATCH(Summary!$C$98, 'Projections - Twiggs office 3'!$B$7:$AX$7, FALSE), FALSE)</f>
        <v>7.2824258720959101E-2</v>
      </c>
      <c r="K98" s="60">
        <f>VLOOKUP($C$95, 'Projections - HU 1'!$B$7:BB84, MATCH(Summary!$C$98, 'Projections - HU 1'!$B$7:$AX$7, FALSE), FALSE)</f>
        <v>8.0347564861271481E-2</v>
      </c>
      <c r="L98" s="60">
        <f>VLOOKUP($C$95, 'Projections - HU 2'!$B$7:BC84, MATCH(Summary!$C$98, 'Projections - HU 2'!$B$7:$AX$7, FALSE), FALSE)</f>
        <v>8.0345945918574913E-2</v>
      </c>
      <c r="M98" s="60">
        <f>VLOOKUP($C$95, 'Projections - HU 3'!$B$7:BD84, MATCH(Summary!$C$98, 'Projections - HU 3'!$B$7:$AX$7, FALSE), FALSE)</f>
        <v>-4.2098899142877122E-2</v>
      </c>
      <c r="N98" s="60">
        <f>VLOOKUP($C$95, 'Projections - HL 1'!$B$7:AY84, MATCH(Summary!$C$98, 'Projections - HL 1'!$B$7:$AX$7, FALSE), FALSE)</f>
        <v>7.7846965915223443E-2</v>
      </c>
      <c r="O98" s="60">
        <f>VLOOKUP($C$95, 'Projections - HL 2'!$B$7:AZ84, MATCH(Summary!$C$98, 'Projections - HL 2'!$B$7:$AX$7, FALSE), FALSE)</f>
        <v>7.7846965915223443E-2</v>
      </c>
      <c r="P98" s="60">
        <f>VLOOKUP($C$95, 'Projections - HL 3'!$B$7:BA84, MATCH(Summary!$C$98, 'Projections - HL 3'!$B$7:$AX$7, FALSE), FALSE)</f>
        <v>7.7846965915223665E-2</v>
      </c>
    </row>
    <row r="99" spans="2:16" x14ac:dyDescent="0.35">
      <c r="C99" s="44">
        <v>60</v>
      </c>
      <c r="D99" s="60" t="e">
        <f>'Site - NS'!BM12</f>
        <v>#NUM!</v>
      </c>
      <c r="E99" s="60">
        <f>VLOOKUP($C$95, 'Projections - Twiggs steel 1'!$B$7:BV86, MATCH(Summary!$C$99, 'Projections - Twiggs steel 1'!$B$7:$BX$7, FALSE), FALSE)</f>
        <v>7.8313212660080511E-2</v>
      </c>
      <c r="F99" s="60">
        <f>VLOOKUP($C$95, 'Projections - Twiggs steel 2'!$B$7:BW85, MATCH(Summary!$C$99, 'Projections - Twiggs steel 2'!$B$7:$BX$7, FALSE), FALSE)</f>
        <v>7.8313212660080289E-2</v>
      </c>
      <c r="G99" s="60">
        <f>VLOOKUP($C$95, 'Projections - Twiggs steel 3'!$B$7:BX85, MATCH(Summary!$C$99, 'Projections - Twiggs steel 3'!$B$7:$BX$7, FALSE), FALSE)</f>
        <v>7.8323687026360833E-2</v>
      </c>
      <c r="H99" s="60">
        <f>VLOOKUP($C$95,'Projections - Twiggs office 1'!$B$7:CE85, MATCH(Summary!$C$99,'Projections - Twiggs office 1'!$B$7:$BX$7, FALSE), FALSE)</f>
        <v>7.6553715597241112E-2</v>
      </c>
      <c r="I99" s="60">
        <f>VLOOKUP($C$95,'Projections - Twiggs office 2'!$B$7:CF85, MATCH(Summary!$C$99,'Projections - Twiggs office 2'!$B$7:$BX$7, FALSE), FALSE)</f>
        <v>7.6553715597241112E-2</v>
      </c>
      <c r="J99" s="60">
        <f>VLOOKUP($C$95,'Projections - Twiggs office 3'!$B$7:CG85, MATCH(Summary!$C$99,'Projections - Twiggs office 3'!$B$7:$BX$7, FALSE), FALSE)</f>
        <v>7.6553715597241112E-2</v>
      </c>
      <c r="K99" s="60">
        <f>VLOOKUP($C$95,'Projections - HU 1'!$B$7:CB85, MATCH(Summary!$C$99,'Projections - HU 1'!$B$7:$BX$7, FALSE), FALSE)</f>
        <v>8.3487485188211252E-2</v>
      </c>
      <c r="L99" s="60">
        <f>VLOOKUP($C$95,'Projections - HU 2'!$B$7:CC85, MATCH(Summary!$C$99,'Projections - HU 2'!$B$7:$BX$7, FALSE), FALSE)</f>
        <v>8.3485984275971425E-2</v>
      </c>
      <c r="M99" s="60">
        <f>VLOOKUP($C$95,'Projections - HU 3'!$B$7:CD85, MATCH(Summary!$C$99,'Projections - HU 3'!$B$7:$BX$7, FALSE), FALSE)</f>
        <v>-1.7824618648255242E-2</v>
      </c>
      <c r="N99" s="60">
        <f>VLOOKUP($C$95, 'Projections - HL 1'!$B$7:BY85, MATCH(Summary!$C$99, 'Projections - HL 1'!$B$7:$BX$7, FALSE), FALSE)</f>
        <v>8.1173642197052143E-2</v>
      </c>
      <c r="O99" s="60">
        <f>VLOOKUP($C$95, 'Projections - HL 2'!$B$7:BZ85, MATCH(Summary!$C$99, 'Projections - HL 2'!$B$7:$BX$7, FALSE), FALSE)</f>
        <v>8.1173642197052143E-2</v>
      </c>
      <c r="P99" s="60">
        <f>VLOOKUP($C$95, 'Projections - HL 3'!$B$7:CA85, MATCH(Summary!$C$99, 'Projections - HL 3'!$B$7:$BX$7, FALSE), FALSE)</f>
        <v>8.1173642197051921E-2</v>
      </c>
    </row>
    <row r="100" spans="2:16" x14ac:dyDescent="0.35">
      <c r="C100" s="45" t="s">
        <v>95</v>
      </c>
      <c r="D100" s="59"/>
      <c r="E100" s="59"/>
      <c r="F100" s="59"/>
      <c r="G100" s="59"/>
      <c r="H100" s="59"/>
      <c r="I100" s="59"/>
      <c r="J100" s="59"/>
      <c r="K100" s="59"/>
      <c r="L100" s="59"/>
      <c r="M100" s="59"/>
      <c r="N100" s="59"/>
      <c r="O100" s="59"/>
      <c r="P100" s="59"/>
    </row>
    <row r="101" spans="2:16" x14ac:dyDescent="0.35">
      <c r="C101" s="44">
        <v>40</v>
      </c>
      <c r="D101" s="59">
        <f>'Site - NS'!Y13</f>
        <v>0</v>
      </c>
      <c r="E101" s="59">
        <f>VLOOKUP($C$100,'Projections - Twiggs steel 1'!$B$7:AV87, MATCH(Summary!$C$101, 'Projections - Twiggs steel 1'!$B$7:$AX$7, FALSE), FALSE)</f>
        <v>276087.5</v>
      </c>
      <c r="F101" s="59">
        <f>VLOOKUP($C$100,'Projections - Twiggs steel 2'!$B$7:AW86, MATCH(Summary!$C$101, 'Projections - Twiggs steel 2'!$B$7:$AX$7, FALSE), FALSE)</f>
        <v>242957</v>
      </c>
      <c r="G101" s="59">
        <f>VLOOKUP($C$100,'Projections - Twiggs steel 3'!$B$7:AX86, MATCH(Summary!$C$101, 'Projections - Twiggs steel 3'!$B$7:$AX$7, FALSE), FALSE)</f>
        <v>92781.800000000047</v>
      </c>
      <c r="H101" s="59">
        <f>VLOOKUP($C$100,'Projections - Twiggs office 1'!$B$7:BE86, MATCH(Summary!$C$101, 'Projections - Twiggs office 1'!$B$7:$AX$7, FALSE), FALSE)</f>
        <v>180020.39999999991</v>
      </c>
      <c r="I101" s="59">
        <f>VLOOKUP($C$100,'Projections - Twiggs office 2'!$B$7:BF86, MATCH(Summary!$C$101, 'Projections - Twiggs office 2'!$B$7:$AX$7, FALSE), FALSE)</f>
        <v>117870.5</v>
      </c>
      <c r="J101" s="59">
        <f>VLOOKUP($C$100,'Projections - Twiggs office 3'!$B$7:BG86, MATCH(Summary!$C$101, 'Projections - Twiggs office 3'!$B$7:$AX$7, FALSE), FALSE)</f>
        <v>171448</v>
      </c>
      <c r="K101" s="59">
        <f>VLOOKUP($C$100,'Projections - HU 1'!$B$7:BB86, MATCH(Summary!$C$101, 'Projections - HU 1'!$B$7:$AX$7, FALSE), FALSE)</f>
        <v>881334.30000000028</v>
      </c>
      <c r="L101" s="59">
        <f>VLOOKUP($C$100,'Projections - HU 2'!$B$7:BC86, MATCH(Summary!$C$101, 'Projections - HU 2'!$B$7:$AX$7, FALSE), FALSE)</f>
        <v>432252</v>
      </c>
      <c r="M101" s="59">
        <f>VLOOKUP($C$100,'Projections - HU 3'!$B$7:BD86, MATCH(Summary!$C$101, 'Projections - HU 3'!$B$7:$AX$7, FALSE), FALSE)</f>
        <v>-172459</v>
      </c>
      <c r="N101" s="59">
        <f>VLOOKUP($C$100,'Projections - HL 1'!$B$7:AY86, MATCH(Summary!$C$101, 'Projections - HL 1'!$B$7:$AX$7, FALSE), FALSE)</f>
        <v>358871.5</v>
      </c>
      <c r="O101" s="59">
        <f>VLOOKUP($C$100,'Projections - HL 2'!$B$7:AZ86, MATCH(Summary!$C$101, 'Projections - HL 2'!$B$7:$AX$7, FALSE), FALSE)</f>
        <v>266259.5</v>
      </c>
      <c r="P101" s="59">
        <f>VLOOKUP($C$100,'Projections - HL 3'!$B$7:BA86, MATCH(Summary!$C$101, 'Projections - HL 3'!$B$7:$AX$7, FALSE), FALSE)</f>
        <v>104188.49999999999</v>
      </c>
    </row>
    <row r="102" spans="2:16" x14ac:dyDescent="0.35">
      <c r="C102" s="97" t="s">
        <v>155</v>
      </c>
      <c r="D102" s="59">
        <f>'Site - NS'!AI13</f>
        <v>0</v>
      </c>
      <c r="E102" s="59"/>
      <c r="F102" s="59"/>
      <c r="G102" s="59"/>
      <c r="H102" s="59"/>
      <c r="I102" s="59"/>
      <c r="J102" s="59"/>
      <c r="K102" s="59"/>
      <c r="L102" s="59"/>
      <c r="M102" s="59"/>
      <c r="N102" s="59"/>
      <c r="O102" s="59"/>
      <c r="P102" s="59"/>
    </row>
    <row r="103" spans="2:16" x14ac:dyDescent="0.35">
      <c r="C103" s="44">
        <v>40</v>
      </c>
      <c r="D103" s="59">
        <f>'Site - NS'!AS13</f>
        <v>0</v>
      </c>
      <c r="E103" s="59">
        <f>VLOOKUP($C$100,'Projections - Twiggs steel 1'!$B$7:AV88, MATCH(Summary!$C$103,'Projections - Twiggs steel 1'!$B$7:$AX$7, FALSE), FALSE)</f>
        <v>276087.5</v>
      </c>
      <c r="F103" s="59">
        <f>VLOOKUP($C$100,'Projections - Twiggs steel 2'!$B$7:AW87, MATCH(Summary!$C$103,'Projections - Twiggs steel 2'!$B$7:$AX$7, FALSE), FALSE)</f>
        <v>242957</v>
      </c>
      <c r="G103" s="59">
        <f>VLOOKUP($C$100,'Projections - Twiggs steel 3'!$B$7:AX87, MATCH(Summary!$C$103,'Projections - Twiggs steel 3'!$B$7:$AX$7, FALSE), FALSE)</f>
        <v>92781.800000000047</v>
      </c>
      <c r="H103" s="59">
        <f>VLOOKUP($C$100,'Projections - Twiggs office 1'!$B$7:BE87, MATCH(Summary!$C$103,'Projections - Twiggs office 1'!$B$7:$AX$7, FALSE), FALSE)</f>
        <v>180020.39999999991</v>
      </c>
      <c r="I103" s="59">
        <f>VLOOKUP($C$100,'Projections - Twiggs office 2'!$B$7:BF87, MATCH(Summary!$C$103,'Projections - Twiggs office 2'!$B$7:$AX$7, FALSE), FALSE)</f>
        <v>117870.5</v>
      </c>
      <c r="J103" s="59">
        <f>VLOOKUP($C$100,'Projections - Twiggs office 3'!$B$7:BG87, MATCH(Summary!$C$103,'Projections - Twiggs office 3'!$B$7:$AX$7, FALSE), FALSE)</f>
        <v>171448</v>
      </c>
      <c r="K103" s="59">
        <f>VLOOKUP($C$100,'Projections - HU 1'!$B$7:BB87, MATCH(Summary!$C$103,'Projections - HU 1'!$B$7:$AX$7, FALSE), FALSE)</f>
        <v>881334.30000000028</v>
      </c>
      <c r="L103" s="59">
        <f>VLOOKUP($C$100,'Projections - HU 2'!$B$7:BC87, MATCH(Summary!$C$103,'Projections - HU 2'!$B$7:$AX$7, FALSE), FALSE)</f>
        <v>432252</v>
      </c>
      <c r="M103" s="59">
        <f>VLOOKUP($C$100,'Projections - HU 3'!$B$7:BD87, MATCH(Summary!$C$103,'Projections - HU 3'!$B$7:$AX$7, FALSE), FALSE)</f>
        <v>-172459</v>
      </c>
      <c r="N103" s="59">
        <f>VLOOKUP($C$100,'Projections - HL 1'!$B$7:AY87, MATCH(Summary!$C$103,'Projections - HL 1'!$B$7:$AX$7, FALSE), FALSE)</f>
        <v>358871.5</v>
      </c>
      <c r="O103" s="59">
        <f>VLOOKUP($C$100,'Projections - HL 2'!$B$7:AZ87, MATCH(Summary!$C$103,'Projections - HL 2'!$B$7:$AX$7, FALSE), FALSE)</f>
        <v>266259.5</v>
      </c>
      <c r="P103" s="59">
        <f>VLOOKUP($C$100,'Projections - HL 3'!$B$7:BA87, MATCH(Summary!$C$103,'Projections - HL 3'!$B$7:$AX$7, FALSE), FALSE)</f>
        <v>104188.49999999999</v>
      </c>
    </row>
    <row r="104" spans="2:16" x14ac:dyDescent="0.35">
      <c r="C104" s="44">
        <v>60</v>
      </c>
      <c r="D104" s="59">
        <f>'Site - NS'!BM13</f>
        <v>0</v>
      </c>
      <c r="E104" s="59">
        <f>VLOOKUP($C$100, 'Projections - Twiggs steel 1'!$B$7:BV90, MATCH(Summary!$C$104, 'Projections - Twiggs steel 1'!$B$7:$BX$7, FALSE), FALSE)</f>
        <v>477837.5</v>
      </c>
      <c r="F104" s="59">
        <f>VLOOKUP($C$100, 'Projections - Twiggs steel 2'!$B$7:BW89, MATCH(Summary!$C$104, 'Projections - Twiggs steel 2'!$B$7:$BX$7, FALSE), FALSE)</f>
        <v>420497</v>
      </c>
      <c r="G104" s="59">
        <f>VLOOKUP($C$100, 'Projections - Twiggs steel 3'!$B$7:BX89, MATCH(Summary!$C$104, 'Projections - Twiggs steel 3'!$B$7:$BX$7, FALSE), FALSE)</f>
        <v>160577.79999999999</v>
      </c>
      <c r="H104" s="59">
        <f>VLOOKUP($C$100,'Projections - Twiggs office 1'!$B$7:CE89, MATCH(Summary!$C$104, 'Projections - Twiggs office 1'!$B$7:$BX$7, FALSE), FALSE)</f>
        <v>312908.40000000002</v>
      </c>
      <c r="I104" s="59">
        <f>VLOOKUP($C$100,'Projections - Twiggs office 2'!$B$7:CF89, MATCH(Summary!$C$104, 'Projections - Twiggs office 2'!$B$7:$BX$7, FALSE), FALSE)</f>
        <v>204880.5</v>
      </c>
      <c r="J104" s="59">
        <f>VLOOKUP($C$100,'Projections - Twiggs office 3'!$B$7:CG89, MATCH(Summary!$C$104, 'Projections - Twiggs office 3'!$B$7:$BX$7, FALSE), FALSE)</f>
        <v>298008</v>
      </c>
      <c r="K104" s="59">
        <f>VLOOKUP($C$100,'Projections - HU 1'!$B$7:CB89, MATCH(Summary!$C$104, 'Projections - HU 1'!$B$7:$BX$7, FALSE), FALSE)</f>
        <v>1508180.3000000012</v>
      </c>
      <c r="L104" s="59">
        <f>VLOOKUP($C$100,'Projections - HU 2'!$B$7:CC89, MATCH(Summary!$C$104, 'Projections - HU 2'!$B$7:$BX$7, FALSE), FALSE)</f>
        <v>739692</v>
      </c>
      <c r="M104" s="59">
        <f>VLOOKUP($C$100,'Projections - HU 3'!$B$7:CD89, MATCH(Summary!$C$104, 'Projections - HU 3'!$B$7:$BX$7, FALSE), FALSE)</f>
        <v>-122439</v>
      </c>
      <c r="N104" s="59">
        <f>VLOOKUP($C$100, 'Projections - HL 1'!$B$7:BY89, MATCH(Summary!$C$104, 'Projections - HL 1'!$B$7:$BX$7, FALSE), FALSE)</f>
        <v>617101.5</v>
      </c>
      <c r="O104" s="59">
        <f>VLOOKUP($C$100, 'Projections - HL 2'!$B$7:BZ89, MATCH(Summary!$C$104, 'Projections - HL 2'!$B$7:$BX$7, FALSE), FALSE)</f>
        <v>457849.5</v>
      </c>
      <c r="P104" s="59">
        <f>VLOOKUP($C$100, 'Projections - HL 3'!$B$7:CA89, MATCH(Summary!$C$104, 'Projections - HL 3'!$B$7:$BX$7, FALSE), FALSE)</f>
        <v>179158.49999999997</v>
      </c>
    </row>
    <row r="105" spans="2:16" hidden="1" x14ac:dyDescent="0.35">
      <c r="C105" s="95" t="s">
        <v>156</v>
      </c>
      <c r="D105" s="59"/>
      <c r="E105" s="59"/>
      <c r="F105" s="59"/>
      <c r="G105" s="59"/>
      <c r="H105" s="59"/>
      <c r="I105" s="59"/>
      <c r="J105" s="59"/>
      <c r="K105" s="59"/>
      <c r="L105" s="59"/>
      <c r="M105" s="59"/>
      <c r="N105" s="59"/>
      <c r="O105" s="59"/>
      <c r="P105" s="59"/>
    </row>
    <row r="106" spans="2:16" hidden="1" x14ac:dyDescent="0.35">
      <c r="C106" s="44">
        <v>20</v>
      </c>
      <c r="D106" s="59" t="e">
        <f>VLOOKUP($C$105, 'Projections - Twiggs steel 3'!$B$7:BP90, MATCH(Summary!$C106, 'Projections - Twiggs steel 3'!$B$7:$BM$7, FALSE), FALSE)</f>
        <v>#N/A</v>
      </c>
      <c r="E106" s="59" t="e">
        <f>VLOOKUP($C$105, 'Projections - Twiggs steel 1'!$B$7:BM91, MATCH(Summary!$C106, 'Projections - Twiggs steel 1'!$B$7:$BM$7, FALSE), FALSE)</f>
        <v>#N/A</v>
      </c>
      <c r="F106" s="59" t="e">
        <f>VLOOKUP($C$105, 'Projections - Twiggs steel 2'!$B$7:BN90, MATCH(Summary!$C106, 'Projections - Twiggs steel 2'!$B$7:$BM$7, FALSE), FALSE)</f>
        <v>#N/A</v>
      </c>
      <c r="G106" s="59" t="e">
        <f>VLOOKUP($C$105, 'Projections - Twiggs steel 3'!$B$7:BO90, MATCH(Summary!$C106, 'Projections - Twiggs steel 3'!$B$7:$BM$7, FALSE), FALSE)</f>
        <v>#N/A</v>
      </c>
      <c r="H106" s="59" t="e">
        <f>VLOOKUP($C$105, 'Projections - Twiggs office 1'!$B$7:BV90, MATCH(Summary!$C106, 'Projections - Twiggs office 1'!$B$7:$BM$7, FALSE), FALSE)</f>
        <v>#N/A</v>
      </c>
      <c r="I106" s="59" t="e">
        <f>VLOOKUP($C$105, 'Projections - Twiggs office 2'!$B$7:BW90, MATCH(Summary!$C106, 'Projections - Twiggs office 2'!$B$7:$BM$7, FALSE), FALSE)</f>
        <v>#N/A</v>
      </c>
      <c r="J106" s="59" t="e">
        <f>VLOOKUP($C$105, 'Projections - Twiggs office 3'!$B$7:BX90, MATCH(Summary!$C106, 'Projections - Twiggs office 3'!$B$7:$BM$7, FALSE), FALSE)</f>
        <v>#N/A</v>
      </c>
      <c r="K106" s="59" t="e">
        <f>VLOOKUP($C$105, 'Projections - HU 1'!$B$7:BS90, MATCH(Summary!$C106, 'Projections - HU 1'!$B$7:$BM$7, FALSE), FALSE)</f>
        <v>#N/A</v>
      </c>
      <c r="L106" s="59" t="e">
        <f>VLOOKUP($C$105, 'Projections - HU 2'!$B$7:BT90, MATCH(Summary!$C106, 'Projections - HU 2'!$B$7:$BM$7, FALSE), FALSE)</f>
        <v>#N/A</v>
      </c>
      <c r="M106" s="59" t="e">
        <f>VLOOKUP($C$105, 'Projections - HU 3'!$B$7:BU90, MATCH(Summary!$C106, 'Projections - HU 3'!$B$7:$BM$7, FALSE), FALSE)</f>
        <v>#N/A</v>
      </c>
      <c r="N106" s="59" t="e">
        <f>VLOOKUP($C$105, 'Projections - HL 1'!$B$7:BP90, MATCH(Summary!$C106, 'Projections - HL 1'!$B$7:$BM$7, FALSE), FALSE)</f>
        <v>#N/A</v>
      </c>
      <c r="O106" s="59" t="e">
        <f>VLOOKUP($C$105, 'Projections - HL 1'!$B$7:BQ90, MATCH(Summary!$C106, 'Projections - HL 1'!$B$7:$BM$7, FALSE), FALSE)</f>
        <v>#N/A</v>
      </c>
      <c r="P106" s="59" t="e">
        <f>VLOOKUP($C$105, 'Projections - HL 3'!$B$7:BR90, MATCH(Summary!$C106, 'Projections - HL 3'!$B$7:$BM$7, FALSE), FALSE)</f>
        <v>#N/A</v>
      </c>
    </row>
    <row r="107" spans="2:16" hidden="1" x14ac:dyDescent="0.35">
      <c r="C107" s="44">
        <v>40</v>
      </c>
      <c r="D107" s="59" t="e">
        <f>VLOOKUP($C$105, 'Projections - Twiggs steel 3'!$B$7:BP91, MATCH(Summary!$C107, 'Projections - Twiggs steel 3'!$B$7:$BM$7, FALSE), FALSE)</f>
        <v>#N/A</v>
      </c>
      <c r="E107" s="59" t="e">
        <f>VLOOKUP($C$105, 'Projections - Twiggs steel 1'!$B$7:BM92, MATCH(Summary!$C107, 'Projections - Twiggs steel 1'!$B$7:$BM$7, FALSE), FALSE)</f>
        <v>#N/A</v>
      </c>
      <c r="F107" s="59" t="e">
        <f>VLOOKUP($C$105, 'Projections - Twiggs steel 2'!$B$7:BN91, MATCH(Summary!$C107, 'Projections - Twiggs steel 2'!$B$7:$BM$7, FALSE), FALSE)</f>
        <v>#N/A</v>
      </c>
      <c r="G107" s="59" t="e">
        <f>VLOOKUP($C$105, 'Projections - Twiggs steel 3'!$B$7:BO91, MATCH(Summary!$C107, 'Projections - Twiggs steel 3'!$B$7:$BM$7, FALSE), FALSE)</f>
        <v>#N/A</v>
      </c>
      <c r="H107" s="59" t="e">
        <f>VLOOKUP($C$105, 'Projections - Twiggs office 1'!$B$7:BV91, MATCH(Summary!$C107,'Projections - Twiggs office 1'!$B$7:$BM$7, FALSE), FALSE)</f>
        <v>#N/A</v>
      </c>
      <c r="I107" s="59" t="e">
        <f>VLOOKUP($C$105, 'Projections - Twiggs office 2'!$B$7:BW91, MATCH(Summary!$C107,'Projections - Twiggs office 2'!$B$7:$BM$7, FALSE), FALSE)</f>
        <v>#N/A</v>
      </c>
      <c r="J107" s="59" t="e">
        <f>VLOOKUP($C$105, 'Projections - Twiggs office 3'!$B$7:BX91, MATCH(Summary!$C107,'Projections - Twiggs office 3'!$B$7:$BM$7, FALSE), FALSE)</f>
        <v>#N/A</v>
      </c>
      <c r="K107" s="59" t="e">
        <f>VLOOKUP($C$105, 'Projections - HU 1'!$B$7:BS91, MATCH(Summary!$C107,'Projections - HU 1'!$B$7:$BM$7, FALSE), FALSE)</f>
        <v>#N/A</v>
      </c>
      <c r="L107" s="59" t="e">
        <f>VLOOKUP($C$105, 'Projections - HU 2'!$B$7:BT91, MATCH(Summary!$C107,'Projections - HU 2'!$B$7:$BM$7, FALSE), FALSE)</f>
        <v>#N/A</v>
      </c>
      <c r="M107" s="59" t="e">
        <f>VLOOKUP($C$105, 'Projections - HU 3'!$B$7:BU91, MATCH(Summary!$C107,'Projections - HU 3'!$B$7:$BM$7, FALSE), FALSE)</f>
        <v>#N/A</v>
      </c>
      <c r="N107" s="59" t="e">
        <f>VLOOKUP($C$105, 'Projections - HL 1'!$B$7:BP91, MATCH(Summary!$C107, 'Projections - HL 1'!$B$7:$BM$7, FALSE), FALSE)</f>
        <v>#N/A</v>
      </c>
      <c r="O107" s="59" t="e">
        <f>VLOOKUP($C$105, 'Projections - HL 1'!$B$7:BQ91, MATCH(Summary!$C107, 'Projections - HL 1'!$B$7:$BM$7, FALSE), FALSE)</f>
        <v>#N/A</v>
      </c>
      <c r="P107" s="59" t="e">
        <f>VLOOKUP($C$105, 'Projections - HL 3'!$B$7:BR91, MATCH(Summary!$C107, 'Projections - HL 3'!$B$7:$BM$7, FALSE), FALSE)</f>
        <v>#N/A</v>
      </c>
    </row>
    <row r="108" spans="2:16" hidden="1" x14ac:dyDescent="0.35">
      <c r="C108" s="44">
        <v>60</v>
      </c>
      <c r="D108" s="59" t="e">
        <f>VLOOKUP($C$105, 'Projections - Twiggs steel 3'!$B$7:BP92, MATCH(Summary!$C108, 'Projections - Twiggs steel 3'!$B$7:$BM$7, FALSE), FALSE)</f>
        <v>#N/A</v>
      </c>
      <c r="E108" s="59" t="e">
        <f>VLOOKUP($C$105, 'Projections - Twiggs steel 1'!$B$7:BM93, MATCH(Summary!$C108, 'Projections - Twiggs steel 1'!$B$7:$BM$7, FALSE), FALSE)</f>
        <v>#N/A</v>
      </c>
      <c r="F108" s="59" t="e">
        <f>VLOOKUP($C$105, 'Projections - Twiggs steel 2'!$B$7:BN92, MATCH(Summary!$C108, 'Projections - Twiggs steel 2'!$B$7:$BM$7, FALSE), FALSE)</f>
        <v>#N/A</v>
      </c>
      <c r="G108" s="59" t="e">
        <f>VLOOKUP($C$105, 'Projections - Twiggs steel 3'!$B$7:BO92, MATCH(Summary!$C108, 'Projections - Twiggs steel 3'!$B$7:$BM$7, FALSE), FALSE)</f>
        <v>#N/A</v>
      </c>
      <c r="H108" s="59" t="e">
        <f>VLOOKUP($C$105, 'Projections - Twiggs office 1'!$B$7:BV92, MATCH(Summary!$C108, 'Projections - Twiggs office 1'!$B$7:$BM$7, FALSE), FALSE)</f>
        <v>#N/A</v>
      </c>
      <c r="I108" s="59" t="e">
        <f>VLOOKUP($C$105, 'Projections - Twiggs office 2'!$B$7:BW92, MATCH(Summary!$C108, 'Projections - Twiggs office 2'!$B$7:$BM$7, FALSE), FALSE)</f>
        <v>#N/A</v>
      </c>
      <c r="J108" s="59" t="e">
        <f>VLOOKUP($C$105, 'Projections - Twiggs office 3'!$B$7:BX92, MATCH(Summary!$C108, 'Projections - Twiggs office 3'!$B$7:$BM$7, FALSE), FALSE)</f>
        <v>#N/A</v>
      </c>
      <c r="K108" s="59" t="e">
        <f>VLOOKUP($C$105, 'Projections - HU 1'!$B$7:BS92, MATCH(Summary!$C108, 'Projections - HU 1'!$B$7:$BM$7, FALSE), FALSE)</f>
        <v>#N/A</v>
      </c>
      <c r="L108" s="59" t="e">
        <f>VLOOKUP($C$105, 'Projections - HU 2'!$B$7:BT92, MATCH(Summary!$C108, 'Projections - HU 2'!$B$7:$BM$7, FALSE), FALSE)</f>
        <v>#N/A</v>
      </c>
      <c r="M108" s="59" t="e">
        <f>VLOOKUP($C$105, 'Projections - HU 3'!$B$7:BU92, MATCH(Summary!$C108, 'Projections - HU 3'!$B$7:$BM$7, FALSE), FALSE)</f>
        <v>#N/A</v>
      </c>
      <c r="N108" s="59" t="e">
        <f>VLOOKUP($C$105, 'Projections - HL 1'!$B$7:BP92, MATCH(Summary!$C108, 'Projections - HL 1'!$B$7:$BM$7, FALSE), FALSE)</f>
        <v>#N/A</v>
      </c>
      <c r="O108" s="59" t="e">
        <f>VLOOKUP($C$105, 'Projections - HL 1'!$B$7:BQ92, MATCH(Summary!$C108, 'Projections - HL 1'!$B$7:$BM$7, FALSE), FALSE)</f>
        <v>#N/A</v>
      </c>
      <c r="P108" s="59" t="e">
        <f>VLOOKUP($C$105, 'Projections - HL 3'!$B$7:BR92, MATCH(Summary!$C108, 'Projections - HL 3'!$B$7:$BM$7, FALSE), FALSE)</f>
        <v>#N/A</v>
      </c>
    </row>
    <row r="109" spans="2:16" x14ac:dyDescent="0.35">
      <c r="C109" s="95" t="s">
        <v>157</v>
      </c>
      <c r="D109" s="59"/>
      <c r="E109" s="59"/>
      <c r="F109" s="59"/>
      <c r="G109" s="59"/>
      <c r="H109" s="59"/>
      <c r="I109" s="59"/>
      <c r="J109" s="59"/>
      <c r="K109" s="59"/>
      <c r="L109" s="59"/>
      <c r="M109" s="59"/>
      <c r="N109" s="59"/>
      <c r="O109" s="59"/>
      <c r="P109" s="59"/>
    </row>
    <row r="110" spans="2:16" x14ac:dyDescent="0.35">
      <c r="C110" s="44" t="s">
        <v>158</v>
      </c>
      <c r="D110" s="59">
        <f>'Site - NS'!C31/60</f>
        <v>0</v>
      </c>
      <c r="E110" s="59">
        <f>'Projections - Twiggs steel 1'!$C$27/60</f>
        <v>6397.8833333333332</v>
      </c>
      <c r="F110" s="59">
        <f>'Projections - Twiggs steel 2'!$C$26/60</f>
        <v>5630.1373333333368</v>
      </c>
      <c r="G110" s="59">
        <f>'Projections - Twiggs steel 3'!$C$26/60</f>
        <v>2149.9246666666631</v>
      </c>
      <c r="H110" s="59">
        <f>'Projections - Twiggs office 1'!$C$26/60</f>
        <v>3783.561599999995</v>
      </c>
      <c r="I110" s="59">
        <f>'Projections - Twiggs office 2'!$C$26/60</f>
        <v>2477.3320000000008</v>
      </c>
      <c r="J110" s="59">
        <f>'Projections - Twiggs office 3'!$C$26/60</f>
        <v>3603.3920000000048</v>
      </c>
      <c r="K110" s="59">
        <f>'Projections - HU 1'!$C$26/60</f>
        <v>9217.9844999999968</v>
      </c>
      <c r="L110" s="59">
        <f>'Projections - HU 2'!$C$26/60</f>
        <v>4521.0149999999976</v>
      </c>
      <c r="M110" s="59">
        <f>'Projections - HU 3'!$C$26/60</f>
        <v>1105.1369999999986</v>
      </c>
      <c r="N110" s="59">
        <f>'Projections - HL 1'!$C$26/60</f>
        <v>4789.903000000003</v>
      </c>
      <c r="O110" s="59">
        <f>'Projections - HL 2'!$C$26/60</f>
        <v>3553.7990000000013</v>
      </c>
      <c r="P110" s="59">
        <f>'Projections - HL 3'!$C$26/60</f>
        <v>1390.6170000000016</v>
      </c>
    </row>
    <row r="111" spans="2:16" x14ac:dyDescent="0.35">
      <c r="C111" s="44" t="s">
        <v>159</v>
      </c>
      <c r="D111" s="59">
        <f>'Site - NS'!C31/6</f>
        <v>0</v>
      </c>
      <c r="E111" s="59">
        <f>'Projections - Twiggs steel 1'!$C$27/6</f>
        <v>63978.833333333336</v>
      </c>
      <c r="F111" s="59">
        <f>'Projections - Twiggs steel 2'!$C$26/6</f>
        <v>56301.373333333373</v>
      </c>
      <c r="G111" s="59">
        <f>'Projections - Twiggs steel 3'!$C$26/6</f>
        <v>21499.246666666633</v>
      </c>
      <c r="H111" s="59">
        <f>'Projections - Twiggs office 1'!$C$26/6</f>
        <v>37835.615999999951</v>
      </c>
      <c r="I111" s="59">
        <f>'Projections - Twiggs office 2'!$C$26/6</f>
        <v>24773.320000000007</v>
      </c>
      <c r="J111" s="59">
        <f>'Projections - Twiggs office 3'!$C$26/6</f>
        <v>36033.920000000049</v>
      </c>
      <c r="K111" s="59">
        <f>'Projections - HU 1'!$C$26/6</f>
        <v>92179.844999999972</v>
      </c>
      <c r="L111" s="59">
        <f>'Projections - HU 2'!$C$26/6</f>
        <v>45210.149999999972</v>
      </c>
      <c r="M111" s="59">
        <f>'Projections - HU 3'!$C$26/6</f>
        <v>11051.369999999986</v>
      </c>
      <c r="N111" s="59">
        <f>'Projections - HL 1'!$C$26/6</f>
        <v>47899.030000000028</v>
      </c>
      <c r="O111" s="59">
        <f>'Projections - HL 2'!$C$26/6</f>
        <v>35537.990000000013</v>
      </c>
      <c r="P111" s="59">
        <f>'Projections - HL 3'!$C$26/6</f>
        <v>13906.170000000015</v>
      </c>
    </row>
    <row r="112" spans="2:16" x14ac:dyDescent="0.35">
      <c r="C112" s="43" t="s">
        <v>160</v>
      </c>
      <c r="D112" s="59">
        <f>'Site - NS'!E45</f>
        <v>0</v>
      </c>
      <c r="E112" s="61"/>
      <c r="F112" s="61"/>
      <c r="G112" s="61"/>
      <c r="H112" s="61"/>
      <c r="I112" s="61"/>
      <c r="J112" s="38"/>
    </row>
    <row r="113" spans="2:14" x14ac:dyDescent="0.35">
      <c r="C113" s="43"/>
      <c r="D113" s="220"/>
      <c r="E113" s="61"/>
      <c r="F113" s="61"/>
      <c r="G113" s="61"/>
      <c r="H113" s="61"/>
      <c r="I113" s="61"/>
      <c r="J113" s="38"/>
    </row>
    <row r="114" spans="2:14" x14ac:dyDescent="0.35">
      <c r="C114" s="43" t="s">
        <v>161</v>
      </c>
      <c r="D114" s="220" t="e">
        <f>D88/'Site - NS'!F10</f>
        <v>#DIV/0!</v>
      </c>
      <c r="E114" s="61"/>
      <c r="F114" s="61"/>
      <c r="G114" s="61"/>
      <c r="H114" s="61"/>
      <c r="I114" s="61"/>
      <c r="J114" s="38"/>
    </row>
    <row r="115" spans="2:14" x14ac:dyDescent="0.35">
      <c r="B115" s="21" t="s">
        <v>162</v>
      </c>
      <c r="C115" s="44">
        <f>'New Site'!N10</f>
        <v>20</v>
      </c>
      <c r="D115" s="59">
        <f>VLOOKUP($C$90,'Site - NS'!$B$7:AX108, MATCH(Summary!$C$115, 'Site - NS'!$B$7:$AX$7, FALSE), FALSE)</f>
        <v>0</v>
      </c>
    </row>
    <row r="116" spans="2:14" x14ac:dyDescent="0.35">
      <c r="B116" s="21" t="s">
        <v>94</v>
      </c>
      <c r="C116" s="44">
        <f>'New Site'!N10</f>
        <v>20</v>
      </c>
      <c r="D116" s="264" t="e">
        <f>VLOOKUP($C$95,'Site - NS'!$B$7:AX108, MATCH(Summary!$C$115, 'Site - NS'!$B$7:$AX$7, FALSE), FALSE)</f>
        <v>#N/A</v>
      </c>
    </row>
    <row r="117" spans="2:14" x14ac:dyDescent="0.35">
      <c r="B117" s="21" t="s">
        <v>95</v>
      </c>
      <c r="C117" s="44">
        <f>'New Site'!N10</f>
        <v>20</v>
      </c>
      <c r="D117" s="59" t="e">
        <f>VLOOKUP($C$100,'Site - NS'!$B$7:AX108, MATCH(Summary!$C$115, 'Site - NS'!$B$7:$AX$7, FALSE), FALSE)</f>
        <v>#N/A</v>
      </c>
    </row>
    <row r="118" spans="2:14" ht="14.25" x14ac:dyDescent="0.4">
      <c r="C118" s="21" t="s">
        <v>92</v>
      </c>
      <c r="D118" s="389"/>
      <c r="E118" s="390" t="s">
        <v>26</v>
      </c>
      <c r="F118" s="390"/>
      <c r="G118" s="390"/>
      <c r="H118" s="390"/>
      <c r="I118" s="390"/>
      <c r="J118" s="18"/>
      <c r="K118" s="18"/>
    </row>
    <row r="119" spans="2:14" ht="14.25" x14ac:dyDescent="0.4">
      <c r="C119" s="44">
        <f>'New Site'!N10</f>
        <v>20</v>
      </c>
      <c r="D119" s="391">
        <f>VLOOKUP($C$118,'Site - NS'!$B$7:AX108, MATCH(Summary!$C$119, 'Site - NS'!$B$7:$AX$7, FALSE), FALSE)</f>
        <v>0</v>
      </c>
      <c r="E119" s="391"/>
      <c r="F119" s="389"/>
      <c r="G119" s="389">
        <f>VLOOKUP($C$118,'Site - TS'!$B$7:BA108, MATCH(Summary!$C$120, 'Site - TS'!$B$7:$AX$7, FALSE), FALSE)</f>
        <v>6199.2011061977028</v>
      </c>
      <c r="H119" s="389"/>
      <c r="I119" s="389"/>
      <c r="J119" s="392">
        <f>VLOOKUP($C$118,'Site - HU'!$B$7:BD108, MATCH(Summary!$C$121, 'Site - HU'!$B$7:$AX$7, FALSE), FALSE)</f>
        <v>16835.768073686002</v>
      </c>
      <c r="K119" s="18"/>
      <c r="L119" s="39"/>
      <c r="M119" s="39"/>
      <c r="N119" s="39"/>
    </row>
    <row r="120" spans="2:14" ht="14.25" x14ac:dyDescent="0.4">
      <c r="C120" s="44">
        <f>'Twiggs Stores'!N10</f>
        <v>20</v>
      </c>
      <c r="D120" s="391">
        <f>VLOOKUP(E118,'Site - NS'!$B$7:AX108, MATCH(Summary!$C$119, 'Site - NS'!$B$7:$AX$7, FALSE), FALSE)</f>
        <v>0</v>
      </c>
      <c r="E120" s="391"/>
      <c r="F120" s="389"/>
      <c r="G120" s="389">
        <f>VLOOKUP(E118,'Site - TS'!$B$7:BA108, MATCH(Summary!$C$120, 'Site - TS'!$B$7:$AX$7, FALSE), FALSE)</f>
        <v>34952.551387938351</v>
      </c>
      <c r="H120" s="389"/>
      <c r="I120" s="389"/>
      <c r="J120" s="392">
        <f>VLOOKUP(E118,'Site - HU'!$B$7:BD108, MATCH(Summary!$C$121, 'Site - HU'!$B$7:$AX$7, FALSE), FALSE)</f>
        <v>62935.194000024232</v>
      </c>
      <c r="K120" s="18"/>
      <c r="L120" s="39"/>
      <c r="M120" s="39"/>
      <c r="N120" s="39"/>
    </row>
    <row r="121" spans="2:14" ht="14.25" x14ac:dyDescent="0.4">
      <c r="C121" s="44">
        <f>'Highfields Upper'!N10</f>
        <v>20</v>
      </c>
      <c r="D121" s="391">
        <f>VLOOKUP(E121,'Site - NS'!$B$7:AX108, MATCH(Summary!$C$119, 'Site - NS'!$B$7:$AX$7, FALSE), FALSE)</f>
        <v>0</v>
      </c>
      <c r="E121" s="391" t="s">
        <v>28</v>
      </c>
      <c r="F121" s="389"/>
      <c r="G121" s="389">
        <f>VLOOKUP(H121,'Site - TS'!$B$7:BA108, MATCH(Summary!$C$120, 'Site - TS'!$B$7:$AX$7, FALSE), FALSE)</f>
        <v>488.76014838307646</v>
      </c>
      <c r="H121" s="389" t="s">
        <v>28</v>
      </c>
      <c r="I121" s="389"/>
      <c r="J121" s="392">
        <f>VLOOKUP(K121,'Site - HU'!$B$7:BD108, MATCH(Summary!$C$121, 'Site - HU'!$B$7:$AX$7, FALSE), FALSE)</f>
        <v>1599.5786674355231</v>
      </c>
      <c r="K121" s="18" t="s">
        <v>28</v>
      </c>
      <c r="L121" s="39"/>
      <c r="M121" s="39"/>
      <c r="N121" s="39"/>
    </row>
    <row r="122" spans="2:14" ht="14.25" x14ac:dyDescent="0.4">
      <c r="C122" s="39"/>
      <c r="D122" s="393">
        <f>VLOOKUP(E122,'Site - NS'!$B$7:AX108, MATCH(Summary!$C$119, 'Site - NS'!$B$7:$AX$7, FALSE), FALSE)</f>
        <v>0</v>
      </c>
      <c r="E122" s="393" t="s">
        <v>137</v>
      </c>
      <c r="F122" s="394"/>
      <c r="G122" s="394">
        <f>VLOOKUP(H122,'Site - TS'!$B$7:BA108, MATCH(Summary!$C$120, 'Site - TS'!$B$7:$AX$7, FALSE), FALSE)</f>
        <v>6687.9612545807795</v>
      </c>
      <c r="H122" s="394" t="s">
        <v>137</v>
      </c>
      <c r="I122" s="394"/>
      <c r="J122" s="392">
        <f>VLOOKUP(K122,'Site - HU'!$B$7:BD108, MATCH(Summary!$C$121, 'Site - HU'!$B$7:$AX$7, FALSE), FALSE)</f>
        <v>18435.346741121524</v>
      </c>
      <c r="K122" s="18" t="s">
        <v>137</v>
      </c>
    </row>
    <row r="123" spans="2:14" ht="14.25" x14ac:dyDescent="0.4">
      <c r="D123" s="393">
        <f>VLOOKUP(E123,'Site - NS'!$B$7:AX108, MATCH(Summary!$C$119, 'Site - NS'!$B$7:$AX$7, FALSE), FALSE)</f>
        <v>0</v>
      </c>
      <c r="E123" s="393" t="s">
        <v>113</v>
      </c>
      <c r="F123" s="394"/>
      <c r="G123" s="394">
        <f>VLOOKUP(H123,'Site - TS'!$B$7:BA108, MATCH(Summary!$C$120, 'Site - TS'!$B$7:$AX$7, FALSE), FALSE)</f>
        <v>122116.46764037471</v>
      </c>
      <c r="H123" s="394" t="s">
        <v>113</v>
      </c>
      <c r="I123" s="394"/>
      <c r="J123" s="392">
        <f>VLOOKUP(K123,'Site - HU'!$B$7:BD108, MATCH(Summary!$C$121, 'Site - HU'!$B$7:$AX$7, FALSE), FALSE)</f>
        <v>336613.70603923593</v>
      </c>
      <c r="K123" s="18" t="s">
        <v>113</v>
      </c>
    </row>
    <row r="124" spans="2:14" ht="14.25" x14ac:dyDescent="0.4">
      <c r="C124" s="166">
        <v>20</v>
      </c>
      <c r="D124" s="393">
        <f>VLOOKUP(E124,'Site - NS'!$B$7:AX108, MATCH(Summary!$C$119, 'Site - NS'!$B$7:$AX$7, FALSE), FALSE)</f>
        <v>0</v>
      </c>
      <c r="E124" s="393" t="s">
        <v>138</v>
      </c>
      <c r="F124" s="394"/>
      <c r="G124" s="394">
        <f>VLOOKUP(H124,'Site - TS'!$B$7:BA108, MATCH(Summary!$C$120, 'Site - TS'!$B$7:$AX$7, FALSE), FALSE)</f>
        <v>37702.551387938358</v>
      </c>
      <c r="H124" s="394" t="s">
        <v>138</v>
      </c>
      <c r="I124" s="394"/>
      <c r="J124" s="394">
        <f>VLOOKUP(K124,'Site - HU'!$B$7:BD108, MATCH(Summary!$C$121, 'Site - HU'!$B$7:$AX$7, FALSE), FALSE)</f>
        <v>71935.194000024232</v>
      </c>
      <c r="K124" s="394" t="s">
        <v>138</v>
      </c>
      <c r="L124" s="167"/>
      <c r="M124" s="167"/>
      <c r="N124" s="167"/>
    </row>
    <row r="125" spans="2:14" ht="14.25" x14ac:dyDescent="0.4">
      <c r="C125" s="166"/>
      <c r="D125" s="395" t="e">
        <f>'Site - NS'!Y88</f>
        <v>#DIV/0!</v>
      </c>
      <c r="E125" s="393" t="s">
        <v>15</v>
      </c>
      <c r="F125" s="394"/>
      <c r="G125" s="394">
        <f>'Site - TS'!AB88</f>
        <v>0</v>
      </c>
      <c r="H125" s="394" t="s">
        <v>15</v>
      </c>
      <c r="I125" s="394"/>
      <c r="J125" s="394">
        <f>'Site - HU'!AE88</f>
        <v>0</v>
      </c>
      <c r="K125" s="394" t="s">
        <v>15</v>
      </c>
      <c r="L125" s="167"/>
      <c r="M125" s="167"/>
      <c r="N125" s="167"/>
    </row>
    <row r="126" spans="2:14" ht="14.25" x14ac:dyDescent="0.4">
      <c r="C126" s="168"/>
      <c r="D126" s="395" t="e">
        <f>VLOOKUP(E126,'Site - NS'!$B$7:AX108, MATCH(Summary!$C$124, 'Site - NS'!$B$7:$AX$7, FALSE), FALSE)</f>
        <v>#NUM!</v>
      </c>
      <c r="E126" s="393" t="s">
        <v>24</v>
      </c>
      <c r="F126" s="394"/>
      <c r="G126" s="394" t="e">
        <f>VLOOKUP(H126,'Site - TS'!$B$7:BA108, MATCH(Summary!$C$124, 'Site - TS'!$B$7:$AX$7, FALSE), FALSE)</f>
        <v>#NUM!</v>
      </c>
      <c r="H126" s="394" t="s">
        <v>24</v>
      </c>
      <c r="I126" s="394"/>
      <c r="J126" s="394" t="e">
        <f>VLOOKUP(K126,'Site - HU'!$B$7:BD108, MATCH(Summary!$C$124, 'Site - HU'!$B$7:$AX$7, FALSE), FALSE)</f>
        <v>#NUM!</v>
      </c>
      <c r="K126" s="394" t="s">
        <v>24</v>
      </c>
      <c r="L126" s="167"/>
      <c r="M126" s="167"/>
      <c r="N126" s="167"/>
    </row>
    <row r="127" spans="2:14" ht="14.25" x14ac:dyDescent="0.4">
      <c r="C127" s="360" t="s">
        <v>163</v>
      </c>
      <c r="D127" s="396">
        <f>VLOOKUP(E127,'Site - NS'!$B$7:AX108, MATCH(Summary!$C$124, 'Site - NS'!$B$7:$AX$7, FALSE), FALSE)</f>
        <v>0</v>
      </c>
      <c r="E127" s="397" t="s">
        <v>27</v>
      </c>
      <c r="F127" s="398"/>
      <c r="G127" s="398">
        <f>VLOOKUP(H127,'Site - TS'!$B$7:BA108, MATCH(Summary!$C$124, 'Site - TS'!$B$7:$AX$7, FALSE), FALSE)</f>
        <v>0</v>
      </c>
      <c r="H127" s="398" t="s">
        <v>27</v>
      </c>
      <c r="I127" s="398"/>
      <c r="J127" s="398">
        <f>VLOOKUP(K127,'Site - HU'!$B$7:BD108, MATCH(Summary!$C$124, 'Site - HU'!$B$7:$AX$7, FALSE), FALSE)</f>
        <v>0</v>
      </c>
      <c r="K127" s="398" t="s">
        <v>27</v>
      </c>
      <c r="L127" s="170"/>
      <c r="M127" s="170"/>
      <c r="N127" s="170"/>
    </row>
    <row r="128" spans="2:14" x14ac:dyDescent="0.35">
      <c r="C128" s="361">
        <v>0.1</v>
      </c>
      <c r="D128" s="167">
        <f>VLOOKUP(E128,'Site - NS'!$B$7:AX108, MATCH(Summary!$C$124, 'Site - NS'!$B$7:$AX$7, FALSE), FALSE)</f>
        <v>0</v>
      </c>
      <c r="E128" s="57" t="s">
        <v>278</v>
      </c>
      <c r="G128" s="56">
        <f>VLOOKUP(E128,'Site - TS'!$B$7:AX108, MATCH(Summary!$C$120, 'Site - TS'!$B$7:$AX$7, FALSE), FALSE)</f>
        <v>0</v>
      </c>
      <c r="J128" s="388">
        <f>VLOOKUP(E128,'Site - HU'!$B$7:AX108, MATCH(Summary!$C$121, 'Site - HU'!$B$7:$AX$7, FALSE), FALSE)</f>
        <v>0</v>
      </c>
      <c r="L128" s="167"/>
      <c r="M128" s="167"/>
      <c r="N128" s="167"/>
    </row>
    <row r="129" spans="3:14" x14ac:dyDescent="0.35">
      <c r="C129" s="171"/>
      <c r="D129" s="167"/>
      <c r="E129" s="167" t="s">
        <v>269</v>
      </c>
      <c r="F129" s="167"/>
      <c r="G129" s="167"/>
      <c r="H129" s="167" t="s">
        <v>270</v>
      </c>
      <c r="I129" s="167"/>
      <c r="J129" s="167"/>
      <c r="K129" s="167" t="s">
        <v>271</v>
      </c>
      <c r="L129" s="167"/>
      <c r="M129" s="167"/>
      <c r="N129" s="167"/>
    </row>
    <row r="130" spans="3:14" x14ac:dyDescent="0.35">
      <c r="C130" s="171"/>
      <c r="D130" s="167"/>
      <c r="E130" s="167"/>
      <c r="F130" s="167"/>
      <c r="G130" s="167"/>
      <c r="H130" s="167"/>
      <c r="I130" s="167"/>
      <c r="J130" s="167"/>
      <c r="K130" s="167"/>
      <c r="L130" s="167"/>
      <c r="M130" s="167"/>
      <c r="N130" s="167"/>
    </row>
    <row r="131" spans="3:14" x14ac:dyDescent="0.35">
      <c r="C131" s="171"/>
      <c r="D131" s="167"/>
      <c r="E131" s="167"/>
      <c r="F131" s="167"/>
      <c r="G131" s="167"/>
      <c r="H131" s="167"/>
      <c r="I131" s="167"/>
      <c r="J131" s="167"/>
      <c r="K131" s="167"/>
      <c r="L131" s="167"/>
      <c r="M131" s="167"/>
      <c r="N131" s="167"/>
    </row>
    <row r="132" spans="3:14" x14ac:dyDescent="0.35">
      <c r="C132" s="168"/>
      <c r="D132" s="167"/>
      <c r="E132" s="167"/>
      <c r="F132" s="167"/>
      <c r="G132" s="167"/>
      <c r="H132" s="167"/>
      <c r="I132" s="167"/>
      <c r="J132" s="167"/>
      <c r="K132" s="167"/>
      <c r="L132" s="167"/>
      <c r="M132" s="167"/>
      <c r="N132" s="167"/>
    </row>
    <row r="133" spans="3:14" x14ac:dyDescent="0.35">
      <c r="C133" s="171"/>
      <c r="D133" s="172"/>
      <c r="E133" s="172"/>
      <c r="F133" s="172"/>
      <c r="G133" s="172"/>
      <c r="H133" s="172"/>
      <c r="I133" s="172"/>
      <c r="J133" s="172"/>
      <c r="K133" s="172"/>
      <c r="L133" s="172"/>
      <c r="M133" s="172"/>
      <c r="N133" s="172"/>
    </row>
    <row r="134" spans="3:14" x14ac:dyDescent="0.35">
      <c r="C134" s="171"/>
      <c r="D134" s="172"/>
      <c r="E134" s="172"/>
      <c r="F134" s="172"/>
      <c r="G134" s="172"/>
      <c r="H134" s="172"/>
      <c r="I134" s="172"/>
      <c r="J134" s="172"/>
      <c r="K134" s="172"/>
      <c r="L134" s="172"/>
      <c r="M134" s="172"/>
      <c r="N134" s="172"/>
    </row>
    <row r="135" spans="3:14" x14ac:dyDescent="0.35">
      <c r="C135" s="171"/>
      <c r="D135" s="172"/>
      <c r="E135" s="172"/>
      <c r="F135" s="172"/>
      <c r="G135" s="172"/>
      <c r="H135" s="172"/>
      <c r="I135" s="172"/>
      <c r="J135" s="172"/>
      <c r="K135" s="172"/>
      <c r="L135" s="172"/>
      <c r="M135" s="172"/>
      <c r="N135" s="172"/>
    </row>
    <row r="136" spans="3:14" x14ac:dyDescent="0.35">
      <c r="D136" s="167"/>
      <c r="E136" s="167"/>
      <c r="F136" s="167"/>
      <c r="G136" s="167"/>
      <c r="H136" s="167"/>
      <c r="I136" s="167"/>
      <c r="J136" s="167"/>
      <c r="K136" s="167"/>
      <c r="L136" s="167"/>
      <c r="M136" s="167"/>
      <c r="N136" s="167"/>
    </row>
    <row r="137" spans="3:14" x14ac:dyDescent="0.35">
      <c r="C137" s="171"/>
      <c r="D137" s="167"/>
      <c r="E137" s="167"/>
      <c r="F137" s="167"/>
      <c r="G137" s="167"/>
      <c r="H137" s="167"/>
      <c r="I137" s="167"/>
      <c r="J137" s="167"/>
      <c r="K137" s="167"/>
      <c r="L137" s="167"/>
      <c r="M137" s="167"/>
      <c r="N137" s="167"/>
    </row>
    <row r="138" spans="3:14" x14ac:dyDescent="0.35">
      <c r="C138" s="171"/>
      <c r="D138" s="167"/>
      <c r="E138" s="167"/>
      <c r="F138" s="167"/>
      <c r="G138" s="167"/>
      <c r="H138" s="167"/>
      <c r="I138" s="167"/>
      <c r="J138" s="167"/>
      <c r="K138" s="167"/>
      <c r="L138" s="167"/>
      <c r="M138" s="167"/>
      <c r="N138" s="167"/>
    </row>
    <row r="139" spans="3:14" x14ac:dyDescent="0.35">
      <c r="C139" s="171"/>
      <c r="D139" s="167"/>
      <c r="E139" s="167"/>
      <c r="F139" s="167"/>
      <c r="G139" s="167"/>
      <c r="H139" s="167"/>
      <c r="I139" s="167"/>
      <c r="J139" s="167"/>
      <c r="K139" s="167"/>
      <c r="L139" s="167"/>
      <c r="M139" s="167"/>
      <c r="N139" s="167"/>
    </row>
    <row r="140" spans="3:14" x14ac:dyDescent="0.35">
      <c r="C140" s="173"/>
      <c r="D140" s="167"/>
      <c r="E140" s="167"/>
      <c r="F140" s="167"/>
      <c r="G140" s="167"/>
      <c r="H140" s="167"/>
      <c r="I140" s="167"/>
      <c r="J140" s="167"/>
      <c r="K140" s="167"/>
      <c r="L140" s="167"/>
      <c r="M140" s="167"/>
      <c r="N140" s="167"/>
    </row>
    <row r="141" spans="3:14" x14ac:dyDescent="0.35">
      <c r="C141" s="173"/>
      <c r="D141" s="167"/>
      <c r="E141" s="167"/>
      <c r="F141" s="167"/>
      <c r="G141" s="167"/>
      <c r="H141" s="167"/>
      <c r="I141" s="167"/>
      <c r="J141" s="167"/>
      <c r="K141" s="167"/>
      <c r="L141" s="167"/>
      <c r="M141" s="167"/>
      <c r="N141" s="167"/>
    </row>
    <row r="142" spans="3:14" x14ac:dyDescent="0.35">
      <c r="C142" s="173"/>
      <c r="D142" s="167"/>
      <c r="E142" s="167"/>
      <c r="F142" s="167"/>
      <c r="G142" s="167"/>
      <c r="H142" s="167"/>
      <c r="I142" s="167"/>
      <c r="J142" s="167"/>
      <c r="K142" s="167"/>
      <c r="L142" s="167"/>
      <c r="M142" s="167"/>
      <c r="N142" s="167"/>
    </row>
    <row r="143" spans="3:14" x14ac:dyDescent="0.35">
      <c r="C143" s="173"/>
      <c r="D143" s="167"/>
      <c r="E143" s="167"/>
      <c r="F143" s="167"/>
      <c r="G143" s="167"/>
      <c r="H143" s="167"/>
      <c r="I143" s="167"/>
      <c r="J143" s="167"/>
      <c r="K143" s="167"/>
      <c r="L143" s="167"/>
      <c r="M143" s="167"/>
      <c r="N143" s="167"/>
    </row>
    <row r="144" spans="3:14" x14ac:dyDescent="0.35">
      <c r="C144" s="173"/>
      <c r="D144" s="167"/>
      <c r="E144" s="167"/>
      <c r="F144" s="167"/>
      <c r="G144" s="167"/>
      <c r="H144" s="167"/>
      <c r="I144" s="167"/>
      <c r="J144" s="167"/>
      <c r="K144" s="167"/>
      <c r="L144" s="167"/>
      <c r="M144" s="167"/>
      <c r="N144" s="167"/>
    </row>
    <row r="145" spans="3:14" x14ac:dyDescent="0.35">
      <c r="C145" s="173"/>
      <c r="D145" s="167"/>
      <c r="E145" s="167"/>
      <c r="F145" s="167"/>
      <c r="G145" s="167"/>
      <c r="H145" s="167"/>
      <c r="I145" s="167"/>
      <c r="J145" s="167"/>
      <c r="K145" s="167"/>
      <c r="L145" s="167"/>
      <c r="M145" s="167"/>
      <c r="N145" s="167"/>
    </row>
    <row r="146" spans="3:14" x14ac:dyDescent="0.35">
      <c r="C146" s="171"/>
      <c r="D146" s="167"/>
      <c r="E146" s="167"/>
      <c r="F146" s="167"/>
      <c r="G146" s="167"/>
      <c r="H146" s="167"/>
      <c r="I146" s="167"/>
      <c r="J146" s="167"/>
      <c r="K146" s="167"/>
      <c r="L146" s="167"/>
      <c r="M146" s="167"/>
      <c r="N146" s="167"/>
    </row>
    <row r="147" spans="3:14" x14ac:dyDescent="0.35">
      <c r="C147" s="171"/>
      <c r="D147" s="167"/>
      <c r="E147" s="167"/>
      <c r="F147" s="167"/>
      <c r="G147" s="167"/>
      <c r="H147" s="167"/>
      <c r="I147" s="167"/>
      <c r="J147" s="167"/>
      <c r="K147" s="167"/>
      <c r="L147" s="167"/>
      <c r="M147" s="167"/>
      <c r="N147" s="167"/>
    </row>
    <row r="148" spans="3:14" x14ac:dyDescent="0.35">
      <c r="C148" s="171"/>
      <c r="D148" s="167"/>
      <c r="E148" s="167"/>
      <c r="F148" s="167"/>
      <c r="G148" s="167"/>
      <c r="H148" s="167"/>
      <c r="I148" s="167"/>
      <c r="J148" s="167"/>
      <c r="K148" s="167"/>
      <c r="L148" s="167"/>
      <c r="M148" s="167"/>
      <c r="N148" s="167"/>
    </row>
    <row r="149" spans="3:14" x14ac:dyDescent="0.35">
      <c r="C149" s="168"/>
      <c r="D149" s="167"/>
      <c r="E149" s="167"/>
      <c r="F149" s="167"/>
      <c r="G149" s="167"/>
      <c r="H149" s="167"/>
      <c r="I149" s="167"/>
      <c r="J149" s="167"/>
      <c r="K149" s="167"/>
      <c r="L149" s="167"/>
      <c r="M149" s="167"/>
      <c r="N149" s="167"/>
    </row>
    <row r="150" spans="3:14" x14ac:dyDescent="0.35">
      <c r="D150" s="167"/>
    </row>
    <row r="151" spans="3:14" x14ac:dyDescent="0.35">
      <c r="D151" s="167"/>
    </row>
    <row r="152" spans="3:14" x14ac:dyDescent="0.35">
      <c r="D152" s="21"/>
      <c r="E152" s="21"/>
      <c r="F152" s="21"/>
      <c r="G152" s="21"/>
      <c r="H152" s="21"/>
      <c r="I152" s="21"/>
    </row>
    <row r="153" spans="3:14" x14ac:dyDescent="0.35">
      <c r="D153" s="21"/>
      <c r="E153" s="21"/>
      <c r="F153" s="21"/>
      <c r="G153" s="21"/>
      <c r="H153" s="21"/>
      <c r="I153" s="21"/>
    </row>
    <row r="154" spans="3:14" x14ac:dyDescent="0.35">
      <c r="D154" s="21"/>
      <c r="E154" s="21"/>
      <c r="F154" s="21"/>
      <c r="G154" s="21"/>
      <c r="H154" s="21"/>
      <c r="I154" s="21"/>
    </row>
    <row r="155" spans="3:14" x14ac:dyDescent="0.35">
      <c r="D155" s="21"/>
      <c r="E155" s="21"/>
      <c r="F155" s="21"/>
      <c r="G155" s="21"/>
      <c r="H155" s="21"/>
      <c r="I155" s="21"/>
    </row>
    <row r="156" spans="3:14" x14ac:dyDescent="0.35">
      <c r="D156" s="21"/>
      <c r="E156" s="21"/>
      <c r="F156" s="21"/>
      <c r="G156" s="21"/>
      <c r="H156" s="21"/>
      <c r="I156" s="21"/>
    </row>
    <row r="197" spans="4:6" x14ac:dyDescent="0.35">
      <c r="F197" s="281"/>
    </row>
    <row r="202" spans="4:6" ht="13.5" x14ac:dyDescent="0.35">
      <c r="D202" s="282"/>
    </row>
    <row r="218" spans="3:10" x14ac:dyDescent="0.35">
      <c r="D218" s="21"/>
      <c r="E218" s="21"/>
      <c r="F218" s="21"/>
      <c r="G218" s="21"/>
      <c r="H218" s="21"/>
      <c r="I218" s="21"/>
    </row>
    <row r="219" spans="3:10" x14ac:dyDescent="0.35">
      <c r="D219" s="167"/>
    </row>
    <row r="220" spans="3:10" x14ac:dyDescent="0.35">
      <c r="C220" s="169" t="s">
        <v>164</v>
      </c>
      <c r="D220" s="167"/>
      <c r="E220" s="174"/>
      <c r="F220" s="174"/>
      <c r="G220" s="174"/>
      <c r="H220" s="174"/>
      <c r="I220" s="174"/>
      <c r="J220" s="168"/>
    </row>
    <row r="221" spans="3:10" x14ac:dyDescent="0.35">
      <c r="C221" s="39" t="s">
        <v>140</v>
      </c>
      <c r="D221" s="58" t="e">
        <f>#REF!</f>
        <v>#REF!</v>
      </c>
      <c r="E221" s="58" t="e">
        <f>#REF!</f>
        <v>#REF!</v>
      </c>
      <c r="F221" s="58" t="e">
        <f>#REF!</f>
        <v>#REF!</v>
      </c>
      <c r="G221" s="58"/>
      <c r="H221" s="58" t="e">
        <f>#REF!</f>
        <v>#REF!</v>
      </c>
      <c r="I221" s="58" t="e">
        <f>#REF!</f>
        <v>#REF!</v>
      </c>
      <c r="J221" s="38"/>
    </row>
    <row r="222" spans="3:10" x14ac:dyDescent="0.35">
      <c r="E222" s="56"/>
      <c r="F222" s="56"/>
      <c r="G222" s="56"/>
      <c r="H222" s="56"/>
      <c r="I222" s="56"/>
      <c r="J222" s="38"/>
    </row>
    <row r="223" spans="3:10" x14ac:dyDescent="0.35">
      <c r="C223" s="43" t="s">
        <v>128</v>
      </c>
      <c r="D223" s="59" t="e">
        <f>-#REF!+#REF!</f>
        <v>#REF!</v>
      </c>
      <c r="E223" s="59" t="e">
        <f>-#REF!+#REF!</f>
        <v>#REF!</v>
      </c>
      <c r="F223" s="59" t="e">
        <f>-#REF!+#REF!</f>
        <v>#REF!</v>
      </c>
      <c r="G223" s="59"/>
      <c r="H223" s="59" t="e">
        <f>-#REF!+#REF!</f>
        <v>#REF!</v>
      </c>
      <c r="I223" s="59" t="e">
        <f>-#REF!+#REF!</f>
        <v>#REF!</v>
      </c>
      <c r="J223" s="38"/>
    </row>
    <row r="224" spans="3:10" x14ac:dyDescent="0.35">
      <c r="C224" s="43" t="s">
        <v>113</v>
      </c>
      <c r="D224" s="59"/>
      <c r="E224" s="59"/>
      <c r="F224" s="59"/>
      <c r="G224" s="59"/>
      <c r="H224" s="59"/>
      <c r="I224" s="59"/>
    </row>
    <row r="225" spans="3:9" x14ac:dyDescent="0.35">
      <c r="C225" s="44">
        <v>20</v>
      </c>
      <c r="D225" s="59" t="e">
        <f>VLOOKUP($C$90,#REF!, MATCH( Summary!$C$91,#REF!, FALSE), FALSE)</f>
        <v>#REF!</v>
      </c>
      <c r="E225" s="59" t="e">
        <f>VLOOKUP($C$90,#REF!, MATCH( Summary!$C$91,#REF!, FALSE), FALSE)</f>
        <v>#REF!</v>
      </c>
      <c r="F225" s="59" t="e">
        <f>VLOOKUP($C$90,#REF!, MATCH( Summary!$C$91,#REF!, FALSE), FALSE)</f>
        <v>#REF!</v>
      </c>
      <c r="G225" s="59"/>
      <c r="H225" s="59" t="e">
        <f>VLOOKUP($C$90,#REF!, MATCH( Summary!$C$91,#REF!, FALSE), FALSE)</f>
        <v>#REF!</v>
      </c>
      <c r="I225" s="59" t="e">
        <f>VLOOKUP($C$90,#REF!, MATCH( Summary!$C$91,#REF!, FALSE), FALSE)</f>
        <v>#REF!</v>
      </c>
    </row>
    <row r="226" spans="3:9" x14ac:dyDescent="0.35">
      <c r="C226" s="44">
        <v>40</v>
      </c>
      <c r="D226" s="59" t="e">
        <f>VLOOKUP($C$90,#REF!, MATCH( Summary!$C$93,#REF!, FALSE), FALSE)</f>
        <v>#REF!</v>
      </c>
      <c r="E226" s="59" t="e">
        <f>VLOOKUP($C$90,#REF!, MATCH( Summary!$C$93,#REF!, FALSE), FALSE)</f>
        <v>#REF!</v>
      </c>
      <c r="F226" s="59" t="e">
        <f>VLOOKUP($C$90,#REF!, MATCH( Summary!$C$93,#REF!, FALSE), FALSE)</f>
        <v>#REF!</v>
      </c>
      <c r="G226" s="59"/>
      <c r="H226" s="59" t="e">
        <f>VLOOKUP($C$90,#REF!, MATCH( Summary!$C$93,#REF!, FALSE), FALSE)</f>
        <v>#REF!</v>
      </c>
      <c r="I226" s="59" t="e">
        <f>VLOOKUP($C$90,#REF!, MATCH( Summary!$C$93,#REF!, FALSE), FALSE)</f>
        <v>#REF!</v>
      </c>
    </row>
    <row r="227" spans="3:9" x14ac:dyDescent="0.35">
      <c r="C227" s="44">
        <v>60</v>
      </c>
      <c r="D227" s="59" t="e">
        <f>VLOOKUP($C$90,#REF!, MATCH( Summary!$C$94,#REF!, FALSE), FALSE)</f>
        <v>#REF!</v>
      </c>
      <c r="E227" s="59" t="e">
        <f>VLOOKUP($C$90,#REF!, MATCH( Summary!$C$94,#REF!, FALSE), FALSE)</f>
        <v>#REF!</v>
      </c>
      <c r="F227" s="59" t="e">
        <f>VLOOKUP($C$90,#REF!, MATCH( Summary!$C$94,#REF!, FALSE), FALSE)</f>
        <v>#REF!</v>
      </c>
      <c r="G227" s="59"/>
      <c r="H227" s="59" t="e">
        <f>VLOOKUP($C$90,#REF!, MATCH( Summary!$C$94,#REF!, FALSE), FALSE)</f>
        <v>#REF!</v>
      </c>
      <c r="I227" s="59" t="e">
        <f>VLOOKUP($C$90,#REF!, MATCH( Summary!$C$94,#REF!, FALSE), FALSE)</f>
        <v>#REF!</v>
      </c>
    </row>
    <row r="228" spans="3:9" x14ac:dyDescent="0.35">
      <c r="C228" s="43" t="s">
        <v>94</v>
      </c>
      <c r="D228" s="59"/>
      <c r="E228" s="59"/>
      <c r="F228" s="59"/>
      <c r="G228" s="59"/>
      <c r="H228" s="59"/>
      <c r="I228" s="59"/>
    </row>
    <row r="229" spans="3:9" x14ac:dyDescent="0.35">
      <c r="C229" s="44">
        <v>20</v>
      </c>
      <c r="D229" s="60" t="e">
        <f>VLOOKUP($C$95,#REF!, MATCH( Summary!$C$96,#REF!, FALSE), FALSE)</f>
        <v>#REF!</v>
      </c>
      <c r="E229" s="60" t="e">
        <f>VLOOKUP($C$95,#REF!, MATCH( Summary!$C$96,#REF!, FALSE), FALSE)</f>
        <v>#REF!</v>
      </c>
      <c r="F229" s="60" t="e">
        <f>VLOOKUP($C$95,#REF!, MATCH( Summary!$C$96,#REF!, FALSE), FALSE)</f>
        <v>#REF!</v>
      </c>
      <c r="G229" s="60"/>
      <c r="H229" s="60" t="e">
        <f>VLOOKUP($C$95,#REF!, MATCH( Summary!$C$96,#REF!, FALSE), FALSE)</f>
        <v>#REF!</v>
      </c>
      <c r="I229" s="60" t="e">
        <f>VLOOKUP($C$95,#REF!, MATCH( Summary!$C$96,#REF!, FALSE), FALSE)</f>
        <v>#REF!</v>
      </c>
    </row>
    <row r="230" spans="3:9" x14ac:dyDescent="0.35">
      <c r="C230" s="44">
        <v>40</v>
      </c>
      <c r="D230" s="60" t="e">
        <f>VLOOKUP($C$95,#REF!, MATCH( Summary!$C$98,#REF!, FALSE), FALSE)</f>
        <v>#REF!</v>
      </c>
      <c r="E230" s="60" t="e">
        <f>VLOOKUP($C$95,#REF!, MATCH( Summary!$C$98,#REF!, FALSE), FALSE)</f>
        <v>#REF!</v>
      </c>
      <c r="F230" s="60" t="e">
        <f>VLOOKUP($C$95,#REF!, MATCH( Summary!$C$98,#REF!, FALSE), FALSE)</f>
        <v>#REF!</v>
      </c>
      <c r="G230" s="60"/>
      <c r="H230" s="60" t="e">
        <f>VLOOKUP($C$95,#REF!, MATCH( Summary!$C$98,#REF!, FALSE), FALSE)</f>
        <v>#REF!</v>
      </c>
      <c r="I230" s="60" t="e">
        <f>VLOOKUP($C$95,#REF!, MATCH( Summary!$C$98,#REF!, FALSE), FALSE)</f>
        <v>#REF!</v>
      </c>
    </row>
    <row r="231" spans="3:9" x14ac:dyDescent="0.35">
      <c r="C231" s="44">
        <v>60</v>
      </c>
      <c r="D231" s="60" t="e">
        <f>VLOOKUP($C$95,#REF!, MATCH( Summary!$C$99,#REF!, FALSE), FALSE)</f>
        <v>#REF!</v>
      </c>
      <c r="E231" s="60" t="e">
        <f>VLOOKUP($C$95,#REF!, MATCH( Summary!$C$99,#REF!, FALSE), FALSE)</f>
        <v>#REF!</v>
      </c>
      <c r="F231" s="60" t="e">
        <f>VLOOKUP($C$95,#REF!, MATCH( Summary!$C$99,#REF!, FALSE), FALSE)</f>
        <v>#REF!</v>
      </c>
      <c r="G231" s="60"/>
      <c r="H231" s="60" t="e">
        <f>VLOOKUP($C$95,#REF!, MATCH( Summary!$C$99,#REF!, FALSE), FALSE)</f>
        <v>#REF!</v>
      </c>
      <c r="I231" s="60" t="e">
        <f>VLOOKUP($C$95,#REF!, MATCH( Summary!$C$99,#REF!, FALSE), FALSE)</f>
        <v>#REF!</v>
      </c>
    </row>
    <row r="232" spans="3:9" x14ac:dyDescent="0.35">
      <c r="C232" s="45" t="s">
        <v>95</v>
      </c>
      <c r="D232" s="59"/>
      <c r="E232" s="59"/>
      <c r="F232" s="59"/>
      <c r="G232" s="59"/>
      <c r="H232" s="59"/>
      <c r="I232" s="59"/>
    </row>
    <row r="233" spans="3:9" x14ac:dyDescent="0.35">
      <c r="C233" s="44">
        <v>20</v>
      </c>
      <c r="D233" s="59" t="e">
        <f>VLOOKUP($C$100,#REF!, MATCH( Summary!$C$101,#REF!, FALSE), FALSE)</f>
        <v>#REF!</v>
      </c>
      <c r="E233" s="59" t="e">
        <f>VLOOKUP($C$100,#REF!, MATCH( Summary!$C$101,#REF!, FALSE), FALSE)</f>
        <v>#REF!</v>
      </c>
      <c r="F233" s="59" t="e">
        <f>VLOOKUP($C$100,#REF!, MATCH( Summary!$C$101,#REF!, FALSE), FALSE)</f>
        <v>#REF!</v>
      </c>
      <c r="G233" s="59"/>
      <c r="H233" s="59" t="e">
        <f>VLOOKUP($C$100,#REF!, MATCH( Summary!$C$101,#REF!, FALSE), FALSE)</f>
        <v>#REF!</v>
      </c>
      <c r="I233" s="59" t="e">
        <f>VLOOKUP($C$100,#REF!, MATCH( Summary!$C$101,#REF!, FALSE), FALSE)</f>
        <v>#REF!</v>
      </c>
    </row>
    <row r="234" spans="3:9" x14ac:dyDescent="0.35">
      <c r="C234" s="44">
        <v>40</v>
      </c>
      <c r="D234" s="59" t="e">
        <f>VLOOKUP($C$100,#REF!, MATCH( Summary!$C$103,#REF!, FALSE), FALSE)</f>
        <v>#REF!</v>
      </c>
      <c r="E234" s="59" t="e">
        <f>VLOOKUP($C$100,#REF!, MATCH( Summary!$C$103,#REF!, FALSE), FALSE)</f>
        <v>#REF!</v>
      </c>
      <c r="F234" s="59" t="e">
        <f>VLOOKUP($C$100,#REF!, MATCH( Summary!$C$103,#REF!, FALSE), FALSE)</f>
        <v>#REF!</v>
      </c>
      <c r="G234" s="59"/>
      <c r="H234" s="59" t="e">
        <f>VLOOKUP($C$100,#REF!, MATCH( Summary!$C$103,#REF!, FALSE), FALSE)</f>
        <v>#REF!</v>
      </c>
      <c r="I234" s="59" t="e">
        <f>VLOOKUP($C$100,#REF!, MATCH( Summary!$C$103,#REF!, FALSE), FALSE)</f>
        <v>#REF!</v>
      </c>
    </row>
    <row r="235" spans="3:9" x14ac:dyDescent="0.35">
      <c r="C235" s="44">
        <v>60</v>
      </c>
      <c r="D235" s="59" t="e">
        <f>VLOOKUP($C$100,#REF!, MATCH( Summary!$C$104,#REF!, FALSE), FALSE)</f>
        <v>#REF!</v>
      </c>
      <c r="E235" s="59" t="e">
        <f>VLOOKUP($C$100,#REF!, MATCH( Summary!$C$104,#REF!, FALSE), FALSE)</f>
        <v>#REF!</v>
      </c>
      <c r="F235" s="59" t="e">
        <f>VLOOKUP($C$100,#REF!, MATCH( Summary!$C$104,#REF!, FALSE), FALSE)</f>
        <v>#REF!</v>
      </c>
      <c r="G235" s="59"/>
      <c r="H235" s="59" t="e">
        <f>VLOOKUP($C$100,#REF!, MATCH( Summary!$C$104,#REF!, FALSE), FALSE)</f>
        <v>#REF!</v>
      </c>
      <c r="I235" s="59" t="e">
        <f>VLOOKUP($C$100,#REF!, MATCH( Summary!$C$104,#REF!, FALSE), FALSE)</f>
        <v>#REF!</v>
      </c>
    </row>
    <row r="236" spans="3:9" x14ac:dyDescent="0.35">
      <c r="C236" s="43"/>
      <c r="D236" s="59"/>
      <c r="E236" s="59"/>
      <c r="F236" s="59"/>
      <c r="G236" s="59"/>
      <c r="H236" s="59"/>
      <c r="I236" s="59"/>
    </row>
  </sheetData>
  <phoneticPr fontId="2" type="noConversion"/>
  <conditionalFormatting sqref="D233:I233">
    <cfRule type="colorScale" priority="27">
      <colorScale>
        <cfvo type="min"/>
        <cfvo type="percentile" val="50"/>
        <cfvo type="max"/>
        <color rgb="FFF8696B"/>
        <color rgb="FFFFEB84"/>
        <color rgb="FF63BE7B"/>
      </colorScale>
    </cfRule>
  </conditionalFormatting>
  <conditionalFormatting sqref="D234:I234">
    <cfRule type="colorScale" priority="26">
      <colorScale>
        <cfvo type="min"/>
        <cfvo type="percentile" val="50"/>
        <cfvo type="max"/>
        <color rgb="FFF8696B"/>
        <color rgb="FFFFEB84"/>
        <color rgb="FF63BE7B"/>
      </colorScale>
    </cfRule>
  </conditionalFormatting>
  <conditionalFormatting sqref="D235:I235">
    <cfRule type="colorScale" priority="25">
      <colorScale>
        <cfvo type="min"/>
        <cfvo type="percentile" val="50"/>
        <cfvo type="max"/>
        <color rgb="FFF8696B"/>
        <color rgb="FFFFEB84"/>
        <color rgb="FF63BE7B"/>
      </colorScale>
    </cfRule>
  </conditionalFormatting>
  <conditionalFormatting sqref="D137:G137">
    <cfRule type="colorScale" priority="13">
      <colorScale>
        <cfvo type="min"/>
        <cfvo type="percentile" val="50"/>
        <cfvo type="max"/>
        <color rgb="FFF8696B"/>
        <color rgb="FFFFEB84"/>
        <color rgb="FF63BE7B"/>
      </colorScale>
    </cfRule>
  </conditionalFormatting>
  <conditionalFormatting sqref="D138:G138">
    <cfRule type="colorScale" priority="14">
      <colorScale>
        <cfvo type="min"/>
        <cfvo type="percentile" val="50"/>
        <cfvo type="max"/>
        <color rgb="FFF8696B"/>
        <color rgb="FFFFEB84"/>
        <color rgb="FF63BE7B"/>
      </colorScale>
    </cfRule>
  </conditionalFormatting>
  <conditionalFormatting sqref="D139:G139">
    <cfRule type="colorScale" priority="15">
      <colorScale>
        <cfvo type="min"/>
        <cfvo type="percentile" val="50"/>
        <cfvo type="max"/>
        <color rgb="FFF8696B"/>
        <color rgb="FFFFEB84"/>
        <color rgb="FF63BE7B"/>
      </colorScale>
    </cfRule>
  </conditionalFormatting>
  <conditionalFormatting sqref="D146:G146">
    <cfRule type="colorScale" priority="16">
      <colorScale>
        <cfvo type="min"/>
        <cfvo type="percentile" val="50"/>
        <cfvo type="max"/>
        <color rgb="FFF8696B"/>
        <color rgb="FFFFEB84"/>
        <color rgb="FF63BE7B"/>
      </colorScale>
    </cfRule>
  </conditionalFormatting>
  <conditionalFormatting sqref="D147:G147">
    <cfRule type="colorScale" priority="17">
      <colorScale>
        <cfvo type="min"/>
        <cfvo type="percentile" val="50"/>
        <cfvo type="max"/>
        <color rgb="FFF8696B"/>
        <color rgb="FFFFEB84"/>
        <color rgb="FF63BE7B"/>
      </colorScale>
    </cfRule>
  </conditionalFormatting>
  <conditionalFormatting sqref="D148:G148">
    <cfRule type="colorScale" priority="18">
      <colorScale>
        <cfvo type="min"/>
        <cfvo type="percentile" val="50"/>
        <cfvo type="max"/>
        <color rgb="FFF8696B"/>
        <color rgb="FFFFEB84"/>
        <color rgb="FF63BE7B"/>
      </colorScale>
    </cfRule>
  </conditionalFormatting>
  <conditionalFormatting sqref="H137:N137">
    <cfRule type="colorScale" priority="139">
      <colorScale>
        <cfvo type="min"/>
        <cfvo type="percentile" val="50"/>
        <cfvo type="max"/>
        <color rgb="FFF8696B"/>
        <color rgb="FFFFEB84"/>
        <color rgb="FF63BE7B"/>
      </colorScale>
    </cfRule>
  </conditionalFormatting>
  <conditionalFormatting sqref="H138:N138">
    <cfRule type="colorScale" priority="141">
      <colorScale>
        <cfvo type="min"/>
        <cfvo type="percentile" val="50"/>
        <cfvo type="max"/>
        <color rgb="FFF8696B"/>
        <color rgb="FFFFEB84"/>
        <color rgb="FF63BE7B"/>
      </colorScale>
    </cfRule>
  </conditionalFormatting>
  <conditionalFormatting sqref="H139:N139">
    <cfRule type="colorScale" priority="143">
      <colorScale>
        <cfvo type="min"/>
        <cfvo type="percentile" val="50"/>
        <cfvo type="max"/>
        <color rgb="FFF8696B"/>
        <color rgb="FFFFEB84"/>
        <color rgb="FF63BE7B"/>
      </colorScale>
    </cfRule>
  </conditionalFormatting>
  <conditionalFormatting sqref="H146:N146">
    <cfRule type="colorScale" priority="145">
      <colorScale>
        <cfvo type="min"/>
        <cfvo type="percentile" val="50"/>
        <cfvo type="max"/>
        <color rgb="FFF8696B"/>
        <color rgb="FFFFEB84"/>
        <color rgb="FF63BE7B"/>
      </colorScale>
    </cfRule>
  </conditionalFormatting>
  <conditionalFormatting sqref="H147:N147">
    <cfRule type="colorScale" priority="147">
      <colorScale>
        <cfvo type="min"/>
        <cfvo type="percentile" val="50"/>
        <cfvo type="max"/>
        <color rgb="FFF8696B"/>
        <color rgb="FFFFEB84"/>
        <color rgb="FF63BE7B"/>
      </colorScale>
    </cfRule>
  </conditionalFormatting>
  <conditionalFormatting sqref="H148:N148">
    <cfRule type="colorScale" priority="149">
      <colorScale>
        <cfvo type="min"/>
        <cfvo type="percentile" val="50"/>
        <cfvo type="max"/>
        <color rgb="FFF8696B"/>
        <color rgb="FFFFEB84"/>
        <color rgb="FF63BE7B"/>
      </colorScale>
    </cfRule>
  </conditionalFormatting>
  <conditionalFormatting sqref="D106:P106">
    <cfRule type="colorScale" priority="166">
      <colorScale>
        <cfvo type="min"/>
        <cfvo type="percentile" val="50"/>
        <cfvo type="max"/>
        <color rgb="FFF8696B"/>
        <color rgb="FFFFEB84"/>
        <color rgb="FF63BE7B"/>
      </colorScale>
    </cfRule>
  </conditionalFormatting>
  <conditionalFormatting sqref="D107:P107">
    <cfRule type="colorScale" priority="167">
      <colorScale>
        <cfvo type="min"/>
        <cfvo type="percentile" val="50"/>
        <cfvo type="max"/>
        <color rgb="FFF8696B"/>
        <color rgb="FFFFEB84"/>
        <color rgb="FF63BE7B"/>
      </colorScale>
    </cfRule>
  </conditionalFormatting>
  <conditionalFormatting sqref="D108:P109">
    <cfRule type="colorScale" priority="168">
      <colorScale>
        <cfvo type="min"/>
        <cfvo type="percentile" val="50"/>
        <cfvo type="max"/>
        <color rgb="FFF8696B"/>
        <color rgb="FFFFEB84"/>
        <color rgb="FF63BE7B"/>
      </colorScale>
    </cfRule>
  </conditionalFormatting>
  <conditionalFormatting sqref="D110:P110 D111">
    <cfRule type="colorScale" priority="169">
      <colorScale>
        <cfvo type="min"/>
        <cfvo type="percentile" val="50"/>
        <cfvo type="max"/>
        <color rgb="FFF8696B"/>
        <color rgb="FFFFEB84"/>
        <color rgb="FF63BE7B"/>
      </colorScale>
    </cfRule>
  </conditionalFormatting>
  <conditionalFormatting sqref="D101:P101">
    <cfRule type="colorScale" priority="170">
      <colorScale>
        <cfvo type="min"/>
        <cfvo type="percentile" val="50"/>
        <cfvo type="max"/>
        <color rgb="FFF8696B"/>
        <color rgb="FFFFEB84"/>
        <color rgb="FF63BE7B"/>
      </colorScale>
    </cfRule>
  </conditionalFormatting>
  <conditionalFormatting sqref="D103:P103">
    <cfRule type="colorScale" priority="171">
      <colorScale>
        <cfvo type="min"/>
        <cfvo type="percentile" val="50"/>
        <cfvo type="max"/>
        <color rgb="FFF8696B"/>
        <color rgb="FFFFEB84"/>
        <color rgb="FF63BE7B"/>
      </colorScale>
    </cfRule>
  </conditionalFormatting>
  <conditionalFormatting sqref="D104:P104">
    <cfRule type="colorScale" priority="172">
      <colorScale>
        <cfvo type="min"/>
        <cfvo type="percentile" val="50"/>
        <cfvo type="max"/>
        <color rgb="FFF8696B"/>
        <color rgb="FFFFEB84"/>
        <color rgb="FF63BE7B"/>
      </colorScale>
    </cfRule>
  </conditionalFormatting>
  <conditionalFormatting sqref="E111:P111">
    <cfRule type="colorScale" priority="173">
      <colorScale>
        <cfvo type="min"/>
        <cfvo type="percentile" val="50"/>
        <cfvo type="max"/>
        <color rgb="FFF8696B"/>
        <color rgb="FFFFEB84"/>
        <color rgb="FF63BE7B"/>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99B02-AFC2-4107-9B75-F4242621CD55}">
  <sheetPr codeName="Sheet11">
    <tabColor theme="4"/>
  </sheetPr>
  <dimension ref="F5:J15"/>
  <sheetViews>
    <sheetView workbookViewId="0">
      <selection activeCell="L32" sqref="L32"/>
    </sheetView>
  </sheetViews>
  <sheetFormatPr defaultRowHeight="14.25" x14ac:dyDescent="0.4"/>
  <cols>
    <col min="6" max="6" width="15.875" bestFit="1" customWidth="1"/>
  </cols>
  <sheetData>
    <row r="5" spans="6:10" x14ac:dyDescent="0.4">
      <c r="F5" t="s">
        <v>190</v>
      </c>
      <c r="J5" t="s">
        <v>191</v>
      </c>
    </row>
    <row r="7" spans="6:10" x14ac:dyDescent="0.4">
      <c r="F7" t="s">
        <v>12</v>
      </c>
      <c r="J7">
        <v>852</v>
      </c>
    </row>
    <row r="8" spans="6:10" x14ac:dyDescent="0.4">
      <c r="F8" t="s">
        <v>176</v>
      </c>
      <c r="J8">
        <v>915</v>
      </c>
    </row>
    <row r="9" spans="6:10" x14ac:dyDescent="0.4">
      <c r="F9" t="s">
        <v>178</v>
      </c>
    </row>
    <row r="12" spans="6:10" x14ac:dyDescent="0.4">
      <c r="F12" t="s">
        <v>192</v>
      </c>
      <c r="G12" s="364">
        <v>0.28999999999999998</v>
      </c>
    </row>
    <row r="13" spans="6:10" x14ac:dyDescent="0.4">
      <c r="F13" t="s">
        <v>193</v>
      </c>
      <c r="G13" s="364">
        <v>0</v>
      </c>
    </row>
    <row r="14" spans="6:10" x14ac:dyDescent="0.4">
      <c r="F14" t="s">
        <v>12</v>
      </c>
    </row>
    <row r="15" spans="6:10" x14ac:dyDescent="0.4">
      <c r="F15" t="s">
        <v>176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1873A-8338-4D5E-A0B3-0E6FD6F5BA1F}">
  <sheetPr codeName="Sheet12">
    <tabColor theme="0" tint="-0.249977111117893"/>
  </sheetPr>
  <dimension ref="A4:BS60"/>
  <sheetViews>
    <sheetView zoomScale="85" zoomScaleNormal="85" workbookViewId="0">
      <selection activeCell="F5" sqref="F5:H5"/>
    </sheetView>
  </sheetViews>
  <sheetFormatPr defaultColWidth="8.6875" defaultRowHeight="12" x14ac:dyDescent="0.35"/>
  <cols>
    <col min="1" max="1" width="10.625" style="4" customWidth="1"/>
    <col min="2" max="2" width="38.87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172</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338903.79999999976</v>
      </c>
      <c r="E10" s="24">
        <f>IFERROR(E36+E43+E51+E54, 0)</f>
        <v>-144444.20000000001</v>
      </c>
      <c r="F10" s="24">
        <f t="shared" ref="F10:BM10" si="4">IFERROR(F36+F43+F51, 0)</f>
        <v>8055.8</v>
      </c>
      <c r="G10" s="24">
        <f t="shared" si="4"/>
        <v>8055.8</v>
      </c>
      <c r="H10" s="24">
        <f t="shared" si="4"/>
        <v>8055.8</v>
      </c>
      <c r="I10" s="24">
        <f t="shared" si="4"/>
        <v>8055.8</v>
      </c>
      <c r="J10" s="24">
        <f t="shared" si="4"/>
        <v>8055.8</v>
      </c>
      <c r="K10" s="24">
        <f t="shared" si="4"/>
        <v>8055.8</v>
      </c>
      <c r="L10" s="24">
        <f t="shared" si="4"/>
        <v>8055.8</v>
      </c>
      <c r="M10" s="24">
        <f t="shared" si="4"/>
        <v>8055.8</v>
      </c>
      <c r="N10" s="24">
        <f t="shared" si="4"/>
        <v>8055.8</v>
      </c>
      <c r="O10" s="24">
        <f t="shared" si="4"/>
        <v>8055.8</v>
      </c>
      <c r="P10" s="24">
        <f t="shared" si="4"/>
        <v>8055.8</v>
      </c>
      <c r="Q10" s="24">
        <f t="shared" si="4"/>
        <v>8055.8</v>
      </c>
      <c r="R10" s="24">
        <f t="shared" si="4"/>
        <v>8055.8</v>
      </c>
      <c r="S10" s="24">
        <f t="shared" si="4"/>
        <v>8055.8</v>
      </c>
      <c r="T10" s="24">
        <f t="shared" si="4"/>
        <v>8055.8</v>
      </c>
      <c r="U10" s="24">
        <f t="shared" si="4"/>
        <v>8055.8</v>
      </c>
      <c r="V10" s="24">
        <f t="shared" si="4"/>
        <v>8055.8</v>
      </c>
      <c r="W10" s="24">
        <f t="shared" si="4"/>
        <v>8055.8</v>
      </c>
      <c r="X10" s="24">
        <f t="shared" si="4"/>
        <v>8055.8</v>
      </c>
      <c r="Y10" s="24">
        <f t="shared" si="4"/>
        <v>8055.8</v>
      </c>
      <c r="Z10" s="24">
        <f t="shared" si="4"/>
        <v>8055.8</v>
      </c>
      <c r="AA10" s="24">
        <f t="shared" si="4"/>
        <v>8055.8</v>
      </c>
      <c r="AB10" s="24">
        <f t="shared" si="4"/>
        <v>8055.8</v>
      </c>
      <c r="AC10" s="24">
        <f t="shared" si="4"/>
        <v>8055.8</v>
      </c>
      <c r="AD10" s="24">
        <f t="shared" si="4"/>
        <v>8055.8</v>
      </c>
      <c r="AE10" s="24">
        <f t="shared" si="4"/>
        <v>8055.8</v>
      </c>
      <c r="AF10" s="24">
        <f t="shared" si="4"/>
        <v>8055.8</v>
      </c>
      <c r="AG10" s="24">
        <f t="shared" si="4"/>
        <v>8055.8</v>
      </c>
      <c r="AH10" s="24">
        <f t="shared" si="4"/>
        <v>8055.8</v>
      </c>
      <c r="AI10" s="24">
        <f t="shared" si="4"/>
        <v>8055.8</v>
      </c>
      <c r="AJ10" s="24">
        <f t="shared" si="4"/>
        <v>8055.8</v>
      </c>
      <c r="AK10" s="24">
        <f t="shared" si="4"/>
        <v>8055.8</v>
      </c>
      <c r="AL10" s="24">
        <f t="shared" si="4"/>
        <v>8055.8</v>
      </c>
      <c r="AM10" s="24">
        <f t="shared" si="4"/>
        <v>8055.8</v>
      </c>
      <c r="AN10" s="24">
        <f t="shared" si="4"/>
        <v>8055.8</v>
      </c>
      <c r="AO10" s="24">
        <f t="shared" si="4"/>
        <v>8055.8</v>
      </c>
      <c r="AP10" s="24">
        <f t="shared" si="4"/>
        <v>8055.8</v>
      </c>
      <c r="AQ10" s="24">
        <f t="shared" si="4"/>
        <v>8055.8</v>
      </c>
      <c r="AR10" s="24">
        <f t="shared" si="4"/>
        <v>8055.8</v>
      </c>
      <c r="AS10" s="24">
        <f t="shared" si="4"/>
        <v>8055.8</v>
      </c>
      <c r="AT10" s="24">
        <f t="shared" si="4"/>
        <v>8055.8</v>
      </c>
      <c r="AU10" s="24">
        <f t="shared" si="4"/>
        <v>8055.8</v>
      </c>
      <c r="AV10" s="24">
        <f t="shared" si="4"/>
        <v>8055.8</v>
      </c>
      <c r="AW10" s="24">
        <f t="shared" si="4"/>
        <v>8055.8</v>
      </c>
      <c r="AX10" s="24">
        <f t="shared" si="4"/>
        <v>8055.8</v>
      </c>
      <c r="AY10" s="24">
        <f t="shared" si="4"/>
        <v>8055.8</v>
      </c>
      <c r="AZ10" s="24">
        <f t="shared" si="4"/>
        <v>8055.8</v>
      </c>
      <c r="BA10" s="24">
        <f t="shared" si="4"/>
        <v>8055.8</v>
      </c>
      <c r="BB10" s="24">
        <f t="shared" si="4"/>
        <v>8055.8</v>
      </c>
      <c r="BC10" s="24">
        <f t="shared" si="4"/>
        <v>8055.8</v>
      </c>
      <c r="BD10" s="24">
        <f t="shared" si="4"/>
        <v>8055.8</v>
      </c>
      <c r="BE10" s="24">
        <f t="shared" si="4"/>
        <v>8055.8</v>
      </c>
      <c r="BF10" s="24">
        <f t="shared" si="4"/>
        <v>8055.8</v>
      </c>
      <c r="BG10" s="24">
        <f t="shared" si="4"/>
        <v>8055.8</v>
      </c>
      <c r="BH10" s="24">
        <f t="shared" si="4"/>
        <v>8055.8</v>
      </c>
      <c r="BI10" s="24">
        <f t="shared" si="4"/>
        <v>8055.8</v>
      </c>
      <c r="BJ10" s="24">
        <f t="shared" si="4"/>
        <v>8055.8</v>
      </c>
      <c r="BK10" s="24">
        <f t="shared" si="4"/>
        <v>8055.8</v>
      </c>
      <c r="BL10" s="24">
        <f t="shared" si="4"/>
        <v>8055.8</v>
      </c>
      <c r="BM10" s="24">
        <f t="shared" si="4"/>
        <v>8055.8</v>
      </c>
    </row>
    <row r="11" spans="1:71" s="125" customFormat="1" x14ac:dyDescent="0.35">
      <c r="A11" s="22"/>
      <c r="B11" s="125" t="s">
        <v>93</v>
      </c>
      <c r="C11" s="126"/>
      <c r="E11" s="123">
        <f>IFERROR(E10+C11, 0)</f>
        <v>-144444.20000000001</v>
      </c>
      <c r="F11" s="123">
        <f>IFERROR(F10+E11, 0)</f>
        <v>-136388.40000000002</v>
      </c>
      <c r="G11" s="123">
        <f>IFERROR(G10+F11, 0)</f>
        <v>-128332.60000000002</v>
      </c>
      <c r="H11" s="123">
        <f>IFERROR(H10+G11, 0)</f>
        <v>-120276.80000000002</v>
      </c>
      <c r="I11" s="123">
        <f t="shared" ref="I11:BM11" si="5">IFERROR(I10+H11, 0)</f>
        <v>-112221.00000000001</v>
      </c>
      <c r="J11" s="123">
        <f t="shared" si="5"/>
        <v>-104165.20000000001</v>
      </c>
      <c r="K11" s="123">
        <f t="shared" si="5"/>
        <v>-96109.400000000009</v>
      </c>
      <c r="L11" s="123">
        <f t="shared" si="5"/>
        <v>-88053.6</v>
      </c>
      <c r="M11" s="123">
        <f t="shared" si="5"/>
        <v>-79997.8</v>
      </c>
      <c r="N11" s="123">
        <f t="shared" si="5"/>
        <v>-71942</v>
      </c>
      <c r="O11" s="123">
        <f t="shared" si="5"/>
        <v>-63886.2</v>
      </c>
      <c r="P11" s="123">
        <f t="shared" si="5"/>
        <v>-55830.399999999994</v>
      </c>
      <c r="Q11" s="123">
        <f t="shared" si="5"/>
        <v>-47774.599999999991</v>
      </c>
      <c r="R11" s="123">
        <f t="shared" si="5"/>
        <v>-39718.799999999988</v>
      </c>
      <c r="S11" s="123">
        <f t="shared" si="5"/>
        <v>-31662.999999999989</v>
      </c>
      <c r="T11" s="123">
        <f t="shared" si="5"/>
        <v>-23607.19999999999</v>
      </c>
      <c r="U11" s="123">
        <f t="shared" si="5"/>
        <v>-15551.399999999991</v>
      </c>
      <c r="V11" s="123">
        <f t="shared" si="5"/>
        <v>-7495.5999999999904</v>
      </c>
      <c r="W11" s="123">
        <f t="shared" si="5"/>
        <v>560.20000000000982</v>
      </c>
      <c r="X11" s="123">
        <f t="shared" si="5"/>
        <v>8616.0000000000109</v>
      </c>
      <c r="Y11" s="123">
        <f t="shared" si="5"/>
        <v>16671.80000000001</v>
      </c>
      <c r="Z11" s="123">
        <f t="shared" si="5"/>
        <v>24727.600000000009</v>
      </c>
      <c r="AA11" s="123">
        <f t="shared" si="5"/>
        <v>32783.400000000009</v>
      </c>
      <c r="AB11" s="123">
        <f t="shared" si="5"/>
        <v>40839.200000000012</v>
      </c>
      <c r="AC11" s="123">
        <f t="shared" si="5"/>
        <v>48895.000000000015</v>
      </c>
      <c r="AD11" s="123">
        <f t="shared" si="5"/>
        <v>56950.800000000017</v>
      </c>
      <c r="AE11" s="123">
        <f t="shared" si="5"/>
        <v>65006.60000000002</v>
      </c>
      <c r="AF11" s="123">
        <f t="shared" si="5"/>
        <v>73062.400000000023</v>
      </c>
      <c r="AG11" s="123">
        <f t="shared" si="5"/>
        <v>81118.200000000026</v>
      </c>
      <c r="AH11" s="123">
        <f t="shared" si="5"/>
        <v>89174.000000000029</v>
      </c>
      <c r="AI11" s="123">
        <f t="shared" si="5"/>
        <v>97229.800000000032</v>
      </c>
      <c r="AJ11" s="123">
        <f t="shared" si="5"/>
        <v>105285.60000000003</v>
      </c>
      <c r="AK11" s="123">
        <f t="shared" si="5"/>
        <v>113341.40000000004</v>
      </c>
      <c r="AL11" s="123">
        <f t="shared" si="5"/>
        <v>121397.20000000004</v>
      </c>
      <c r="AM11" s="123">
        <f t="shared" si="5"/>
        <v>129453.00000000004</v>
      </c>
      <c r="AN11" s="123">
        <f t="shared" si="5"/>
        <v>137508.80000000005</v>
      </c>
      <c r="AO11" s="123">
        <f t="shared" si="5"/>
        <v>145564.60000000003</v>
      </c>
      <c r="AP11" s="123">
        <f t="shared" si="5"/>
        <v>153620.40000000002</v>
      </c>
      <c r="AQ11" s="123">
        <f t="shared" si="5"/>
        <v>161676.20000000001</v>
      </c>
      <c r="AR11" s="123">
        <f t="shared" si="5"/>
        <v>169732</v>
      </c>
      <c r="AS11" s="123">
        <f t="shared" si="5"/>
        <v>177787.8</v>
      </c>
      <c r="AT11" s="123">
        <f t="shared" si="5"/>
        <v>185843.59999999998</v>
      </c>
      <c r="AU11" s="123">
        <f t="shared" si="5"/>
        <v>193899.39999999997</v>
      </c>
      <c r="AV11" s="123">
        <f t="shared" si="5"/>
        <v>201955.19999999995</v>
      </c>
      <c r="AW11" s="123">
        <f t="shared" si="5"/>
        <v>210010.99999999994</v>
      </c>
      <c r="AX11" s="123">
        <f t="shared" si="5"/>
        <v>218066.79999999993</v>
      </c>
      <c r="AY11" s="123">
        <f t="shared" si="5"/>
        <v>226122.59999999992</v>
      </c>
      <c r="AZ11" s="123">
        <f t="shared" si="5"/>
        <v>234178.39999999991</v>
      </c>
      <c r="BA11" s="123">
        <f t="shared" si="5"/>
        <v>242234.1999999999</v>
      </c>
      <c r="BB11" s="123">
        <f t="shared" si="5"/>
        <v>250289.99999999988</v>
      </c>
      <c r="BC11" s="123">
        <f t="shared" si="5"/>
        <v>258345.79999999987</v>
      </c>
      <c r="BD11" s="123">
        <f t="shared" si="5"/>
        <v>266401.59999999986</v>
      </c>
      <c r="BE11" s="123">
        <f t="shared" si="5"/>
        <v>274457.39999999985</v>
      </c>
      <c r="BF11" s="123">
        <f t="shared" si="5"/>
        <v>282513.19999999984</v>
      </c>
      <c r="BG11" s="123">
        <f t="shared" si="5"/>
        <v>290568.99999999983</v>
      </c>
      <c r="BH11" s="123">
        <f t="shared" si="5"/>
        <v>298624.79999999981</v>
      </c>
      <c r="BI11" s="123">
        <f t="shared" si="5"/>
        <v>306680.5999999998</v>
      </c>
      <c r="BJ11" s="123">
        <f t="shared" si="5"/>
        <v>314736.39999999979</v>
      </c>
      <c r="BK11" s="123">
        <f t="shared" si="5"/>
        <v>322792.19999999978</v>
      </c>
      <c r="BL11" s="123">
        <f t="shared" si="5"/>
        <v>330847.99999999977</v>
      </c>
      <c r="BM11" s="123">
        <f t="shared" si="5"/>
        <v>338903.79999999976</v>
      </c>
      <c r="BN11" s="123"/>
      <c r="BO11" s="123"/>
      <c r="BP11" s="123"/>
      <c r="BQ11" s="123"/>
      <c r="BR11" s="123"/>
      <c r="BS11" s="123"/>
    </row>
    <row r="12" spans="1:71" s="41" customFormat="1" x14ac:dyDescent="0.35">
      <c r="B12" s="41" t="s">
        <v>94</v>
      </c>
      <c r="C12" s="104">
        <f>SUM(E12:BM12)</f>
        <v>-2.2586693413324008</v>
      </c>
      <c r="F12" s="42">
        <f>IRR(E10:F10,0)</f>
        <v>-0.94422898254135512</v>
      </c>
      <c r="G12" s="42">
        <f>IRR(E10:G10,0)</f>
        <v>-0.73431495583013451</v>
      </c>
      <c r="H12" s="42">
        <f>IRR(E10:H10,0)</f>
        <v>-0.54794405784507116</v>
      </c>
      <c r="I12" s="42">
        <f>IRR(E10:I10,0)</f>
        <v>-0.41255921923446137</v>
      </c>
      <c r="J12" s="42">
        <f>IRR(E10:J10,0)</f>
        <v>-0.31557476348299796</v>
      </c>
      <c r="K12" s="42">
        <f>IRR(E10:K10,0)</f>
        <v>-0.24475532973072434</v>
      </c>
      <c r="L12" s="42">
        <f>IRR(E10:L10,0)</f>
        <v>-0.19176171375287199</v>
      </c>
      <c r="M12" s="42">
        <f>IRR(E10:M10,0)</f>
        <v>-0.15117189275800968</v>
      </c>
      <c r="N12" s="42">
        <f>IRR(E10:N10,0)</f>
        <v>-0.11943154367317743</v>
      </c>
      <c r="O12" s="42">
        <f>IRR(E10:O10,0)</f>
        <v>-9.4158874267813553E-2</v>
      </c>
      <c r="P12" s="42">
        <f>IRR(E10:P10,0)</f>
        <v>-7.3717911032949002E-2</v>
      </c>
      <c r="Q12" s="42">
        <f>IRR(E10:Q10,0)</f>
        <v>-5.6957747130248149E-2</v>
      </c>
      <c r="R12" s="42">
        <f>IRR(E10:R10,0)</f>
        <v>-4.3050638829262744E-2</v>
      </c>
      <c r="S12" s="42">
        <f>IRR(E10:S10,0)</f>
        <v>-3.138922867831484E-2</v>
      </c>
      <c r="T12" s="42">
        <f>IRR(E10:T10,0)</f>
        <v>-2.1519763390662305E-2</v>
      </c>
      <c r="U12" s="42">
        <f>IRR(E10:U10,0)</f>
        <v>-1.3097707234524192E-2</v>
      </c>
      <c r="V12" s="42">
        <f>IRR(E10:V10,0)</f>
        <v>-5.8576071331271073E-3</v>
      </c>
      <c r="W12" s="42">
        <f>IRR(E10:W10,0)</f>
        <v>4.07772579955612E-4</v>
      </c>
      <c r="X12" s="42">
        <f>IRR(E10:X10,0)</f>
        <v>5.862160577089881E-3</v>
      </c>
      <c r="Y12" s="42">
        <f>IRR(E10:Y10,0)</f>
        <v>1.0636323019735938E-2</v>
      </c>
      <c r="Z12" s="42">
        <f>IRR(E10:Z10,0)</f>
        <v>1.4835737685529704E-2</v>
      </c>
      <c r="AA12" s="42">
        <f>IRR(E10:AA10,0)</f>
        <v>1.8546257619731499E-2</v>
      </c>
      <c r="AB12" s="42">
        <f>IRR(E10:AB10,0)</f>
        <v>2.1838345051229613E-2</v>
      </c>
      <c r="AC12" s="42">
        <f>IRR(E10:AC10,0)</f>
        <v>2.4770274195413444E-2</v>
      </c>
      <c r="AD12" s="42">
        <f>IRR(E10:AD10,0)</f>
        <v>2.7390580707058909E-2</v>
      </c>
      <c r="AE12" s="42">
        <f>IRR(E10:AE10,0)</f>
        <v>2.9739954057006024E-2</v>
      </c>
      <c r="AF12" s="42">
        <f>IRR(E10:AF10,0)</f>
        <v>3.185271333923767E-2</v>
      </c>
      <c r="AG12" s="42">
        <f>IRR(E10:AG10,0)</f>
        <v>3.3757968319158227E-2</v>
      </c>
      <c r="AH12" s="42">
        <f>IRR(E10:AH10,0)</f>
        <v>3.5480540333071353E-2</v>
      </c>
      <c r="AI12" s="111">
        <f>IRR(E10:AI10,1000)</f>
        <v>3.7041698296526926E-2</v>
      </c>
      <c r="AJ12" s="111">
        <f>IRR(E10:AJ10,0)</f>
        <v>3.8459751151848076E-2</v>
      </c>
      <c r="AK12" s="111">
        <f>IRR(E10:AK10,0)</f>
        <v>3.975052795709666E-2</v>
      </c>
      <c r="AL12" s="111">
        <f>IRR(E10:AL10,0)</f>
        <v>4.0927769377678391E-2</v>
      </c>
      <c r="AM12" s="111">
        <f>IRR(E10:AM10,0)</f>
        <v>4.2003448824415202E-2</v>
      </c>
      <c r="AN12" s="42">
        <f>IRR(E10:AN10,0)</f>
        <v>4.2988037353995479E-2</v>
      </c>
      <c r="AO12" s="42">
        <f>IRR(E10:AO10,0)</f>
        <v>4.3890723333641413E-2</v>
      </c>
      <c r="AP12" s="42">
        <f>IRR(E10:AP10,0)</f>
        <v>4.4719595503903031E-2</v>
      </c>
      <c r="AQ12" s="42">
        <f>IRR(E10:AQ10,0)</f>
        <v>4.5481796259483787E-2</v>
      </c>
      <c r="AR12" s="42">
        <f>IRR(E10:AR10,0)</f>
        <v>4.6183650568430323E-2</v>
      </c>
      <c r="AS12" s="42">
        <f>IRR(E10:AS10,0)</f>
        <v>4.683077486306364E-2</v>
      </c>
      <c r="AT12" s="42">
        <f>IRR(E10:AT10,0)</f>
        <v>4.742816938581651E-2</v>
      </c>
      <c r="AU12" s="42">
        <f>IRR(E10:AU10,0)</f>
        <v>4.7980296806111378E-2</v>
      </c>
      <c r="AV12" s="42">
        <f>IRR(E10:AV10,0)</f>
        <v>4.8491149394080502E-2</v>
      </c>
      <c r="AW12" s="42">
        <f>IRR(E10:AW10,0)</f>
        <v>4.8964306618095144E-2</v>
      </c>
      <c r="AX12" s="42">
        <f>IRR(E10:AX10,0)</f>
        <v>4.9402984696137464E-2</v>
      </c>
      <c r="AY12" s="42">
        <f>IRR(E10:AY10,0)</f>
        <v>4.981007936120152E-2</v>
      </c>
      <c r="AZ12" s="42">
        <f>IRR(E10:AZ10,0)</f>
        <v>5.0188202882846422E-2</v>
      </c>
      <c r="BA12" s="42">
        <f>IRR(E10:BA10,0)</f>
        <v>5.0539716210146857E-2</v>
      </c>
      <c r="BB12" s="42">
        <f>IRR(E10:BB10,0)</f>
        <v>5.0866756957206327E-2</v>
      </c>
      <c r="BC12" s="42">
        <f>IRR(E10:BC10,0)</f>
        <v>5.1171263834529412E-2</v>
      </c>
      <c r="BD12" s="42">
        <f>IRR(E10:BD10,0)</f>
        <v>5.1454998032721022E-2</v>
      </c>
      <c r="BE12" s="42">
        <f>IRR(E10:BE10,0)</f>
        <v>5.1719561985147378E-2</v>
      </c>
      <c r="BF12" s="42">
        <f>IRR(E10:BF10,0)</f>
        <v>5.1966415870114302E-2</v>
      </c>
      <c r="BG12" s="42">
        <f>IRR(E10:BG10,0)</f>
        <v>5.2196892158232533E-2</v>
      </c>
      <c r="BH12" s="42">
        <f>IRR(E10:BH10,0)</f>
        <v>5.2412208464884147E-2</v>
      </c>
      <c r="BI12" s="42">
        <f>IRR(E10:BI10,0)</f>
        <v>5.2613478929460777E-2</v>
      </c>
      <c r="BJ12" s="42">
        <f>IRR(E10:BJ10,0)</f>
        <v>5.2801724310934661E-2</v>
      </c>
      <c r="BK12" s="42">
        <f>IRR(E10:BK10,0)</f>
        <v>5.2977880962368884E-2</v>
      </c>
      <c r="BL12" s="42">
        <f>IRR(E10:BL10,0)</f>
        <v>5.3142808823884113E-2</v>
      </c>
      <c r="BM12" s="42">
        <f>IRR(E10:BM10,0)</f>
        <v>5.3297298555084804E-2</v>
      </c>
      <c r="BN12" s="42"/>
      <c r="BO12" s="42"/>
      <c r="BP12" s="42"/>
      <c r="BQ12" s="42"/>
      <c r="BR12" s="42"/>
      <c r="BS12" s="42"/>
    </row>
    <row r="13" spans="1:71" s="23" customFormat="1" x14ac:dyDescent="0.35">
      <c r="A13" s="129"/>
      <c r="B13" s="23" t="s">
        <v>95</v>
      </c>
      <c r="C13" s="103">
        <f>SUM(E13:BM13)</f>
        <v>6075461.9999999981</v>
      </c>
      <c r="F13" s="23">
        <f>NPV(Scenarios!$Q$33, $E$10:F10)</f>
        <v>-136388.40000000002</v>
      </c>
      <c r="G13" s="23">
        <f>NPV(Scenarios!$Q$33, $E$10:G10)</f>
        <v>-128332.60000000002</v>
      </c>
      <c r="H13" s="23">
        <f>NPV(Scenarios!$Q$33, $E$10:H10)</f>
        <v>-120276.80000000002</v>
      </c>
      <c r="I13" s="23">
        <f>NPV(Scenarios!$Q$33, $E$10:I10)</f>
        <v>-112221.00000000001</v>
      </c>
      <c r="J13" s="23">
        <f>NPV(Scenarios!$Q$33, $E$10:J10)</f>
        <v>-104165.20000000001</v>
      </c>
      <c r="K13" s="23">
        <f>NPV(Scenarios!$Q$33, $E$10:K10)</f>
        <v>-96109.400000000009</v>
      </c>
      <c r="L13" s="23">
        <f>NPV(Scenarios!$Q$33, $E$10:L10)</f>
        <v>-88053.6</v>
      </c>
      <c r="M13" s="23">
        <f>NPV(Scenarios!$Q$33, $E$10:M10)</f>
        <v>-79997.8</v>
      </c>
      <c r="N13" s="23">
        <f>NPV(Scenarios!$Q$33, $E$10:N10)</f>
        <v>-71942</v>
      </c>
      <c r="O13" s="23">
        <f>NPV(Scenarios!$Q$33, $E$10:O10)</f>
        <v>-63886.2</v>
      </c>
      <c r="P13" s="23">
        <f>NPV(Scenarios!$Q$33, $E$10:P10)</f>
        <v>-55830.399999999994</v>
      </c>
      <c r="Q13" s="23">
        <f>NPV(Scenarios!$Q$33, $E$10:Q10)</f>
        <v>-47774.599999999991</v>
      </c>
      <c r="R13" s="23">
        <f>NPV(Scenarios!$Q$33, $E$10:R10)</f>
        <v>-39718.799999999988</v>
      </c>
      <c r="S13" s="23">
        <f>NPV(Scenarios!$Q$33, $E$10:S10)</f>
        <v>-31662.999999999989</v>
      </c>
      <c r="T13" s="23">
        <f>NPV(Scenarios!$Q$33, $E$10:T10)</f>
        <v>-23607.19999999999</v>
      </c>
      <c r="U13" s="23">
        <f>NPV(Scenarios!$Q$33, $E$10:U10)</f>
        <v>-15551.399999999991</v>
      </c>
      <c r="V13" s="23">
        <f>NPV(Scenarios!$Q$33, $E$10:V10)</f>
        <v>-7495.5999999999904</v>
      </c>
      <c r="W13" s="23">
        <f>NPV(Scenarios!$Q$33, $E$10:W10)</f>
        <v>560.20000000000982</v>
      </c>
      <c r="X13" s="23">
        <f>NPV(Scenarios!$Q$33, $E$10:X10)</f>
        <v>8616.0000000000109</v>
      </c>
      <c r="Y13" s="23">
        <f>NPV(Scenarios!$Q$33, $E$10:Y10)</f>
        <v>16671.80000000001</v>
      </c>
      <c r="Z13" s="23">
        <f>NPV(Scenarios!$Q$33, $E$10:Z10)</f>
        <v>24727.600000000009</v>
      </c>
      <c r="AA13" s="23">
        <f>NPV(Scenarios!$Q$33, $E$10:AA10)</f>
        <v>32783.400000000009</v>
      </c>
      <c r="AB13" s="23">
        <f>NPV(Scenarios!$Q$33, $E$10:AB10)</f>
        <v>40839.200000000012</v>
      </c>
      <c r="AC13" s="23">
        <f>NPV(Scenarios!$Q$33, $E$10:AC10)</f>
        <v>48895.000000000015</v>
      </c>
      <c r="AD13" s="23">
        <f>NPV(Scenarios!$Q$33, $E$10:AD10)</f>
        <v>56950.800000000017</v>
      </c>
      <c r="AE13" s="23">
        <f>NPV(Scenarios!$Q$33, $E$10:AE10)</f>
        <v>65006.60000000002</v>
      </c>
      <c r="AF13" s="23">
        <f>NPV(Scenarios!$Q$33, $E$10:AF10)</f>
        <v>73062.400000000023</v>
      </c>
      <c r="AG13" s="23">
        <f>NPV(Scenarios!$Q$33, $E$10:AG10)</f>
        <v>81118.200000000026</v>
      </c>
      <c r="AH13" s="23">
        <f>NPV(Scenarios!$Q$33, $E$10:AH10)</f>
        <v>89174.000000000029</v>
      </c>
      <c r="AI13" s="23">
        <f>NPV(Scenarios!$Q$33, $E$10:AI10)</f>
        <v>97229.800000000032</v>
      </c>
      <c r="AJ13" s="23">
        <f>NPV(Scenarios!$Q$33, $E$10:AJ10)</f>
        <v>105285.60000000003</v>
      </c>
      <c r="AK13" s="23">
        <f>NPV(Scenarios!$Q$33, $E$10:AK10)</f>
        <v>113341.40000000004</v>
      </c>
      <c r="AL13" s="23">
        <f>NPV(Scenarios!$Q$33, $E$10:AL10)</f>
        <v>121397.20000000004</v>
      </c>
      <c r="AM13" s="23">
        <f>NPV(Scenarios!$Q$33, $E$10:AM10)</f>
        <v>129453.00000000004</v>
      </c>
      <c r="AN13" s="23">
        <f>NPV(Scenarios!$Q$33, $E$10:AN10)</f>
        <v>137508.80000000005</v>
      </c>
      <c r="AO13" s="23">
        <f>NPV(Scenarios!$Q$33, $E$10:AO10)</f>
        <v>145564.60000000003</v>
      </c>
      <c r="AP13" s="23">
        <f>NPV(Scenarios!$Q$33, $E$10:AP10)</f>
        <v>153620.40000000002</v>
      </c>
      <c r="AQ13" s="23">
        <f>NPV(Scenarios!$Q$33, $E$10:AQ10)</f>
        <v>161676.20000000001</v>
      </c>
      <c r="AR13" s="23">
        <f>NPV(Scenarios!$Q$33, $E$10:AR10)</f>
        <v>169732</v>
      </c>
      <c r="AS13" s="23">
        <f>NPV(Scenarios!$Q$33, $E$10:AS10)</f>
        <v>177787.8</v>
      </c>
      <c r="AT13" s="23">
        <f>NPV(Scenarios!$Q$33, $E$10:AT10)</f>
        <v>185843.59999999998</v>
      </c>
      <c r="AU13" s="23">
        <f>NPV(Scenarios!$Q$33, $E$10:AU10)</f>
        <v>193899.39999999997</v>
      </c>
      <c r="AV13" s="23">
        <f>NPV(Scenarios!$Q$33, $E$10:AV10)</f>
        <v>201955.19999999995</v>
      </c>
      <c r="AW13" s="23">
        <f>NPV(Scenarios!$Q$33, $E$10:AW10)</f>
        <v>210010.99999999994</v>
      </c>
      <c r="AX13" s="23">
        <f>NPV(Scenarios!$Q$33, $E$10:AX10)</f>
        <v>218066.79999999993</v>
      </c>
      <c r="AY13" s="23">
        <f>NPV(Scenarios!$Q$33, $E$10:AY10)</f>
        <v>226122.59999999992</v>
      </c>
      <c r="AZ13" s="23">
        <f>NPV(Scenarios!$Q$33, $E$10:AZ10)</f>
        <v>234178.39999999991</v>
      </c>
      <c r="BA13" s="23">
        <f>NPV(Scenarios!$Q$33, $E$10:BA10)</f>
        <v>242234.1999999999</v>
      </c>
      <c r="BB13" s="23">
        <f>NPV(Scenarios!$Q$33, $E$10:BB10)</f>
        <v>250289.99999999988</v>
      </c>
      <c r="BC13" s="23">
        <f>NPV(Scenarios!$Q$33, $E$10:BC10)</f>
        <v>258345.79999999987</v>
      </c>
      <c r="BD13" s="23">
        <f>NPV(Scenarios!$Q$33, $E$10:BD10)</f>
        <v>266401.59999999986</v>
      </c>
      <c r="BE13" s="23">
        <f>NPV(Scenarios!$Q$33, $E$10:BE10)</f>
        <v>274457.39999999985</v>
      </c>
      <c r="BF13" s="23">
        <f>NPV(Scenarios!$Q$33, $E$10:BF10)</f>
        <v>282513.19999999984</v>
      </c>
      <c r="BG13" s="23">
        <f>NPV(Scenarios!$Q$33, $E$10:BG10)</f>
        <v>290568.99999999983</v>
      </c>
      <c r="BH13" s="23">
        <f>NPV(Scenarios!$Q$33, $E$10:BH10)</f>
        <v>298624.79999999981</v>
      </c>
      <c r="BI13" s="23">
        <f>NPV(Scenarios!$Q$33, $E$10:BI10)</f>
        <v>306680.5999999998</v>
      </c>
      <c r="BJ13" s="23">
        <f>NPV(Scenarios!$Q$33, $E$10:BJ10)</f>
        <v>314736.39999999979</v>
      </c>
      <c r="BK13" s="23">
        <f>NPV(Scenarios!$Q$33, $E$10:BK10)</f>
        <v>322792.19999999978</v>
      </c>
      <c r="BL13" s="23">
        <f>NPV(Scenarios!$Q$33, $E$10:BL10)</f>
        <v>330847.99999999977</v>
      </c>
      <c r="BM13" s="23">
        <f>NPV(Scenarios!$Q$33, $E$10:BM10)</f>
        <v>338903.79999999976</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32665.5</v>
      </c>
      <c r="D16" s="113"/>
      <c r="E16" s="113">
        <f>HLOOKUP($F$5, Scenarios!$D$7:$AD$27, MATCH($B$16, Scenarios!$C$7:$C$28, FALSE), FALSE)</f>
        <v>535.5</v>
      </c>
      <c r="F16" s="113">
        <f>HLOOKUP($F$5, Scenarios!$D$7:$AD$27, MATCH($B$16, Scenarios!$C$7:$C$28, FALSE), FALSE)</f>
        <v>535.5</v>
      </c>
      <c r="G16" s="113">
        <f>HLOOKUP($F$5, Scenarios!$D$7:$AD$27, MATCH($B$16, Scenarios!$C$7:$C$28, FALSE), FALSE)</f>
        <v>535.5</v>
      </c>
      <c r="H16" s="113">
        <f>HLOOKUP($F$5, Scenarios!$D$7:$AD$27, MATCH($B$16, Scenarios!$C$7:$C$28, FALSE), FALSE)</f>
        <v>535.5</v>
      </c>
      <c r="I16" s="113">
        <f>HLOOKUP($F$5, Scenarios!$D$7:$AD$27, MATCH($B$16, Scenarios!$C$7:$C$28, FALSE), FALSE)</f>
        <v>535.5</v>
      </c>
      <c r="J16" s="113">
        <f>HLOOKUP($F$5, Scenarios!$D$7:$AD$27, MATCH($B$16, Scenarios!$C$7:$C$28, FALSE), FALSE)</f>
        <v>535.5</v>
      </c>
      <c r="K16" s="113">
        <f>HLOOKUP($F$5, Scenarios!$D$7:$AD$27, MATCH($B$16, Scenarios!$C$7:$C$28, FALSE), FALSE)</f>
        <v>535.5</v>
      </c>
      <c r="L16" s="113">
        <f>HLOOKUP($F$5, Scenarios!$D$7:$AD$27, MATCH($B$16, Scenarios!$C$7:$C$28, FALSE), FALSE)</f>
        <v>535.5</v>
      </c>
      <c r="M16" s="113">
        <f>HLOOKUP($F$5, Scenarios!$D$7:$AD$27, MATCH($B$16, Scenarios!$C$7:$C$28, FALSE), FALSE)</f>
        <v>535.5</v>
      </c>
      <c r="N16" s="113">
        <f>HLOOKUP($F$5, Scenarios!$D$7:$AD$27, MATCH($B$16, Scenarios!$C$7:$C$28, FALSE), FALSE)</f>
        <v>535.5</v>
      </c>
      <c r="O16" s="113">
        <f>HLOOKUP($F$5, Scenarios!$D$7:$AD$27, MATCH($B$16, Scenarios!$C$7:$C$28, FALSE), FALSE)</f>
        <v>535.5</v>
      </c>
      <c r="P16" s="113">
        <f>HLOOKUP($F$5, Scenarios!$D$7:$AD$27, MATCH($B$16, Scenarios!$C$7:$C$28, FALSE), FALSE)</f>
        <v>535.5</v>
      </c>
      <c r="Q16" s="113">
        <f>HLOOKUP($F$5, Scenarios!$D$7:$AD$27, MATCH($B$16, Scenarios!$C$7:$C$28, FALSE), FALSE)</f>
        <v>535.5</v>
      </c>
      <c r="R16" s="113">
        <f>HLOOKUP($F$5, Scenarios!$D$7:$AD$27, MATCH($B$16, Scenarios!$C$7:$C$28, FALSE), FALSE)</f>
        <v>535.5</v>
      </c>
      <c r="S16" s="113">
        <f>HLOOKUP($F$5, Scenarios!$D$7:$AD$27, MATCH($B$16, Scenarios!$C$7:$C$28, FALSE), FALSE)</f>
        <v>535.5</v>
      </c>
      <c r="T16" s="113">
        <f>HLOOKUP($F$5, Scenarios!$D$7:$AD$27, MATCH($B$16, Scenarios!$C$7:$C$28, FALSE), FALSE)</f>
        <v>535.5</v>
      </c>
      <c r="U16" s="113">
        <f>HLOOKUP($F$5, Scenarios!$D$7:$AD$27, MATCH($B$16, Scenarios!$C$7:$C$28, FALSE), FALSE)</f>
        <v>535.5</v>
      </c>
      <c r="V16" s="113">
        <f>HLOOKUP($F$5, Scenarios!$D$7:$AD$27, MATCH($B$16, Scenarios!$C$7:$C$28, FALSE), FALSE)</f>
        <v>535.5</v>
      </c>
      <c r="W16" s="113">
        <f>HLOOKUP($F$5, Scenarios!$D$7:$AD$27, MATCH($B$16, Scenarios!$C$7:$C$28, FALSE), FALSE)</f>
        <v>535.5</v>
      </c>
      <c r="X16" s="113">
        <f>HLOOKUP($F$5, Scenarios!$D$7:$AD$27, MATCH($B$16, Scenarios!$C$7:$C$28, FALSE), FALSE)</f>
        <v>535.5</v>
      </c>
      <c r="Y16" s="113">
        <f>HLOOKUP($F$5, Scenarios!$D$7:$AD$27, MATCH($B$16, Scenarios!$C$7:$C$28, FALSE), FALSE)</f>
        <v>535.5</v>
      </c>
      <c r="Z16" s="113">
        <f>HLOOKUP($F$5, Scenarios!$D$7:$AD$27, MATCH($B$16, Scenarios!$C$7:$C$28, FALSE), FALSE)</f>
        <v>535.5</v>
      </c>
      <c r="AA16" s="113">
        <f>HLOOKUP($F$5, Scenarios!$D$7:$AD$27, MATCH($B$16, Scenarios!$C$7:$C$28, FALSE), FALSE)</f>
        <v>535.5</v>
      </c>
      <c r="AB16" s="113">
        <f>HLOOKUP($F$5, Scenarios!$D$7:$AD$27, MATCH($B$16, Scenarios!$C$7:$C$28, FALSE), FALSE)</f>
        <v>535.5</v>
      </c>
      <c r="AC16" s="113">
        <f>HLOOKUP($F$5, Scenarios!$D$7:$AD$27, MATCH($B$16, Scenarios!$C$7:$C$28, FALSE), FALSE)</f>
        <v>535.5</v>
      </c>
      <c r="AD16" s="113">
        <f>HLOOKUP($F$5, Scenarios!$D$7:$AD$27, MATCH($B$16, Scenarios!$C$7:$C$28, FALSE), FALSE)</f>
        <v>535.5</v>
      </c>
      <c r="AE16" s="113">
        <f>HLOOKUP($F$5, Scenarios!$D$7:$AD$27, MATCH($B$16, Scenarios!$C$7:$C$28, FALSE), FALSE)</f>
        <v>535.5</v>
      </c>
      <c r="AF16" s="113">
        <f>HLOOKUP($F$5, Scenarios!$D$7:$AD$27, MATCH($B$16, Scenarios!$C$7:$C$28, FALSE), FALSE)</f>
        <v>535.5</v>
      </c>
      <c r="AG16" s="113">
        <f>HLOOKUP($F$5, Scenarios!$D$7:$AD$27, MATCH($B$16, Scenarios!$C$7:$C$28, FALSE), FALSE)</f>
        <v>535.5</v>
      </c>
      <c r="AH16" s="113">
        <f>HLOOKUP($F$5, Scenarios!$D$7:$AD$27, MATCH($B$16, Scenarios!$C$7:$C$28, FALSE), FALSE)</f>
        <v>535.5</v>
      </c>
      <c r="AI16" s="113">
        <f>HLOOKUP($F$5, Scenarios!$D$7:$AD$27, MATCH($B$16, Scenarios!$C$7:$C$28, FALSE), FALSE)</f>
        <v>535.5</v>
      </c>
      <c r="AJ16" s="113">
        <f>HLOOKUP($F$5, Scenarios!$D$7:$AD$27, MATCH($B$16, Scenarios!$C$7:$C$28, FALSE), FALSE)</f>
        <v>535.5</v>
      </c>
      <c r="AK16" s="113">
        <f>HLOOKUP($F$5, Scenarios!$D$7:$AD$27, MATCH($B$16, Scenarios!$C$7:$C$28, FALSE), FALSE)</f>
        <v>535.5</v>
      </c>
      <c r="AL16" s="113">
        <f>HLOOKUP($F$5, Scenarios!$D$7:$AD$27, MATCH($B$16, Scenarios!$C$7:$C$28, FALSE), FALSE)</f>
        <v>535.5</v>
      </c>
      <c r="AM16" s="113">
        <f>HLOOKUP($F$5, Scenarios!$D$7:$AD$27, MATCH($B$16, Scenarios!$C$7:$C$28, FALSE), FALSE)</f>
        <v>535.5</v>
      </c>
      <c r="AN16" s="113">
        <f>HLOOKUP($F$5, Scenarios!$D$7:$AD$27, MATCH($B$16, Scenarios!$C$7:$C$28, FALSE), FALSE)</f>
        <v>535.5</v>
      </c>
      <c r="AO16" s="113">
        <f>HLOOKUP($F$5, Scenarios!$D$7:$AD$27, MATCH($B$16, Scenarios!$C$7:$C$28, FALSE), FALSE)</f>
        <v>535.5</v>
      </c>
      <c r="AP16" s="113">
        <f>HLOOKUP($F$5, Scenarios!$D$7:$AD$27, MATCH($B$16, Scenarios!$C$7:$C$28, FALSE), FALSE)</f>
        <v>535.5</v>
      </c>
      <c r="AQ16" s="113">
        <f>HLOOKUP($F$5, Scenarios!$D$7:$AD$27, MATCH($B$16, Scenarios!$C$7:$C$28, FALSE), FALSE)</f>
        <v>535.5</v>
      </c>
      <c r="AR16" s="113">
        <f>HLOOKUP($F$5, Scenarios!$D$7:$AD$27, MATCH($B$16, Scenarios!$C$7:$C$28, FALSE), FALSE)</f>
        <v>535.5</v>
      </c>
      <c r="AS16" s="113">
        <f>HLOOKUP($F$5, Scenarios!$D$7:$AD$27, MATCH($B$16, Scenarios!$C$7:$C$28, FALSE), FALSE)</f>
        <v>535.5</v>
      </c>
      <c r="AT16" s="113">
        <f>HLOOKUP($F$5, Scenarios!$D$7:$AD$27, MATCH($B$16, Scenarios!$C$7:$C$28, FALSE), FALSE)</f>
        <v>535.5</v>
      </c>
      <c r="AU16" s="113">
        <f>HLOOKUP($F$5, Scenarios!$D$7:$AD$27, MATCH($B$16, Scenarios!$C$7:$C$28, FALSE), FALSE)</f>
        <v>535.5</v>
      </c>
      <c r="AV16" s="113">
        <f>HLOOKUP($F$5, Scenarios!$D$7:$AD$27, MATCH($B$16, Scenarios!$C$7:$C$28, FALSE), FALSE)</f>
        <v>535.5</v>
      </c>
      <c r="AW16" s="113">
        <f>HLOOKUP($F$5, Scenarios!$D$7:$AD$27, MATCH($B$16, Scenarios!$C$7:$C$28, FALSE), FALSE)</f>
        <v>535.5</v>
      </c>
      <c r="AX16" s="113">
        <f>HLOOKUP($F$5, Scenarios!$D$7:$AD$27, MATCH($B$16, Scenarios!$C$7:$C$28, FALSE), FALSE)</f>
        <v>535.5</v>
      </c>
      <c r="AY16" s="113">
        <f>HLOOKUP($F$5, Scenarios!$D$7:$AD$27, MATCH($B$16, Scenarios!$C$7:$C$28, FALSE), FALSE)</f>
        <v>535.5</v>
      </c>
      <c r="AZ16" s="113">
        <f>HLOOKUP($F$5, Scenarios!$D$7:$AD$27, MATCH($B$16, Scenarios!$C$7:$C$28, FALSE), FALSE)</f>
        <v>535.5</v>
      </c>
      <c r="BA16" s="113">
        <f>HLOOKUP($F$5, Scenarios!$D$7:$AD$27, MATCH($B$16, Scenarios!$C$7:$C$28, FALSE), FALSE)</f>
        <v>535.5</v>
      </c>
      <c r="BB16" s="113">
        <f>HLOOKUP($F$5, Scenarios!$D$7:$AD$27, MATCH($B$16, Scenarios!$C$7:$C$28, FALSE), FALSE)</f>
        <v>535.5</v>
      </c>
      <c r="BC16" s="113">
        <f>HLOOKUP($F$5, Scenarios!$D$7:$AD$27, MATCH($B$16, Scenarios!$C$7:$C$28, FALSE), FALSE)</f>
        <v>535.5</v>
      </c>
      <c r="BD16" s="113">
        <f>HLOOKUP($F$5, Scenarios!$D$7:$AD$27, MATCH($B$16, Scenarios!$C$7:$C$28, FALSE), FALSE)</f>
        <v>535.5</v>
      </c>
      <c r="BE16" s="113">
        <f>HLOOKUP($F$5, Scenarios!$D$7:$AD$27, MATCH($B$16, Scenarios!$C$7:$C$28, FALSE), FALSE)</f>
        <v>535.5</v>
      </c>
      <c r="BF16" s="113">
        <f>HLOOKUP($F$5, Scenarios!$D$7:$AD$27, MATCH($B$16, Scenarios!$C$7:$C$28, FALSE), FALSE)</f>
        <v>535.5</v>
      </c>
      <c r="BG16" s="113">
        <f>HLOOKUP($F$5, Scenarios!$D$7:$AD$27, MATCH($B$16, Scenarios!$C$7:$C$28, FALSE), FALSE)</f>
        <v>535.5</v>
      </c>
      <c r="BH16" s="113">
        <f>HLOOKUP($F$5, Scenarios!$D$7:$AD$27, MATCH($B$16, Scenarios!$C$7:$C$28, FALSE), FALSE)</f>
        <v>535.5</v>
      </c>
      <c r="BI16" s="113">
        <f>HLOOKUP($F$5, Scenarios!$D$7:$AD$27, MATCH($B$16, Scenarios!$C$7:$C$28, FALSE), FALSE)</f>
        <v>535.5</v>
      </c>
      <c r="BJ16" s="113">
        <f>HLOOKUP($F$5, Scenarios!$D$7:$AD$27, MATCH($B$16, Scenarios!$C$7:$C$28, FALSE), FALSE)</f>
        <v>535.5</v>
      </c>
      <c r="BK16" s="113">
        <f>HLOOKUP($F$5, Scenarios!$D$7:$AD$27, MATCH($B$16, Scenarios!$C$7:$C$28, FALSE), FALSE)</f>
        <v>535.5</v>
      </c>
      <c r="BL16" s="113">
        <f>HLOOKUP($F$5, Scenarios!$D$7:$AD$27, MATCH($B$16, Scenarios!$C$7:$C$28, FALSE), FALSE)</f>
        <v>535.5</v>
      </c>
      <c r="BM16" s="113">
        <f>HLOOKUP($F$5, Scenarios!$D$7:$AD$27, MATCH($B$16, Scenarios!$C$7:$C$28, FALSE), FALSE)</f>
        <v>535.5</v>
      </c>
    </row>
    <row r="17" spans="1:71" x14ac:dyDescent="0.35">
      <c r="B17" s="4" t="s">
        <v>99</v>
      </c>
      <c r="C17" s="107">
        <f>SUM(E17:BM17)</f>
        <v>5368</v>
      </c>
      <c r="D17" s="5"/>
      <c r="E17" s="5">
        <f>HLOOKUP($F$5, Scenarios!$D$7:$AD$27, MATCH($B$17, Scenarios!$C$7:$C$28, FALSE), FALSE)</f>
        <v>88</v>
      </c>
      <c r="F17" s="5">
        <f>HLOOKUP($F$5, Scenarios!$D$7:$AD$27, MATCH($B$17, Scenarios!$C$7:$C$28, FALSE), FALSE)</f>
        <v>88</v>
      </c>
      <c r="G17" s="5">
        <f>HLOOKUP($F$5, Scenarios!$D$7:$AD$27, MATCH($B$17, Scenarios!$C$7:$C$28, FALSE), FALSE)</f>
        <v>88</v>
      </c>
      <c r="H17" s="5">
        <f>HLOOKUP($F$5, Scenarios!$D$7:$AD$27, MATCH($B$17, Scenarios!$C$7:$C$28, FALSE), FALSE)</f>
        <v>88</v>
      </c>
      <c r="I17" s="5">
        <f>HLOOKUP($F$5, Scenarios!$D$7:$AD$27, MATCH($B$17, Scenarios!$C$7:$C$28, FALSE), FALSE)</f>
        <v>88</v>
      </c>
      <c r="J17" s="5">
        <f>HLOOKUP($F$5, Scenarios!$D$7:$AD$27, MATCH($B$17, Scenarios!$C$7:$C$28, FALSE), FALSE)</f>
        <v>88</v>
      </c>
      <c r="K17" s="5">
        <f>HLOOKUP($F$5, Scenarios!$D$7:$AD$27, MATCH($B$17, Scenarios!$C$7:$C$28, FALSE), FALSE)</f>
        <v>88</v>
      </c>
      <c r="L17" s="5">
        <f>HLOOKUP($F$5, Scenarios!$D$7:$AD$27, MATCH($B$17, Scenarios!$C$7:$C$28, FALSE), FALSE)</f>
        <v>88</v>
      </c>
      <c r="M17" s="5">
        <f>HLOOKUP($F$5, Scenarios!$D$7:$AD$27, MATCH($B$17, Scenarios!$C$7:$C$28, FALSE), FALSE)</f>
        <v>88</v>
      </c>
      <c r="N17" s="5">
        <f>HLOOKUP($F$5, Scenarios!$D$7:$AD$27, MATCH($B$17, Scenarios!$C$7:$C$28, FALSE), FALSE)</f>
        <v>88</v>
      </c>
      <c r="O17" s="5">
        <f>HLOOKUP($F$5, Scenarios!$D$7:$AD$27, MATCH($B$17, Scenarios!$C$7:$C$28, FALSE), FALSE)</f>
        <v>88</v>
      </c>
      <c r="P17" s="5">
        <f>HLOOKUP($F$5, Scenarios!$D$7:$AD$27, MATCH($B$17, Scenarios!$C$7:$C$28, FALSE), FALSE)</f>
        <v>88</v>
      </c>
      <c r="Q17" s="5">
        <f>HLOOKUP($F$5, Scenarios!$D$7:$AD$27, MATCH($B$17, Scenarios!$C$7:$C$28, FALSE), FALSE)</f>
        <v>88</v>
      </c>
      <c r="R17" s="5">
        <f>HLOOKUP($F$5, Scenarios!$D$7:$AD$27, MATCH($B$17, Scenarios!$C$7:$C$28, FALSE), FALSE)</f>
        <v>88</v>
      </c>
      <c r="S17" s="5">
        <f>HLOOKUP($F$5, Scenarios!$D$7:$AD$27, MATCH($B$17, Scenarios!$C$7:$C$28, FALSE), FALSE)</f>
        <v>88</v>
      </c>
      <c r="T17" s="5">
        <f>HLOOKUP($F$5, Scenarios!$D$7:$AD$27, MATCH($B$17, Scenarios!$C$7:$C$28, FALSE), FALSE)</f>
        <v>88</v>
      </c>
      <c r="U17" s="5">
        <f>HLOOKUP($F$5, Scenarios!$D$7:$AD$27, MATCH($B$17, Scenarios!$C$7:$C$28, FALSE), FALSE)</f>
        <v>88</v>
      </c>
      <c r="V17" s="5">
        <f>HLOOKUP($F$5, Scenarios!$D$7:$AD$27, MATCH($B$17, Scenarios!$C$7:$C$28, FALSE), FALSE)</f>
        <v>88</v>
      </c>
      <c r="W17" s="5">
        <f>HLOOKUP($F$5, Scenarios!$D$7:$AD$27, MATCH($B$17, Scenarios!$C$7:$C$28, FALSE), FALSE)</f>
        <v>88</v>
      </c>
      <c r="X17" s="5">
        <f>HLOOKUP($F$5, Scenarios!$D$7:$AD$27, MATCH($B$17, Scenarios!$C$7:$C$28, FALSE), FALSE)</f>
        <v>88</v>
      </c>
      <c r="Y17" s="5">
        <f>HLOOKUP($F$5, Scenarios!$D$7:$AD$27, MATCH($B$17, Scenarios!$C$7:$C$28, FALSE), FALSE)</f>
        <v>88</v>
      </c>
      <c r="Z17" s="5">
        <f>HLOOKUP($F$5, Scenarios!$D$7:$AD$27, MATCH($B$17, Scenarios!$C$7:$C$28, FALSE), FALSE)</f>
        <v>88</v>
      </c>
      <c r="AA17" s="5">
        <f>HLOOKUP($F$5, Scenarios!$D$7:$AD$27, MATCH($B$17, Scenarios!$C$7:$C$28, FALSE), FALSE)</f>
        <v>88</v>
      </c>
      <c r="AB17" s="5">
        <f>HLOOKUP($F$5, Scenarios!$D$7:$AD$27, MATCH($B$17, Scenarios!$C$7:$C$28, FALSE), FALSE)</f>
        <v>88</v>
      </c>
      <c r="AC17" s="5">
        <f>HLOOKUP($F$5, Scenarios!$D$7:$AD$27, MATCH($B$17, Scenarios!$C$7:$C$28, FALSE), FALSE)</f>
        <v>88</v>
      </c>
      <c r="AD17" s="5">
        <f>HLOOKUP($F$5, Scenarios!$D$7:$AD$27, MATCH($B$17, Scenarios!$C$7:$C$28, FALSE), FALSE)</f>
        <v>88</v>
      </c>
      <c r="AE17" s="5">
        <f>HLOOKUP($F$5, Scenarios!$D$7:$AD$27, MATCH($B$17, Scenarios!$C$7:$C$28, FALSE), FALSE)</f>
        <v>88</v>
      </c>
      <c r="AF17" s="5">
        <f>HLOOKUP($F$5, Scenarios!$D$7:$AD$27, MATCH($B$17, Scenarios!$C$7:$C$28, FALSE), FALSE)</f>
        <v>88</v>
      </c>
      <c r="AG17" s="5">
        <f>HLOOKUP($F$5, Scenarios!$D$7:$AD$27, MATCH($B$17, Scenarios!$C$7:$C$28, FALSE), FALSE)</f>
        <v>88</v>
      </c>
      <c r="AH17" s="5">
        <f>HLOOKUP($F$5, Scenarios!$D$7:$AD$27, MATCH($B$17, Scenarios!$C$7:$C$28, FALSE), FALSE)</f>
        <v>88</v>
      </c>
      <c r="AI17" s="5">
        <f>HLOOKUP($F$5, Scenarios!$D$7:$AD$27, MATCH($B$17, Scenarios!$C$7:$C$28, FALSE), FALSE)</f>
        <v>88</v>
      </c>
      <c r="AJ17" s="5">
        <f>HLOOKUP($F$5, Scenarios!$D$7:$AD$27, MATCH($B$17, Scenarios!$C$7:$C$28, FALSE), FALSE)</f>
        <v>88</v>
      </c>
      <c r="AK17" s="5">
        <f>HLOOKUP($F$5, Scenarios!$D$7:$AD$27, MATCH($B$17, Scenarios!$C$7:$C$28, FALSE), FALSE)</f>
        <v>88</v>
      </c>
      <c r="AL17" s="5">
        <f>HLOOKUP($F$5, Scenarios!$D$7:$AD$27, MATCH($B$17, Scenarios!$C$7:$C$28, FALSE), FALSE)</f>
        <v>88</v>
      </c>
      <c r="AM17" s="5">
        <f>HLOOKUP($F$5, Scenarios!$D$7:$AD$27, MATCH($B$17, Scenarios!$C$7:$C$28, FALSE), FALSE)</f>
        <v>88</v>
      </c>
      <c r="AN17" s="5">
        <f>HLOOKUP($F$5, Scenarios!$D$7:$AD$27, MATCH($B$17, Scenarios!$C$7:$C$28, FALSE), FALSE)</f>
        <v>88</v>
      </c>
      <c r="AO17" s="5">
        <f>HLOOKUP($F$5, Scenarios!$D$7:$AD$27, MATCH($B$17, Scenarios!$C$7:$C$28, FALSE), FALSE)</f>
        <v>88</v>
      </c>
      <c r="AP17" s="5">
        <f>HLOOKUP($F$5, Scenarios!$D$7:$AD$27, MATCH($B$17, Scenarios!$C$7:$C$28, FALSE), FALSE)</f>
        <v>88</v>
      </c>
      <c r="AQ17" s="5">
        <f>HLOOKUP($F$5, Scenarios!$D$7:$AD$27, MATCH($B$17, Scenarios!$C$7:$C$28, FALSE), FALSE)</f>
        <v>88</v>
      </c>
      <c r="AR17" s="5">
        <f>HLOOKUP($F$5, Scenarios!$D$7:$AD$27, MATCH($B$17, Scenarios!$C$7:$C$28, FALSE), FALSE)</f>
        <v>88</v>
      </c>
      <c r="AS17" s="5">
        <f>HLOOKUP($F$5, Scenarios!$D$7:$AD$27, MATCH($B$17, Scenarios!$C$7:$C$28, FALSE), FALSE)</f>
        <v>88</v>
      </c>
      <c r="AT17" s="5">
        <f>HLOOKUP($F$5, Scenarios!$D$7:$AD$27, MATCH($B$17, Scenarios!$C$7:$C$28, FALSE), FALSE)</f>
        <v>88</v>
      </c>
      <c r="AU17" s="5">
        <f>HLOOKUP($F$5, Scenarios!$D$7:$AD$27, MATCH($B$17, Scenarios!$C$7:$C$28, FALSE), FALSE)</f>
        <v>88</v>
      </c>
      <c r="AV17" s="5">
        <f>HLOOKUP($F$5, Scenarios!$D$7:$AD$27, MATCH($B$17, Scenarios!$C$7:$C$28, FALSE), FALSE)</f>
        <v>88</v>
      </c>
      <c r="AW17" s="5">
        <f>HLOOKUP($F$5, Scenarios!$D$7:$AD$27, MATCH($B$17, Scenarios!$C$7:$C$28, FALSE), FALSE)</f>
        <v>88</v>
      </c>
      <c r="AX17" s="5">
        <f>HLOOKUP($F$5, Scenarios!$D$7:$AD$27, MATCH($B$17, Scenarios!$C$7:$C$28, FALSE), FALSE)</f>
        <v>88</v>
      </c>
      <c r="AY17" s="5">
        <f>HLOOKUP($F$5, Scenarios!$D$7:$AD$27, MATCH($B$17, Scenarios!$C$7:$C$28, FALSE), FALSE)</f>
        <v>88</v>
      </c>
      <c r="AZ17" s="5">
        <f>HLOOKUP($F$5, Scenarios!$D$7:$AD$27, MATCH($B$17, Scenarios!$C$7:$C$28, FALSE), FALSE)</f>
        <v>88</v>
      </c>
      <c r="BA17" s="5">
        <f>HLOOKUP($F$5, Scenarios!$D$7:$AD$27, MATCH($B$17, Scenarios!$C$7:$C$28, FALSE), FALSE)</f>
        <v>88</v>
      </c>
      <c r="BB17" s="5">
        <f>HLOOKUP($F$5, Scenarios!$D$7:$AD$27, MATCH($B$17, Scenarios!$C$7:$C$28, FALSE), FALSE)</f>
        <v>88</v>
      </c>
      <c r="BC17" s="5">
        <f>HLOOKUP($F$5, Scenarios!$D$7:$AD$27, MATCH($B$17, Scenarios!$C$7:$C$28, FALSE), FALSE)</f>
        <v>88</v>
      </c>
      <c r="BD17" s="5">
        <f>HLOOKUP($F$5, Scenarios!$D$7:$AD$27, MATCH($B$17, Scenarios!$C$7:$C$28, FALSE), FALSE)</f>
        <v>88</v>
      </c>
      <c r="BE17" s="5">
        <f>HLOOKUP($F$5, Scenarios!$D$7:$AD$27, MATCH($B$17, Scenarios!$C$7:$C$28, FALSE), FALSE)</f>
        <v>88</v>
      </c>
      <c r="BF17" s="5">
        <f>HLOOKUP($F$5, Scenarios!$D$7:$AD$27, MATCH($B$17, Scenarios!$C$7:$C$28, FALSE), FALSE)</f>
        <v>88</v>
      </c>
      <c r="BG17" s="5">
        <f>HLOOKUP($F$5, Scenarios!$D$7:$AD$27, MATCH($B$17, Scenarios!$C$7:$C$28, FALSE), FALSE)</f>
        <v>88</v>
      </c>
      <c r="BH17" s="5">
        <f>HLOOKUP($F$5, Scenarios!$D$7:$AD$27, MATCH($B$17, Scenarios!$C$7:$C$28, FALSE), FALSE)</f>
        <v>88</v>
      </c>
      <c r="BI17" s="5">
        <f>HLOOKUP($F$5, Scenarios!$D$7:$AD$27, MATCH($B$17, Scenarios!$C$7:$C$28, FALSE), FALSE)</f>
        <v>88</v>
      </c>
      <c r="BJ17" s="5">
        <f>HLOOKUP($F$5, Scenarios!$D$7:$AD$27, MATCH($B$17, Scenarios!$C$7:$C$28, FALSE), FALSE)</f>
        <v>88</v>
      </c>
      <c r="BK17" s="5">
        <f>HLOOKUP($F$5, Scenarios!$D$7:$AD$27, MATCH($B$17, Scenarios!$C$7:$C$28, FALSE), FALSE)</f>
        <v>88</v>
      </c>
      <c r="BL17" s="5">
        <f>HLOOKUP($F$5, Scenarios!$D$7:$AD$27, MATCH($B$17, Scenarios!$C$7:$C$28, FALSE), FALSE)</f>
        <v>88</v>
      </c>
      <c r="BM17" s="5">
        <f>HLOOKUP($F$5, Scenarios!$D$7:$AD$27, MATCH($B$17, Scenarios!$C$7:$C$28, FALSE), FALSE)</f>
        <v>88</v>
      </c>
      <c r="BN17" s="5"/>
      <c r="BO17" s="5"/>
      <c r="BP17" s="5"/>
      <c r="BQ17" s="5"/>
      <c r="BR17" s="5"/>
      <c r="BS17" s="5"/>
    </row>
    <row r="18" spans="1:71" x14ac:dyDescent="0.35">
      <c r="B18" s="5"/>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121" t="s">
        <v>100</v>
      </c>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18" customFormat="1" x14ac:dyDescent="0.35">
      <c r="A20" s="4"/>
      <c r="B20" s="120" t="s">
        <v>101</v>
      </c>
      <c r="C20" s="122"/>
      <c r="D20" s="123"/>
      <c r="E20" s="124">
        <f>HLOOKUP($F$5, Scenarios!$D$7:AD29, MATCH($B$20, Scenarios!$C$7:$C$28, FALSE), FALSE)</f>
        <v>129</v>
      </c>
      <c r="F20" s="124">
        <f>E20*(1+Scenarios!$Q$32)</f>
        <v>129</v>
      </c>
      <c r="G20" s="124">
        <f>F20*(1+Scenarios!$Q$32)</f>
        <v>129</v>
      </c>
      <c r="H20" s="124">
        <f>G20*(1+Scenarios!$Q$32)</f>
        <v>129</v>
      </c>
      <c r="I20" s="124">
        <f>H20*(1+Scenarios!$Q$32)</f>
        <v>129</v>
      </c>
      <c r="J20" s="124">
        <f>I20*(1+Scenarios!$Q$32)</f>
        <v>129</v>
      </c>
      <c r="K20" s="124">
        <f>J20*(1+Scenarios!$Q$32)</f>
        <v>129</v>
      </c>
      <c r="L20" s="124">
        <f>K20*(1+Scenarios!$Q$32)</f>
        <v>129</v>
      </c>
      <c r="M20" s="124">
        <f>L20*(1+Scenarios!$Q$32)</f>
        <v>129</v>
      </c>
      <c r="N20" s="124">
        <f>M20*(1+Scenarios!$Q$32)</f>
        <v>129</v>
      </c>
      <c r="O20" s="124">
        <f>N20*(1+Scenarios!$Q$32)</f>
        <v>129</v>
      </c>
      <c r="P20" s="124">
        <f>O20*(1+Scenarios!$Q$32)</f>
        <v>129</v>
      </c>
      <c r="Q20" s="124">
        <f>P20*(1+Scenarios!$Q$32)</f>
        <v>129</v>
      </c>
      <c r="R20" s="124">
        <f>Q20*(1+Scenarios!$Q$32)</f>
        <v>129</v>
      </c>
      <c r="S20" s="124">
        <f>R20*(1+Scenarios!$Q$32)</f>
        <v>129</v>
      </c>
      <c r="T20" s="124">
        <f>S20*(1+Scenarios!$Q$32)</f>
        <v>129</v>
      </c>
      <c r="U20" s="124">
        <f>T20*(1+Scenarios!$Q$32)</f>
        <v>129</v>
      </c>
      <c r="V20" s="124">
        <f>U20*(1+Scenarios!$Q$32)</f>
        <v>129</v>
      </c>
      <c r="W20" s="124">
        <f>V20*(1+Scenarios!$Q$32)</f>
        <v>129</v>
      </c>
      <c r="X20" s="124">
        <f>W20*(1+Scenarios!$Q$32)</f>
        <v>129</v>
      </c>
      <c r="Y20" s="124">
        <f>X20*(1+Scenarios!$Q$32)</f>
        <v>129</v>
      </c>
      <c r="Z20" s="124">
        <f>Y20*(1+Scenarios!$Q$32)</f>
        <v>129</v>
      </c>
      <c r="AA20" s="124">
        <f>Z20*(1+Scenarios!$Q$32)</f>
        <v>129</v>
      </c>
      <c r="AB20" s="124">
        <f>AA20*(1+Scenarios!$Q$32)</f>
        <v>129</v>
      </c>
      <c r="AC20" s="124">
        <f>AB20*(1+Scenarios!$Q$32)</f>
        <v>129</v>
      </c>
      <c r="AD20" s="124">
        <f>AC20*(1+Scenarios!$Q$32)</f>
        <v>129</v>
      </c>
      <c r="AE20" s="124">
        <f>AD20*(1+Scenarios!$Q$32)</f>
        <v>129</v>
      </c>
      <c r="AF20" s="124">
        <f>AE20*(1+Scenarios!$Q$32)</f>
        <v>129</v>
      </c>
      <c r="AG20" s="124">
        <f>AF20*(1+Scenarios!$Q$32)</f>
        <v>129</v>
      </c>
      <c r="AH20" s="124">
        <f>AG20*(1+Scenarios!$Q$32)</f>
        <v>129</v>
      </c>
      <c r="AI20" s="124">
        <f>AH20*(1+Scenarios!$Q$32)</f>
        <v>129</v>
      </c>
      <c r="AJ20" s="124">
        <f>AI20*(1+Scenarios!$Q$32)</f>
        <v>129</v>
      </c>
      <c r="AK20" s="124">
        <f>AJ20*(1+Scenarios!$Q$32)</f>
        <v>129</v>
      </c>
      <c r="AL20" s="124">
        <f>AK20*(1+Scenarios!$Q$32)</f>
        <v>129</v>
      </c>
      <c r="AM20" s="124">
        <f>AL20*(1+Scenarios!$Q$32)</f>
        <v>129</v>
      </c>
      <c r="AN20" s="124">
        <f>AM20*(1+Scenarios!$Q$32)</f>
        <v>129</v>
      </c>
      <c r="AO20" s="124">
        <f>AN20*(1+Scenarios!$Q$32)</f>
        <v>129</v>
      </c>
      <c r="AP20" s="124">
        <f>AO20*(1+Scenarios!$Q$32)</f>
        <v>129</v>
      </c>
      <c r="AQ20" s="124">
        <f>AP20*(1+Scenarios!$Q$32)</f>
        <v>129</v>
      </c>
      <c r="AR20" s="124">
        <f>AQ20*(1+Scenarios!$Q$32)</f>
        <v>129</v>
      </c>
      <c r="AS20" s="124">
        <f>AR20*(1+Scenarios!$Q$32)</f>
        <v>129</v>
      </c>
      <c r="AT20" s="124">
        <f>AS20*(1+Scenarios!$Q$32)</f>
        <v>129</v>
      </c>
      <c r="AU20" s="124">
        <f>AT20*(1+Scenarios!$Q$32)</f>
        <v>129</v>
      </c>
      <c r="AV20" s="124">
        <f>AU20*(1+Scenarios!$Q$32)</f>
        <v>129</v>
      </c>
      <c r="AW20" s="124">
        <f>AV20*(1+Scenarios!$Q$32)</f>
        <v>129</v>
      </c>
      <c r="AX20" s="124">
        <f>AW20*(1+Scenarios!$Q$32)</f>
        <v>129</v>
      </c>
      <c r="AY20" s="124">
        <f>AX20*(1+Scenarios!$Q$32)</f>
        <v>129</v>
      </c>
      <c r="AZ20" s="124">
        <f>AY20*(1+Scenarios!$Q$32)</f>
        <v>129</v>
      </c>
      <c r="BA20" s="124">
        <f>AZ20*(1+Scenarios!$Q$32)</f>
        <v>129</v>
      </c>
      <c r="BB20" s="124">
        <f>BA20*(1+Scenarios!$Q$32)</f>
        <v>129</v>
      </c>
      <c r="BC20" s="124">
        <f>BB20*(1+Scenarios!$Q$32)</f>
        <v>129</v>
      </c>
      <c r="BD20" s="124">
        <f>BC20*(1+Scenarios!$Q$32)</f>
        <v>129</v>
      </c>
      <c r="BE20" s="124">
        <f>BD20*(1+Scenarios!$Q$32)</f>
        <v>129</v>
      </c>
      <c r="BF20" s="124">
        <f>BE20*(1+Scenarios!$Q$32)</f>
        <v>129</v>
      </c>
      <c r="BG20" s="124">
        <f>BF20*(1+Scenarios!$Q$32)</f>
        <v>129</v>
      </c>
      <c r="BH20" s="124">
        <f>BG20*(1+Scenarios!$Q$32)</f>
        <v>129</v>
      </c>
      <c r="BI20" s="124">
        <f>BH20*(1+Scenarios!$Q$32)</f>
        <v>129</v>
      </c>
      <c r="BJ20" s="124">
        <f>BI20*(1+Scenarios!$Q$32)</f>
        <v>129</v>
      </c>
      <c r="BK20" s="124">
        <f>BJ20*(1+Scenarios!$Q$32)</f>
        <v>129</v>
      </c>
      <c r="BL20" s="124">
        <f>BK20*(1+Scenarios!$Q$32)</f>
        <v>129</v>
      </c>
      <c r="BM20" s="124">
        <f>BL20*(1+Scenarios!$Q$32)</f>
        <v>129</v>
      </c>
      <c r="BN20" s="124"/>
      <c r="BO20" s="124"/>
      <c r="BP20" s="124"/>
      <c r="BQ20" s="124"/>
      <c r="BR20" s="124"/>
      <c r="BS20" s="124"/>
    </row>
    <row r="21" spans="1:71" s="23" customFormat="1" x14ac:dyDescent="0.35">
      <c r="A21" s="129"/>
      <c r="B21" s="47" t="s">
        <v>102</v>
      </c>
      <c r="C21" s="107"/>
      <c r="E21" s="5">
        <f>HLOOKUP($F$5, Scenarios!$D$7:AD29, MATCH($B$21, Scenarios!$C$7:$C$28, FALSE), FALSE)</f>
        <v>50</v>
      </c>
      <c r="F21" s="5">
        <f>E21*(1+Scenarios!$Q$32)</f>
        <v>50</v>
      </c>
      <c r="G21" s="5">
        <f>F21*(1+Scenarios!$Q$32)</f>
        <v>50</v>
      </c>
      <c r="H21" s="5">
        <f>G21*(1+Scenarios!$Q$32)</f>
        <v>50</v>
      </c>
      <c r="I21" s="5">
        <f>H21*(1+Scenarios!$Q$32)</f>
        <v>50</v>
      </c>
      <c r="J21" s="5">
        <f>I21*(1+Scenarios!$Q$32)</f>
        <v>50</v>
      </c>
      <c r="K21" s="5">
        <f>J21*(1+Scenarios!$Q$32)</f>
        <v>50</v>
      </c>
      <c r="L21" s="5">
        <f>K21*(1+Scenarios!$Q$32)</f>
        <v>50</v>
      </c>
      <c r="M21" s="5">
        <f>L21*(1+Scenarios!$Q$32)</f>
        <v>50</v>
      </c>
      <c r="N21" s="5">
        <f>M21*(1+Scenarios!$Q$32)</f>
        <v>50</v>
      </c>
      <c r="O21" s="5">
        <f>N21*(1+Scenarios!$Q$32)</f>
        <v>50</v>
      </c>
      <c r="P21" s="5">
        <f>O21*(1+Scenarios!$Q$32)</f>
        <v>50</v>
      </c>
      <c r="Q21" s="5">
        <f>P21*(1+Scenarios!$Q$32)</f>
        <v>50</v>
      </c>
      <c r="R21" s="5">
        <f>Q21*(1+Scenarios!$Q$32)</f>
        <v>50</v>
      </c>
      <c r="S21" s="5">
        <f>R21*(1+Scenarios!$Q$32)</f>
        <v>50</v>
      </c>
      <c r="T21" s="5">
        <f>S21*(1+Scenarios!$Q$32)</f>
        <v>50</v>
      </c>
      <c r="U21" s="5">
        <f>T21*(1+Scenarios!$Q$32)</f>
        <v>50</v>
      </c>
      <c r="V21" s="5">
        <f>U21*(1+Scenarios!$Q$32)</f>
        <v>50</v>
      </c>
      <c r="W21" s="5">
        <f>V21*(1+Scenarios!$Q$32)</f>
        <v>50</v>
      </c>
      <c r="X21" s="5">
        <f>W21*(1+Scenarios!$Q$32)</f>
        <v>50</v>
      </c>
      <c r="Y21" s="5">
        <f>X21*(1+Scenarios!$Q$32)</f>
        <v>50</v>
      </c>
      <c r="Z21" s="5">
        <f>Y21*(1+Scenarios!$Q$32)</f>
        <v>50</v>
      </c>
      <c r="AA21" s="5">
        <f>Z21*(1+Scenarios!$Q$32)</f>
        <v>50</v>
      </c>
      <c r="AB21" s="5">
        <f>AA21*(1+Scenarios!$Q$32)</f>
        <v>50</v>
      </c>
      <c r="AC21" s="5">
        <f>AB21*(1+Scenarios!$Q$32)</f>
        <v>50</v>
      </c>
      <c r="AD21" s="5">
        <f>AC21*(1+Scenarios!$Q$32)</f>
        <v>50</v>
      </c>
      <c r="AE21" s="5">
        <f>AD21*(1+Scenarios!$Q$32)</f>
        <v>50</v>
      </c>
      <c r="AF21" s="5">
        <f>AE21*(1+Scenarios!$Q$32)</f>
        <v>50</v>
      </c>
      <c r="AG21" s="5">
        <f>AF21*(1+Scenarios!$Q$32)</f>
        <v>50</v>
      </c>
      <c r="AH21" s="5">
        <f>AG21*(1+Scenarios!$Q$32)</f>
        <v>50</v>
      </c>
      <c r="AI21" s="5">
        <f>AH21*(1+Scenarios!$Q$32)</f>
        <v>50</v>
      </c>
      <c r="AJ21" s="5">
        <f>AI21*(1+Scenarios!$Q$32)</f>
        <v>50</v>
      </c>
      <c r="AK21" s="5">
        <f>AJ21*(1+Scenarios!$Q$32)</f>
        <v>50</v>
      </c>
      <c r="AL21" s="5">
        <f>AK21*(1+Scenarios!$Q$32)</f>
        <v>50</v>
      </c>
      <c r="AM21" s="5">
        <f>AL21*(1+Scenarios!$Q$32)</f>
        <v>50</v>
      </c>
      <c r="AN21" s="5">
        <f>AM21*(1+Scenarios!$Q$32)</f>
        <v>50</v>
      </c>
      <c r="AO21" s="5">
        <f>AN21*(1+Scenarios!$Q$32)</f>
        <v>50</v>
      </c>
      <c r="AP21" s="5">
        <f>AO21*(1+Scenarios!$Q$32)</f>
        <v>50</v>
      </c>
      <c r="AQ21" s="5">
        <f>AP21*(1+Scenarios!$Q$32)</f>
        <v>50</v>
      </c>
      <c r="AR21" s="5">
        <f>AQ21*(1+Scenarios!$Q$32)</f>
        <v>50</v>
      </c>
      <c r="AS21" s="5">
        <f>AR21*(1+Scenarios!$Q$32)</f>
        <v>50</v>
      </c>
      <c r="AT21" s="5">
        <f>AS21*(1+Scenarios!$Q$32)</f>
        <v>50</v>
      </c>
      <c r="AU21" s="5">
        <f>AT21*(1+Scenarios!$Q$32)</f>
        <v>50</v>
      </c>
      <c r="AV21" s="5">
        <f>AU21*(1+Scenarios!$Q$32)</f>
        <v>50</v>
      </c>
      <c r="AW21" s="5">
        <f>AV21*(1+Scenarios!$Q$32)</f>
        <v>50</v>
      </c>
      <c r="AX21" s="5">
        <f>AW21*(1+Scenarios!$Q$32)</f>
        <v>50</v>
      </c>
      <c r="AY21" s="5">
        <f>AX21*(1+Scenarios!$Q$32)</f>
        <v>50</v>
      </c>
      <c r="AZ21" s="5">
        <f>AY21*(1+Scenarios!$Q$32)</f>
        <v>50</v>
      </c>
      <c r="BA21" s="5">
        <f>AZ21*(1+Scenarios!$Q$32)</f>
        <v>50</v>
      </c>
      <c r="BB21" s="5">
        <f>BA21*(1+Scenarios!$Q$32)</f>
        <v>50</v>
      </c>
      <c r="BC21" s="5">
        <f>BB21*(1+Scenarios!$Q$32)</f>
        <v>50</v>
      </c>
      <c r="BD21" s="5">
        <f>BC21*(1+Scenarios!$Q$32)</f>
        <v>50</v>
      </c>
      <c r="BE21" s="5">
        <f>BD21*(1+Scenarios!$Q$32)</f>
        <v>50</v>
      </c>
      <c r="BF21" s="5">
        <f>BE21*(1+Scenarios!$Q$32)</f>
        <v>50</v>
      </c>
      <c r="BG21" s="5">
        <f>BF21*(1+Scenarios!$Q$32)</f>
        <v>50</v>
      </c>
      <c r="BH21" s="5">
        <f>BG21*(1+Scenarios!$Q$32)</f>
        <v>50</v>
      </c>
      <c r="BI21" s="5">
        <f>BH21*(1+Scenarios!$Q$32)</f>
        <v>50</v>
      </c>
      <c r="BJ21" s="5">
        <f>BI21*(1+Scenarios!$Q$32)</f>
        <v>50</v>
      </c>
      <c r="BK21" s="5">
        <f>BJ21*(1+Scenarios!$Q$32)</f>
        <v>50</v>
      </c>
      <c r="BL21" s="5">
        <f>BK21*(1+Scenarios!$Q$32)</f>
        <v>50</v>
      </c>
      <c r="BM21" s="5">
        <f>BL21*(1+Scenarios!$Q$32)</f>
        <v>50</v>
      </c>
      <c r="BN21" s="5"/>
      <c r="BO21" s="5"/>
      <c r="BP21" s="5"/>
      <c r="BQ21" s="5"/>
      <c r="BR21" s="5"/>
      <c r="BS21" s="5"/>
    </row>
    <row r="22" spans="1:71" s="23" customFormat="1" x14ac:dyDescent="0.35">
      <c r="A22" s="129"/>
      <c r="B22" s="47" t="s">
        <v>103</v>
      </c>
      <c r="C22" s="107"/>
      <c r="E22" s="5">
        <f>HLOOKUP($F$5, Scenarios!$D$7:AD29, MATCH($B$22, Scenarios!$C$7:$C$28, FALSE), FALSE)</f>
        <v>80</v>
      </c>
      <c r="F22" s="5">
        <f>HLOOKUP($F$5, Scenarios!$D$7:AE29, MATCH($B$22, Scenarios!$C$7:$C$28, FALSE), FALSE)</f>
        <v>80</v>
      </c>
      <c r="G22" s="5">
        <f>HLOOKUP($F$5, Scenarios!$D$7:AF29, MATCH($B$22, Scenarios!$C$7:$C$28, FALSE), FALSE)</f>
        <v>80</v>
      </c>
      <c r="H22" s="5">
        <f>HLOOKUP($F$5, Scenarios!$D$7:AG29, MATCH($B$22, Scenarios!$C$7:$C$28, FALSE), FALSE)</f>
        <v>80</v>
      </c>
      <c r="I22" s="5">
        <f>HLOOKUP($F$5, Scenarios!$D$7:AH29, MATCH($B$22, Scenarios!$C$7:$C$28, FALSE), FALSE)</f>
        <v>80</v>
      </c>
      <c r="J22" s="5">
        <f>HLOOKUP($F$5, Scenarios!$D$7:AI29, MATCH($B$22, Scenarios!$C$7:$C$28, FALSE), FALSE)</f>
        <v>80</v>
      </c>
      <c r="K22" s="5">
        <f>HLOOKUP($F$5, Scenarios!$D$7:AJ29, MATCH($B$22, Scenarios!$C$7:$C$28, FALSE), FALSE)</f>
        <v>80</v>
      </c>
      <c r="L22" s="5">
        <f>HLOOKUP($F$5, Scenarios!$D$7:AK29, MATCH($B$22, Scenarios!$C$7:$C$28, FALSE), FALSE)</f>
        <v>80</v>
      </c>
      <c r="M22" s="5">
        <f>HLOOKUP($F$5, Scenarios!$D$7:AL29, MATCH($B$22, Scenarios!$C$7:$C$28, FALSE), FALSE)</f>
        <v>80</v>
      </c>
      <c r="N22" s="5">
        <f>HLOOKUP($F$5, Scenarios!$D$7:AM29, MATCH($B$22, Scenarios!$C$7:$C$28, FALSE), FALSE)</f>
        <v>80</v>
      </c>
      <c r="O22" s="5">
        <f>HLOOKUP($F$5, Scenarios!$D$7:AN29, MATCH($B$22, Scenarios!$C$7:$C$28, FALSE), FALSE)</f>
        <v>80</v>
      </c>
      <c r="P22" s="5">
        <f>HLOOKUP($F$5, Scenarios!$D$7:AO29, MATCH($B$22, Scenarios!$C$7:$C$28, FALSE), FALSE)</f>
        <v>80</v>
      </c>
      <c r="Q22" s="5">
        <f>HLOOKUP($F$5, Scenarios!$D$7:AP29, MATCH($B$22, Scenarios!$C$7:$C$28, FALSE), FALSE)</f>
        <v>80</v>
      </c>
      <c r="R22" s="5">
        <f>HLOOKUP($F$5, Scenarios!$D$7:AQ29, MATCH($B$22, Scenarios!$C$7:$C$28, FALSE), FALSE)</f>
        <v>80</v>
      </c>
      <c r="S22" s="5">
        <f>HLOOKUP($F$5, Scenarios!$D$7:AR29, MATCH($B$22, Scenarios!$C$7:$C$28, FALSE), FALSE)</f>
        <v>80</v>
      </c>
      <c r="T22" s="5">
        <f>HLOOKUP($F$5, Scenarios!$D$7:AS29, MATCH($B$22, Scenarios!$C$7:$C$28, FALSE), FALSE)</f>
        <v>80</v>
      </c>
      <c r="U22" s="5">
        <f>HLOOKUP($F$5, Scenarios!$D$7:AT29, MATCH($B$22, Scenarios!$C$7:$C$28, FALSE), FALSE)</f>
        <v>80</v>
      </c>
      <c r="V22" s="5">
        <f>HLOOKUP($F$5, Scenarios!$D$7:AU29, MATCH($B$22, Scenarios!$C$7:$C$28, FALSE), FALSE)</f>
        <v>80</v>
      </c>
      <c r="W22" s="5">
        <f>HLOOKUP($F$5, Scenarios!$D$7:AV29, MATCH($B$22, Scenarios!$C$7:$C$28, FALSE), FALSE)</f>
        <v>80</v>
      </c>
      <c r="X22" s="5">
        <f>HLOOKUP($F$5, Scenarios!$D$7:AW29, MATCH($B$22, Scenarios!$C$7:$C$28, FALSE), FALSE)</f>
        <v>80</v>
      </c>
      <c r="Y22" s="5">
        <f>HLOOKUP($F$5, Scenarios!$D$7:AX29, MATCH($B$22, Scenarios!$C$7:$C$28, FALSE), FALSE)</f>
        <v>80</v>
      </c>
      <c r="Z22" s="5">
        <f>HLOOKUP($F$5, Scenarios!$D$7:AY29, MATCH($B$22, Scenarios!$C$7:$C$28, FALSE), FALSE)</f>
        <v>80</v>
      </c>
      <c r="AA22" s="5">
        <f>HLOOKUP($F$5, Scenarios!$D$7:AZ29, MATCH($B$22, Scenarios!$C$7:$C$28, FALSE), FALSE)</f>
        <v>80</v>
      </c>
      <c r="AB22" s="5">
        <f>HLOOKUP($F$5, Scenarios!$D$7:BA29, MATCH($B$22, Scenarios!$C$7:$C$28, FALSE), FALSE)</f>
        <v>80</v>
      </c>
      <c r="AC22" s="5">
        <f>HLOOKUP($F$5, Scenarios!$D$7:BB29, MATCH($B$22, Scenarios!$C$7:$C$28, FALSE), FALSE)</f>
        <v>80</v>
      </c>
      <c r="AD22" s="5">
        <f>HLOOKUP($F$5, Scenarios!$D$7:BC29, MATCH($B$22, Scenarios!$C$7:$C$28, FALSE), FALSE)</f>
        <v>80</v>
      </c>
      <c r="AE22" s="5">
        <f>HLOOKUP($F$5, Scenarios!$D$7:BD29, MATCH($B$22, Scenarios!$C$7:$C$28, FALSE), FALSE)</f>
        <v>80</v>
      </c>
      <c r="AF22" s="5">
        <f>HLOOKUP($F$5, Scenarios!$D$7:BE29, MATCH($B$22, Scenarios!$C$7:$C$28, FALSE), FALSE)</f>
        <v>80</v>
      </c>
      <c r="AG22" s="5">
        <f>HLOOKUP($F$5, Scenarios!$D$7:BF29, MATCH($B$22, Scenarios!$C$7:$C$28, FALSE), FALSE)</f>
        <v>80</v>
      </c>
      <c r="AH22" s="5">
        <f>HLOOKUP($F$5, Scenarios!$D$7:BG29, MATCH($B$22, Scenarios!$C$7:$C$28, FALSE), FALSE)</f>
        <v>80</v>
      </c>
      <c r="AI22" s="5">
        <f>HLOOKUP($F$5, Scenarios!$D$7:BH29, MATCH($B$22, Scenarios!$C$7:$C$28, FALSE), FALSE)</f>
        <v>80</v>
      </c>
      <c r="AJ22" s="5">
        <f>HLOOKUP($F$5, Scenarios!$D$7:BI29, MATCH($B$22, Scenarios!$C$7:$C$28, FALSE), FALSE)</f>
        <v>80</v>
      </c>
      <c r="AK22" s="5">
        <f>HLOOKUP($F$5, Scenarios!$D$7:BJ29, MATCH($B$22, Scenarios!$C$7:$C$28, FALSE), FALSE)</f>
        <v>80</v>
      </c>
      <c r="AL22" s="5">
        <f>HLOOKUP($F$5, Scenarios!$D$7:BK29, MATCH($B$22, Scenarios!$C$7:$C$28, FALSE), FALSE)</f>
        <v>80</v>
      </c>
      <c r="AM22" s="5">
        <f>HLOOKUP($F$5, Scenarios!$D$7:BL29, MATCH($B$22, Scenarios!$C$7:$C$28, FALSE), FALSE)</f>
        <v>80</v>
      </c>
      <c r="AN22" s="5">
        <f>HLOOKUP($F$5, Scenarios!$D$7:BM29, MATCH($B$22, Scenarios!$C$7:$C$28, FALSE), FALSE)</f>
        <v>80</v>
      </c>
      <c r="AO22" s="5">
        <f>HLOOKUP($F$5, Scenarios!$D$7:BN29, MATCH($B$22, Scenarios!$C$7:$C$28, FALSE), FALSE)</f>
        <v>80</v>
      </c>
      <c r="AP22" s="5">
        <f>HLOOKUP($F$5, Scenarios!$D$7:BO29, MATCH($B$22, Scenarios!$C$7:$C$28, FALSE), FALSE)</f>
        <v>80</v>
      </c>
      <c r="AQ22" s="5">
        <f>HLOOKUP($F$5, Scenarios!$D$7:BP29, MATCH($B$22, Scenarios!$C$7:$C$28, FALSE), FALSE)</f>
        <v>80</v>
      </c>
      <c r="AR22" s="5">
        <f>HLOOKUP($F$5, Scenarios!$D$7:BQ29, MATCH($B$22, Scenarios!$C$7:$C$28, FALSE), FALSE)</f>
        <v>80</v>
      </c>
      <c r="AS22" s="5">
        <f>HLOOKUP($F$5, Scenarios!$D$7:BR29, MATCH($B$22, Scenarios!$C$7:$C$28, FALSE), FALSE)</f>
        <v>80</v>
      </c>
      <c r="AT22" s="5">
        <f>HLOOKUP($F$5, Scenarios!$D$7:BS29, MATCH($B$22, Scenarios!$C$7:$C$28, FALSE), FALSE)</f>
        <v>80</v>
      </c>
      <c r="AU22" s="5">
        <f>HLOOKUP($F$5, Scenarios!$D$7:BT29, MATCH($B$22, Scenarios!$C$7:$C$28, FALSE), FALSE)</f>
        <v>80</v>
      </c>
      <c r="AV22" s="5">
        <f>HLOOKUP($F$5, Scenarios!$D$7:BU29, MATCH($B$22, Scenarios!$C$7:$C$28, FALSE), FALSE)</f>
        <v>80</v>
      </c>
      <c r="AW22" s="5">
        <f>HLOOKUP($F$5, Scenarios!$D$7:BV29, MATCH($B$22, Scenarios!$C$7:$C$28, FALSE), FALSE)</f>
        <v>80</v>
      </c>
      <c r="AX22" s="5">
        <f>HLOOKUP($F$5, Scenarios!$D$7:BW29, MATCH($B$22, Scenarios!$C$7:$C$28, FALSE), FALSE)</f>
        <v>80</v>
      </c>
      <c r="AY22" s="5">
        <f>HLOOKUP($F$5, Scenarios!$D$7:BX29, MATCH($B$22, Scenarios!$C$7:$C$28, FALSE), FALSE)</f>
        <v>80</v>
      </c>
      <c r="AZ22" s="5">
        <f>HLOOKUP($F$5, Scenarios!$D$7:BY29, MATCH($B$22, Scenarios!$C$7:$C$28, FALSE), FALSE)</f>
        <v>80</v>
      </c>
      <c r="BA22" s="5">
        <f>HLOOKUP($F$5, Scenarios!$D$7:BZ29, MATCH($B$22, Scenarios!$C$7:$C$28, FALSE), FALSE)</f>
        <v>80</v>
      </c>
      <c r="BB22" s="5">
        <f>HLOOKUP($F$5, Scenarios!$D$7:CA29, MATCH($B$22, Scenarios!$C$7:$C$28, FALSE), FALSE)</f>
        <v>80</v>
      </c>
      <c r="BC22" s="5">
        <f>HLOOKUP($F$5, Scenarios!$D$7:CB29, MATCH($B$22, Scenarios!$C$7:$C$28, FALSE), FALSE)</f>
        <v>80</v>
      </c>
      <c r="BD22" s="5">
        <f>HLOOKUP($F$5, Scenarios!$D$7:CC29, MATCH($B$22, Scenarios!$C$7:$C$28, FALSE), FALSE)</f>
        <v>80</v>
      </c>
      <c r="BE22" s="5">
        <f>HLOOKUP($F$5, Scenarios!$D$7:CD29, MATCH($B$22, Scenarios!$C$7:$C$28, FALSE), FALSE)</f>
        <v>80</v>
      </c>
      <c r="BF22" s="5">
        <f>HLOOKUP($F$5, Scenarios!$D$7:CE29, MATCH($B$22, Scenarios!$C$7:$C$28, FALSE), FALSE)</f>
        <v>80</v>
      </c>
      <c r="BG22" s="5">
        <f>HLOOKUP($F$5, Scenarios!$D$7:CF29, MATCH($B$22, Scenarios!$C$7:$C$28, FALSE), FALSE)</f>
        <v>80</v>
      </c>
      <c r="BH22" s="5">
        <f>HLOOKUP($F$5, Scenarios!$D$7:CG29, MATCH($B$22, Scenarios!$C$7:$C$28, FALSE), FALSE)</f>
        <v>80</v>
      </c>
      <c r="BI22" s="5">
        <f>HLOOKUP($F$5, Scenarios!$D$7:CH29, MATCH($B$22, Scenarios!$C$7:$C$28, FALSE), FALSE)</f>
        <v>80</v>
      </c>
      <c r="BJ22" s="5">
        <f>HLOOKUP($F$5, Scenarios!$D$7:CI29, MATCH($B$22, Scenarios!$C$7:$C$28, FALSE), FALSE)</f>
        <v>80</v>
      </c>
      <c r="BK22" s="5">
        <f>HLOOKUP($F$5, Scenarios!$D$7:CJ29, MATCH($B$22, Scenarios!$C$7:$C$28, FALSE), FALSE)</f>
        <v>80</v>
      </c>
      <c r="BL22" s="5">
        <f>HLOOKUP($F$5, Scenarios!$D$7:CK29, MATCH($B$22, Scenarios!$C$7:$C$28, FALSE), FALSE)</f>
        <v>80</v>
      </c>
      <c r="BM22" s="5">
        <f>HLOOKUP($F$5, Scenarios!$D$7:CL29, MATCH($B$22, Scenarios!$C$7:$C$28, FALSE), FALSE)</f>
        <v>80</v>
      </c>
      <c r="BN22" s="5"/>
      <c r="BO22" s="5"/>
      <c r="BP22" s="5"/>
      <c r="BQ22" s="5"/>
      <c r="BR22" s="5"/>
      <c r="BS22" s="5"/>
    </row>
    <row r="23" spans="1:71" x14ac:dyDescent="0.35">
      <c r="B23" s="41" t="s">
        <v>104</v>
      </c>
      <c r="C23" s="107"/>
      <c r="D23" s="5"/>
      <c r="E23" s="5">
        <f>HLOOKUP($F$5, Scenarios!$D$7:AD30, MATCH($B$23, Scenarios!$C$7:$C$28, FALSE), FALSE)</f>
        <v>100</v>
      </c>
      <c r="F23" s="5">
        <f>HLOOKUP($F$5, Scenarios!$D$7:AE30, MATCH($B$23, Scenarios!$C$7:$C$28, FALSE), FALSE)</f>
        <v>100</v>
      </c>
      <c r="G23" s="5">
        <f>HLOOKUP($F$5, Scenarios!$D$7:AF30, MATCH($B$23, Scenarios!$C$7:$C$28, FALSE), FALSE)</f>
        <v>100</v>
      </c>
      <c r="H23" s="5">
        <f>HLOOKUP($F$5, Scenarios!$D$7:AG30, MATCH($B$23, Scenarios!$C$7:$C$28, FALSE), FALSE)</f>
        <v>100</v>
      </c>
      <c r="I23" s="5">
        <f>HLOOKUP($F$5, Scenarios!$D$7:AH30, MATCH($B$23, Scenarios!$C$7:$C$28, FALSE), FALSE)</f>
        <v>100</v>
      </c>
      <c r="J23" s="5">
        <f>HLOOKUP($F$5, Scenarios!$D$7:AI30, MATCH($B$23, Scenarios!$C$7:$C$28, FALSE), FALSE)</f>
        <v>100</v>
      </c>
      <c r="K23" s="5">
        <f>HLOOKUP($F$5, Scenarios!$D$7:AJ30, MATCH($B$23, Scenarios!$C$7:$C$28, FALSE), FALSE)</f>
        <v>100</v>
      </c>
      <c r="L23" s="5">
        <f>HLOOKUP($F$5, Scenarios!$D$7:AK30, MATCH($B$23, Scenarios!$C$7:$C$28, FALSE), FALSE)</f>
        <v>100</v>
      </c>
      <c r="M23" s="5">
        <f>HLOOKUP($F$5, Scenarios!$D$7:AL30, MATCH($B$23, Scenarios!$C$7:$C$28, FALSE), FALSE)</f>
        <v>100</v>
      </c>
      <c r="N23" s="5">
        <f>HLOOKUP($F$5, Scenarios!$D$7:AM30, MATCH($B$23, Scenarios!$C$7:$C$28, FALSE), FALSE)</f>
        <v>100</v>
      </c>
      <c r="O23" s="5">
        <f>HLOOKUP($F$5, Scenarios!$D$7:AN30, MATCH($B$23, Scenarios!$C$7:$C$28, FALSE), FALSE)</f>
        <v>100</v>
      </c>
      <c r="P23" s="5">
        <f>HLOOKUP($F$5, Scenarios!$D$7:AO30, MATCH($B$23, Scenarios!$C$7:$C$28, FALSE), FALSE)</f>
        <v>100</v>
      </c>
      <c r="Q23" s="5">
        <f>HLOOKUP($F$5, Scenarios!$D$7:AP30, MATCH($B$23, Scenarios!$C$7:$C$28, FALSE), FALSE)</f>
        <v>100</v>
      </c>
      <c r="R23" s="5">
        <f>HLOOKUP($F$5, Scenarios!$D$7:AQ30, MATCH($B$23, Scenarios!$C$7:$C$28, FALSE), FALSE)</f>
        <v>100</v>
      </c>
      <c r="S23" s="5">
        <f>HLOOKUP($F$5, Scenarios!$D$7:AR30, MATCH($B$23, Scenarios!$C$7:$C$28, FALSE), FALSE)</f>
        <v>100</v>
      </c>
      <c r="T23" s="5">
        <f>HLOOKUP($F$5, Scenarios!$D$7:AS30, MATCH($B$23, Scenarios!$C$7:$C$28, FALSE), FALSE)</f>
        <v>100</v>
      </c>
      <c r="U23" s="5">
        <f>HLOOKUP($F$5, Scenarios!$D$7:AT30, MATCH($B$23, Scenarios!$C$7:$C$28, FALSE), FALSE)</f>
        <v>100</v>
      </c>
      <c r="V23" s="5">
        <f>HLOOKUP($F$5, Scenarios!$D$7:AU30, MATCH($B$23, Scenarios!$C$7:$C$28, FALSE), FALSE)</f>
        <v>100</v>
      </c>
      <c r="W23" s="5">
        <f>HLOOKUP($F$5, Scenarios!$D$7:AV30, MATCH($B$23, Scenarios!$C$7:$C$28, FALSE), FALSE)</f>
        <v>100</v>
      </c>
      <c r="X23" s="5">
        <f>HLOOKUP($F$5, Scenarios!$D$7:AW30, MATCH($B$23, Scenarios!$C$7:$C$28, FALSE), FALSE)</f>
        <v>100</v>
      </c>
      <c r="Y23" s="5">
        <f>HLOOKUP($F$5, Scenarios!$D$7:AX30, MATCH($B$23, Scenarios!$C$7:$C$28, FALSE), FALSE)</f>
        <v>100</v>
      </c>
      <c r="Z23" s="5">
        <f>HLOOKUP($F$5, Scenarios!$D$7:AY30, MATCH($B$23, Scenarios!$C$7:$C$28, FALSE), FALSE)</f>
        <v>100</v>
      </c>
      <c r="AA23" s="5">
        <f>HLOOKUP($F$5, Scenarios!$D$7:AZ30, MATCH($B$23, Scenarios!$C$7:$C$28, FALSE), FALSE)</f>
        <v>100</v>
      </c>
      <c r="AB23" s="5">
        <f>HLOOKUP($F$5, Scenarios!$D$7:BA30, MATCH($B$23, Scenarios!$C$7:$C$28, FALSE), FALSE)</f>
        <v>100</v>
      </c>
      <c r="AC23" s="5">
        <f>HLOOKUP($F$5, Scenarios!$D$7:BB30, MATCH($B$23, Scenarios!$C$7:$C$28, FALSE), FALSE)</f>
        <v>100</v>
      </c>
      <c r="AD23" s="5">
        <f>HLOOKUP($F$5, Scenarios!$D$7:BC30, MATCH($B$23, Scenarios!$C$7:$C$28, FALSE), FALSE)</f>
        <v>100</v>
      </c>
      <c r="AE23" s="5">
        <f>HLOOKUP($F$5, Scenarios!$D$7:BD30, MATCH($B$23, Scenarios!$C$7:$C$28, FALSE), FALSE)</f>
        <v>100</v>
      </c>
      <c r="AF23" s="5">
        <f>HLOOKUP($F$5, Scenarios!$D$7:BE30, MATCH($B$23, Scenarios!$C$7:$C$28, FALSE), FALSE)</f>
        <v>100</v>
      </c>
      <c r="AG23" s="5">
        <f>HLOOKUP($F$5, Scenarios!$D$7:BF30, MATCH($B$23, Scenarios!$C$7:$C$28, FALSE), FALSE)</f>
        <v>100</v>
      </c>
      <c r="AH23" s="5">
        <f>HLOOKUP($F$5, Scenarios!$D$7:BG30, MATCH($B$23, Scenarios!$C$7:$C$28, FALSE), FALSE)</f>
        <v>100</v>
      </c>
      <c r="AI23" s="5">
        <f>HLOOKUP($F$5, Scenarios!$D$7:BH30, MATCH($B$23, Scenarios!$C$7:$C$28, FALSE), FALSE)</f>
        <v>100</v>
      </c>
      <c r="AJ23" s="5">
        <f>HLOOKUP($F$5, Scenarios!$D$7:BI30, MATCH($B$23, Scenarios!$C$7:$C$28, FALSE), FALSE)</f>
        <v>100</v>
      </c>
      <c r="AK23" s="5">
        <f>HLOOKUP($F$5, Scenarios!$D$7:BJ30, MATCH($B$23, Scenarios!$C$7:$C$28, FALSE), FALSE)</f>
        <v>100</v>
      </c>
      <c r="AL23" s="5">
        <f>HLOOKUP($F$5, Scenarios!$D$7:BK30, MATCH($B$23, Scenarios!$C$7:$C$28, FALSE), FALSE)</f>
        <v>100</v>
      </c>
      <c r="AM23" s="5">
        <f>HLOOKUP($F$5, Scenarios!$D$7:BL30, MATCH($B$23, Scenarios!$C$7:$C$28, FALSE), FALSE)</f>
        <v>100</v>
      </c>
      <c r="AN23" s="5">
        <f>HLOOKUP($F$5, Scenarios!$D$7:BM30, MATCH($B$23, Scenarios!$C$7:$C$28, FALSE), FALSE)</f>
        <v>100</v>
      </c>
      <c r="AO23" s="5">
        <f>HLOOKUP($F$5, Scenarios!$D$7:BN30, MATCH($B$23, Scenarios!$C$7:$C$28, FALSE), FALSE)</f>
        <v>100</v>
      </c>
      <c r="AP23" s="5">
        <f>HLOOKUP($F$5, Scenarios!$D$7:BO30, MATCH($B$23, Scenarios!$C$7:$C$28, FALSE), FALSE)</f>
        <v>100</v>
      </c>
      <c r="AQ23" s="5">
        <f>HLOOKUP($F$5, Scenarios!$D$7:BP30, MATCH($B$23, Scenarios!$C$7:$C$28, FALSE), FALSE)</f>
        <v>100</v>
      </c>
      <c r="AR23" s="5">
        <f>HLOOKUP($F$5, Scenarios!$D$7:BQ30, MATCH($B$23, Scenarios!$C$7:$C$28, FALSE), FALSE)</f>
        <v>100</v>
      </c>
      <c r="AS23" s="5">
        <f>HLOOKUP($F$5, Scenarios!$D$7:BR30, MATCH($B$23, Scenarios!$C$7:$C$28, FALSE), FALSE)</f>
        <v>100</v>
      </c>
      <c r="AT23" s="5">
        <f>HLOOKUP($F$5, Scenarios!$D$7:BS30, MATCH($B$23, Scenarios!$C$7:$C$28, FALSE), FALSE)</f>
        <v>100</v>
      </c>
      <c r="AU23" s="5">
        <f>HLOOKUP($F$5, Scenarios!$D$7:BT30, MATCH($B$23, Scenarios!$C$7:$C$28, FALSE), FALSE)</f>
        <v>100</v>
      </c>
      <c r="AV23" s="5">
        <f>HLOOKUP($F$5, Scenarios!$D$7:BU30, MATCH($B$23, Scenarios!$C$7:$C$28, FALSE), FALSE)</f>
        <v>100</v>
      </c>
      <c r="AW23" s="5">
        <f>HLOOKUP($F$5, Scenarios!$D$7:BV30, MATCH($B$23, Scenarios!$C$7:$C$28, FALSE), FALSE)</f>
        <v>100</v>
      </c>
      <c r="AX23" s="5">
        <f>HLOOKUP($F$5, Scenarios!$D$7:BW30, MATCH($B$23, Scenarios!$C$7:$C$28, FALSE), FALSE)</f>
        <v>100</v>
      </c>
      <c r="AY23" s="5">
        <f>HLOOKUP($F$5, Scenarios!$D$7:BX30, MATCH($B$23, Scenarios!$C$7:$C$28, FALSE), FALSE)</f>
        <v>100</v>
      </c>
      <c r="AZ23" s="5">
        <f>HLOOKUP($F$5, Scenarios!$D$7:BY30, MATCH($B$23, Scenarios!$C$7:$C$28, FALSE), FALSE)</f>
        <v>100</v>
      </c>
      <c r="BA23" s="5">
        <f>HLOOKUP($F$5, Scenarios!$D$7:BZ30, MATCH($B$23, Scenarios!$C$7:$C$28, FALSE), FALSE)</f>
        <v>100</v>
      </c>
      <c r="BB23" s="5">
        <f>HLOOKUP($F$5, Scenarios!$D$7:CA30, MATCH($B$23, Scenarios!$C$7:$C$28, FALSE), FALSE)</f>
        <v>100</v>
      </c>
      <c r="BC23" s="5">
        <f>HLOOKUP($F$5, Scenarios!$D$7:CB30, MATCH($B$23, Scenarios!$C$7:$C$28, FALSE), FALSE)</f>
        <v>100</v>
      </c>
      <c r="BD23" s="5">
        <f>HLOOKUP($F$5, Scenarios!$D$7:CC30, MATCH($B$23, Scenarios!$C$7:$C$28, FALSE), FALSE)</f>
        <v>100</v>
      </c>
      <c r="BE23" s="5">
        <f>HLOOKUP($F$5, Scenarios!$D$7:CD30, MATCH($B$23, Scenarios!$C$7:$C$28, FALSE), FALSE)</f>
        <v>100</v>
      </c>
      <c r="BF23" s="5">
        <f>HLOOKUP($F$5, Scenarios!$D$7:CE30, MATCH($B$23, Scenarios!$C$7:$C$28, FALSE), FALSE)</f>
        <v>100</v>
      </c>
      <c r="BG23" s="5">
        <f>HLOOKUP($F$5, Scenarios!$D$7:CF30, MATCH($B$23, Scenarios!$C$7:$C$28, FALSE), FALSE)</f>
        <v>100</v>
      </c>
      <c r="BH23" s="5">
        <f>HLOOKUP($F$5, Scenarios!$D$7:CG30, MATCH($B$23, Scenarios!$C$7:$C$28, FALSE), FALSE)</f>
        <v>100</v>
      </c>
      <c r="BI23" s="5">
        <f>HLOOKUP($F$5, Scenarios!$D$7:CH30, MATCH($B$23, Scenarios!$C$7:$C$28, FALSE), FALSE)</f>
        <v>100</v>
      </c>
      <c r="BJ23" s="5">
        <f>HLOOKUP($F$5, Scenarios!$D$7:CI30, MATCH($B$23, Scenarios!$C$7:$C$28, FALSE), FALSE)</f>
        <v>100</v>
      </c>
      <c r="BK23" s="5">
        <f>HLOOKUP($F$5, Scenarios!$D$7:CJ30, MATCH($B$23, Scenarios!$C$7:$C$28, FALSE), FALSE)</f>
        <v>100</v>
      </c>
      <c r="BL23" s="5">
        <f>HLOOKUP($F$5, Scenarios!$D$7:CK30, MATCH($B$23, Scenarios!$C$7:$C$28, FALSE), FALSE)</f>
        <v>100</v>
      </c>
      <c r="BM23" s="5">
        <f>HLOOKUP($F$5, Scenarios!$D$7:CL30, MATCH($B$23, Scenarios!$C$7:$C$28, FALSE), FALSE)</f>
        <v>100</v>
      </c>
    </row>
    <row r="24" spans="1:71" x14ac:dyDescent="0.35">
      <c r="B24" s="41"/>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71" s="28" customFormat="1" x14ac:dyDescent="0.35">
      <c r="A25" s="4"/>
      <c r="B25" s="29" t="s">
        <v>105</v>
      </c>
      <c r="C25" s="108"/>
    </row>
    <row r="26" spans="1:71" s="23" customFormat="1" x14ac:dyDescent="0.35">
      <c r="A26" s="129"/>
      <c r="B26" s="23" t="s">
        <v>106</v>
      </c>
      <c r="C26" s="103">
        <f>SUM(E26:BM26)</f>
        <v>155672</v>
      </c>
      <c r="E26" s="23">
        <f>IF(E17&lt;E16,(E20-E23)*E17,IF(AND(E17&gt;E16,(E17-E16)&lt;M4),E16*(E20-E23)+(E17-E16)*(E20-E22),E16*(E20-E23)+M4*(E20-E22)+(E17-E16-M4)*(E20-E21)))</f>
        <v>2552</v>
      </c>
      <c r="F26" s="23">
        <f t="shared" ref="F26:BM26" si="6">IF(F17&lt;F16,(F20-F23)*F17,IF(AND(F17&gt;F16,(F17-F16)&lt;N4),F16*(F20-F23)+(F17-F16)*(F20-F22),F16*(F20-F23)+N4*(F20-F22)+(F17-F16-N4)*(F20-F21)))</f>
        <v>2552</v>
      </c>
      <c r="G26" s="23">
        <f t="shared" si="6"/>
        <v>2552</v>
      </c>
      <c r="H26" s="23">
        <f t="shared" si="6"/>
        <v>2552</v>
      </c>
      <c r="I26" s="23">
        <f t="shared" si="6"/>
        <v>2552</v>
      </c>
      <c r="J26" s="23">
        <f t="shared" si="6"/>
        <v>2552</v>
      </c>
      <c r="K26" s="23">
        <f t="shared" si="6"/>
        <v>2552</v>
      </c>
      <c r="L26" s="23">
        <f t="shared" si="6"/>
        <v>2552</v>
      </c>
      <c r="M26" s="23">
        <f t="shared" si="6"/>
        <v>2552</v>
      </c>
      <c r="N26" s="23">
        <f t="shared" si="6"/>
        <v>2552</v>
      </c>
      <c r="O26" s="23">
        <f t="shared" si="6"/>
        <v>2552</v>
      </c>
      <c r="P26" s="23">
        <f t="shared" si="6"/>
        <v>2552</v>
      </c>
      <c r="Q26" s="23">
        <f t="shared" si="6"/>
        <v>2552</v>
      </c>
      <c r="R26" s="23">
        <f t="shared" si="6"/>
        <v>2552</v>
      </c>
      <c r="S26" s="23">
        <f t="shared" si="6"/>
        <v>2552</v>
      </c>
      <c r="T26" s="23">
        <f t="shared" si="6"/>
        <v>2552</v>
      </c>
      <c r="U26" s="23">
        <f t="shared" si="6"/>
        <v>2552</v>
      </c>
      <c r="V26" s="23">
        <f t="shared" si="6"/>
        <v>2552</v>
      </c>
      <c r="W26" s="23">
        <f t="shared" si="6"/>
        <v>2552</v>
      </c>
      <c r="X26" s="23">
        <f t="shared" si="6"/>
        <v>2552</v>
      </c>
      <c r="Y26" s="23">
        <f t="shared" si="6"/>
        <v>2552</v>
      </c>
      <c r="Z26" s="23">
        <f t="shared" si="6"/>
        <v>2552</v>
      </c>
      <c r="AA26" s="23">
        <f t="shared" si="6"/>
        <v>2552</v>
      </c>
      <c r="AB26" s="23">
        <f t="shared" si="6"/>
        <v>2552</v>
      </c>
      <c r="AC26" s="23">
        <f t="shared" si="6"/>
        <v>2552</v>
      </c>
      <c r="AD26" s="23">
        <f t="shared" si="6"/>
        <v>2552</v>
      </c>
      <c r="AE26" s="23">
        <f t="shared" si="6"/>
        <v>2552</v>
      </c>
      <c r="AF26" s="23">
        <f t="shared" si="6"/>
        <v>2552</v>
      </c>
      <c r="AG26" s="23">
        <f t="shared" si="6"/>
        <v>2552</v>
      </c>
      <c r="AH26" s="23">
        <f t="shared" si="6"/>
        <v>2552</v>
      </c>
      <c r="AI26" s="23">
        <f t="shared" si="6"/>
        <v>2552</v>
      </c>
      <c r="AJ26" s="23">
        <f t="shared" si="6"/>
        <v>2552</v>
      </c>
      <c r="AK26" s="23">
        <f t="shared" si="6"/>
        <v>2552</v>
      </c>
      <c r="AL26" s="23">
        <f t="shared" si="6"/>
        <v>2552</v>
      </c>
      <c r="AM26" s="23">
        <f t="shared" si="6"/>
        <v>2552</v>
      </c>
      <c r="AN26" s="23">
        <f t="shared" si="6"/>
        <v>2552</v>
      </c>
      <c r="AO26" s="23">
        <f t="shared" si="6"/>
        <v>2552</v>
      </c>
      <c r="AP26" s="23">
        <f t="shared" si="6"/>
        <v>2552</v>
      </c>
      <c r="AQ26" s="23">
        <f t="shared" si="6"/>
        <v>2552</v>
      </c>
      <c r="AR26" s="23">
        <f t="shared" si="6"/>
        <v>2552</v>
      </c>
      <c r="AS26" s="23">
        <f t="shared" si="6"/>
        <v>2552</v>
      </c>
      <c r="AT26" s="23">
        <f t="shared" si="6"/>
        <v>2552</v>
      </c>
      <c r="AU26" s="23">
        <f t="shared" si="6"/>
        <v>2552</v>
      </c>
      <c r="AV26" s="23">
        <f t="shared" si="6"/>
        <v>2552</v>
      </c>
      <c r="AW26" s="23">
        <f t="shared" si="6"/>
        <v>2552</v>
      </c>
      <c r="AX26" s="23">
        <f t="shared" si="6"/>
        <v>2552</v>
      </c>
      <c r="AY26" s="23">
        <f t="shared" si="6"/>
        <v>2552</v>
      </c>
      <c r="AZ26" s="23">
        <f t="shared" si="6"/>
        <v>2552</v>
      </c>
      <c r="BA26" s="23">
        <f t="shared" si="6"/>
        <v>2552</v>
      </c>
      <c r="BB26" s="23">
        <f t="shared" si="6"/>
        <v>2552</v>
      </c>
      <c r="BC26" s="23">
        <f t="shared" si="6"/>
        <v>2552</v>
      </c>
      <c r="BD26" s="23">
        <f t="shared" si="6"/>
        <v>2552</v>
      </c>
      <c r="BE26" s="23">
        <f t="shared" si="6"/>
        <v>2552</v>
      </c>
      <c r="BF26" s="23">
        <f t="shared" si="6"/>
        <v>2552</v>
      </c>
      <c r="BG26" s="23">
        <f t="shared" si="6"/>
        <v>2552</v>
      </c>
      <c r="BH26" s="23">
        <f t="shared" si="6"/>
        <v>2552</v>
      </c>
      <c r="BI26" s="23">
        <f t="shared" si="6"/>
        <v>2552</v>
      </c>
      <c r="BJ26" s="23">
        <f t="shared" si="6"/>
        <v>2552</v>
      </c>
      <c r="BK26" s="23">
        <f t="shared" si="6"/>
        <v>2552</v>
      </c>
      <c r="BL26" s="23">
        <f t="shared" si="6"/>
        <v>2552</v>
      </c>
      <c r="BM26" s="23">
        <f t="shared" si="6"/>
        <v>2552</v>
      </c>
    </row>
    <row r="27" spans="1:71" s="23" customFormat="1" x14ac:dyDescent="0.35">
      <c r="A27" s="129"/>
      <c r="B27" s="23" t="s">
        <v>107</v>
      </c>
      <c r="C27" s="103">
        <f>SUM(E27:BM27)</f>
        <v>536800</v>
      </c>
      <c r="E27" s="23">
        <f>IF(E17&lt;E16,E23*E17,E23*E16)</f>
        <v>8800</v>
      </c>
      <c r="F27" s="23">
        <f t="shared" ref="F27:BM27" si="7">IF(F17&lt;F16,F23*F17,F23*F16)</f>
        <v>8800</v>
      </c>
      <c r="G27" s="23">
        <f t="shared" si="7"/>
        <v>8800</v>
      </c>
      <c r="H27" s="23">
        <f t="shared" si="7"/>
        <v>8800</v>
      </c>
      <c r="I27" s="23">
        <f t="shared" si="7"/>
        <v>8800</v>
      </c>
      <c r="J27" s="23">
        <f t="shared" si="7"/>
        <v>8800</v>
      </c>
      <c r="K27" s="23">
        <f t="shared" si="7"/>
        <v>8800</v>
      </c>
      <c r="L27" s="23">
        <f t="shared" si="7"/>
        <v>8800</v>
      </c>
      <c r="M27" s="23">
        <f t="shared" si="7"/>
        <v>8800</v>
      </c>
      <c r="N27" s="23">
        <f t="shared" si="7"/>
        <v>8800</v>
      </c>
      <c r="O27" s="23">
        <f t="shared" si="7"/>
        <v>8800</v>
      </c>
      <c r="P27" s="23">
        <f t="shared" si="7"/>
        <v>8800</v>
      </c>
      <c r="Q27" s="23">
        <f t="shared" si="7"/>
        <v>8800</v>
      </c>
      <c r="R27" s="23">
        <f t="shared" si="7"/>
        <v>8800</v>
      </c>
      <c r="S27" s="23">
        <f t="shared" si="7"/>
        <v>8800</v>
      </c>
      <c r="T27" s="23">
        <f t="shared" si="7"/>
        <v>8800</v>
      </c>
      <c r="U27" s="23">
        <f t="shared" si="7"/>
        <v>8800</v>
      </c>
      <c r="V27" s="23">
        <f t="shared" si="7"/>
        <v>8800</v>
      </c>
      <c r="W27" s="23">
        <f t="shared" si="7"/>
        <v>8800</v>
      </c>
      <c r="X27" s="23">
        <f t="shared" si="7"/>
        <v>8800</v>
      </c>
      <c r="Y27" s="23">
        <f t="shared" si="7"/>
        <v>8800</v>
      </c>
      <c r="Z27" s="23">
        <f t="shared" si="7"/>
        <v>8800</v>
      </c>
      <c r="AA27" s="23">
        <f t="shared" si="7"/>
        <v>8800</v>
      </c>
      <c r="AB27" s="23">
        <f t="shared" si="7"/>
        <v>8800</v>
      </c>
      <c r="AC27" s="23">
        <f t="shared" si="7"/>
        <v>8800</v>
      </c>
      <c r="AD27" s="23">
        <f t="shared" si="7"/>
        <v>8800</v>
      </c>
      <c r="AE27" s="23">
        <f t="shared" si="7"/>
        <v>8800</v>
      </c>
      <c r="AF27" s="23">
        <f t="shared" si="7"/>
        <v>8800</v>
      </c>
      <c r="AG27" s="23">
        <f t="shared" si="7"/>
        <v>8800</v>
      </c>
      <c r="AH27" s="23">
        <f t="shared" si="7"/>
        <v>8800</v>
      </c>
      <c r="AI27" s="23">
        <f t="shared" si="7"/>
        <v>8800</v>
      </c>
      <c r="AJ27" s="23">
        <f t="shared" si="7"/>
        <v>8800</v>
      </c>
      <c r="AK27" s="23">
        <f t="shared" si="7"/>
        <v>8800</v>
      </c>
      <c r="AL27" s="23">
        <f t="shared" si="7"/>
        <v>8800</v>
      </c>
      <c r="AM27" s="23">
        <f t="shared" si="7"/>
        <v>8800</v>
      </c>
      <c r="AN27" s="23">
        <f t="shared" si="7"/>
        <v>8800</v>
      </c>
      <c r="AO27" s="23">
        <f t="shared" si="7"/>
        <v>8800</v>
      </c>
      <c r="AP27" s="23">
        <f t="shared" si="7"/>
        <v>8800</v>
      </c>
      <c r="AQ27" s="23">
        <f t="shared" si="7"/>
        <v>8800</v>
      </c>
      <c r="AR27" s="23">
        <f t="shared" si="7"/>
        <v>8800</v>
      </c>
      <c r="AS27" s="23">
        <f t="shared" si="7"/>
        <v>8800</v>
      </c>
      <c r="AT27" s="23">
        <f t="shared" si="7"/>
        <v>8800</v>
      </c>
      <c r="AU27" s="23">
        <f t="shared" si="7"/>
        <v>8800</v>
      </c>
      <c r="AV27" s="23">
        <f t="shared" si="7"/>
        <v>8800</v>
      </c>
      <c r="AW27" s="23">
        <f t="shared" si="7"/>
        <v>8800</v>
      </c>
      <c r="AX27" s="23">
        <f t="shared" si="7"/>
        <v>8800</v>
      </c>
      <c r="AY27" s="23">
        <f t="shared" si="7"/>
        <v>8800</v>
      </c>
      <c r="AZ27" s="23">
        <f t="shared" si="7"/>
        <v>8800</v>
      </c>
      <c r="BA27" s="23">
        <f t="shared" si="7"/>
        <v>8800</v>
      </c>
      <c r="BB27" s="23">
        <f t="shared" si="7"/>
        <v>8800</v>
      </c>
      <c r="BC27" s="23">
        <f t="shared" si="7"/>
        <v>8800</v>
      </c>
      <c r="BD27" s="23">
        <f t="shared" si="7"/>
        <v>8800</v>
      </c>
      <c r="BE27" s="23">
        <f t="shared" si="7"/>
        <v>8800</v>
      </c>
      <c r="BF27" s="23">
        <f t="shared" si="7"/>
        <v>8800</v>
      </c>
      <c r="BG27" s="23">
        <f t="shared" si="7"/>
        <v>8800</v>
      </c>
      <c r="BH27" s="23">
        <f t="shared" si="7"/>
        <v>8800</v>
      </c>
      <c r="BI27" s="23">
        <f t="shared" si="7"/>
        <v>8800</v>
      </c>
      <c r="BJ27" s="23">
        <f t="shared" si="7"/>
        <v>8800</v>
      </c>
      <c r="BK27" s="23">
        <f t="shared" si="7"/>
        <v>8800</v>
      </c>
      <c r="BL27" s="23">
        <f t="shared" si="7"/>
        <v>8800</v>
      </c>
      <c r="BM27" s="23">
        <f t="shared" si="7"/>
        <v>8800</v>
      </c>
    </row>
    <row r="28" spans="1:71" s="23" customFormat="1" x14ac:dyDescent="0.35">
      <c r="A28" s="129"/>
      <c r="B28" s="23" t="s">
        <v>108</v>
      </c>
      <c r="C28" s="103">
        <f>SUM(E28:BM28)</f>
        <v>0</v>
      </c>
      <c r="E28" s="23">
        <f>IF(E17&gt;=E16,E22*(E17-E16),0)</f>
        <v>0</v>
      </c>
      <c r="F28" s="23">
        <f t="shared" ref="F28:BM28" si="8">IF(F17&gt;=F16,F22*(F17-F16),0)</f>
        <v>0</v>
      </c>
      <c r="G28" s="23">
        <f t="shared" si="8"/>
        <v>0</v>
      </c>
      <c r="H28" s="23">
        <f t="shared" si="8"/>
        <v>0</v>
      </c>
      <c r="I28" s="23">
        <f t="shared" si="8"/>
        <v>0</v>
      </c>
      <c r="J28" s="23">
        <f t="shared" si="8"/>
        <v>0</v>
      </c>
      <c r="K28" s="23">
        <f t="shared" si="8"/>
        <v>0</v>
      </c>
      <c r="L28" s="23">
        <f t="shared" si="8"/>
        <v>0</v>
      </c>
      <c r="M28" s="23">
        <f t="shared" si="8"/>
        <v>0</v>
      </c>
      <c r="N28" s="23">
        <f t="shared" si="8"/>
        <v>0</v>
      </c>
      <c r="O28" s="23">
        <f t="shared" si="8"/>
        <v>0</v>
      </c>
      <c r="P28" s="23">
        <f t="shared" si="8"/>
        <v>0</v>
      </c>
      <c r="Q28" s="23">
        <f t="shared" si="8"/>
        <v>0</v>
      </c>
      <c r="R28" s="23">
        <f t="shared" si="8"/>
        <v>0</v>
      </c>
      <c r="S28" s="23">
        <f t="shared" si="8"/>
        <v>0</v>
      </c>
      <c r="T28" s="23">
        <f t="shared" si="8"/>
        <v>0</v>
      </c>
      <c r="U28" s="23">
        <f t="shared" si="8"/>
        <v>0</v>
      </c>
      <c r="V28" s="23">
        <f t="shared" si="8"/>
        <v>0</v>
      </c>
      <c r="W28" s="23">
        <f t="shared" si="8"/>
        <v>0</v>
      </c>
      <c r="X28" s="23">
        <f t="shared" si="8"/>
        <v>0</v>
      </c>
      <c r="Y28" s="23">
        <f t="shared" si="8"/>
        <v>0</v>
      </c>
      <c r="Z28" s="23">
        <f t="shared" si="8"/>
        <v>0</v>
      </c>
      <c r="AA28" s="23">
        <f t="shared" si="8"/>
        <v>0</v>
      </c>
      <c r="AB28" s="23">
        <f t="shared" si="8"/>
        <v>0</v>
      </c>
      <c r="AC28" s="23">
        <f t="shared" si="8"/>
        <v>0</v>
      </c>
      <c r="AD28" s="23">
        <f t="shared" si="8"/>
        <v>0</v>
      </c>
      <c r="AE28" s="23">
        <f t="shared" si="8"/>
        <v>0</v>
      </c>
      <c r="AF28" s="23">
        <f t="shared" si="8"/>
        <v>0</v>
      </c>
      <c r="AG28" s="23">
        <f t="shared" si="8"/>
        <v>0</v>
      </c>
      <c r="AH28" s="23">
        <f t="shared" si="8"/>
        <v>0</v>
      </c>
      <c r="AI28" s="23">
        <f t="shared" si="8"/>
        <v>0</v>
      </c>
      <c r="AJ28" s="23">
        <f t="shared" si="8"/>
        <v>0</v>
      </c>
      <c r="AK28" s="23">
        <f t="shared" si="8"/>
        <v>0</v>
      </c>
      <c r="AL28" s="23">
        <f t="shared" si="8"/>
        <v>0</v>
      </c>
      <c r="AM28" s="23">
        <f t="shared" si="8"/>
        <v>0</v>
      </c>
      <c r="AN28" s="23">
        <f t="shared" si="8"/>
        <v>0</v>
      </c>
      <c r="AO28" s="23">
        <f t="shared" si="8"/>
        <v>0</v>
      </c>
      <c r="AP28" s="23">
        <f t="shared" si="8"/>
        <v>0</v>
      </c>
      <c r="AQ28" s="23">
        <f t="shared" si="8"/>
        <v>0</v>
      </c>
      <c r="AR28" s="23">
        <f t="shared" si="8"/>
        <v>0</v>
      </c>
      <c r="AS28" s="23">
        <f t="shared" si="8"/>
        <v>0</v>
      </c>
      <c r="AT28" s="23">
        <f t="shared" si="8"/>
        <v>0</v>
      </c>
      <c r="AU28" s="23">
        <f t="shared" si="8"/>
        <v>0</v>
      </c>
      <c r="AV28" s="23">
        <f t="shared" si="8"/>
        <v>0</v>
      </c>
      <c r="AW28" s="23">
        <f t="shared" si="8"/>
        <v>0</v>
      </c>
      <c r="AX28" s="23">
        <f t="shared" si="8"/>
        <v>0</v>
      </c>
      <c r="AY28" s="23">
        <f t="shared" si="8"/>
        <v>0</v>
      </c>
      <c r="AZ28" s="23">
        <f t="shared" si="8"/>
        <v>0</v>
      </c>
      <c r="BA28" s="23">
        <f t="shared" si="8"/>
        <v>0</v>
      </c>
      <c r="BB28" s="23">
        <f t="shared" si="8"/>
        <v>0</v>
      </c>
      <c r="BC28" s="23">
        <f t="shared" si="8"/>
        <v>0</v>
      </c>
      <c r="BD28" s="23">
        <f t="shared" si="8"/>
        <v>0</v>
      </c>
      <c r="BE28" s="23">
        <f t="shared" si="8"/>
        <v>0</v>
      </c>
      <c r="BF28" s="23">
        <f t="shared" si="8"/>
        <v>0</v>
      </c>
      <c r="BG28" s="23">
        <f t="shared" si="8"/>
        <v>0</v>
      </c>
      <c r="BH28" s="23">
        <f t="shared" si="8"/>
        <v>0</v>
      </c>
      <c r="BI28" s="23">
        <f t="shared" si="8"/>
        <v>0</v>
      </c>
      <c r="BJ28" s="23">
        <f t="shared" si="8"/>
        <v>0</v>
      </c>
      <c r="BK28" s="23">
        <f t="shared" si="8"/>
        <v>0</v>
      </c>
      <c r="BL28" s="23">
        <f t="shared" si="8"/>
        <v>0</v>
      </c>
      <c r="BM28" s="23">
        <f t="shared" si="8"/>
        <v>0</v>
      </c>
    </row>
    <row r="29" spans="1:71" s="23" customFormat="1" x14ac:dyDescent="0.35">
      <c r="A29" s="129"/>
      <c r="B29" s="23" t="s">
        <v>109</v>
      </c>
      <c r="C29" s="103">
        <f>SUM(E29:BM29)</f>
        <v>0</v>
      </c>
      <c r="E29" s="23">
        <f>IF((E17-E16)&gt;$M$4,(E17-E16-$M$4)*E21,0)</f>
        <v>0</v>
      </c>
      <c r="F29" s="23">
        <f t="shared" ref="F29:BM29" si="9">IF((F17-F16)&gt;$M$4,(F17-F16-$M$4)*F21,0)</f>
        <v>0</v>
      </c>
      <c r="G29" s="23">
        <f>IF((G17-G16)&gt;$M$4,(G17-G16-$M$4)*G21,0)</f>
        <v>0</v>
      </c>
      <c r="H29" s="23">
        <f t="shared" si="9"/>
        <v>0</v>
      </c>
      <c r="I29" s="23">
        <f t="shared" si="9"/>
        <v>0</v>
      </c>
      <c r="J29" s="23">
        <f t="shared" si="9"/>
        <v>0</v>
      </c>
      <c r="K29" s="23">
        <f t="shared" si="9"/>
        <v>0</v>
      </c>
      <c r="L29" s="23">
        <f t="shared" si="9"/>
        <v>0</v>
      </c>
      <c r="M29" s="23">
        <f t="shared" si="9"/>
        <v>0</v>
      </c>
      <c r="N29" s="23">
        <f t="shared" si="9"/>
        <v>0</v>
      </c>
      <c r="O29" s="23">
        <f t="shared" si="9"/>
        <v>0</v>
      </c>
      <c r="P29" s="23">
        <f t="shared" si="9"/>
        <v>0</v>
      </c>
      <c r="Q29" s="23">
        <f t="shared" si="9"/>
        <v>0</v>
      </c>
      <c r="R29" s="23">
        <f t="shared" si="9"/>
        <v>0</v>
      </c>
      <c r="S29" s="23">
        <f t="shared" si="9"/>
        <v>0</v>
      </c>
      <c r="T29" s="23">
        <f t="shared" si="9"/>
        <v>0</v>
      </c>
      <c r="U29" s="23">
        <f t="shared" si="9"/>
        <v>0</v>
      </c>
      <c r="V29" s="23">
        <f t="shared" si="9"/>
        <v>0</v>
      </c>
      <c r="W29" s="23">
        <f t="shared" si="9"/>
        <v>0</v>
      </c>
      <c r="X29" s="23">
        <f t="shared" si="9"/>
        <v>0</v>
      </c>
      <c r="Y29" s="23">
        <f t="shared" si="9"/>
        <v>0</v>
      </c>
      <c r="Z29" s="23">
        <f t="shared" si="9"/>
        <v>0</v>
      </c>
      <c r="AA29" s="23">
        <f t="shared" si="9"/>
        <v>0</v>
      </c>
      <c r="AB29" s="23">
        <f t="shared" si="9"/>
        <v>0</v>
      </c>
      <c r="AC29" s="23">
        <f t="shared" si="9"/>
        <v>0</v>
      </c>
      <c r="AD29" s="23">
        <f t="shared" si="9"/>
        <v>0</v>
      </c>
      <c r="AE29" s="23">
        <f t="shared" si="9"/>
        <v>0</v>
      </c>
      <c r="AF29" s="23">
        <f t="shared" si="9"/>
        <v>0</v>
      </c>
      <c r="AG29" s="23">
        <f t="shared" si="9"/>
        <v>0</v>
      </c>
      <c r="AH29" s="23">
        <f t="shared" si="9"/>
        <v>0</v>
      </c>
      <c r="AI29" s="23">
        <f t="shared" si="9"/>
        <v>0</v>
      </c>
      <c r="AJ29" s="23">
        <f t="shared" si="9"/>
        <v>0</v>
      </c>
      <c r="AK29" s="23">
        <f t="shared" si="9"/>
        <v>0</v>
      </c>
      <c r="AL29" s="23">
        <f t="shared" si="9"/>
        <v>0</v>
      </c>
      <c r="AM29" s="23">
        <f t="shared" si="9"/>
        <v>0</v>
      </c>
      <c r="AN29" s="23">
        <f t="shared" si="9"/>
        <v>0</v>
      </c>
      <c r="AO29" s="23">
        <f t="shared" si="9"/>
        <v>0</v>
      </c>
      <c r="AP29" s="23">
        <f t="shared" si="9"/>
        <v>0</v>
      </c>
      <c r="AQ29" s="23">
        <f t="shared" si="9"/>
        <v>0</v>
      </c>
      <c r="AR29" s="23">
        <f t="shared" si="9"/>
        <v>0</v>
      </c>
      <c r="AS29" s="23">
        <f t="shared" si="9"/>
        <v>0</v>
      </c>
      <c r="AT29" s="23">
        <f t="shared" si="9"/>
        <v>0</v>
      </c>
      <c r="AU29" s="23">
        <f t="shared" si="9"/>
        <v>0</v>
      </c>
      <c r="AV29" s="23">
        <f t="shared" si="9"/>
        <v>0</v>
      </c>
      <c r="AW29" s="23">
        <f t="shared" si="9"/>
        <v>0</v>
      </c>
      <c r="AX29" s="23">
        <f t="shared" si="9"/>
        <v>0</v>
      </c>
      <c r="AY29" s="23">
        <f t="shared" si="9"/>
        <v>0</v>
      </c>
      <c r="AZ29" s="23">
        <f t="shared" si="9"/>
        <v>0</v>
      </c>
      <c r="BA29" s="23">
        <f t="shared" si="9"/>
        <v>0</v>
      </c>
      <c r="BB29" s="23">
        <f t="shared" si="9"/>
        <v>0</v>
      </c>
      <c r="BC29" s="23">
        <f t="shared" si="9"/>
        <v>0</v>
      </c>
      <c r="BD29" s="23">
        <f t="shared" si="9"/>
        <v>0</v>
      </c>
      <c r="BE29" s="23">
        <f t="shared" si="9"/>
        <v>0</v>
      </c>
      <c r="BF29" s="23">
        <f t="shared" si="9"/>
        <v>0</v>
      </c>
      <c r="BG29" s="23">
        <f t="shared" si="9"/>
        <v>0</v>
      </c>
      <c r="BH29" s="23">
        <f t="shared" si="9"/>
        <v>0</v>
      </c>
      <c r="BI29" s="23">
        <f t="shared" si="9"/>
        <v>0</v>
      </c>
      <c r="BJ29" s="23">
        <f t="shared" si="9"/>
        <v>0</v>
      </c>
      <c r="BK29" s="23">
        <f t="shared" si="9"/>
        <v>0</v>
      </c>
      <c r="BL29" s="23">
        <f t="shared" si="9"/>
        <v>0</v>
      </c>
      <c r="BM29" s="23">
        <f t="shared" si="9"/>
        <v>0</v>
      </c>
    </row>
    <row r="30" spans="1:71" x14ac:dyDescent="0.35">
      <c r="C30" s="109"/>
    </row>
    <row r="31" spans="1:71" s="23" customFormat="1" x14ac:dyDescent="0.35">
      <c r="A31" s="129"/>
      <c r="B31" s="23" t="s">
        <v>110</v>
      </c>
      <c r="C31" s="103"/>
    </row>
    <row r="32" spans="1:71" s="23" customFormat="1" x14ac:dyDescent="0.35">
      <c r="A32" s="129"/>
      <c r="B32" s="23" t="s">
        <v>25</v>
      </c>
      <c r="C32" s="107">
        <f>SUM(E32:BM32)</f>
        <v>1240.6521600000003</v>
      </c>
      <c r="E32" s="10">
        <f>E17*0.23112</f>
        <v>20.338560000000001</v>
      </c>
      <c r="F32" s="10">
        <f t="shared" ref="F32:BM32" si="10">F17*0.23112</f>
        <v>20.338560000000001</v>
      </c>
      <c r="G32" s="10">
        <f t="shared" si="10"/>
        <v>20.338560000000001</v>
      </c>
      <c r="H32" s="10">
        <f t="shared" si="10"/>
        <v>20.338560000000001</v>
      </c>
      <c r="I32" s="10">
        <f t="shared" si="10"/>
        <v>20.338560000000001</v>
      </c>
      <c r="J32" s="10">
        <f t="shared" si="10"/>
        <v>20.338560000000001</v>
      </c>
      <c r="K32" s="10">
        <f t="shared" si="10"/>
        <v>20.338560000000001</v>
      </c>
      <c r="L32" s="10">
        <f t="shared" si="10"/>
        <v>20.338560000000001</v>
      </c>
      <c r="M32" s="10">
        <f t="shared" si="10"/>
        <v>20.338560000000001</v>
      </c>
      <c r="N32" s="10">
        <f t="shared" si="10"/>
        <v>20.338560000000001</v>
      </c>
      <c r="O32" s="10">
        <f t="shared" si="10"/>
        <v>20.338560000000001</v>
      </c>
      <c r="P32" s="10">
        <f t="shared" si="10"/>
        <v>20.338560000000001</v>
      </c>
      <c r="Q32" s="10">
        <f t="shared" si="10"/>
        <v>20.338560000000001</v>
      </c>
      <c r="R32" s="10">
        <f t="shared" si="10"/>
        <v>20.338560000000001</v>
      </c>
      <c r="S32" s="10">
        <f t="shared" si="10"/>
        <v>20.338560000000001</v>
      </c>
      <c r="T32" s="10">
        <f t="shared" si="10"/>
        <v>20.338560000000001</v>
      </c>
      <c r="U32" s="10">
        <f t="shared" si="10"/>
        <v>20.338560000000001</v>
      </c>
      <c r="V32" s="10">
        <f t="shared" si="10"/>
        <v>20.338560000000001</v>
      </c>
      <c r="W32" s="10">
        <f t="shared" si="10"/>
        <v>20.338560000000001</v>
      </c>
      <c r="X32" s="10">
        <f t="shared" si="10"/>
        <v>20.338560000000001</v>
      </c>
      <c r="Y32" s="10">
        <f t="shared" si="10"/>
        <v>20.338560000000001</v>
      </c>
      <c r="Z32" s="10">
        <f t="shared" si="10"/>
        <v>20.338560000000001</v>
      </c>
      <c r="AA32" s="10">
        <f t="shared" si="10"/>
        <v>20.338560000000001</v>
      </c>
      <c r="AB32" s="10">
        <f t="shared" si="10"/>
        <v>20.338560000000001</v>
      </c>
      <c r="AC32" s="10">
        <f t="shared" si="10"/>
        <v>20.338560000000001</v>
      </c>
      <c r="AD32" s="10">
        <f t="shared" si="10"/>
        <v>20.338560000000001</v>
      </c>
      <c r="AE32" s="10">
        <f t="shared" si="10"/>
        <v>20.338560000000001</v>
      </c>
      <c r="AF32" s="10">
        <f t="shared" si="10"/>
        <v>20.338560000000001</v>
      </c>
      <c r="AG32" s="10">
        <f t="shared" si="10"/>
        <v>20.338560000000001</v>
      </c>
      <c r="AH32" s="10">
        <f t="shared" si="10"/>
        <v>20.338560000000001</v>
      </c>
      <c r="AI32" s="10">
        <f t="shared" si="10"/>
        <v>20.338560000000001</v>
      </c>
      <c r="AJ32" s="10">
        <f t="shared" si="10"/>
        <v>20.338560000000001</v>
      </c>
      <c r="AK32" s="10">
        <f t="shared" si="10"/>
        <v>20.338560000000001</v>
      </c>
      <c r="AL32" s="10">
        <f t="shared" si="10"/>
        <v>20.338560000000001</v>
      </c>
      <c r="AM32" s="10">
        <f t="shared" si="10"/>
        <v>20.338560000000001</v>
      </c>
      <c r="AN32" s="10">
        <f t="shared" si="10"/>
        <v>20.338560000000001</v>
      </c>
      <c r="AO32" s="10">
        <f t="shared" si="10"/>
        <v>20.338560000000001</v>
      </c>
      <c r="AP32" s="10">
        <f t="shared" si="10"/>
        <v>20.338560000000001</v>
      </c>
      <c r="AQ32" s="10">
        <f t="shared" si="10"/>
        <v>20.338560000000001</v>
      </c>
      <c r="AR32" s="10">
        <f t="shared" si="10"/>
        <v>20.338560000000001</v>
      </c>
      <c r="AS32" s="10">
        <f t="shared" si="10"/>
        <v>20.338560000000001</v>
      </c>
      <c r="AT32" s="10">
        <f t="shared" si="10"/>
        <v>20.338560000000001</v>
      </c>
      <c r="AU32" s="10">
        <f t="shared" si="10"/>
        <v>20.338560000000001</v>
      </c>
      <c r="AV32" s="10">
        <f t="shared" si="10"/>
        <v>20.338560000000001</v>
      </c>
      <c r="AW32" s="10">
        <f t="shared" si="10"/>
        <v>20.338560000000001</v>
      </c>
      <c r="AX32" s="10">
        <f t="shared" si="10"/>
        <v>20.338560000000001</v>
      </c>
      <c r="AY32" s="10">
        <f t="shared" si="10"/>
        <v>20.338560000000001</v>
      </c>
      <c r="AZ32" s="10">
        <f t="shared" si="10"/>
        <v>20.338560000000001</v>
      </c>
      <c r="BA32" s="10">
        <f t="shared" si="10"/>
        <v>20.338560000000001</v>
      </c>
      <c r="BB32" s="10">
        <f t="shared" si="10"/>
        <v>20.338560000000001</v>
      </c>
      <c r="BC32" s="10">
        <f t="shared" si="10"/>
        <v>20.338560000000001</v>
      </c>
      <c r="BD32" s="10">
        <f t="shared" si="10"/>
        <v>20.338560000000001</v>
      </c>
      <c r="BE32" s="10">
        <f t="shared" si="10"/>
        <v>20.338560000000001</v>
      </c>
      <c r="BF32" s="10">
        <f t="shared" si="10"/>
        <v>20.338560000000001</v>
      </c>
      <c r="BG32" s="10">
        <f t="shared" si="10"/>
        <v>20.338560000000001</v>
      </c>
      <c r="BH32" s="10">
        <f t="shared" si="10"/>
        <v>20.338560000000001</v>
      </c>
      <c r="BI32" s="10">
        <f t="shared" si="10"/>
        <v>20.338560000000001</v>
      </c>
      <c r="BJ32" s="10">
        <f t="shared" si="10"/>
        <v>20.338560000000001</v>
      </c>
      <c r="BK32" s="10">
        <f t="shared" si="10"/>
        <v>20.338560000000001</v>
      </c>
      <c r="BL32" s="10">
        <f t="shared" si="10"/>
        <v>20.338560000000001</v>
      </c>
      <c r="BM32" s="10">
        <f t="shared" si="10"/>
        <v>20.338560000000001</v>
      </c>
    </row>
    <row r="33" spans="1:71" s="23" customFormat="1" x14ac:dyDescent="0.35">
      <c r="A33" s="129"/>
      <c r="B33" s="23" t="s">
        <v>111</v>
      </c>
      <c r="C33" s="114"/>
      <c r="E33" s="5" t="e" cm="1">
        <f t="array" ref="E33">(#REF!*E31(#REF!*1000)+(#REF!*1000)*#REF!)/1000</f>
        <v>#REF!</v>
      </c>
      <c r="F33" s="5" t="e">
        <f>(#REF!*(#REF!*1000)+(#REF!*1000)*#REF!)/1000</f>
        <v>#REF!</v>
      </c>
      <c r="G33" s="5" t="e">
        <f>(#REF!*(#REF!*1000)+(#REF!*1000)*#REF!)/1000</f>
        <v>#REF!</v>
      </c>
      <c r="H33" s="5" t="e">
        <f>(#REF!*(#REF!*1000)+(#REF!*1000)*#REF!)/1000</f>
        <v>#REF!</v>
      </c>
      <c r="I33" s="5" t="e">
        <f>(#REF!*(#REF!*1000)+(#REF!*1000)*#REF!)/1000</f>
        <v>#REF!</v>
      </c>
      <c r="J33" s="5" t="e">
        <f>(#REF!*(#REF!*1000)+(#REF!*1000)*#REF!)/1000</f>
        <v>#REF!</v>
      </c>
      <c r="K33" s="5" t="e">
        <f>(#REF!*(#REF!*1000)+(#REF!*1000)*#REF!)/1000</f>
        <v>#REF!</v>
      </c>
      <c r="L33" s="5" t="e">
        <f>(#REF!*(#REF!*1000)+(#REF!*1000)*#REF!)/1000</f>
        <v>#REF!</v>
      </c>
      <c r="M33" s="5" t="e">
        <f>(#REF!*(#REF!*1000)+(#REF!*1000)*#REF!)/1000</f>
        <v>#REF!</v>
      </c>
      <c r="N33" s="5" t="e">
        <f>(#REF!*(#REF!*1000)+(#REF!*1000)*#REF!)/1000</f>
        <v>#REF!</v>
      </c>
      <c r="O33" s="5" t="e">
        <f>(#REF!*(#REF!*1000)+(#REF!*1000)*#REF!)/1000</f>
        <v>#REF!</v>
      </c>
      <c r="P33" s="5" t="e">
        <f>(#REF!*(#REF!*1000)+(#REF!*1000)*#REF!)/1000</f>
        <v>#REF!</v>
      </c>
      <c r="Q33" s="5" t="e">
        <f>(#REF!*(#REF!*1000)+(#REF!*1000)*#REF!)/1000</f>
        <v>#REF!</v>
      </c>
      <c r="R33" s="5" t="e">
        <f>(#REF!*(#REF!*1000)+(#REF!*1000)*#REF!)/1000</f>
        <v>#REF!</v>
      </c>
      <c r="S33" s="5" t="e">
        <f>(#REF!*(#REF!*1000)+(#REF!*1000)*#REF!)/1000</f>
        <v>#REF!</v>
      </c>
      <c r="T33" s="5" t="e">
        <f>(#REF!*(#REF!*1000)+(#REF!*1000)*#REF!)/1000</f>
        <v>#REF!</v>
      </c>
      <c r="U33" s="5" t="e">
        <f>(#REF!*(#REF!*1000)+(#REF!*1000)*#REF!)/1000</f>
        <v>#REF!</v>
      </c>
      <c r="V33" s="5" t="e">
        <f>(#REF!*(#REF!*1000)+(#REF!*1000)*#REF!)/1000</f>
        <v>#REF!</v>
      </c>
      <c r="W33" s="5" t="e">
        <f>(#REF!*(#REF!*1000)+(#REF!*1000)*#REF!)/1000</f>
        <v>#REF!</v>
      </c>
      <c r="X33" s="5" t="e">
        <f>(#REF!*(#REF!*1000)+(#REF!*1000)*#REF!)/1000</f>
        <v>#REF!</v>
      </c>
      <c r="Y33" s="5" t="e">
        <f>(#REF!*(#REF!*1000)+(#REF!*1000)*#REF!)/1000</f>
        <v>#REF!</v>
      </c>
      <c r="Z33" s="5" t="e">
        <f>(#REF!*(#REF!*1000)+(#REF!*1000)*#REF!)/1000</f>
        <v>#REF!</v>
      </c>
      <c r="AA33" s="5" t="e">
        <f>(#REF!*(#REF!*1000)+(#REF!*1000)*#REF!)/1000</f>
        <v>#REF!</v>
      </c>
      <c r="AB33" s="5" t="e">
        <f>(#REF!*(#REF!*1000)+(#REF!*1000)*#REF!)/1000</f>
        <v>#REF!</v>
      </c>
      <c r="AC33" s="5" t="e">
        <f>(#REF!*(#REF!*1000)+(#REF!*1000)*#REF!)/1000</f>
        <v>#REF!</v>
      </c>
      <c r="AD33" s="5" t="e">
        <f>(#REF!*(#REF!*1000)+(#REF!*1000)*#REF!)/1000</f>
        <v>#REF!</v>
      </c>
      <c r="AE33" s="5" t="e">
        <f>(#REF!*(#REF!*1000)+(#REF!*1000)*#REF!)/1000</f>
        <v>#REF!</v>
      </c>
      <c r="AF33" s="5" t="e">
        <f>(#REF!*(#REF!*1000)+(#REF!*1000)*#REF!)/1000</f>
        <v>#REF!</v>
      </c>
      <c r="AG33" s="5" t="e">
        <f>(#REF!*(#REF!*1000)+(#REF!*1000)*#REF!)/1000</f>
        <v>#REF!</v>
      </c>
      <c r="AH33" s="5" t="e">
        <f>(#REF!*(#REF!*1000)+(#REF!*1000)*#REF!)/1000</f>
        <v>#REF!</v>
      </c>
      <c r="AI33" s="5" t="e">
        <f>(#REF!*(#REF!*1000)+(#REF!*1000)*#REF!)/1000</f>
        <v>#REF!</v>
      </c>
      <c r="AJ33" s="5" t="e">
        <f>(#REF!*(#REF!*1000)+(#REF!*1000)*#REF!)/1000</f>
        <v>#REF!</v>
      </c>
      <c r="AK33" s="5" t="e">
        <f>(#REF!*(#REF!*1000)+(#REF!*1000)*#REF!)/1000</f>
        <v>#REF!</v>
      </c>
      <c r="AL33" s="5" t="e">
        <f>(#REF!*(#REF!*1000)+(#REF!*1000)*#REF!)/1000</f>
        <v>#REF!</v>
      </c>
      <c r="AM33" s="5" t="e">
        <f>(#REF!*(#REF!*1000)+(#REF!*1000)*#REF!)/1000</f>
        <v>#REF!</v>
      </c>
      <c r="AN33" s="5" t="e">
        <f>(#REF!*(#REF!*1000)+(#REF!*1000)*#REF!)/1000</f>
        <v>#REF!</v>
      </c>
      <c r="AO33" s="5" t="e">
        <f>(#REF!*(#REF!*1000)+(#REF!*1000)*#REF!)/1000</f>
        <v>#REF!</v>
      </c>
      <c r="AP33" s="5" t="e">
        <f>(#REF!*(#REF!*1000)+(#REF!*1000)*#REF!)/1000</f>
        <v>#REF!</v>
      </c>
      <c r="AQ33" s="5" t="e">
        <f>(#REF!*(#REF!*1000)+(#REF!*1000)*#REF!)/1000</f>
        <v>#REF!</v>
      </c>
      <c r="AR33" s="5" t="e">
        <f>(#REF!*(#REF!*1000)+(#REF!*1000)*#REF!)/1000</f>
        <v>#REF!</v>
      </c>
      <c r="AS33" s="5" t="e">
        <f>(#REF!*(#REF!*1000)+(#REF!*1000)*#REF!)/1000</f>
        <v>#REF!</v>
      </c>
      <c r="AT33" s="5" t="e">
        <f>(#REF!*(#REF!*1000)+(#REF!*1000)*#REF!)/1000</f>
        <v>#REF!</v>
      </c>
      <c r="AU33" s="5" t="e">
        <f>(#REF!*(#REF!*1000)+(#REF!*1000)*#REF!)/1000</f>
        <v>#REF!</v>
      </c>
      <c r="AV33" s="5" t="e">
        <f>(#REF!*(#REF!*1000)+(#REF!*1000)*#REF!)/1000</f>
        <v>#REF!</v>
      </c>
      <c r="AW33" s="5" t="e">
        <f>(#REF!*(#REF!*1000)+(#REF!*1000)*#REF!)/1000</f>
        <v>#REF!</v>
      </c>
      <c r="AX33" s="5" t="e">
        <f>(#REF!*(#REF!*1000)+(#REF!*1000)*#REF!)/1000</f>
        <v>#REF!</v>
      </c>
      <c r="AY33" s="5" t="e">
        <f>(#REF!*(#REF!*1000)+(#REF!*1000)*#REF!)/1000</f>
        <v>#REF!</v>
      </c>
      <c r="AZ33" s="5" t="e">
        <f>(#REF!*(#REF!*1000)+(#REF!*1000)*#REF!)/1000</f>
        <v>#REF!</v>
      </c>
      <c r="BA33" s="5" t="e">
        <f>(#REF!*(#REF!*1000)+(#REF!*1000)*#REF!)/1000</f>
        <v>#REF!</v>
      </c>
      <c r="BB33" s="5" t="e">
        <f>(#REF!*(#REF!*1000)+(#REF!*1000)*#REF!)/1000</f>
        <v>#REF!</v>
      </c>
      <c r="BC33" s="5" t="e">
        <f>(#REF!*(#REF!*1000)+(#REF!*1000)*#REF!)/1000</f>
        <v>#REF!</v>
      </c>
      <c r="BD33" s="5" t="e">
        <f>(#REF!*(#REF!*1000)+(#REF!*1000)*#REF!)/1000</f>
        <v>#REF!</v>
      </c>
      <c r="BE33" s="5" t="e">
        <f>(#REF!*(#REF!*1000)+(#REF!*1000)*#REF!)/1000</f>
        <v>#REF!</v>
      </c>
      <c r="BF33" s="5" t="e">
        <f>(#REF!*(#REF!*1000)+(#REF!*1000)*#REF!)/1000</f>
        <v>#REF!</v>
      </c>
      <c r="BG33" s="5" t="e">
        <f>(#REF!*(#REF!*1000)+(#REF!*1000)*#REF!)/1000</f>
        <v>#REF!</v>
      </c>
      <c r="BH33" s="5" t="e">
        <f>(#REF!*(#REF!*1000)+(#REF!*1000)*#REF!)/1000</f>
        <v>#REF!</v>
      </c>
      <c r="BI33" s="5" t="e">
        <f>(#REF!*(#REF!*1000)+(#REF!*1000)*#REF!)/1000</f>
        <v>#REF!</v>
      </c>
      <c r="BJ33" s="5" t="e">
        <f>(#REF!*(#REF!*1000)+(#REF!*1000)*#REF!)/1000</f>
        <v>#REF!</v>
      </c>
      <c r="BK33" s="5" t="e">
        <f>(#REF!*(#REF!*1000)+(#REF!*1000)*#REF!)/1000</f>
        <v>#REF!</v>
      </c>
      <c r="BL33" s="5" t="e">
        <f>(#REF!*(#REF!*1000)+(#REF!*1000)*#REF!)/1000</f>
        <v>#REF!</v>
      </c>
      <c r="BM33" s="5" t="e">
        <f>(#REF!*(#REF!*1000)+(#REF!*1000)*#REF!)/1000</f>
        <v>#REF!</v>
      </c>
    </row>
    <row r="34" spans="1:71" s="5" customFormat="1" x14ac:dyDescent="0.35">
      <c r="A34" s="113"/>
      <c r="B34" s="22" t="s">
        <v>93</v>
      </c>
      <c r="C34" s="110"/>
      <c r="D34" s="34"/>
      <c r="E34" s="22"/>
      <c r="F34" s="23" t="e">
        <f>+#REF!+#REF!</f>
        <v>#REF!</v>
      </c>
      <c r="G34" s="23" t="e">
        <f>IF(G7&gt;0,#REF!+ F34, 0)</f>
        <v>#REF!</v>
      </c>
      <c r="H34" s="23" t="e">
        <f>IF(H7&gt;0,#REF!+ G34, 0)</f>
        <v>#REF!</v>
      </c>
      <c r="I34" s="23" t="e">
        <f>IF(I7&gt;0,#REF!+ H34, 0)</f>
        <v>#REF!</v>
      </c>
      <c r="J34" s="23" t="e">
        <f>IF(J7&gt;0,#REF!+ I34, 0)</f>
        <v>#REF!</v>
      </c>
      <c r="K34" s="23" t="e">
        <f>IF(K7&gt;0,#REF!+ J34, 0)</f>
        <v>#REF!</v>
      </c>
      <c r="L34" s="23" t="e">
        <f>IF(L7&gt;0,#REF!+ K34, 0)</f>
        <v>#REF!</v>
      </c>
      <c r="M34" s="23" t="e">
        <f>IF(M7&gt;0,#REF!+ L34, 0)</f>
        <v>#REF!</v>
      </c>
      <c r="N34" s="23" t="e">
        <f>IF(N7&gt;0,#REF!+ M34, 0)</f>
        <v>#REF!</v>
      </c>
      <c r="O34" s="23" t="e">
        <f>IF(O7&gt;0,#REF!+ N34, 0)</f>
        <v>#REF!</v>
      </c>
      <c r="P34" s="23" t="e">
        <f>IF(P7&gt;0,#REF!+ O34, 0)</f>
        <v>#REF!</v>
      </c>
      <c r="Q34" s="23" t="e">
        <f>IF(Q7&gt;0,#REF!+ P34, 0)</f>
        <v>#REF!</v>
      </c>
      <c r="R34" s="23" t="e">
        <f>IF(R7&gt;0,#REF!+ Q34, 0)</f>
        <v>#REF!</v>
      </c>
      <c r="S34" s="23" t="e">
        <f>IF(S7&gt;0,#REF!+ R34, 0)</f>
        <v>#REF!</v>
      </c>
      <c r="T34" s="23" t="e">
        <f>IF(T7&gt;0,#REF!+ S34, 0)</f>
        <v>#REF!</v>
      </c>
      <c r="U34" s="23" t="e">
        <f>IF(U7&gt;0,#REF!+ T34, 0)</f>
        <v>#REF!</v>
      </c>
      <c r="V34" s="23" t="e">
        <f>IF(V7&gt;0,#REF!+ U34, 0)</f>
        <v>#REF!</v>
      </c>
      <c r="W34" s="23" t="e">
        <f>IF(W7&gt;0,#REF!+ V34, 0)</f>
        <v>#REF!</v>
      </c>
      <c r="X34" s="23" t="e">
        <f>IF(X7&gt;0,#REF!+ W34, 0)</f>
        <v>#REF!</v>
      </c>
      <c r="Y34" s="23" t="e">
        <f>IF(Y7&gt;0,#REF!+ X34, 0)</f>
        <v>#REF!</v>
      </c>
      <c r="Z34" s="23" t="e">
        <f>IF(Z7&gt;0,#REF!+ Y34, 0)</f>
        <v>#REF!</v>
      </c>
      <c r="AA34" s="23" t="e">
        <f>IF(AA7&gt;0,#REF!+ Z34, 0)</f>
        <v>#REF!</v>
      </c>
      <c r="AB34" s="23" t="e">
        <f>IF(AB7&gt;0,#REF!+ AA34, 0)</f>
        <v>#REF!</v>
      </c>
      <c r="AC34" s="23" t="e">
        <f>IF(AC7&gt;0,#REF!+ AB34, 0)</f>
        <v>#REF!</v>
      </c>
      <c r="AD34" s="23" t="e">
        <f>IF(AD7&gt;0,#REF!+ AC34, 0)</f>
        <v>#REF!</v>
      </c>
      <c r="AE34" s="23" t="e">
        <f>IF(AE7&gt;0,#REF!+ AD34, 0)</f>
        <v>#REF!</v>
      </c>
      <c r="AF34" s="23" t="e">
        <f>IF(AF7&gt;0,#REF!+ AE34, 0)</f>
        <v>#REF!</v>
      </c>
      <c r="AG34" s="23" t="e">
        <f>IF(AG7&gt;0,#REF!+ AF34, 0)</f>
        <v>#REF!</v>
      </c>
      <c r="AH34" s="23" t="e">
        <f>IF(AH7&gt;0,#REF!+ AG34, 0)</f>
        <v>#REF!</v>
      </c>
      <c r="AI34" s="23" t="e">
        <f>IF(AI7&gt;0,#REF!+ AH34, 0)</f>
        <v>#REF!</v>
      </c>
      <c r="AJ34" s="23" t="e">
        <f>IF(AJ7&gt;0,#REF!+ AI34, 0)</f>
        <v>#REF!</v>
      </c>
      <c r="AK34" s="23" t="e">
        <f>IF(AK7&gt;0,#REF!+ AJ34, 0)</f>
        <v>#REF!</v>
      </c>
      <c r="AL34" s="23" t="e">
        <f>IF(AL7&gt;0,#REF!+ AK34, 0)</f>
        <v>#REF!</v>
      </c>
      <c r="AM34" s="23" t="e">
        <f>IF(AM7&gt;0,#REF!+ AL34, 0)</f>
        <v>#REF!</v>
      </c>
      <c r="AN34" s="23" t="e">
        <f>IF(AN7&gt;0,#REF!+ AM34, 0)</f>
        <v>#REF!</v>
      </c>
      <c r="AO34" s="23" t="e">
        <f>IF(AO7&gt;0,#REF!+ AN34, 0)</f>
        <v>#REF!</v>
      </c>
      <c r="AP34" s="23" t="e">
        <f>IF(AP7&gt;0,#REF!+ AO34, 0)</f>
        <v>#REF!</v>
      </c>
      <c r="AQ34" s="23" t="e">
        <f>IF(AQ7&gt;0,#REF!+ AP34, 0)</f>
        <v>#REF!</v>
      </c>
      <c r="AR34" s="23" t="e">
        <f>IF(AR7&gt;0,#REF!+ AQ34, 0)</f>
        <v>#REF!</v>
      </c>
      <c r="AS34" s="23" t="e">
        <f>IF(AS7&gt;0,#REF!+ AR34, 0)</f>
        <v>#REF!</v>
      </c>
      <c r="AT34" s="23" t="e">
        <f>IF(AT7&gt;0,#REF!+ AS34, 0)</f>
        <v>#REF!</v>
      </c>
      <c r="AU34" s="23" t="e">
        <f>IF(AU7&gt;0,#REF!+ AT34, 0)</f>
        <v>#REF!</v>
      </c>
      <c r="AV34" s="23" t="e">
        <f>IF(AV7&gt;0,#REF!+ AU34, 0)</f>
        <v>#REF!</v>
      </c>
      <c r="AW34" s="23" t="e">
        <f>IF(AW7&gt;0,#REF!+ AV34, 0)</f>
        <v>#REF!</v>
      </c>
      <c r="AX34" s="23" t="e">
        <f>IF(AX7&gt;0,#REF!+ AW34, 0)</f>
        <v>#REF!</v>
      </c>
      <c r="AY34" s="23" t="e">
        <f>IF(AY7&gt;0,#REF!+ AX34, 0)</f>
        <v>#REF!</v>
      </c>
      <c r="AZ34" s="23" t="e">
        <f>IF(AZ7&gt;0,#REF!+ AY34, 0)</f>
        <v>#REF!</v>
      </c>
      <c r="BA34" s="23" t="e">
        <f>IF(BA7&gt;0,#REF!+ AZ34, 0)</f>
        <v>#REF!</v>
      </c>
      <c r="BB34" s="23" t="e">
        <f>IF(BB7&gt;0,#REF!+ BA34, 0)</f>
        <v>#REF!</v>
      </c>
      <c r="BC34" s="23" t="e">
        <f>IF(BC7&gt;0,#REF!+ BB34, 0)</f>
        <v>#REF!</v>
      </c>
      <c r="BD34" s="23" t="e">
        <f>IF(BD7&gt;0,#REF!+ BC34, 0)</f>
        <v>#REF!</v>
      </c>
      <c r="BE34" s="23" t="e">
        <f>IF(BE7&gt;0,#REF!+ BD34, 0)</f>
        <v>#REF!</v>
      </c>
      <c r="BF34" s="23" t="e">
        <f>IF(BF7&gt;0,#REF!+ BE34, 0)</f>
        <v>#REF!</v>
      </c>
      <c r="BG34" s="23" t="e">
        <f>IF(BG7&gt;0,#REF!+ BF34, 0)</f>
        <v>#REF!</v>
      </c>
      <c r="BH34" s="23" t="e">
        <f>IF(BH7&gt;0,#REF!+ BG34, 0)</f>
        <v>#REF!</v>
      </c>
      <c r="BI34" s="23" t="e">
        <f>IF(BI7&gt;0,#REF!+ BH34, 0)</f>
        <v>#REF!</v>
      </c>
      <c r="BJ34" s="23" t="e">
        <f>IF(BJ7&gt;0,#REF!+ BI34, 0)</f>
        <v>#REF!</v>
      </c>
      <c r="BK34" s="23" t="e">
        <f>IF(BK7&gt;0,#REF!+ BJ34, 0)</f>
        <v>#REF!</v>
      </c>
      <c r="BL34" s="23" t="e">
        <f>IF(BL7&gt;0,#REF!+ BK34, 0)</f>
        <v>#REF!</v>
      </c>
      <c r="BM34" s="23" t="e">
        <f>IF(BM7&gt;0,#REF!+ BL34, 0)</f>
        <v>#REF!</v>
      </c>
      <c r="BN34" s="23"/>
    </row>
    <row r="35" spans="1:71" s="23" customFormat="1" x14ac:dyDescent="0.35">
      <c r="A35" s="129"/>
      <c r="C35" s="103"/>
    </row>
    <row r="36" spans="1:71" s="24" customFormat="1" ht="11.25" x14ac:dyDescent="0.3">
      <c r="A36" s="128"/>
      <c r="B36" s="24" t="s">
        <v>112</v>
      </c>
      <c r="C36" s="103">
        <f>SUM(E36:BM36)</f>
        <v>536800</v>
      </c>
      <c r="E36" s="24">
        <f>E27+E28+E29+E57</f>
        <v>8800</v>
      </c>
      <c r="F36" s="24">
        <f t="shared" ref="F36:BM36" si="11">F27+F28+F29+F57</f>
        <v>8800</v>
      </c>
      <c r="G36" s="24">
        <f t="shared" si="11"/>
        <v>8800</v>
      </c>
      <c r="H36" s="24">
        <f t="shared" si="11"/>
        <v>8800</v>
      </c>
      <c r="I36" s="24">
        <f t="shared" si="11"/>
        <v>8800</v>
      </c>
      <c r="J36" s="24">
        <f t="shared" si="11"/>
        <v>8800</v>
      </c>
      <c r="K36" s="24">
        <f t="shared" si="11"/>
        <v>8800</v>
      </c>
      <c r="L36" s="24">
        <f t="shared" si="11"/>
        <v>8800</v>
      </c>
      <c r="M36" s="24">
        <f t="shared" si="11"/>
        <v>8800</v>
      </c>
      <c r="N36" s="24">
        <f t="shared" si="11"/>
        <v>8800</v>
      </c>
      <c r="O36" s="24">
        <f t="shared" si="11"/>
        <v>8800</v>
      </c>
      <c r="P36" s="24">
        <f t="shared" si="11"/>
        <v>8800</v>
      </c>
      <c r="Q36" s="24">
        <f t="shared" si="11"/>
        <v>8800</v>
      </c>
      <c r="R36" s="24">
        <f t="shared" si="11"/>
        <v>8800</v>
      </c>
      <c r="S36" s="24">
        <f t="shared" si="11"/>
        <v>8800</v>
      </c>
      <c r="T36" s="24">
        <f t="shared" si="11"/>
        <v>8800</v>
      </c>
      <c r="U36" s="24">
        <f t="shared" si="11"/>
        <v>8800</v>
      </c>
      <c r="V36" s="24">
        <f t="shared" si="11"/>
        <v>8800</v>
      </c>
      <c r="W36" s="24">
        <f t="shared" si="11"/>
        <v>8800</v>
      </c>
      <c r="X36" s="24">
        <f t="shared" si="11"/>
        <v>8800</v>
      </c>
      <c r="Y36" s="24">
        <f t="shared" si="11"/>
        <v>8800</v>
      </c>
      <c r="Z36" s="24">
        <f t="shared" si="11"/>
        <v>8800</v>
      </c>
      <c r="AA36" s="24">
        <f t="shared" si="11"/>
        <v>8800</v>
      </c>
      <c r="AB36" s="24">
        <f t="shared" si="11"/>
        <v>8800</v>
      </c>
      <c r="AC36" s="24">
        <f t="shared" si="11"/>
        <v>8800</v>
      </c>
      <c r="AD36" s="24">
        <f t="shared" si="11"/>
        <v>8800</v>
      </c>
      <c r="AE36" s="24">
        <f t="shared" si="11"/>
        <v>8800</v>
      </c>
      <c r="AF36" s="24">
        <f t="shared" si="11"/>
        <v>8800</v>
      </c>
      <c r="AG36" s="24">
        <f t="shared" si="11"/>
        <v>8800</v>
      </c>
      <c r="AH36" s="24">
        <f t="shared" si="11"/>
        <v>8800</v>
      </c>
      <c r="AI36" s="24">
        <f t="shared" si="11"/>
        <v>8800</v>
      </c>
      <c r="AJ36" s="24">
        <f t="shared" si="11"/>
        <v>8800</v>
      </c>
      <c r="AK36" s="24">
        <f t="shared" si="11"/>
        <v>8800</v>
      </c>
      <c r="AL36" s="24">
        <f t="shared" si="11"/>
        <v>8800</v>
      </c>
      <c r="AM36" s="24">
        <f t="shared" si="11"/>
        <v>8800</v>
      </c>
      <c r="AN36" s="24">
        <f t="shared" si="11"/>
        <v>8800</v>
      </c>
      <c r="AO36" s="24">
        <f t="shared" si="11"/>
        <v>8800</v>
      </c>
      <c r="AP36" s="24">
        <f t="shared" si="11"/>
        <v>8800</v>
      </c>
      <c r="AQ36" s="24">
        <f t="shared" si="11"/>
        <v>8800</v>
      </c>
      <c r="AR36" s="24">
        <f t="shared" si="11"/>
        <v>8800</v>
      </c>
      <c r="AS36" s="24">
        <f t="shared" si="11"/>
        <v>8800</v>
      </c>
      <c r="AT36" s="24">
        <f t="shared" si="11"/>
        <v>8800</v>
      </c>
      <c r="AU36" s="24">
        <f t="shared" si="11"/>
        <v>8800</v>
      </c>
      <c r="AV36" s="24">
        <f t="shared" si="11"/>
        <v>8800</v>
      </c>
      <c r="AW36" s="24">
        <f t="shared" si="11"/>
        <v>8800</v>
      </c>
      <c r="AX36" s="24">
        <f t="shared" si="11"/>
        <v>8800</v>
      </c>
      <c r="AY36" s="24">
        <f t="shared" si="11"/>
        <v>8800</v>
      </c>
      <c r="AZ36" s="24">
        <f t="shared" si="11"/>
        <v>8800</v>
      </c>
      <c r="BA36" s="24">
        <f t="shared" si="11"/>
        <v>8800</v>
      </c>
      <c r="BB36" s="24">
        <f t="shared" si="11"/>
        <v>8800</v>
      </c>
      <c r="BC36" s="24">
        <f t="shared" si="11"/>
        <v>8800</v>
      </c>
      <c r="BD36" s="24">
        <f t="shared" si="11"/>
        <v>8800</v>
      </c>
      <c r="BE36" s="24">
        <f t="shared" si="11"/>
        <v>8800</v>
      </c>
      <c r="BF36" s="24">
        <f t="shared" si="11"/>
        <v>8800</v>
      </c>
      <c r="BG36" s="24">
        <f t="shared" si="11"/>
        <v>8800</v>
      </c>
      <c r="BH36" s="24">
        <f t="shared" si="11"/>
        <v>8800</v>
      </c>
      <c r="BI36" s="24">
        <f t="shared" si="11"/>
        <v>8800</v>
      </c>
      <c r="BJ36" s="24">
        <f t="shared" si="11"/>
        <v>8800</v>
      </c>
      <c r="BK36" s="24">
        <f t="shared" si="11"/>
        <v>8800</v>
      </c>
      <c r="BL36" s="24">
        <f t="shared" si="11"/>
        <v>8800</v>
      </c>
      <c r="BM36" s="24">
        <f t="shared" si="11"/>
        <v>8800</v>
      </c>
    </row>
    <row r="37" spans="1:71" x14ac:dyDescent="0.35">
      <c r="B37" s="4" t="s">
        <v>113</v>
      </c>
      <c r="C37" s="103"/>
      <c r="D37" s="5"/>
      <c r="E37" s="5">
        <f>E36</f>
        <v>8800</v>
      </c>
      <c r="F37" s="5">
        <f>F36+E37</f>
        <v>17600</v>
      </c>
      <c r="G37" s="5">
        <f t="shared" ref="G37:BM37" si="12">G36+F37</f>
        <v>26400</v>
      </c>
      <c r="H37" s="5">
        <f t="shared" si="12"/>
        <v>35200</v>
      </c>
      <c r="I37" s="5">
        <f t="shared" si="12"/>
        <v>44000</v>
      </c>
      <c r="J37" s="5">
        <f t="shared" si="12"/>
        <v>52800</v>
      </c>
      <c r="K37" s="5">
        <f t="shared" si="12"/>
        <v>61600</v>
      </c>
      <c r="L37" s="5">
        <f t="shared" si="12"/>
        <v>70400</v>
      </c>
      <c r="M37" s="5">
        <f t="shared" si="12"/>
        <v>79200</v>
      </c>
      <c r="N37" s="5">
        <f t="shared" si="12"/>
        <v>88000</v>
      </c>
      <c r="O37" s="5">
        <f t="shared" si="12"/>
        <v>96800</v>
      </c>
      <c r="P37" s="5">
        <f t="shared" si="12"/>
        <v>105600</v>
      </c>
      <c r="Q37" s="5">
        <f t="shared" si="12"/>
        <v>114400</v>
      </c>
      <c r="R37" s="5">
        <f t="shared" si="12"/>
        <v>123200</v>
      </c>
      <c r="S37" s="5">
        <f t="shared" si="12"/>
        <v>132000</v>
      </c>
      <c r="T37" s="5">
        <f t="shared" si="12"/>
        <v>140800</v>
      </c>
      <c r="U37" s="5">
        <f t="shared" si="12"/>
        <v>149600</v>
      </c>
      <c r="V37" s="5">
        <f t="shared" si="12"/>
        <v>158400</v>
      </c>
      <c r="W37" s="5">
        <f t="shared" si="12"/>
        <v>167200</v>
      </c>
      <c r="X37" s="5">
        <f t="shared" si="12"/>
        <v>176000</v>
      </c>
      <c r="Y37" s="5">
        <f t="shared" si="12"/>
        <v>184800</v>
      </c>
      <c r="Z37" s="5">
        <f t="shared" si="12"/>
        <v>193600</v>
      </c>
      <c r="AA37" s="5">
        <f t="shared" si="12"/>
        <v>202400</v>
      </c>
      <c r="AB37" s="5">
        <f t="shared" si="12"/>
        <v>211200</v>
      </c>
      <c r="AC37" s="5">
        <f t="shared" si="12"/>
        <v>220000</v>
      </c>
      <c r="AD37" s="5">
        <f t="shared" si="12"/>
        <v>228800</v>
      </c>
      <c r="AE37" s="5">
        <f t="shared" si="12"/>
        <v>237600</v>
      </c>
      <c r="AF37" s="5">
        <f t="shared" si="12"/>
        <v>246400</v>
      </c>
      <c r="AG37" s="5">
        <f t="shared" si="12"/>
        <v>255200</v>
      </c>
      <c r="AH37" s="5">
        <f t="shared" si="12"/>
        <v>264000</v>
      </c>
      <c r="AI37" s="5">
        <f t="shared" si="12"/>
        <v>272800</v>
      </c>
      <c r="AJ37" s="5">
        <f t="shared" si="12"/>
        <v>281600</v>
      </c>
      <c r="AK37" s="5">
        <f t="shared" si="12"/>
        <v>290400</v>
      </c>
      <c r="AL37" s="5">
        <f t="shared" si="12"/>
        <v>299200</v>
      </c>
      <c r="AM37" s="5">
        <f t="shared" si="12"/>
        <v>308000</v>
      </c>
      <c r="AN37" s="5">
        <f t="shared" si="12"/>
        <v>316800</v>
      </c>
      <c r="AO37" s="5">
        <f t="shared" si="12"/>
        <v>325600</v>
      </c>
      <c r="AP37" s="5">
        <f t="shared" si="12"/>
        <v>334400</v>
      </c>
      <c r="AQ37" s="5">
        <f t="shared" si="12"/>
        <v>343200</v>
      </c>
      <c r="AR37" s="5">
        <f t="shared" si="12"/>
        <v>352000</v>
      </c>
      <c r="AS37" s="5">
        <f t="shared" si="12"/>
        <v>360800</v>
      </c>
      <c r="AT37" s="5">
        <f t="shared" si="12"/>
        <v>369600</v>
      </c>
      <c r="AU37" s="5">
        <f t="shared" si="12"/>
        <v>378400</v>
      </c>
      <c r="AV37" s="5">
        <f t="shared" si="12"/>
        <v>387200</v>
      </c>
      <c r="AW37" s="5">
        <f t="shared" si="12"/>
        <v>396000</v>
      </c>
      <c r="AX37" s="5">
        <f t="shared" si="12"/>
        <v>404800</v>
      </c>
      <c r="AY37" s="5">
        <f t="shared" si="12"/>
        <v>413600</v>
      </c>
      <c r="AZ37" s="5">
        <f t="shared" si="12"/>
        <v>422400</v>
      </c>
      <c r="BA37" s="5">
        <f t="shared" si="12"/>
        <v>431200</v>
      </c>
      <c r="BB37" s="5">
        <f t="shared" si="12"/>
        <v>440000</v>
      </c>
      <c r="BC37" s="5">
        <f t="shared" si="12"/>
        <v>448800</v>
      </c>
      <c r="BD37" s="5">
        <f t="shared" si="12"/>
        <v>457600</v>
      </c>
      <c r="BE37" s="5">
        <f t="shared" si="12"/>
        <v>466400</v>
      </c>
      <c r="BF37" s="5">
        <f t="shared" si="12"/>
        <v>475200</v>
      </c>
      <c r="BG37" s="5">
        <f t="shared" si="12"/>
        <v>484000</v>
      </c>
      <c r="BH37" s="5">
        <f t="shared" si="12"/>
        <v>492800</v>
      </c>
      <c r="BI37" s="5">
        <f t="shared" si="12"/>
        <v>501600</v>
      </c>
      <c r="BJ37" s="5">
        <f t="shared" si="12"/>
        <v>510400</v>
      </c>
      <c r="BK37" s="5">
        <f t="shared" si="12"/>
        <v>519200</v>
      </c>
      <c r="BL37" s="5">
        <f t="shared" si="12"/>
        <v>528000</v>
      </c>
      <c r="BM37" s="5">
        <f t="shared" si="12"/>
        <v>536800</v>
      </c>
      <c r="BN37" s="5"/>
      <c r="BO37" s="5"/>
      <c r="BP37" s="5"/>
      <c r="BQ37" s="5"/>
      <c r="BR37" s="5"/>
      <c r="BS37" s="5"/>
    </row>
    <row r="38" spans="1:71" s="23" customFormat="1" x14ac:dyDescent="0.35">
      <c r="A38" s="129"/>
      <c r="B38" s="34"/>
      <c r="C38" s="103"/>
      <c r="D38" s="34"/>
    </row>
    <row r="39" spans="1:71" s="28" customFormat="1" x14ac:dyDescent="0.35">
      <c r="A39" s="4"/>
      <c r="B39" s="31" t="s">
        <v>114</v>
      </c>
      <c r="C39" s="106"/>
      <c r="D39" s="30"/>
      <c r="E39" s="32"/>
      <c r="F39" s="30"/>
      <c r="G39" s="30"/>
      <c r="H39" s="30"/>
      <c r="I39" s="30"/>
    </row>
    <row r="40" spans="1:71" x14ac:dyDescent="0.35">
      <c r="B40" s="47" t="s">
        <v>115</v>
      </c>
      <c r="C40" s="103">
        <f t="shared" ref="C40" si="13">SUM(E40:BM40)</f>
        <v>45396.199999999975</v>
      </c>
      <c r="E40" s="5">
        <f>HLOOKUP($F$5,Scenarios!$D$7:AD29, MATCH($B$40, Scenarios!$C$7:$C$28, FALSE), FALSE)</f>
        <v>744.19999999999993</v>
      </c>
      <c r="F40" s="5">
        <f>E40*(1+Scenarios!$Q$32)</f>
        <v>744.19999999999993</v>
      </c>
      <c r="G40" s="5">
        <f>F40*(1+Scenarios!$Q$32)</f>
        <v>744.19999999999993</v>
      </c>
      <c r="H40" s="5">
        <f>G40*(1+Scenarios!$Q$32)</f>
        <v>744.19999999999993</v>
      </c>
      <c r="I40" s="5">
        <f>H40*(1+Scenarios!$Q$32)</f>
        <v>744.19999999999993</v>
      </c>
      <c r="J40" s="5">
        <f>I40*(1+Scenarios!$Q$32)</f>
        <v>744.19999999999993</v>
      </c>
      <c r="K40" s="5">
        <f>J40*(1+Scenarios!$Q$32)</f>
        <v>744.19999999999993</v>
      </c>
      <c r="L40" s="5">
        <f>K40*(1+Scenarios!$Q$32)</f>
        <v>744.19999999999993</v>
      </c>
      <c r="M40" s="5">
        <f>L40*(1+Scenarios!$Q$32)</f>
        <v>744.19999999999993</v>
      </c>
      <c r="N40" s="5">
        <f>M40*(1+Scenarios!$Q$32)</f>
        <v>744.19999999999993</v>
      </c>
      <c r="O40" s="5">
        <f>N40*(1+Scenarios!$Q$32)</f>
        <v>744.19999999999993</v>
      </c>
      <c r="P40" s="5">
        <f>O40*(1+Scenarios!$Q$32)</f>
        <v>744.19999999999993</v>
      </c>
      <c r="Q40" s="5">
        <f>P40*(1+Scenarios!$Q$32)</f>
        <v>744.19999999999993</v>
      </c>
      <c r="R40" s="5">
        <f>Q40*(1+Scenarios!$Q$32)</f>
        <v>744.19999999999993</v>
      </c>
      <c r="S40" s="5">
        <f>R40*(1+Scenarios!$Q$32)</f>
        <v>744.19999999999993</v>
      </c>
      <c r="T40" s="5">
        <f>S40*(1+Scenarios!$Q$32)</f>
        <v>744.19999999999993</v>
      </c>
      <c r="U40" s="5">
        <f>T40*(1+Scenarios!$Q$32)</f>
        <v>744.19999999999993</v>
      </c>
      <c r="V40" s="5">
        <f>U40*(1+Scenarios!$Q$32)</f>
        <v>744.19999999999993</v>
      </c>
      <c r="W40" s="5">
        <f>V40*(1+Scenarios!$Q$32)</f>
        <v>744.19999999999993</v>
      </c>
      <c r="X40" s="5">
        <f>W40*(1+Scenarios!$Q$32)</f>
        <v>744.19999999999993</v>
      </c>
      <c r="Y40" s="5">
        <f>X40*(1+Scenarios!$Q$32)</f>
        <v>744.19999999999993</v>
      </c>
      <c r="Z40" s="5">
        <f>Y40*(1+Scenarios!$Q$32)</f>
        <v>744.19999999999993</v>
      </c>
      <c r="AA40" s="5">
        <f>Z40*(1+Scenarios!$Q$32)</f>
        <v>744.19999999999993</v>
      </c>
      <c r="AB40" s="5">
        <f>AA40*(1+Scenarios!$Q$32)</f>
        <v>744.19999999999993</v>
      </c>
      <c r="AC40" s="5">
        <f>AB40*(1+Scenarios!$Q$32)</f>
        <v>744.19999999999993</v>
      </c>
      <c r="AD40" s="5">
        <f>AC40*(1+Scenarios!$Q$32)</f>
        <v>744.19999999999993</v>
      </c>
      <c r="AE40" s="5">
        <f>AD40*(1+Scenarios!$Q$32)</f>
        <v>744.19999999999993</v>
      </c>
      <c r="AF40" s="5">
        <f>AE40*(1+Scenarios!$Q$32)</f>
        <v>744.19999999999993</v>
      </c>
      <c r="AG40" s="5">
        <f>AF40*(1+Scenarios!$Q$32)</f>
        <v>744.19999999999993</v>
      </c>
      <c r="AH40" s="5">
        <f>AG40*(1+Scenarios!$Q$32)</f>
        <v>744.19999999999993</v>
      </c>
      <c r="AI40" s="5">
        <f>AH40*(1+Scenarios!$Q$32)</f>
        <v>744.19999999999993</v>
      </c>
      <c r="AJ40" s="5">
        <f>AI40*(1+Scenarios!$Q$32)</f>
        <v>744.19999999999993</v>
      </c>
      <c r="AK40" s="5">
        <f>AJ40*(1+Scenarios!$Q$32)</f>
        <v>744.19999999999993</v>
      </c>
      <c r="AL40" s="5">
        <f>AK40*(1+Scenarios!$Q$32)</f>
        <v>744.19999999999993</v>
      </c>
      <c r="AM40" s="5">
        <f>AL40*(1+Scenarios!$Q$32)</f>
        <v>744.19999999999993</v>
      </c>
      <c r="AN40" s="5">
        <f>AM40*(1+Scenarios!$Q$32)</f>
        <v>744.19999999999993</v>
      </c>
      <c r="AO40" s="5">
        <f>AN40*(1+Scenarios!$Q$32)</f>
        <v>744.19999999999993</v>
      </c>
      <c r="AP40" s="5">
        <f>AO40*(1+Scenarios!$Q$32)</f>
        <v>744.19999999999993</v>
      </c>
      <c r="AQ40" s="5">
        <f>AP40*(1+Scenarios!$Q$32)</f>
        <v>744.19999999999993</v>
      </c>
      <c r="AR40" s="5">
        <f>AQ40*(1+Scenarios!$Q$32)</f>
        <v>744.19999999999993</v>
      </c>
      <c r="AS40" s="5">
        <f>AR40*(1+Scenarios!$Q$32)</f>
        <v>744.19999999999993</v>
      </c>
      <c r="AT40" s="5">
        <f>AS40*(1+Scenarios!$Q$32)</f>
        <v>744.19999999999993</v>
      </c>
      <c r="AU40" s="5">
        <f>AT40*(1+Scenarios!$Q$32)</f>
        <v>744.19999999999993</v>
      </c>
      <c r="AV40" s="5">
        <f>AU40*(1+Scenarios!$Q$32)</f>
        <v>744.19999999999993</v>
      </c>
      <c r="AW40" s="5">
        <f>AV40*(1+Scenarios!$Q$32)</f>
        <v>744.19999999999993</v>
      </c>
      <c r="AX40" s="5">
        <f>AW40*(1+Scenarios!$Q$32)</f>
        <v>744.19999999999993</v>
      </c>
      <c r="AY40" s="5">
        <f>AX40*(1+Scenarios!$Q$32)</f>
        <v>744.19999999999993</v>
      </c>
      <c r="AZ40" s="5">
        <f>AY40*(1+Scenarios!$Q$32)</f>
        <v>744.19999999999993</v>
      </c>
      <c r="BA40" s="5">
        <f>AZ40*(1+Scenarios!$Q$32)</f>
        <v>744.19999999999993</v>
      </c>
      <c r="BB40" s="5">
        <f>BA40*(1+Scenarios!$Q$32)</f>
        <v>744.19999999999993</v>
      </c>
      <c r="BC40" s="5">
        <f>BB40*(1+Scenarios!$Q$32)</f>
        <v>744.19999999999993</v>
      </c>
      <c r="BD40" s="5">
        <f>BC40*(1+Scenarios!$Q$32)</f>
        <v>744.19999999999993</v>
      </c>
      <c r="BE40" s="5">
        <f>BD40*(1+Scenarios!$Q$32)</f>
        <v>744.19999999999993</v>
      </c>
      <c r="BF40" s="5">
        <f>BE40*(1+Scenarios!$Q$32)</f>
        <v>744.19999999999993</v>
      </c>
      <c r="BG40" s="5">
        <f>BF40*(1+Scenarios!$Q$32)</f>
        <v>744.19999999999993</v>
      </c>
      <c r="BH40" s="5">
        <f>BG40*(1+Scenarios!$Q$32)</f>
        <v>744.19999999999993</v>
      </c>
      <c r="BI40" s="5">
        <f>BH40*(1+Scenarios!$Q$32)</f>
        <v>744.19999999999993</v>
      </c>
      <c r="BJ40" s="5">
        <f>BI40*(1+Scenarios!$Q$32)</f>
        <v>744.19999999999993</v>
      </c>
      <c r="BK40" s="5">
        <f>BJ40*(1+Scenarios!$Q$32)</f>
        <v>744.19999999999993</v>
      </c>
      <c r="BL40" s="5">
        <f>BK40*(1+Scenarios!$Q$32)</f>
        <v>744.19999999999993</v>
      </c>
      <c r="BM40" s="5">
        <f>BL40*(1+Scenarios!$Q$32)</f>
        <v>744.19999999999993</v>
      </c>
      <c r="BN40" s="23"/>
      <c r="BO40" s="23"/>
      <c r="BP40" s="23"/>
      <c r="BQ40" s="23"/>
      <c r="BR40" s="23"/>
      <c r="BS40" s="23"/>
    </row>
    <row r="41" spans="1:71" x14ac:dyDescent="0.35">
      <c r="B41" s="4" t="s">
        <v>116</v>
      </c>
      <c r="C41" s="103">
        <f>SUM(E41:BM41)</f>
        <v>0</v>
      </c>
      <c r="E41" s="100">
        <f>Scenarios!$D$22</f>
        <v>0</v>
      </c>
      <c r="F41" s="100">
        <f>Scenarios!$D$22</f>
        <v>0</v>
      </c>
      <c r="G41" s="100">
        <f>Scenarios!$D$22</f>
        <v>0</v>
      </c>
      <c r="H41" s="100">
        <f>Scenarios!$D$22</f>
        <v>0</v>
      </c>
      <c r="I41" s="100">
        <f>Scenarios!$D$22</f>
        <v>0</v>
      </c>
      <c r="J41" s="100">
        <f>Scenarios!$D$22</f>
        <v>0</v>
      </c>
      <c r="K41" s="100">
        <f>Scenarios!$D$22</f>
        <v>0</v>
      </c>
      <c r="L41" s="100">
        <f>Scenarios!$D$22</f>
        <v>0</v>
      </c>
      <c r="M41" s="100">
        <f>Scenarios!$D$22</f>
        <v>0</v>
      </c>
      <c r="N41" s="100">
        <f>Scenarios!$D$22</f>
        <v>0</v>
      </c>
      <c r="O41" s="100">
        <f>Scenarios!$D$22</f>
        <v>0</v>
      </c>
      <c r="P41" s="100">
        <f>Scenarios!$D$22</f>
        <v>0</v>
      </c>
      <c r="Q41" s="100">
        <f>Scenarios!$D$22</f>
        <v>0</v>
      </c>
      <c r="R41" s="100">
        <f>Scenarios!$D$22</f>
        <v>0</v>
      </c>
      <c r="S41" s="100">
        <f>Scenarios!$D$22</f>
        <v>0</v>
      </c>
      <c r="T41" s="100">
        <f>Scenarios!$D$22</f>
        <v>0</v>
      </c>
      <c r="U41" s="100">
        <f>Scenarios!$D$22</f>
        <v>0</v>
      </c>
      <c r="V41" s="100">
        <f>Scenarios!$D$22</f>
        <v>0</v>
      </c>
      <c r="W41" s="100">
        <f>Scenarios!$D$22</f>
        <v>0</v>
      </c>
      <c r="X41" s="100">
        <f>Scenarios!$D$22</f>
        <v>0</v>
      </c>
      <c r="Y41" s="100">
        <f>Scenarios!$D$22</f>
        <v>0</v>
      </c>
      <c r="Z41" s="100">
        <f>Scenarios!$D$22</f>
        <v>0</v>
      </c>
      <c r="AA41" s="100">
        <f>Scenarios!$D$22</f>
        <v>0</v>
      </c>
      <c r="AB41" s="100">
        <f>Scenarios!$D$22</f>
        <v>0</v>
      </c>
      <c r="AC41" s="100">
        <f>Scenarios!$D$22</f>
        <v>0</v>
      </c>
      <c r="AD41" s="100">
        <f>Scenarios!$D$22</f>
        <v>0</v>
      </c>
      <c r="AE41" s="100">
        <f>Scenarios!$D$22</f>
        <v>0</v>
      </c>
      <c r="AF41" s="100">
        <f>Scenarios!$D$22</f>
        <v>0</v>
      </c>
      <c r="AG41" s="100">
        <f>Scenarios!$D$22</f>
        <v>0</v>
      </c>
      <c r="AH41" s="100">
        <f>Scenarios!$D$22</f>
        <v>0</v>
      </c>
      <c r="AI41" s="100">
        <f>Scenarios!$D$22</f>
        <v>0</v>
      </c>
      <c r="AJ41" s="100">
        <f>Scenarios!$D$22</f>
        <v>0</v>
      </c>
      <c r="AK41" s="100">
        <f>Scenarios!$D$22</f>
        <v>0</v>
      </c>
      <c r="AL41" s="100">
        <f>Scenarios!$D$22</f>
        <v>0</v>
      </c>
      <c r="AM41" s="100">
        <f>Scenarios!$D$22</f>
        <v>0</v>
      </c>
      <c r="AN41" s="100">
        <f>Scenarios!$D$22</f>
        <v>0</v>
      </c>
      <c r="AO41" s="100">
        <f>Scenarios!$D$22</f>
        <v>0</v>
      </c>
      <c r="AP41" s="100">
        <f>Scenarios!$D$22</f>
        <v>0</v>
      </c>
      <c r="AQ41" s="100">
        <f>Scenarios!$D$22</f>
        <v>0</v>
      </c>
      <c r="AR41" s="100">
        <f>Scenarios!$D$22</f>
        <v>0</v>
      </c>
      <c r="AS41" s="100">
        <f>Scenarios!$D$22</f>
        <v>0</v>
      </c>
      <c r="AT41" s="100">
        <f>Scenarios!$D$22</f>
        <v>0</v>
      </c>
      <c r="AU41" s="100">
        <f>Scenarios!$D$22</f>
        <v>0</v>
      </c>
      <c r="AV41" s="100">
        <f>Scenarios!$D$22</f>
        <v>0</v>
      </c>
      <c r="AW41" s="100">
        <f>Scenarios!$D$22</f>
        <v>0</v>
      </c>
      <c r="AX41" s="100">
        <f>Scenarios!$D$22</f>
        <v>0</v>
      </c>
      <c r="AY41" s="100">
        <f>Scenarios!$D$22</f>
        <v>0</v>
      </c>
      <c r="AZ41" s="100">
        <f>Scenarios!$D$22</f>
        <v>0</v>
      </c>
      <c r="BA41" s="100">
        <f>Scenarios!$D$22</f>
        <v>0</v>
      </c>
      <c r="BB41" s="100">
        <f>Scenarios!$D$22</f>
        <v>0</v>
      </c>
      <c r="BC41" s="100">
        <f>Scenarios!$D$22</f>
        <v>0</v>
      </c>
      <c r="BD41" s="100">
        <f>Scenarios!$D$22</f>
        <v>0</v>
      </c>
      <c r="BE41" s="100">
        <f>Scenarios!$D$22</f>
        <v>0</v>
      </c>
      <c r="BF41" s="100">
        <f>Scenarios!$D$22</f>
        <v>0</v>
      </c>
      <c r="BG41" s="100">
        <f>Scenarios!$D$22</f>
        <v>0</v>
      </c>
      <c r="BH41" s="100">
        <f>Scenarios!$D$22</f>
        <v>0</v>
      </c>
      <c r="BI41" s="100">
        <f>Scenarios!$D$22</f>
        <v>0</v>
      </c>
      <c r="BJ41" s="100">
        <f>Scenarios!$D$22</f>
        <v>0</v>
      </c>
      <c r="BK41" s="100">
        <f>Scenarios!$D$22</f>
        <v>0</v>
      </c>
      <c r="BL41" s="100">
        <f>Scenarios!$D$22</f>
        <v>0</v>
      </c>
      <c r="BM41" s="100">
        <f>Scenarios!$D$22</f>
        <v>0</v>
      </c>
    </row>
    <row r="42" spans="1:71" x14ac:dyDescent="0.35">
      <c r="C42" s="109"/>
    </row>
    <row r="43" spans="1:71" s="9" customFormat="1" ht="11.25" x14ac:dyDescent="0.3">
      <c r="B43" s="9" t="s">
        <v>117</v>
      </c>
      <c r="C43" s="103">
        <f>SUM(E43:BM43)</f>
        <v>-45396.199999999975</v>
      </c>
      <c r="E43" s="33">
        <f>-(E40+E41)</f>
        <v>-744.19999999999993</v>
      </c>
      <c r="F43" s="33">
        <f>-(F40+F41)</f>
        <v>-744.19999999999993</v>
      </c>
      <c r="G43" s="33">
        <f t="shared" ref="G43:L43" si="14">-(G40+G41)</f>
        <v>-744.19999999999993</v>
      </c>
      <c r="H43" s="33">
        <f t="shared" si="14"/>
        <v>-744.19999999999993</v>
      </c>
      <c r="I43" s="33">
        <f t="shared" si="14"/>
        <v>-744.19999999999993</v>
      </c>
      <c r="J43" s="33">
        <f t="shared" si="14"/>
        <v>-744.19999999999993</v>
      </c>
      <c r="K43" s="33">
        <f t="shared" si="14"/>
        <v>-744.19999999999993</v>
      </c>
      <c r="L43" s="33">
        <f t="shared" si="14"/>
        <v>-744.19999999999993</v>
      </c>
      <c r="M43" s="33">
        <f t="shared" ref="M43:BM43" si="15">-(M40)</f>
        <v>-744.19999999999993</v>
      </c>
      <c r="N43" s="33">
        <f t="shared" si="15"/>
        <v>-744.19999999999993</v>
      </c>
      <c r="O43" s="33">
        <f t="shared" si="15"/>
        <v>-744.19999999999993</v>
      </c>
      <c r="P43" s="33">
        <f t="shared" si="15"/>
        <v>-744.19999999999993</v>
      </c>
      <c r="Q43" s="33">
        <f t="shared" si="15"/>
        <v>-744.19999999999993</v>
      </c>
      <c r="R43" s="33">
        <f t="shared" si="15"/>
        <v>-744.19999999999993</v>
      </c>
      <c r="S43" s="33">
        <f t="shared" si="15"/>
        <v>-744.19999999999993</v>
      </c>
      <c r="T43" s="33">
        <f t="shared" si="15"/>
        <v>-744.19999999999993</v>
      </c>
      <c r="U43" s="33">
        <f t="shared" si="15"/>
        <v>-744.19999999999993</v>
      </c>
      <c r="V43" s="33">
        <f t="shared" si="15"/>
        <v>-744.19999999999993</v>
      </c>
      <c r="W43" s="33">
        <f t="shared" si="15"/>
        <v>-744.19999999999993</v>
      </c>
      <c r="X43" s="33">
        <f t="shared" si="15"/>
        <v>-744.19999999999993</v>
      </c>
      <c r="Y43" s="33">
        <f t="shared" si="15"/>
        <v>-744.19999999999993</v>
      </c>
      <c r="Z43" s="33">
        <f t="shared" si="15"/>
        <v>-744.19999999999993</v>
      </c>
      <c r="AA43" s="33">
        <f t="shared" si="15"/>
        <v>-744.19999999999993</v>
      </c>
      <c r="AB43" s="33">
        <f t="shared" si="15"/>
        <v>-744.19999999999993</v>
      </c>
      <c r="AC43" s="33">
        <f t="shared" si="15"/>
        <v>-744.19999999999993</v>
      </c>
      <c r="AD43" s="33">
        <f t="shared" si="15"/>
        <v>-744.19999999999993</v>
      </c>
      <c r="AE43" s="33">
        <f t="shared" si="15"/>
        <v>-744.19999999999993</v>
      </c>
      <c r="AF43" s="33">
        <f t="shared" si="15"/>
        <v>-744.19999999999993</v>
      </c>
      <c r="AG43" s="33">
        <f t="shared" si="15"/>
        <v>-744.19999999999993</v>
      </c>
      <c r="AH43" s="33">
        <f t="shared" si="15"/>
        <v>-744.19999999999993</v>
      </c>
      <c r="AI43" s="33">
        <f t="shared" si="15"/>
        <v>-744.19999999999993</v>
      </c>
      <c r="AJ43" s="33">
        <f t="shared" si="15"/>
        <v>-744.19999999999993</v>
      </c>
      <c r="AK43" s="33">
        <f t="shared" si="15"/>
        <v>-744.19999999999993</v>
      </c>
      <c r="AL43" s="33">
        <f t="shared" si="15"/>
        <v>-744.19999999999993</v>
      </c>
      <c r="AM43" s="33">
        <f t="shared" si="15"/>
        <v>-744.19999999999993</v>
      </c>
      <c r="AN43" s="33">
        <f t="shared" si="15"/>
        <v>-744.19999999999993</v>
      </c>
      <c r="AO43" s="33">
        <f t="shared" si="15"/>
        <v>-744.19999999999993</v>
      </c>
      <c r="AP43" s="33">
        <f t="shared" si="15"/>
        <v>-744.19999999999993</v>
      </c>
      <c r="AQ43" s="33">
        <f t="shared" si="15"/>
        <v>-744.19999999999993</v>
      </c>
      <c r="AR43" s="33">
        <f t="shared" si="15"/>
        <v>-744.19999999999993</v>
      </c>
      <c r="AS43" s="33">
        <f t="shared" si="15"/>
        <v>-744.19999999999993</v>
      </c>
      <c r="AT43" s="33">
        <f t="shared" si="15"/>
        <v>-744.19999999999993</v>
      </c>
      <c r="AU43" s="33">
        <f t="shared" si="15"/>
        <v>-744.19999999999993</v>
      </c>
      <c r="AV43" s="33">
        <f t="shared" si="15"/>
        <v>-744.19999999999993</v>
      </c>
      <c r="AW43" s="33">
        <f t="shared" si="15"/>
        <v>-744.19999999999993</v>
      </c>
      <c r="AX43" s="33">
        <f t="shared" si="15"/>
        <v>-744.19999999999993</v>
      </c>
      <c r="AY43" s="33">
        <f t="shared" si="15"/>
        <v>-744.19999999999993</v>
      </c>
      <c r="AZ43" s="33">
        <f t="shared" si="15"/>
        <v>-744.19999999999993</v>
      </c>
      <c r="BA43" s="33">
        <f t="shared" si="15"/>
        <v>-744.19999999999993</v>
      </c>
      <c r="BB43" s="33">
        <f t="shared" si="15"/>
        <v>-744.19999999999993</v>
      </c>
      <c r="BC43" s="33">
        <f t="shared" si="15"/>
        <v>-744.19999999999993</v>
      </c>
      <c r="BD43" s="33">
        <f t="shared" si="15"/>
        <v>-744.19999999999993</v>
      </c>
      <c r="BE43" s="33">
        <f t="shared" si="15"/>
        <v>-744.19999999999993</v>
      </c>
      <c r="BF43" s="33">
        <f t="shared" si="15"/>
        <v>-744.19999999999993</v>
      </c>
      <c r="BG43" s="33">
        <f t="shared" si="15"/>
        <v>-744.19999999999993</v>
      </c>
      <c r="BH43" s="33">
        <f t="shared" si="15"/>
        <v>-744.19999999999993</v>
      </c>
      <c r="BI43" s="33">
        <f t="shared" si="15"/>
        <v>-744.19999999999993</v>
      </c>
      <c r="BJ43" s="33">
        <f t="shared" si="15"/>
        <v>-744.19999999999993</v>
      </c>
      <c r="BK43" s="33">
        <f t="shared" si="15"/>
        <v>-744.19999999999993</v>
      </c>
      <c r="BL43" s="33">
        <f t="shared" si="15"/>
        <v>-744.19999999999993</v>
      </c>
      <c r="BM43" s="33">
        <f t="shared" si="15"/>
        <v>-744.19999999999993</v>
      </c>
      <c r="BN43" s="33"/>
      <c r="BO43" s="33"/>
      <c r="BP43" s="33"/>
      <c r="BQ43" s="33"/>
      <c r="BR43" s="33"/>
      <c r="BS43" s="33"/>
    </row>
    <row r="44" spans="1:71" x14ac:dyDescent="0.35">
      <c r="C44" s="109"/>
    </row>
    <row r="45" spans="1:71" s="28" customFormat="1" x14ac:dyDescent="0.35">
      <c r="A45" s="4"/>
      <c r="B45" s="29" t="s">
        <v>123</v>
      </c>
      <c r="C45" s="108"/>
    </row>
    <row r="46" spans="1:71" s="23" customFormat="1" x14ac:dyDescent="0.35">
      <c r="A46" s="129"/>
      <c r="B46" s="27" t="s">
        <v>125</v>
      </c>
      <c r="C46" s="103">
        <f>SUM(E46:BM46)</f>
        <v>0</v>
      </c>
      <c r="D46" s="27"/>
      <c r="E46" s="23">
        <f>HLOOKUP($F$5, Scenarios!$C$7:$AD$42, MATCH(B46, Scenarios!$C$7:C44, FALSE), FALSE)</f>
        <v>0</v>
      </c>
    </row>
    <row r="47" spans="1:71" s="23" customFormat="1" x14ac:dyDescent="0.35">
      <c r="A47" s="129"/>
      <c r="B47" s="47" t="s">
        <v>126</v>
      </c>
      <c r="C47" s="103">
        <f>SUM(E47:BM47)</f>
        <v>152500</v>
      </c>
      <c r="D47" s="27"/>
      <c r="E47" s="23">
        <f>HLOOKUP($F$5, Scenarios!$C$7:$AD$42, MATCH(B47, Scenarios!$C$7:C45, FALSE), FALSE)</f>
        <v>152500</v>
      </c>
    </row>
    <row r="48" spans="1:71" s="23" customFormat="1" x14ac:dyDescent="0.35">
      <c r="A48" s="129"/>
      <c r="B48" s="26"/>
      <c r="C48" s="103"/>
      <c r="D48" s="27"/>
    </row>
    <row r="49" spans="1:71" x14ac:dyDescent="0.35">
      <c r="B49" s="4" t="s">
        <v>127</v>
      </c>
      <c r="C49" s="103">
        <f>SUM(E49:BM49)</f>
        <v>0</v>
      </c>
      <c r="E49" s="23">
        <f>IFERROR((HLOOKUP($F$5, Scenarios!$C$7:$AD$42, (MATCH(E7, Scenarios!$C$7:$C$42, FALSE)), FALSE)), 0)</f>
        <v>0</v>
      </c>
      <c r="F49" s="23">
        <f>IFERROR((HLOOKUP($F$5, Scenarios!$C$7:$K$42, (MATCH(F7, Scenarios!$C$7:$C$42, FALSE)), FALSE)), 0)</f>
        <v>0</v>
      </c>
      <c r="G49" s="23">
        <f>IFERROR((HLOOKUP($F$5, Scenarios!$C$7:$K$42, (MATCH(G7, Scenarios!$C$7:$C$42, FALSE)), FALSE)), 0)</f>
        <v>0</v>
      </c>
      <c r="H49" s="23">
        <f>IFERROR((HLOOKUP($F$5, Scenarios!$C$7:$K$42, (MATCH(H7, Scenarios!$C$7:$C$42, FALSE)), FALSE)), 0)</f>
        <v>0</v>
      </c>
      <c r="I49" s="23">
        <f>IFERROR((HLOOKUP($F$5, Scenarios!$C$7:$K$42, (MATCH(I7, Scenarios!$C$7:$C$42, FALSE)), FALSE)), 0)</f>
        <v>0</v>
      </c>
      <c r="J49" s="23">
        <f>IFERROR((HLOOKUP($F$5, Scenarios!$C$7:$K$42, (MATCH(J7, Scenarios!$C$7:$C$42, FALSE)), FALSE)), 0)</f>
        <v>0</v>
      </c>
      <c r="K49" s="23">
        <f>IFERROR((HLOOKUP($F$5, Scenarios!$C$7:$K$42, (MATCH(K7, Scenarios!$C$7:$C$42, FALSE)), FALSE)), 0)</f>
        <v>0</v>
      </c>
      <c r="L49" s="23">
        <f>IFERROR((HLOOKUP($F$5, Scenarios!$C$7:$K$42, (MATCH(L7, Scenarios!$C$7:$C$42, FALSE)), FALSE)), 0)</f>
        <v>0</v>
      </c>
      <c r="M49" s="23">
        <f>IFERROR((HLOOKUP($F$5, Scenarios!$C$7:$K$42, (MATCH(M7, Scenarios!$C$7:$C$42, FALSE)), FALSE)), 0)</f>
        <v>0</v>
      </c>
      <c r="N49" s="23">
        <f>IFERROR((HLOOKUP($F$5, Scenarios!$C$7:$K$42, (MATCH(N7, Scenarios!$C$7:$C$42, FALSE)), FALSE)), 0)</f>
        <v>0</v>
      </c>
      <c r="O49" s="23">
        <f>IFERROR((HLOOKUP($F$5, Scenarios!$C$7:$K$42, (MATCH(O7, Scenarios!$C$7:$C$42, FALSE)), FALSE)), 0)</f>
        <v>0</v>
      </c>
      <c r="P49" s="23">
        <f>IFERROR((HLOOKUP($F$5, Scenarios!$C$7:$K$42, (MATCH(P7, Scenarios!$C$7:$C$42, FALSE)), FALSE)), 0)</f>
        <v>0</v>
      </c>
      <c r="Q49" s="23">
        <f>IFERROR((HLOOKUP($F$5, Scenarios!$C$7:$K$42, (MATCH(Q7, Scenarios!$C$7:$C$42, FALSE)), FALSE)), 0)</f>
        <v>0</v>
      </c>
      <c r="R49" s="23">
        <f>IFERROR((HLOOKUP($F$5, Scenarios!$C$7:$K$42, (MATCH(R7, Scenarios!$C$7:$C$42, FALSE)), FALSE)), 0)</f>
        <v>0</v>
      </c>
      <c r="S49" s="23">
        <f>IFERROR((HLOOKUP($F$5, Scenarios!$C$7:$K$42, (MATCH(S7, Scenarios!$C$7:$C$42, FALSE)), FALSE)), 0)</f>
        <v>0</v>
      </c>
      <c r="T49" s="23">
        <f>IFERROR((HLOOKUP($F$5, Scenarios!$C$7:$K$42, (MATCH(T7, Scenarios!$C$7:$C$42, FALSE)), FALSE)), 0)</f>
        <v>0</v>
      </c>
      <c r="U49" s="23">
        <f>IFERROR((HLOOKUP($F$5, Scenarios!$C$7:$K$42, (MATCH(U7, Scenarios!$C$7:$C$42, FALSE)), FALSE)), 0)</f>
        <v>0</v>
      </c>
      <c r="V49" s="23">
        <f>IFERROR((HLOOKUP($F$5, Scenarios!$C$7:$K$42, (MATCH(V7, Scenarios!$C$7:$C$42, FALSE)), FALSE)), 0)</f>
        <v>0</v>
      </c>
      <c r="W49" s="23">
        <f>IFERROR((HLOOKUP($F$5, Scenarios!$C$7:$K$42, (MATCH(W7, Scenarios!$C$7:$C$42, FALSE)), FALSE)), 0)</f>
        <v>0</v>
      </c>
      <c r="X49" s="23">
        <f>IFERROR((HLOOKUP($F$5, Scenarios!$C$7:$K$42, (MATCH(X7, Scenarios!$C$7:$C$42, FALSE)), FALSE)), 0)</f>
        <v>0</v>
      </c>
      <c r="Y49" s="23">
        <f>IFERROR((HLOOKUP($F$5, Scenarios!$C$7:$K$42, (MATCH(Y7, Scenarios!$C$7:$C$42, FALSE)), FALSE)), 0)</f>
        <v>0</v>
      </c>
      <c r="Z49" s="23">
        <f>IFERROR((HLOOKUP($F$5, Scenarios!$C$7:$K$42, (MATCH(Z7, Scenarios!$C$7:$C$42, FALSE)), FALSE)), 0)</f>
        <v>0</v>
      </c>
      <c r="AA49" s="23">
        <f>IFERROR((HLOOKUP($F$5, Scenarios!$C$7:$K$42, (MATCH(AA7, Scenarios!$C$7:$C$42, FALSE)), FALSE)), 0)</f>
        <v>0</v>
      </c>
      <c r="AB49" s="23">
        <f>IFERROR((HLOOKUP($F$5, Scenarios!$C$7:$K$42, (MATCH(AB7, Scenarios!$C$7:$C$42, FALSE)), FALSE)), 0)</f>
        <v>0</v>
      </c>
      <c r="AC49" s="23">
        <f>IFERROR((HLOOKUP($F$5, Scenarios!$C$7:$K$42, (MATCH(AC7, Scenarios!$C$7:$C$42, FALSE)), FALSE)), 0)</f>
        <v>0</v>
      </c>
      <c r="AD49" s="23">
        <f>IFERROR((HLOOKUP($F$5, Scenarios!$C$7:$K$42, (MATCH(AD7, Scenarios!$C$7:$C$42, FALSE)), FALSE)), 0)</f>
        <v>0</v>
      </c>
      <c r="AE49" s="23">
        <f>IFERROR((HLOOKUP($F$5, Scenarios!$C$7:$K$42, (MATCH(AE7, Scenarios!$C$7:$C$42, FALSE)), FALSE)), 0)</f>
        <v>0</v>
      </c>
      <c r="AF49" s="23">
        <f>IFERROR((HLOOKUP($F$5, Scenarios!$C$7:$K$42, (MATCH(AF7, Scenarios!$C$7:$C$42, FALSE)), FALSE)), 0)</f>
        <v>0</v>
      </c>
      <c r="AG49" s="23">
        <f>IFERROR((HLOOKUP($F$5, Scenarios!$C$7:$K$42, (MATCH(AG7, Scenarios!$C$7:$C$42, FALSE)), FALSE)), 0)</f>
        <v>0</v>
      </c>
      <c r="AH49" s="23">
        <f>IFERROR((HLOOKUP($F$5, Scenarios!$C$7:$K$42, (MATCH(AH7, Scenarios!$C$7:$C$42, FALSE)), FALSE)), 0)</f>
        <v>0</v>
      </c>
      <c r="AI49" s="23">
        <f>IFERROR((HLOOKUP($F$5, Scenarios!$C$7:$K$42, (MATCH(AI7, Scenarios!$C$7:$C$42, FALSE)), FALSE)), 0)</f>
        <v>0</v>
      </c>
      <c r="AJ49" s="23">
        <f>IFERROR((HLOOKUP($F$5, Scenarios!$C$7:$K$42, (MATCH(AJ7, Scenarios!$C$7:$C$42, FALSE)), FALSE)), 0)</f>
        <v>0</v>
      </c>
      <c r="AK49" s="23">
        <f>IFERROR((HLOOKUP($F$5, Scenarios!$C$7:$K$42, (MATCH(AK7, Scenarios!$C$7:$C$42, FALSE)), FALSE)), 0)</f>
        <v>0</v>
      </c>
      <c r="AL49" s="23">
        <f>IFERROR((HLOOKUP($F$5, Scenarios!$C$7:$K$42, (MATCH(AL7, Scenarios!$C$7:$C$42, FALSE)), FALSE)), 0)</f>
        <v>0</v>
      </c>
      <c r="AM49" s="23">
        <f>IFERROR((HLOOKUP($F$5, Scenarios!$C$7:$K$42, (MATCH(AM7, Scenarios!$C$7:$C$42, FALSE)), FALSE)), 0)</f>
        <v>0</v>
      </c>
      <c r="AN49" s="23">
        <f>IFERROR((HLOOKUP($F$5, Scenarios!$C$7:$K$42, (MATCH(AN7, Scenarios!$C$7:$C$42, FALSE)), FALSE)), 0)</f>
        <v>0</v>
      </c>
      <c r="AO49" s="23">
        <f>IFERROR((HLOOKUP($F$5, Scenarios!$C$7:$K$42, (MATCH(AO7, Scenarios!$C$7:$C$42, FALSE)), FALSE)), 0)</f>
        <v>0</v>
      </c>
      <c r="AP49" s="23">
        <f>IFERROR((HLOOKUP($F$5, Scenarios!$C$7:$K$42, (MATCH(AP7, Scenarios!$C$7:$C$42, FALSE)), FALSE)), 0)</f>
        <v>0</v>
      </c>
      <c r="AQ49" s="23">
        <f>IFERROR((HLOOKUP($F$5, Scenarios!$C$7:$K$42, (MATCH(AQ7, Scenarios!$C$7:$C$42, FALSE)), FALSE)), 0)</f>
        <v>0</v>
      </c>
      <c r="AR49" s="23">
        <f>IFERROR((HLOOKUP($F$5, Scenarios!$C$7:$K$42, (MATCH(AR7, Scenarios!$C$7:$C$42, FALSE)), FALSE)), 0)</f>
        <v>0</v>
      </c>
      <c r="AS49" s="23">
        <f>IFERROR((HLOOKUP($F$5, Scenarios!$C$7:$K$42, (MATCH(AS7, Scenarios!$C$7:$C$42, FALSE)), FALSE)), 0)</f>
        <v>0</v>
      </c>
      <c r="AT49" s="23">
        <f>IFERROR((HLOOKUP($F$5, Scenarios!$C$7:$K$42, (MATCH(AT7, Scenarios!$C$7:$C$42, FALSE)), FALSE)), 0)</f>
        <v>0</v>
      </c>
      <c r="AU49" s="23">
        <f>IFERROR((HLOOKUP($F$5, Scenarios!$C$7:$K$42, (MATCH(AU7, Scenarios!$C$7:$C$42, FALSE)), FALSE)), 0)</f>
        <v>0</v>
      </c>
      <c r="AV49" s="23">
        <f>IFERROR((HLOOKUP($F$5, Scenarios!$C$7:$K$42, (MATCH(AV7, Scenarios!$C$7:$C$42, FALSE)), FALSE)), 0)</f>
        <v>0</v>
      </c>
      <c r="AW49" s="23">
        <f>IFERROR((HLOOKUP($F$5, Scenarios!$C$7:$K$42, (MATCH(AW7, Scenarios!$C$7:$C$42, FALSE)), FALSE)), 0)</f>
        <v>0</v>
      </c>
      <c r="AX49" s="23">
        <f>IFERROR((HLOOKUP($F$5, Scenarios!$C$7:$K$42, (MATCH(AX7, Scenarios!$C$7:$C$42, FALSE)), FALSE)), 0)</f>
        <v>0</v>
      </c>
      <c r="AY49" s="23">
        <f>IFERROR((HLOOKUP($F$5, Scenarios!$C$7:$K$42, (MATCH(AY7, Scenarios!$C$7:$C$42, FALSE)), FALSE)), 0)</f>
        <v>0</v>
      </c>
      <c r="AZ49" s="23">
        <f>IFERROR((HLOOKUP($F$5, Scenarios!$C$7:$K$42, (MATCH(AZ7, Scenarios!$C$7:$C$42, FALSE)), FALSE)), 0)</f>
        <v>0</v>
      </c>
      <c r="BA49" s="23">
        <f>IFERROR((HLOOKUP($F$5, Scenarios!$C$7:$K$42, (MATCH(BA7, Scenarios!$C$7:$C$42, FALSE)), FALSE)), 0)</f>
        <v>0</v>
      </c>
      <c r="BB49" s="23">
        <f>IFERROR((HLOOKUP($F$5, Scenarios!$C$7:$K$42, (MATCH(BB7, Scenarios!$C$7:$C$42, FALSE)), FALSE)), 0)</f>
        <v>0</v>
      </c>
      <c r="BC49" s="23">
        <f>IFERROR((HLOOKUP($F$5, Scenarios!$C$7:$K$42, (MATCH(BC7, Scenarios!$C$7:$C$42, FALSE)), FALSE)), 0)</f>
        <v>0</v>
      </c>
      <c r="BD49" s="23">
        <f>IFERROR((HLOOKUP($F$5, Scenarios!$C$7:$K$42, (MATCH(BD7, Scenarios!$C$7:$C$42, FALSE)), FALSE)), 0)</f>
        <v>0</v>
      </c>
      <c r="BE49" s="23">
        <f>IFERROR((HLOOKUP($F$5, Scenarios!$C$7:$K$42, (MATCH(BE7, Scenarios!$C$7:$C$42, FALSE)), FALSE)), 0)</f>
        <v>0</v>
      </c>
      <c r="BF49" s="23">
        <f>IFERROR((HLOOKUP($F$5, Scenarios!$C$7:$K$42, (MATCH(BF7, Scenarios!$C$7:$C$42, FALSE)), FALSE)), 0)</f>
        <v>0</v>
      </c>
      <c r="BG49" s="23">
        <f>IFERROR((HLOOKUP($F$5, Scenarios!$C$7:$K$42, (MATCH(BG7, Scenarios!$C$7:$C$42, FALSE)), FALSE)), 0)</f>
        <v>0</v>
      </c>
      <c r="BH49" s="23">
        <f>IFERROR((HLOOKUP($F$5, Scenarios!$C$7:$K$42, (MATCH(BH7, Scenarios!$C$7:$C$42, FALSE)), FALSE)), 0)</f>
        <v>0</v>
      </c>
      <c r="BI49" s="23">
        <f>IFERROR((HLOOKUP($F$5, Scenarios!$C$7:$K$42, (MATCH(BI7, Scenarios!$C$7:$C$42, FALSE)), FALSE)), 0)</f>
        <v>0</v>
      </c>
      <c r="BJ49" s="23">
        <f>IFERROR((HLOOKUP($F$5, Scenarios!$C$7:$K$42, (MATCH(BJ7, Scenarios!$C$7:$C$42, FALSE)), FALSE)), 0)</f>
        <v>0</v>
      </c>
      <c r="BK49" s="23">
        <f>IFERROR((HLOOKUP($F$5, Scenarios!$C$7:$K$42, (MATCH(BK7, Scenarios!$C$7:$C$42, FALSE)), FALSE)), 0)</f>
        <v>0</v>
      </c>
      <c r="BL49" s="23">
        <f>IFERROR((HLOOKUP($F$5, Scenarios!$C$7:$K$42, (MATCH(BL7, Scenarios!$C$7:$C$42, FALSE)), FALSE)), 0)</f>
        <v>0</v>
      </c>
      <c r="BM49" s="23">
        <f>IFERROR((HLOOKUP($F$5, Scenarios!$C$7:$K$42, (MATCH(BM7, Scenarios!$C$7:$C$42, FALSE)), FALSE)), 0)</f>
        <v>0</v>
      </c>
      <c r="BN49" s="23"/>
      <c r="BO49" s="23"/>
      <c r="BP49" s="23"/>
      <c r="BQ49" s="23"/>
      <c r="BR49" s="23"/>
      <c r="BS49" s="23"/>
    </row>
    <row r="50" spans="1:71" s="23" customFormat="1" x14ac:dyDescent="0.35">
      <c r="A50" s="129"/>
      <c r="B50" s="26"/>
      <c r="C50" s="103"/>
      <c r="D50" s="27"/>
    </row>
    <row r="51" spans="1:71" s="9" customFormat="1" ht="11.25" x14ac:dyDescent="0.3">
      <c r="B51" s="9" t="s">
        <v>128</v>
      </c>
      <c r="C51" s="103">
        <f>SUM(E51:BM51)</f>
        <v>-152500</v>
      </c>
      <c r="E51" s="33">
        <f t="shared" ref="E51:BM51" si="16">-SUM(E46:E50)</f>
        <v>-152500</v>
      </c>
      <c r="F51" s="33">
        <f t="shared" si="16"/>
        <v>0</v>
      </c>
      <c r="G51" s="33">
        <f t="shared" si="16"/>
        <v>0</v>
      </c>
      <c r="H51" s="33">
        <f t="shared" si="16"/>
        <v>0</v>
      </c>
      <c r="I51" s="33">
        <f t="shared" si="16"/>
        <v>0</v>
      </c>
      <c r="J51" s="33">
        <f t="shared" si="16"/>
        <v>0</v>
      </c>
      <c r="K51" s="33">
        <f t="shared" si="16"/>
        <v>0</v>
      </c>
      <c r="L51" s="33">
        <f t="shared" si="16"/>
        <v>0</v>
      </c>
      <c r="M51" s="33">
        <f t="shared" si="16"/>
        <v>0</v>
      </c>
      <c r="N51" s="33">
        <f t="shared" si="16"/>
        <v>0</v>
      </c>
      <c r="O51" s="33">
        <f t="shared" si="16"/>
        <v>0</v>
      </c>
      <c r="P51" s="33">
        <f t="shared" si="16"/>
        <v>0</v>
      </c>
      <c r="Q51" s="33">
        <f t="shared" si="16"/>
        <v>0</v>
      </c>
      <c r="R51" s="33">
        <f t="shared" si="16"/>
        <v>0</v>
      </c>
      <c r="S51" s="33">
        <f t="shared" si="16"/>
        <v>0</v>
      </c>
      <c r="T51" s="33">
        <f t="shared" si="16"/>
        <v>0</v>
      </c>
      <c r="U51" s="33">
        <f t="shared" si="16"/>
        <v>0</v>
      </c>
      <c r="V51" s="33">
        <f t="shared" si="16"/>
        <v>0</v>
      </c>
      <c r="W51" s="33">
        <f t="shared" si="16"/>
        <v>0</v>
      </c>
      <c r="X51" s="33">
        <f t="shared" si="16"/>
        <v>0</v>
      </c>
      <c r="Y51" s="33">
        <f t="shared" si="16"/>
        <v>0</v>
      </c>
      <c r="Z51" s="33">
        <f t="shared" si="16"/>
        <v>0</v>
      </c>
      <c r="AA51" s="33">
        <f t="shared" si="16"/>
        <v>0</v>
      </c>
      <c r="AB51" s="33">
        <f t="shared" si="16"/>
        <v>0</v>
      </c>
      <c r="AC51" s="33">
        <f t="shared" si="16"/>
        <v>0</v>
      </c>
      <c r="AD51" s="33">
        <f t="shared" si="16"/>
        <v>0</v>
      </c>
      <c r="AE51" s="33">
        <f t="shared" si="16"/>
        <v>0</v>
      </c>
      <c r="AF51" s="33">
        <f t="shared" si="16"/>
        <v>0</v>
      </c>
      <c r="AG51" s="33">
        <f t="shared" si="16"/>
        <v>0</v>
      </c>
      <c r="AH51" s="33">
        <f t="shared" si="16"/>
        <v>0</v>
      </c>
      <c r="AI51" s="33">
        <f t="shared" si="16"/>
        <v>0</v>
      </c>
      <c r="AJ51" s="33">
        <f t="shared" si="16"/>
        <v>0</v>
      </c>
      <c r="AK51" s="33">
        <f t="shared" si="16"/>
        <v>0</v>
      </c>
      <c r="AL51" s="33">
        <f t="shared" si="16"/>
        <v>0</v>
      </c>
      <c r="AM51" s="33">
        <f t="shared" si="16"/>
        <v>0</v>
      </c>
      <c r="AN51" s="33">
        <f t="shared" si="16"/>
        <v>0</v>
      </c>
      <c r="AO51" s="33">
        <f t="shared" si="16"/>
        <v>0</v>
      </c>
      <c r="AP51" s="33">
        <f t="shared" si="16"/>
        <v>0</v>
      </c>
      <c r="AQ51" s="33">
        <f t="shared" si="16"/>
        <v>0</v>
      </c>
      <c r="AR51" s="33">
        <f t="shared" si="16"/>
        <v>0</v>
      </c>
      <c r="AS51" s="33">
        <f t="shared" si="16"/>
        <v>0</v>
      </c>
      <c r="AT51" s="33">
        <f t="shared" si="16"/>
        <v>0</v>
      </c>
      <c r="AU51" s="33">
        <f t="shared" si="16"/>
        <v>0</v>
      </c>
      <c r="AV51" s="33">
        <f t="shared" si="16"/>
        <v>0</v>
      </c>
      <c r="AW51" s="33">
        <f t="shared" si="16"/>
        <v>0</v>
      </c>
      <c r="AX51" s="33">
        <f t="shared" si="16"/>
        <v>0</v>
      </c>
      <c r="AY51" s="33">
        <f t="shared" si="16"/>
        <v>0</v>
      </c>
      <c r="AZ51" s="33">
        <f t="shared" si="16"/>
        <v>0</v>
      </c>
      <c r="BA51" s="33">
        <f t="shared" si="16"/>
        <v>0</v>
      </c>
      <c r="BB51" s="33">
        <f t="shared" si="16"/>
        <v>0</v>
      </c>
      <c r="BC51" s="33">
        <f t="shared" si="16"/>
        <v>0</v>
      </c>
      <c r="BD51" s="33">
        <f t="shared" si="16"/>
        <v>0</v>
      </c>
      <c r="BE51" s="33">
        <f t="shared" si="16"/>
        <v>0</v>
      </c>
      <c r="BF51" s="33">
        <f t="shared" si="16"/>
        <v>0</v>
      </c>
      <c r="BG51" s="33">
        <f t="shared" si="16"/>
        <v>0</v>
      </c>
      <c r="BH51" s="33">
        <f t="shared" si="16"/>
        <v>0</v>
      </c>
      <c r="BI51" s="33">
        <f t="shared" si="16"/>
        <v>0</v>
      </c>
      <c r="BJ51" s="33">
        <f t="shared" si="16"/>
        <v>0</v>
      </c>
      <c r="BK51" s="33">
        <f t="shared" si="16"/>
        <v>0</v>
      </c>
      <c r="BL51" s="33">
        <f t="shared" si="16"/>
        <v>0</v>
      </c>
      <c r="BM51" s="33">
        <f t="shared" si="16"/>
        <v>0</v>
      </c>
    </row>
    <row r="52" spans="1:71" s="9" customFormat="1" ht="11.25" x14ac:dyDescent="0.3">
      <c r="C52" s="10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71" s="28" customFormat="1" x14ac:dyDescent="0.35">
      <c r="A53" s="4"/>
      <c r="B53" s="29" t="s">
        <v>129</v>
      </c>
      <c r="C53" s="108"/>
    </row>
    <row r="54" spans="1:71" x14ac:dyDescent="0.35">
      <c r="B54" s="4" t="s">
        <v>130</v>
      </c>
      <c r="C54" s="103">
        <f>SUM(E54:BM54)</f>
        <v>0</v>
      </c>
      <c r="E54" s="40">
        <v>0</v>
      </c>
    </row>
    <row r="55" spans="1:71" x14ac:dyDescent="0.35">
      <c r="B55" s="47" t="s">
        <v>131</v>
      </c>
      <c r="C55" s="109"/>
      <c r="E55" s="4">
        <f>IFERROR(HLOOKUP(B55, 'Lookups references'!$M$7:P13, MATCH('Projections - Arc leisure 1'!#REF!, 'Lookups references'!$M$7:M13, FALSE), FALSE),0)</f>
        <v>0</v>
      </c>
      <c r="F55" s="5">
        <f>E55*(1+Scenarios!$Q$32)</f>
        <v>0</v>
      </c>
      <c r="G55" s="5">
        <f>F55*(1+Scenarios!$Q$32)</f>
        <v>0</v>
      </c>
      <c r="H55" s="5">
        <f>G55*(1+Scenarios!$Q$32)</f>
        <v>0</v>
      </c>
      <c r="I55" s="5">
        <f>H55*(1+Scenarios!$Q$32)</f>
        <v>0</v>
      </c>
      <c r="J55" s="5">
        <f>I55*(1+Scenarios!$Q$32)</f>
        <v>0</v>
      </c>
      <c r="K55" s="5">
        <f>J55*(1+Scenarios!$Q$32)</f>
        <v>0</v>
      </c>
      <c r="L55" s="5">
        <f>K55*(1+Scenarios!$Q$32)</f>
        <v>0</v>
      </c>
      <c r="M55" s="5">
        <f>L55*(1+Scenarios!$Q$32)</f>
        <v>0</v>
      </c>
      <c r="N55" s="5">
        <f>M55*(1+Scenarios!$Q$32)</f>
        <v>0</v>
      </c>
      <c r="O55" s="5">
        <f>N55*(1+Scenarios!$Q$32)</f>
        <v>0</v>
      </c>
      <c r="P55" s="5">
        <f>O55*(1+Scenarios!$Q$32)</f>
        <v>0</v>
      </c>
      <c r="Q55" s="5">
        <f>P55*(1+Scenarios!$Q$32)</f>
        <v>0</v>
      </c>
      <c r="R55" s="5">
        <f>Q55*(1+Scenarios!$Q$32)</f>
        <v>0</v>
      </c>
      <c r="S55" s="5">
        <f>R55*(1+Scenarios!$Q$32)</f>
        <v>0</v>
      </c>
      <c r="T55" s="5">
        <f>S55*(1+Scenarios!$Q$32)</f>
        <v>0</v>
      </c>
      <c r="U55" s="5">
        <f>T55*(1+Scenarios!$Q$32)</f>
        <v>0</v>
      </c>
      <c r="V55" s="5">
        <f>U55*(1+Scenarios!$Q$32)</f>
        <v>0</v>
      </c>
      <c r="W55" s="5">
        <f>V55*(1+Scenarios!$Q$32)</f>
        <v>0</v>
      </c>
      <c r="X55" s="5">
        <f>W55*(1+Scenarios!$Q$32)</f>
        <v>0</v>
      </c>
      <c r="Y55" s="5">
        <f>X55*(1+Scenarios!$Q$32)</f>
        <v>0</v>
      </c>
      <c r="Z55" s="5">
        <f>Y55*(1+Scenarios!$Q$32)</f>
        <v>0</v>
      </c>
      <c r="AA55" s="5">
        <f>Z55*(1+Scenarios!$Q$32)</f>
        <v>0</v>
      </c>
      <c r="AB55" s="5">
        <f>AA55*(1+Scenarios!$Q$32)</f>
        <v>0</v>
      </c>
      <c r="AC55" s="5">
        <f>AB55*(1+Scenarios!$Q$32)</f>
        <v>0</v>
      </c>
      <c r="AD55" s="5">
        <f>AC55*(1+Scenarios!$Q$32)</f>
        <v>0</v>
      </c>
      <c r="AE55" s="5">
        <f>AD55*(1+Scenarios!$Q$32)</f>
        <v>0</v>
      </c>
      <c r="AF55" s="5">
        <f>AE55*(1+Scenarios!$Q$32)</f>
        <v>0</v>
      </c>
      <c r="AG55" s="5">
        <f>AF55*(1+Scenarios!$Q$32)</f>
        <v>0</v>
      </c>
      <c r="AH55" s="5">
        <f>AG55*(1+Scenarios!$Q$32)</f>
        <v>0</v>
      </c>
      <c r="AI55" s="5">
        <f>AH55*(1+Scenarios!$Q$32)</f>
        <v>0</v>
      </c>
      <c r="AJ55" s="5">
        <f>AI55*(1+Scenarios!$Q$32)</f>
        <v>0</v>
      </c>
      <c r="AK55" s="5">
        <f>AJ55*(1+Scenarios!$Q$32)</f>
        <v>0</v>
      </c>
      <c r="AL55" s="5">
        <f>AK55*(1+Scenarios!$Q$32)</f>
        <v>0</v>
      </c>
      <c r="AM55" s="5">
        <f>AL55*(1+Scenarios!$Q$32)</f>
        <v>0</v>
      </c>
      <c r="AN55" s="5">
        <f>AM55*(1+Scenarios!$Q$32)</f>
        <v>0</v>
      </c>
      <c r="AO55" s="5">
        <f>AN55*(1+Scenarios!$Q$32)</f>
        <v>0</v>
      </c>
      <c r="AP55" s="5">
        <f>AO55*(1+Scenarios!$Q$32)</f>
        <v>0</v>
      </c>
      <c r="AQ55" s="5">
        <f>AP55*(1+Scenarios!$Q$32)</f>
        <v>0</v>
      </c>
      <c r="AR55" s="5">
        <f>AQ55*(1+Scenarios!$Q$32)</f>
        <v>0</v>
      </c>
      <c r="AS55" s="5">
        <f>AR55*(1+Scenarios!$Q$32)</f>
        <v>0</v>
      </c>
      <c r="AT55" s="5">
        <f>AS55*(1+Scenarios!$Q$32)</f>
        <v>0</v>
      </c>
      <c r="AU55" s="5">
        <f>AT55*(1+Scenarios!$Q$32)</f>
        <v>0</v>
      </c>
      <c r="AV55" s="5">
        <f>AU55*(1+Scenarios!$Q$32)</f>
        <v>0</v>
      </c>
      <c r="AW55" s="5">
        <f>AV55*(1+Scenarios!$Q$32)</f>
        <v>0</v>
      </c>
      <c r="AX55" s="5">
        <f>AW55*(1+Scenarios!$Q$32)</f>
        <v>0</v>
      </c>
      <c r="AY55" s="5">
        <f>AX55*(1+Scenarios!$Q$32)</f>
        <v>0</v>
      </c>
      <c r="AZ55" s="5">
        <f>AY55*(1+Scenarios!$Q$32)</f>
        <v>0</v>
      </c>
      <c r="BA55" s="5">
        <f>AZ55*(1+Scenarios!$Q$32)</f>
        <v>0</v>
      </c>
      <c r="BB55" s="5">
        <f>BA55*(1+Scenarios!$Q$32)</f>
        <v>0</v>
      </c>
      <c r="BC55" s="5">
        <f>BB55*(1+Scenarios!$Q$32)</f>
        <v>0</v>
      </c>
      <c r="BD55" s="5">
        <f>BC55*(1+Scenarios!$Q$32)</f>
        <v>0</v>
      </c>
      <c r="BE55" s="5">
        <f>BD55*(1+Scenarios!$Q$32)</f>
        <v>0</v>
      </c>
      <c r="BF55" s="5">
        <f>BE55*(1+Scenarios!$Q$32)</f>
        <v>0</v>
      </c>
      <c r="BG55" s="5">
        <f>BF55*(1+Scenarios!$Q$32)</f>
        <v>0</v>
      </c>
      <c r="BH55" s="5">
        <f>BG55*(1+Scenarios!$Q$32)</f>
        <v>0</v>
      </c>
      <c r="BI55" s="5">
        <f>BH55*(1+Scenarios!$Q$32)</f>
        <v>0</v>
      </c>
      <c r="BJ55" s="5">
        <f>BI55*(1+Scenarios!$Q$32)</f>
        <v>0</v>
      </c>
      <c r="BK55" s="5">
        <f>BJ55*(1+Scenarios!$Q$32)</f>
        <v>0</v>
      </c>
      <c r="BL55" s="5">
        <f>BK55*(1+Scenarios!$Q$32)</f>
        <v>0</v>
      </c>
      <c r="BM55" s="5">
        <f>BL55*(1+Scenarios!$Q$32)</f>
        <v>0</v>
      </c>
    </row>
    <row r="56" spans="1:71" x14ac:dyDescent="0.35">
      <c r="B56" s="47" t="s">
        <v>132</v>
      </c>
      <c r="C56" s="103"/>
      <c r="E56" s="4">
        <f>IFERROR(HLOOKUP($B$56, 'Lookups references'!$M$7:P14, MATCH('Projections - Arc leisure 1'!#REF!, 'Lookups references'!$M$7:$M$14, FALSE), FALSE),0)</f>
        <v>0</v>
      </c>
      <c r="F56" s="4">
        <f>IFERROR(HLOOKUP($B$56, 'Lookups references'!$M$7:Q14, MATCH('Projections - Arc leisure 1'!#REF!, 'Lookups references'!$M$7:$M$14, FALSE), FALSE),0)</f>
        <v>0</v>
      </c>
      <c r="G56" s="4">
        <f>IFERROR(HLOOKUP($B$56, 'Lookups references'!$M$7:R14, MATCH('Projections - Arc leisure 1'!#REF!, 'Lookups references'!$M$7:$M$14, FALSE), FALSE),0)</f>
        <v>0</v>
      </c>
      <c r="H56" s="4">
        <f>IFERROR(HLOOKUP($B$56, 'Lookups references'!$M$7:S14, MATCH('Projections - Arc leisure 1'!#REF!, 'Lookups references'!$M$7:$M$14, FALSE), FALSE),0)</f>
        <v>0</v>
      </c>
      <c r="I56" s="4">
        <f>IFERROR(HLOOKUP($B$56, 'Lookups references'!$M$7:T14, MATCH('Projections - Arc leisure 1'!#REF!, 'Lookups references'!$M$7:$M$14, FALSE), FALSE),0)</f>
        <v>0</v>
      </c>
      <c r="J56" s="4">
        <f>IFERROR(HLOOKUP($B$56, 'Lookups references'!$M$7:U14, MATCH('Projections - Arc leisure 1'!#REF!, 'Lookups references'!$M$7:$M$14, FALSE), FALSE),0)</f>
        <v>0</v>
      </c>
      <c r="K56" s="4">
        <f>IFERROR(HLOOKUP($B$56, 'Lookups references'!$M$7:V14, MATCH('Projections - Arc leisure 1'!#REF!, 'Lookups references'!$M$7:$M$14, FALSE), FALSE),0)</f>
        <v>0</v>
      </c>
      <c r="L56" s="4">
        <f>IFERROR(HLOOKUP($B$56, 'Lookups references'!$M$7:W14, MATCH('Projections - Arc leisure 1'!#REF!, 'Lookups references'!$M$7:$M$14, FALSE), FALSE),0)</f>
        <v>0</v>
      </c>
      <c r="M56" s="4">
        <f>IFERROR(HLOOKUP($B$56, 'Lookups references'!$M$7:X14, MATCH('Projections - Arc leisure 1'!#REF!, 'Lookups references'!$M$7:$M$14, FALSE), FALSE),0)</f>
        <v>0</v>
      </c>
      <c r="N56" s="4">
        <f>IFERROR(HLOOKUP($B$56, 'Lookups references'!$M$7:Y14, MATCH('Projections - Arc leisure 1'!#REF!, 'Lookups references'!$M$7:$M$14, FALSE), FALSE),0)</f>
        <v>0</v>
      </c>
      <c r="O56" s="4">
        <f>IFERROR(HLOOKUP($B$56, 'Lookups references'!$M$7:Z14, MATCH('Projections - Arc leisure 1'!#REF!, 'Lookups references'!$M$7:$M$14, FALSE), FALSE),0)</f>
        <v>0</v>
      </c>
      <c r="P56" s="4">
        <f>IFERROR(HLOOKUP($B$56, 'Lookups references'!$M$7:AA14, MATCH('Projections - Arc leisure 1'!#REF!, 'Lookups references'!$M$7:$M$14, FALSE), FALSE),0)</f>
        <v>0</v>
      </c>
      <c r="Q56" s="4">
        <f>IFERROR(HLOOKUP($B$56, 'Lookups references'!$M$7:AB14, MATCH('Projections - Arc leisure 1'!#REF!, 'Lookups references'!$M$7:$M$14, FALSE), FALSE),0)</f>
        <v>0</v>
      </c>
      <c r="R56" s="4">
        <f>IFERROR(HLOOKUP($B$56, 'Lookups references'!$M$7:AC14, MATCH('Projections - Arc leisure 1'!#REF!, 'Lookups references'!$M$7:$M$14, FALSE), FALSE),0)</f>
        <v>0</v>
      </c>
      <c r="S56" s="4">
        <f>IFERROR(HLOOKUP($B$56, 'Lookups references'!$M$7:AD14, MATCH('Projections - Arc leisure 1'!#REF!, 'Lookups references'!$M$7:$M$14, FALSE), FALSE),0)</f>
        <v>0</v>
      </c>
      <c r="T56" s="4">
        <f>IFERROR(HLOOKUP($B$56, 'Lookups references'!$M$7:AE14, MATCH('Projections - Arc leisure 1'!#REF!, 'Lookups references'!$M$7:$M$14, FALSE), FALSE),0)</f>
        <v>0</v>
      </c>
      <c r="U56" s="4">
        <f>IFERROR(HLOOKUP($B$56, 'Lookups references'!$M$7:AF14, MATCH('Projections - Arc leisure 1'!#REF!, 'Lookups references'!$M$7:$M$14, FALSE), FALSE),0)</f>
        <v>0</v>
      </c>
      <c r="V56" s="4">
        <f>IFERROR(HLOOKUP($B$56, 'Lookups references'!$M$7:AG14, MATCH('Projections - Arc leisure 1'!#REF!, 'Lookups references'!$M$7:$M$14, FALSE), FALSE),0)</f>
        <v>0</v>
      </c>
      <c r="W56" s="4">
        <f>IFERROR(HLOOKUP($B$56, 'Lookups references'!$M$7:AH14, MATCH('Projections - Arc leisure 1'!#REF!, 'Lookups references'!$M$7:$M$14, FALSE), FALSE),0)</f>
        <v>0</v>
      </c>
      <c r="X56" s="4">
        <f>IFERROR(HLOOKUP($B$56, 'Lookups references'!$M$7:AI14, MATCH('Projections - Arc leisure 1'!#REF!, 'Lookups references'!$M$7:$M$14, FALSE), FALSE),0)</f>
        <v>0</v>
      </c>
      <c r="Y56" s="4">
        <f>IFERROR(HLOOKUP($B$56, 'Lookups references'!$M$7:AJ14, MATCH('Projections - Arc leisure 1'!#REF!, 'Lookups references'!$M$7:$M$14, FALSE), FALSE),0)</f>
        <v>0</v>
      </c>
      <c r="Z56" s="4">
        <f>IFERROR(HLOOKUP($B$56, 'Lookups references'!$M$7:AK14, MATCH('Projections - Arc leisure 1'!#REF!, 'Lookups references'!$M$7:$M$14, FALSE), FALSE),0)</f>
        <v>0</v>
      </c>
      <c r="AA56" s="4">
        <f>IFERROR(HLOOKUP($B$56, 'Lookups references'!$M$7:AL14, MATCH('Projections - Arc leisure 1'!#REF!, 'Lookups references'!$M$7:$M$14, FALSE), FALSE),0)</f>
        <v>0</v>
      </c>
      <c r="AB56" s="4">
        <f>IFERROR(HLOOKUP($B$56, 'Lookups references'!$M$7:AM14, MATCH('Projections - Arc leisure 1'!#REF!, 'Lookups references'!$M$7:$M$14, FALSE), FALSE),0)</f>
        <v>0</v>
      </c>
      <c r="AC56" s="4">
        <f>IFERROR(HLOOKUP($B$56, 'Lookups references'!$M$7:AN14, MATCH('Projections - Arc leisure 1'!#REF!, 'Lookups references'!$M$7:$M$14, FALSE), FALSE),0)</f>
        <v>0</v>
      </c>
      <c r="AD56" s="4">
        <f>IFERROR(HLOOKUP($B$56, 'Lookups references'!$M$7:AO14, MATCH('Projections - Arc leisure 1'!#REF!, 'Lookups references'!$M$7:$M$14, FALSE), FALSE),0)</f>
        <v>0</v>
      </c>
      <c r="AE56" s="4">
        <f>IFERROR(HLOOKUP($B$56, 'Lookups references'!$M$7:AP14, MATCH('Projections - Arc leisure 1'!#REF!, 'Lookups references'!$M$7:$M$14, FALSE), FALSE),0)</f>
        <v>0</v>
      </c>
      <c r="AF56" s="4">
        <f>IFERROR(HLOOKUP($B$56, 'Lookups references'!$M$7:AQ14, MATCH('Projections - Arc leisure 1'!#REF!, 'Lookups references'!$M$7:$M$14, FALSE), FALSE),0)</f>
        <v>0</v>
      </c>
      <c r="AG56" s="4">
        <f>IFERROR(HLOOKUP($B$56, 'Lookups references'!$M$7:AR14, MATCH('Projections - Arc leisure 1'!#REF!, 'Lookups references'!$M$7:$M$14, FALSE), FALSE),0)</f>
        <v>0</v>
      </c>
      <c r="AH56" s="4">
        <f>IFERROR(HLOOKUP($B$56, 'Lookups references'!$M$7:AS14, MATCH('Projections - Arc leisure 1'!#REF!, 'Lookups references'!$M$7:$M$14, FALSE), FALSE),0)</f>
        <v>0</v>
      </c>
      <c r="AI56" s="4">
        <f>IFERROR(HLOOKUP($B$56, 'Lookups references'!$M$7:AT14, MATCH('Projections - Arc leisure 1'!#REF!, 'Lookups references'!$M$7:$M$14, FALSE), FALSE),0)</f>
        <v>0</v>
      </c>
      <c r="AJ56" s="4">
        <f>IFERROR(HLOOKUP($B$56, 'Lookups references'!$M$7:AU14, MATCH('Projections - Arc leisure 1'!#REF!, 'Lookups references'!$M$7:$M$14, FALSE), FALSE),0)</f>
        <v>0</v>
      </c>
      <c r="AK56" s="4">
        <f>IFERROR(HLOOKUP($B$56, 'Lookups references'!$M$7:AV14, MATCH('Projections - Arc leisure 1'!#REF!, 'Lookups references'!$M$7:$M$14, FALSE), FALSE),0)</f>
        <v>0</v>
      </c>
      <c r="AL56" s="4">
        <f>IFERROR(HLOOKUP($B$56, 'Lookups references'!$M$7:AW14, MATCH('Projections - Arc leisure 1'!#REF!, 'Lookups references'!$M$7:$M$14, FALSE), FALSE),0)</f>
        <v>0</v>
      </c>
      <c r="AM56" s="4">
        <f>IFERROR(HLOOKUP($B$56, 'Lookups references'!$M$7:AX14, MATCH('Projections - Arc leisure 1'!#REF!, 'Lookups references'!$M$7:$M$14, FALSE), FALSE),0)</f>
        <v>0</v>
      </c>
      <c r="AN56" s="4">
        <f>IFERROR(HLOOKUP($B$56, 'Lookups references'!$M$7:AY14, MATCH('Projections - Arc leisure 1'!#REF!, 'Lookups references'!$M$7:$M$14, FALSE), FALSE),0)</f>
        <v>0</v>
      </c>
      <c r="AO56" s="4">
        <f>IFERROR(HLOOKUP($B$56, 'Lookups references'!$M$7:AZ14, MATCH('Projections - Arc leisure 1'!#REF!, 'Lookups references'!$M$7:$M$14, FALSE), FALSE),0)</f>
        <v>0</v>
      </c>
      <c r="AP56" s="4">
        <f>IFERROR(HLOOKUP($B$56, 'Lookups references'!$M$7:BA14, MATCH('Projections - Arc leisure 1'!#REF!, 'Lookups references'!$M$7:$M$14, FALSE), FALSE),0)</f>
        <v>0</v>
      </c>
      <c r="AQ56" s="4">
        <f>IFERROR(HLOOKUP($B$56, 'Lookups references'!$M$7:BB14, MATCH('Projections - Arc leisure 1'!#REF!, 'Lookups references'!$M$7:$M$14, FALSE), FALSE),0)</f>
        <v>0</v>
      </c>
      <c r="AR56" s="4">
        <f>IFERROR(HLOOKUP($B$56, 'Lookups references'!$M$7:BC14, MATCH('Projections - Arc leisure 1'!#REF!, 'Lookups references'!$M$7:$M$14, FALSE), FALSE),0)</f>
        <v>0</v>
      </c>
      <c r="AS56" s="4">
        <f>IFERROR(HLOOKUP($B$56, 'Lookups references'!$M$7:BD14, MATCH('Projections - Arc leisure 1'!#REF!, 'Lookups references'!$M$7:$M$14, FALSE), FALSE),0)</f>
        <v>0</v>
      </c>
      <c r="AT56" s="4">
        <f>IFERROR(HLOOKUP($B$56, 'Lookups references'!$M$7:BE14, MATCH('Projections - Arc leisure 1'!#REF!, 'Lookups references'!$M$7:$M$14, FALSE), FALSE),0)</f>
        <v>0</v>
      </c>
      <c r="AU56" s="4">
        <f>IFERROR(HLOOKUP($B$56, 'Lookups references'!$M$7:BF14, MATCH('Projections - Arc leisure 1'!#REF!, 'Lookups references'!$M$7:$M$14, FALSE), FALSE),0)</f>
        <v>0</v>
      </c>
      <c r="AV56" s="4">
        <f>IFERROR(HLOOKUP($B$56, 'Lookups references'!$M$7:BG14, MATCH('Projections - Arc leisure 1'!#REF!, 'Lookups references'!$M$7:$M$14, FALSE), FALSE),0)</f>
        <v>0</v>
      </c>
      <c r="AW56" s="4">
        <f>IFERROR(HLOOKUP($B$56, 'Lookups references'!$M$7:BH14, MATCH('Projections - Arc leisure 1'!#REF!, 'Lookups references'!$M$7:$M$14, FALSE), FALSE),0)</f>
        <v>0</v>
      </c>
      <c r="AX56" s="4">
        <f>IFERROR(HLOOKUP($B$56, 'Lookups references'!$M$7:BI14, MATCH('Projections - Arc leisure 1'!#REF!, 'Lookups references'!$M$7:$M$14, FALSE), FALSE),0)</f>
        <v>0</v>
      </c>
      <c r="AY56" s="4">
        <f>IFERROR(HLOOKUP($B$56, 'Lookups references'!$M$7:BJ14, MATCH('Projections - Arc leisure 1'!#REF!, 'Lookups references'!$M$7:$M$14, FALSE), FALSE),0)</f>
        <v>0</v>
      </c>
      <c r="AZ56" s="4">
        <f>IFERROR(HLOOKUP($B$56, 'Lookups references'!$M$7:BK14, MATCH('Projections - Arc leisure 1'!#REF!, 'Lookups references'!$M$7:$M$14, FALSE), FALSE),0)</f>
        <v>0</v>
      </c>
      <c r="BA56" s="4">
        <f>IFERROR(HLOOKUP($B$56, 'Lookups references'!$M$7:BL14, MATCH('Projections - Arc leisure 1'!#REF!, 'Lookups references'!$M$7:$M$14, FALSE), FALSE),0)</f>
        <v>0</v>
      </c>
      <c r="BB56" s="4">
        <f>IFERROR(HLOOKUP($B$56, 'Lookups references'!$M$7:BM14, MATCH('Projections - Arc leisure 1'!#REF!, 'Lookups references'!$M$7:$M$14, FALSE), FALSE),0)</f>
        <v>0</v>
      </c>
      <c r="BC56" s="4">
        <f>IFERROR(HLOOKUP($B$56, 'Lookups references'!$M$7:BN14, MATCH('Projections - Arc leisure 1'!#REF!, 'Lookups references'!$M$7:$M$14, FALSE), FALSE),0)</f>
        <v>0</v>
      </c>
      <c r="BD56" s="4">
        <f>IFERROR(HLOOKUP($B$56, 'Lookups references'!$M$7:BO14, MATCH('Projections - Arc leisure 1'!#REF!, 'Lookups references'!$M$7:$M$14, FALSE), FALSE),0)</f>
        <v>0</v>
      </c>
      <c r="BE56" s="4">
        <f>IFERROR(HLOOKUP($B$56, 'Lookups references'!$M$7:BP14, MATCH('Projections - Arc leisure 1'!#REF!, 'Lookups references'!$M$7:$M$14, FALSE), FALSE),0)</f>
        <v>0</v>
      </c>
      <c r="BF56" s="4">
        <f>IFERROR(HLOOKUP($B$56, 'Lookups references'!$M$7:BQ14, MATCH('Projections - Arc leisure 1'!#REF!, 'Lookups references'!$M$7:$M$14, FALSE), FALSE),0)</f>
        <v>0</v>
      </c>
      <c r="BG56" s="4">
        <f>IFERROR(HLOOKUP($B$56, 'Lookups references'!$M$7:BR14, MATCH('Projections - Arc leisure 1'!#REF!, 'Lookups references'!$M$7:$M$14, FALSE), FALSE),0)</f>
        <v>0</v>
      </c>
      <c r="BH56" s="4">
        <f>IFERROR(HLOOKUP($B$56, 'Lookups references'!$M$7:BS14, MATCH('Projections - Arc leisure 1'!#REF!, 'Lookups references'!$M$7:$M$14, FALSE), FALSE),0)</f>
        <v>0</v>
      </c>
      <c r="BI56" s="4">
        <f>IFERROR(HLOOKUP($B$56, 'Lookups references'!$M$7:BT14, MATCH('Projections - Arc leisure 1'!#REF!, 'Lookups references'!$M$7:$M$14, FALSE), FALSE),0)</f>
        <v>0</v>
      </c>
      <c r="BJ56" s="4">
        <f>IFERROR(HLOOKUP($B$56, 'Lookups references'!$M$7:BU14, MATCH('Projections - Arc leisure 1'!#REF!, 'Lookups references'!$M$7:$M$14, FALSE), FALSE),0)</f>
        <v>0</v>
      </c>
      <c r="BK56" s="4">
        <f>IFERROR(HLOOKUP($B$56, 'Lookups references'!$M$7:BV14, MATCH('Projections - Arc leisure 1'!#REF!, 'Lookups references'!$M$7:$M$14, FALSE), FALSE),0)</f>
        <v>0</v>
      </c>
      <c r="BL56" s="4">
        <f>IFERROR(HLOOKUP($B$56, 'Lookups references'!$M$7:BW14, MATCH('Projections - Arc leisure 1'!#REF!, 'Lookups references'!$M$7:$M$14, FALSE), FALSE),0)</f>
        <v>0</v>
      </c>
      <c r="BM56" s="4">
        <f>IFERROR(HLOOKUP($B$56, 'Lookups references'!$M$7:BX14, MATCH('Projections - Arc leisure 1'!#REF!, 'Lookups references'!$M$7:$M$14, FALSE), FALSE),0)</f>
        <v>0</v>
      </c>
    </row>
    <row r="57" spans="1:71" s="64" customFormat="1" x14ac:dyDescent="0.35">
      <c r="B57" s="65" t="s">
        <v>133</v>
      </c>
      <c r="C57" s="103">
        <f>SUM(E57:BM57)</f>
        <v>0</v>
      </c>
      <c r="E57" s="64">
        <f t="shared" ref="E57:BM57" si="17">IF(E7&lt;E56, E55*E17*1000/100, 0)</f>
        <v>0</v>
      </c>
      <c r="F57" s="64">
        <f t="shared" si="17"/>
        <v>0</v>
      </c>
      <c r="G57" s="64">
        <f t="shared" si="17"/>
        <v>0</v>
      </c>
      <c r="H57" s="64">
        <f t="shared" si="17"/>
        <v>0</v>
      </c>
      <c r="I57" s="64">
        <f t="shared" si="17"/>
        <v>0</v>
      </c>
      <c r="J57" s="64">
        <f t="shared" si="17"/>
        <v>0</v>
      </c>
      <c r="K57" s="64">
        <f t="shared" si="17"/>
        <v>0</v>
      </c>
      <c r="L57" s="64">
        <f t="shared" si="17"/>
        <v>0</v>
      </c>
      <c r="M57" s="64">
        <f t="shared" si="17"/>
        <v>0</v>
      </c>
      <c r="N57" s="64">
        <f t="shared" si="17"/>
        <v>0</v>
      </c>
      <c r="O57" s="64">
        <f t="shared" si="17"/>
        <v>0</v>
      </c>
      <c r="P57" s="64">
        <f t="shared" si="17"/>
        <v>0</v>
      </c>
      <c r="Q57" s="64">
        <f t="shared" si="17"/>
        <v>0</v>
      </c>
      <c r="R57" s="64">
        <f t="shared" si="17"/>
        <v>0</v>
      </c>
      <c r="S57" s="64">
        <f t="shared" si="17"/>
        <v>0</v>
      </c>
      <c r="T57" s="64">
        <f t="shared" si="17"/>
        <v>0</v>
      </c>
      <c r="U57" s="64">
        <f t="shared" si="17"/>
        <v>0</v>
      </c>
      <c r="V57" s="64">
        <f t="shared" si="17"/>
        <v>0</v>
      </c>
      <c r="W57" s="64">
        <f t="shared" si="17"/>
        <v>0</v>
      </c>
      <c r="X57" s="64">
        <f t="shared" si="17"/>
        <v>0</v>
      </c>
      <c r="Y57" s="64">
        <f t="shared" si="17"/>
        <v>0</v>
      </c>
      <c r="Z57" s="64">
        <f t="shared" si="17"/>
        <v>0</v>
      </c>
      <c r="AA57" s="64">
        <f t="shared" si="17"/>
        <v>0</v>
      </c>
      <c r="AB57" s="64">
        <f t="shared" si="17"/>
        <v>0</v>
      </c>
      <c r="AC57" s="64">
        <f t="shared" si="17"/>
        <v>0</v>
      </c>
      <c r="AD57" s="64">
        <f t="shared" si="17"/>
        <v>0</v>
      </c>
      <c r="AE57" s="64">
        <f t="shared" si="17"/>
        <v>0</v>
      </c>
      <c r="AF57" s="64">
        <f t="shared" si="17"/>
        <v>0</v>
      </c>
      <c r="AG57" s="64">
        <f t="shared" si="17"/>
        <v>0</v>
      </c>
      <c r="AH57" s="64">
        <f t="shared" si="17"/>
        <v>0</v>
      </c>
      <c r="AI57" s="64">
        <f t="shared" si="17"/>
        <v>0</v>
      </c>
      <c r="AJ57" s="64">
        <f t="shared" si="17"/>
        <v>0</v>
      </c>
      <c r="AK57" s="64">
        <f t="shared" si="17"/>
        <v>0</v>
      </c>
      <c r="AL57" s="64">
        <f t="shared" si="17"/>
        <v>0</v>
      </c>
      <c r="AM57" s="64">
        <f t="shared" si="17"/>
        <v>0</v>
      </c>
      <c r="AN57" s="64">
        <f t="shared" si="17"/>
        <v>0</v>
      </c>
      <c r="AO57" s="64">
        <f t="shared" si="17"/>
        <v>0</v>
      </c>
      <c r="AP57" s="64">
        <f t="shared" si="17"/>
        <v>0</v>
      </c>
      <c r="AQ57" s="64">
        <f t="shared" si="17"/>
        <v>0</v>
      </c>
      <c r="AR57" s="64">
        <f t="shared" si="17"/>
        <v>0</v>
      </c>
      <c r="AS57" s="64">
        <f t="shared" si="17"/>
        <v>0</v>
      </c>
      <c r="AT57" s="64">
        <f t="shared" si="17"/>
        <v>0</v>
      </c>
      <c r="AU57" s="64">
        <f t="shared" si="17"/>
        <v>0</v>
      </c>
      <c r="AV57" s="64">
        <f t="shared" si="17"/>
        <v>0</v>
      </c>
      <c r="AW57" s="64">
        <f t="shared" si="17"/>
        <v>0</v>
      </c>
      <c r="AX57" s="64">
        <f t="shared" si="17"/>
        <v>0</v>
      </c>
      <c r="AY57" s="64">
        <f t="shared" si="17"/>
        <v>0</v>
      </c>
      <c r="AZ57" s="64">
        <f t="shared" si="17"/>
        <v>0</v>
      </c>
      <c r="BA57" s="64">
        <f t="shared" si="17"/>
        <v>0</v>
      </c>
      <c r="BB57" s="64">
        <f t="shared" si="17"/>
        <v>0</v>
      </c>
      <c r="BC57" s="64">
        <f t="shared" si="17"/>
        <v>0</v>
      </c>
      <c r="BD57" s="64">
        <f t="shared" si="17"/>
        <v>0</v>
      </c>
      <c r="BE57" s="64">
        <f t="shared" si="17"/>
        <v>0</v>
      </c>
      <c r="BF57" s="64">
        <f t="shared" si="17"/>
        <v>0</v>
      </c>
      <c r="BG57" s="64">
        <f t="shared" si="17"/>
        <v>0</v>
      </c>
      <c r="BH57" s="64">
        <f t="shared" si="17"/>
        <v>0</v>
      </c>
      <c r="BI57" s="64">
        <f t="shared" si="17"/>
        <v>0</v>
      </c>
      <c r="BJ57" s="64">
        <f t="shared" si="17"/>
        <v>0</v>
      </c>
      <c r="BK57" s="64">
        <f t="shared" si="17"/>
        <v>0</v>
      </c>
      <c r="BL57" s="64">
        <f t="shared" si="17"/>
        <v>0</v>
      </c>
      <c r="BM57" s="64">
        <f t="shared" si="17"/>
        <v>0</v>
      </c>
    </row>
    <row r="58" spans="1:71" x14ac:dyDescent="0.35">
      <c r="C58" s="109"/>
    </row>
    <row r="59" spans="1:71" x14ac:dyDescent="0.35">
      <c r="B59" s="5"/>
      <c r="C59" s="107"/>
      <c r="D59" s="5"/>
      <c r="E59" s="5"/>
      <c r="F59" s="5"/>
      <c r="G59" s="5"/>
      <c r="H59" s="5"/>
      <c r="I59" s="5"/>
    </row>
    <row r="60" spans="1:71" x14ac:dyDescent="0.35">
      <c r="C60" s="109"/>
    </row>
  </sheetData>
  <mergeCells count="1">
    <mergeCell ref="F5:H5"/>
  </mergeCells>
  <conditionalFormatting sqref="F34:BN34">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42BEF7D9-2E33-4673-83C5-185259639D50}">
          <x14:formula1>
            <xm:f>Scenarios!$D$7:$U$7</xm:f>
          </x14:formula1>
          <xm:sqref>F5:H5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985F2-9CA7-4202-BC46-CD62484B5EAA}">
  <sheetPr codeName="Sheet13">
    <tabColor theme="0" tint="-0.249977111117893"/>
  </sheetPr>
  <dimension ref="A4:BS60"/>
  <sheetViews>
    <sheetView topLeftCell="A4" zoomScale="85" zoomScaleNormal="85" workbookViewId="0">
      <selection activeCell="E41" sqref="E41"/>
    </sheetView>
  </sheetViews>
  <sheetFormatPr defaultColWidth="8.6875" defaultRowHeight="12" x14ac:dyDescent="0.35"/>
  <cols>
    <col min="1" max="1" width="10.625" style="4" customWidth="1"/>
    <col min="2" max="2" width="38.87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194</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0</v>
      </c>
      <c r="E10" s="24">
        <f>IFERROR(E36+E43+E51+E54, 0)</f>
        <v>0</v>
      </c>
      <c r="F10" s="24">
        <f t="shared" ref="F10:BM10" si="4">IFERROR(F36+F43+F51, 0)</f>
        <v>0</v>
      </c>
      <c r="G10" s="24">
        <f t="shared" si="4"/>
        <v>0</v>
      </c>
      <c r="H10" s="24">
        <f t="shared" si="4"/>
        <v>0</v>
      </c>
      <c r="I10" s="24">
        <f t="shared" si="4"/>
        <v>0</v>
      </c>
      <c r="J10" s="24">
        <f t="shared" si="4"/>
        <v>0</v>
      </c>
      <c r="K10" s="24">
        <f t="shared" si="4"/>
        <v>0</v>
      </c>
      <c r="L10" s="24">
        <f t="shared" si="4"/>
        <v>0</v>
      </c>
      <c r="M10" s="24">
        <f t="shared" si="4"/>
        <v>0</v>
      </c>
      <c r="N10" s="24">
        <f t="shared" si="4"/>
        <v>0</v>
      </c>
      <c r="O10" s="24">
        <f t="shared" si="4"/>
        <v>0</v>
      </c>
      <c r="P10" s="24">
        <f t="shared" si="4"/>
        <v>0</v>
      </c>
      <c r="Q10" s="24">
        <f t="shared" si="4"/>
        <v>0</v>
      </c>
      <c r="R10" s="24">
        <f t="shared" si="4"/>
        <v>0</v>
      </c>
      <c r="S10" s="24">
        <f t="shared" si="4"/>
        <v>0</v>
      </c>
      <c r="T10" s="24">
        <f t="shared" si="4"/>
        <v>0</v>
      </c>
      <c r="U10" s="24">
        <f t="shared" si="4"/>
        <v>0</v>
      </c>
      <c r="V10" s="24">
        <f t="shared" si="4"/>
        <v>0</v>
      </c>
      <c r="W10" s="24">
        <f t="shared" si="4"/>
        <v>0</v>
      </c>
      <c r="X10" s="24">
        <f t="shared" si="4"/>
        <v>0</v>
      </c>
      <c r="Y10" s="24">
        <f t="shared" si="4"/>
        <v>0</v>
      </c>
      <c r="Z10" s="24">
        <f t="shared" si="4"/>
        <v>0</v>
      </c>
      <c r="AA10" s="24">
        <f t="shared" si="4"/>
        <v>0</v>
      </c>
      <c r="AB10" s="24">
        <f t="shared" si="4"/>
        <v>0</v>
      </c>
      <c r="AC10" s="24">
        <f t="shared" si="4"/>
        <v>0</v>
      </c>
      <c r="AD10" s="24">
        <f t="shared" si="4"/>
        <v>0</v>
      </c>
      <c r="AE10" s="24">
        <f t="shared" si="4"/>
        <v>0</v>
      </c>
      <c r="AF10" s="24">
        <f t="shared" si="4"/>
        <v>0</v>
      </c>
      <c r="AG10" s="24">
        <f t="shared" si="4"/>
        <v>0</v>
      </c>
      <c r="AH10" s="24">
        <f t="shared" si="4"/>
        <v>0</v>
      </c>
      <c r="AI10" s="24">
        <f t="shared" si="4"/>
        <v>0</v>
      </c>
      <c r="AJ10" s="24">
        <f t="shared" si="4"/>
        <v>0</v>
      </c>
      <c r="AK10" s="24">
        <f t="shared" si="4"/>
        <v>0</v>
      </c>
      <c r="AL10" s="24">
        <f t="shared" si="4"/>
        <v>0</v>
      </c>
      <c r="AM10" s="24">
        <f t="shared" si="4"/>
        <v>0</v>
      </c>
      <c r="AN10" s="24">
        <f t="shared" si="4"/>
        <v>0</v>
      </c>
      <c r="AO10" s="24">
        <f t="shared" si="4"/>
        <v>0</v>
      </c>
      <c r="AP10" s="24">
        <f t="shared" si="4"/>
        <v>0</v>
      </c>
      <c r="AQ10" s="24">
        <f t="shared" si="4"/>
        <v>0</v>
      </c>
      <c r="AR10" s="24">
        <f t="shared" si="4"/>
        <v>0</v>
      </c>
      <c r="AS10" s="24">
        <f t="shared" si="4"/>
        <v>0</v>
      </c>
      <c r="AT10" s="24">
        <f t="shared" si="4"/>
        <v>0</v>
      </c>
      <c r="AU10" s="24">
        <f t="shared" si="4"/>
        <v>0</v>
      </c>
      <c r="AV10" s="24">
        <f t="shared" si="4"/>
        <v>0</v>
      </c>
      <c r="AW10" s="24">
        <f t="shared" si="4"/>
        <v>0</v>
      </c>
      <c r="AX10" s="24">
        <f t="shared" si="4"/>
        <v>0</v>
      </c>
      <c r="AY10" s="24">
        <f t="shared" si="4"/>
        <v>0</v>
      </c>
      <c r="AZ10" s="24">
        <f t="shared" si="4"/>
        <v>0</v>
      </c>
      <c r="BA10" s="24">
        <f t="shared" si="4"/>
        <v>0</v>
      </c>
      <c r="BB10" s="24">
        <f t="shared" si="4"/>
        <v>0</v>
      </c>
      <c r="BC10" s="24">
        <f t="shared" si="4"/>
        <v>0</v>
      </c>
      <c r="BD10" s="24">
        <f t="shared" si="4"/>
        <v>0</v>
      </c>
      <c r="BE10" s="24">
        <f t="shared" si="4"/>
        <v>0</v>
      </c>
      <c r="BF10" s="24">
        <f t="shared" si="4"/>
        <v>0</v>
      </c>
      <c r="BG10" s="24">
        <f t="shared" si="4"/>
        <v>0</v>
      </c>
      <c r="BH10" s="24">
        <f t="shared" si="4"/>
        <v>0</v>
      </c>
      <c r="BI10" s="24">
        <f t="shared" si="4"/>
        <v>0</v>
      </c>
      <c r="BJ10" s="24">
        <f t="shared" si="4"/>
        <v>0</v>
      </c>
      <c r="BK10" s="24">
        <f t="shared" si="4"/>
        <v>0</v>
      </c>
      <c r="BL10" s="24">
        <f t="shared" si="4"/>
        <v>0</v>
      </c>
      <c r="BM10" s="24">
        <f t="shared" si="4"/>
        <v>0</v>
      </c>
    </row>
    <row r="11" spans="1:71" s="125" customFormat="1" x14ac:dyDescent="0.35">
      <c r="A11" s="22"/>
      <c r="B11" s="125" t="s">
        <v>93</v>
      </c>
      <c r="C11" s="126"/>
      <c r="E11" s="123">
        <f>IFERROR(E10+C11, 0)</f>
        <v>0</v>
      </c>
      <c r="F11" s="123">
        <f>IFERROR(F10+E11, 0)</f>
        <v>0</v>
      </c>
      <c r="G11" s="123">
        <f>IFERROR(G10+F11, 0)</f>
        <v>0</v>
      </c>
      <c r="H11" s="123">
        <f>IFERROR(H10+G11, 0)</f>
        <v>0</v>
      </c>
      <c r="I11" s="123">
        <f t="shared" ref="I11:BM11" si="5">IFERROR(I10+H11, 0)</f>
        <v>0</v>
      </c>
      <c r="J11" s="123">
        <f t="shared" si="5"/>
        <v>0</v>
      </c>
      <c r="K11" s="123">
        <f t="shared" si="5"/>
        <v>0</v>
      </c>
      <c r="L11" s="123">
        <f t="shared" si="5"/>
        <v>0</v>
      </c>
      <c r="M11" s="123">
        <f t="shared" si="5"/>
        <v>0</v>
      </c>
      <c r="N11" s="123">
        <f t="shared" si="5"/>
        <v>0</v>
      </c>
      <c r="O11" s="123">
        <f t="shared" si="5"/>
        <v>0</v>
      </c>
      <c r="P11" s="123">
        <f t="shared" si="5"/>
        <v>0</v>
      </c>
      <c r="Q11" s="123">
        <f t="shared" si="5"/>
        <v>0</v>
      </c>
      <c r="R11" s="123">
        <f t="shared" si="5"/>
        <v>0</v>
      </c>
      <c r="S11" s="123">
        <f t="shared" si="5"/>
        <v>0</v>
      </c>
      <c r="T11" s="123">
        <f t="shared" si="5"/>
        <v>0</v>
      </c>
      <c r="U11" s="123">
        <f t="shared" si="5"/>
        <v>0</v>
      </c>
      <c r="V11" s="123">
        <f t="shared" si="5"/>
        <v>0</v>
      </c>
      <c r="W11" s="123">
        <f t="shared" si="5"/>
        <v>0</v>
      </c>
      <c r="X11" s="123">
        <f t="shared" si="5"/>
        <v>0</v>
      </c>
      <c r="Y11" s="123">
        <f t="shared" si="5"/>
        <v>0</v>
      </c>
      <c r="Z11" s="123">
        <f t="shared" si="5"/>
        <v>0</v>
      </c>
      <c r="AA11" s="123">
        <f t="shared" si="5"/>
        <v>0</v>
      </c>
      <c r="AB11" s="123">
        <f t="shared" si="5"/>
        <v>0</v>
      </c>
      <c r="AC11" s="123">
        <f t="shared" si="5"/>
        <v>0</v>
      </c>
      <c r="AD11" s="123">
        <f t="shared" si="5"/>
        <v>0</v>
      </c>
      <c r="AE11" s="123">
        <f t="shared" si="5"/>
        <v>0</v>
      </c>
      <c r="AF11" s="123">
        <f t="shared" si="5"/>
        <v>0</v>
      </c>
      <c r="AG11" s="123">
        <f t="shared" si="5"/>
        <v>0</v>
      </c>
      <c r="AH11" s="123">
        <f t="shared" si="5"/>
        <v>0</v>
      </c>
      <c r="AI11" s="123">
        <f t="shared" si="5"/>
        <v>0</v>
      </c>
      <c r="AJ11" s="123">
        <f t="shared" si="5"/>
        <v>0</v>
      </c>
      <c r="AK11" s="123">
        <f t="shared" si="5"/>
        <v>0</v>
      </c>
      <c r="AL11" s="123">
        <f t="shared" si="5"/>
        <v>0</v>
      </c>
      <c r="AM11" s="123">
        <f t="shared" si="5"/>
        <v>0</v>
      </c>
      <c r="AN11" s="123">
        <f t="shared" si="5"/>
        <v>0</v>
      </c>
      <c r="AO11" s="123">
        <f t="shared" si="5"/>
        <v>0</v>
      </c>
      <c r="AP11" s="123">
        <f t="shared" si="5"/>
        <v>0</v>
      </c>
      <c r="AQ11" s="123">
        <f t="shared" si="5"/>
        <v>0</v>
      </c>
      <c r="AR11" s="123">
        <f t="shared" si="5"/>
        <v>0</v>
      </c>
      <c r="AS11" s="123">
        <f t="shared" si="5"/>
        <v>0</v>
      </c>
      <c r="AT11" s="123">
        <f t="shared" si="5"/>
        <v>0</v>
      </c>
      <c r="AU11" s="123">
        <f t="shared" si="5"/>
        <v>0</v>
      </c>
      <c r="AV11" s="123">
        <f t="shared" si="5"/>
        <v>0</v>
      </c>
      <c r="AW11" s="123">
        <f t="shared" si="5"/>
        <v>0</v>
      </c>
      <c r="AX11" s="123">
        <f t="shared" si="5"/>
        <v>0</v>
      </c>
      <c r="AY11" s="123">
        <f t="shared" si="5"/>
        <v>0</v>
      </c>
      <c r="AZ11" s="123">
        <f t="shared" si="5"/>
        <v>0</v>
      </c>
      <c r="BA11" s="123">
        <f t="shared" si="5"/>
        <v>0</v>
      </c>
      <c r="BB11" s="123">
        <f t="shared" si="5"/>
        <v>0</v>
      </c>
      <c r="BC11" s="123">
        <f t="shared" si="5"/>
        <v>0</v>
      </c>
      <c r="BD11" s="123">
        <f t="shared" si="5"/>
        <v>0</v>
      </c>
      <c r="BE11" s="123">
        <f t="shared" si="5"/>
        <v>0</v>
      </c>
      <c r="BF11" s="123">
        <f t="shared" si="5"/>
        <v>0</v>
      </c>
      <c r="BG11" s="123">
        <f t="shared" si="5"/>
        <v>0</v>
      </c>
      <c r="BH11" s="123">
        <f t="shared" si="5"/>
        <v>0</v>
      </c>
      <c r="BI11" s="123">
        <f t="shared" si="5"/>
        <v>0</v>
      </c>
      <c r="BJ11" s="123">
        <f t="shared" si="5"/>
        <v>0</v>
      </c>
      <c r="BK11" s="123">
        <f t="shared" si="5"/>
        <v>0</v>
      </c>
      <c r="BL11" s="123">
        <f t="shared" si="5"/>
        <v>0</v>
      </c>
      <c r="BM11" s="123">
        <f t="shared" si="5"/>
        <v>0</v>
      </c>
      <c r="BN11" s="123"/>
      <c r="BO11" s="123"/>
      <c r="BP11" s="123"/>
      <c r="BQ11" s="123"/>
      <c r="BR11" s="123"/>
      <c r="BS11" s="123"/>
    </row>
    <row r="12" spans="1:71" s="41" customFormat="1" x14ac:dyDescent="0.35">
      <c r="B12" s="41" t="s">
        <v>94</v>
      </c>
      <c r="C12" s="104" t="e">
        <f>SUM(E12:BM12)</f>
        <v>#NUM!</v>
      </c>
      <c r="F12" s="42" t="e">
        <f>IRR(E10:F10,0)</f>
        <v>#NUM!</v>
      </c>
      <c r="G12" s="42" t="e">
        <f>IRR(E10:G10,0)</f>
        <v>#NUM!</v>
      </c>
      <c r="H12" s="42" t="e">
        <f>IRR(E10:H10,0)</f>
        <v>#NUM!</v>
      </c>
      <c r="I12" s="42" t="e">
        <f>IRR(E10:I10,0)</f>
        <v>#NUM!</v>
      </c>
      <c r="J12" s="42" t="e">
        <f>IRR(E10:J10,0)</f>
        <v>#NUM!</v>
      </c>
      <c r="K12" s="42" t="e">
        <f>IRR(E10:K10,0)</f>
        <v>#NUM!</v>
      </c>
      <c r="L12" s="42" t="e">
        <f>IRR(E10:L10,0)</f>
        <v>#NUM!</v>
      </c>
      <c r="M12" s="42" t="e">
        <f>IRR(E10:M10,0)</f>
        <v>#NUM!</v>
      </c>
      <c r="N12" s="42" t="e">
        <f>IRR(E10:N10,0)</f>
        <v>#NUM!</v>
      </c>
      <c r="O12" s="42" t="e">
        <f>IRR(E10:O10,0)</f>
        <v>#NUM!</v>
      </c>
      <c r="P12" s="42" t="e">
        <f>IRR(E10:P10,0)</f>
        <v>#NUM!</v>
      </c>
      <c r="Q12" s="42" t="e">
        <f>IRR(E10:Q10,0)</f>
        <v>#NUM!</v>
      </c>
      <c r="R12" s="42" t="e">
        <f>IRR(E10:R10,0)</f>
        <v>#NUM!</v>
      </c>
      <c r="S12" s="42" t="e">
        <f>IRR(E10:S10,0)</f>
        <v>#NUM!</v>
      </c>
      <c r="T12" s="42" t="e">
        <f>IRR(E10:T10,0)</f>
        <v>#NUM!</v>
      </c>
      <c r="U12" s="42" t="e">
        <f>IRR(E10:U10,0)</f>
        <v>#NUM!</v>
      </c>
      <c r="V12" s="42" t="e">
        <f>IRR(E10:V10,0)</f>
        <v>#NUM!</v>
      </c>
      <c r="W12" s="42" t="e">
        <f>IRR(E10:W10,0)</f>
        <v>#NUM!</v>
      </c>
      <c r="X12" s="42" t="e">
        <f>IRR(E10:X10,0)</f>
        <v>#NUM!</v>
      </c>
      <c r="Y12" s="42" t="e">
        <f>IRR(E10:Y10,0)</f>
        <v>#NUM!</v>
      </c>
      <c r="Z12" s="42" t="e">
        <f>IRR(E10:Z10,0)</f>
        <v>#NUM!</v>
      </c>
      <c r="AA12" s="42" t="e">
        <f>IRR(E10:AA10,0)</f>
        <v>#NUM!</v>
      </c>
      <c r="AB12" s="42" t="e">
        <f>IRR(E10:AB10,0)</f>
        <v>#NUM!</v>
      </c>
      <c r="AC12" s="42" t="e">
        <f>IRR(E10:AC10,0)</f>
        <v>#NUM!</v>
      </c>
      <c r="AD12" s="42" t="e">
        <f>IRR(E10:AD10,0)</f>
        <v>#NUM!</v>
      </c>
      <c r="AE12" s="42" t="e">
        <f>IRR(E10:AE10,0)</f>
        <v>#NUM!</v>
      </c>
      <c r="AF12" s="42" t="e">
        <f>IRR(E10:AF10,0)</f>
        <v>#NUM!</v>
      </c>
      <c r="AG12" s="42" t="e">
        <f>IRR(E10:AG10,0)</f>
        <v>#NUM!</v>
      </c>
      <c r="AH12" s="42" t="e">
        <f>IRR(E10:AH10,0)</f>
        <v>#NUM!</v>
      </c>
      <c r="AI12" s="111" t="e">
        <f>IRR(E10:AI10,1000)</f>
        <v>#NUM!</v>
      </c>
      <c r="AJ12" s="111" t="e">
        <f>IRR(E10:AJ10,0)</f>
        <v>#NUM!</v>
      </c>
      <c r="AK12" s="111" t="e">
        <f>IRR(E10:AK10,0)</f>
        <v>#NUM!</v>
      </c>
      <c r="AL12" s="111" t="e">
        <f>IRR(E10:AL10,0)</f>
        <v>#NUM!</v>
      </c>
      <c r="AM12" s="111" t="e">
        <f>IRR(E10:AM10,0)</f>
        <v>#NUM!</v>
      </c>
      <c r="AN12" s="42" t="e">
        <f>IRR(E10:AN10,0)</f>
        <v>#NUM!</v>
      </c>
      <c r="AO12" s="42" t="e">
        <f>IRR(E10:AO10,0)</f>
        <v>#NUM!</v>
      </c>
      <c r="AP12" s="42" t="e">
        <f>IRR(E10:AP10,0)</f>
        <v>#NUM!</v>
      </c>
      <c r="AQ12" s="42" t="e">
        <f>IRR(E10:AQ10,0)</f>
        <v>#NUM!</v>
      </c>
      <c r="AR12" s="42" t="e">
        <f>IRR(E10:AR10,0)</f>
        <v>#NUM!</v>
      </c>
      <c r="AS12" s="42" t="e">
        <f>IRR(E10:AS10,0)</f>
        <v>#NUM!</v>
      </c>
      <c r="AT12" s="42" t="e">
        <f>IRR(E10:AT10,0)</f>
        <v>#NUM!</v>
      </c>
      <c r="AU12" s="42" t="e">
        <f>IRR(E10:AU10,0)</f>
        <v>#NUM!</v>
      </c>
      <c r="AV12" s="42" t="e">
        <f>IRR(E10:AV10,0)</f>
        <v>#NUM!</v>
      </c>
      <c r="AW12" s="42" t="e">
        <f>IRR(E10:AW10,0)</f>
        <v>#NUM!</v>
      </c>
      <c r="AX12" s="42" t="e">
        <f>IRR(E10:AX10,0)</f>
        <v>#NUM!</v>
      </c>
      <c r="AY12" s="42" t="e">
        <f>IRR(E10:AY10,0)</f>
        <v>#NUM!</v>
      </c>
      <c r="AZ12" s="42" t="e">
        <f>IRR(E10:AZ10,0)</f>
        <v>#NUM!</v>
      </c>
      <c r="BA12" s="42" t="e">
        <f>IRR(E10:BA10,0)</f>
        <v>#NUM!</v>
      </c>
      <c r="BB12" s="42" t="e">
        <f>IRR(E10:BB10,0)</f>
        <v>#NUM!</v>
      </c>
      <c r="BC12" s="42" t="e">
        <f>IRR(E10:BC10,0)</f>
        <v>#NUM!</v>
      </c>
      <c r="BD12" s="42" t="e">
        <f>IRR(E10:BD10,0)</f>
        <v>#NUM!</v>
      </c>
      <c r="BE12" s="42" t="e">
        <f>IRR(E10:BE10,0)</f>
        <v>#NUM!</v>
      </c>
      <c r="BF12" s="42" t="e">
        <f>IRR(E10:BF10,0)</f>
        <v>#NUM!</v>
      </c>
      <c r="BG12" s="42" t="e">
        <f>IRR(E10:BG10,0)</f>
        <v>#NUM!</v>
      </c>
      <c r="BH12" s="42" t="e">
        <f>IRR(E10:BH10,0)</f>
        <v>#NUM!</v>
      </c>
      <c r="BI12" s="42" t="e">
        <f>IRR(E10:BI10,0)</f>
        <v>#NUM!</v>
      </c>
      <c r="BJ12" s="42" t="e">
        <f>IRR(E10:BJ10,0)</f>
        <v>#NUM!</v>
      </c>
      <c r="BK12" s="42" t="e">
        <f>IRR(E10:BK10,0)</f>
        <v>#NUM!</v>
      </c>
      <c r="BL12" s="42" t="e">
        <f>IRR(E10:BL10,0)</f>
        <v>#NUM!</v>
      </c>
      <c r="BM12" s="42" t="e">
        <f>IRR(E10:BM10,0)</f>
        <v>#NUM!</v>
      </c>
      <c r="BN12" s="42"/>
      <c r="BO12" s="42"/>
      <c r="BP12" s="42"/>
      <c r="BQ12" s="42"/>
      <c r="BR12" s="42"/>
      <c r="BS12" s="42"/>
    </row>
    <row r="13" spans="1:71" s="23" customFormat="1" x14ac:dyDescent="0.35">
      <c r="A13" s="129"/>
      <c r="B13" s="23" t="s">
        <v>95</v>
      </c>
      <c r="C13" s="103">
        <f>SUM(E13:BM13)</f>
        <v>0</v>
      </c>
      <c r="F13" s="23">
        <f>NPV(Scenarios!$Q$33, $E$10:F10)</f>
        <v>0</v>
      </c>
      <c r="G13" s="23">
        <f>NPV(Scenarios!$Q$33, $E$10:G10)</f>
        <v>0</v>
      </c>
      <c r="H13" s="23">
        <f>NPV(Scenarios!$Q$33, $E$10:H10)</f>
        <v>0</v>
      </c>
      <c r="I13" s="23">
        <f>NPV(Scenarios!$Q$33, $E$10:I10)</f>
        <v>0</v>
      </c>
      <c r="J13" s="23">
        <f>NPV(Scenarios!$Q$33, $E$10:J10)</f>
        <v>0</v>
      </c>
      <c r="K13" s="23">
        <f>NPV(Scenarios!$Q$33, $E$10:K10)</f>
        <v>0</v>
      </c>
      <c r="L13" s="23">
        <f>NPV(Scenarios!$Q$33, $E$10:L10)</f>
        <v>0</v>
      </c>
      <c r="M13" s="23">
        <f>NPV(Scenarios!$Q$33, $E$10:M10)</f>
        <v>0</v>
      </c>
      <c r="N13" s="23">
        <f>NPV(Scenarios!$Q$33, $E$10:N10)</f>
        <v>0</v>
      </c>
      <c r="O13" s="23">
        <f>NPV(Scenarios!$Q$33, $E$10:O10)</f>
        <v>0</v>
      </c>
      <c r="P13" s="23">
        <f>NPV(Scenarios!$Q$33, $E$10:P10)</f>
        <v>0</v>
      </c>
      <c r="Q13" s="23">
        <f>NPV(Scenarios!$Q$33, $E$10:Q10)</f>
        <v>0</v>
      </c>
      <c r="R13" s="23">
        <f>NPV(Scenarios!$Q$33, $E$10:R10)</f>
        <v>0</v>
      </c>
      <c r="S13" s="23">
        <f>NPV(Scenarios!$Q$33, $E$10:S10)</f>
        <v>0</v>
      </c>
      <c r="T13" s="23">
        <f>NPV(Scenarios!$Q$33, $E$10:T10)</f>
        <v>0</v>
      </c>
      <c r="U13" s="23">
        <f>NPV(Scenarios!$Q$33, $E$10:U10)</f>
        <v>0</v>
      </c>
      <c r="V13" s="23">
        <f>NPV(Scenarios!$Q$33, $E$10:V10)</f>
        <v>0</v>
      </c>
      <c r="W13" s="23">
        <f>NPV(Scenarios!$Q$33, $E$10:W10)</f>
        <v>0</v>
      </c>
      <c r="X13" s="23">
        <f>NPV(Scenarios!$Q$33, $E$10:X10)</f>
        <v>0</v>
      </c>
      <c r="Y13" s="23">
        <f>NPV(Scenarios!$Q$33, $E$10:Y10)</f>
        <v>0</v>
      </c>
      <c r="Z13" s="23">
        <f>NPV(Scenarios!$Q$33, $E$10:Z10)</f>
        <v>0</v>
      </c>
      <c r="AA13" s="23">
        <f>NPV(Scenarios!$Q$33, $E$10:AA10)</f>
        <v>0</v>
      </c>
      <c r="AB13" s="23">
        <f>NPV(Scenarios!$Q$33, $E$10:AB10)</f>
        <v>0</v>
      </c>
      <c r="AC13" s="23">
        <f>NPV(Scenarios!$Q$33, $E$10:AC10)</f>
        <v>0</v>
      </c>
      <c r="AD13" s="23">
        <f>NPV(Scenarios!$Q$33, $E$10:AD10)</f>
        <v>0</v>
      </c>
      <c r="AE13" s="23">
        <f>NPV(Scenarios!$Q$33, $E$10:AE10)</f>
        <v>0</v>
      </c>
      <c r="AF13" s="23">
        <f>NPV(Scenarios!$Q$33, $E$10:AF10)</f>
        <v>0</v>
      </c>
      <c r="AG13" s="23">
        <f>NPV(Scenarios!$Q$33, $E$10:AG10)</f>
        <v>0</v>
      </c>
      <c r="AH13" s="23">
        <f>NPV(Scenarios!$Q$33, $E$10:AH10)</f>
        <v>0</v>
      </c>
      <c r="AI13" s="23">
        <f>NPV(Scenarios!$Q$33, $E$10:AI10)</f>
        <v>0</v>
      </c>
      <c r="AJ13" s="23">
        <f>NPV(Scenarios!$Q$33, $E$10:AJ10)</f>
        <v>0</v>
      </c>
      <c r="AK13" s="23">
        <f>NPV(Scenarios!$Q$33, $E$10:AK10)</f>
        <v>0</v>
      </c>
      <c r="AL13" s="23">
        <f>NPV(Scenarios!$Q$33, $E$10:AL10)</f>
        <v>0</v>
      </c>
      <c r="AM13" s="23">
        <f>NPV(Scenarios!$Q$33, $E$10:AM10)</f>
        <v>0</v>
      </c>
      <c r="AN13" s="23">
        <f>NPV(Scenarios!$Q$33, $E$10:AN10)</f>
        <v>0</v>
      </c>
      <c r="AO13" s="23">
        <f>NPV(Scenarios!$Q$33, $E$10:AO10)</f>
        <v>0</v>
      </c>
      <c r="AP13" s="23">
        <f>NPV(Scenarios!$Q$33, $E$10:AP10)</f>
        <v>0</v>
      </c>
      <c r="AQ13" s="23">
        <f>NPV(Scenarios!$Q$33, $E$10:AQ10)</f>
        <v>0</v>
      </c>
      <c r="AR13" s="23">
        <f>NPV(Scenarios!$Q$33, $E$10:AR10)</f>
        <v>0</v>
      </c>
      <c r="AS13" s="23">
        <f>NPV(Scenarios!$Q$33, $E$10:AS10)</f>
        <v>0</v>
      </c>
      <c r="AT13" s="23">
        <f>NPV(Scenarios!$Q$33, $E$10:AT10)</f>
        <v>0</v>
      </c>
      <c r="AU13" s="23">
        <f>NPV(Scenarios!$Q$33, $E$10:AU10)</f>
        <v>0</v>
      </c>
      <c r="AV13" s="23">
        <f>NPV(Scenarios!$Q$33, $E$10:AV10)</f>
        <v>0</v>
      </c>
      <c r="AW13" s="23">
        <f>NPV(Scenarios!$Q$33, $E$10:AW10)</f>
        <v>0</v>
      </c>
      <c r="AX13" s="23">
        <f>NPV(Scenarios!$Q$33, $E$10:AX10)</f>
        <v>0</v>
      </c>
      <c r="AY13" s="23">
        <f>NPV(Scenarios!$Q$33, $E$10:AY10)</f>
        <v>0</v>
      </c>
      <c r="AZ13" s="23">
        <f>NPV(Scenarios!$Q$33, $E$10:AZ10)</f>
        <v>0</v>
      </c>
      <c r="BA13" s="23">
        <f>NPV(Scenarios!$Q$33, $E$10:BA10)</f>
        <v>0</v>
      </c>
      <c r="BB13" s="23">
        <f>NPV(Scenarios!$Q$33, $E$10:BB10)</f>
        <v>0</v>
      </c>
      <c r="BC13" s="23">
        <f>NPV(Scenarios!$Q$33, $E$10:BC10)</f>
        <v>0</v>
      </c>
      <c r="BD13" s="23">
        <f>NPV(Scenarios!$Q$33, $E$10:BD10)</f>
        <v>0</v>
      </c>
      <c r="BE13" s="23">
        <f>NPV(Scenarios!$Q$33, $E$10:BE10)</f>
        <v>0</v>
      </c>
      <c r="BF13" s="23">
        <f>NPV(Scenarios!$Q$33, $E$10:BF10)</f>
        <v>0</v>
      </c>
      <c r="BG13" s="23">
        <f>NPV(Scenarios!$Q$33, $E$10:BG10)</f>
        <v>0</v>
      </c>
      <c r="BH13" s="23">
        <f>NPV(Scenarios!$Q$33, $E$10:BH10)</f>
        <v>0</v>
      </c>
      <c r="BI13" s="23">
        <f>NPV(Scenarios!$Q$33, $E$10:BI10)</f>
        <v>0</v>
      </c>
      <c r="BJ13" s="23">
        <f>NPV(Scenarios!$Q$33, $E$10:BJ10)</f>
        <v>0</v>
      </c>
      <c r="BK13" s="23">
        <f>NPV(Scenarios!$Q$33, $E$10:BK10)</f>
        <v>0</v>
      </c>
      <c r="BL13" s="23">
        <f>NPV(Scenarios!$Q$33, $E$10:BL10)</f>
        <v>0</v>
      </c>
      <c r="BM13" s="23">
        <f>NPV(Scenarios!$Q$33, $E$10:BM10)</f>
        <v>0</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t="e">
        <f>SUM(E16:BM16)</f>
        <v>#N/A</v>
      </c>
      <c r="D16" s="113"/>
      <c r="E16" s="113" t="e">
        <f>HLOOKUP($F$5, Scenarios!$D$7:$AD$27, MATCH($B$16, Scenarios!$C$7:$C$28, FALSE), FALSE)</f>
        <v>#N/A</v>
      </c>
      <c r="F16" s="113" t="e">
        <f>HLOOKUP($F$5, Scenarios!$D$7:$AD$27, MATCH($B$16, Scenarios!$C$7:$C$28, FALSE), FALSE)</f>
        <v>#N/A</v>
      </c>
      <c r="G16" s="113" t="e">
        <f>HLOOKUP($F$5, Scenarios!$D$7:$AD$27, MATCH($B$16, Scenarios!$C$7:$C$28, FALSE), FALSE)</f>
        <v>#N/A</v>
      </c>
      <c r="H16" s="113" t="e">
        <f>HLOOKUP($F$5, Scenarios!$D$7:$AD$27, MATCH($B$16, Scenarios!$C$7:$C$28, FALSE), FALSE)</f>
        <v>#N/A</v>
      </c>
      <c r="I16" s="113" t="e">
        <f>HLOOKUP($F$5, Scenarios!$D$7:$AD$27, MATCH($B$16, Scenarios!$C$7:$C$28, FALSE), FALSE)</f>
        <v>#N/A</v>
      </c>
      <c r="J16" s="113" t="e">
        <f>HLOOKUP($F$5, Scenarios!$D$7:$AD$27, MATCH($B$16, Scenarios!$C$7:$C$28, FALSE), FALSE)</f>
        <v>#N/A</v>
      </c>
      <c r="K16" s="113" t="e">
        <f>HLOOKUP($F$5, Scenarios!$D$7:$AD$27, MATCH($B$16, Scenarios!$C$7:$C$28, FALSE), FALSE)</f>
        <v>#N/A</v>
      </c>
      <c r="L16" s="113" t="e">
        <f>HLOOKUP($F$5, Scenarios!$D$7:$AD$27, MATCH($B$16, Scenarios!$C$7:$C$28, FALSE), FALSE)</f>
        <v>#N/A</v>
      </c>
      <c r="M16" s="113" t="e">
        <f>HLOOKUP($F$5, Scenarios!$D$7:$AD$27, MATCH($B$16, Scenarios!$C$7:$C$28, FALSE), FALSE)</f>
        <v>#N/A</v>
      </c>
      <c r="N16" s="113" t="e">
        <f>HLOOKUP($F$5, Scenarios!$D$7:$AD$27, MATCH($B$16, Scenarios!$C$7:$C$28, FALSE), FALSE)</f>
        <v>#N/A</v>
      </c>
      <c r="O16" s="113" t="e">
        <f>HLOOKUP($F$5, Scenarios!$D$7:$AD$27, MATCH($B$16, Scenarios!$C$7:$C$28, FALSE), FALSE)</f>
        <v>#N/A</v>
      </c>
      <c r="P16" s="113" t="e">
        <f>HLOOKUP($F$5, Scenarios!$D$7:$AD$27, MATCH($B$16, Scenarios!$C$7:$C$28, FALSE), FALSE)</f>
        <v>#N/A</v>
      </c>
      <c r="Q16" s="113" t="e">
        <f>HLOOKUP($F$5, Scenarios!$D$7:$AD$27, MATCH($B$16, Scenarios!$C$7:$C$28, FALSE), FALSE)</f>
        <v>#N/A</v>
      </c>
      <c r="R16" s="113" t="e">
        <f>HLOOKUP($F$5, Scenarios!$D$7:$AD$27, MATCH($B$16, Scenarios!$C$7:$C$28, FALSE), FALSE)</f>
        <v>#N/A</v>
      </c>
      <c r="S16" s="113" t="e">
        <f>HLOOKUP($F$5, Scenarios!$D$7:$AD$27, MATCH($B$16, Scenarios!$C$7:$C$28, FALSE), FALSE)</f>
        <v>#N/A</v>
      </c>
      <c r="T16" s="113" t="e">
        <f>HLOOKUP($F$5, Scenarios!$D$7:$AD$27, MATCH($B$16, Scenarios!$C$7:$C$28, FALSE), FALSE)</f>
        <v>#N/A</v>
      </c>
      <c r="U16" s="113" t="e">
        <f>HLOOKUP($F$5, Scenarios!$D$7:$AD$27, MATCH($B$16, Scenarios!$C$7:$C$28, FALSE), FALSE)</f>
        <v>#N/A</v>
      </c>
      <c r="V16" s="113" t="e">
        <f>HLOOKUP($F$5, Scenarios!$D$7:$AD$27, MATCH($B$16, Scenarios!$C$7:$C$28, FALSE), FALSE)</f>
        <v>#N/A</v>
      </c>
      <c r="W16" s="113" t="e">
        <f>HLOOKUP($F$5, Scenarios!$D$7:$AD$27, MATCH($B$16, Scenarios!$C$7:$C$28, FALSE), FALSE)</f>
        <v>#N/A</v>
      </c>
      <c r="X16" s="113" t="e">
        <f>HLOOKUP($F$5, Scenarios!$D$7:$AD$27, MATCH($B$16, Scenarios!$C$7:$C$28, FALSE), FALSE)</f>
        <v>#N/A</v>
      </c>
      <c r="Y16" s="113" t="e">
        <f>HLOOKUP($F$5, Scenarios!$D$7:$AD$27, MATCH($B$16, Scenarios!$C$7:$C$28, FALSE), FALSE)</f>
        <v>#N/A</v>
      </c>
      <c r="Z16" s="113" t="e">
        <f>HLOOKUP($F$5, Scenarios!$D$7:$AD$27, MATCH($B$16, Scenarios!$C$7:$C$28, FALSE), FALSE)</f>
        <v>#N/A</v>
      </c>
      <c r="AA16" s="113" t="e">
        <f>HLOOKUP($F$5, Scenarios!$D$7:$AD$27, MATCH($B$16, Scenarios!$C$7:$C$28, FALSE), FALSE)</f>
        <v>#N/A</v>
      </c>
      <c r="AB16" s="113" t="e">
        <f>HLOOKUP($F$5, Scenarios!$D$7:$AD$27, MATCH($B$16, Scenarios!$C$7:$C$28, FALSE), FALSE)</f>
        <v>#N/A</v>
      </c>
      <c r="AC16" s="113" t="e">
        <f>HLOOKUP($F$5, Scenarios!$D$7:$AD$27, MATCH($B$16, Scenarios!$C$7:$C$28, FALSE), FALSE)</f>
        <v>#N/A</v>
      </c>
      <c r="AD16" s="113" t="e">
        <f>HLOOKUP($F$5, Scenarios!$D$7:$AD$27, MATCH($B$16, Scenarios!$C$7:$C$28, FALSE), FALSE)</f>
        <v>#N/A</v>
      </c>
      <c r="AE16" s="113" t="e">
        <f>HLOOKUP($F$5, Scenarios!$D$7:$AD$27, MATCH($B$16, Scenarios!$C$7:$C$28, FALSE), FALSE)</f>
        <v>#N/A</v>
      </c>
      <c r="AF16" s="113" t="e">
        <f>HLOOKUP($F$5, Scenarios!$D$7:$AD$27, MATCH($B$16, Scenarios!$C$7:$C$28, FALSE), FALSE)</f>
        <v>#N/A</v>
      </c>
      <c r="AG16" s="113" t="e">
        <f>HLOOKUP($F$5, Scenarios!$D$7:$AD$27, MATCH($B$16, Scenarios!$C$7:$C$28, FALSE), FALSE)</f>
        <v>#N/A</v>
      </c>
      <c r="AH16" s="113" t="e">
        <f>HLOOKUP($F$5, Scenarios!$D$7:$AD$27, MATCH($B$16, Scenarios!$C$7:$C$28, FALSE), FALSE)</f>
        <v>#N/A</v>
      </c>
      <c r="AI16" s="113" t="e">
        <f>HLOOKUP($F$5, Scenarios!$D$7:$AD$27, MATCH($B$16, Scenarios!$C$7:$C$28, FALSE), FALSE)</f>
        <v>#N/A</v>
      </c>
      <c r="AJ16" s="113" t="e">
        <f>HLOOKUP($F$5, Scenarios!$D$7:$AD$27, MATCH($B$16, Scenarios!$C$7:$C$28, FALSE), FALSE)</f>
        <v>#N/A</v>
      </c>
      <c r="AK16" s="113" t="e">
        <f>HLOOKUP($F$5, Scenarios!$D$7:$AD$27, MATCH($B$16, Scenarios!$C$7:$C$28, FALSE), FALSE)</f>
        <v>#N/A</v>
      </c>
      <c r="AL16" s="113" t="e">
        <f>HLOOKUP($F$5, Scenarios!$D$7:$AD$27, MATCH($B$16, Scenarios!$C$7:$C$28, FALSE), FALSE)</f>
        <v>#N/A</v>
      </c>
      <c r="AM16" s="113" t="e">
        <f>HLOOKUP($F$5, Scenarios!$D$7:$AD$27, MATCH($B$16, Scenarios!$C$7:$C$28, FALSE), FALSE)</f>
        <v>#N/A</v>
      </c>
      <c r="AN16" s="113" t="e">
        <f>HLOOKUP($F$5, Scenarios!$D$7:$AD$27, MATCH($B$16, Scenarios!$C$7:$C$28, FALSE), FALSE)</f>
        <v>#N/A</v>
      </c>
      <c r="AO16" s="113" t="e">
        <f>HLOOKUP($F$5, Scenarios!$D$7:$AD$27, MATCH($B$16, Scenarios!$C$7:$C$28, FALSE), FALSE)</f>
        <v>#N/A</v>
      </c>
      <c r="AP16" s="113" t="e">
        <f>HLOOKUP($F$5, Scenarios!$D$7:$AD$27, MATCH($B$16, Scenarios!$C$7:$C$28, FALSE), FALSE)</f>
        <v>#N/A</v>
      </c>
      <c r="AQ16" s="113" t="e">
        <f>HLOOKUP($F$5, Scenarios!$D$7:$AD$27, MATCH($B$16, Scenarios!$C$7:$C$28, FALSE), FALSE)</f>
        <v>#N/A</v>
      </c>
      <c r="AR16" s="113" t="e">
        <f>HLOOKUP($F$5, Scenarios!$D$7:$AD$27, MATCH($B$16, Scenarios!$C$7:$C$28, FALSE), FALSE)</f>
        <v>#N/A</v>
      </c>
      <c r="AS16" s="113" t="e">
        <f>HLOOKUP($F$5, Scenarios!$D$7:$AD$27, MATCH($B$16, Scenarios!$C$7:$C$28, FALSE), FALSE)</f>
        <v>#N/A</v>
      </c>
      <c r="AT16" s="113" t="e">
        <f>HLOOKUP($F$5, Scenarios!$D$7:$AD$27, MATCH($B$16, Scenarios!$C$7:$C$28, FALSE), FALSE)</f>
        <v>#N/A</v>
      </c>
      <c r="AU16" s="113" t="e">
        <f>HLOOKUP($F$5, Scenarios!$D$7:$AD$27, MATCH($B$16, Scenarios!$C$7:$C$28, FALSE), FALSE)</f>
        <v>#N/A</v>
      </c>
      <c r="AV16" s="113" t="e">
        <f>HLOOKUP($F$5, Scenarios!$D$7:$AD$27, MATCH($B$16, Scenarios!$C$7:$C$28, FALSE), FALSE)</f>
        <v>#N/A</v>
      </c>
      <c r="AW16" s="113" t="e">
        <f>HLOOKUP($F$5, Scenarios!$D$7:$AD$27, MATCH($B$16, Scenarios!$C$7:$C$28, FALSE), FALSE)</f>
        <v>#N/A</v>
      </c>
      <c r="AX16" s="113" t="e">
        <f>HLOOKUP($F$5, Scenarios!$D$7:$AD$27, MATCH($B$16, Scenarios!$C$7:$C$28, FALSE), FALSE)</f>
        <v>#N/A</v>
      </c>
      <c r="AY16" s="113" t="e">
        <f>HLOOKUP($F$5, Scenarios!$D$7:$AD$27, MATCH($B$16, Scenarios!$C$7:$C$28, FALSE), FALSE)</f>
        <v>#N/A</v>
      </c>
      <c r="AZ16" s="113" t="e">
        <f>HLOOKUP($F$5, Scenarios!$D$7:$AD$27, MATCH($B$16, Scenarios!$C$7:$C$28, FALSE), FALSE)</f>
        <v>#N/A</v>
      </c>
      <c r="BA16" s="113" t="e">
        <f>HLOOKUP($F$5, Scenarios!$D$7:$AD$27, MATCH($B$16, Scenarios!$C$7:$C$28, FALSE), FALSE)</f>
        <v>#N/A</v>
      </c>
      <c r="BB16" s="113" t="e">
        <f>HLOOKUP($F$5, Scenarios!$D$7:$AD$27, MATCH($B$16, Scenarios!$C$7:$C$28, FALSE), FALSE)</f>
        <v>#N/A</v>
      </c>
      <c r="BC16" s="113" t="e">
        <f>HLOOKUP($F$5, Scenarios!$D$7:$AD$27, MATCH($B$16, Scenarios!$C$7:$C$28, FALSE), FALSE)</f>
        <v>#N/A</v>
      </c>
      <c r="BD16" s="113" t="e">
        <f>HLOOKUP($F$5, Scenarios!$D$7:$AD$27, MATCH($B$16, Scenarios!$C$7:$C$28, FALSE), FALSE)</f>
        <v>#N/A</v>
      </c>
      <c r="BE16" s="113" t="e">
        <f>HLOOKUP($F$5, Scenarios!$D$7:$AD$27, MATCH($B$16, Scenarios!$C$7:$C$28, FALSE), FALSE)</f>
        <v>#N/A</v>
      </c>
      <c r="BF16" s="113" t="e">
        <f>HLOOKUP($F$5, Scenarios!$D$7:$AD$27, MATCH($B$16, Scenarios!$C$7:$C$28, FALSE), FALSE)</f>
        <v>#N/A</v>
      </c>
      <c r="BG16" s="113" t="e">
        <f>HLOOKUP($F$5, Scenarios!$D$7:$AD$27, MATCH($B$16, Scenarios!$C$7:$C$28, FALSE), FALSE)</f>
        <v>#N/A</v>
      </c>
      <c r="BH16" s="113" t="e">
        <f>HLOOKUP($F$5, Scenarios!$D$7:$AD$27, MATCH($B$16, Scenarios!$C$7:$C$28, FALSE), FALSE)</f>
        <v>#N/A</v>
      </c>
      <c r="BI16" s="113" t="e">
        <f>HLOOKUP($F$5, Scenarios!$D$7:$AD$27, MATCH($B$16, Scenarios!$C$7:$C$28, FALSE), FALSE)</f>
        <v>#N/A</v>
      </c>
      <c r="BJ16" s="113" t="e">
        <f>HLOOKUP($F$5, Scenarios!$D$7:$AD$27, MATCH($B$16, Scenarios!$C$7:$C$28, FALSE), FALSE)</f>
        <v>#N/A</v>
      </c>
      <c r="BK16" s="113" t="e">
        <f>HLOOKUP($F$5, Scenarios!$D$7:$AD$27, MATCH($B$16, Scenarios!$C$7:$C$28, FALSE), FALSE)</f>
        <v>#N/A</v>
      </c>
      <c r="BL16" s="113" t="e">
        <f>HLOOKUP($F$5, Scenarios!$D$7:$AD$27, MATCH($B$16, Scenarios!$C$7:$C$28, FALSE), FALSE)</f>
        <v>#N/A</v>
      </c>
      <c r="BM16" s="113" t="e">
        <f>HLOOKUP($F$5, Scenarios!$D$7:$AD$27, MATCH($B$16, Scenarios!$C$7:$C$28, FALSE), FALSE)</f>
        <v>#N/A</v>
      </c>
    </row>
    <row r="17" spans="1:71" x14ac:dyDescent="0.35">
      <c r="B17" s="4" t="s">
        <v>99</v>
      </c>
      <c r="C17" s="107" t="e">
        <f>SUM(E17:BM17)</f>
        <v>#N/A</v>
      </c>
      <c r="D17" s="5"/>
      <c r="E17" s="5" t="e">
        <f>HLOOKUP($F$5, Scenarios!$D$7:$AD$27, MATCH($B$17, Scenarios!$C$7:$C$28, FALSE), FALSE)</f>
        <v>#N/A</v>
      </c>
      <c r="F17" s="5" t="e">
        <f>HLOOKUP($F$5, Scenarios!$D$7:$AD$27, MATCH($B$17, Scenarios!$C$7:$C$28, FALSE), FALSE)</f>
        <v>#N/A</v>
      </c>
      <c r="G17" s="5" t="e">
        <f>HLOOKUP($F$5, Scenarios!$D$7:$AD$27, MATCH($B$17, Scenarios!$C$7:$C$28, FALSE), FALSE)</f>
        <v>#N/A</v>
      </c>
      <c r="H17" s="5" t="e">
        <f>HLOOKUP($F$5, Scenarios!$D$7:$AD$27, MATCH($B$17, Scenarios!$C$7:$C$28, FALSE), FALSE)</f>
        <v>#N/A</v>
      </c>
      <c r="I17" s="5" t="e">
        <f>HLOOKUP($F$5, Scenarios!$D$7:$AD$27, MATCH($B$17, Scenarios!$C$7:$C$28, FALSE), FALSE)</f>
        <v>#N/A</v>
      </c>
      <c r="J17" s="5" t="e">
        <f>HLOOKUP($F$5, Scenarios!$D$7:$AD$27, MATCH($B$17, Scenarios!$C$7:$C$28, FALSE), FALSE)</f>
        <v>#N/A</v>
      </c>
      <c r="K17" s="5" t="e">
        <f>HLOOKUP($F$5, Scenarios!$D$7:$AD$27, MATCH($B$17, Scenarios!$C$7:$C$28, FALSE), FALSE)</f>
        <v>#N/A</v>
      </c>
      <c r="L17" s="5" t="e">
        <f>HLOOKUP($F$5, Scenarios!$D$7:$AD$27, MATCH($B$17, Scenarios!$C$7:$C$28, FALSE), FALSE)</f>
        <v>#N/A</v>
      </c>
      <c r="M17" s="5" t="e">
        <f>HLOOKUP($F$5, Scenarios!$D$7:$AD$27, MATCH($B$17, Scenarios!$C$7:$C$28, FALSE), FALSE)</f>
        <v>#N/A</v>
      </c>
      <c r="N17" s="5" t="e">
        <f>HLOOKUP($F$5, Scenarios!$D$7:$AD$27, MATCH($B$17, Scenarios!$C$7:$C$28, FALSE), FALSE)</f>
        <v>#N/A</v>
      </c>
      <c r="O17" s="5" t="e">
        <f>HLOOKUP($F$5, Scenarios!$D$7:$AD$27, MATCH($B$17, Scenarios!$C$7:$C$28, FALSE), FALSE)</f>
        <v>#N/A</v>
      </c>
      <c r="P17" s="5" t="e">
        <f>HLOOKUP($F$5, Scenarios!$D$7:$AD$27, MATCH($B$17, Scenarios!$C$7:$C$28, FALSE), FALSE)</f>
        <v>#N/A</v>
      </c>
      <c r="Q17" s="5" t="e">
        <f>HLOOKUP($F$5, Scenarios!$D$7:$AD$27, MATCH($B$17, Scenarios!$C$7:$C$28, FALSE), FALSE)</f>
        <v>#N/A</v>
      </c>
      <c r="R17" s="5" t="e">
        <f>HLOOKUP($F$5, Scenarios!$D$7:$AD$27, MATCH($B$17, Scenarios!$C$7:$C$28, FALSE), FALSE)</f>
        <v>#N/A</v>
      </c>
      <c r="S17" s="5" t="e">
        <f>HLOOKUP($F$5, Scenarios!$D$7:$AD$27, MATCH($B$17, Scenarios!$C$7:$C$28, FALSE), FALSE)</f>
        <v>#N/A</v>
      </c>
      <c r="T17" s="5" t="e">
        <f>HLOOKUP($F$5, Scenarios!$D$7:$AD$27, MATCH($B$17, Scenarios!$C$7:$C$28, FALSE), FALSE)</f>
        <v>#N/A</v>
      </c>
      <c r="U17" s="5" t="e">
        <f>HLOOKUP($F$5, Scenarios!$D$7:$AD$27, MATCH($B$17, Scenarios!$C$7:$C$28, FALSE), FALSE)</f>
        <v>#N/A</v>
      </c>
      <c r="V17" s="5" t="e">
        <f>HLOOKUP($F$5, Scenarios!$D$7:$AD$27, MATCH($B$17, Scenarios!$C$7:$C$28, FALSE), FALSE)</f>
        <v>#N/A</v>
      </c>
      <c r="W17" s="5" t="e">
        <f>HLOOKUP($F$5, Scenarios!$D$7:$AD$27, MATCH($B$17, Scenarios!$C$7:$C$28, FALSE), FALSE)</f>
        <v>#N/A</v>
      </c>
      <c r="X17" s="5" t="e">
        <f>HLOOKUP($F$5, Scenarios!$D$7:$AD$27, MATCH($B$17, Scenarios!$C$7:$C$28, FALSE), FALSE)</f>
        <v>#N/A</v>
      </c>
      <c r="Y17" s="5" t="e">
        <f>HLOOKUP($F$5, Scenarios!$D$7:$AD$27, MATCH($B$17, Scenarios!$C$7:$C$28, FALSE), FALSE)</f>
        <v>#N/A</v>
      </c>
      <c r="Z17" s="5" t="e">
        <f>HLOOKUP($F$5, Scenarios!$D$7:$AD$27, MATCH($B$17, Scenarios!$C$7:$C$28, FALSE), FALSE)</f>
        <v>#N/A</v>
      </c>
      <c r="AA17" s="5" t="e">
        <f>HLOOKUP($F$5, Scenarios!$D$7:$AD$27, MATCH($B$17, Scenarios!$C$7:$C$28, FALSE), FALSE)</f>
        <v>#N/A</v>
      </c>
      <c r="AB17" s="5" t="e">
        <f>HLOOKUP($F$5, Scenarios!$D$7:$AD$27, MATCH($B$17, Scenarios!$C$7:$C$28, FALSE), FALSE)</f>
        <v>#N/A</v>
      </c>
      <c r="AC17" s="5" t="e">
        <f>HLOOKUP($F$5, Scenarios!$D$7:$AD$27, MATCH($B$17, Scenarios!$C$7:$C$28, FALSE), FALSE)</f>
        <v>#N/A</v>
      </c>
      <c r="AD17" s="5" t="e">
        <f>HLOOKUP($F$5, Scenarios!$D$7:$AD$27, MATCH($B$17, Scenarios!$C$7:$C$28, FALSE), FALSE)</f>
        <v>#N/A</v>
      </c>
      <c r="AE17" s="5" t="e">
        <f>HLOOKUP($F$5, Scenarios!$D$7:$AD$27, MATCH($B$17, Scenarios!$C$7:$C$28, FALSE), FALSE)</f>
        <v>#N/A</v>
      </c>
      <c r="AF17" s="5" t="e">
        <f>HLOOKUP($F$5, Scenarios!$D$7:$AD$27, MATCH($B$17, Scenarios!$C$7:$C$28, FALSE), FALSE)</f>
        <v>#N/A</v>
      </c>
      <c r="AG17" s="5" t="e">
        <f>HLOOKUP($F$5, Scenarios!$D$7:$AD$27, MATCH($B$17, Scenarios!$C$7:$C$28, FALSE), FALSE)</f>
        <v>#N/A</v>
      </c>
      <c r="AH17" s="5" t="e">
        <f>HLOOKUP($F$5, Scenarios!$D$7:$AD$27, MATCH($B$17, Scenarios!$C$7:$C$28, FALSE), FALSE)</f>
        <v>#N/A</v>
      </c>
      <c r="AI17" s="5" t="e">
        <f>HLOOKUP($F$5, Scenarios!$D$7:$AD$27, MATCH($B$17, Scenarios!$C$7:$C$28, FALSE), FALSE)</f>
        <v>#N/A</v>
      </c>
      <c r="AJ17" s="5" t="e">
        <f>HLOOKUP($F$5, Scenarios!$D$7:$AD$27, MATCH($B$17, Scenarios!$C$7:$C$28, FALSE), FALSE)</f>
        <v>#N/A</v>
      </c>
      <c r="AK17" s="5" t="e">
        <f>HLOOKUP($F$5, Scenarios!$D$7:$AD$27, MATCH($B$17, Scenarios!$C$7:$C$28, FALSE), FALSE)</f>
        <v>#N/A</v>
      </c>
      <c r="AL17" s="5" t="e">
        <f>HLOOKUP($F$5, Scenarios!$D$7:$AD$27, MATCH($B$17, Scenarios!$C$7:$C$28, FALSE), FALSE)</f>
        <v>#N/A</v>
      </c>
      <c r="AM17" s="5" t="e">
        <f>HLOOKUP($F$5, Scenarios!$D$7:$AD$27, MATCH($B$17, Scenarios!$C$7:$C$28, FALSE), FALSE)</f>
        <v>#N/A</v>
      </c>
      <c r="AN17" s="5" t="e">
        <f>HLOOKUP($F$5, Scenarios!$D$7:$AD$27, MATCH($B$17, Scenarios!$C$7:$C$28, FALSE), FALSE)</f>
        <v>#N/A</v>
      </c>
      <c r="AO17" s="5" t="e">
        <f>HLOOKUP($F$5, Scenarios!$D$7:$AD$27, MATCH($B$17, Scenarios!$C$7:$C$28, FALSE), FALSE)</f>
        <v>#N/A</v>
      </c>
      <c r="AP17" s="5" t="e">
        <f>HLOOKUP($F$5, Scenarios!$D$7:$AD$27, MATCH($B$17, Scenarios!$C$7:$C$28, FALSE), FALSE)</f>
        <v>#N/A</v>
      </c>
      <c r="AQ17" s="5" t="e">
        <f>HLOOKUP($F$5, Scenarios!$D$7:$AD$27, MATCH($B$17, Scenarios!$C$7:$C$28, FALSE), FALSE)</f>
        <v>#N/A</v>
      </c>
      <c r="AR17" s="5" t="e">
        <f>HLOOKUP($F$5, Scenarios!$D$7:$AD$27, MATCH($B$17, Scenarios!$C$7:$C$28, FALSE), FALSE)</f>
        <v>#N/A</v>
      </c>
      <c r="AS17" s="5" t="e">
        <f>HLOOKUP($F$5, Scenarios!$D$7:$AD$27, MATCH($B$17, Scenarios!$C$7:$C$28, FALSE), FALSE)</f>
        <v>#N/A</v>
      </c>
      <c r="AT17" s="5" t="e">
        <f>HLOOKUP($F$5, Scenarios!$D$7:$AD$27, MATCH($B$17, Scenarios!$C$7:$C$28, FALSE), FALSE)</f>
        <v>#N/A</v>
      </c>
      <c r="AU17" s="5" t="e">
        <f>HLOOKUP($F$5, Scenarios!$D$7:$AD$27, MATCH($B$17, Scenarios!$C$7:$C$28, FALSE), FALSE)</f>
        <v>#N/A</v>
      </c>
      <c r="AV17" s="5" t="e">
        <f>HLOOKUP($F$5, Scenarios!$D$7:$AD$27, MATCH($B$17, Scenarios!$C$7:$C$28, FALSE), FALSE)</f>
        <v>#N/A</v>
      </c>
      <c r="AW17" s="5" t="e">
        <f>HLOOKUP($F$5, Scenarios!$D$7:$AD$27, MATCH($B$17, Scenarios!$C$7:$C$28, FALSE), FALSE)</f>
        <v>#N/A</v>
      </c>
      <c r="AX17" s="5" t="e">
        <f>HLOOKUP($F$5, Scenarios!$D$7:$AD$27, MATCH($B$17, Scenarios!$C$7:$C$28, FALSE), FALSE)</f>
        <v>#N/A</v>
      </c>
      <c r="AY17" s="5" t="e">
        <f>HLOOKUP($F$5, Scenarios!$D$7:$AD$27, MATCH($B$17, Scenarios!$C$7:$C$28, FALSE), FALSE)</f>
        <v>#N/A</v>
      </c>
      <c r="AZ17" s="5" t="e">
        <f>HLOOKUP($F$5, Scenarios!$D$7:$AD$27, MATCH($B$17, Scenarios!$C$7:$C$28, FALSE), FALSE)</f>
        <v>#N/A</v>
      </c>
      <c r="BA17" s="5" t="e">
        <f>HLOOKUP($F$5, Scenarios!$D$7:$AD$27, MATCH($B$17, Scenarios!$C$7:$C$28, FALSE), FALSE)</f>
        <v>#N/A</v>
      </c>
      <c r="BB17" s="5" t="e">
        <f>HLOOKUP($F$5, Scenarios!$D$7:$AD$27, MATCH($B$17, Scenarios!$C$7:$C$28, FALSE), FALSE)</f>
        <v>#N/A</v>
      </c>
      <c r="BC17" s="5" t="e">
        <f>HLOOKUP($F$5, Scenarios!$D$7:$AD$27, MATCH($B$17, Scenarios!$C$7:$C$28, FALSE), FALSE)</f>
        <v>#N/A</v>
      </c>
      <c r="BD17" s="5" t="e">
        <f>HLOOKUP($F$5, Scenarios!$D$7:$AD$27, MATCH($B$17, Scenarios!$C$7:$C$28, FALSE), FALSE)</f>
        <v>#N/A</v>
      </c>
      <c r="BE17" s="5" t="e">
        <f>HLOOKUP($F$5, Scenarios!$D$7:$AD$27, MATCH($B$17, Scenarios!$C$7:$C$28, FALSE), FALSE)</f>
        <v>#N/A</v>
      </c>
      <c r="BF17" s="5" t="e">
        <f>HLOOKUP($F$5, Scenarios!$D$7:$AD$27, MATCH($B$17, Scenarios!$C$7:$C$28, FALSE), FALSE)</f>
        <v>#N/A</v>
      </c>
      <c r="BG17" s="5" t="e">
        <f>HLOOKUP($F$5, Scenarios!$D$7:$AD$27, MATCH($B$17, Scenarios!$C$7:$C$28, FALSE), FALSE)</f>
        <v>#N/A</v>
      </c>
      <c r="BH17" s="5" t="e">
        <f>HLOOKUP($F$5, Scenarios!$D$7:$AD$27, MATCH($B$17, Scenarios!$C$7:$C$28, FALSE), FALSE)</f>
        <v>#N/A</v>
      </c>
      <c r="BI17" s="5" t="e">
        <f>HLOOKUP($F$5, Scenarios!$D$7:$AD$27, MATCH($B$17, Scenarios!$C$7:$C$28, FALSE), FALSE)</f>
        <v>#N/A</v>
      </c>
      <c r="BJ17" s="5" t="e">
        <f>HLOOKUP($F$5, Scenarios!$D$7:$AD$27, MATCH($B$17, Scenarios!$C$7:$C$28, FALSE), FALSE)</f>
        <v>#N/A</v>
      </c>
      <c r="BK17" s="5" t="e">
        <f>HLOOKUP($F$5, Scenarios!$D$7:$AD$27, MATCH($B$17, Scenarios!$C$7:$C$28, FALSE), FALSE)</f>
        <v>#N/A</v>
      </c>
      <c r="BL17" s="5" t="e">
        <f>HLOOKUP($F$5, Scenarios!$D$7:$AD$27, MATCH($B$17, Scenarios!$C$7:$C$28, FALSE), FALSE)</f>
        <v>#N/A</v>
      </c>
      <c r="BM17" s="5" t="e">
        <f>HLOOKUP($F$5, Scenarios!$D$7:$AD$27, MATCH($B$17, Scenarios!$C$7:$C$28, FALSE), FALSE)</f>
        <v>#N/A</v>
      </c>
      <c r="BN17" s="5"/>
      <c r="BO17" s="5"/>
      <c r="BP17" s="5"/>
      <c r="BQ17" s="5"/>
      <c r="BR17" s="5"/>
      <c r="BS17" s="5"/>
    </row>
    <row r="18" spans="1:71" x14ac:dyDescent="0.35">
      <c r="B18" s="5"/>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121" t="s">
        <v>100</v>
      </c>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18" customFormat="1" x14ac:dyDescent="0.35">
      <c r="A20" s="4"/>
      <c r="B20" s="120" t="s">
        <v>101</v>
      </c>
      <c r="C20" s="122"/>
      <c r="D20" s="123"/>
      <c r="E20" s="124" t="e">
        <f>HLOOKUP($F$5, Scenarios!$D$7:AD29, MATCH($B$20, Scenarios!$C$7:$C$28, FALSE), FALSE)</f>
        <v>#N/A</v>
      </c>
      <c r="F20" s="124" t="e">
        <f>E20*(1+Scenarios!$Q$32)</f>
        <v>#N/A</v>
      </c>
      <c r="G20" s="124" t="e">
        <f>F20*(1+Scenarios!$Q$32)</f>
        <v>#N/A</v>
      </c>
      <c r="H20" s="124" t="e">
        <f>G20*(1+Scenarios!$Q$32)</f>
        <v>#N/A</v>
      </c>
      <c r="I20" s="124" t="e">
        <f>H20*(1+Scenarios!$Q$32)</f>
        <v>#N/A</v>
      </c>
      <c r="J20" s="124" t="e">
        <f>I20*(1+Scenarios!$Q$32)</f>
        <v>#N/A</v>
      </c>
      <c r="K20" s="124" t="e">
        <f>J20*(1+Scenarios!$Q$32)</f>
        <v>#N/A</v>
      </c>
      <c r="L20" s="124" t="e">
        <f>K20*(1+Scenarios!$Q$32)</f>
        <v>#N/A</v>
      </c>
      <c r="M20" s="124" t="e">
        <f>L20*(1+Scenarios!$Q$32)</f>
        <v>#N/A</v>
      </c>
      <c r="N20" s="124" t="e">
        <f>M20*(1+Scenarios!$Q$32)</f>
        <v>#N/A</v>
      </c>
      <c r="O20" s="124" t="e">
        <f>N20*(1+Scenarios!$Q$32)</f>
        <v>#N/A</v>
      </c>
      <c r="P20" s="124" t="e">
        <f>O20*(1+Scenarios!$Q$32)</f>
        <v>#N/A</v>
      </c>
      <c r="Q20" s="124" t="e">
        <f>P20*(1+Scenarios!$Q$32)</f>
        <v>#N/A</v>
      </c>
      <c r="R20" s="124" t="e">
        <f>Q20*(1+Scenarios!$Q$32)</f>
        <v>#N/A</v>
      </c>
      <c r="S20" s="124" t="e">
        <f>R20*(1+Scenarios!$Q$32)</f>
        <v>#N/A</v>
      </c>
      <c r="T20" s="124" t="e">
        <f>S20*(1+Scenarios!$Q$32)</f>
        <v>#N/A</v>
      </c>
      <c r="U20" s="124" t="e">
        <f>T20*(1+Scenarios!$Q$32)</f>
        <v>#N/A</v>
      </c>
      <c r="V20" s="124" t="e">
        <f>U20*(1+Scenarios!$Q$32)</f>
        <v>#N/A</v>
      </c>
      <c r="W20" s="124" t="e">
        <f>V20*(1+Scenarios!$Q$32)</f>
        <v>#N/A</v>
      </c>
      <c r="X20" s="124" t="e">
        <f>W20*(1+Scenarios!$Q$32)</f>
        <v>#N/A</v>
      </c>
      <c r="Y20" s="124" t="e">
        <f>X20*(1+Scenarios!$Q$32)</f>
        <v>#N/A</v>
      </c>
      <c r="Z20" s="124" t="e">
        <f>Y20*(1+Scenarios!$Q$32)</f>
        <v>#N/A</v>
      </c>
      <c r="AA20" s="124" t="e">
        <f>Z20*(1+Scenarios!$Q$32)</f>
        <v>#N/A</v>
      </c>
      <c r="AB20" s="124" t="e">
        <f>AA20*(1+Scenarios!$Q$32)</f>
        <v>#N/A</v>
      </c>
      <c r="AC20" s="124" t="e">
        <f>AB20*(1+Scenarios!$Q$32)</f>
        <v>#N/A</v>
      </c>
      <c r="AD20" s="124" t="e">
        <f>AC20*(1+Scenarios!$Q$32)</f>
        <v>#N/A</v>
      </c>
      <c r="AE20" s="124" t="e">
        <f>AD20*(1+Scenarios!$Q$32)</f>
        <v>#N/A</v>
      </c>
      <c r="AF20" s="124" t="e">
        <f>AE20*(1+Scenarios!$Q$32)</f>
        <v>#N/A</v>
      </c>
      <c r="AG20" s="124" t="e">
        <f>AF20*(1+Scenarios!$Q$32)</f>
        <v>#N/A</v>
      </c>
      <c r="AH20" s="124" t="e">
        <f>AG20*(1+Scenarios!$Q$32)</f>
        <v>#N/A</v>
      </c>
      <c r="AI20" s="124" t="e">
        <f>AH20*(1+Scenarios!$Q$32)</f>
        <v>#N/A</v>
      </c>
      <c r="AJ20" s="124" t="e">
        <f>AI20*(1+Scenarios!$Q$32)</f>
        <v>#N/A</v>
      </c>
      <c r="AK20" s="124" t="e">
        <f>AJ20*(1+Scenarios!$Q$32)</f>
        <v>#N/A</v>
      </c>
      <c r="AL20" s="124" t="e">
        <f>AK20*(1+Scenarios!$Q$32)</f>
        <v>#N/A</v>
      </c>
      <c r="AM20" s="124" t="e">
        <f>AL20*(1+Scenarios!$Q$32)</f>
        <v>#N/A</v>
      </c>
      <c r="AN20" s="124" t="e">
        <f>AM20*(1+Scenarios!$Q$32)</f>
        <v>#N/A</v>
      </c>
      <c r="AO20" s="124" t="e">
        <f>AN20*(1+Scenarios!$Q$32)</f>
        <v>#N/A</v>
      </c>
      <c r="AP20" s="124" t="e">
        <f>AO20*(1+Scenarios!$Q$32)</f>
        <v>#N/A</v>
      </c>
      <c r="AQ20" s="124" t="e">
        <f>AP20*(1+Scenarios!$Q$32)</f>
        <v>#N/A</v>
      </c>
      <c r="AR20" s="124" t="e">
        <f>AQ20*(1+Scenarios!$Q$32)</f>
        <v>#N/A</v>
      </c>
      <c r="AS20" s="124" t="e">
        <f>AR20*(1+Scenarios!$Q$32)</f>
        <v>#N/A</v>
      </c>
      <c r="AT20" s="124" t="e">
        <f>AS20*(1+Scenarios!$Q$32)</f>
        <v>#N/A</v>
      </c>
      <c r="AU20" s="124" t="e">
        <f>AT20*(1+Scenarios!$Q$32)</f>
        <v>#N/A</v>
      </c>
      <c r="AV20" s="124" t="e">
        <f>AU20*(1+Scenarios!$Q$32)</f>
        <v>#N/A</v>
      </c>
      <c r="AW20" s="124" t="e">
        <f>AV20*(1+Scenarios!$Q$32)</f>
        <v>#N/A</v>
      </c>
      <c r="AX20" s="124" t="e">
        <f>AW20*(1+Scenarios!$Q$32)</f>
        <v>#N/A</v>
      </c>
      <c r="AY20" s="124" t="e">
        <f>AX20*(1+Scenarios!$Q$32)</f>
        <v>#N/A</v>
      </c>
      <c r="AZ20" s="124" t="e">
        <f>AY20*(1+Scenarios!$Q$32)</f>
        <v>#N/A</v>
      </c>
      <c r="BA20" s="124" t="e">
        <f>AZ20*(1+Scenarios!$Q$32)</f>
        <v>#N/A</v>
      </c>
      <c r="BB20" s="124" t="e">
        <f>BA20*(1+Scenarios!$Q$32)</f>
        <v>#N/A</v>
      </c>
      <c r="BC20" s="124" t="e">
        <f>BB20*(1+Scenarios!$Q$32)</f>
        <v>#N/A</v>
      </c>
      <c r="BD20" s="124" t="e">
        <f>BC20*(1+Scenarios!$Q$32)</f>
        <v>#N/A</v>
      </c>
      <c r="BE20" s="124" t="e">
        <f>BD20*(1+Scenarios!$Q$32)</f>
        <v>#N/A</v>
      </c>
      <c r="BF20" s="124" t="e">
        <f>BE20*(1+Scenarios!$Q$32)</f>
        <v>#N/A</v>
      </c>
      <c r="BG20" s="124" t="e">
        <f>BF20*(1+Scenarios!$Q$32)</f>
        <v>#N/A</v>
      </c>
      <c r="BH20" s="124" t="e">
        <f>BG20*(1+Scenarios!$Q$32)</f>
        <v>#N/A</v>
      </c>
      <c r="BI20" s="124" t="e">
        <f>BH20*(1+Scenarios!$Q$32)</f>
        <v>#N/A</v>
      </c>
      <c r="BJ20" s="124" t="e">
        <f>BI20*(1+Scenarios!$Q$32)</f>
        <v>#N/A</v>
      </c>
      <c r="BK20" s="124" t="e">
        <f>BJ20*(1+Scenarios!$Q$32)</f>
        <v>#N/A</v>
      </c>
      <c r="BL20" s="124" t="e">
        <f>BK20*(1+Scenarios!$Q$32)</f>
        <v>#N/A</v>
      </c>
      <c r="BM20" s="124" t="e">
        <f>BL20*(1+Scenarios!$Q$32)</f>
        <v>#N/A</v>
      </c>
      <c r="BN20" s="124"/>
      <c r="BO20" s="124"/>
      <c r="BP20" s="124"/>
      <c r="BQ20" s="124"/>
      <c r="BR20" s="124"/>
      <c r="BS20" s="124"/>
    </row>
    <row r="21" spans="1:71" s="23" customFormat="1" x14ac:dyDescent="0.35">
      <c r="A21" s="129"/>
      <c r="B21" s="47" t="s">
        <v>102</v>
      </c>
      <c r="C21" s="107"/>
      <c r="E21" s="5" t="e">
        <f>HLOOKUP($F$5, Scenarios!$D$7:AD29, MATCH($B$21, Scenarios!$C$7:$C$28, FALSE), FALSE)</f>
        <v>#N/A</v>
      </c>
      <c r="F21" s="5" t="e">
        <f>E21*(1+Scenarios!$Q$32)</f>
        <v>#N/A</v>
      </c>
      <c r="G21" s="5" t="e">
        <f>F21*(1+Scenarios!$Q$32)</f>
        <v>#N/A</v>
      </c>
      <c r="H21" s="5" t="e">
        <f>G21*(1+Scenarios!$Q$32)</f>
        <v>#N/A</v>
      </c>
      <c r="I21" s="5" t="e">
        <f>H21*(1+Scenarios!$Q$32)</f>
        <v>#N/A</v>
      </c>
      <c r="J21" s="5" t="e">
        <f>I21*(1+Scenarios!$Q$32)</f>
        <v>#N/A</v>
      </c>
      <c r="K21" s="5" t="e">
        <f>J21*(1+Scenarios!$Q$32)</f>
        <v>#N/A</v>
      </c>
      <c r="L21" s="5" t="e">
        <f>K21*(1+Scenarios!$Q$32)</f>
        <v>#N/A</v>
      </c>
      <c r="M21" s="5" t="e">
        <f>L21*(1+Scenarios!$Q$32)</f>
        <v>#N/A</v>
      </c>
      <c r="N21" s="5" t="e">
        <f>M21*(1+Scenarios!$Q$32)</f>
        <v>#N/A</v>
      </c>
      <c r="O21" s="5" t="e">
        <f>N21*(1+Scenarios!$Q$32)</f>
        <v>#N/A</v>
      </c>
      <c r="P21" s="5" t="e">
        <f>O21*(1+Scenarios!$Q$32)</f>
        <v>#N/A</v>
      </c>
      <c r="Q21" s="5" t="e">
        <f>P21*(1+Scenarios!$Q$32)</f>
        <v>#N/A</v>
      </c>
      <c r="R21" s="5" t="e">
        <f>Q21*(1+Scenarios!$Q$32)</f>
        <v>#N/A</v>
      </c>
      <c r="S21" s="5" t="e">
        <f>R21*(1+Scenarios!$Q$32)</f>
        <v>#N/A</v>
      </c>
      <c r="T21" s="5" t="e">
        <f>S21*(1+Scenarios!$Q$32)</f>
        <v>#N/A</v>
      </c>
      <c r="U21" s="5" t="e">
        <f>T21*(1+Scenarios!$Q$32)</f>
        <v>#N/A</v>
      </c>
      <c r="V21" s="5" t="e">
        <f>U21*(1+Scenarios!$Q$32)</f>
        <v>#N/A</v>
      </c>
      <c r="W21" s="5" t="e">
        <f>V21*(1+Scenarios!$Q$32)</f>
        <v>#N/A</v>
      </c>
      <c r="X21" s="5" t="e">
        <f>W21*(1+Scenarios!$Q$32)</f>
        <v>#N/A</v>
      </c>
      <c r="Y21" s="5" t="e">
        <f>X21*(1+Scenarios!$Q$32)</f>
        <v>#N/A</v>
      </c>
      <c r="Z21" s="5" t="e">
        <f>Y21*(1+Scenarios!$Q$32)</f>
        <v>#N/A</v>
      </c>
      <c r="AA21" s="5" t="e">
        <f>Z21*(1+Scenarios!$Q$32)</f>
        <v>#N/A</v>
      </c>
      <c r="AB21" s="5" t="e">
        <f>AA21*(1+Scenarios!$Q$32)</f>
        <v>#N/A</v>
      </c>
      <c r="AC21" s="5" t="e">
        <f>AB21*(1+Scenarios!$Q$32)</f>
        <v>#N/A</v>
      </c>
      <c r="AD21" s="5" t="e">
        <f>AC21*(1+Scenarios!$Q$32)</f>
        <v>#N/A</v>
      </c>
      <c r="AE21" s="5" t="e">
        <f>AD21*(1+Scenarios!$Q$32)</f>
        <v>#N/A</v>
      </c>
      <c r="AF21" s="5" t="e">
        <f>AE21*(1+Scenarios!$Q$32)</f>
        <v>#N/A</v>
      </c>
      <c r="AG21" s="5" t="e">
        <f>AF21*(1+Scenarios!$Q$32)</f>
        <v>#N/A</v>
      </c>
      <c r="AH21" s="5" t="e">
        <f>AG21*(1+Scenarios!$Q$32)</f>
        <v>#N/A</v>
      </c>
      <c r="AI21" s="5" t="e">
        <f>AH21*(1+Scenarios!$Q$32)</f>
        <v>#N/A</v>
      </c>
      <c r="AJ21" s="5" t="e">
        <f>AI21*(1+Scenarios!$Q$32)</f>
        <v>#N/A</v>
      </c>
      <c r="AK21" s="5" t="e">
        <f>AJ21*(1+Scenarios!$Q$32)</f>
        <v>#N/A</v>
      </c>
      <c r="AL21" s="5" t="e">
        <f>AK21*(1+Scenarios!$Q$32)</f>
        <v>#N/A</v>
      </c>
      <c r="AM21" s="5" t="e">
        <f>AL21*(1+Scenarios!$Q$32)</f>
        <v>#N/A</v>
      </c>
      <c r="AN21" s="5" t="e">
        <f>AM21*(1+Scenarios!$Q$32)</f>
        <v>#N/A</v>
      </c>
      <c r="AO21" s="5" t="e">
        <f>AN21*(1+Scenarios!$Q$32)</f>
        <v>#N/A</v>
      </c>
      <c r="AP21" s="5" t="e">
        <f>AO21*(1+Scenarios!$Q$32)</f>
        <v>#N/A</v>
      </c>
      <c r="AQ21" s="5" t="e">
        <f>AP21*(1+Scenarios!$Q$32)</f>
        <v>#N/A</v>
      </c>
      <c r="AR21" s="5" t="e">
        <f>AQ21*(1+Scenarios!$Q$32)</f>
        <v>#N/A</v>
      </c>
      <c r="AS21" s="5" t="e">
        <f>AR21*(1+Scenarios!$Q$32)</f>
        <v>#N/A</v>
      </c>
      <c r="AT21" s="5" t="e">
        <f>AS21*(1+Scenarios!$Q$32)</f>
        <v>#N/A</v>
      </c>
      <c r="AU21" s="5" t="e">
        <f>AT21*(1+Scenarios!$Q$32)</f>
        <v>#N/A</v>
      </c>
      <c r="AV21" s="5" t="e">
        <f>AU21*(1+Scenarios!$Q$32)</f>
        <v>#N/A</v>
      </c>
      <c r="AW21" s="5" t="e">
        <f>AV21*(1+Scenarios!$Q$32)</f>
        <v>#N/A</v>
      </c>
      <c r="AX21" s="5" t="e">
        <f>AW21*(1+Scenarios!$Q$32)</f>
        <v>#N/A</v>
      </c>
      <c r="AY21" s="5" t="e">
        <f>AX21*(1+Scenarios!$Q$32)</f>
        <v>#N/A</v>
      </c>
      <c r="AZ21" s="5" t="e">
        <f>AY21*(1+Scenarios!$Q$32)</f>
        <v>#N/A</v>
      </c>
      <c r="BA21" s="5" t="e">
        <f>AZ21*(1+Scenarios!$Q$32)</f>
        <v>#N/A</v>
      </c>
      <c r="BB21" s="5" t="e">
        <f>BA21*(1+Scenarios!$Q$32)</f>
        <v>#N/A</v>
      </c>
      <c r="BC21" s="5" t="e">
        <f>BB21*(1+Scenarios!$Q$32)</f>
        <v>#N/A</v>
      </c>
      <c r="BD21" s="5" t="e">
        <f>BC21*(1+Scenarios!$Q$32)</f>
        <v>#N/A</v>
      </c>
      <c r="BE21" s="5" t="e">
        <f>BD21*(1+Scenarios!$Q$32)</f>
        <v>#N/A</v>
      </c>
      <c r="BF21" s="5" t="e">
        <f>BE21*(1+Scenarios!$Q$32)</f>
        <v>#N/A</v>
      </c>
      <c r="BG21" s="5" t="e">
        <f>BF21*(1+Scenarios!$Q$32)</f>
        <v>#N/A</v>
      </c>
      <c r="BH21" s="5" t="e">
        <f>BG21*(1+Scenarios!$Q$32)</f>
        <v>#N/A</v>
      </c>
      <c r="BI21" s="5" t="e">
        <f>BH21*(1+Scenarios!$Q$32)</f>
        <v>#N/A</v>
      </c>
      <c r="BJ21" s="5" t="e">
        <f>BI21*(1+Scenarios!$Q$32)</f>
        <v>#N/A</v>
      </c>
      <c r="BK21" s="5" t="e">
        <f>BJ21*(1+Scenarios!$Q$32)</f>
        <v>#N/A</v>
      </c>
      <c r="BL21" s="5" t="e">
        <f>BK21*(1+Scenarios!$Q$32)</f>
        <v>#N/A</v>
      </c>
      <c r="BM21" s="5" t="e">
        <f>BL21*(1+Scenarios!$Q$32)</f>
        <v>#N/A</v>
      </c>
      <c r="BN21" s="5"/>
      <c r="BO21" s="5"/>
      <c r="BP21" s="5"/>
      <c r="BQ21" s="5"/>
      <c r="BR21" s="5"/>
      <c r="BS21" s="5"/>
    </row>
    <row r="22" spans="1:71" s="23" customFormat="1" x14ac:dyDescent="0.35">
      <c r="A22" s="129"/>
      <c r="B22" s="47" t="s">
        <v>103</v>
      </c>
      <c r="C22" s="107"/>
      <c r="E22" s="5" t="e">
        <f>HLOOKUP($F$5, Scenarios!$D$7:AD29, MATCH($B$22, Scenarios!$C$7:$C$28, FALSE), FALSE)</f>
        <v>#N/A</v>
      </c>
      <c r="F22" s="5" t="e">
        <f>HLOOKUP($F$5, Scenarios!$D$7:AE29, MATCH($B$22, Scenarios!$C$7:$C$28, FALSE), FALSE)</f>
        <v>#N/A</v>
      </c>
      <c r="G22" s="5" t="e">
        <f>HLOOKUP($F$5, Scenarios!$D$7:AF29, MATCH($B$22, Scenarios!$C$7:$C$28, FALSE), FALSE)</f>
        <v>#N/A</v>
      </c>
      <c r="H22" s="5" t="e">
        <f>HLOOKUP($F$5, Scenarios!$D$7:AG29, MATCH($B$22, Scenarios!$C$7:$C$28, FALSE), FALSE)</f>
        <v>#N/A</v>
      </c>
      <c r="I22" s="5" t="e">
        <f>HLOOKUP($F$5, Scenarios!$D$7:AH29, MATCH($B$22, Scenarios!$C$7:$C$28, FALSE), FALSE)</f>
        <v>#N/A</v>
      </c>
      <c r="J22" s="5" t="e">
        <f>HLOOKUP($F$5, Scenarios!$D$7:AI29, MATCH($B$22, Scenarios!$C$7:$C$28, FALSE), FALSE)</f>
        <v>#N/A</v>
      </c>
      <c r="K22" s="5" t="e">
        <f>HLOOKUP($F$5, Scenarios!$D$7:AJ29, MATCH($B$22, Scenarios!$C$7:$C$28, FALSE), FALSE)</f>
        <v>#N/A</v>
      </c>
      <c r="L22" s="5" t="e">
        <f>HLOOKUP($F$5, Scenarios!$D$7:AK29, MATCH($B$22, Scenarios!$C$7:$C$28, FALSE), FALSE)</f>
        <v>#N/A</v>
      </c>
      <c r="M22" s="5" t="e">
        <f>HLOOKUP($F$5, Scenarios!$D$7:AL29, MATCH($B$22, Scenarios!$C$7:$C$28, FALSE), FALSE)</f>
        <v>#N/A</v>
      </c>
      <c r="N22" s="5" t="e">
        <f>HLOOKUP($F$5, Scenarios!$D$7:AM29, MATCH($B$22, Scenarios!$C$7:$C$28, FALSE), FALSE)</f>
        <v>#N/A</v>
      </c>
      <c r="O22" s="5" t="e">
        <f>HLOOKUP($F$5, Scenarios!$D$7:AN29, MATCH($B$22, Scenarios!$C$7:$C$28, FALSE), FALSE)</f>
        <v>#N/A</v>
      </c>
      <c r="P22" s="5" t="e">
        <f>HLOOKUP($F$5, Scenarios!$D$7:AO29, MATCH($B$22, Scenarios!$C$7:$C$28, FALSE), FALSE)</f>
        <v>#N/A</v>
      </c>
      <c r="Q22" s="5" t="e">
        <f>HLOOKUP($F$5, Scenarios!$D$7:AP29, MATCH($B$22, Scenarios!$C$7:$C$28, FALSE), FALSE)</f>
        <v>#N/A</v>
      </c>
      <c r="R22" s="5" t="e">
        <f>HLOOKUP($F$5, Scenarios!$D$7:AQ29, MATCH($B$22, Scenarios!$C$7:$C$28, FALSE), FALSE)</f>
        <v>#N/A</v>
      </c>
      <c r="S22" s="5" t="e">
        <f>HLOOKUP($F$5, Scenarios!$D$7:AR29, MATCH($B$22, Scenarios!$C$7:$C$28, FALSE), FALSE)</f>
        <v>#N/A</v>
      </c>
      <c r="T22" s="5" t="e">
        <f>HLOOKUP($F$5, Scenarios!$D$7:AS29, MATCH($B$22, Scenarios!$C$7:$C$28, FALSE), FALSE)</f>
        <v>#N/A</v>
      </c>
      <c r="U22" s="5" t="e">
        <f>HLOOKUP($F$5, Scenarios!$D$7:AT29, MATCH($B$22, Scenarios!$C$7:$C$28, FALSE), FALSE)</f>
        <v>#N/A</v>
      </c>
      <c r="V22" s="5" t="e">
        <f>HLOOKUP($F$5, Scenarios!$D$7:AU29, MATCH($B$22, Scenarios!$C$7:$C$28, FALSE), FALSE)</f>
        <v>#N/A</v>
      </c>
      <c r="W22" s="5" t="e">
        <f>HLOOKUP($F$5, Scenarios!$D$7:AV29, MATCH($B$22, Scenarios!$C$7:$C$28, FALSE), FALSE)</f>
        <v>#N/A</v>
      </c>
      <c r="X22" s="5" t="e">
        <f>HLOOKUP($F$5, Scenarios!$D$7:AW29, MATCH($B$22, Scenarios!$C$7:$C$28, FALSE), FALSE)</f>
        <v>#N/A</v>
      </c>
      <c r="Y22" s="5" t="e">
        <f>HLOOKUP($F$5, Scenarios!$D$7:AX29, MATCH($B$22, Scenarios!$C$7:$C$28, FALSE), FALSE)</f>
        <v>#N/A</v>
      </c>
      <c r="Z22" s="5" t="e">
        <f>HLOOKUP($F$5, Scenarios!$D$7:AY29, MATCH($B$22, Scenarios!$C$7:$C$28, FALSE), FALSE)</f>
        <v>#N/A</v>
      </c>
      <c r="AA22" s="5" t="e">
        <f>HLOOKUP($F$5, Scenarios!$D$7:AZ29, MATCH($B$22, Scenarios!$C$7:$C$28, FALSE), FALSE)</f>
        <v>#N/A</v>
      </c>
      <c r="AB22" s="5" t="e">
        <f>HLOOKUP($F$5, Scenarios!$D$7:BA29, MATCH($B$22, Scenarios!$C$7:$C$28, FALSE), FALSE)</f>
        <v>#N/A</v>
      </c>
      <c r="AC22" s="5" t="e">
        <f>HLOOKUP($F$5, Scenarios!$D$7:BB29, MATCH($B$22, Scenarios!$C$7:$C$28, FALSE), FALSE)</f>
        <v>#N/A</v>
      </c>
      <c r="AD22" s="5" t="e">
        <f>HLOOKUP($F$5, Scenarios!$D$7:BC29, MATCH($B$22, Scenarios!$C$7:$C$28, FALSE), FALSE)</f>
        <v>#N/A</v>
      </c>
      <c r="AE22" s="5" t="e">
        <f>HLOOKUP($F$5, Scenarios!$D$7:BD29, MATCH($B$22, Scenarios!$C$7:$C$28, FALSE), FALSE)</f>
        <v>#N/A</v>
      </c>
      <c r="AF22" s="5" t="e">
        <f>HLOOKUP($F$5, Scenarios!$D$7:BE29, MATCH($B$22, Scenarios!$C$7:$C$28, FALSE), FALSE)</f>
        <v>#N/A</v>
      </c>
      <c r="AG22" s="5" t="e">
        <f>HLOOKUP($F$5, Scenarios!$D$7:BF29, MATCH($B$22, Scenarios!$C$7:$C$28, FALSE), FALSE)</f>
        <v>#N/A</v>
      </c>
      <c r="AH22" s="5" t="e">
        <f>HLOOKUP($F$5, Scenarios!$D$7:BG29, MATCH($B$22, Scenarios!$C$7:$C$28, FALSE), FALSE)</f>
        <v>#N/A</v>
      </c>
      <c r="AI22" s="5" t="e">
        <f>HLOOKUP($F$5, Scenarios!$D$7:BH29, MATCH($B$22, Scenarios!$C$7:$C$28, FALSE), FALSE)</f>
        <v>#N/A</v>
      </c>
      <c r="AJ22" s="5" t="e">
        <f>HLOOKUP($F$5, Scenarios!$D$7:BI29, MATCH($B$22, Scenarios!$C$7:$C$28, FALSE), FALSE)</f>
        <v>#N/A</v>
      </c>
      <c r="AK22" s="5" t="e">
        <f>HLOOKUP($F$5, Scenarios!$D$7:BJ29, MATCH($B$22, Scenarios!$C$7:$C$28, FALSE), FALSE)</f>
        <v>#N/A</v>
      </c>
      <c r="AL22" s="5" t="e">
        <f>HLOOKUP($F$5, Scenarios!$D$7:BK29, MATCH($B$22, Scenarios!$C$7:$C$28, FALSE), FALSE)</f>
        <v>#N/A</v>
      </c>
      <c r="AM22" s="5" t="e">
        <f>HLOOKUP($F$5, Scenarios!$D$7:BL29, MATCH($B$22, Scenarios!$C$7:$C$28, FALSE), FALSE)</f>
        <v>#N/A</v>
      </c>
      <c r="AN22" s="5" t="e">
        <f>HLOOKUP($F$5, Scenarios!$D$7:BM29, MATCH($B$22, Scenarios!$C$7:$C$28, FALSE), FALSE)</f>
        <v>#N/A</v>
      </c>
      <c r="AO22" s="5" t="e">
        <f>HLOOKUP($F$5, Scenarios!$D$7:BN29, MATCH($B$22, Scenarios!$C$7:$C$28, FALSE), FALSE)</f>
        <v>#N/A</v>
      </c>
      <c r="AP22" s="5" t="e">
        <f>HLOOKUP($F$5, Scenarios!$D$7:BO29, MATCH($B$22, Scenarios!$C$7:$C$28, FALSE), FALSE)</f>
        <v>#N/A</v>
      </c>
      <c r="AQ22" s="5" t="e">
        <f>HLOOKUP($F$5, Scenarios!$D$7:BP29, MATCH($B$22, Scenarios!$C$7:$C$28, FALSE), FALSE)</f>
        <v>#N/A</v>
      </c>
      <c r="AR22" s="5" t="e">
        <f>HLOOKUP($F$5, Scenarios!$D$7:BQ29, MATCH($B$22, Scenarios!$C$7:$C$28, FALSE), FALSE)</f>
        <v>#N/A</v>
      </c>
      <c r="AS22" s="5" t="e">
        <f>HLOOKUP($F$5, Scenarios!$D$7:BR29, MATCH($B$22, Scenarios!$C$7:$C$28, FALSE), FALSE)</f>
        <v>#N/A</v>
      </c>
      <c r="AT22" s="5" t="e">
        <f>HLOOKUP($F$5, Scenarios!$D$7:BS29, MATCH($B$22, Scenarios!$C$7:$C$28, FALSE), FALSE)</f>
        <v>#N/A</v>
      </c>
      <c r="AU22" s="5" t="e">
        <f>HLOOKUP($F$5, Scenarios!$D$7:BT29, MATCH($B$22, Scenarios!$C$7:$C$28, FALSE), FALSE)</f>
        <v>#N/A</v>
      </c>
      <c r="AV22" s="5" t="e">
        <f>HLOOKUP($F$5, Scenarios!$D$7:BU29, MATCH($B$22, Scenarios!$C$7:$C$28, FALSE), FALSE)</f>
        <v>#N/A</v>
      </c>
      <c r="AW22" s="5" t="e">
        <f>HLOOKUP($F$5, Scenarios!$D$7:BV29, MATCH($B$22, Scenarios!$C$7:$C$28, FALSE), FALSE)</f>
        <v>#N/A</v>
      </c>
      <c r="AX22" s="5" t="e">
        <f>HLOOKUP($F$5, Scenarios!$D$7:BW29, MATCH($B$22, Scenarios!$C$7:$C$28, FALSE), FALSE)</f>
        <v>#N/A</v>
      </c>
      <c r="AY22" s="5" t="e">
        <f>HLOOKUP($F$5, Scenarios!$D$7:BX29, MATCH($B$22, Scenarios!$C$7:$C$28, FALSE), FALSE)</f>
        <v>#N/A</v>
      </c>
      <c r="AZ22" s="5" t="e">
        <f>HLOOKUP($F$5, Scenarios!$D$7:BY29, MATCH($B$22, Scenarios!$C$7:$C$28, FALSE), FALSE)</f>
        <v>#N/A</v>
      </c>
      <c r="BA22" s="5" t="e">
        <f>HLOOKUP($F$5, Scenarios!$D$7:BZ29, MATCH($B$22, Scenarios!$C$7:$C$28, FALSE), FALSE)</f>
        <v>#N/A</v>
      </c>
      <c r="BB22" s="5" t="e">
        <f>HLOOKUP($F$5, Scenarios!$D$7:CA29, MATCH($B$22, Scenarios!$C$7:$C$28, FALSE), FALSE)</f>
        <v>#N/A</v>
      </c>
      <c r="BC22" s="5" t="e">
        <f>HLOOKUP($F$5, Scenarios!$D$7:CB29, MATCH($B$22, Scenarios!$C$7:$C$28, FALSE), FALSE)</f>
        <v>#N/A</v>
      </c>
      <c r="BD22" s="5" t="e">
        <f>HLOOKUP($F$5, Scenarios!$D$7:CC29, MATCH($B$22, Scenarios!$C$7:$C$28, FALSE), FALSE)</f>
        <v>#N/A</v>
      </c>
      <c r="BE22" s="5" t="e">
        <f>HLOOKUP($F$5, Scenarios!$D$7:CD29, MATCH($B$22, Scenarios!$C$7:$C$28, FALSE), FALSE)</f>
        <v>#N/A</v>
      </c>
      <c r="BF22" s="5" t="e">
        <f>HLOOKUP($F$5, Scenarios!$D$7:CE29, MATCH($B$22, Scenarios!$C$7:$C$28, FALSE), FALSE)</f>
        <v>#N/A</v>
      </c>
      <c r="BG22" s="5" t="e">
        <f>HLOOKUP($F$5, Scenarios!$D$7:CF29, MATCH($B$22, Scenarios!$C$7:$C$28, FALSE), FALSE)</f>
        <v>#N/A</v>
      </c>
      <c r="BH22" s="5" t="e">
        <f>HLOOKUP($F$5, Scenarios!$D$7:CG29, MATCH($B$22, Scenarios!$C$7:$C$28, FALSE), FALSE)</f>
        <v>#N/A</v>
      </c>
      <c r="BI22" s="5" t="e">
        <f>HLOOKUP($F$5, Scenarios!$D$7:CH29, MATCH($B$22, Scenarios!$C$7:$C$28, FALSE), FALSE)</f>
        <v>#N/A</v>
      </c>
      <c r="BJ22" s="5" t="e">
        <f>HLOOKUP($F$5, Scenarios!$D$7:CI29, MATCH($B$22, Scenarios!$C$7:$C$28, FALSE), FALSE)</f>
        <v>#N/A</v>
      </c>
      <c r="BK22" s="5" t="e">
        <f>HLOOKUP($F$5, Scenarios!$D$7:CJ29, MATCH($B$22, Scenarios!$C$7:$C$28, FALSE), FALSE)</f>
        <v>#N/A</v>
      </c>
      <c r="BL22" s="5" t="e">
        <f>HLOOKUP($F$5, Scenarios!$D$7:CK29, MATCH($B$22, Scenarios!$C$7:$C$28, FALSE), FALSE)</f>
        <v>#N/A</v>
      </c>
      <c r="BM22" s="5" t="e">
        <f>HLOOKUP($F$5, Scenarios!$D$7:CL29, MATCH($B$22, Scenarios!$C$7:$C$28, FALSE), FALSE)</f>
        <v>#N/A</v>
      </c>
      <c r="BN22" s="5"/>
      <c r="BO22" s="5"/>
      <c r="BP22" s="5"/>
      <c r="BQ22" s="5"/>
      <c r="BR22" s="5"/>
      <c r="BS22" s="5"/>
    </row>
    <row r="23" spans="1:71" x14ac:dyDescent="0.35">
      <c r="B23" s="41" t="s">
        <v>104</v>
      </c>
      <c r="C23" s="107"/>
      <c r="D23" s="5"/>
      <c r="E23" s="5" t="e">
        <f>HLOOKUP($F$5, Scenarios!$D$7:AD30, MATCH($B$23, Scenarios!$C$7:$C$28, FALSE), FALSE)</f>
        <v>#N/A</v>
      </c>
      <c r="F23" s="5" t="e">
        <f>HLOOKUP($F$5, Scenarios!$D$7:AE30, MATCH($B$23, Scenarios!$C$7:$C$28, FALSE), FALSE)</f>
        <v>#N/A</v>
      </c>
      <c r="G23" s="5" t="e">
        <f>HLOOKUP($F$5, Scenarios!$D$7:AF30, MATCH($B$23, Scenarios!$C$7:$C$28, FALSE), FALSE)</f>
        <v>#N/A</v>
      </c>
      <c r="H23" s="5" t="e">
        <f>HLOOKUP($F$5, Scenarios!$D$7:AG30, MATCH($B$23, Scenarios!$C$7:$C$28, FALSE), FALSE)</f>
        <v>#N/A</v>
      </c>
      <c r="I23" s="5" t="e">
        <f>HLOOKUP($F$5, Scenarios!$D$7:AH30, MATCH($B$23, Scenarios!$C$7:$C$28, FALSE), FALSE)</f>
        <v>#N/A</v>
      </c>
      <c r="J23" s="5" t="e">
        <f>HLOOKUP($F$5, Scenarios!$D$7:AI30, MATCH($B$23, Scenarios!$C$7:$C$28, FALSE), FALSE)</f>
        <v>#N/A</v>
      </c>
      <c r="K23" s="5" t="e">
        <f>HLOOKUP($F$5, Scenarios!$D$7:AJ30, MATCH($B$23, Scenarios!$C$7:$C$28, FALSE), FALSE)</f>
        <v>#N/A</v>
      </c>
      <c r="L23" s="5" t="e">
        <f>HLOOKUP($F$5, Scenarios!$D$7:AK30, MATCH($B$23, Scenarios!$C$7:$C$28, FALSE), FALSE)</f>
        <v>#N/A</v>
      </c>
      <c r="M23" s="5" t="e">
        <f>HLOOKUP($F$5, Scenarios!$D$7:AL30, MATCH($B$23, Scenarios!$C$7:$C$28, FALSE), FALSE)</f>
        <v>#N/A</v>
      </c>
      <c r="N23" s="5" t="e">
        <f>HLOOKUP($F$5, Scenarios!$D$7:AM30, MATCH($B$23, Scenarios!$C$7:$C$28, FALSE), FALSE)</f>
        <v>#N/A</v>
      </c>
      <c r="O23" s="5" t="e">
        <f>HLOOKUP($F$5, Scenarios!$D$7:AN30, MATCH($B$23, Scenarios!$C$7:$C$28, FALSE), FALSE)</f>
        <v>#N/A</v>
      </c>
      <c r="P23" s="5" t="e">
        <f>HLOOKUP($F$5, Scenarios!$D$7:AO30, MATCH($B$23, Scenarios!$C$7:$C$28, FALSE), FALSE)</f>
        <v>#N/A</v>
      </c>
      <c r="Q23" s="5" t="e">
        <f>HLOOKUP($F$5, Scenarios!$D$7:AP30, MATCH($B$23, Scenarios!$C$7:$C$28, FALSE), FALSE)</f>
        <v>#N/A</v>
      </c>
      <c r="R23" s="5" t="e">
        <f>HLOOKUP($F$5, Scenarios!$D$7:AQ30, MATCH($B$23, Scenarios!$C$7:$C$28, FALSE), FALSE)</f>
        <v>#N/A</v>
      </c>
      <c r="S23" s="5" t="e">
        <f>HLOOKUP($F$5, Scenarios!$D$7:AR30, MATCH($B$23, Scenarios!$C$7:$C$28, FALSE), FALSE)</f>
        <v>#N/A</v>
      </c>
      <c r="T23" s="5" t="e">
        <f>HLOOKUP($F$5, Scenarios!$D$7:AS30, MATCH($B$23, Scenarios!$C$7:$C$28, FALSE), FALSE)</f>
        <v>#N/A</v>
      </c>
      <c r="U23" s="5" t="e">
        <f>HLOOKUP($F$5, Scenarios!$D$7:AT30, MATCH($B$23, Scenarios!$C$7:$C$28, FALSE), FALSE)</f>
        <v>#N/A</v>
      </c>
      <c r="V23" s="5" t="e">
        <f>HLOOKUP($F$5, Scenarios!$D$7:AU30, MATCH($B$23, Scenarios!$C$7:$C$28, FALSE), FALSE)</f>
        <v>#N/A</v>
      </c>
      <c r="W23" s="5" t="e">
        <f>HLOOKUP($F$5, Scenarios!$D$7:AV30, MATCH($B$23, Scenarios!$C$7:$C$28, FALSE), FALSE)</f>
        <v>#N/A</v>
      </c>
      <c r="X23" s="5" t="e">
        <f>HLOOKUP($F$5, Scenarios!$D$7:AW30, MATCH($B$23, Scenarios!$C$7:$C$28, FALSE), FALSE)</f>
        <v>#N/A</v>
      </c>
      <c r="Y23" s="5" t="e">
        <f>HLOOKUP($F$5, Scenarios!$D$7:AX30, MATCH($B$23, Scenarios!$C$7:$C$28, FALSE), FALSE)</f>
        <v>#N/A</v>
      </c>
      <c r="Z23" s="5" t="e">
        <f>HLOOKUP($F$5, Scenarios!$D$7:AY30, MATCH($B$23, Scenarios!$C$7:$C$28, FALSE), FALSE)</f>
        <v>#N/A</v>
      </c>
      <c r="AA23" s="5" t="e">
        <f>HLOOKUP($F$5, Scenarios!$D$7:AZ30, MATCH($B$23, Scenarios!$C$7:$C$28, FALSE), FALSE)</f>
        <v>#N/A</v>
      </c>
      <c r="AB23" s="5" t="e">
        <f>HLOOKUP($F$5, Scenarios!$D$7:BA30, MATCH($B$23, Scenarios!$C$7:$C$28, FALSE), FALSE)</f>
        <v>#N/A</v>
      </c>
      <c r="AC23" s="5" t="e">
        <f>HLOOKUP($F$5, Scenarios!$D$7:BB30, MATCH($B$23, Scenarios!$C$7:$C$28, FALSE), FALSE)</f>
        <v>#N/A</v>
      </c>
      <c r="AD23" s="5" t="e">
        <f>HLOOKUP($F$5, Scenarios!$D$7:BC30, MATCH($B$23, Scenarios!$C$7:$C$28, FALSE), FALSE)</f>
        <v>#N/A</v>
      </c>
      <c r="AE23" s="5" t="e">
        <f>HLOOKUP($F$5, Scenarios!$D$7:BD30, MATCH($B$23, Scenarios!$C$7:$C$28, FALSE), FALSE)</f>
        <v>#N/A</v>
      </c>
      <c r="AF23" s="5" t="e">
        <f>HLOOKUP($F$5, Scenarios!$D$7:BE30, MATCH($B$23, Scenarios!$C$7:$C$28, FALSE), FALSE)</f>
        <v>#N/A</v>
      </c>
      <c r="AG23" s="5" t="e">
        <f>HLOOKUP($F$5, Scenarios!$D$7:BF30, MATCH($B$23, Scenarios!$C$7:$C$28, FALSE), FALSE)</f>
        <v>#N/A</v>
      </c>
      <c r="AH23" s="5" t="e">
        <f>HLOOKUP($F$5, Scenarios!$D$7:BG30, MATCH($B$23, Scenarios!$C$7:$C$28, FALSE), FALSE)</f>
        <v>#N/A</v>
      </c>
      <c r="AI23" s="5" t="e">
        <f>HLOOKUP($F$5, Scenarios!$D$7:BH30, MATCH($B$23, Scenarios!$C$7:$C$28, FALSE), FALSE)</f>
        <v>#N/A</v>
      </c>
      <c r="AJ23" s="5" t="e">
        <f>HLOOKUP($F$5, Scenarios!$D$7:BI30, MATCH($B$23, Scenarios!$C$7:$C$28, FALSE), FALSE)</f>
        <v>#N/A</v>
      </c>
      <c r="AK23" s="5" t="e">
        <f>HLOOKUP($F$5, Scenarios!$D$7:BJ30, MATCH($B$23, Scenarios!$C$7:$C$28, FALSE), FALSE)</f>
        <v>#N/A</v>
      </c>
      <c r="AL23" s="5" t="e">
        <f>HLOOKUP($F$5, Scenarios!$D$7:BK30, MATCH($B$23, Scenarios!$C$7:$C$28, FALSE), FALSE)</f>
        <v>#N/A</v>
      </c>
      <c r="AM23" s="5" t="e">
        <f>HLOOKUP($F$5, Scenarios!$D$7:BL30, MATCH($B$23, Scenarios!$C$7:$C$28, FALSE), FALSE)</f>
        <v>#N/A</v>
      </c>
      <c r="AN23" s="5" t="e">
        <f>HLOOKUP($F$5, Scenarios!$D$7:BM30, MATCH($B$23, Scenarios!$C$7:$C$28, FALSE), FALSE)</f>
        <v>#N/A</v>
      </c>
      <c r="AO23" s="5" t="e">
        <f>HLOOKUP($F$5, Scenarios!$D$7:BN30, MATCH($B$23, Scenarios!$C$7:$C$28, FALSE), FALSE)</f>
        <v>#N/A</v>
      </c>
      <c r="AP23" s="5" t="e">
        <f>HLOOKUP($F$5, Scenarios!$D$7:BO30, MATCH($B$23, Scenarios!$C$7:$C$28, FALSE), FALSE)</f>
        <v>#N/A</v>
      </c>
      <c r="AQ23" s="5" t="e">
        <f>HLOOKUP($F$5, Scenarios!$D$7:BP30, MATCH($B$23, Scenarios!$C$7:$C$28, FALSE), FALSE)</f>
        <v>#N/A</v>
      </c>
      <c r="AR23" s="5" t="e">
        <f>HLOOKUP($F$5, Scenarios!$D$7:BQ30, MATCH($B$23, Scenarios!$C$7:$C$28, FALSE), FALSE)</f>
        <v>#N/A</v>
      </c>
      <c r="AS23" s="5" t="e">
        <f>HLOOKUP($F$5, Scenarios!$D$7:BR30, MATCH($B$23, Scenarios!$C$7:$C$28, FALSE), FALSE)</f>
        <v>#N/A</v>
      </c>
      <c r="AT23" s="5" t="e">
        <f>HLOOKUP($F$5, Scenarios!$D$7:BS30, MATCH($B$23, Scenarios!$C$7:$C$28, FALSE), FALSE)</f>
        <v>#N/A</v>
      </c>
      <c r="AU23" s="5" t="e">
        <f>HLOOKUP($F$5, Scenarios!$D$7:BT30, MATCH($B$23, Scenarios!$C$7:$C$28, FALSE), FALSE)</f>
        <v>#N/A</v>
      </c>
      <c r="AV23" s="5" t="e">
        <f>HLOOKUP($F$5, Scenarios!$D$7:BU30, MATCH($B$23, Scenarios!$C$7:$C$28, FALSE), FALSE)</f>
        <v>#N/A</v>
      </c>
      <c r="AW23" s="5" t="e">
        <f>HLOOKUP($F$5, Scenarios!$D$7:BV30, MATCH($B$23, Scenarios!$C$7:$C$28, FALSE), FALSE)</f>
        <v>#N/A</v>
      </c>
      <c r="AX23" s="5" t="e">
        <f>HLOOKUP($F$5, Scenarios!$D$7:BW30, MATCH($B$23, Scenarios!$C$7:$C$28, FALSE), FALSE)</f>
        <v>#N/A</v>
      </c>
      <c r="AY23" s="5" t="e">
        <f>HLOOKUP($F$5, Scenarios!$D$7:BX30, MATCH($B$23, Scenarios!$C$7:$C$28, FALSE), FALSE)</f>
        <v>#N/A</v>
      </c>
      <c r="AZ23" s="5" t="e">
        <f>HLOOKUP($F$5, Scenarios!$D$7:BY30, MATCH($B$23, Scenarios!$C$7:$C$28, FALSE), FALSE)</f>
        <v>#N/A</v>
      </c>
      <c r="BA23" s="5" t="e">
        <f>HLOOKUP($F$5, Scenarios!$D$7:BZ30, MATCH($B$23, Scenarios!$C$7:$C$28, FALSE), FALSE)</f>
        <v>#N/A</v>
      </c>
      <c r="BB23" s="5" t="e">
        <f>HLOOKUP($F$5, Scenarios!$D$7:CA30, MATCH($B$23, Scenarios!$C$7:$C$28, FALSE), FALSE)</f>
        <v>#N/A</v>
      </c>
      <c r="BC23" s="5" t="e">
        <f>HLOOKUP($F$5, Scenarios!$D$7:CB30, MATCH($B$23, Scenarios!$C$7:$C$28, FALSE), FALSE)</f>
        <v>#N/A</v>
      </c>
      <c r="BD23" s="5" t="e">
        <f>HLOOKUP($F$5, Scenarios!$D$7:CC30, MATCH($B$23, Scenarios!$C$7:$C$28, FALSE), FALSE)</f>
        <v>#N/A</v>
      </c>
      <c r="BE23" s="5" t="e">
        <f>HLOOKUP($F$5, Scenarios!$D$7:CD30, MATCH($B$23, Scenarios!$C$7:$C$28, FALSE), FALSE)</f>
        <v>#N/A</v>
      </c>
      <c r="BF23" s="5" t="e">
        <f>HLOOKUP($F$5, Scenarios!$D$7:CE30, MATCH($B$23, Scenarios!$C$7:$C$28, FALSE), FALSE)</f>
        <v>#N/A</v>
      </c>
      <c r="BG23" s="5" t="e">
        <f>HLOOKUP($F$5, Scenarios!$D$7:CF30, MATCH($B$23, Scenarios!$C$7:$C$28, FALSE), FALSE)</f>
        <v>#N/A</v>
      </c>
      <c r="BH23" s="5" t="e">
        <f>HLOOKUP($F$5, Scenarios!$D$7:CG30, MATCH($B$23, Scenarios!$C$7:$C$28, FALSE), FALSE)</f>
        <v>#N/A</v>
      </c>
      <c r="BI23" s="5" t="e">
        <f>HLOOKUP($F$5, Scenarios!$D$7:CH30, MATCH($B$23, Scenarios!$C$7:$C$28, FALSE), FALSE)</f>
        <v>#N/A</v>
      </c>
      <c r="BJ23" s="5" t="e">
        <f>HLOOKUP($F$5, Scenarios!$D$7:CI30, MATCH($B$23, Scenarios!$C$7:$C$28, FALSE), FALSE)</f>
        <v>#N/A</v>
      </c>
      <c r="BK23" s="5" t="e">
        <f>HLOOKUP($F$5, Scenarios!$D$7:CJ30, MATCH($B$23, Scenarios!$C$7:$C$28, FALSE), FALSE)</f>
        <v>#N/A</v>
      </c>
      <c r="BL23" s="5" t="e">
        <f>HLOOKUP($F$5, Scenarios!$D$7:CK30, MATCH($B$23, Scenarios!$C$7:$C$28, FALSE), FALSE)</f>
        <v>#N/A</v>
      </c>
      <c r="BM23" s="5" t="e">
        <f>HLOOKUP($F$5, Scenarios!$D$7:CL30, MATCH($B$23, Scenarios!$C$7:$C$28, FALSE), FALSE)</f>
        <v>#N/A</v>
      </c>
    </row>
    <row r="24" spans="1:71" x14ac:dyDescent="0.35">
      <c r="B24" s="41"/>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71" s="28" customFormat="1" x14ac:dyDescent="0.35">
      <c r="A25" s="4"/>
      <c r="B25" s="29" t="s">
        <v>105</v>
      </c>
      <c r="C25" s="108"/>
    </row>
    <row r="26" spans="1:71" s="23" customFormat="1" x14ac:dyDescent="0.35">
      <c r="A26" s="129"/>
      <c r="B26" s="23" t="s">
        <v>106</v>
      </c>
      <c r="C26" s="103" t="e">
        <f>SUM(E26:BM26)</f>
        <v>#N/A</v>
      </c>
      <c r="E26" s="23" t="e">
        <f>IF(E17&lt;E16,(E20-E23)*E17,IF(AND(E17&gt;E16,(E17-E16)&lt;M4),E16*(E20-E23)+(E17-E16)*(E20-E22),E16*(E20-E23)+M4*(E20-E22)+(E17-E16-M4)*(E20-E21)))</f>
        <v>#N/A</v>
      </c>
      <c r="F26" s="23" t="e">
        <f t="shared" ref="F26:BM26" si="6">IF(F17&lt;F16,(F20-F23)*F17,IF(AND(F17&gt;F16,(F17-F16)&lt;N4),F16*(F20-F23)+(F17-F16)*(F20-F22),F16*(F20-F23)+N4*(F20-F22)+(F17-F16-N4)*(F20-F21)))</f>
        <v>#N/A</v>
      </c>
      <c r="G26" s="23" t="e">
        <f t="shared" si="6"/>
        <v>#N/A</v>
      </c>
      <c r="H26" s="23" t="e">
        <f t="shared" si="6"/>
        <v>#N/A</v>
      </c>
      <c r="I26" s="23" t="e">
        <f t="shared" si="6"/>
        <v>#N/A</v>
      </c>
      <c r="J26" s="23" t="e">
        <f t="shared" si="6"/>
        <v>#N/A</v>
      </c>
      <c r="K26" s="23" t="e">
        <f t="shared" si="6"/>
        <v>#N/A</v>
      </c>
      <c r="L26" s="23" t="e">
        <f t="shared" si="6"/>
        <v>#N/A</v>
      </c>
      <c r="M26" s="23" t="e">
        <f t="shared" si="6"/>
        <v>#N/A</v>
      </c>
      <c r="N26" s="23" t="e">
        <f t="shared" si="6"/>
        <v>#N/A</v>
      </c>
      <c r="O26" s="23" t="e">
        <f t="shared" si="6"/>
        <v>#N/A</v>
      </c>
      <c r="P26" s="23" t="e">
        <f t="shared" si="6"/>
        <v>#N/A</v>
      </c>
      <c r="Q26" s="23" t="e">
        <f t="shared" si="6"/>
        <v>#N/A</v>
      </c>
      <c r="R26" s="23" t="e">
        <f t="shared" si="6"/>
        <v>#N/A</v>
      </c>
      <c r="S26" s="23" t="e">
        <f t="shared" si="6"/>
        <v>#N/A</v>
      </c>
      <c r="T26" s="23" t="e">
        <f t="shared" si="6"/>
        <v>#N/A</v>
      </c>
      <c r="U26" s="23" t="e">
        <f t="shared" si="6"/>
        <v>#N/A</v>
      </c>
      <c r="V26" s="23" t="e">
        <f t="shared" si="6"/>
        <v>#N/A</v>
      </c>
      <c r="W26" s="23" t="e">
        <f t="shared" si="6"/>
        <v>#N/A</v>
      </c>
      <c r="X26" s="23" t="e">
        <f t="shared" si="6"/>
        <v>#N/A</v>
      </c>
      <c r="Y26" s="23" t="e">
        <f t="shared" si="6"/>
        <v>#N/A</v>
      </c>
      <c r="Z26" s="23" t="e">
        <f t="shared" si="6"/>
        <v>#N/A</v>
      </c>
      <c r="AA26" s="23" t="e">
        <f t="shared" si="6"/>
        <v>#N/A</v>
      </c>
      <c r="AB26" s="23" t="e">
        <f t="shared" si="6"/>
        <v>#N/A</v>
      </c>
      <c r="AC26" s="23" t="e">
        <f t="shared" si="6"/>
        <v>#N/A</v>
      </c>
      <c r="AD26" s="23" t="e">
        <f t="shared" si="6"/>
        <v>#N/A</v>
      </c>
      <c r="AE26" s="23" t="e">
        <f t="shared" si="6"/>
        <v>#N/A</v>
      </c>
      <c r="AF26" s="23" t="e">
        <f t="shared" si="6"/>
        <v>#N/A</v>
      </c>
      <c r="AG26" s="23" t="e">
        <f t="shared" si="6"/>
        <v>#N/A</v>
      </c>
      <c r="AH26" s="23" t="e">
        <f t="shared" si="6"/>
        <v>#N/A</v>
      </c>
      <c r="AI26" s="23" t="e">
        <f t="shared" si="6"/>
        <v>#N/A</v>
      </c>
      <c r="AJ26" s="23" t="e">
        <f t="shared" si="6"/>
        <v>#N/A</v>
      </c>
      <c r="AK26" s="23" t="e">
        <f t="shared" si="6"/>
        <v>#N/A</v>
      </c>
      <c r="AL26" s="23" t="e">
        <f t="shared" si="6"/>
        <v>#N/A</v>
      </c>
      <c r="AM26" s="23" t="e">
        <f t="shared" si="6"/>
        <v>#N/A</v>
      </c>
      <c r="AN26" s="23" t="e">
        <f t="shared" si="6"/>
        <v>#N/A</v>
      </c>
      <c r="AO26" s="23" t="e">
        <f t="shared" si="6"/>
        <v>#N/A</v>
      </c>
      <c r="AP26" s="23" t="e">
        <f t="shared" si="6"/>
        <v>#N/A</v>
      </c>
      <c r="AQ26" s="23" t="e">
        <f t="shared" si="6"/>
        <v>#N/A</v>
      </c>
      <c r="AR26" s="23" t="e">
        <f t="shared" si="6"/>
        <v>#N/A</v>
      </c>
      <c r="AS26" s="23" t="e">
        <f t="shared" si="6"/>
        <v>#N/A</v>
      </c>
      <c r="AT26" s="23" t="e">
        <f t="shared" si="6"/>
        <v>#N/A</v>
      </c>
      <c r="AU26" s="23" t="e">
        <f t="shared" si="6"/>
        <v>#N/A</v>
      </c>
      <c r="AV26" s="23" t="e">
        <f t="shared" si="6"/>
        <v>#N/A</v>
      </c>
      <c r="AW26" s="23" t="e">
        <f t="shared" si="6"/>
        <v>#N/A</v>
      </c>
      <c r="AX26" s="23" t="e">
        <f t="shared" si="6"/>
        <v>#N/A</v>
      </c>
      <c r="AY26" s="23" t="e">
        <f t="shared" si="6"/>
        <v>#N/A</v>
      </c>
      <c r="AZ26" s="23" t="e">
        <f t="shared" si="6"/>
        <v>#N/A</v>
      </c>
      <c r="BA26" s="23" t="e">
        <f t="shared" si="6"/>
        <v>#N/A</v>
      </c>
      <c r="BB26" s="23" t="e">
        <f t="shared" si="6"/>
        <v>#N/A</v>
      </c>
      <c r="BC26" s="23" t="e">
        <f t="shared" si="6"/>
        <v>#N/A</v>
      </c>
      <c r="BD26" s="23" t="e">
        <f t="shared" si="6"/>
        <v>#N/A</v>
      </c>
      <c r="BE26" s="23" t="e">
        <f t="shared" si="6"/>
        <v>#N/A</v>
      </c>
      <c r="BF26" s="23" t="e">
        <f t="shared" si="6"/>
        <v>#N/A</v>
      </c>
      <c r="BG26" s="23" t="e">
        <f t="shared" si="6"/>
        <v>#N/A</v>
      </c>
      <c r="BH26" s="23" t="e">
        <f t="shared" si="6"/>
        <v>#N/A</v>
      </c>
      <c r="BI26" s="23" t="e">
        <f t="shared" si="6"/>
        <v>#N/A</v>
      </c>
      <c r="BJ26" s="23" t="e">
        <f t="shared" si="6"/>
        <v>#N/A</v>
      </c>
      <c r="BK26" s="23" t="e">
        <f t="shared" si="6"/>
        <v>#N/A</v>
      </c>
      <c r="BL26" s="23" t="e">
        <f t="shared" si="6"/>
        <v>#N/A</v>
      </c>
      <c r="BM26" s="23" t="e">
        <f t="shared" si="6"/>
        <v>#N/A</v>
      </c>
    </row>
    <row r="27" spans="1:71" s="23" customFormat="1" x14ac:dyDescent="0.35">
      <c r="A27" s="129"/>
      <c r="B27" s="23" t="s">
        <v>107</v>
      </c>
      <c r="C27" s="103" t="e">
        <f>SUM(E27:BM27)</f>
        <v>#N/A</v>
      </c>
      <c r="E27" s="23" t="e">
        <f>IF(E17&lt;E16,E23*E17,E23*E16)</f>
        <v>#N/A</v>
      </c>
      <c r="F27" s="23" t="e">
        <f t="shared" ref="F27:BM27" si="7">IF(F17&lt;F16,F23*F17,F23*F16)</f>
        <v>#N/A</v>
      </c>
      <c r="G27" s="23" t="e">
        <f t="shared" si="7"/>
        <v>#N/A</v>
      </c>
      <c r="H27" s="23" t="e">
        <f t="shared" si="7"/>
        <v>#N/A</v>
      </c>
      <c r="I27" s="23" t="e">
        <f t="shared" si="7"/>
        <v>#N/A</v>
      </c>
      <c r="J27" s="23" t="e">
        <f t="shared" si="7"/>
        <v>#N/A</v>
      </c>
      <c r="K27" s="23" t="e">
        <f t="shared" si="7"/>
        <v>#N/A</v>
      </c>
      <c r="L27" s="23" t="e">
        <f t="shared" si="7"/>
        <v>#N/A</v>
      </c>
      <c r="M27" s="23" t="e">
        <f t="shared" si="7"/>
        <v>#N/A</v>
      </c>
      <c r="N27" s="23" t="e">
        <f t="shared" si="7"/>
        <v>#N/A</v>
      </c>
      <c r="O27" s="23" t="e">
        <f t="shared" si="7"/>
        <v>#N/A</v>
      </c>
      <c r="P27" s="23" t="e">
        <f t="shared" si="7"/>
        <v>#N/A</v>
      </c>
      <c r="Q27" s="23" t="e">
        <f t="shared" si="7"/>
        <v>#N/A</v>
      </c>
      <c r="R27" s="23" t="e">
        <f t="shared" si="7"/>
        <v>#N/A</v>
      </c>
      <c r="S27" s="23" t="e">
        <f t="shared" si="7"/>
        <v>#N/A</v>
      </c>
      <c r="T27" s="23" t="e">
        <f t="shared" si="7"/>
        <v>#N/A</v>
      </c>
      <c r="U27" s="23" t="e">
        <f t="shared" si="7"/>
        <v>#N/A</v>
      </c>
      <c r="V27" s="23" t="e">
        <f t="shared" si="7"/>
        <v>#N/A</v>
      </c>
      <c r="W27" s="23" t="e">
        <f t="shared" si="7"/>
        <v>#N/A</v>
      </c>
      <c r="X27" s="23" t="e">
        <f t="shared" si="7"/>
        <v>#N/A</v>
      </c>
      <c r="Y27" s="23" t="e">
        <f t="shared" si="7"/>
        <v>#N/A</v>
      </c>
      <c r="Z27" s="23" t="e">
        <f t="shared" si="7"/>
        <v>#N/A</v>
      </c>
      <c r="AA27" s="23" t="e">
        <f t="shared" si="7"/>
        <v>#N/A</v>
      </c>
      <c r="AB27" s="23" t="e">
        <f t="shared" si="7"/>
        <v>#N/A</v>
      </c>
      <c r="AC27" s="23" t="e">
        <f t="shared" si="7"/>
        <v>#N/A</v>
      </c>
      <c r="AD27" s="23" t="e">
        <f t="shared" si="7"/>
        <v>#N/A</v>
      </c>
      <c r="AE27" s="23" t="e">
        <f t="shared" si="7"/>
        <v>#N/A</v>
      </c>
      <c r="AF27" s="23" t="e">
        <f t="shared" si="7"/>
        <v>#N/A</v>
      </c>
      <c r="AG27" s="23" t="e">
        <f t="shared" si="7"/>
        <v>#N/A</v>
      </c>
      <c r="AH27" s="23" t="e">
        <f t="shared" si="7"/>
        <v>#N/A</v>
      </c>
      <c r="AI27" s="23" t="e">
        <f t="shared" si="7"/>
        <v>#N/A</v>
      </c>
      <c r="AJ27" s="23" t="e">
        <f t="shared" si="7"/>
        <v>#N/A</v>
      </c>
      <c r="AK27" s="23" t="e">
        <f t="shared" si="7"/>
        <v>#N/A</v>
      </c>
      <c r="AL27" s="23" t="e">
        <f t="shared" si="7"/>
        <v>#N/A</v>
      </c>
      <c r="AM27" s="23" t="e">
        <f t="shared" si="7"/>
        <v>#N/A</v>
      </c>
      <c r="AN27" s="23" t="e">
        <f t="shared" si="7"/>
        <v>#N/A</v>
      </c>
      <c r="AO27" s="23" t="e">
        <f t="shared" si="7"/>
        <v>#N/A</v>
      </c>
      <c r="AP27" s="23" t="e">
        <f t="shared" si="7"/>
        <v>#N/A</v>
      </c>
      <c r="AQ27" s="23" t="e">
        <f t="shared" si="7"/>
        <v>#N/A</v>
      </c>
      <c r="AR27" s="23" t="e">
        <f t="shared" si="7"/>
        <v>#N/A</v>
      </c>
      <c r="AS27" s="23" t="e">
        <f t="shared" si="7"/>
        <v>#N/A</v>
      </c>
      <c r="AT27" s="23" t="e">
        <f t="shared" si="7"/>
        <v>#N/A</v>
      </c>
      <c r="AU27" s="23" t="e">
        <f t="shared" si="7"/>
        <v>#N/A</v>
      </c>
      <c r="AV27" s="23" t="e">
        <f t="shared" si="7"/>
        <v>#N/A</v>
      </c>
      <c r="AW27" s="23" t="e">
        <f t="shared" si="7"/>
        <v>#N/A</v>
      </c>
      <c r="AX27" s="23" t="e">
        <f t="shared" si="7"/>
        <v>#N/A</v>
      </c>
      <c r="AY27" s="23" t="e">
        <f t="shared" si="7"/>
        <v>#N/A</v>
      </c>
      <c r="AZ27" s="23" t="e">
        <f t="shared" si="7"/>
        <v>#N/A</v>
      </c>
      <c r="BA27" s="23" t="e">
        <f t="shared" si="7"/>
        <v>#N/A</v>
      </c>
      <c r="BB27" s="23" t="e">
        <f t="shared" si="7"/>
        <v>#N/A</v>
      </c>
      <c r="BC27" s="23" t="e">
        <f t="shared" si="7"/>
        <v>#N/A</v>
      </c>
      <c r="BD27" s="23" t="e">
        <f t="shared" si="7"/>
        <v>#N/A</v>
      </c>
      <c r="BE27" s="23" t="e">
        <f t="shared" si="7"/>
        <v>#N/A</v>
      </c>
      <c r="BF27" s="23" t="e">
        <f t="shared" si="7"/>
        <v>#N/A</v>
      </c>
      <c r="BG27" s="23" t="e">
        <f t="shared" si="7"/>
        <v>#N/A</v>
      </c>
      <c r="BH27" s="23" t="e">
        <f t="shared" si="7"/>
        <v>#N/A</v>
      </c>
      <c r="BI27" s="23" t="e">
        <f t="shared" si="7"/>
        <v>#N/A</v>
      </c>
      <c r="BJ27" s="23" t="e">
        <f t="shared" si="7"/>
        <v>#N/A</v>
      </c>
      <c r="BK27" s="23" t="e">
        <f t="shared" si="7"/>
        <v>#N/A</v>
      </c>
      <c r="BL27" s="23" t="e">
        <f t="shared" si="7"/>
        <v>#N/A</v>
      </c>
      <c r="BM27" s="23" t="e">
        <f t="shared" si="7"/>
        <v>#N/A</v>
      </c>
    </row>
    <row r="28" spans="1:71" s="23" customFormat="1" x14ac:dyDescent="0.35">
      <c r="A28" s="129"/>
      <c r="B28" s="23" t="s">
        <v>108</v>
      </c>
      <c r="C28" s="103" t="e">
        <f>SUM(E28:BM28)</f>
        <v>#N/A</v>
      </c>
      <c r="E28" s="23" t="e">
        <f>IF(E17&gt;=E16,E22*(E17-E16),0)</f>
        <v>#N/A</v>
      </c>
      <c r="F28" s="23" t="e">
        <f t="shared" ref="F28:BM28" si="8">IF(F17&gt;=F16,F22*(F17-F16),0)</f>
        <v>#N/A</v>
      </c>
      <c r="G28" s="23" t="e">
        <f t="shared" si="8"/>
        <v>#N/A</v>
      </c>
      <c r="H28" s="23" t="e">
        <f t="shared" si="8"/>
        <v>#N/A</v>
      </c>
      <c r="I28" s="23" t="e">
        <f t="shared" si="8"/>
        <v>#N/A</v>
      </c>
      <c r="J28" s="23" t="e">
        <f t="shared" si="8"/>
        <v>#N/A</v>
      </c>
      <c r="K28" s="23" t="e">
        <f t="shared" si="8"/>
        <v>#N/A</v>
      </c>
      <c r="L28" s="23" t="e">
        <f t="shared" si="8"/>
        <v>#N/A</v>
      </c>
      <c r="M28" s="23" t="e">
        <f t="shared" si="8"/>
        <v>#N/A</v>
      </c>
      <c r="N28" s="23" t="e">
        <f t="shared" si="8"/>
        <v>#N/A</v>
      </c>
      <c r="O28" s="23" t="e">
        <f t="shared" si="8"/>
        <v>#N/A</v>
      </c>
      <c r="P28" s="23" t="e">
        <f t="shared" si="8"/>
        <v>#N/A</v>
      </c>
      <c r="Q28" s="23" t="e">
        <f t="shared" si="8"/>
        <v>#N/A</v>
      </c>
      <c r="R28" s="23" t="e">
        <f t="shared" si="8"/>
        <v>#N/A</v>
      </c>
      <c r="S28" s="23" t="e">
        <f t="shared" si="8"/>
        <v>#N/A</v>
      </c>
      <c r="T28" s="23" t="e">
        <f t="shared" si="8"/>
        <v>#N/A</v>
      </c>
      <c r="U28" s="23" t="e">
        <f t="shared" si="8"/>
        <v>#N/A</v>
      </c>
      <c r="V28" s="23" t="e">
        <f t="shared" si="8"/>
        <v>#N/A</v>
      </c>
      <c r="W28" s="23" t="e">
        <f t="shared" si="8"/>
        <v>#N/A</v>
      </c>
      <c r="X28" s="23" t="e">
        <f t="shared" si="8"/>
        <v>#N/A</v>
      </c>
      <c r="Y28" s="23" t="e">
        <f t="shared" si="8"/>
        <v>#N/A</v>
      </c>
      <c r="Z28" s="23" t="e">
        <f t="shared" si="8"/>
        <v>#N/A</v>
      </c>
      <c r="AA28" s="23" t="e">
        <f t="shared" si="8"/>
        <v>#N/A</v>
      </c>
      <c r="AB28" s="23" t="e">
        <f t="shared" si="8"/>
        <v>#N/A</v>
      </c>
      <c r="AC28" s="23" t="e">
        <f t="shared" si="8"/>
        <v>#N/A</v>
      </c>
      <c r="AD28" s="23" t="e">
        <f t="shared" si="8"/>
        <v>#N/A</v>
      </c>
      <c r="AE28" s="23" t="e">
        <f t="shared" si="8"/>
        <v>#N/A</v>
      </c>
      <c r="AF28" s="23" t="e">
        <f t="shared" si="8"/>
        <v>#N/A</v>
      </c>
      <c r="AG28" s="23" t="e">
        <f t="shared" si="8"/>
        <v>#N/A</v>
      </c>
      <c r="AH28" s="23" t="e">
        <f t="shared" si="8"/>
        <v>#N/A</v>
      </c>
      <c r="AI28" s="23" t="e">
        <f t="shared" si="8"/>
        <v>#N/A</v>
      </c>
      <c r="AJ28" s="23" t="e">
        <f t="shared" si="8"/>
        <v>#N/A</v>
      </c>
      <c r="AK28" s="23" t="e">
        <f t="shared" si="8"/>
        <v>#N/A</v>
      </c>
      <c r="AL28" s="23" t="e">
        <f t="shared" si="8"/>
        <v>#N/A</v>
      </c>
      <c r="AM28" s="23" t="e">
        <f t="shared" si="8"/>
        <v>#N/A</v>
      </c>
      <c r="AN28" s="23" t="e">
        <f t="shared" si="8"/>
        <v>#N/A</v>
      </c>
      <c r="AO28" s="23" t="e">
        <f t="shared" si="8"/>
        <v>#N/A</v>
      </c>
      <c r="AP28" s="23" t="e">
        <f t="shared" si="8"/>
        <v>#N/A</v>
      </c>
      <c r="AQ28" s="23" t="e">
        <f t="shared" si="8"/>
        <v>#N/A</v>
      </c>
      <c r="AR28" s="23" t="e">
        <f t="shared" si="8"/>
        <v>#N/A</v>
      </c>
      <c r="AS28" s="23" t="e">
        <f t="shared" si="8"/>
        <v>#N/A</v>
      </c>
      <c r="AT28" s="23" t="e">
        <f t="shared" si="8"/>
        <v>#N/A</v>
      </c>
      <c r="AU28" s="23" t="e">
        <f t="shared" si="8"/>
        <v>#N/A</v>
      </c>
      <c r="AV28" s="23" t="e">
        <f t="shared" si="8"/>
        <v>#N/A</v>
      </c>
      <c r="AW28" s="23" t="e">
        <f t="shared" si="8"/>
        <v>#N/A</v>
      </c>
      <c r="AX28" s="23" t="e">
        <f t="shared" si="8"/>
        <v>#N/A</v>
      </c>
      <c r="AY28" s="23" t="e">
        <f t="shared" si="8"/>
        <v>#N/A</v>
      </c>
      <c r="AZ28" s="23" t="e">
        <f t="shared" si="8"/>
        <v>#N/A</v>
      </c>
      <c r="BA28" s="23" t="e">
        <f t="shared" si="8"/>
        <v>#N/A</v>
      </c>
      <c r="BB28" s="23" t="e">
        <f t="shared" si="8"/>
        <v>#N/A</v>
      </c>
      <c r="BC28" s="23" t="e">
        <f t="shared" si="8"/>
        <v>#N/A</v>
      </c>
      <c r="BD28" s="23" t="e">
        <f t="shared" si="8"/>
        <v>#N/A</v>
      </c>
      <c r="BE28" s="23" t="e">
        <f t="shared" si="8"/>
        <v>#N/A</v>
      </c>
      <c r="BF28" s="23" t="e">
        <f t="shared" si="8"/>
        <v>#N/A</v>
      </c>
      <c r="BG28" s="23" t="e">
        <f t="shared" si="8"/>
        <v>#N/A</v>
      </c>
      <c r="BH28" s="23" t="e">
        <f t="shared" si="8"/>
        <v>#N/A</v>
      </c>
      <c r="BI28" s="23" t="e">
        <f t="shared" si="8"/>
        <v>#N/A</v>
      </c>
      <c r="BJ28" s="23" t="e">
        <f t="shared" si="8"/>
        <v>#N/A</v>
      </c>
      <c r="BK28" s="23" t="e">
        <f t="shared" si="8"/>
        <v>#N/A</v>
      </c>
      <c r="BL28" s="23" t="e">
        <f t="shared" si="8"/>
        <v>#N/A</v>
      </c>
      <c r="BM28" s="23" t="e">
        <f t="shared" si="8"/>
        <v>#N/A</v>
      </c>
    </row>
    <row r="29" spans="1:71" s="23" customFormat="1" x14ac:dyDescent="0.35">
      <c r="A29" s="129"/>
      <c r="B29" s="23" t="s">
        <v>109</v>
      </c>
      <c r="C29" s="103" t="e">
        <f>SUM(E29:BM29)</f>
        <v>#N/A</v>
      </c>
      <c r="E29" s="23" t="e">
        <f>IF((E17-E16)&gt;$M$4,(E17-E16-$M$4)*E21,0)</f>
        <v>#N/A</v>
      </c>
      <c r="F29" s="23" t="e">
        <f t="shared" ref="F29:BM29" si="9">IF((F17-F16)&gt;$M$4,(F17-F16-$M$4)*F21,0)</f>
        <v>#N/A</v>
      </c>
      <c r="G29" s="23" t="e">
        <f>IF((G17-G16)&gt;$M$4,(G17-G16-$M$4)*G21,0)</f>
        <v>#N/A</v>
      </c>
      <c r="H29" s="23" t="e">
        <f t="shared" si="9"/>
        <v>#N/A</v>
      </c>
      <c r="I29" s="23" t="e">
        <f t="shared" si="9"/>
        <v>#N/A</v>
      </c>
      <c r="J29" s="23" t="e">
        <f t="shared" si="9"/>
        <v>#N/A</v>
      </c>
      <c r="K29" s="23" t="e">
        <f t="shared" si="9"/>
        <v>#N/A</v>
      </c>
      <c r="L29" s="23" t="e">
        <f t="shared" si="9"/>
        <v>#N/A</v>
      </c>
      <c r="M29" s="23" t="e">
        <f t="shared" si="9"/>
        <v>#N/A</v>
      </c>
      <c r="N29" s="23" t="e">
        <f t="shared" si="9"/>
        <v>#N/A</v>
      </c>
      <c r="O29" s="23" t="e">
        <f t="shared" si="9"/>
        <v>#N/A</v>
      </c>
      <c r="P29" s="23" t="e">
        <f t="shared" si="9"/>
        <v>#N/A</v>
      </c>
      <c r="Q29" s="23" t="e">
        <f t="shared" si="9"/>
        <v>#N/A</v>
      </c>
      <c r="R29" s="23" t="e">
        <f t="shared" si="9"/>
        <v>#N/A</v>
      </c>
      <c r="S29" s="23" t="e">
        <f t="shared" si="9"/>
        <v>#N/A</v>
      </c>
      <c r="T29" s="23" t="e">
        <f t="shared" si="9"/>
        <v>#N/A</v>
      </c>
      <c r="U29" s="23" t="e">
        <f t="shared" si="9"/>
        <v>#N/A</v>
      </c>
      <c r="V29" s="23" t="e">
        <f t="shared" si="9"/>
        <v>#N/A</v>
      </c>
      <c r="W29" s="23" t="e">
        <f t="shared" si="9"/>
        <v>#N/A</v>
      </c>
      <c r="X29" s="23" t="e">
        <f t="shared" si="9"/>
        <v>#N/A</v>
      </c>
      <c r="Y29" s="23" t="e">
        <f t="shared" si="9"/>
        <v>#N/A</v>
      </c>
      <c r="Z29" s="23" t="e">
        <f t="shared" si="9"/>
        <v>#N/A</v>
      </c>
      <c r="AA29" s="23" t="e">
        <f t="shared" si="9"/>
        <v>#N/A</v>
      </c>
      <c r="AB29" s="23" t="e">
        <f t="shared" si="9"/>
        <v>#N/A</v>
      </c>
      <c r="AC29" s="23" t="e">
        <f t="shared" si="9"/>
        <v>#N/A</v>
      </c>
      <c r="AD29" s="23" t="e">
        <f t="shared" si="9"/>
        <v>#N/A</v>
      </c>
      <c r="AE29" s="23" t="e">
        <f t="shared" si="9"/>
        <v>#N/A</v>
      </c>
      <c r="AF29" s="23" t="e">
        <f t="shared" si="9"/>
        <v>#N/A</v>
      </c>
      <c r="AG29" s="23" t="e">
        <f t="shared" si="9"/>
        <v>#N/A</v>
      </c>
      <c r="AH29" s="23" t="e">
        <f t="shared" si="9"/>
        <v>#N/A</v>
      </c>
      <c r="AI29" s="23" t="e">
        <f t="shared" si="9"/>
        <v>#N/A</v>
      </c>
      <c r="AJ29" s="23" t="e">
        <f t="shared" si="9"/>
        <v>#N/A</v>
      </c>
      <c r="AK29" s="23" t="e">
        <f t="shared" si="9"/>
        <v>#N/A</v>
      </c>
      <c r="AL29" s="23" t="e">
        <f t="shared" si="9"/>
        <v>#N/A</v>
      </c>
      <c r="AM29" s="23" t="e">
        <f t="shared" si="9"/>
        <v>#N/A</v>
      </c>
      <c r="AN29" s="23" t="e">
        <f t="shared" si="9"/>
        <v>#N/A</v>
      </c>
      <c r="AO29" s="23" t="e">
        <f t="shared" si="9"/>
        <v>#N/A</v>
      </c>
      <c r="AP29" s="23" t="e">
        <f t="shared" si="9"/>
        <v>#N/A</v>
      </c>
      <c r="AQ29" s="23" t="e">
        <f t="shared" si="9"/>
        <v>#N/A</v>
      </c>
      <c r="AR29" s="23" t="e">
        <f t="shared" si="9"/>
        <v>#N/A</v>
      </c>
      <c r="AS29" s="23" t="e">
        <f t="shared" si="9"/>
        <v>#N/A</v>
      </c>
      <c r="AT29" s="23" t="e">
        <f t="shared" si="9"/>
        <v>#N/A</v>
      </c>
      <c r="AU29" s="23" t="e">
        <f t="shared" si="9"/>
        <v>#N/A</v>
      </c>
      <c r="AV29" s="23" t="e">
        <f t="shared" si="9"/>
        <v>#N/A</v>
      </c>
      <c r="AW29" s="23" t="e">
        <f t="shared" si="9"/>
        <v>#N/A</v>
      </c>
      <c r="AX29" s="23" t="e">
        <f t="shared" si="9"/>
        <v>#N/A</v>
      </c>
      <c r="AY29" s="23" t="e">
        <f t="shared" si="9"/>
        <v>#N/A</v>
      </c>
      <c r="AZ29" s="23" t="e">
        <f t="shared" si="9"/>
        <v>#N/A</v>
      </c>
      <c r="BA29" s="23" t="e">
        <f t="shared" si="9"/>
        <v>#N/A</v>
      </c>
      <c r="BB29" s="23" t="e">
        <f t="shared" si="9"/>
        <v>#N/A</v>
      </c>
      <c r="BC29" s="23" t="e">
        <f t="shared" si="9"/>
        <v>#N/A</v>
      </c>
      <c r="BD29" s="23" t="e">
        <f t="shared" si="9"/>
        <v>#N/A</v>
      </c>
      <c r="BE29" s="23" t="e">
        <f t="shared" si="9"/>
        <v>#N/A</v>
      </c>
      <c r="BF29" s="23" t="e">
        <f t="shared" si="9"/>
        <v>#N/A</v>
      </c>
      <c r="BG29" s="23" t="e">
        <f t="shared" si="9"/>
        <v>#N/A</v>
      </c>
      <c r="BH29" s="23" t="e">
        <f t="shared" si="9"/>
        <v>#N/A</v>
      </c>
      <c r="BI29" s="23" t="e">
        <f t="shared" si="9"/>
        <v>#N/A</v>
      </c>
      <c r="BJ29" s="23" t="e">
        <f t="shared" si="9"/>
        <v>#N/A</v>
      </c>
      <c r="BK29" s="23" t="e">
        <f t="shared" si="9"/>
        <v>#N/A</v>
      </c>
      <c r="BL29" s="23" t="e">
        <f t="shared" si="9"/>
        <v>#N/A</v>
      </c>
      <c r="BM29" s="23" t="e">
        <f t="shared" si="9"/>
        <v>#N/A</v>
      </c>
    </row>
    <row r="30" spans="1:71" x14ac:dyDescent="0.35">
      <c r="C30" s="109"/>
    </row>
    <row r="31" spans="1:71" s="23" customFormat="1" x14ac:dyDescent="0.35">
      <c r="A31" s="129"/>
      <c r="B31" s="23" t="s">
        <v>110</v>
      </c>
      <c r="C31" s="103"/>
    </row>
    <row r="32" spans="1:71" s="23" customFormat="1" x14ac:dyDescent="0.35">
      <c r="A32" s="129"/>
      <c r="B32" s="23" t="s">
        <v>25</v>
      </c>
      <c r="C32" s="107" t="e">
        <f>SUM(E32:BM32)</f>
        <v>#N/A</v>
      </c>
      <c r="E32" s="10" t="e">
        <f>E17*0.23112</f>
        <v>#N/A</v>
      </c>
      <c r="F32" s="10" t="e">
        <f t="shared" ref="F32:BM32" si="10">F17*0.23112</f>
        <v>#N/A</v>
      </c>
      <c r="G32" s="10" t="e">
        <f t="shared" si="10"/>
        <v>#N/A</v>
      </c>
      <c r="H32" s="10" t="e">
        <f t="shared" si="10"/>
        <v>#N/A</v>
      </c>
      <c r="I32" s="10" t="e">
        <f t="shared" si="10"/>
        <v>#N/A</v>
      </c>
      <c r="J32" s="10" t="e">
        <f t="shared" si="10"/>
        <v>#N/A</v>
      </c>
      <c r="K32" s="10" t="e">
        <f t="shared" si="10"/>
        <v>#N/A</v>
      </c>
      <c r="L32" s="10" t="e">
        <f t="shared" si="10"/>
        <v>#N/A</v>
      </c>
      <c r="M32" s="10" t="e">
        <f t="shared" si="10"/>
        <v>#N/A</v>
      </c>
      <c r="N32" s="10" t="e">
        <f t="shared" si="10"/>
        <v>#N/A</v>
      </c>
      <c r="O32" s="10" t="e">
        <f t="shared" si="10"/>
        <v>#N/A</v>
      </c>
      <c r="P32" s="10" t="e">
        <f t="shared" si="10"/>
        <v>#N/A</v>
      </c>
      <c r="Q32" s="10" t="e">
        <f t="shared" si="10"/>
        <v>#N/A</v>
      </c>
      <c r="R32" s="10" t="e">
        <f t="shared" si="10"/>
        <v>#N/A</v>
      </c>
      <c r="S32" s="10" t="e">
        <f t="shared" si="10"/>
        <v>#N/A</v>
      </c>
      <c r="T32" s="10" t="e">
        <f t="shared" si="10"/>
        <v>#N/A</v>
      </c>
      <c r="U32" s="10" t="e">
        <f t="shared" si="10"/>
        <v>#N/A</v>
      </c>
      <c r="V32" s="10" t="e">
        <f t="shared" si="10"/>
        <v>#N/A</v>
      </c>
      <c r="W32" s="10" t="e">
        <f t="shared" si="10"/>
        <v>#N/A</v>
      </c>
      <c r="X32" s="10" t="e">
        <f t="shared" si="10"/>
        <v>#N/A</v>
      </c>
      <c r="Y32" s="10" t="e">
        <f t="shared" si="10"/>
        <v>#N/A</v>
      </c>
      <c r="Z32" s="10" t="e">
        <f t="shared" si="10"/>
        <v>#N/A</v>
      </c>
      <c r="AA32" s="10" t="e">
        <f t="shared" si="10"/>
        <v>#N/A</v>
      </c>
      <c r="AB32" s="10" t="e">
        <f t="shared" si="10"/>
        <v>#N/A</v>
      </c>
      <c r="AC32" s="10" t="e">
        <f t="shared" si="10"/>
        <v>#N/A</v>
      </c>
      <c r="AD32" s="10" t="e">
        <f t="shared" si="10"/>
        <v>#N/A</v>
      </c>
      <c r="AE32" s="10" t="e">
        <f t="shared" si="10"/>
        <v>#N/A</v>
      </c>
      <c r="AF32" s="10" t="e">
        <f t="shared" si="10"/>
        <v>#N/A</v>
      </c>
      <c r="AG32" s="10" t="e">
        <f t="shared" si="10"/>
        <v>#N/A</v>
      </c>
      <c r="AH32" s="10" t="e">
        <f t="shared" si="10"/>
        <v>#N/A</v>
      </c>
      <c r="AI32" s="10" t="e">
        <f t="shared" si="10"/>
        <v>#N/A</v>
      </c>
      <c r="AJ32" s="10" t="e">
        <f t="shared" si="10"/>
        <v>#N/A</v>
      </c>
      <c r="AK32" s="10" t="e">
        <f t="shared" si="10"/>
        <v>#N/A</v>
      </c>
      <c r="AL32" s="10" t="e">
        <f t="shared" si="10"/>
        <v>#N/A</v>
      </c>
      <c r="AM32" s="10" t="e">
        <f t="shared" si="10"/>
        <v>#N/A</v>
      </c>
      <c r="AN32" s="10" t="e">
        <f t="shared" si="10"/>
        <v>#N/A</v>
      </c>
      <c r="AO32" s="10" t="e">
        <f t="shared" si="10"/>
        <v>#N/A</v>
      </c>
      <c r="AP32" s="10" t="e">
        <f t="shared" si="10"/>
        <v>#N/A</v>
      </c>
      <c r="AQ32" s="10" t="e">
        <f t="shared" si="10"/>
        <v>#N/A</v>
      </c>
      <c r="AR32" s="10" t="e">
        <f t="shared" si="10"/>
        <v>#N/A</v>
      </c>
      <c r="AS32" s="10" t="e">
        <f t="shared" si="10"/>
        <v>#N/A</v>
      </c>
      <c r="AT32" s="10" t="e">
        <f t="shared" si="10"/>
        <v>#N/A</v>
      </c>
      <c r="AU32" s="10" t="e">
        <f t="shared" si="10"/>
        <v>#N/A</v>
      </c>
      <c r="AV32" s="10" t="e">
        <f t="shared" si="10"/>
        <v>#N/A</v>
      </c>
      <c r="AW32" s="10" t="e">
        <f t="shared" si="10"/>
        <v>#N/A</v>
      </c>
      <c r="AX32" s="10" t="e">
        <f t="shared" si="10"/>
        <v>#N/A</v>
      </c>
      <c r="AY32" s="10" t="e">
        <f t="shared" si="10"/>
        <v>#N/A</v>
      </c>
      <c r="AZ32" s="10" t="e">
        <f t="shared" si="10"/>
        <v>#N/A</v>
      </c>
      <c r="BA32" s="10" t="e">
        <f t="shared" si="10"/>
        <v>#N/A</v>
      </c>
      <c r="BB32" s="10" t="e">
        <f t="shared" si="10"/>
        <v>#N/A</v>
      </c>
      <c r="BC32" s="10" t="e">
        <f t="shared" si="10"/>
        <v>#N/A</v>
      </c>
      <c r="BD32" s="10" t="e">
        <f t="shared" si="10"/>
        <v>#N/A</v>
      </c>
      <c r="BE32" s="10" t="e">
        <f t="shared" si="10"/>
        <v>#N/A</v>
      </c>
      <c r="BF32" s="10" t="e">
        <f t="shared" si="10"/>
        <v>#N/A</v>
      </c>
      <c r="BG32" s="10" t="e">
        <f t="shared" si="10"/>
        <v>#N/A</v>
      </c>
      <c r="BH32" s="10" t="e">
        <f t="shared" si="10"/>
        <v>#N/A</v>
      </c>
      <c r="BI32" s="10" t="e">
        <f t="shared" si="10"/>
        <v>#N/A</v>
      </c>
      <c r="BJ32" s="10" t="e">
        <f t="shared" si="10"/>
        <v>#N/A</v>
      </c>
      <c r="BK32" s="10" t="e">
        <f t="shared" si="10"/>
        <v>#N/A</v>
      </c>
      <c r="BL32" s="10" t="e">
        <f t="shared" si="10"/>
        <v>#N/A</v>
      </c>
      <c r="BM32" s="10" t="e">
        <f t="shared" si="10"/>
        <v>#N/A</v>
      </c>
    </row>
    <row r="33" spans="1:71" s="23" customFormat="1" x14ac:dyDescent="0.35">
      <c r="A33" s="129"/>
      <c r="B33" s="23" t="s">
        <v>111</v>
      </c>
      <c r="C33" s="114"/>
      <c r="E33" s="5" t="e" cm="1">
        <f t="array" ref="E33">(#REF!*E31(#REF!*1000)+(#REF!*1000)*#REF!)/1000</f>
        <v>#REF!</v>
      </c>
      <c r="F33" s="5" t="e">
        <f>(#REF!*(#REF!*1000)+(#REF!*1000)*#REF!)/1000</f>
        <v>#REF!</v>
      </c>
      <c r="G33" s="5" t="e">
        <f>(#REF!*(#REF!*1000)+(#REF!*1000)*#REF!)/1000</f>
        <v>#REF!</v>
      </c>
      <c r="H33" s="5" t="e">
        <f>(#REF!*(#REF!*1000)+(#REF!*1000)*#REF!)/1000</f>
        <v>#REF!</v>
      </c>
      <c r="I33" s="5" t="e">
        <f>(#REF!*(#REF!*1000)+(#REF!*1000)*#REF!)/1000</f>
        <v>#REF!</v>
      </c>
      <c r="J33" s="5" t="e">
        <f>(#REF!*(#REF!*1000)+(#REF!*1000)*#REF!)/1000</f>
        <v>#REF!</v>
      </c>
      <c r="K33" s="5" t="e">
        <f>(#REF!*(#REF!*1000)+(#REF!*1000)*#REF!)/1000</f>
        <v>#REF!</v>
      </c>
      <c r="L33" s="5" t="e">
        <f>(#REF!*(#REF!*1000)+(#REF!*1000)*#REF!)/1000</f>
        <v>#REF!</v>
      </c>
      <c r="M33" s="5" t="e">
        <f>(#REF!*(#REF!*1000)+(#REF!*1000)*#REF!)/1000</f>
        <v>#REF!</v>
      </c>
      <c r="N33" s="5" t="e">
        <f>(#REF!*(#REF!*1000)+(#REF!*1000)*#REF!)/1000</f>
        <v>#REF!</v>
      </c>
      <c r="O33" s="5" t="e">
        <f>(#REF!*(#REF!*1000)+(#REF!*1000)*#REF!)/1000</f>
        <v>#REF!</v>
      </c>
      <c r="P33" s="5" t="e">
        <f>(#REF!*(#REF!*1000)+(#REF!*1000)*#REF!)/1000</f>
        <v>#REF!</v>
      </c>
      <c r="Q33" s="5" t="e">
        <f>(#REF!*(#REF!*1000)+(#REF!*1000)*#REF!)/1000</f>
        <v>#REF!</v>
      </c>
      <c r="R33" s="5" t="e">
        <f>(#REF!*(#REF!*1000)+(#REF!*1000)*#REF!)/1000</f>
        <v>#REF!</v>
      </c>
      <c r="S33" s="5" t="e">
        <f>(#REF!*(#REF!*1000)+(#REF!*1000)*#REF!)/1000</f>
        <v>#REF!</v>
      </c>
      <c r="T33" s="5" t="e">
        <f>(#REF!*(#REF!*1000)+(#REF!*1000)*#REF!)/1000</f>
        <v>#REF!</v>
      </c>
      <c r="U33" s="5" t="e">
        <f>(#REF!*(#REF!*1000)+(#REF!*1000)*#REF!)/1000</f>
        <v>#REF!</v>
      </c>
      <c r="V33" s="5" t="e">
        <f>(#REF!*(#REF!*1000)+(#REF!*1000)*#REF!)/1000</f>
        <v>#REF!</v>
      </c>
      <c r="W33" s="5" t="e">
        <f>(#REF!*(#REF!*1000)+(#REF!*1000)*#REF!)/1000</f>
        <v>#REF!</v>
      </c>
      <c r="X33" s="5" t="e">
        <f>(#REF!*(#REF!*1000)+(#REF!*1000)*#REF!)/1000</f>
        <v>#REF!</v>
      </c>
      <c r="Y33" s="5" t="e">
        <f>(#REF!*(#REF!*1000)+(#REF!*1000)*#REF!)/1000</f>
        <v>#REF!</v>
      </c>
      <c r="Z33" s="5" t="e">
        <f>(#REF!*(#REF!*1000)+(#REF!*1000)*#REF!)/1000</f>
        <v>#REF!</v>
      </c>
      <c r="AA33" s="5" t="e">
        <f>(#REF!*(#REF!*1000)+(#REF!*1000)*#REF!)/1000</f>
        <v>#REF!</v>
      </c>
      <c r="AB33" s="5" t="e">
        <f>(#REF!*(#REF!*1000)+(#REF!*1000)*#REF!)/1000</f>
        <v>#REF!</v>
      </c>
      <c r="AC33" s="5" t="e">
        <f>(#REF!*(#REF!*1000)+(#REF!*1000)*#REF!)/1000</f>
        <v>#REF!</v>
      </c>
      <c r="AD33" s="5" t="e">
        <f>(#REF!*(#REF!*1000)+(#REF!*1000)*#REF!)/1000</f>
        <v>#REF!</v>
      </c>
      <c r="AE33" s="5" t="e">
        <f>(#REF!*(#REF!*1000)+(#REF!*1000)*#REF!)/1000</f>
        <v>#REF!</v>
      </c>
      <c r="AF33" s="5" t="e">
        <f>(#REF!*(#REF!*1000)+(#REF!*1000)*#REF!)/1000</f>
        <v>#REF!</v>
      </c>
      <c r="AG33" s="5" t="e">
        <f>(#REF!*(#REF!*1000)+(#REF!*1000)*#REF!)/1000</f>
        <v>#REF!</v>
      </c>
      <c r="AH33" s="5" t="e">
        <f>(#REF!*(#REF!*1000)+(#REF!*1000)*#REF!)/1000</f>
        <v>#REF!</v>
      </c>
      <c r="AI33" s="5" t="e">
        <f>(#REF!*(#REF!*1000)+(#REF!*1000)*#REF!)/1000</f>
        <v>#REF!</v>
      </c>
      <c r="AJ33" s="5" t="e">
        <f>(#REF!*(#REF!*1000)+(#REF!*1000)*#REF!)/1000</f>
        <v>#REF!</v>
      </c>
      <c r="AK33" s="5" t="e">
        <f>(#REF!*(#REF!*1000)+(#REF!*1000)*#REF!)/1000</f>
        <v>#REF!</v>
      </c>
      <c r="AL33" s="5" t="e">
        <f>(#REF!*(#REF!*1000)+(#REF!*1000)*#REF!)/1000</f>
        <v>#REF!</v>
      </c>
      <c r="AM33" s="5" t="e">
        <f>(#REF!*(#REF!*1000)+(#REF!*1000)*#REF!)/1000</f>
        <v>#REF!</v>
      </c>
      <c r="AN33" s="5" t="e">
        <f>(#REF!*(#REF!*1000)+(#REF!*1000)*#REF!)/1000</f>
        <v>#REF!</v>
      </c>
      <c r="AO33" s="5" t="e">
        <f>(#REF!*(#REF!*1000)+(#REF!*1000)*#REF!)/1000</f>
        <v>#REF!</v>
      </c>
      <c r="AP33" s="5" t="e">
        <f>(#REF!*(#REF!*1000)+(#REF!*1000)*#REF!)/1000</f>
        <v>#REF!</v>
      </c>
      <c r="AQ33" s="5" t="e">
        <f>(#REF!*(#REF!*1000)+(#REF!*1000)*#REF!)/1000</f>
        <v>#REF!</v>
      </c>
      <c r="AR33" s="5" t="e">
        <f>(#REF!*(#REF!*1000)+(#REF!*1000)*#REF!)/1000</f>
        <v>#REF!</v>
      </c>
      <c r="AS33" s="5" t="e">
        <f>(#REF!*(#REF!*1000)+(#REF!*1000)*#REF!)/1000</f>
        <v>#REF!</v>
      </c>
      <c r="AT33" s="5" t="e">
        <f>(#REF!*(#REF!*1000)+(#REF!*1000)*#REF!)/1000</f>
        <v>#REF!</v>
      </c>
      <c r="AU33" s="5" t="e">
        <f>(#REF!*(#REF!*1000)+(#REF!*1000)*#REF!)/1000</f>
        <v>#REF!</v>
      </c>
      <c r="AV33" s="5" t="e">
        <f>(#REF!*(#REF!*1000)+(#REF!*1000)*#REF!)/1000</f>
        <v>#REF!</v>
      </c>
      <c r="AW33" s="5" t="e">
        <f>(#REF!*(#REF!*1000)+(#REF!*1000)*#REF!)/1000</f>
        <v>#REF!</v>
      </c>
      <c r="AX33" s="5" t="e">
        <f>(#REF!*(#REF!*1000)+(#REF!*1000)*#REF!)/1000</f>
        <v>#REF!</v>
      </c>
      <c r="AY33" s="5" t="e">
        <f>(#REF!*(#REF!*1000)+(#REF!*1000)*#REF!)/1000</f>
        <v>#REF!</v>
      </c>
      <c r="AZ33" s="5" t="e">
        <f>(#REF!*(#REF!*1000)+(#REF!*1000)*#REF!)/1000</f>
        <v>#REF!</v>
      </c>
      <c r="BA33" s="5" t="e">
        <f>(#REF!*(#REF!*1000)+(#REF!*1000)*#REF!)/1000</f>
        <v>#REF!</v>
      </c>
      <c r="BB33" s="5" t="e">
        <f>(#REF!*(#REF!*1000)+(#REF!*1000)*#REF!)/1000</f>
        <v>#REF!</v>
      </c>
      <c r="BC33" s="5" t="e">
        <f>(#REF!*(#REF!*1000)+(#REF!*1000)*#REF!)/1000</f>
        <v>#REF!</v>
      </c>
      <c r="BD33" s="5" t="e">
        <f>(#REF!*(#REF!*1000)+(#REF!*1000)*#REF!)/1000</f>
        <v>#REF!</v>
      </c>
      <c r="BE33" s="5" t="e">
        <f>(#REF!*(#REF!*1000)+(#REF!*1000)*#REF!)/1000</f>
        <v>#REF!</v>
      </c>
      <c r="BF33" s="5" t="e">
        <f>(#REF!*(#REF!*1000)+(#REF!*1000)*#REF!)/1000</f>
        <v>#REF!</v>
      </c>
      <c r="BG33" s="5" t="e">
        <f>(#REF!*(#REF!*1000)+(#REF!*1000)*#REF!)/1000</f>
        <v>#REF!</v>
      </c>
      <c r="BH33" s="5" t="e">
        <f>(#REF!*(#REF!*1000)+(#REF!*1000)*#REF!)/1000</f>
        <v>#REF!</v>
      </c>
      <c r="BI33" s="5" t="e">
        <f>(#REF!*(#REF!*1000)+(#REF!*1000)*#REF!)/1000</f>
        <v>#REF!</v>
      </c>
      <c r="BJ33" s="5" t="e">
        <f>(#REF!*(#REF!*1000)+(#REF!*1000)*#REF!)/1000</f>
        <v>#REF!</v>
      </c>
      <c r="BK33" s="5" t="e">
        <f>(#REF!*(#REF!*1000)+(#REF!*1000)*#REF!)/1000</f>
        <v>#REF!</v>
      </c>
      <c r="BL33" s="5" t="e">
        <f>(#REF!*(#REF!*1000)+(#REF!*1000)*#REF!)/1000</f>
        <v>#REF!</v>
      </c>
      <c r="BM33" s="5" t="e">
        <f>(#REF!*(#REF!*1000)+(#REF!*1000)*#REF!)/1000</f>
        <v>#REF!</v>
      </c>
    </row>
    <row r="34" spans="1:71" s="5" customFormat="1" x14ac:dyDescent="0.35">
      <c r="A34" s="113"/>
      <c r="B34" s="22" t="s">
        <v>93</v>
      </c>
      <c r="C34" s="110"/>
      <c r="D34" s="34"/>
      <c r="E34" s="22"/>
      <c r="F34" s="23" t="e">
        <f>+#REF!+#REF!</f>
        <v>#REF!</v>
      </c>
      <c r="G34" s="23" t="e">
        <f>IF(G7&gt;0,#REF!+ F34, 0)</f>
        <v>#REF!</v>
      </c>
      <c r="H34" s="23" t="e">
        <f>IF(H7&gt;0,#REF!+ G34, 0)</f>
        <v>#REF!</v>
      </c>
      <c r="I34" s="23" t="e">
        <f>IF(I7&gt;0,#REF!+ H34, 0)</f>
        <v>#REF!</v>
      </c>
      <c r="J34" s="23" t="e">
        <f>IF(J7&gt;0,#REF!+ I34, 0)</f>
        <v>#REF!</v>
      </c>
      <c r="K34" s="23" t="e">
        <f>IF(K7&gt;0,#REF!+ J34, 0)</f>
        <v>#REF!</v>
      </c>
      <c r="L34" s="23" t="e">
        <f>IF(L7&gt;0,#REF!+ K34, 0)</f>
        <v>#REF!</v>
      </c>
      <c r="M34" s="23" t="e">
        <f>IF(M7&gt;0,#REF!+ L34, 0)</f>
        <v>#REF!</v>
      </c>
      <c r="N34" s="23" t="e">
        <f>IF(N7&gt;0,#REF!+ M34, 0)</f>
        <v>#REF!</v>
      </c>
      <c r="O34" s="23" t="e">
        <f>IF(O7&gt;0,#REF!+ N34, 0)</f>
        <v>#REF!</v>
      </c>
      <c r="P34" s="23" t="e">
        <f>IF(P7&gt;0,#REF!+ O34, 0)</f>
        <v>#REF!</v>
      </c>
      <c r="Q34" s="23" t="e">
        <f>IF(Q7&gt;0,#REF!+ P34, 0)</f>
        <v>#REF!</v>
      </c>
      <c r="R34" s="23" t="e">
        <f>IF(R7&gt;0,#REF!+ Q34, 0)</f>
        <v>#REF!</v>
      </c>
      <c r="S34" s="23" t="e">
        <f>IF(S7&gt;0,#REF!+ R34, 0)</f>
        <v>#REF!</v>
      </c>
      <c r="T34" s="23" t="e">
        <f>IF(T7&gt;0,#REF!+ S34, 0)</f>
        <v>#REF!</v>
      </c>
      <c r="U34" s="23" t="e">
        <f>IF(U7&gt;0,#REF!+ T34, 0)</f>
        <v>#REF!</v>
      </c>
      <c r="V34" s="23" t="e">
        <f>IF(V7&gt;0,#REF!+ U34, 0)</f>
        <v>#REF!</v>
      </c>
      <c r="W34" s="23" t="e">
        <f>IF(W7&gt;0,#REF!+ V34, 0)</f>
        <v>#REF!</v>
      </c>
      <c r="X34" s="23" t="e">
        <f>IF(X7&gt;0,#REF!+ W34, 0)</f>
        <v>#REF!</v>
      </c>
      <c r="Y34" s="23" t="e">
        <f>IF(Y7&gt;0,#REF!+ X34, 0)</f>
        <v>#REF!</v>
      </c>
      <c r="Z34" s="23" t="e">
        <f>IF(Z7&gt;0,#REF!+ Y34, 0)</f>
        <v>#REF!</v>
      </c>
      <c r="AA34" s="23" t="e">
        <f>IF(AA7&gt;0,#REF!+ Z34, 0)</f>
        <v>#REF!</v>
      </c>
      <c r="AB34" s="23" t="e">
        <f>IF(AB7&gt;0,#REF!+ AA34, 0)</f>
        <v>#REF!</v>
      </c>
      <c r="AC34" s="23" t="e">
        <f>IF(AC7&gt;0,#REF!+ AB34, 0)</f>
        <v>#REF!</v>
      </c>
      <c r="AD34" s="23" t="e">
        <f>IF(AD7&gt;0,#REF!+ AC34, 0)</f>
        <v>#REF!</v>
      </c>
      <c r="AE34" s="23" t="e">
        <f>IF(AE7&gt;0,#REF!+ AD34, 0)</f>
        <v>#REF!</v>
      </c>
      <c r="AF34" s="23" t="e">
        <f>IF(AF7&gt;0,#REF!+ AE34, 0)</f>
        <v>#REF!</v>
      </c>
      <c r="AG34" s="23" t="e">
        <f>IF(AG7&gt;0,#REF!+ AF34, 0)</f>
        <v>#REF!</v>
      </c>
      <c r="AH34" s="23" t="e">
        <f>IF(AH7&gt;0,#REF!+ AG34, 0)</f>
        <v>#REF!</v>
      </c>
      <c r="AI34" s="23" t="e">
        <f>IF(AI7&gt;0,#REF!+ AH34, 0)</f>
        <v>#REF!</v>
      </c>
      <c r="AJ34" s="23" t="e">
        <f>IF(AJ7&gt;0,#REF!+ AI34, 0)</f>
        <v>#REF!</v>
      </c>
      <c r="AK34" s="23" t="e">
        <f>IF(AK7&gt;0,#REF!+ AJ34, 0)</f>
        <v>#REF!</v>
      </c>
      <c r="AL34" s="23" t="e">
        <f>IF(AL7&gt;0,#REF!+ AK34, 0)</f>
        <v>#REF!</v>
      </c>
      <c r="AM34" s="23" t="e">
        <f>IF(AM7&gt;0,#REF!+ AL34, 0)</f>
        <v>#REF!</v>
      </c>
      <c r="AN34" s="23" t="e">
        <f>IF(AN7&gt;0,#REF!+ AM34, 0)</f>
        <v>#REF!</v>
      </c>
      <c r="AO34" s="23" t="e">
        <f>IF(AO7&gt;0,#REF!+ AN34, 0)</f>
        <v>#REF!</v>
      </c>
      <c r="AP34" s="23" t="e">
        <f>IF(AP7&gt;0,#REF!+ AO34, 0)</f>
        <v>#REF!</v>
      </c>
      <c r="AQ34" s="23" t="e">
        <f>IF(AQ7&gt;0,#REF!+ AP34, 0)</f>
        <v>#REF!</v>
      </c>
      <c r="AR34" s="23" t="e">
        <f>IF(AR7&gt;0,#REF!+ AQ34, 0)</f>
        <v>#REF!</v>
      </c>
      <c r="AS34" s="23" t="e">
        <f>IF(AS7&gt;0,#REF!+ AR34, 0)</f>
        <v>#REF!</v>
      </c>
      <c r="AT34" s="23" t="e">
        <f>IF(AT7&gt;0,#REF!+ AS34, 0)</f>
        <v>#REF!</v>
      </c>
      <c r="AU34" s="23" t="e">
        <f>IF(AU7&gt;0,#REF!+ AT34, 0)</f>
        <v>#REF!</v>
      </c>
      <c r="AV34" s="23" t="e">
        <f>IF(AV7&gt;0,#REF!+ AU34, 0)</f>
        <v>#REF!</v>
      </c>
      <c r="AW34" s="23" t="e">
        <f>IF(AW7&gt;0,#REF!+ AV34, 0)</f>
        <v>#REF!</v>
      </c>
      <c r="AX34" s="23" t="e">
        <f>IF(AX7&gt;0,#REF!+ AW34, 0)</f>
        <v>#REF!</v>
      </c>
      <c r="AY34" s="23" t="e">
        <f>IF(AY7&gt;0,#REF!+ AX34, 0)</f>
        <v>#REF!</v>
      </c>
      <c r="AZ34" s="23" t="e">
        <f>IF(AZ7&gt;0,#REF!+ AY34, 0)</f>
        <v>#REF!</v>
      </c>
      <c r="BA34" s="23" t="e">
        <f>IF(BA7&gt;0,#REF!+ AZ34, 0)</f>
        <v>#REF!</v>
      </c>
      <c r="BB34" s="23" t="e">
        <f>IF(BB7&gt;0,#REF!+ BA34, 0)</f>
        <v>#REF!</v>
      </c>
      <c r="BC34" s="23" t="e">
        <f>IF(BC7&gt;0,#REF!+ BB34, 0)</f>
        <v>#REF!</v>
      </c>
      <c r="BD34" s="23" t="e">
        <f>IF(BD7&gt;0,#REF!+ BC34, 0)</f>
        <v>#REF!</v>
      </c>
      <c r="BE34" s="23" t="e">
        <f>IF(BE7&gt;0,#REF!+ BD34, 0)</f>
        <v>#REF!</v>
      </c>
      <c r="BF34" s="23" t="e">
        <f>IF(BF7&gt;0,#REF!+ BE34, 0)</f>
        <v>#REF!</v>
      </c>
      <c r="BG34" s="23" t="e">
        <f>IF(BG7&gt;0,#REF!+ BF34, 0)</f>
        <v>#REF!</v>
      </c>
      <c r="BH34" s="23" t="e">
        <f>IF(BH7&gt;0,#REF!+ BG34, 0)</f>
        <v>#REF!</v>
      </c>
      <c r="BI34" s="23" t="e">
        <f>IF(BI7&gt;0,#REF!+ BH34, 0)</f>
        <v>#REF!</v>
      </c>
      <c r="BJ34" s="23" t="e">
        <f>IF(BJ7&gt;0,#REF!+ BI34, 0)</f>
        <v>#REF!</v>
      </c>
      <c r="BK34" s="23" t="e">
        <f>IF(BK7&gt;0,#REF!+ BJ34, 0)</f>
        <v>#REF!</v>
      </c>
      <c r="BL34" s="23" t="e">
        <f>IF(BL7&gt;0,#REF!+ BK34, 0)</f>
        <v>#REF!</v>
      </c>
      <c r="BM34" s="23" t="e">
        <f>IF(BM7&gt;0,#REF!+ BL34, 0)</f>
        <v>#REF!</v>
      </c>
      <c r="BN34" s="23"/>
    </row>
    <row r="35" spans="1:71" s="23" customFormat="1" x14ac:dyDescent="0.35">
      <c r="A35" s="129"/>
      <c r="C35" s="103"/>
    </row>
    <row r="36" spans="1:71" s="24" customFormat="1" ht="11.25" x14ac:dyDescent="0.3">
      <c r="A36" s="128"/>
      <c r="B36" s="24" t="s">
        <v>112</v>
      </c>
      <c r="C36" s="103" t="e">
        <f>SUM(E36:BM36)</f>
        <v>#N/A</v>
      </c>
      <c r="E36" s="24" t="e">
        <f>E27+E28+E29+E57</f>
        <v>#N/A</v>
      </c>
      <c r="F36" s="24" t="e">
        <f t="shared" ref="F36:BM36" si="11">F27+F28+F29+F57</f>
        <v>#N/A</v>
      </c>
      <c r="G36" s="24" t="e">
        <f t="shared" si="11"/>
        <v>#N/A</v>
      </c>
      <c r="H36" s="24" t="e">
        <f t="shared" si="11"/>
        <v>#N/A</v>
      </c>
      <c r="I36" s="24" t="e">
        <f t="shared" si="11"/>
        <v>#N/A</v>
      </c>
      <c r="J36" s="24" t="e">
        <f t="shared" si="11"/>
        <v>#N/A</v>
      </c>
      <c r="K36" s="24" t="e">
        <f t="shared" si="11"/>
        <v>#N/A</v>
      </c>
      <c r="L36" s="24" t="e">
        <f t="shared" si="11"/>
        <v>#N/A</v>
      </c>
      <c r="M36" s="24" t="e">
        <f t="shared" si="11"/>
        <v>#N/A</v>
      </c>
      <c r="N36" s="24" t="e">
        <f t="shared" si="11"/>
        <v>#N/A</v>
      </c>
      <c r="O36" s="24" t="e">
        <f t="shared" si="11"/>
        <v>#N/A</v>
      </c>
      <c r="P36" s="24" t="e">
        <f t="shared" si="11"/>
        <v>#N/A</v>
      </c>
      <c r="Q36" s="24" t="e">
        <f t="shared" si="11"/>
        <v>#N/A</v>
      </c>
      <c r="R36" s="24" t="e">
        <f t="shared" si="11"/>
        <v>#N/A</v>
      </c>
      <c r="S36" s="24" t="e">
        <f t="shared" si="11"/>
        <v>#N/A</v>
      </c>
      <c r="T36" s="24" t="e">
        <f t="shared" si="11"/>
        <v>#N/A</v>
      </c>
      <c r="U36" s="24" t="e">
        <f t="shared" si="11"/>
        <v>#N/A</v>
      </c>
      <c r="V36" s="24" t="e">
        <f t="shared" si="11"/>
        <v>#N/A</v>
      </c>
      <c r="W36" s="24" t="e">
        <f t="shared" si="11"/>
        <v>#N/A</v>
      </c>
      <c r="X36" s="24" t="e">
        <f t="shared" si="11"/>
        <v>#N/A</v>
      </c>
      <c r="Y36" s="24" t="e">
        <f t="shared" si="11"/>
        <v>#N/A</v>
      </c>
      <c r="Z36" s="24" t="e">
        <f t="shared" si="11"/>
        <v>#N/A</v>
      </c>
      <c r="AA36" s="24" t="e">
        <f t="shared" si="11"/>
        <v>#N/A</v>
      </c>
      <c r="AB36" s="24" t="e">
        <f t="shared" si="11"/>
        <v>#N/A</v>
      </c>
      <c r="AC36" s="24" t="e">
        <f t="shared" si="11"/>
        <v>#N/A</v>
      </c>
      <c r="AD36" s="24" t="e">
        <f t="shared" si="11"/>
        <v>#N/A</v>
      </c>
      <c r="AE36" s="24" t="e">
        <f t="shared" si="11"/>
        <v>#N/A</v>
      </c>
      <c r="AF36" s="24" t="e">
        <f t="shared" si="11"/>
        <v>#N/A</v>
      </c>
      <c r="AG36" s="24" t="e">
        <f t="shared" si="11"/>
        <v>#N/A</v>
      </c>
      <c r="AH36" s="24" t="e">
        <f t="shared" si="11"/>
        <v>#N/A</v>
      </c>
      <c r="AI36" s="24" t="e">
        <f t="shared" si="11"/>
        <v>#N/A</v>
      </c>
      <c r="AJ36" s="24" t="e">
        <f t="shared" si="11"/>
        <v>#N/A</v>
      </c>
      <c r="AK36" s="24" t="e">
        <f t="shared" si="11"/>
        <v>#N/A</v>
      </c>
      <c r="AL36" s="24" t="e">
        <f t="shared" si="11"/>
        <v>#N/A</v>
      </c>
      <c r="AM36" s="24" t="e">
        <f t="shared" si="11"/>
        <v>#N/A</v>
      </c>
      <c r="AN36" s="24" t="e">
        <f t="shared" si="11"/>
        <v>#N/A</v>
      </c>
      <c r="AO36" s="24" t="e">
        <f t="shared" si="11"/>
        <v>#N/A</v>
      </c>
      <c r="AP36" s="24" t="e">
        <f t="shared" si="11"/>
        <v>#N/A</v>
      </c>
      <c r="AQ36" s="24" t="e">
        <f t="shared" si="11"/>
        <v>#N/A</v>
      </c>
      <c r="AR36" s="24" t="e">
        <f t="shared" si="11"/>
        <v>#N/A</v>
      </c>
      <c r="AS36" s="24" t="e">
        <f t="shared" si="11"/>
        <v>#N/A</v>
      </c>
      <c r="AT36" s="24" t="e">
        <f t="shared" si="11"/>
        <v>#N/A</v>
      </c>
      <c r="AU36" s="24" t="e">
        <f t="shared" si="11"/>
        <v>#N/A</v>
      </c>
      <c r="AV36" s="24" t="e">
        <f t="shared" si="11"/>
        <v>#N/A</v>
      </c>
      <c r="AW36" s="24" t="e">
        <f t="shared" si="11"/>
        <v>#N/A</v>
      </c>
      <c r="AX36" s="24" t="e">
        <f t="shared" si="11"/>
        <v>#N/A</v>
      </c>
      <c r="AY36" s="24" t="e">
        <f t="shared" si="11"/>
        <v>#N/A</v>
      </c>
      <c r="AZ36" s="24" t="e">
        <f t="shared" si="11"/>
        <v>#N/A</v>
      </c>
      <c r="BA36" s="24" t="e">
        <f t="shared" si="11"/>
        <v>#N/A</v>
      </c>
      <c r="BB36" s="24" t="e">
        <f t="shared" si="11"/>
        <v>#N/A</v>
      </c>
      <c r="BC36" s="24" t="e">
        <f t="shared" si="11"/>
        <v>#N/A</v>
      </c>
      <c r="BD36" s="24" t="e">
        <f t="shared" si="11"/>
        <v>#N/A</v>
      </c>
      <c r="BE36" s="24" t="e">
        <f t="shared" si="11"/>
        <v>#N/A</v>
      </c>
      <c r="BF36" s="24" t="e">
        <f t="shared" si="11"/>
        <v>#N/A</v>
      </c>
      <c r="BG36" s="24" t="e">
        <f t="shared" si="11"/>
        <v>#N/A</v>
      </c>
      <c r="BH36" s="24" t="e">
        <f t="shared" si="11"/>
        <v>#N/A</v>
      </c>
      <c r="BI36" s="24" t="e">
        <f t="shared" si="11"/>
        <v>#N/A</v>
      </c>
      <c r="BJ36" s="24" t="e">
        <f t="shared" si="11"/>
        <v>#N/A</v>
      </c>
      <c r="BK36" s="24" t="e">
        <f t="shared" si="11"/>
        <v>#N/A</v>
      </c>
      <c r="BL36" s="24" t="e">
        <f t="shared" si="11"/>
        <v>#N/A</v>
      </c>
      <c r="BM36" s="24" t="e">
        <f t="shared" si="11"/>
        <v>#N/A</v>
      </c>
    </row>
    <row r="37" spans="1:71" x14ac:dyDescent="0.35">
      <c r="B37" s="4" t="s">
        <v>113</v>
      </c>
      <c r="C37" s="103"/>
      <c r="D37" s="5"/>
      <c r="E37" s="5" t="e">
        <f>E36</f>
        <v>#N/A</v>
      </c>
      <c r="F37" s="5" t="e">
        <f>F36+E37</f>
        <v>#N/A</v>
      </c>
      <c r="G37" s="5" t="e">
        <f t="shared" ref="G37:BM37" si="12">G36+F37</f>
        <v>#N/A</v>
      </c>
      <c r="H37" s="5" t="e">
        <f t="shared" si="12"/>
        <v>#N/A</v>
      </c>
      <c r="I37" s="5" t="e">
        <f t="shared" si="12"/>
        <v>#N/A</v>
      </c>
      <c r="J37" s="5" t="e">
        <f t="shared" si="12"/>
        <v>#N/A</v>
      </c>
      <c r="K37" s="5" t="e">
        <f t="shared" si="12"/>
        <v>#N/A</v>
      </c>
      <c r="L37" s="5" t="e">
        <f t="shared" si="12"/>
        <v>#N/A</v>
      </c>
      <c r="M37" s="5" t="e">
        <f t="shared" si="12"/>
        <v>#N/A</v>
      </c>
      <c r="N37" s="5" t="e">
        <f t="shared" si="12"/>
        <v>#N/A</v>
      </c>
      <c r="O37" s="5" t="e">
        <f t="shared" si="12"/>
        <v>#N/A</v>
      </c>
      <c r="P37" s="5" t="e">
        <f t="shared" si="12"/>
        <v>#N/A</v>
      </c>
      <c r="Q37" s="5" t="e">
        <f t="shared" si="12"/>
        <v>#N/A</v>
      </c>
      <c r="R37" s="5" t="e">
        <f t="shared" si="12"/>
        <v>#N/A</v>
      </c>
      <c r="S37" s="5" t="e">
        <f t="shared" si="12"/>
        <v>#N/A</v>
      </c>
      <c r="T37" s="5" t="e">
        <f t="shared" si="12"/>
        <v>#N/A</v>
      </c>
      <c r="U37" s="5" t="e">
        <f t="shared" si="12"/>
        <v>#N/A</v>
      </c>
      <c r="V37" s="5" t="e">
        <f t="shared" si="12"/>
        <v>#N/A</v>
      </c>
      <c r="W37" s="5" t="e">
        <f t="shared" si="12"/>
        <v>#N/A</v>
      </c>
      <c r="X37" s="5" t="e">
        <f t="shared" si="12"/>
        <v>#N/A</v>
      </c>
      <c r="Y37" s="5" t="e">
        <f t="shared" si="12"/>
        <v>#N/A</v>
      </c>
      <c r="Z37" s="5" t="e">
        <f t="shared" si="12"/>
        <v>#N/A</v>
      </c>
      <c r="AA37" s="5" t="e">
        <f t="shared" si="12"/>
        <v>#N/A</v>
      </c>
      <c r="AB37" s="5" t="e">
        <f t="shared" si="12"/>
        <v>#N/A</v>
      </c>
      <c r="AC37" s="5" t="e">
        <f t="shared" si="12"/>
        <v>#N/A</v>
      </c>
      <c r="AD37" s="5" t="e">
        <f t="shared" si="12"/>
        <v>#N/A</v>
      </c>
      <c r="AE37" s="5" t="e">
        <f t="shared" si="12"/>
        <v>#N/A</v>
      </c>
      <c r="AF37" s="5" t="e">
        <f t="shared" si="12"/>
        <v>#N/A</v>
      </c>
      <c r="AG37" s="5" t="e">
        <f t="shared" si="12"/>
        <v>#N/A</v>
      </c>
      <c r="AH37" s="5" t="e">
        <f t="shared" si="12"/>
        <v>#N/A</v>
      </c>
      <c r="AI37" s="5" t="e">
        <f t="shared" si="12"/>
        <v>#N/A</v>
      </c>
      <c r="AJ37" s="5" t="e">
        <f t="shared" si="12"/>
        <v>#N/A</v>
      </c>
      <c r="AK37" s="5" t="e">
        <f t="shared" si="12"/>
        <v>#N/A</v>
      </c>
      <c r="AL37" s="5" t="e">
        <f t="shared" si="12"/>
        <v>#N/A</v>
      </c>
      <c r="AM37" s="5" t="e">
        <f t="shared" si="12"/>
        <v>#N/A</v>
      </c>
      <c r="AN37" s="5" t="e">
        <f t="shared" si="12"/>
        <v>#N/A</v>
      </c>
      <c r="AO37" s="5" t="e">
        <f t="shared" si="12"/>
        <v>#N/A</v>
      </c>
      <c r="AP37" s="5" t="e">
        <f t="shared" si="12"/>
        <v>#N/A</v>
      </c>
      <c r="AQ37" s="5" t="e">
        <f t="shared" si="12"/>
        <v>#N/A</v>
      </c>
      <c r="AR37" s="5" t="e">
        <f t="shared" si="12"/>
        <v>#N/A</v>
      </c>
      <c r="AS37" s="5" t="e">
        <f t="shared" si="12"/>
        <v>#N/A</v>
      </c>
      <c r="AT37" s="5" t="e">
        <f t="shared" si="12"/>
        <v>#N/A</v>
      </c>
      <c r="AU37" s="5" t="e">
        <f t="shared" si="12"/>
        <v>#N/A</v>
      </c>
      <c r="AV37" s="5" t="e">
        <f t="shared" si="12"/>
        <v>#N/A</v>
      </c>
      <c r="AW37" s="5" t="e">
        <f t="shared" si="12"/>
        <v>#N/A</v>
      </c>
      <c r="AX37" s="5" t="e">
        <f t="shared" si="12"/>
        <v>#N/A</v>
      </c>
      <c r="AY37" s="5" t="e">
        <f t="shared" si="12"/>
        <v>#N/A</v>
      </c>
      <c r="AZ37" s="5" t="e">
        <f t="shared" si="12"/>
        <v>#N/A</v>
      </c>
      <c r="BA37" s="5" t="e">
        <f t="shared" si="12"/>
        <v>#N/A</v>
      </c>
      <c r="BB37" s="5" t="e">
        <f t="shared" si="12"/>
        <v>#N/A</v>
      </c>
      <c r="BC37" s="5" t="e">
        <f t="shared" si="12"/>
        <v>#N/A</v>
      </c>
      <c r="BD37" s="5" t="e">
        <f t="shared" si="12"/>
        <v>#N/A</v>
      </c>
      <c r="BE37" s="5" t="e">
        <f t="shared" si="12"/>
        <v>#N/A</v>
      </c>
      <c r="BF37" s="5" t="e">
        <f t="shared" si="12"/>
        <v>#N/A</v>
      </c>
      <c r="BG37" s="5" t="e">
        <f t="shared" si="12"/>
        <v>#N/A</v>
      </c>
      <c r="BH37" s="5" t="e">
        <f t="shared" si="12"/>
        <v>#N/A</v>
      </c>
      <c r="BI37" s="5" t="e">
        <f t="shared" si="12"/>
        <v>#N/A</v>
      </c>
      <c r="BJ37" s="5" t="e">
        <f t="shared" si="12"/>
        <v>#N/A</v>
      </c>
      <c r="BK37" s="5" t="e">
        <f t="shared" si="12"/>
        <v>#N/A</v>
      </c>
      <c r="BL37" s="5" t="e">
        <f t="shared" si="12"/>
        <v>#N/A</v>
      </c>
      <c r="BM37" s="5" t="e">
        <f t="shared" si="12"/>
        <v>#N/A</v>
      </c>
      <c r="BN37" s="5"/>
      <c r="BO37" s="5"/>
      <c r="BP37" s="5"/>
      <c r="BQ37" s="5"/>
      <c r="BR37" s="5"/>
      <c r="BS37" s="5"/>
    </row>
    <row r="38" spans="1:71" s="23" customFormat="1" x14ac:dyDescent="0.35">
      <c r="A38" s="129"/>
      <c r="B38" s="34"/>
      <c r="C38" s="103"/>
      <c r="D38" s="34"/>
    </row>
    <row r="39" spans="1:71" s="28" customFormat="1" x14ac:dyDescent="0.35">
      <c r="A39" s="4"/>
      <c r="B39" s="31" t="s">
        <v>114</v>
      </c>
      <c r="C39" s="106"/>
      <c r="D39" s="30"/>
      <c r="E39" s="32"/>
      <c r="F39" s="30"/>
      <c r="G39" s="30"/>
      <c r="H39" s="30"/>
      <c r="I39" s="30"/>
    </row>
    <row r="40" spans="1:71" x14ac:dyDescent="0.35">
      <c r="B40" s="47" t="s">
        <v>115</v>
      </c>
      <c r="C40" s="103" t="e">
        <f t="shared" ref="C40" si="13">SUM(E40:BM40)</f>
        <v>#N/A</v>
      </c>
      <c r="E40" s="5" t="e">
        <f>HLOOKUP($F$5,Scenarios!$D$7:AD29, MATCH($B$40, Scenarios!$C$7:$C$28, FALSE), FALSE)</f>
        <v>#N/A</v>
      </c>
      <c r="F40" s="5" t="e">
        <f>E40*(1+Scenarios!$Q$32)</f>
        <v>#N/A</v>
      </c>
      <c r="G40" s="5" t="e">
        <f>F40*(1+Scenarios!$Q$32)</f>
        <v>#N/A</v>
      </c>
      <c r="H40" s="5" t="e">
        <f>G40*(1+Scenarios!$Q$32)</f>
        <v>#N/A</v>
      </c>
      <c r="I40" s="5" t="e">
        <f>H40*(1+Scenarios!$Q$32)</f>
        <v>#N/A</v>
      </c>
      <c r="J40" s="5" t="e">
        <f>I40*(1+Scenarios!$Q$32)</f>
        <v>#N/A</v>
      </c>
      <c r="K40" s="5" t="e">
        <f>J40*(1+Scenarios!$Q$32)</f>
        <v>#N/A</v>
      </c>
      <c r="L40" s="5" t="e">
        <f>K40*(1+Scenarios!$Q$32)</f>
        <v>#N/A</v>
      </c>
      <c r="M40" s="5" t="e">
        <f>L40*(1+Scenarios!$Q$32)</f>
        <v>#N/A</v>
      </c>
      <c r="N40" s="5" t="e">
        <f>M40*(1+Scenarios!$Q$32)</f>
        <v>#N/A</v>
      </c>
      <c r="O40" s="5" t="e">
        <f>N40*(1+Scenarios!$Q$32)</f>
        <v>#N/A</v>
      </c>
      <c r="P40" s="5" t="e">
        <f>O40*(1+Scenarios!$Q$32)</f>
        <v>#N/A</v>
      </c>
      <c r="Q40" s="5" t="e">
        <f>P40*(1+Scenarios!$Q$32)</f>
        <v>#N/A</v>
      </c>
      <c r="R40" s="5" t="e">
        <f>Q40*(1+Scenarios!$Q$32)</f>
        <v>#N/A</v>
      </c>
      <c r="S40" s="5" t="e">
        <f>R40*(1+Scenarios!$Q$32)</f>
        <v>#N/A</v>
      </c>
      <c r="T40" s="5" t="e">
        <f>S40*(1+Scenarios!$Q$32)</f>
        <v>#N/A</v>
      </c>
      <c r="U40" s="5" t="e">
        <f>T40*(1+Scenarios!$Q$32)</f>
        <v>#N/A</v>
      </c>
      <c r="V40" s="5" t="e">
        <f>U40*(1+Scenarios!$Q$32)</f>
        <v>#N/A</v>
      </c>
      <c r="W40" s="5" t="e">
        <f>V40*(1+Scenarios!$Q$32)</f>
        <v>#N/A</v>
      </c>
      <c r="X40" s="5" t="e">
        <f>W40*(1+Scenarios!$Q$32)</f>
        <v>#N/A</v>
      </c>
      <c r="Y40" s="5" t="e">
        <f>X40*(1+Scenarios!$Q$32)</f>
        <v>#N/A</v>
      </c>
      <c r="Z40" s="5" t="e">
        <f>Y40*(1+Scenarios!$Q$32)</f>
        <v>#N/A</v>
      </c>
      <c r="AA40" s="5" t="e">
        <f>Z40*(1+Scenarios!$Q$32)</f>
        <v>#N/A</v>
      </c>
      <c r="AB40" s="5" t="e">
        <f>AA40*(1+Scenarios!$Q$32)</f>
        <v>#N/A</v>
      </c>
      <c r="AC40" s="5" t="e">
        <f>AB40*(1+Scenarios!$Q$32)</f>
        <v>#N/A</v>
      </c>
      <c r="AD40" s="5" t="e">
        <f>AC40*(1+Scenarios!$Q$32)</f>
        <v>#N/A</v>
      </c>
      <c r="AE40" s="5" t="e">
        <f>AD40*(1+Scenarios!$Q$32)</f>
        <v>#N/A</v>
      </c>
      <c r="AF40" s="5" t="e">
        <f>AE40*(1+Scenarios!$Q$32)</f>
        <v>#N/A</v>
      </c>
      <c r="AG40" s="5" t="e">
        <f>AF40*(1+Scenarios!$Q$32)</f>
        <v>#N/A</v>
      </c>
      <c r="AH40" s="5" t="e">
        <f>AG40*(1+Scenarios!$Q$32)</f>
        <v>#N/A</v>
      </c>
      <c r="AI40" s="5" t="e">
        <f>AH40*(1+Scenarios!$Q$32)</f>
        <v>#N/A</v>
      </c>
      <c r="AJ40" s="5" t="e">
        <f>AI40*(1+Scenarios!$Q$32)</f>
        <v>#N/A</v>
      </c>
      <c r="AK40" s="5" t="e">
        <f>AJ40*(1+Scenarios!$Q$32)</f>
        <v>#N/A</v>
      </c>
      <c r="AL40" s="5" t="e">
        <f>AK40*(1+Scenarios!$Q$32)</f>
        <v>#N/A</v>
      </c>
      <c r="AM40" s="5" t="e">
        <f>AL40*(1+Scenarios!$Q$32)</f>
        <v>#N/A</v>
      </c>
      <c r="AN40" s="5" t="e">
        <f>AM40*(1+Scenarios!$Q$32)</f>
        <v>#N/A</v>
      </c>
      <c r="AO40" s="5" t="e">
        <f>AN40*(1+Scenarios!$Q$32)</f>
        <v>#N/A</v>
      </c>
      <c r="AP40" s="5" t="e">
        <f>AO40*(1+Scenarios!$Q$32)</f>
        <v>#N/A</v>
      </c>
      <c r="AQ40" s="5" t="e">
        <f>AP40*(1+Scenarios!$Q$32)</f>
        <v>#N/A</v>
      </c>
      <c r="AR40" s="5" t="e">
        <f>AQ40*(1+Scenarios!$Q$32)</f>
        <v>#N/A</v>
      </c>
      <c r="AS40" s="5" t="e">
        <f>AR40*(1+Scenarios!$Q$32)</f>
        <v>#N/A</v>
      </c>
      <c r="AT40" s="5" t="e">
        <f>AS40*(1+Scenarios!$Q$32)</f>
        <v>#N/A</v>
      </c>
      <c r="AU40" s="5" t="e">
        <f>AT40*(1+Scenarios!$Q$32)</f>
        <v>#N/A</v>
      </c>
      <c r="AV40" s="5" t="e">
        <f>AU40*(1+Scenarios!$Q$32)</f>
        <v>#N/A</v>
      </c>
      <c r="AW40" s="5" t="e">
        <f>AV40*(1+Scenarios!$Q$32)</f>
        <v>#N/A</v>
      </c>
      <c r="AX40" s="5" t="e">
        <f>AW40*(1+Scenarios!$Q$32)</f>
        <v>#N/A</v>
      </c>
      <c r="AY40" s="5" t="e">
        <f>AX40*(1+Scenarios!$Q$32)</f>
        <v>#N/A</v>
      </c>
      <c r="AZ40" s="5" t="e">
        <f>AY40*(1+Scenarios!$Q$32)</f>
        <v>#N/A</v>
      </c>
      <c r="BA40" s="5" t="e">
        <f>AZ40*(1+Scenarios!$Q$32)</f>
        <v>#N/A</v>
      </c>
      <c r="BB40" s="5" t="e">
        <f>BA40*(1+Scenarios!$Q$32)</f>
        <v>#N/A</v>
      </c>
      <c r="BC40" s="5" t="e">
        <f>BB40*(1+Scenarios!$Q$32)</f>
        <v>#N/A</v>
      </c>
      <c r="BD40" s="5" t="e">
        <f>BC40*(1+Scenarios!$Q$32)</f>
        <v>#N/A</v>
      </c>
      <c r="BE40" s="5" t="e">
        <f>BD40*(1+Scenarios!$Q$32)</f>
        <v>#N/A</v>
      </c>
      <c r="BF40" s="5" t="e">
        <f>BE40*(1+Scenarios!$Q$32)</f>
        <v>#N/A</v>
      </c>
      <c r="BG40" s="5" t="e">
        <f>BF40*(1+Scenarios!$Q$32)</f>
        <v>#N/A</v>
      </c>
      <c r="BH40" s="5" t="e">
        <f>BG40*(1+Scenarios!$Q$32)</f>
        <v>#N/A</v>
      </c>
      <c r="BI40" s="5" t="e">
        <f>BH40*(1+Scenarios!$Q$32)</f>
        <v>#N/A</v>
      </c>
      <c r="BJ40" s="5" t="e">
        <f>BI40*(1+Scenarios!$Q$32)</f>
        <v>#N/A</v>
      </c>
      <c r="BK40" s="5" t="e">
        <f>BJ40*(1+Scenarios!$Q$32)</f>
        <v>#N/A</v>
      </c>
      <c r="BL40" s="5" t="e">
        <f>BK40*(1+Scenarios!$Q$32)</f>
        <v>#N/A</v>
      </c>
      <c r="BM40" s="5" t="e">
        <f>BL40*(1+Scenarios!$Q$32)</f>
        <v>#N/A</v>
      </c>
      <c r="BN40" s="23"/>
      <c r="BO40" s="23"/>
      <c r="BP40" s="23"/>
      <c r="BQ40" s="23"/>
      <c r="BR40" s="23"/>
      <c r="BS40" s="23"/>
    </row>
    <row r="41" spans="1:71" x14ac:dyDescent="0.35">
      <c r="B41" s="4" t="s">
        <v>116</v>
      </c>
      <c r="C41" s="103">
        <f>SUM(E41:BM41)</f>
        <v>0</v>
      </c>
      <c r="E41" s="100">
        <f>Scenarios!$E$22</f>
        <v>0</v>
      </c>
      <c r="F41" s="100">
        <f>Scenarios!$E$22</f>
        <v>0</v>
      </c>
      <c r="G41" s="100">
        <f>Scenarios!$E$22</f>
        <v>0</v>
      </c>
      <c r="H41" s="100">
        <f>Scenarios!$E$22</f>
        <v>0</v>
      </c>
      <c r="I41" s="100">
        <f>Scenarios!$E$22</f>
        <v>0</v>
      </c>
      <c r="J41" s="100">
        <f>Scenarios!$E$22</f>
        <v>0</v>
      </c>
      <c r="K41" s="100">
        <f>Scenarios!$E$22</f>
        <v>0</v>
      </c>
      <c r="L41" s="100">
        <f>Scenarios!$E$22</f>
        <v>0</v>
      </c>
      <c r="M41" s="100">
        <f>Scenarios!$E$22</f>
        <v>0</v>
      </c>
      <c r="N41" s="100">
        <f>Scenarios!$E$22</f>
        <v>0</v>
      </c>
      <c r="O41" s="100">
        <f>Scenarios!$E$22</f>
        <v>0</v>
      </c>
      <c r="P41" s="100">
        <f>Scenarios!$E$22</f>
        <v>0</v>
      </c>
      <c r="Q41" s="100">
        <f>Scenarios!$E$22</f>
        <v>0</v>
      </c>
      <c r="R41" s="100">
        <f>Scenarios!$E$22</f>
        <v>0</v>
      </c>
      <c r="S41" s="100">
        <f>Scenarios!$E$22</f>
        <v>0</v>
      </c>
      <c r="T41" s="100">
        <f>Scenarios!$E$22</f>
        <v>0</v>
      </c>
      <c r="U41" s="100">
        <f>Scenarios!$E$22</f>
        <v>0</v>
      </c>
      <c r="V41" s="100">
        <f>Scenarios!$E$22</f>
        <v>0</v>
      </c>
      <c r="W41" s="100">
        <f>Scenarios!$E$22</f>
        <v>0</v>
      </c>
      <c r="X41" s="100">
        <f>Scenarios!$E$22</f>
        <v>0</v>
      </c>
      <c r="Y41" s="100">
        <f>Scenarios!$E$22</f>
        <v>0</v>
      </c>
      <c r="Z41" s="100">
        <f>Scenarios!$E$22</f>
        <v>0</v>
      </c>
      <c r="AA41" s="100">
        <f>Scenarios!$E$22</f>
        <v>0</v>
      </c>
      <c r="AB41" s="100">
        <f>Scenarios!$E$22</f>
        <v>0</v>
      </c>
      <c r="AC41" s="100">
        <f>Scenarios!$E$22</f>
        <v>0</v>
      </c>
      <c r="AD41" s="100">
        <f>Scenarios!$E$22</f>
        <v>0</v>
      </c>
      <c r="AE41" s="100">
        <f>Scenarios!$E$22</f>
        <v>0</v>
      </c>
      <c r="AF41" s="100">
        <f>Scenarios!$E$22</f>
        <v>0</v>
      </c>
      <c r="AG41" s="100">
        <f>Scenarios!$E$22</f>
        <v>0</v>
      </c>
      <c r="AH41" s="100">
        <f>Scenarios!$E$22</f>
        <v>0</v>
      </c>
      <c r="AI41" s="100">
        <f>Scenarios!$E$22</f>
        <v>0</v>
      </c>
      <c r="AJ41" s="100">
        <f>Scenarios!$E$22</f>
        <v>0</v>
      </c>
      <c r="AK41" s="100">
        <f>Scenarios!$E$22</f>
        <v>0</v>
      </c>
      <c r="AL41" s="100">
        <f>Scenarios!$E$22</f>
        <v>0</v>
      </c>
      <c r="AM41" s="100">
        <f>Scenarios!$E$22</f>
        <v>0</v>
      </c>
      <c r="AN41" s="100">
        <f>Scenarios!$E$22</f>
        <v>0</v>
      </c>
      <c r="AO41" s="100">
        <f>Scenarios!$E$22</f>
        <v>0</v>
      </c>
      <c r="AP41" s="100">
        <f>Scenarios!$E$22</f>
        <v>0</v>
      </c>
      <c r="AQ41" s="100">
        <f>Scenarios!$E$22</f>
        <v>0</v>
      </c>
      <c r="AR41" s="100">
        <f>Scenarios!$E$22</f>
        <v>0</v>
      </c>
      <c r="AS41" s="100">
        <f>Scenarios!$E$22</f>
        <v>0</v>
      </c>
      <c r="AT41" s="100">
        <f>Scenarios!$E$22</f>
        <v>0</v>
      </c>
      <c r="AU41" s="100">
        <f>Scenarios!$E$22</f>
        <v>0</v>
      </c>
      <c r="AV41" s="100">
        <f>Scenarios!$E$22</f>
        <v>0</v>
      </c>
      <c r="AW41" s="100">
        <f>Scenarios!$E$22</f>
        <v>0</v>
      </c>
      <c r="AX41" s="100">
        <f>Scenarios!$E$22</f>
        <v>0</v>
      </c>
      <c r="AY41" s="100">
        <f>Scenarios!$E$22</f>
        <v>0</v>
      </c>
      <c r="AZ41" s="100">
        <f>Scenarios!$E$22</f>
        <v>0</v>
      </c>
      <c r="BA41" s="100">
        <f>Scenarios!$E$22</f>
        <v>0</v>
      </c>
      <c r="BB41" s="100">
        <f>Scenarios!$E$22</f>
        <v>0</v>
      </c>
      <c r="BC41" s="100">
        <f>Scenarios!$E$22</f>
        <v>0</v>
      </c>
      <c r="BD41" s="100">
        <f>Scenarios!$E$22</f>
        <v>0</v>
      </c>
      <c r="BE41" s="100">
        <f>Scenarios!$E$22</f>
        <v>0</v>
      </c>
      <c r="BF41" s="100">
        <f>Scenarios!$E$22</f>
        <v>0</v>
      </c>
      <c r="BG41" s="100">
        <f>Scenarios!$E$22</f>
        <v>0</v>
      </c>
      <c r="BH41" s="100">
        <f>Scenarios!$E$22</f>
        <v>0</v>
      </c>
      <c r="BI41" s="100">
        <f>Scenarios!$E$22</f>
        <v>0</v>
      </c>
      <c r="BJ41" s="100">
        <f>Scenarios!$E$22</f>
        <v>0</v>
      </c>
      <c r="BK41" s="100">
        <f>Scenarios!$E$22</f>
        <v>0</v>
      </c>
      <c r="BL41" s="100">
        <f>Scenarios!$E$22</f>
        <v>0</v>
      </c>
      <c r="BM41" s="100">
        <f>Scenarios!$E$22</f>
        <v>0</v>
      </c>
    </row>
    <row r="42" spans="1:71" x14ac:dyDescent="0.35">
      <c r="C42" s="109"/>
    </row>
    <row r="43" spans="1:71" s="9" customFormat="1" ht="11.25" x14ac:dyDescent="0.3">
      <c r="B43" s="9" t="s">
        <v>117</v>
      </c>
      <c r="C43" s="103" t="e">
        <f>SUM(E43:BM43)</f>
        <v>#N/A</v>
      </c>
      <c r="E43" s="33" t="e">
        <f>-(E40+E41)</f>
        <v>#N/A</v>
      </c>
      <c r="F43" s="33" t="e">
        <f>-(F40+F41)</f>
        <v>#N/A</v>
      </c>
      <c r="G43" s="33" t="e">
        <f t="shared" ref="G43:L43" si="14">-(G40+G41)</f>
        <v>#N/A</v>
      </c>
      <c r="H43" s="33" t="e">
        <f t="shared" si="14"/>
        <v>#N/A</v>
      </c>
      <c r="I43" s="33" t="e">
        <f t="shared" si="14"/>
        <v>#N/A</v>
      </c>
      <c r="J43" s="33" t="e">
        <f t="shared" si="14"/>
        <v>#N/A</v>
      </c>
      <c r="K43" s="33" t="e">
        <f t="shared" si="14"/>
        <v>#N/A</v>
      </c>
      <c r="L43" s="33" t="e">
        <f t="shared" si="14"/>
        <v>#N/A</v>
      </c>
      <c r="M43" s="33" t="e">
        <f t="shared" ref="M43:BM43" si="15">-(M40)</f>
        <v>#N/A</v>
      </c>
      <c r="N43" s="33" t="e">
        <f t="shared" si="15"/>
        <v>#N/A</v>
      </c>
      <c r="O43" s="33" t="e">
        <f t="shared" si="15"/>
        <v>#N/A</v>
      </c>
      <c r="P43" s="33" t="e">
        <f t="shared" si="15"/>
        <v>#N/A</v>
      </c>
      <c r="Q43" s="33" t="e">
        <f t="shared" si="15"/>
        <v>#N/A</v>
      </c>
      <c r="R43" s="33" t="e">
        <f t="shared" si="15"/>
        <v>#N/A</v>
      </c>
      <c r="S43" s="33" t="e">
        <f t="shared" si="15"/>
        <v>#N/A</v>
      </c>
      <c r="T43" s="33" t="e">
        <f t="shared" si="15"/>
        <v>#N/A</v>
      </c>
      <c r="U43" s="33" t="e">
        <f t="shared" si="15"/>
        <v>#N/A</v>
      </c>
      <c r="V43" s="33" t="e">
        <f t="shared" si="15"/>
        <v>#N/A</v>
      </c>
      <c r="W43" s="33" t="e">
        <f t="shared" si="15"/>
        <v>#N/A</v>
      </c>
      <c r="X43" s="33" t="e">
        <f t="shared" si="15"/>
        <v>#N/A</v>
      </c>
      <c r="Y43" s="33" t="e">
        <f t="shared" si="15"/>
        <v>#N/A</v>
      </c>
      <c r="Z43" s="33" t="e">
        <f t="shared" si="15"/>
        <v>#N/A</v>
      </c>
      <c r="AA43" s="33" t="e">
        <f t="shared" si="15"/>
        <v>#N/A</v>
      </c>
      <c r="AB43" s="33" t="e">
        <f t="shared" si="15"/>
        <v>#N/A</v>
      </c>
      <c r="AC43" s="33" t="e">
        <f t="shared" si="15"/>
        <v>#N/A</v>
      </c>
      <c r="AD43" s="33" t="e">
        <f t="shared" si="15"/>
        <v>#N/A</v>
      </c>
      <c r="AE43" s="33" t="e">
        <f t="shared" si="15"/>
        <v>#N/A</v>
      </c>
      <c r="AF43" s="33" t="e">
        <f t="shared" si="15"/>
        <v>#N/A</v>
      </c>
      <c r="AG43" s="33" t="e">
        <f t="shared" si="15"/>
        <v>#N/A</v>
      </c>
      <c r="AH43" s="33" t="e">
        <f t="shared" si="15"/>
        <v>#N/A</v>
      </c>
      <c r="AI43" s="33" t="e">
        <f t="shared" si="15"/>
        <v>#N/A</v>
      </c>
      <c r="AJ43" s="33" t="e">
        <f t="shared" si="15"/>
        <v>#N/A</v>
      </c>
      <c r="AK43" s="33" t="e">
        <f t="shared" si="15"/>
        <v>#N/A</v>
      </c>
      <c r="AL43" s="33" t="e">
        <f t="shared" si="15"/>
        <v>#N/A</v>
      </c>
      <c r="AM43" s="33" t="e">
        <f t="shared" si="15"/>
        <v>#N/A</v>
      </c>
      <c r="AN43" s="33" t="e">
        <f t="shared" si="15"/>
        <v>#N/A</v>
      </c>
      <c r="AO43" s="33" t="e">
        <f t="shared" si="15"/>
        <v>#N/A</v>
      </c>
      <c r="AP43" s="33" t="e">
        <f t="shared" si="15"/>
        <v>#N/A</v>
      </c>
      <c r="AQ43" s="33" t="e">
        <f t="shared" si="15"/>
        <v>#N/A</v>
      </c>
      <c r="AR43" s="33" t="e">
        <f t="shared" si="15"/>
        <v>#N/A</v>
      </c>
      <c r="AS43" s="33" t="e">
        <f t="shared" si="15"/>
        <v>#N/A</v>
      </c>
      <c r="AT43" s="33" t="e">
        <f t="shared" si="15"/>
        <v>#N/A</v>
      </c>
      <c r="AU43" s="33" t="e">
        <f t="shared" si="15"/>
        <v>#N/A</v>
      </c>
      <c r="AV43" s="33" t="e">
        <f t="shared" si="15"/>
        <v>#N/A</v>
      </c>
      <c r="AW43" s="33" t="e">
        <f t="shared" si="15"/>
        <v>#N/A</v>
      </c>
      <c r="AX43" s="33" t="e">
        <f t="shared" si="15"/>
        <v>#N/A</v>
      </c>
      <c r="AY43" s="33" t="e">
        <f t="shared" si="15"/>
        <v>#N/A</v>
      </c>
      <c r="AZ43" s="33" t="e">
        <f t="shared" si="15"/>
        <v>#N/A</v>
      </c>
      <c r="BA43" s="33" t="e">
        <f t="shared" si="15"/>
        <v>#N/A</v>
      </c>
      <c r="BB43" s="33" t="e">
        <f t="shared" si="15"/>
        <v>#N/A</v>
      </c>
      <c r="BC43" s="33" t="e">
        <f t="shared" si="15"/>
        <v>#N/A</v>
      </c>
      <c r="BD43" s="33" t="e">
        <f t="shared" si="15"/>
        <v>#N/A</v>
      </c>
      <c r="BE43" s="33" t="e">
        <f t="shared" si="15"/>
        <v>#N/A</v>
      </c>
      <c r="BF43" s="33" t="e">
        <f t="shared" si="15"/>
        <v>#N/A</v>
      </c>
      <c r="BG43" s="33" t="e">
        <f t="shared" si="15"/>
        <v>#N/A</v>
      </c>
      <c r="BH43" s="33" t="e">
        <f t="shared" si="15"/>
        <v>#N/A</v>
      </c>
      <c r="BI43" s="33" t="e">
        <f t="shared" si="15"/>
        <v>#N/A</v>
      </c>
      <c r="BJ43" s="33" t="e">
        <f t="shared" si="15"/>
        <v>#N/A</v>
      </c>
      <c r="BK43" s="33" t="e">
        <f t="shared" si="15"/>
        <v>#N/A</v>
      </c>
      <c r="BL43" s="33" t="e">
        <f t="shared" si="15"/>
        <v>#N/A</v>
      </c>
      <c r="BM43" s="33" t="e">
        <f t="shared" si="15"/>
        <v>#N/A</v>
      </c>
      <c r="BN43" s="33"/>
      <c r="BO43" s="33"/>
      <c r="BP43" s="33"/>
      <c r="BQ43" s="33"/>
      <c r="BR43" s="33"/>
      <c r="BS43" s="33"/>
    </row>
    <row r="44" spans="1:71" x14ac:dyDescent="0.35">
      <c r="C44" s="109"/>
    </row>
    <row r="45" spans="1:71" s="28" customFormat="1" x14ac:dyDescent="0.35">
      <c r="A45" s="4"/>
      <c r="B45" s="29" t="s">
        <v>123</v>
      </c>
      <c r="C45" s="108"/>
    </row>
    <row r="46" spans="1:71" s="23" customFormat="1" x14ac:dyDescent="0.35">
      <c r="A46" s="129"/>
      <c r="B46" s="27" t="s">
        <v>125</v>
      </c>
      <c r="C46" s="103" t="e">
        <f>SUM(E46:BM46)</f>
        <v>#N/A</v>
      </c>
      <c r="D46" s="27"/>
      <c r="E46" s="23" t="e">
        <f>HLOOKUP($F$5, Scenarios!$C$7:$AD$42, MATCH(B46, Scenarios!$C$7:C44, FALSE), FALSE)</f>
        <v>#N/A</v>
      </c>
    </row>
    <row r="47" spans="1:71" s="23" customFormat="1" x14ac:dyDescent="0.35">
      <c r="A47" s="129"/>
      <c r="B47" s="47" t="s">
        <v>126</v>
      </c>
      <c r="C47" s="103" t="e">
        <f>SUM(E47:BM47)</f>
        <v>#N/A</v>
      </c>
      <c r="D47" s="27"/>
      <c r="E47" s="23" t="e">
        <f>HLOOKUP($F$5, Scenarios!$C$7:$AD$42, MATCH(B47, Scenarios!$C$7:C45, FALSE), FALSE)</f>
        <v>#N/A</v>
      </c>
    </row>
    <row r="48" spans="1:71" s="23" customFormat="1" x14ac:dyDescent="0.35">
      <c r="A48" s="129"/>
      <c r="B48" s="26"/>
      <c r="C48" s="103"/>
      <c r="D48" s="27"/>
    </row>
    <row r="49" spans="1:71" x14ac:dyDescent="0.35">
      <c r="B49" s="4" t="s">
        <v>127</v>
      </c>
      <c r="C49" s="103">
        <f>SUM(E49:BM49)</f>
        <v>0</v>
      </c>
      <c r="E49" s="23">
        <f>IFERROR((HLOOKUP($F$5, Scenarios!$C$7:$AD$42, (MATCH(E7, Scenarios!$C$7:$C$42, FALSE)), FALSE)), 0)</f>
        <v>0</v>
      </c>
      <c r="F49" s="23">
        <f>IFERROR((HLOOKUP($F$5, Scenarios!$C$7:$K$42, (MATCH(F7, Scenarios!$C$7:$C$42, FALSE)), FALSE)), 0)</f>
        <v>0</v>
      </c>
      <c r="G49" s="23">
        <f>IFERROR((HLOOKUP($F$5, Scenarios!$C$7:$K$42, (MATCH(G7, Scenarios!$C$7:$C$42, FALSE)), FALSE)), 0)</f>
        <v>0</v>
      </c>
      <c r="H49" s="23">
        <f>IFERROR((HLOOKUP($F$5, Scenarios!$C$7:$K$42, (MATCH(H7, Scenarios!$C$7:$C$42, FALSE)), FALSE)), 0)</f>
        <v>0</v>
      </c>
      <c r="I49" s="23">
        <f>IFERROR((HLOOKUP($F$5, Scenarios!$C$7:$K$42, (MATCH(I7, Scenarios!$C$7:$C$42, FALSE)), FALSE)), 0)</f>
        <v>0</v>
      </c>
      <c r="J49" s="23">
        <f>IFERROR((HLOOKUP($F$5, Scenarios!$C$7:$K$42, (MATCH(J7, Scenarios!$C$7:$C$42, FALSE)), FALSE)), 0)</f>
        <v>0</v>
      </c>
      <c r="K49" s="23">
        <f>IFERROR((HLOOKUP($F$5, Scenarios!$C$7:$K$42, (MATCH(K7, Scenarios!$C$7:$C$42, FALSE)), FALSE)), 0)</f>
        <v>0</v>
      </c>
      <c r="L49" s="23">
        <f>IFERROR((HLOOKUP($F$5, Scenarios!$C$7:$K$42, (MATCH(L7, Scenarios!$C$7:$C$42, FALSE)), FALSE)), 0)</f>
        <v>0</v>
      </c>
      <c r="M49" s="23">
        <f>IFERROR((HLOOKUP($F$5, Scenarios!$C$7:$K$42, (MATCH(M7, Scenarios!$C$7:$C$42, FALSE)), FALSE)), 0)</f>
        <v>0</v>
      </c>
      <c r="N49" s="23">
        <f>IFERROR((HLOOKUP($F$5, Scenarios!$C$7:$K$42, (MATCH(N7, Scenarios!$C$7:$C$42, FALSE)), FALSE)), 0)</f>
        <v>0</v>
      </c>
      <c r="O49" s="23">
        <f>IFERROR((HLOOKUP($F$5, Scenarios!$C$7:$K$42, (MATCH(O7, Scenarios!$C$7:$C$42, FALSE)), FALSE)), 0)</f>
        <v>0</v>
      </c>
      <c r="P49" s="23">
        <f>IFERROR((HLOOKUP($F$5, Scenarios!$C$7:$K$42, (MATCH(P7, Scenarios!$C$7:$C$42, FALSE)), FALSE)), 0)</f>
        <v>0</v>
      </c>
      <c r="Q49" s="23">
        <f>IFERROR((HLOOKUP($F$5, Scenarios!$C$7:$K$42, (MATCH(Q7, Scenarios!$C$7:$C$42, FALSE)), FALSE)), 0)</f>
        <v>0</v>
      </c>
      <c r="R49" s="23">
        <f>IFERROR((HLOOKUP($F$5, Scenarios!$C$7:$K$42, (MATCH(R7, Scenarios!$C$7:$C$42, FALSE)), FALSE)), 0)</f>
        <v>0</v>
      </c>
      <c r="S49" s="23">
        <f>IFERROR((HLOOKUP($F$5, Scenarios!$C$7:$K$42, (MATCH(S7, Scenarios!$C$7:$C$42, FALSE)), FALSE)), 0)</f>
        <v>0</v>
      </c>
      <c r="T49" s="23">
        <f>IFERROR((HLOOKUP($F$5, Scenarios!$C$7:$K$42, (MATCH(T7, Scenarios!$C$7:$C$42, FALSE)), FALSE)), 0)</f>
        <v>0</v>
      </c>
      <c r="U49" s="23">
        <f>IFERROR((HLOOKUP($F$5, Scenarios!$C$7:$K$42, (MATCH(U7, Scenarios!$C$7:$C$42, FALSE)), FALSE)), 0)</f>
        <v>0</v>
      </c>
      <c r="V49" s="23">
        <f>IFERROR((HLOOKUP($F$5, Scenarios!$C$7:$K$42, (MATCH(V7, Scenarios!$C$7:$C$42, FALSE)), FALSE)), 0)</f>
        <v>0</v>
      </c>
      <c r="W49" s="23">
        <f>IFERROR((HLOOKUP($F$5, Scenarios!$C$7:$K$42, (MATCH(W7, Scenarios!$C$7:$C$42, FALSE)), FALSE)), 0)</f>
        <v>0</v>
      </c>
      <c r="X49" s="23">
        <f>IFERROR((HLOOKUP($F$5, Scenarios!$C$7:$K$42, (MATCH(X7, Scenarios!$C$7:$C$42, FALSE)), FALSE)), 0)</f>
        <v>0</v>
      </c>
      <c r="Y49" s="23">
        <f>IFERROR((HLOOKUP($F$5, Scenarios!$C$7:$K$42, (MATCH(Y7, Scenarios!$C$7:$C$42, FALSE)), FALSE)), 0)</f>
        <v>0</v>
      </c>
      <c r="Z49" s="23">
        <f>IFERROR((HLOOKUP($F$5, Scenarios!$C$7:$K$42, (MATCH(Z7, Scenarios!$C$7:$C$42, FALSE)), FALSE)), 0)</f>
        <v>0</v>
      </c>
      <c r="AA49" s="23">
        <f>IFERROR((HLOOKUP($F$5, Scenarios!$C$7:$K$42, (MATCH(AA7, Scenarios!$C$7:$C$42, FALSE)), FALSE)), 0)</f>
        <v>0</v>
      </c>
      <c r="AB49" s="23">
        <f>IFERROR((HLOOKUP($F$5, Scenarios!$C$7:$K$42, (MATCH(AB7, Scenarios!$C$7:$C$42, FALSE)), FALSE)), 0)</f>
        <v>0</v>
      </c>
      <c r="AC49" s="23">
        <f>IFERROR((HLOOKUP($F$5, Scenarios!$C$7:$K$42, (MATCH(AC7, Scenarios!$C$7:$C$42, FALSE)), FALSE)), 0)</f>
        <v>0</v>
      </c>
      <c r="AD49" s="23">
        <f>IFERROR((HLOOKUP($F$5, Scenarios!$C$7:$K$42, (MATCH(AD7, Scenarios!$C$7:$C$42, FALSE)), FALSE)), 0)</f>
        <v>0</v>
      </c>
      <c r="AE49" s="23">
        <f>IFERROR((HLOOKUP($F$5, Scenarios!$C$7:$K$42, (MATCH(AE7, Scenarios!$C$7:$C$42, FALSE)), FALSE)), 0)</f>
        <v>0</v>
      </c>
      <c r="AF49" s="23">
        <f>IFERROR((HLOOKUP($F$5, Scenarios!$C$7:$K$42, (MATCH(AF7, Scenarios!$C$7:$C$42, FALSE)), FALSE)), 0)</f>
        <v>0</v>
      </c>
      <c r="AG49" s="23">
        <f>IFERROR((HLOOKUP($F$5, Scenarios!$C$7:$K$42, (MATCH(AG7, Scenarios!$C$7:$C$42, FALSE)), FALSE)), 0)</f>
        <v>0</v>
      </c>
      <c r="AH49" s="23">
        <f>IFERROR((HLOOKUP($F$5, Scenarios!$C$7:$K$42, (MATCH(AH7, Scenarios!$C$7:$C$42, FALSE)), FALSE)), 0)</f>
        <v>0</v>
      </c>
      <c r="AI49" s="23">
        <f>IFERROR((HLOOKUP($F$5, Scenarios!$C$7:$K$42, (MATCH(AI7, Scenarios!$C$7:$C$42, FALSE)), FALSE)), 0)</f>
        <v>0</v>
      </c>
      <c r="AJ49" s="23">
        <f>IFERROR((HLOOKUP($F$5, Scenarios!$C$7:$K$42, (MATCH(AJ7, Scenarios!$C$7:$C$42, FALSE)), FALSE)), 0)</f>
        <v>0</v>
      </c>
      <c r="AK49" s="23">
        <f>IFERROR((HLOOKUP($F$5, Scenarios!$C$7:$K$42, (MATCH(AK7, Scenarios!$C$7:$C$42, FALSE)), FALSE)), 0)</f>
        <v>0</v>
      </c>
      <c r="AL49" s="23">
        <f>IFERROR((HLOOKUP($F$5, Scenarios!$C$7:$K$42, (MATCH(AL7, Scenarios!$C$7:$C$42, FALSE)), FALSE)), 0)</f>
        <v>0</v>
      </c>
      <c r="AM49" s="23">
        <f>IFERROR((HLOOKUP($F$5, Scenarios!$C$7:$K$42, (MATCH(AM7, Scenarios!$C$7:$C$42, FALSE)), FALSE)), 0)</f>
        <v>0</v>
      </c>
      <c r="AN49" s="23">
        <f>IFERROR((HLOOKUP($F$5, Scenarios!$C$7:$K$42, (MATCH(AN7, Scenarios!$C$7:$C$42, FALSE)), FALSE)), 0)</f>
        <v>0</v>
      </c>
      <c r="AO49" s="23">
        <f>IFERROR((HLOOKUP($F$5, Scenarios!$C$7:$K$42, (MATCH(AO7, Scenarios!$C$7:$C$42, FALSE)), FALSE)), 0)</f>
        <v>0</v>
      </c>
      <c r="AP49" s="23">
        <f>IFERROR((HLOOKUP($F$5, Scenarios!$C$7:$K$42, (MATCH(AP7, Scenarios!$C$7:$C$42, FALSE)), FALSE)), 0)</f>
        <v>0</v>
      </c>
      <c r="AQ49" s="23">
        <f>IFERROR((HLOOKUP($F$5, Scenarios!$C$7:$K$42, (MATCH(AQ7, Scenarios!$C$7:$C$42, FALSE)), FALSE)), 0)</f>
        <v>0</v>
      </c>
      <c r="AR49" s="23">
        <f>IFERROR((HLOOKUP($F$5, Scenarios!$C$7:$K$42, (MATCH(AR7, Scenarios!$C$7:$C$42, FALSE)), FALSE)), 0)</f>
        <v>0</v>
      </c>
      <c r="AS49" s="23">
        <f>IFERROR((HLOOKUP($F$5, Scenarios!$C$7:$K$42, (MATCH(AS7, Scenarios!$C$7:$C$42, FALSE)), FALSE)), 0)</f>
        <v>0</v>
      </c>
      <c r="AT49" s="23">
        <f>IFERROR((HLOOKUP($F$5, Scenarios!$C$7:$K$42, (MATCH(AT7, Scenarios!$C$7:$C$42, FALSE)), FALSE)), 0)</f>
        <v>0</v>
      </c>
      <c r="AU49" s="23">
        <f>IFERROR((HLOOKUP($F$5, Scenarios!$C$7:$K$42, (MATCH(AU7, Scenarios!$C$7:$C$42, FALSE)), FALSE)), 0)</f>
        <v>0</v>
      </c>
      <c r="AV49" s="23">
        <f>IFERROR((HLOOKUP($F$5, Scenarios!$C$7:$K$42, (MATCH(AV7, Scenarios!$C$7:$C$42, FALSE)), FALSE)), 0)</f>
        <v>0</v>
      </c>
      <c r="AW49" s="23">
        <f>IFERROR((HLOOKUP($F$5, Scenarios!$C$7:$K$42, (MATCH(AW7, Scenarios!$C$7:$C$42, FALSE)), FALSE)), 0)</f>
        <v>0</v>
      </c>
      <c r="AX49" s="23">
        <f>IFERROR((HLOOKUP($F$5, Scenarios!$C$7:$K$42, (MATCH(AX7, Scenarios!$C$7:$C$42, FALSE)), FALSE)), 0)</f>
        <v>0</v>
      </c>
      <c r="AY49" s="23">
        <f>IFERROR((HLOOKUP($F$5, Scenarios!$C$7:$K$42, (MATCH(AY7, Scenarios!$C$7:$C$42, FALSE)), FALSE)), 0)</f>
        <v>0</v>
      </c>
      <c r="AZ49" s="23">
        <f>IFERROR((HLOOKUP($F$5, Scenarios!$C$7:$K$42, (MATCH(AZ7, Scenarios!$C$7:$C$42, FALSE)), FALSE)), 0)</f>
        <v>0</v>
      </c>
      <c r="BA49" s="23">
        <f>IFERROR((HLOOKUP($F$5, Scenarios!$C$7:$K$42, (MATCH(BA7, Scenarios!$C$7:$C$42, FALSE)), FALSE)), 0)</f>
        <v>0</v>
      </c>
      <c r="BB49" s="23">
        <f>IFERROR((HLOOKUP($F$5, Scenarios!$C$7:$K$42, (MATCH(BB7, Scenarios!$C$7:$C$42, FALSE)), FALSE)), 0)</f>
        <v>0</v>
      </c>
      <c r="BC49" s="23">
        <f>IFERROR((HLOOKUP($F$5, Scenarios!$C$7:$K$42, (MATCH(BC7, Scenarios!$C$7:$C$42, FALSE)), FALSE)), 0)</f>
        <v>0</v>
      </c>
      <c r="BD49" s="23">
        <f>IFERROR((HLOOKUP($F$5, Scenarios!$C$7:$K$42, (MATCH(BD7, Scenarios!$C$7:$C$42, FALSE)), FALSE)), 0)</f>
        <v>0</v>
      </c>
      <c r="BE49" s="23">
        <f>IFERROR((HLOOKUP($F$5, Scenarios!$C$7:$K$42, (MATCH(BE7, Scenarios!$C$7:$C$42, FALSE)), FALSE)), 0)</f>
        <v>0</v>
      </c>
      <c r="BF49" s="23">
        <f>IFERROR((HLOOKUP($F$5, Scenarios!$C$7:$K$42, (MATCH(BF7, Scenarios!$C$7:$C$42, FALSE)), FALSE)), 0)</f>
        <v>0</v>
      </c>
      <c r="BG49" s="23">
        <f>IFERROR((HLOOKUP($F$5, Scenarios!$C$7:$K$42, (MATCH(BG7, Scenarios!$C$7:$C$42, FALSE)), FALSE)), 0)</f>
        <v>0</v>
      </c>
      <c r="BH49" s="23">
        <f>IFERROR((HLOOKUP($F$5, Scenarios!$C$7:$K$42, (MATCH(BH7, Scenarios!$C$7:$C$42, FALSE)), FALSE)), 0)</f>
        <v>0</v>
      </c>
      <c r="BI49" s="23">
        <f>IFERROR((HLOOKUP($F$5, Scenarios!$C$7:$K$42, (MATCH(BI7, Scenarios!$C$7:$C$42, FALSE)), FALSE)), 0)</f>
        <v>0</v>
      </c>
      <c r="BJ49" s="23">
        <f>IFERROR((HLOOKUP($F$5, Scenarios!$C$7:$K$42, (MATCH(BJ7, Scenarios!$C$7:$C$42, FALSE)), FALSE)), 0)</f>
        <v>0</v>
      </c>
      <c r="BK49" s="23">
        <f>IFERROR((HLOOKUP($F$5, Scenarios!$C$7:$K$42, (MATCH(BK7, Scenarios!$C$7:$C$42, FALSE)), FALSE)), 0)</f>
        <v>0</v>
      </c>
      <c r="BL49" s="23">
        <f>IFERROR((HLOOKUP($F$5, Scenarios!$C$7:$K$42, (MATCH(BL7, Scenarios!$C$7:$C$42, FALSE)), FALSE)), 0)</f>
        <v>0</v>
      </c>
      <c r="BM49" s="23">
        <f>IFERROR((HLOOKUP($F$5, Scenarios!$C$7:$K$42, (MATCH(BM7, Scenarios!$C$7:$C$42, FALSE)), FALSE)), 0)</f>
        <v>0</v>
      </c>
      <c r="BN49" s="23"/>
      <c r="BO49" s="23"/>
      <c r="BP49" s="23"/>
      <c r="BQ49" s="23"/>
      <c r="BR49" s="23"/>
      <c r="BS49" s="23"/>
    </row>
    <row r="50" spans="1:71" s="23" customFormat="1" x14ac:dyDescent="0.35">
      <c r="A50" s="129"/>
      <c r="B50" s="26"/>
      <c r="C50" s="103"/>
      <c r="D50" s="27"/>
    </row>
    <row r="51" spans="1:71" s="9" customFormat="1" ht="11.25" x14ac:dyDescent="0.3">
      <c r="B51" s="9" t="s">
        <v>128</v>
      </c>
      <c r="C51" s="103" t="e">
        <f>SUM(E51:BM51)</f>
        <v>#N/A</v>
      </c>
      <c r="E51" s="33" t="e">
        <f t="shared" ref="E51:BM51" si="16">-SUM(E46:E50)</f>
        <v>#N/A</v>
      </c>
      <c r="F51" s="33">
        <f t="shared" si="16"/>
        <v>0</v>
      </c>
      <c r="G51" s="33">
        <f t="shared" si="16"/>
        <v>0</v>
      </c>
      <c r="H51" s="33">
        <f t="shared" si="16"/>
        <v>0</v>
      </c>
      <c r="I51" s="33">
        <f t="shared" si="16"/>
        <v>0</v>
      </c>
      <c r="J51" s="33">
        <f t="shared" si="16"/>
        <v>0</v>
      </c>
      <c r="K51" s="33">
        <f t="shared" si="16"/>
        <v>0</v>
      </c>
      <c r="L51" s="33">
        <f t="shared" si="16"/>
        <v>0</v>
      </c>
      <c r="M51" s="33">
        <f t="shared" si="16"/>
        <v>0</v>
      </c>
      <c r="N51" s="33">
        <f t="shared" si="16"/>
        <v>0</v>
      </c>
      <c r="O51" s="33">
        <f t="shared" si="16"/>
        <v>0</v>
      </c>
      <c r="P51" s="33">
        <f t="shared" si="16"/>
        <v>0</v>
      </c>
      <c r="Q51" s="33">
        <f t="shared" si="16"/>
        <v>0</v>
      </c>
      <c r="R51" s="33">
        <f t="shared" si="16"/>
        <v>0</v>
      </c>
      <c r="S51" s="33">
        <f t="shared" si="16"/>
        <v>0</v>
      </c>
      <c r="T51" s="33">
        <f t="shared" si="16"/>
        <v>0</v>
      </c>
      <c r="U51" s="33">
        <f t="shared" si="16"/>
        <v>0</v>
      </c>
      <c r="V51" s="33">
        <f t="shared" si="16"/>
        <v>0</v>
      </c>
      <c r="W51" s="33">
        <f t="shared" si="16"/>
        <v>0</v>
      </c>
      <c r="X51" s="33">
        <f t="shared" si="16"/>
        <v>0</v>
      </c>
      <c r="Y51" s="33">
        <f t="shared" si="16"/>
        <v>0</v>
      </c>
      <c r="Z51" s="33">
        <f t="shared" si="16"/>
        <v>0</v>
      </c>
      <c r="AA51" s="33">
        <f t="shared" si="16"/>
        <v>0</v>
      </c>
      <c r="AB51" s="33">
        <f t="shared" si="16"/>
        <v>0</v>
      </c>
      <c r="AC51" s="33">
        <f t="shared" si="16"/>
        <v>0</v>
      </c>
      <c r="AD51" s="33">
        <f t="shared" si="16"/>
        <v>0</v>
      </c>
      <c r="AE51" s="33">
        <f t="shared" si="16"/>
        <v>0</v>
      </c>
      <c r="AF51" s="33">
        <f t="shared" si="16"/>
        <v>0</v>
      </c>
      <c r="AG51" s="33">
        <f t="shared" si="16"/>
        <v>0</v>
      </c>
      <c r="AH51" s="33">
        <f t="shared" si="16"/>
        <v>0</v>
      </c>
      <c r="AI51" s="33">
        <f t="shared" si="16"/>
        <v>0</v>
      </c>
      <c r="AJ51" s="33">
        <f t="shared" si="16"/>
        <v>0</v>
      </c>
      <c r="AK51" s="33">
        <f t="shared" si="16"/>
        <v>0</v>
      </c>
      <c r="AL51" s="33">
        <f t="shared" si="16"/>
        <v>0</v>
      </c>
      <c r="AM51" s="33">
        <f t="shared" si="16"/>
        <v>0</v>
      </c>
      <c r="AN51" s="33">
        <f t="shared" si="16"/>
        <v>0</v>
      </c>
      <c r="AO51" s="33">
        <f t="shared" si="16"/>
        <v>0</v>
      </c>
      <c r="AP51" s="33">
        <f t="shared" si="16"/>
        <v>0</v>
      </c>
      <c r="AQ51" s="33">
        <f t="shared" si="16"/>
        <v>0</v>
      </c>
      <c r="AR51" s="33">
        <f t="shared" si="16"/>
        <v>0</v>
      </c>
      <c r="AS51" s="33">
        <f t="shared" si="16"/>
        <v>0</v>
      </c>
      <c r="AT51" s="33">
        <f t="shared" si="16"/>
        <v>0</v>
      </c>
      <c r="AU51" s="33">
        <f t="shared" si="16"/>
        <v>0</v>
      </c>
      <c r="AV51" s="33">
        <f t="shared" si="16"/>
        <v>0</v>
      </c>
      <c r="AW51" s="33">
        <f t="shared" si="16"/>
        <v>0</v>
      </c>
      <c r="AX51" s="33">
        <f t="shared" si="16"/>
        <v>0</v>
      </c>
      <c r="AY51" s="33">
        <f t="shared" si="16"/>
        <v>0</v>
      </c>
      <c r="AZ51" s="33">
        <f t="shared" si="16"/>
        <v>0</v>
      </c>
      <c r="BA51" s="33">
        <f t="shared" si="16"/>
        <v>0</v>
      </c>
      <c r="BB51" s="33">
        <f t="shared" si="16"/>
        <v>0</v>
      </c>
      <c r="BC51" s="33">
        <f t="shared" si="16"/>
        <v>0</v>
      </c>
      <c r="BD51" s="33">
        <f t="shared" si="16"/>
        <v>0</v>
      </c>
      <c r="BE51" s="33">
        <f t="shared" si="16"/>
        <v>0</v>
      </c>
      <c r="BF51" s="33">
        <f t="shared" si="16"/>
        <v>0</v>
      </c>
      <c r="BG51" s="33">
        <f t="shared" si="16"/>
        <v>0</v>
      </c>
      <c r="BH51" s="33">
        <f t="shared" si="16"/>
        <v>0</v>
      </c>
      <c r="BI51" s="33">
        <f t="shared" si="16"/>
        <v>0</v>
      </c>
      <c r="BJ51" s="33">
        <f t="shared" si="16"/>
        <v>0</v>
      </c>
      <c r="BK51" s="33">
        <f t="shared" si="16"/>
        <v>0</v>
      </c>
      <c r="BL51" s="33">
        <f t="shared" si="16"/>
        <v>0</v>
      </c>
      <c r="BM51" s="33">
        <f t="shared" si="16"/>
        <v>0</v>
      </c>
    </row>
    <row r="52" spans="1:71" s="9" customFormat="1" ht="11.25" x14ac:dyDescent="0.3">
      <c r="C52" s="10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71" s="28" customFormat="1" x14ac:dyDescent="0.35">
      <c r="A53" s="4"/>
      <c r="B53" s="29" t="s">
        <v>129</v>
      </c>
      <c r="C53" s="108"/>
    </row>
    <row r="54" spans="1:71" x14ac:dyDescent="0.35">
      <c r="B54" s="4" t="s">
        <v>130</v>
      </c>
      <c r="C54" s="103">
        <f>SUM(E54:BM54)</f>
        <v>0</v>
      </c>
      <c r="E54" s="40">
        <v>0</v>
      </c>
    </row>
    <row r="55" spans="1:71" x14ac:dyDescent="0.35">
      <c r="B55" s="47" t="s">
        <v>131</v>
      </c>
      <c r="C55" s="109"/>
      <c r="E55" s="4">
        <f>IFERROR(HLOOKUP(B55, 'Lookups references'!$M$7:P13, MATCH('Projections - Arc leisure 2'!#REF!, 'Lookups references'!$M$7:M13, FALSE), FALSE),0)</f>
        <v>0</v>
      </c>
      <c r="F55" s="5">
        <f>E55*(1+Scenarios!$Q$32)</f>
        <v>0</v>
      </c>
      <c r="G55" s="5">
        <f>F55*(1+Scenarios!$Q$32)</f>
        <v>0</v>
      </c>
      <c r="H55" s="5">
        <f>G55*(1+Scenarios!$Q$32)</f>
        <v>0</v>
      </c>
      <c r="I55" s="5">
        <f>H55*(1+Scenarios!$Q$32)</f>
        <v>0</v>
      </c>
      <c r="J55" s="5">
        <f>I55*(1+Scenarios!$Q$32)</f>
        <v>0</v>
      </c>
      <c r="K55" s="5">
        <f>J55*(1+Scenarios!$Q$32)</f>
        <v>0</v>
      </c>
      <c r="L55" s="5">
        <f>K55*(1+Scenarios!$Q$32)</f>
        <v>0</v>
      </c>
      <c r="M55" s="5">
        <f>L55*(1+Scenarios!$Q$32)</f>
        <v>0</v>
      </c>
      <c r="N55" s="5">
        <f>M55*(1+Scenarios!$Q$32)</f>
        <v>0</v>
      </c>
      <c r="O55" s="5">
        <f>N55*(1+Scenarios!$Q$32)</f>
        <v>0</v>
      </c>
      <c r="P55" s="5">
        <f>O55*(1+Scenarios!$Q$32)</f>
        <v>0</v>
      </c>
      <c r="Q55" s="5">
        <f>P55*(1+Scenarios!$Q$32)</f>
        <v>0</v>
      </c>
      <c r="R55" s="5">
        <f>Q55*(1+Scenarios!$Q$32)</f>
        <v>0</v>
      </c>
      <c r="S55" s="5">
        <f>R55*(1+Scenarios!$Q$32)</f>
        <v>0</v>
      </c>
      <c r="T55" s="5">
        <f>S55*(1+Scenarios!$Q$32)</f>
        <v>0</v>
      </c>
      <c r="U55" s="5">
        <f>T55*(1+Scenarios!$Q$32)</f>
        <v>0</v>
      </c>
      <c r="V55" s="5">
        <f>U55*(1+Scenarios!$Q$32)</f>
        <v>0</v>
      </c>
      <c r="W55" s="5">
        <f>V55*(1+Scenarios!$Q$32)</f>
        <v>0</v>
      </c>
      <c r="X55" s="5">
        <f>W55*(1+Scenarios!$Q$32)</f>
        <v>0</v>
      </c>
      <c r="Y55" s="5">
        <f>X55*(1+Scenarios!$Q$32)</f>
        <v>0</v>
      </c>
      <c r="Z55" s="5">
        <f>Y55*(1+Scenarios!$Q$32)</f>
        <v>0</v>
      </c>
      <c r="AA55" s="5">
        <f>Z55*(1+Scenarios!$Q$32)</f>
        <v>0</v>
      </c>
      <c r="AB55" s="5">
        <f>AA55*(1+Scenarios!$Q$32)</f>
        <v>0</v>
      </c>
      <c r="AC55" s="5">
        <f>AB55*(1+Scenarios!$Q$32)</f>
        <v>0</v>
      </c>
      <c r="AD55" s="5">
        <f>AC55*(1+Scenarios!$Q$32)</f>
        <v>0</v>
      </c>
      <c r="AE55" s="5">
        <f>AD55*(1+Scenarios!$Q$32)</f>
        <v>0</v>
      </c>
      <c r="AF55" s="5">
        <f>AE55*(1+Scenarios!$Q$32)</f>
        <v>0</v>
      </c>
      <c r="AG55" s="5">
        <f>AF55*(1+Scenarios!$Q$32)</f>
        <v>0</v>
      </c>
      <c r="AH55" s="5">
        <f>AG55*(1+Scenarios!$Q$32)</f>
        <v>0</v>
      </c>
      <c r="AI55" s="5">
        <f>AH55*(1+Scenarios!$Q$32)</f>
        <v>0</v>
      </c>
      <c r="AJ55" s="5">
        <f>AI55*(1+Scenarios!$Q$32)</f>
        <v>0</v>
      </c>
      <c r="AK55" s="5">
        <f>AJ55*(1+Scenarios!$Q$32)</f>
        <v>0</v>
      </c>
      <c r="AL55" s="5">
        <f>AK55*(1+Scenarios!$Q$32)</f>
        <v>0</v>
      </c>
      <c r="AM55" s="5">
        <f>AL55*(1+Scenarios!$Q$32)</f>
        <v>0</v>
      </c>
      <c r="AN55" s="5">
        <f>AM55*(1+Scenarios!$Q$32)</f>
        <v>0</v>
      </c>
      <c r="AO55" s="5">
        <f>AN55*(1+Scenarios!$Q$32)</f>
        <v>0</v>
      </c>
      <c r="AP55" s="5">
        <f>AO55*(1+Scenarios!$Q$32)</f>
        <v>0</v>
      </c>
      <c r="AQ55" s="5">
        <f>AP55*(1+Scenarios!$Q$32)</f>
        <v>0</v>
      </c>
      <c r="AR55" s="5">
        <f>AQ55*(1+Scenarios!$Q$32)</f>
        <v>0</v>
      </c>
      <c r="AS55" s="5">
        <f>AR55*(1+Scenarios!$Q$32)</f>
        <v>0</v>
      </c>
      <c r="AT55" s="5">
        <f>AS55*(1+Scenarios!$Q$32)</f>
        <v>0</v>
      </c>
      <c r="AU55" s="5">
        <f>AT55*(1+Scenarios!$Q$32)</f>
        <v>0</v>
      </c>
      <c r="AV55" s="5">
        <f>AU55*(1+Scenarios!$Q$32)</f>
        <v>0</v>
      </c>
      <c r="AW55" s="5">
        <f>AV55*(1+Scenarios!$Q$32)</f>
        <v>0</v>
      </c>
      <c r="AX55" s="5">
        <f>AW55*(1+Scenarios!$Q$32)</f>
        <v>0</v>
      </c>
      <c r="AY55" s="5">
        <f>AX55*(1+Scenarios!$Q$32)</f>
        <v>0</v>
      </c>
      <c r="AZ55" s="5">
        <f>AY55*(1+Scenarios!$Q$32)</f>
        <v>0</v>
      </c>
      <c r="BA55" s="5">
        <f>AZ55*(1+Scenarios!$Q$32)</f>
        <v>0</v>
      </c>
      <c r="BB55" s="5">
        <f>BA55*(1+Scenarios!$Q$32)</f>
        <v>0</v>
      </c>
      <c r="BC55" s="5">
        <f>BB55*(1+Scenarios!$Q$32)</f>
        <v>0</v>
      </c>
      <c r="BD55" s="5">
        <f>BC55*(1+Scenarios!$Q$32)</f>
        <v>0</v>
      </c>
      <c r="BE55" s="5">
        <f>BD55*(1+Scenarios!$Q$32)</f>
        <v>0</v>
      </c>
      <c r="BF55" s="5">
        <f>BE55*(1+Scenarios!$Q$32)</f>
        <v>0</v>
      </c>
      <c r="BG55" s="5">
        <f>BF55*(1+Scenarios!$Q$32)</f>
        <v>0</v>
      </c>
      <c r="BH55" s="5">
        <f>BG55*(1+Scenarios!$Q$32)</f>
        <v>0</v>
      </c>
      <c r="BI55" s="5">
        <f>BH55*(1+Scenarios!$Q$32)</f>
        <v>0</v>
      </c>
      <c r="BJ55" s="5">
        <f>BI55*(1+Scenarios!$Q$32)</f>
        <v>0</v>
      </c>
      <c r="BK55" s="5">
        <f>BJ55*(1+Scenarios!$Q$32)</f>
        <v>0</v>
      </c>
      <c r="BL55" s="5">
        <f>BK55*(1+Scenarios!$Q$32)</f>
        <v>0</v>
      </c>
      <c r="BM55" s="5">
        <f>BL55*(1+Scenarios!$Q$32)</f>
        <v>0</v>
      </c>
    </row>
    <row r="56" spans="1:71" x14ac:dyDescent="0.35">
      <c r="B56" s="47" t="s">
        <v>132</v>
      </c>
      <c r="C56" s="103"/>
      <c r="E56" s="4">
        <f>IFERROR(HLOOKUP($B$56, 'Lookups references'!$M$7:P14, MATCH('Projections - Arc leisure 2'!#REF!, 'Lookups references'!$M$7:$M$14, FALSE), FALSE),0)</f>
        <v>0</v>
      </c>
      <c r="F56" s="4">
        <f>IFERROR(HLOOKUP($B$56, 'Lookups references'!$M$7:Q14, MATCH('Projections - Arc leisure 2'!#REF!, 'Lookups references'!$M$7:$M$14, FALSE), FALSE),0)</f>
        <v>0</v>
      </c>
      <c r="G56" s="4">
        <f>IFERROR(HLOOKUP($B$56, 'Lookups references'!$M$7:R14, MATCH('Projections - Arc leisure 2'!#REF!, 'Lookups references'!$M$7:$M$14, FALSE), FALSE),0)</f>
        <v>0</v>
      </c>
      <c r="H56" s="4">
        <f>IFERROR(HLOOKUP($B$56, 'Lookups references'!$M$7:S14, MATCH('Projections - Arc leisure 2'!#REF!, 'Lookups references'!$M$7:$M$14, FALSE), FALSE),0)</f>
        <v>0</v>
      </c>
      <c r="I56" s="4">
        <f>IFERROR(HLOOKUP($B$56, 'Lookups references'!$M$7:T14, MATCH('Projections - Arc leisure 2'!#REF!, 'Lookups references'!$M$7:$M$14, FALSE), FALSE),0)</f>
        <v>0</v>
      </c>
      <c r="J56" s="4">
        <f>IFERROR(HLOOKUP($B$56, 'Lookups references'!$M$7:U14, MATCH('Projections - Arc leisure 2'!#REF!, 'Lookups references'!$M$7:$M$14, FALSE), FALSE),0)</f>
        <v>0</v>
      </c>
      <c r="K56" s="4">
        <f>IFERROR(HLOOKUP($B$56, 'Lookups references'!$M$7:V14, MATCH('Projections - Arc leisure 2'!#REF!, 'Lookups references'!$M$7:$M$14, FALSE), FALSE),0)</f>
        <v>0</v>
      </c>
      <c r="L56" s="4">
        <f>IFERROR(HLOOKUP($B$56, 'Lookups references'!$M$7:W14, MATCH('Projections - Arc leisure 2'!#REF!, 'Lookups references'!$M$7:$M$14, FALSE), FALSE),0)</f>
        <v>0</v>
      </c>
      <c r="M56" s="4">
        <f>IFERROR(HLOOKUP($B$56, 'Lookups references'!$M$7:X14, MATCH('Projections - Arc leisure 2'!#REF!, 'Lookups references'!$M$7:$M$14, FALSE), FALSE),0)</f>
        <v>0</v>
      </c>
      <c r="N56" s="4">
        <f>IFERROR(HLOOKUP($B$56, 'Lookups references'!$M$7:Y14, MATCH('Projections - Arc leisure 2'!#REF!, 'Lookups references'!$M$7:$M$14, FALSE), FALSE),0)</f>
        <v>0</v>
      </c>
      <c r="O56" s="4">
        <f>IFERROR(HLOOKUP($B$56, 'Lookups references'!$M$7:Z14, MATCH('Projections - Arc leisure 2'!#REF!, 'Lookups references'!$M$7:$M$14, FALSE), FALSE),0)</f>
        <v>0</v>
      </c>
      <c r="P56" s="4">
        <f>IFERROR(HLOOKUP($B$56, 'Lookups references'!$M$7:AA14, MATCH('Projections - Arc leisure 2'!#REF!, 'Lookups references'!$M$7:$M$14, FALSE), FALSE),0)</f>
        <v>0</v>
      </c>
      <c r="Q56" s="4">
        <f>IFERROR(HLOOKUP($B$56, 'Lookups references'!$M$7:AB14, MATCH('Projections - Arc leisure 2'!#REF!, 'Lookups references'!$M$7:$M$14, FALSE), FALSE),0)</f>
        <v>0</v>
      </c>
      <c r="R56" s="4">
        <f>IFERROR(HLOOKUP($B$56, 'Lookups references'!$M$7:AC14, MATCH('Projections - Arc leisure 2'!#REF!, 'Lookups references'!$M$7:$M$14, FALSE), FALSE),0)</f>
        <v>0</v>
      </c>
      <c r="S56" s="4">
        <f>IFERROR(HLOOKUP($B$56, 'Lookups references'!$M$7:AD14, MATCH('Projections - Arc leisure 2'!#REF!, 'Lookups references'!$M$7:$M$14, FALSE), FALSE),0)</f>
        <v>0</v>
      </c>
      <c r="T56" s="4">
        <f>IFERROR(HLOOKUP($B$56, 'Lookups references'!$M$7:AE14, MATCH('Projections - Arc leisure 2'!#REF!, 'Lookups references'!$M$7:$M$14, FALSE), FALSE),0)</f>
        <v>0</v>
      </c>
      <c r="U56" s="4">
        <f>IFERROR(HLOOKUP($B$56, 'Lookups references'!$M$7:AF14, MATCH('Projections - Arc leisure 2'!#REF!, 'Lookups references'!$M$7:$M$14, FALSE), FALSE),0)</f>
        <v>0</v>
      </c>
      <c r="V56" s="4">
        <f>IFERROR(HLOOKUP($B$56, 'Lookups references'!$M$7:AG14, MATCH('Projections - Arc leisure 2'!#REF!, 'Lookups references'!$M$7:$M$14, FALSE), FALSE),0)</f>
        <v>0</v>
      </c>
      <c r="W56" s="4">
        <f>IFERROR(HLOOKUP($B$56, 'Lookups references'!$M$7:AH14, MATCH('Projections - Arc leisure 2'!#REF!, 'Lookups references'!$M$7:$M$14, FALSE), FALSE),0)</f>
        <v>0</v>
      </c>
      <c r="X56" s="4">
        <f>IFERROR(HLOOKUP($B$56, 'Lookups references'!$M$7:AI14, MATCH('Projections - Arc leisure 2'!#REF!, 'Lookups references'!$M$7:$M$14, FALSE), FALSE),0)</f>
        <v>0</v>
      </c>
      <c r="Y56" s="4">
        <f>IFERROR(HLOOKUP($B$56, 'Lookups references'!$M$7:AJ14, MATCH('Projections - Arc leisure 2'!#REF!, 'Lookups references'!$M$7:$M$14, FALSE), FALSE),0)</f>
        <v>0</v>
      </c>
      <c r="Z56" s="4">
        <f>IFERROR(HLOOKUP($B$56, 'Lookups references'!$M$7:AK14, MATCH('Projections - Arc leisure 2'!#REF!, 'Lookups references'!$M$7:$M$14, FALSE), FALSE),0)</f>
        <v>0</v>
      </c>
      <c r="AA56" s="4">
        <f>IFERROR(HLOOKUP($B$56, 'Lookups references'!$M$7:AL14, MATCH('Projections - Arc leisure 2'!#REF!, 'Lookups references'!$M$7:$M$14, FALSE), FALSE),0)</f>
        <v>0</v>
      </c>
      <c r="AB56" s="4">
        <f>IFERROR(HLOOKUP($B$56, 'Lookups references'!$M$7:AM14, MATCH('Projections - Arc leisure 2'!#REF!, 'Lookups references'!$M$7:$M$14, FALSE), FALSE),0)</f>
        <v>0</v>
      </c>
      <c r="AC56" s="4">
        <f>IFERROR(HLOOKUP($B$56, 'Lookups references'!$M$7:AN14, MATCH('Projections - Arc leisure 2'!#REF!, 'Lookups references'!$M$7:$M$14, FALSE), FALSE),0)</f>
        <v>0</v>
      </c>
      <c r="AD56" s="4">
        <f>IFERROR(HLOOKUP($B$56, 'Lookups references'!$M$7:AO14, MATCH('Projections - Arc leisure 2'!#REF!, 'Lookups references'!$M$7:$M$14, FALSE), FALSE),0)</f>
        <v>0</v>
      </c>
      <c r="AE56" s="4">
        <f>IFERROR(HLOOKUP($B$56, 'Lookups references'!$M$7:AP14, MATCH('Projections - Arc leisure 2'!#REF!, 'Lookups references'!$M$7:$M$14, FALSE), FALSE),0)</f>
        <v>0</v>
      </c>
      <c r="AF56" s="4">
        <f>IFERROR(HLOOKUP($B$56, 'Lookups references'!$M$7:AQ14, MATCH('Projections - Arc leisure 2'!#REF!, 'Lookups references'!$M$7:$M$14, FALSE), FALSE),0)</f>
        <v>0</v>
      </c>
      <c r="AG56" s="4">
        <f>IFERROR(HLOOKUP($B$56, 'Lookups references'!$M$7:AR14, MATCH('Projections - Arc leisure 2'!#REF!, 'Lookups references'!$M$7:$M$14, FALSE), FALSE),0)</f>
        <v>0</v>
      </c>
      <c r="AH56" s="4">
        <f>IFERROR(HLOOKUP($B$56, 'Lookups references'!$M$7:AS14, MATCH('Projections - Arc leisure 2'!#REF!, 'Lookups references'!$M$7:$M$14, FALSE), FALSE),0)</f>
        <v>0</v>
      </c>
      <c r="AI56" s="4">
        <f>IFERROR(HLOOKUP($B$56, 'Lookups references'!$M$7:AT14, MATCH('Projections - Arc leisure 2'!#REF!, 'Lookups references'!$M$7:$M$14, FALSE), FALSE),0)</f>
        <v>0</v>
      </c>
      <c r="AJ56" s="4">
        <f>IFERROR(HLOOKUP($B$56, 'Lookups references'!$M$7:AU14, MATCH('Projections - Arc leisure 2'!#REF!, 'Lookups references'!$M$7:$M$14, FALSE), FALSE),0)</f>
        <v>0</v>
      </c>
      <c r="AK56" s="4">
        <f>IFERROR(HLOOKUP($B$56, 'Lookups references'!$M$7:AV14, MATCH('Projections - Arc leisure 2'!#REF!, 'Lookups references'!$M$7:$M$14, FALSE), FALSE),0)</f>
        <v>0</v>
      </c>
      <c r="AL56" s="4">
        <f>IFERROR(HLOOKUP($B$56, 'Lookups references'!$M$7:AW14, MATCH('Projections - Arc leisure 2'!#REF!, 'Lookups references'!$M$7:$M$14, FALSE), FALSE),0)</f>
        <v>0</v>
      </c>
      <c r="AM56" s="4">
        <f>IFERROR(HLOOKUP($B$56, 'Lookups references'!$M$7:AX14, MATCH('Projections - Arc leisure 2'!#REF!, 'Lookups references'!$M$7:$M$14, FALSE), FALSE),0)</f>
        <v>0</v>
      </c>
      <c r="AN56" s="4">
        <f>IFERROR(HLOOKUP($B$56, 'Lookups references'!$M$7:AY14, MATCH('Projections - Arc leisure 2'!#REF!, 'Lookups references'!$M$7:$M$14, FALSE), FALSE),0)</f>
        <v>0</v>
      </c>
      <c r="AO56" s="4">
        <f>IFERROR(HLOOKUP($B$56, 'Lookups references'!$M$7:AZ14, MATCH('Projections - Arc leisure 2'!#REF!, 'Lookups references'!$M$7:$M$14, FALSE), FALSE),0)</f>
        <v>0</v>
      </c>
      <c r="AP56" s="4">
        <f>IFERROR(HLOOKUP($B$56, 'Lookups references'!$M$7:BA14, MATCH('Projections - Arc leisure 2'!#REF!, 'Lookups references'!$M$7:$M$14, FALSE), FALSE),0)</f>
        <v>0</v>
      </c>
      <c r="AQ56" s="4">
        <f>IFERROR(HLOOKUP($B$56, 'Lookups references'!$M$7:BB14, MATCH('Projections - Arc leisure 2'!#REF!, 'Lookups references'!$M$7:$M$14, FALSE), FALSE),0)</f>
        <v>0</v>
      </c>
      <c r="AR56" s="4">
        <f>IFERROR(HLOOKUP($B$56, 'Lookups references'!$M$7:BC14, MATCH('Projections - Arc leisure 2'!#REF!, 'Lookups references'!$M$7:$M$14, FALSE), FALSE),0)</f>
        <v>0</v>
      </c>
      <c r="AS56" s="4">
        <f>IFERROR(HLOOKUP($B$56, 'Lookups references'!$M$7:BD14, MATCH('Projections - Arc leisure 2'!#REF!, 'Lookups references'!$M$7:$M$14, FALSE), FALSE),0)</f>
        <v>0</v>
      </c>
      <c r="AT56" s="4">
        <f>IFERROR(HLOOKUP($B$56, 'Lookups references'!$M$7:BE14, MATCH('Projections - Arc leisure 2'!#REF!, 'Lookups references'!$M$7:$M$14, FALSE), FALSE),0)</f>
        <v>0</v>
      </c>
      <c r="AU56" s="4">
        <f>IFERROR(HLOOKUP($B$56, 'Lookups references'!$M$7:BF14, MATCH('Projections - Arc leisure 2'!#REF!, 'Lookups references'!$M$7:$M$14, FALSE), FALSE),0)</f>
        <v>0</v>
      </c>
      <c r="AV56" s="4">
        <f>IFERROR(HLOOKUP($B$56, 'Lookups references'!$M$7:BG14, MATCH('Projections - Arc leisure 2'!#REF!, 'Lookups references'!$M$7:$M$14, FALSE), FALSE),0)</f>
        <v>0</v>
      </c>
      <c r="AW56" s="4">
        <f>IFERROR(HLOOKUP($B$56, 'Lookups references'!$M$7:BH14, MATCH('Projections - Arc leisure 2'!#REF!, 'Lookups references'!$M$7:$M$14, FALSE), FALSE),0)</f>
        <v>0</v>
      </c>
      <c r="AX56" s="4">
        <f>IFERROR(HLOOKUP($B$56, 'Lookups references'!$M$7:BI14, MATCH('Projections - Arc leisure 2'!#REF!, 'Lookups references'!$M$7:$M$14, FALSE), FALSE),0)</f>
        <v>0</v>
      </c>
      <c r="AY56" s="4">
        <f>IFERROR(HLOOKUP($B$56, 'Lookups references'!$M$7:BJ14, MATCH('Projections - Arc leisure 2'!#REF!, 'Lookups references'!$M$7:$M$14, FALSE), FALSE),0)</f>
        <v>0</v>
      </c>
      <c r="AZ56" s="4">
        <f>IFERROR(HLOOKUP($B$56, 'Lookups references'!$M$7:BK14, MATCH('Projections - Arc leisure 2'!#REF!, 'Lookups references'!$M$7:$M$14, FALSE), FALSE),0)</f>
        <v>0</v>
      </c>
      <c r="BA56" s="4">
        <f>IFERROR(HLOOKUP($B$56, 'Lookups references'!$M$7:BL14, MATCH('Projections - Arc leisure 2'!#REF!, 'Lookups references'!$M$7:$M$14, FALSE), FALSE),0)</f>
        <v>0</v>
      </c>
      <c r="BB56" s="4">
        <f>IFERROR(HLOOKUP($B$56, 'Lookups references'!$M$7:BM14, MATCH('Projections - Arc leisure 2'!#REF!, 'Lookups references'!$M$7:$M$14, FALSE), FALSE),0)</f>
        <v>0</v>
      </c>
      <c r="BC56" s="4">
        <f>IFERROR(HLOOKUP($B$56, 'Lookups references'!$M$7:BN14, MATCH('Projections - Arc leisure 2'!#REF!, 'Lookups references'!$M$7:$M$14, FALSE), FALSE),0)</f>
        <v>0</v>
      </c>
      <c r="BD56" s="4">
        <f>IFERROR(HLOOKUP($B$56, 'Lookups references'!$M$7:BO14, MATCH('Projections - Arc leisure 2'!#REF!, 'Lookups references'!$M$7:$M$14, FALSE), FALSE),0)</f>
        <v>0</v>
      </c>
      <c r="BE56" s="4">
        <f>IFERROR(HLOOKUP($B$56, 'Lookups references'!$M$7:BP14, MATCH('Projections - Arc leisure 2'!#REF!, 'Lookups references'!$M$7:$M$14, FALSE), FALSE),0)</f>
        <v>0</v>
      </c>
      <c r="BF56" s="4">
        <f>IFERROR(HLOOKUP($B$56, 'Lookups references'!$M$7:BQ14, MATCH('Projections - Arc leisure 2'!#REF!, 'Lookups references'!$M$7:$M$14, FALSE), FALSE),0)</f>
        <v>0</v>
      </c>
      <c r="BG56" s="4">
        <f>IFERROR(HLOOKUP($B$56, 'Lookups references'!$M$7:BR14, MATCH('Projections - Arc leisure 2'!#REF!, 'Lookups references'!$M$7:$M$14, FALSE), FALSE),0)</f>
        <v>0</v>
      </c>
      <c r="BH56" s="4">
        <f>IFERROR(HLOOKUP($B$56, 'Lookups references'!$M$7:BS14, MATCH('Projections - Arc leisure 2'!#REF!, 'Lookups references'!$M$7:$M$14, FALSE), FALSE),0)</f>
        <v>0</v>
      </c>
      <c r="BI56" s="4">
        <f>IFERROR(HLOOKUP($B$56, 'Lookups references'!$M$7:BT14, MATCH('Projections - Arc leisure 2'!#REF!, 'Lookups references'!$M$7:$M$14, FALSE), FALSE),0)</f>
        <v>0</v>
      </c>
      <c r="BJ56" s="4">
        <f>IFERROR(HLOOKUP($B$56, 'Lookups references'!$M$7:BU14, MATCH('Projections - Arc leisure 2'!#REF!, 'Lookups references'!$M$7:$M$14, FALSE), FALSE),0)</f>
        <v>0</v>
      </c>
      <c r="BK56" s="4">
        <f>IFERROR(HLOOKUP($B$56, 'Lookups references'!$M$7:BV14, MATCH('Projections - Arc leisure 2'!#REF!, 'Lookups references'!$M$7:$M$14, FALSE), FALSE),0)</f>
        <v>0</v>
      </c>
      <c r="BL56" s="4">
        <f>IFERROR(HLOOKUP($B$56, 'Lookups references'!$M$7:BW14, MATCH('Projections - Arc leisure 2'!#REF!, 'Lookups references'!$M$7:$M$14, FALSE), FALSE),0)</f>
        <v>0</v>
      </c>
      <c r="BM56" s="4">
        <f>IFERROR(HLOOKUP($B$56, 'Lookups references'!$M$7:BX14, MATCH('Projections - Arc leisure 2'!#REF!, 'Lookups references'!$M$7:$M$14, FALSE), FALSE),0)</f>
        <v>0</v>
      </c>
    </row>
    <row r="57" spans="1:71" s="64" customFormat="1" x14ac:dyDescent="0.35">
      <c r="B57" s="65" t="s">
        <v>133</v>
      </c>
      <c r="C57" s="103">
        <f>SUM(E57:BM57)</f>
        <v>0</v>
      </c>
      <c r="E57" s="64">
        <f t="shared" ref="E57:BM57" si="17">IF(E7&lt;E56, E55*E17*1000/100, 0)</f>
        <v>0</v>
      </c>
      <c r="F57" s="64">
        <f t="shared" si="17"/>
        <v>0</v>
      </c>
      <c r="G57" s="64">
        <f t="shared" si="17"/>
        <v>0</v>
      </c>
      <c r="H57" s="64">
        <f t="shared" si="17"/>
        <v>0</v>
      </c>
      <c r="I57" s="64">
        <f t="shared" si="17"/>
        <v>0</v>
      </c>
      <c r="J57" s="64">
        <f t="shared" si="17"/>
        <v>0</v>
      </c>
      <c r="K57" s="64">
        <f t="shared" si="17"/>
        <v>0</v>
      </c>
      <c r="L57" s="64">
        <f t="shared" si="17"/>
        <v>0</v>
      </c>
      <c r="M57" s="64">
        <f t="shared" si="17"/>
        <v>0</v>
      </c>
      <c r="N57" s="64">
        <f t="shared" si="17"/>
        <v>0</v>
      </c>
      <c r="O57" s="64">
        <f t="shared" si="17"/>
        <v>0</v>
      </c>
      <c r="P57" s="64">
        <f t="shared" si="17"/>
        <v>0</v>
      </c>
      <c r="Q57" s="64">
        <f t="shared" si="17"/>
        <v>0</v>
      </c>
      <c r="R57" s="64">
        <f t="shared" si="17"/>
        <v>0</v>
      </c>
      <c r="S57" s="64">
        <f t="shared" si="17"/>
        <v>0</v>
      </c>
      <c r="T57" s="64">
        <f t="shared" si="17"/>
        <v>0</v>
      </c>
      <c r="U57" s="64">
        <f t="shared" si="17"/>
        <v>0</v>
      </c>
      <c r="V57" s="64">
        <f t="shared" si="17"/>
        <v>0</v>
      </c>
      <c r="W57" s="64">
        <f t="shared" si="17"/>
        <v>0</v>
      </c>
      <c r="X57" s="64">
        <f t="shared" si="17"/>
        <v>0</v>
      </c>
      <c r="Y57" s="64">
        <f t="shared" si="17"/>
        <v>0</v>
      </c>
      <c r="Z57" s="64">
        <f t="shared" si="17"/>
        <v>0</v>
      </c>
      <c r="AA57" s="64">
        <f t="shared" si="17"/>
        <v>0</v>
      </c>
      <c r="AB57" s="64">
        <f t="shared" si="17"/>
        <v>0</v>
      </c>
      <c r="AC57" s="64">
        <f t="shared" si="17"/>
        <v>0</v>
      </c>
      <c r="AD57" s="64">
        <f t="shared" si="17"/>
        <v>0</v>
      </c>
      <c r="AE57" s="64">
        <f t="shared" si="17"/>
        <v>0</v>
      </c>
      <c r="AF57" s="64">
        <f t="shared" si="17"/>
        <v>0</v>
      </c>
      <c r="AG57" s="64">
        <f t="shared" si="17"/>
        <v>0</v>
      </c>
      <c r="AH57" s="64">
        <f t="shared" si="17"/>
        <v>0</v>
      </c>
      <c r="AI57" s="64">
        <f t="shared" si="17"/>
        <v>0</v>
      </c>
      <c r="AJ57" s="64">
        <f t="shared" si="17"/>
        <v>0</v>
      </c>
      <c r="AK57" s="64">
        <f t="shared" si="17"/>
        <v>0</v>
      </c>
      <c r="AL57" s="64">
        <f t="shared" si="17"/>
        <v>0</v>
      </c>
      <c r="AM57" s="64">
        <f t="shared" si="17"/>
        <v>0</v>
      </c>
      <c r="AN57" s="64">
        <f t="shared" si="17"/>
        <v>0</v>
      </c>
      <c r="AO57" s="64">
        <f t="shared" si="17"/>
        <v>0</v>
      </c>
      <c r="AP57" s="64">
        <f t="shared" si="17"/>
        <v>0</v>
      </c>
      <c r="AQ57" s="64">
        <f t="shared" si="17"/>
        <v>0</v>
      </c>
      <c r="AR57" s="64">
        <f t="shared" si="17"/>
        <v>0</v>
      </c>
      <c r="AS57" s="64">
        <f t="shared" si="17"/>
        <v>0</v>
      </c>
      <c r="AT57" s="64">
        <f t="shared" si="17"/>
        <v>0</v>
      </c>
      <c r="AU57" s="64">
        <f t="shared" si="17"/>
        <v>0</v>
      </c>
      <c r="AV57" s="64">
        <f t="shared" si="17"/>
        <v>0</v>
      </c>
      <c r="AW57" s="64">
        <f t="shared" si="17"/>
        <v>0</v>
      </c>
      <c r="AX57" s="64">
        <f t="shared" si="17"/>
        <v>0</v>
      </c>
      <c r="AY57" s="64">
        <f t="shared" si="17"/>
        <v>0</v>
      </c>
      <c r="AZ57" s="64">
        <f t="shared" si="17"/>
        <v>0</v>
      </c>
      <c r="BA57" s="64">
        <f t="shared" si="17"/>
        <v>0</v>
      </c>
      <c r="BB57" s="64">
        <f t="shared" si="17"/>
        <v>0</v>
      </c>
      <c r="BC57" s="64">
        <f t="shared" si="17"/>
        <v>0</v>
      </c>
      <c r="BD57" s="64">
        <f t="shared" si="17"/>
        <v>0</v>
      </c>
      <c r="BE57" s="64">
        <f t="shared" si="17"/>
        <v>0</v>
      </c>
      <c r="BF57" s="64">
        <f t="shared" si="17"/>
        <v>0</v>
      </c>
      <c r="BG57" s="64">
        <f t="shared" si="17"/>
        <v>0</v>
      </c>
      <c r="BH57" s="64">
        <f t="shared" si="17"/>
        <v>0</v>
      </c>
      <c r="BI57" s="64">
        <f t="shared" si="17"/>
        <v>0</v>
      </c>
      <c r="BJ57" s="64">
        <f t="shared" si="17"/>
        <v>0</v>
      </c>
      <c r="BK57" s="64">
        <f t="shared" si="17"/>
        <v>0</v>
      </c>
      <c r="BL57" s="64">
        <f t="shared" si="17"/>
        <v>0</v>
      </c>
      <c r="BM57" s="64">
        <f t="shared" si="17"/>
        <v>0</v>
      </c>
    </row>
    <row r="58" spans="1:71" x14ac:dyDescent="0.35">
      <c r="C58" s="109"/>
    </row>
    <row r="59" spans="1:71" x14ac:dyDescent="0.35">
      <c r="B59" s="5"/>
      <c r="C59" s="107"/>
      <c r="D59" s="5"/>
      <c r="E59" s="5"/>
      <c r="F59" s="5"/>
      <c r="G59" s="5"/>
      <c r="H59" s="5"/>
      <c r="I59" s="5"/>
    </row>
    <row r="60" spans="1:71" x14ac:dyDescent="0.35">
      <c r="C60" s="109"/>
    </row>
  </sheetData>
  <mergeCells count="1">
    <mergeCell ref="F5:H5"/>
  </mergeCells>
  <conditionalFormatting sqref="F34:BN34">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5BD4CEBE-2405-4578-9D9A-AFF04FBBD1D8}">
          <x14:formula1>
            <xm:f>Scenarios!$D$7:$U$7</xm:f>
          </x14:formula1>
          <xm:sqref>F5:H5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FD4B5-0550-4CE4-B00F-C5C371FD4AAE}">
  <sheetPr codeName="Sheet14">
    <tabColor theme="0" tint="-0.249977111117893"/>
  </sheetPr>
  <dimension ref="A4:BS60"/>
  <sheetViews>
    <sheetView topLeftCell="A4" zoomScale="85" zoomScaleNormal="85" workbookViewId="0">
      <selection activeCell="F44" sqref="F44"/>
    </sheetView>
  </sheetViews>
  <sheetFormatPr defaultColWidth="8.6875" defaultRowHeight="12" x14ac:dyDescent="0.35"/>
  <cols>
    <col min="1" max="1" width="10.625" style="4" customWidth="1"/>
    <col min="2" max="2" width="38.875" style="4" customWidth="1"/>
    <col min="3" max="3" width="13.125" style="46" customWidth="1"/>
    <col min="4" max="4" width="6.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174</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111772</v>
      </c>
      <c r="E10" s="24">
        <f>IFERROR(E36+E43+E51+E54, 0)</f>
        <v>-47348</v>
      </c>
      <c r="F10" s="24">
        <f t="shared" ref="F10:BM10" si="4">IFERROR(F36+F43+F51, 0)</f>
        <v>2652</v>
      </c>
      <c r="G10" s="24">
        <f t="shared" si="4"/>
        <v>2652</v>
      </c>
      <c r="H10" s="24">
        <f t="shared" si="4"/>
        <v>2652</v>
      </c>
      <c r="I10" s="24">
        <f t="shared" si="4"/>
        <v>2652</v>
      </c>
      <c r="J10" s="24">
        <f t="shared" si="4"/>
        <v>2652</v>
      </c>
      <c r="K10" s="24">
        <f t="shared" si="4"/>
        <v>2652</v>
      </c>
      <c r="L10" s="24">
        <f t="shared" si="4"/>
        <v>2652</v>
      </c>
      <c r="M10" s="24">
        <f>IFERROR(M36+M43+M51, 0)</f>
        <v>2652</v>
      </c>
      <c r="N10" s="24">
        <f t="shared" si="4"/>
        <v>2652</v>
      </c>
      <c r="O10" s="24">
        <f t="shared" si="4"/>
        <v>2652</v>
      </c>
      <c r="P10" s="24">
        <f t="shared" si="4"/>
        <v>2652</v>
      </c>
      <c r="Q10" s="24">
        <f t="shared" si="4"/>
        <v>2652</v>
      </c>
      <c r="R10" s="24">
        <f t="shared" si="4"/>
        <v>2652</v>
      </c>
      <c r="S10" s="24">
        <f t="shared" si="4"/>
        <v>2652</v>
      </c>
      <c r="T10" s="24">
        <f t="shared" si="4"/>
        <v>2652</v>
      </c>
      <c r="U10" s="24">
        <f t="shared" si="4"/>
        <v>2652</v>
      </c>
      <c r="V10" s="24">
        <f t="shared" si="4"/>
        <v>2652</v>
      </c>
      <c r="W10" s="24">
        <f t="shared" si="4"/>
        <v>2652</v>
      </c>
      <c r="X10" s="24">
        <f t="shared" si="4"/>
        <v>2652</v>
      </c>
      <c r="Y10" s="24">
        <f t="shared" si="4"/>
        <v>2652</v>
      </c>
      <c r="Z10" s="24">
        <f t="shared" si="4"/>
        <v>2652</v>
      </c>
      <c r="AA10" s="24">
        <f t="shared" si="4"/>
        <v>2652</v>
      </c>
      <c r="AB10" s="24">
        <f t="shared" si="4"/>
        <v>2652</v>
      </c>
      <c r="AC10" s="24">
        <f t="shared" si="4"/>
        <v>2652</v>
      </c>
      <c r="AD10" s="24">
        <f t="shared" si="4"/>
        <v>2652</v>
      </c>
      <c r="AE10" s="24">
        <f t="shared" si="4"/>
        <v>2652</v>
      </c>
      <c r="AF10" s="24">
        <f t="shared" si="4"/>
        <v>2652</v>
      </c>
      <c r="AG10" s="24">
        <f t="shared" si="4"/>
        <v>2652</v>
      </c>
      <c r="AH10" s="24">
        <f t="shared" si="4"/>
        <v>2652</v>
      </c>
      <c r="AI10" s="24">
        <f t="shared" si="4"/>
        <v>2652</v>
      </c>
      <c r="AJ10" s="24">
        <f t="shared" si="4"/>
        <v>2652</v>
      </c>
      <c r="AK10" s="24">
        <f t="shared" si="4"/>
        <v>2652</v>
      </c>
      <c r="AL10" s="24">
        <f t="shared" si="4"/>
        <v>2652</v>
      </c>
      <c r="AM10" s="24">
        <f t="shared" si="4"/>
        <v>2652</v>
      </c>
      <c r="AN10" s="24">
        <f t="shared" si="4"/>
        <v>2652</v>
      </c>
      <c r="AO10" s="24">
        <f t="shared" si="4"/>
        <v>2652</v>
      </c>
      <c r="AP10" s="24">
        <f t="shared" si="4"/>
        <v>2652</v>
      </c>
      <c r="AQ10" s="24">
        <f t="shared" si="4"/>
        <v>2652</v>
      </c>
      <c r="AR10" s="24">
        <f t="shared" si="4"/>
        <v>2652</v>
      </c>
      <c r="AS10" s="24">
        <f t="shared" si="4"/>
        <v>2652</v>
      </c>
      <c r="AT10" s="24">
        <f t="shared" si="4"/>
        <v>2652</v>
      </c>
      <c r="AU10" s="24">
        <f t="shared" si="4"/>
        <v>2652</v>
      </c>
      <c r="AV10" s="24">
        <f t="shared" si="4"/>
        <v>2652</v>
      </c>
      <c r="AW10" s="24">
        <f t="shared" si="4"/>
        <v>2652</v>
      </c>
      <c r="AX10" s="24">
        <f t="shared" si="4"/>
        <v>2652</v>
      </c>
      <c r="AY10" s="24">
        <f t="shared" si="4"/>
        <v>2652</v>
      </c>
      <c r="AZ10" s="24">
        <f t="shared" si="4"/>
        <v>2652</v>
      </c>
      <c r="BA10" s="24">
        <f t="shared" si="4"/>
        <v>2652</v>
      </c>
      <c r="BB10" s="24">
        <f t="shared" si="4"/>
        <v>2652</v>
      </c>
      <c r="BC10" s="24">
        <f t="shared" si="4"/>
        <v>2652</v>
      </c>
      <c r="BD10" s="24">
        <f t="shared" si="4"/>
        <v>2652</v>
      </c>
      <c r="BE10" s="24">
        <f t="shared" si="4"/>
        <v>2652</v>
      </c>
      <c r="BF10" s="24">
        <f t="shared" si="4"/>
        <v>2652</v>
      </c>
      <c r="BG10" s="24">
        <f t="shared" si="4"/>
        <v>2652</v>
      </c>
      <c r="BH10" s="24">
        <f t="shared" si="4"/>
        <v>2652</v>
      </c>
      <c r="BI10" s="24">
        <f t="shared" si="4"/>
        <v>2652</v>
      </c>
      <c r="BJ10" s="24">
        <f t="shared" si="4"/>
        <v>2652</v>
      </c>
      <c r="BK10" s="24">
        <f t="shared" si="4"/>
        <v>2652</v>
      </c>
      <c r="BL10" s="24">
        <f t="shared" si="4"/>
        <v>2652</v>
      </c>
      <c r="BM10" s="24">
        <f t="shared" si="4"/>
        <v>2652</v>
      </c>
    </row>
    <row r="11" spans="1:71" s="125" customFormat="1" x14ac:dyDescent="0.35">
      <c r="A11" s="22"/>
      <c r="B11" s="125" t="s">
        <v>93</v>
      </c>
      <c r="C11" s="126"/>
      <c r="E11" s="123">
        <f>IFERROR(E10+C11, 0)</f>
        <v>-47348</v>
      </c>
      <c r="F11" s="123">
        <f>IFERROR(F10+E11, 0)</f>
        <v>-44696</v>
      </c>
      <c r="G11" s="123">
        <f>IFERROR(G10+F11, 0)</f>
        <v>-42044</v>
      </c>
      <c r="H11" s="123">
        <f>IFERROR(H10+G11, 0)</f>
        <v>-39392</v>
      </c>
      <c r="I11" s="123">
        <f t="shared" ref="I11:BM11" si="5">IFERROR(I10+H11, 0)</f>
        <v>-36740</v>
      </c>
      <c r="J11" s="123">
        <f t="shared" si="5"/>
        <v>-34088</v>
      </c>
      <c r="K11" s="123">
        <f t="shared" si="5"/>
        <v>-31436</v>
      </c>
      <c r="L11" s="123">
        <f t="shared" si="5"/>
        <v>-28784</v>
      </c>
      <c r="M11" s="123">
        <f t="shared" si="5"/>
        <v>-26132</v>
      </c>
      <c r="N11" s="123">
        <f t="shared" si="5"/>
        <v>-23480</v>
      </c>
      <c r="O11" s="123">
        <f t="shared" si="5"/>
        <v>-20828</v>
      </c>
      <c r="P11" s="123">
        <f t="shared" si="5"/>
        <v>-18176</v>
      </c>
      <c r="Q11" s="123">
        <f t="shared" si="5"/>
        <v>-15524</v>
      </c>
      <c r="R11" s="123">
        <f t="shared" si="5"/>
        <v>-12872</v>
      </c>
      <c r="S11" s="123">
        <f t="shared" si="5"/>
        <v>-10220</v>
      </c>
      <c r="T11" s="123">
        <f t="shared" si="5"/>
        <v>-7568</v>
      </c>
      <c r="U11" s="123">
        <f t="shared" si="5"/>
        <v>-4916</v>
      </c>
      <c r="V11" s="123">
        <f t="shared" si="5"/>
        <v>-2264</v>
      </c>
      <c r="W11" s="123">
        <f t="shared" si="5"/>
        <v>388</v>
      </c>
      <c r="X11" s="123">
        <f t="shared" si="5"/>
        <v>3040</v>
      </c>
      <c r="Y11" s="123">
        <f t="shared" si="5"/>
        <v>5692</v>
      </c>
      <c r="Z11" s="123">
        <f t="shared" si="5"/>
        <v>8344</v>
      </c>
      <c r="AA11" s="123">
        <f t="shared" si="5"/>
        <v>10996</v>
      </c>
      <c r="AB11" s="123">
        <f t="shared" si="5"/>
        <v>13648</v>
      </c>
      <c r="AC11" s="123">
        <f t="shared" si="5"/>
        <v>16300</v>
      </c>
      <c r="AD11" s="123">
        <f t="shared" si="5"/>
        <v>18952</v>
      </c>
      <c r="AE11" s="123">
        <f t="shared" si="5"/>
        <v>21604</v>
      </c>
      <c r="AF11" s="123">
        <f t="shared" si="5"/>
        <v>24256</v>
      </c>
      <c r="AG11" s="123">
        <f t="shared" si="5"/>
        <v>26908</v>
      </c>
      <c r="AH11" s="123">
        <f t="shared" si="5"/>
        <v>29560</v>
      </c>
      <c r="AI11" s="123">
        <f t="shared" si="5"/>
        <v>32212</v>
      </c>
      <c r="AJ11" s="123">
        <f t="shared" si="5"/>
        <v>34864</v>
      </c>
      <c r="AK11" s="123">
        <f t="shared" si="5"/>
        <v>37516</v>
      </c>
      <c r="AL11" s="123">
        <f t="shared" si="5"/>
        <v>40168</v>
      </c>
      <c r="AM11" s="123">
        <f t="shared" si="5"/>
        <v>42820</v>
      </c>
      <c r="AN11" s="123">
        <f t="shared" si="5"/>
        <v>45472</v>
      </c>
      <c r="AO11" s="123">
        <f t="shared" si="5"/>
        <v>48124</v>
      </c>
      <c r="AP11" s="123">
        <f t="shared" si="5"/>
        <v>50776</v>
      </c>
      <c r="AQ11" s="123">
        <f t="shared" si="5"/>
        <v>53428</v>
      </c>
      <c r="AR11" s="123">
        <f t="shared" si="5"/>
        <v>56080</v>
      </c>
      <c r="AS11" s="123">
        <f t="shared" si="5"/>
        <v>58732</v>
      </c>
      <c r="AT11" s="123">
        <f t="shared" si="5"/>
        <v>61384</v>
      </c>
      <c r="AU11" s="123">
        <f t="shared" si="5"/>
        <v>64036</v>
      </c>
      <c r="AV11" s="123">
        <f t="shared" si="5"/>
        <v>66688</v>
      </c>
      <c r="AW11" s="123">
        <f t="shared" si="5"/>
        <v>69340</v>
      </c>
      <c r="AX11" s="123">
        <f t="shared" si="5"/>
        <v>71992</v>
      </c>
      <c r="AY11" s="123">
        <f t="shared" si="5"/>
        <v>74644</v>
      </c>
      <c r="AZ11" s="123">
        <f t="shared" si="5"/>
        <v>77296</v>
      </c>
      <c r="BA11" s="123">
        <f t="shared" si="5"/>
        <v>79948</v>
      </c>
      <c r="BB11" s="123">
        <f t="shared" si="5"/>
        <v>82600</v>
      </c>
      <c r="BC11" s="123">
        <f t="shared" si="5"/>
        <v>85252</v>
      </c>
      <c r="BD11" s="123">
        <f t="shared" si="5"/>
        <v>87904</v>
      </c>
      <c r="BE11" s="123">
        <f t="shared" si="5"/>
        <v>90556</v>
      </c>
      <c r="BF11" s="123">
        <f t="shared" si="5"/>
        <v>93208</v>
      </c>
      <c r="BG11" s="123">
        <f t="shared" si="5"/>
        <v>95860</v>
      </c>
      <c r="BH11" s="123">
        <f t="shared" si="5"/>
        <v>98512</v>
      </c>
      <c r="BI11" s="123">
        <f t="shared" si="5"/>
        <v>101164</v>
      </c>
      <c r="BJ11" s="123">
        <f t="shared" si="5"/>
        <v>103816</v>
      </c>
      <c r="BK11" s="123">
        <f t="shared" si="5"/>
        <v>106468</v>
      </c>
      <c r="BL11" s="123">
        <f t="shared" si="5"/>
        <v>109120</v>
      </c>
      <c r="BM11" s="123">
        <f t="shared" si="5"/>
        <v>111772</v>
      </c>
      <c r="BN11" s="123"/>
      <c r="BO11" s="123"/>
      <c r="BP11" s="123"/>
      <c r="BQ11" s="123"/>
      <c r="BR11" s="123"/>
      <c r="BS11" s="123"/>
    </row>
    <row r="12" spans="1:71" s="41" customFormat="1" x14ac:dyDescent="0.35">
      <c r="B12" s="41" t="s">
        <v>94</v>
      </c>
      <c r="C12" s="104">
        <f>SUM(E12:BM12)</f>
        <v>-2.2343538085701931</v>
      </c>
      <c r="F12" s="42">
        <f>IRR(E10:F10,0)</f>
        <v>-0.94398918644926921</v>
      </c>
      <c r="G12" s="42">
        <f>IRR(E10:G10,0)</f>
        <v>-0.73367733333902652</v>
      </c>
      <c r="H12" s="42">
        <f>IRR(E10:H10,0)</f>
        <v>-0.54716129011824943</v>
      </c>
      <c r="I12" s="42">
        <f>IRR(E10:I10,0)</f>
        <v>-0.41174985122242547</v>
      </c>
      <c r="J12" s="42">
        <f>IRR(E10:J10,0)</f>
        <v>-0.31478362291771678</v>
      </c>
      <c r="K12" s="42">
        <f>IRR(E10:K10,0)</f>
        <v>-0.24399789956927487</v>
      </c>
      <c r="L12" s="42">
        <f>IRR(E10:L10,0)</f>
        <v>-0.19104187147281804</v>
      </c>
      <c r="M12" s="42">
        <f>IRR(E10:M10,0)</f>
        <v>-0.15048891802491449</v>
      </c>
      <c r="N12" s="42">
        <f>IRR(E10:N10,0)</f>
        <v>-0.11878298853703828</v>
      </c>
      <c r="O12" s="42">
        <f>IRR(E10:O10,0)</f>
        <v>-9.3541771723630318E-2</v>
      </c>
      <c r="P12" s="42">
        <f>IRR(E10:P10,0)</f>
        <v>-7.3129284595814914E-2</v>
      </c>
      <c r="Q12" s="42">
        <f>IRR(E10:Q10,0)</f>
        <v>-5.6394815643414753E-2</v>
      </c>
      <c r="R12" s="42">
        <f>IRR(E10:R10,0)</f>
        <v>-4.2510885806109067E-2</v>
      </c>
      <c r="S12" s="42">
        <f>IRR(E10:S10,0)</f>
        <v>-3.0870411694723932E-2</v>
      </c>
      <c r="T12" s="42">
        <f>IRR(E10:T10,0)</f>
        <v>-2.1019898100947954E-2</v>
      </c>
      <c r="U12" s="42">
        <f>IRR(E10:U10,0)</f>
        <v>-1.2615042025129641E-2</v>
      </c>
      <c r="V12" s="42">
        <f>IRR(E10:V10,0)</f>
        <v>-5.390595772517548E-3</v>
      </c>
      <c r="W12" s="42">
        <f>IRR(E10:W10,0)</f>
        <v>8.6049705032498203E-4</v>
      </c>
      <c r="X12" s="42">
        <f>IRR(E10:X10,0)</f>
        <v>6.3018094322810914E-3</v>
      </c>
      <c r="Y12" s="42">
        <f>IRR(E10:Y10,0)</f>
        <v>1.1063972574625103E-2</v>
      </c>
      <c r="Z12" s="42">
        <f>IRR(E10:Z10,0)</f>
        <v>1.5252347229837593E-2</v>
      </c>
      <c r="AA12" s="42">
        <f>IRR(E10:AA10,0)</f>
        <v>1.8952684818955845E-2</v>
      </c>
      <c r="AB12" s="42">
        <f>IRR(E10:AB10,0)</f>
        <v>2.2235359123099707E-2</v>
      </c>
      <c r="AC12" s="42">
        <f>IRR(E10:AC10,0)</f>
        <v>2.5158567170586066E-2</v>
      </c>
      <c r="AD12" s="42">
        <f>IRR(E10:AD10,0)</f>
        <v>2.7770777057109619E-2</v>
      </c>
      <c r="AE12" s="42">
        <f>IRR(E10:AE10,0)</f>
        <v>3.0112618938762381E-2</v>
      </c>
      <c r="AF12" s="42">
        <f>IRR(E10:AF10,0)</f>
        <v>3.2218359669459185E-2</v>
      </c>
      <c r="AG12" s="42">
        <f>IRR(E10:AG10,0)</f>
        <v>3.4117062860967939E-2</v>
      </c>
      <c r="AH12" s="42">
        <f>IRR(E10:AH10,0)</f>
        <v>3.5833508947341164E-2</v>
      </c>
      <c r="AI12" s="111">
        <f>IRR(E10:AI10,1000)</f>
        <v>3.7388930485093619E-2</v>
      </c>
      <c r="AJ12" s="111">
        <f>IRR(E10:AJ10,0)</f>
        <v>3.8801604001326817E-2</v>
      </c>
      <c r="AK12" s="111">
        <f>IRR(E10:AK10,0)</f>
        <v>4.0087329571762975E-2</v>
      </c>
      <c r="AL12" s="111">
        <f>IRR(E10:AL10,0)</f>
        <v>4.1259821877032365E-2</v>
      </c>
      <c r="AM12" s="111">
        <f>IRR(E10:AM10,0)</f>
        <v>4.233103096835289E-2</v>
      </c>
      <c r="AN12" s="42">
        <f>IRR(E10:AN10,0)</f>
        <v>4.3311406848564271E-2</v>
      </c>
      <c r="AO12" s="42">
        <f>IRR(E10:AO10,0)</f>
        <v>4.4210118862009207E-2</v>
      </c>
      <c r="AP12" s="42">
        <f>IRR(E10:AP10,0)</f>
        <v>4.503523852025082E-2</v>
      </c>
      <c r="AQ12" s="42">
        <f>IRR(E10:AQ10,0)</f>
        <v>4.5793892577757012E-2</v>
      </c>
      <c r="AR12" s="42">
        <f>IRR(E10:AR10,0)</f>
        <v>4.6492391773081954E-2</v>
      </c>
      <c r="AS12" s="42">
        <f>IRR(E10:AS10,0)</f>
        <v>4.7136339564812779E-2</v>
      </c>
      <c r="AT12" s="42">
        <f>IRR(E10:AT10,0)</f>
        <v>4.7730724342703867E-2</v>
      </c>
      <c r="AU12" s="42">
        <f>IRR(E10:AU10,0)</f>
        <v>4.827999792537585E-2</v>
      </c>
      <c r="AV12" s="42">
        <f>IRR(E10:AV10,0)</f>
        <v>4.878814263127107E-2</v>
      </c>
      <c r="AW12" s="42">
        <f>IRR(E10:AW10,0)</f>
        <v>4.9258728784500105E-2</v>
      </c>
      <c r="AX12" s="42">
        <f>IRR(E10:AX10,0)</f>
        <v>4.9694964185911461E-2</v>
      </c>
      <c r="AY12" s="42">
        <f>IRR(E10:AY10,0)</f>
        <v>5.0099736807460715E-2</v>
      </c>
      <c r="AZ12" s="42">
        <f>IRR(E10:AZ10,0)</f>
        <v>5.047565175085178E-2</v>
      </c>
      <c r="BA12" s="42">
        <f>IRR(E10:BA10,0)</f>
        <v>5.0825063334650755E-2</v>
      </c>
      <c r="BB12" s="42">
        <f>IRR(E10:BB10,0)</f>
        <v>5.1150103030130456E-2</v>
      </c>
      <c r="BC12" s="42">
        <f>IRR(E10:BC10,0)</f>
        <v>5.1452703848370085E-2</v>
      </c>
      <c r="BD12" s="42">
        <f>IRR(E10:BD10,0)</f>
        <v>5.1734621684413451E-2</v>
      </c>
      <c r="BE12" s="42">
        <f>IRR(E10:BE10,0)</f>
        <v>5.1997454044542923E-2</v>
      </c>
      <c r="BF12" s="42">
        <f>IRR(E10:BF10,0)</f>
        <v>5.2242656516729546E-2</v>
      </c>
      <c r="BG12" s="42">
        <f>IRR(E10:BG10,0)</f>
        <v>5.247155728949493E-2</v>
      </c>
      <c r="BH12" s="42">
        <f>IRR(E10:BH10,0)</f>
        <v>5.2685369978733965E-2</v>
      </c>
      <c r="BI12" s="42">
        <f>IRR(E10:BI10,0)</f>
        <v>5.2885204983830203E-2</v>
      </c>
      <c r="BJ12" s="42">
        <f>IRR(E10:BJ10,0)</f>
        <v>5.3072079562354268E-2</v>
      </c>
      <c r="BK12" s="42">
        <f>IRR(E10:BK10,0)</f>
        <v>5.3246926785643245E-2</v>
      </c>
      <c r="BL12" s="42">
        <f>IRR(E10:BL10,0)</f>
        <v>5.3410603514815636E-2</v>
      </c>
      <c r="BM12" s="42">
        <f>IRR(E10:BM10,0)</f>
        <v>5.3563897517647785E-2</v>
      </c>
      <c r="BN12" s="42"/>
      <c r="BO12" s="42"/>
      <c r="BP12" s="42"/>
      <c r="BQ12" s="42"/>
      <c r="BR12" s="42"/>
      <c r="BS12" s="42"/>
    </row>
    <row r="13" spans="1:71" s="23" customFormat="1" x14ac:dyDescent="0.35">
      <c r="A13" s="129"/>
      <c r="B13" s="23" t="s">
        <v>95</v>
      </c>
      <c r="C13" s="103">
        <f>SUM(E13:BM13)</f>
        <v>2012280</v>
      </c>
      <c r="F13" s="23">
        <f>NPV(Scenarios!$Q$33, $E$10:F10)</f>
        <v>-44696</v>
      </c>
      <c r="G13" s="23">
        <f>NPV(Scenarios!$Q$33, $E$10:G10)</f>
        <v>-42044</v>
      </c>
      <c r="H13" s="23">
        <f>NPV(Scenarios!$Q$33, $E$10:H10)</f>
        <v>-39392</v>
      </c>
      <c r="I13" s="23">
        <f>NPV(Scenarios!$Q$33, $E$10:I10)</f>
        <v>-36740</v>
      </c>
      <c r="J13" s="23">
        <f>NPV(Scenarios!$Q$33, $E$10:J10)</f>
        <v>-34088</v>
      </c>
      <c r="K13" s="23">
        <f>NPV(Scenarios!$Q$33, $E$10:K10)</f>
        <v>-31436</v>
      </c>
      <c r="L13" s="23">
        <f>NPV(Scenarios!$Q$33, $E$10:L10)</f>
        <v>-28784</v>
      </c>
      <c r="M13" s="23">
        <f>NPV(Scenarios!$Q$33, $E$10:M10)</f>
        <v>-26132</v>
      </c>
      <c r="N13" s="23">
        <f>NPV(Scenarios!$Q$33, $E$10:N10)</f>
        <v>-23480</v>
      </c>
      <c r="O13" s="23">
        <f>NPV(Scenarios!$Q$33, $E$10:O10)</f>
        <v>-20828</v>
      </c>
      <c r="P13" s="23">
        <f>NPV(Scenarios!$Q$33, $E$10:P10)</f>
        <v>-18176</v>
      </c>
      <c r="Q13" s="23">
        <f>NPV(Scenarios!$Q$33, $E$10:Q10)</f>
        <v>-15524</v>
      </c>
      <c r="R13" s="23">
        <f>NPV(Scenarios!$Q$33, $E$10:R10)</f>
        <v>-12872</v>
      </c>
      <c r="S13" s="23">
        <f>NPV(Scenarios!$Q$33, $E$10:S10)</f>
        <v>-10220</v>
      </c>
      <c r="T13" s="23">
        <f>NPV(Scenarios!$Q$33, $E$10:T10)</f>
        <v>-7568</v>
      </c>
      <c r="U13" s="23">
        <f>NPV(Scenarios!$Q$33, $E$10:U10)</f>
        <v>-4916</v>
      </c>
      <c r="V13" s="23">
        <f>NPV(Scenarios!$Q$33, $E$10:V10)</f>
        <v>-2264</v>
      </c>
      <c r="W13" s="23">
        <f>NPV(Scenarios!$Q$33, $E$10:W10)</f>
        <v>388</v>
      </c>
      <c r="X13" s="23">
        <f>NPV(Scenarios!$Q$33, $E$10:X10)</f>
        <v>3040</v>
      </c>
      <c r="Y13" s="23">
        <f>NPV(Scenarios!$Q$33, $E$10:Y10)</f>
        <v>5692</v>
      </c>
      <c r="Z13" s="23">
        <f>NPV(Scenarios!$Q$33, $E$10:Z10)</f>
        <v>8344</v>
      </c>
      <c r="AA13" s="23">
        <f>NPV(Scenarios!$Q$33, $E$10:AA10)</f>
        <v>10996</v>
      </c>
      <c r="AB13" s="23">
        <f>NPV(Scenarios!$Q$33, $E$10:AB10)</f>
        <v>13648</v>
      </c>
      <c r="AC13" s="23">
        <f>NPV(Scenarios!$Q$33, $E$10:AC10)</f>
        <v>16300</v>
      </c>
      <c r="AD13" s="23">
        <f>NPV(Scenarios!$Q$33, $E$10:AD10)</f>
        <v>18952</v>
      </c>
      <c r="AE13" s="23">
        <f>NPV(Scenarios!$Q$33, $E$10:AE10)</f>
        <v>21604</v>
      </c>
      <c r="AF13" s="23">
        <f>NPV(Scenarios!$Q$33, $E$10:AF10)</f>
        <v>24256</v>
      </c>
      <c r="AG13" s="23">
        <f>NPV(Scenarios!$Q$33, $E$10:AG10)</f>
        <v>26908</v>
      </c>
      <c r="AH13" s="23">
        <f>NPV(Scenarios!$Q$33, $E$10:AH10)</f>
        <v>29560</v>
      </c>
      <c r="AI13" s="23">
        <f>NPV(Scenarios!$Q$33, $E$10:AI10)</f>
        <v>32212</v>
      </c>
      <c r="AJ13" s="23">
        <f>NPV(Scenarios!$Q$33, $E$10:AJ10)</f>
        <v>34864</v>
      </c>
      <c r="AK13" s="23">
        <f>NPV(Scenarios!$Q$33, $E$10:AK10)</f>
        <v>37516</v>
      </c>
      <c r="AL13" s="23">
        <f>NPV(Scenarios!$Q$33, $E$10:AL10)</f>
        <v>40168</v>
      </c>
      <c r="AM13" s="23">
        <f>NPV(Scenarios!$Q$33, $E$10:AM10)</f>
        <v>42820</v>
      </c>
      <c r="AN13" s="23">
        <f>NPV(Scenarios!$Q$33, $E$10:AN10)</f>
        <v>45472</v>
      </c>
      <c r="AO13" s="23">
        <f>NPV(Scenarios!$Q$33, $E$10:AO10)</f>
        <v>48124</v>
      </c>
      <c r="AP13" s="23">
        <f>NPV(Scenarios!$Q$33, $E$10:AP10)</f>
        <v>50776</v>
      </c>
      <c r="AQ13" s="23">
        <f>NPV(Scenarios!$Q$33, $E$10:AQ10)</f>
        <v>53428</v>
      </c>
      <c r="AR13" s="23">
        <f>NPV(Scenarios!$Q$33, $E$10:AR10)</f>
        <v>56080</v>
      </c>
      <c r="AS13" s="23">
        <f>NPV(Scenarios!$Q$33, $E$10:AS10)</f>
        <v>58732</v>
      </c>
      <c r="AT13" s="23">
        <f>NPV(Scenarios!$Q$33, $E$10:AT10)</f>
        <v>61384</v>
      </c>
      <c r="AU13" s="23">
        <f>NPV(Scenarios!$Q$33, $E$10:AU10)</f>
        <v>64036</v>
      </c>
      <c r="AV13" s="23">
        <f>NPV(Scenarios!$Q$33, $E$10:AV10)</f>
        <v>66688</v>
      </c>
      <c r="AW13" s="23">
        <f>NPV(Scenarios!$Q$33, $E$10:AW10)</f>
        <v>69340</v>
      </c>
      <c r="AX13" s="23">
        <f>NPV(Scenarios!$Q$33, $E$10:AX10)</f>
        <v>71992</v>
      </c>
      <c r="AY13" s="23">
        <f>NPV(Scenarios!$Q$33, $E$10:AY10)</f>
        <v>74644</v>
      </c>
      <c r="AZ13" s="23">
        <f>NPV(Scenarios!$Q$33, $E$10:AZ10)</f>
        <v>77296</v>
      </c>
      <c r="BA13" s="23">
        <f>NPV(Scenarios!$Q$33, $E$10:BA10)</f>
        <v>79948</v>
      </c>
      <c r="BB13" s="23">
        <f>NPV(Scenarios!$Q$33, $E$10:BB10)</f>
        <v>82600</v>
      </c>
      <c r="BC13" s="23">
        <f>NPV(Scenarios!$Q$33, $E$10:BC10)</f>
        <v>85252</v>
      </c>
      <c r="BD13" s="23">
        <f>NPV(Scenarios!$Q$33, $E$10:BD10)</f>
        <v>87904</v>
      </c>
      <c r="BE13" s="23">
        <f>NPV(Scenarios!$Q$33, $E$10:BE10)</f>
        <v>90556</v>
      </c>
      <c r="BF13" s="23">
        <f>NPV(Scenarios!$Q$33, $E$10:BF10)</f>
        <v>93208</v>
      </c>
      <c r="BG13" s="23">
        <f>NPV(Scenarios!$Q$33, $E$10:BG10)</f>
        <v>95860</v>
      </c>
      <c r="BH13" s="23">
        <f>NPV(Scenarios!$Q$33, $E$10:BH10)</f>
        <v>98512</v>
      </c>
      <c r="BI13" s="23">
        <f>NPV(Scenarios!$Q$33, $E$10:BI10)</f>
        <v>101164</v>
      </c>
      <c r="BJ13" s="23">
        <f>NPV(Scenarios!$Q$33, $E$10:BJ10)</f>
        <v>103816</v>
      </c>
      <c r="BK13" s="23">
        <f>NPV(Scenarios!$Q$33, $E$10:BK10)</f>
        <v>106468</v>
      </c>
      <c r="BL13" s="23">
        <f>NPV(Scenarios!$Q$33, $E$10:BL10)</f>
        <v>109120</v>
      </c>
      <c r="BM13" s="23">
        <f>NPV(Scenarios!$Q$33, $E$10:BM10)</f>
        <v>111772</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32665.5</v>
      </c>
      <c r="D16" s="113"/>
      <c r="E16" s="113">
        <f>HLOOKUP($F$5, Scenarios!$D$7:$AD$27, MATCH($B$16, Scenarios!$C$7:$C$28, FALSE), FALSE)</f>
        <v>535.5</v>
      </c>
      <c r="F16" s="113">
        <f>HLOOKUP($F$5, Scenarios!$D$7:$AD$27, MATCH($B$16, Scenarios!$C$7:$C$28, FALSE), FALSE)</f>
        <v>535.5</v>
      </c>
      <c r="G16" s="113">
        <f>HLOOKUP($F$5, Scenarios!$D$7:$AD$27, MATCH($B$16, Scenarios!$C$7:$C$28, FALSE), FALSE)</f>
        <v>535.5</v>
      </c>
      <c r="H16" s="113">
        <f>HLOOKUP($F$5, Scenarios!$D$7:$AD$27, MATCH($B$16, Scenarios!$C$7:$C$28, FALSE), FALSE)</f>
        <v>535.5</v>
      </c>
      <c r="I16" s="113">
        <f>HLOOKUP($F$5, Scenarios!$D$7:$AD$27, MATCH($B$16, Scenarios!$C$7:$C$28, FALSE), FALSE)</f>
        <v>535.5</v>
      </c>
      <c r="J16" s="113">
        <f>HLOOKUP($F$5, Scenarios!$D$7:$AD$27, MATCH($B$16, Scenarios!$C$7:$C$28, FALSE), FALSE)</f>
        <v>535.5</v>
      </c>
      <c r="K16" s="113">
        <f>HLOOKUP($F$5, Scenarios!$D$7:$AD$27, MATCH($B$16, Scenarios!$C$7:$C$28, FALSE), FALSE)</f>
        <v>535.5</v>
      </c>
      <c r="L16" s="113">
        <f>HLOOKUP($F$5, Scenarios!$D$7:$AD$27, MATCH($B$16, Scenarios!$C$7:$C$28, FALSE), FALSE)</f>
        <v>535.5</v>
      </c>
      <c r="M16" s="113">
        <f>HLOOKUP($F$5, Scenarios!$D$7:$AD$27, MATCH($B$16, Scenarios!$C$7:$C$28, FALSE), FALSE)</f>
        <v>535.5</v>
      </c>
      <c r="N16" s="113">
        <f>HLOOKUP($F$5, Scenarios!$D$7:$AD$27, MATCH($B$16, Scenarios!$C$7:$C$28, FALSE), FALSE)</f>
        <v>535.5</v>
      </c>
      <c r="O16" s="113">
        <f>HLOOKUP($F$5, Scenarios!$D$7:$AD$27, MATCH($B$16, Scenarios!$C$7:$C$28, FALSE), FALSE)</f>
        <v>535.5</v>
      </c>
      <c r="P16" s="113">
        <f>HLOOKUP($F$5, Scenarios!$D$7:$AD$27, MATCH($B$16, Scenarios!$C$7:$C$28, FALSE), FALSE)</f>
        <v>535.5</v>
      </c>
      <c r="Q16" s="113">
        <f>HLOOKUP($F$5, Scenarios!$D$7:$AD$27, MATCH($B$16, Scenarios!$C$7:$C$28, FALSE), FALSE)</f>
        <v>535.5</v>
      </c>
      <c r="R16" s="113">
        <f>HLOOKUP($F$5, Scenarios!$D$7:$AD$27, MATCH($B$16, Scenarios!$C$7:$C$28, FALSE), FALSE)</f>
        <v>535.5</v>
      </c>
      <c r="S16" s="113">
        <f>HLOOKUP($F$5, Scenarios!$D$7:$AD$27, MATCH($B$16, Scenarios!$C$7:$C$28, FALSE), FALSE)</f>
        <v>535.5</v>
      </c>
      <c r="T16" s="113">
        <f>HLOOKUP($F$5, Scenarios!$D$7:$AD$27, MATCH($B$16, Scenarios!$C$7:$C$28, FALSE), FALSE)</f>
        <v>535.5</v>
      </c>
      <c r="U16" s="113">
        <f>HLOOKUP($F$5, Scenarios!$D$7:$AD$27, MATCH($B$16, Scenarios!$C$7:$C$28, FALSE), FALSE)</f>
        <v>535.5</v>
      </c>
      <c r="V16" s="113">
        <f>HLOOKUP($F$5, Scenarios!$D$7:$AD$27, MATCH($B$16, Scenarios!$C$7:$C$28, FALSE), FALSE)</f>
        <v>535.5</v>
      </c>
      <c r="W16" s="113">
        <f>HLOOKUP($F$5, Scenarios!$D$7:$AD$27, MATCH($B$16, Scenarios!$C$7:$C$28, FALSE), FALSE)</f>
        <v>535.5</v>
      </c>
      <c r="X16" s="113">
        <f>HLOOKUP($F$5, Scenarios!$D$7:$AD$27, MATCH($B$16, Scenarios!$C$7:$C$28, FALSE), FALSE)</f>
        <v>535.5</v>
      </c>
      <c r="Y16" s="113">
        <f>HLOOKUP($F$5, Scenarios!$D$7:$AD$27, MATCH($B$16, Scenarios!$C$7:$C$28, FALSE), FALSE)</f>
        <v>535.5</v>
      </c>
      <c r="Z16" s="113">
        <f>HLOOKUP($F$5, Scenarios!$D$7:$AD$27, MATCH($B$16, Scenarios!$C$7:$C$28, FALSE), FALSE)</f>
        <v>535.5</v>
      </c>
      <c r="AA16" s="113">
        <f>HLOOKUP($F$5, Scenarios!$D$7:$AD$27, MATCH($B$16, Scenarios!$C$7:$C$28, FALSE), FALSE)</f>
        <v>535.5</v>
      </c>
      <c r="AB16" s="113">
        <f>HLOOKUP($F$5, Scenarios!$D$7:$AD$27, MATCH($B$16, Scenarios!$C$7:$C$28, FALSE), FALSE)</f>
        <v>535.5</v>
      </c>
      <c r="AC16" s="113">
        <f>HLOOKUP($F$5, Scenarios!$D$7:$AD$27, MATCH($B$16, Scenarios!$C$7:$C$28, FALSE), FALSE)</f>
        <v>535.5</v>
      </c>
      <c r="AD16" s="113">
        <f>HLOOKUP($F$5, Scenarios!$D$7:$AD$27, MATCH($B$16, Scenarios!$C$7:$C$28, FALSE), FALSE)</f>
        <v>535.5</v>
      </c>
      <c r="AE16" s="113">
        <f>HLOOKUP($F$5, Scenarios!$D$7:$AD$27, MATCH($B$16, Scenarios!$C$7:$C$28, FALSE), FALSE)</f>
        <v>535.5</v>
      </c>
      <c r="AF16" s="113">
        <f>HLOOKUP($F$5, Scenarios!$D$7:$AD$27, MATCH($B$16, Scenarios!$C$7:$C$28, FALSE), FALSE)</f>
        <v>535.5</v>
      </c>
      <c r="AG16" s="113">
        <f>HLOOKUP($F$5, Scenarios!$D$7:$AD$27, MATCH($B$16, Scenarios!$C$7:$C$28, FALSE), FALSE)</f>
        <v>535.5</v>
      </c>
      <c r="AH16" s="113">
        <f>HLOOKUP($F$5, Scenarios!$D$7:$AD$27, MATCH($B$16, Scenarios!$C$7:$C$28, FALSE), FALSE)</f>
        <v>535.5</v>
      </c>
      <c r="AI16" s="113">
        <f>HLOOKUP($F$5, Scenarios!$D$7:$AD$27, MATCH($B$16, Scenarios!$C$7:$C$28, FALSE), FALSE)</f>
        <v>535.5</v>
      </c>
      <c r="AJ16" s="113">
        <f>HLOOKUP($F$5, Scenarios!$D$7:$AD$27, MATCH($B$16, Scenarios!$C$7:$C$28, FALSE), FALSE)</f>
        <v>535.5</v>
      </c>
      <c r="AK16" s="113">
        <f>HLOOKUP($F$5, Scenarios!$D$7:$AD$27, MATCH($B$16, Scenarios!$C$7:$C$28, FALSE), FALSE)</f>
        <v>535.5</v>
      </c>
      <c r="AL16" s="113">
        <f>HLOOKUP($F$5, Scenarios!$D$7:$AD$27, MATCH($B$16, Scenarios!$C$7:$C$28, FALSE), FALSE)</f>
        <v>535.5</v>
      </c>
      <c r="AM16" s="113">
        <f>HLOOKUP($F$5, Scenarios!$D$7:$AD$27, MATCH($B$16, Scenarios!$C$7:$C$28, FALSE), FALSE)</f>
        <v>535.5</v>
      </c>
      <c r="AN16" s="113">
        <f>HLOOKUP($F$5, Scenarios!$D$7:$AD$27, MATCH($B$16, Scenarios!$C$7:$C$28, FALSE), FALSE)</f>
        <v>535.5</v>
      </c>
      <c r="AO16" s="113">
        <f>HLOOKUP($F$5, Scenarios!$D$7:$AD$27, MATCH($B$16, Scenarios!$C$7:$C$28, FALSE), FALSE)</f>
        <v>535.5</v>
      </c>
      <c r="AP16" s="113">
        <f>HLOOKUP($F$5, Scenarios!$D$7:$AD$27, MATCH($B$16, Scenarios!$C$7:$C$28, FALSE), FALSE)</f>
        <v>535.5</v>
      </c>
      <c r="AQ16" s="113">
        <f>HLOOKUP($F$5, Scenarios!$D$7:$AD$27, MATCH($B$16, Scenarios!$C$7:$C$28, FALSE), FALSE)</f>
        <v>535.5</v>
      </c>
      <c r="AR16" s="113">
        <f>HLOOKUP($F$5, Scenarios!$D$7:$AD$27, MATCH($B$16, Scenarios!$C$7:$C$28, FALSE), FALSE)</f>
        <v>535.5</v>
      </c>
      <c r="AS16" s="113">
        <f>HLOOKUP($F$5, Scenarios!$D$7:$AD$27, MATCH($B$16, Scenarios!$C$7:$C$28, FALSE), FALSE)</f>
        <v>535.5</v>
      </c>
      <c r="AT16" s="113">
        <f>HLOOKUP($F$5, Scenarios!$D$7:$AD$27, MATCH($B$16, Scenarios!$C$7:$C$28, FALSE), FALSE)</f>
        <v>535.5</v>
      </c>
      <c r="AU16" s="113">
        <f>HLOOKUP($F$5, Scenarios!$D$7:$AD$27, MATCH($B$16, Scenarios!$C$7:$C$28, FALSE), FALSE)</f>
        <v>535.5</v>
      </c>
      <c r="AV16" s="113">
        <f>HLOOKUP($F$5, Scenarios!$D$7:$AD$27, MATCH($B$16, Scenarios!$C$7:$C$28, FALSE), FALSE)</f>
        <v>535.5</v>
      </c>
      <c r="AW16" s="113">
        <f>HLOOKUP($F$5, Scenarios!$D$7:$AD$27, MATCH($B$16, Scenarios!$C$7:$C$28, FALSE), FALSE)</f>
        <v>535.5</v>
      </c>
      <c r="AX16" s="113">
        <f>HLOOKUP($F$5, Scenarios!$D$7:$AD$27, MATCH($B$16, Scenarios!$C$7:$C$28, FALSE), FALSE)</f>
        <v>535.5</v>
      </c>
      <c r="AY16" s="113">
        <f>HLOOKUP($F$5, Scenarios!$D$7:$AD$27, MATCH($B$16, Scenarios!$C$7:$C$28, FALSE), FALSE)</f>
        <v>535.5</v>
      </c>
      <c r="AZ16" s="113">
        <f>HLOOKUP($F$5, Scenarios!$D$7:$AD$27, MATCH($B$16, Scenarios!$C$7:$C$28, FALSE), FALSE)</f>
        <v>535.5</v>
      </c>
      <c r="BA16" s="113">
        <f>HLOOKUP($F$5, Scenarios!$D$7:$AD$27, MATCH($B$16, Scenarios!$C$7:$C$28, FALSE), FALSE)</f>
        <v>535.5</v>
      </c>
      <c r="BB16" s="113">
        <f>HLOOKUP($F$5, Scenarios!$D$7:$AD$27, MATCH($B$16, Scenarios!$C$7:$C$28, FALSE), FALSE)</f>
        <v>535.5</v>
      </c>
      <c r="BC16" s="113">
        <f>HLOOKUP($F$5, Scenarios!$D$7:$AD$27, MATCH($B$16, Scenarios!$C$7:$C$28, FALSE), FALSE)</f>
        <v>535.5</v>
      </c>
      <c r="BD16" s="113">
        <f>HLOOKUP($F$5, Scenarios!$D$7:$AD$27, MATCH($B$16, Scenarios!$C$7:$C$28, FALSE), FALSE)</f>
        <v>535.5</v>
      </c>
      <c r="BE16" s="113">
        <f>HLOOKUP($F$5, Scenarios!$D$7:$AD$27, MATCH($B$16, Scenarios!$C$7:$C$28, FALSE), FALSE)</f>
        <v>535.5</v>
      </c>
      <c r="BF16" s="113">
        <f>HLOOKUP($F$5, Scenarios!$D$7:$AD$27, MATCH($B$16, Scenarios!$C$7:$C$28, FALSE), FALSE)</f>
        <v>535.5</v>
      </c>
      <c r="BG16" s="113">
        <f>HLOOKUP($F$5, Scenarios!$D$7:$AD$27, MATCH($B$16, Scenarios!$C$7:$C$28, FALSE), FALSE)</f>
        <v>535.5</v>
      </c>
      <c r="BH16" s="113">
        <f>HLOOKUP($F$5, Scenarios!$D$7:$AD$27, MATCH($B$16, Scenarios!$C$7:$C$28, FALSE), FALSE)</f>
        <v>535.5</v>
      </c>
      <c r="BI16" s="113">
        <f>HLOOKUP($F$5, Scenarios!$D$7:$AD$27, MATCH($B$16, Scenarios!$C$7:$C$28, FALSE), FALSE)</f>
        <v>535.5</v>
      </c>
      <c r="BJ16" s="113">
        <f>HLOOKUP($F$5, Scenarios!$D$7:$AD$27, MATCH($B$16, Scenarios!$C$7:$C$28, FALSE), FALSE)</f>
        <v>535.5</v>
      </c>
      <c r="BK16" s="113">
        <f>HLOOKUP($F$5, Scenarios!$D$7:$AD$27, MATCH($B$16, Scenarios!$C$7:$C$28, FALSE), FALSE)</f>
        <v>535.5</v>
      </c>
      <c r="BL16" s="113">
        <f>HLOOKUP($F$5, Scenarios!$D$7:$AD$27, MATCH($B$16, Scenarios!$C$7:$C$28, FALSE), FALSE)</f>
        <v>535.5</v>
      </c>
      <c r="BM16" s="113">
        <f>HLOOKUP($F$5, Scenarios!$D$7:$AD$27, MATCH($B$16, Scenarios!$C$7:$C$28, FALSE), FALSE)</f>
        <v>535.5</v>
      </c>
    </row>
    <row r="17" spans="1:71" x14ac:dyDescent="0.35">
      <c r="B17" s="4" t="s">
        <v>99</v>
      </c>
      <c r="C17" s="107">
        <f>SUM(E17:BM17)</f>
        <v>1766.5600000000013</v>
      </c>
      <c r="D17" s="5"/>
      <c r="E17" s="5">
        <f>HLOOKUP($F$5, Scenarios!$D$7:$AD$27, MATCH($B$17, Scenarios!$C$7:$C$28, FALSE), FALSE)</f>
        <v>28.96</v>
      </c>
      <c r="F17" s="5">
        <f>HLOOKUP($F$5, Scenarios!$D$7:$AD$27, MATCH($B$17, Scenarios!$C$7:$C$28, FALSE), FALSE)</f>
        <v>28.96</v>
      </c>
      <c r="G17" s="5">
        <f>HLOOKUP($F$5, Scenarios!$D$7:$AD$27, MATCH($B$17, Scenarios!$C$7:$C$28, FALSE), FALSE)</f>
        <v>28.96</v>
      </c>
      <c r="H17" s="5">
        <f>HLOOKUP($F$5, Scenarios!$D$7:$AD$27, MATCH($B$17, Scenarios!$C$7:$C$28, FALSE), FALSE)</f>
        <v>28.96</v>
      </c>
      <c r="I17" s="5">
        <f>HLOOKUP($F$5, Scenarios!$D$7:$AD$27, MATCH($B$17, Scenarios!$C$7:$C$28, FALSE), FALSE)</f>
        <v>28.96</v>
      </c>
      <c r="J17" s="5">
        <f>HLOOKUP($F$5, Scenarios!$D$7:$AD$27, MATCH($B$17, Scenarios!$C$7:$C$28, FALSE), FALSE)</f>
        <v>28.96</v>
      </c>
      <c r="K17" s="5">
        <f>HLOOKUP($F$5, Scenarios!$D$7:$AD$27, MATCH($B$17, Scenarios!$C$7:$C$28, FALSE), FALSE)</f>
        <v>28.96</v>
      </c>
      <c r="L17" s="5">
        <f>HLOOKUP($F$5, Scenarios!$D$7:$AD$27, MATCH($B$17, Scenarios!$C$7:$C$28, FALSE), FALSE)</f>
        <v>28.96</v>
      </c>
      <c r="M17" s="5">
        <f>HLOOKUP($F$5, Scenarios!$D$7:$AD$27, MATCH($B$17, Scenarios!$C$7:$C$28, FALSE), FALSE)</f>
        <v>28.96</v>
      </c>
      <c r="N17" s="5">
        <f>HLOOKUP($F$5, Scenarios!$D$7:$AD$27, MATCH($B$17, Scenarios!$C$7:$C$28, FALSE), FALSE)</f>
        <v>28.96</v>
      </c>
      <c r="O17" s="5">
        <f>HLOOKUP($F$5, Scenarios!$D$7:$AD$27, MATCH($B$17, Scenarios!$C$7:$C$28, FALSE), FALSE)</f>
        <v>28.96</v>
      </c>
      <c r="P17" s="5">
        <f>HLOOKUP($F$5, Scenarios!$D$7:$AD$27, MATCH($B$17, Scenarios!$C$7:$C$28, FALSE), FALSE)</f>
        <v>28.96</v>
      </c>
      <c r="Q17" s="5">
        <f>HLOOKUP($F$5, Scenarios!$D$7:$AD$27, MATCH($B$17, Scenarios!$C$7:$C$28, FALSE), FALSE)</f>
        <v>28.96</v>
      </c>
      <c r="R17" s="5">
        <f>HLOOKUP($F$5, Scenarios!$D$7:$AD$27, MATCH($B$17, Scenarios!$C$7:$C$28, FALSE), FALSE)</f>
        <v>28.96</v>
      </c>
      <c r="S17" s="5">
        <f>HLOOKUP($F$5, Scenarios!$D$7:$AD$27, MATCH($B$17, Scenarios!$C$7:$C$28, FALSE), FALSE)</f>
        <v>28.96</v>
      </c>
      <c r="T17" s="5">
        <f>HLOOKUP($F$5, Scenarios!$D$7:$AD$27, MATCH($B$17, Scenarios!$C$7:$C$28, FALSE), FALSE)</f>
        <v>28.96</v>
      </c>
      <c r="U17" s="5">
        <f>HLOOKUP($F$5, Scenarios!$D$7:$AD$27, MATCH($B$17, Scenarios!$C$7:$C$28, FALSE), FALSE)</f>
        <v>28.96</v>
      </c>
      <c r="V17" s="5">
        <f>HLOOKUP($F$5, Scenarios!$D$7:$AD$27, MATCH($B$17, Scenarios!$C$7:$C$28, FALSE), FALSE)</f>
        <v>28.96</v>
      </c>
      <c r="W17" s="5">
        <f>HLOOKUP($F$5, Scenarios!$D$7:$AD$27, MATCH($B$17, Scenarios!$C$7:$C$28, FALSE), FALSE)</f>
        <v>28.96</v>
      </c>
      <c r="X17" s="5">
        <f>HLOOKUP($F$5, Scenarios!$D$7:$AD$27, MATCH($B$17, Scenarios!$C$7:$C$28, FALSE), FALSE)</f>
        <v>28.96</v>
      </c>
      <c r="Y17" s="5">
        <f>HLOOKUP($F$5, Scenarios!$D$7:$AD$27, MATCH($B$17, Scenarios!$C$7:$C$28, FALSE), FALSE)</f>
        <v>28.96</v>
      </c>
      <c r="Z17" s="5">
        <f>HLOOKUP($F$5, Scenarios!$D$7:$AD$27, MATCH($B$17, Scenarios!$C$7:$C$28, FALSE), FALSE)</f>
        <v>28.96</v>
      </c>
      <c r="AA17" s="5">
        <f>HLOOKUP($F$5, Scenarios!$D$7:$AD$27, MATCH($B$17, Scenarios!$C$7:$C$28, FALSE), FALSE)</f>
        <v>28.96</v>
      </c>
      <c r="AB17" s="5">
        <f>HLOOKUP($F$5, Scenarios!$D$7:$AD$27, MATCH($B$17, Scenarios!$C$7:$C$28, FALSE), FALSE)</f>
        <v>28.96</v>
      </c>
      <c r="AC17" s="5">
        <f>HLOOKUP($F$5, Scenarios!$D$7:$AD$27, MATCH($B$17, Scenarios!$C$7:$C$28, FALSE), FALSE)</f>
        <v>28.96</v>
      </c>
      <c r="AD17" s="5">
        <f>HLOOKUP($F$5, Scenarios!$D$7:$AD$27, MATCH($B$17, Scenarios!$C$7:$C$28, FALSE), FALSE)</f>
        <v>28.96</v>
      </c>
      <c r="AE17" s="5">
        <f>HLOOKUP($F$5, Scenarios!$D$7:$AD$27, MATCH($B$17, Scenarios!$C$7:$C$28, FALSE), FALSE)</f>
        <v>28.96</v>
      </c>
      <c r="AF17" s="5">
        <f>HLOOKUP($F$5, Scenarios!$D$7:$AD$27, MATCH($B$17, Scenarios!$C$7:$C$28, FALSE), FALSE)</f>
        <v>28.96</v>
      </c>
      <c r="AG17" s="5">
        <f>HLOOKUP($F$5, Scenarios!$D$7:$AD$27, MATCH($B$17, Scenarios!$C$7:$C$28, FALSE), FALSE)</f>
        <v>28.96</v>
      </c>
      <c r="AH17" s="5">
        <f>HLOOKUP($F$5, Scenarios!$D$7:$AD$27, MATCH($B$17, Scenarios!$C$7:$C$28, FALSE), FALSE)</f>
        <v>28.96</v>
      </c>
      <c r="AI17" s="5">
        <f>HLOOKUP($F$5, Scenarios!$D$7:$AD$27, MATCH($B$17, Scenarios!$C$7:$C$28, FALSE), FALSE)</f>
        <v>28.96</v>
      </c>
      <c r="AJ17" s="5">
        <f>HLOOKUP($F$5, Scenarios!$D$7:$AD$27, MATCH($B$17, Scenarios!$C$7:$C$28, FALSE), FALSE)</f>
        <v>28.96</v>
      </c>
      <c r="AK17" s="5">
        <f>HLOOKUP($F$5, Scenarios!$D$7:$AD$27, MATCH($B$17, Scenarios!$C$7:$C$28, FALSE), FALSE)</f>
        <v>28.96</v>
      </c>
      <c r="AL17" s="5">
        <f>HLOOKUP($F$5, Scenarios!$D$7:$AD$27, MATCH($B$17, Scenarios!$C$7:$C$28, FALSE), FALSE)</f>
        <v>28.96</v>
      </c>
      <c r="AM17" s="5">
        <f>HLOOKUP($F$5, Scenarios!$D$7:$AD$27, MATCH($B$17, Scenarios!$C$7:$C$28, FALSE), FALSE)</f>
        <v>28.96</v>
      </c>
      <c r="AN17" s="5">
        <f>HLOOKUP($F$5, Scenarios!$D$7:$AD$27, MATCH($B$17, Scenarios!$C$7:$C$28, FALSE), FALSE)</f>
        <v>28.96</v>
      </c>
      <c r="AO17" s="5">
        <f>HLOOKUP($F$5, Scenarios!$D$7:$AD$27, MATCH($B$17, Scenarios!$C$7:$C$28, FALSE), FALSE)</f>
        <v>28.96</v>
      </c>
      <c r="AP17" s="5">
        <f>HLOOKUP($F$5, Scenarios!$D$7:$AD$27, MATCH($B$17, Scenarios!$C$7:$C$28, FALSE), FALSE)</f>
        <v>28.96</v>
      </c>
      <c r="AQ17" s="5">
        <f>HLOOKUP($F$5, Scenarios!$D$7:$AD$27, MATCH($B$17, Scenarios!$C$7:$C$28, FALSE), FALSE)</f>
        <v>28.96</v>
      </c>
      <c r="AR17" s="5">
        <f>HLOOKUP($F$5, Scenarios!$D$7:$AD$27, MATCH($B$17, Scenarios!$C$7:$C$28, FALSE), FALSE)</f>
        <v>28.96</v>
      </c>
      <c r="AS17" s="5">
        <f>HLOOKUP($F$5, Scenarios!$D$7:$AD$27, MATCH($B$17, Scenarios!$C$7:$C$28, FALSE), FALSE)</f>
        <v>28.96</v>
      </c>
      <c r="AT17" s="5">
        <f>HLOOKUP($F$5, Scenarios!$D$7:$AD$27, MATCH($B$17, Scenarios!$C$7:$C$28, FALSE), FALSE)</f>
        <v>28.96</v>
      </c>
      <c r="AU17" s="5">
        <f>HLOOKUP($F$5, Scenarios!$D$7:$AD$27, MATCH($B$17, Scenarios!$C$7:$C$28, FALSE), FALSE)</f>
        <v>28.96</v>
      </c>
      <c r="AV17" s="5">
        <f>HLOOKUP($F$5, Scenarios!$D$7:$AD$27, MATCH($B$17, Scenarios!$C$7:$C$28, FALSE), FALSE)</f>
        <v>28.96</v>
      </c>
      <c r="AW17" s="5">
        <f>HLOOKUP($F$5, Scenarios!$D$7:$AD$27, MATCH($B$17, Scenarios!$C$7:$C$28, FALSE), FALSE)</f>
        <v>28.96</v>
      </c>
      <c r="AX17" s="5">
        <f>HLOOKUP($F$5, Scenarios!$D$7:$AD$27, MATCH($B$17, Scenarios!$C$7:$C$28, FALSE), FALSE)</f>
        <v>28.96</v>
      </c>
      <c r="AY17" s="5">
        <f>HLOOKUP($F$5, Scenarios!$D$7:$AD$27, MATCH($B$17, Scenarios!$C$7:$C$28, FALSE), FALSE)</f>
        <v>28.96</v>
      </c>
      <c r="AZ17" s="5">
        <f>HLOOKUP($F$5, Scenarios!$D$7:$AD$27, MATCH($B$17, Scenarios!$C$7:$C$28, FALSE), FALSE)</f>
        <v>28.96</v>
      </c>
      <c r="BA17" s="5">
        <f>HLOOKUP($F$5, Scenarios!$D$7:$AD$27, MATCH($B$17, Scenarios!$C$7:$C$28, FALSE), FALSE)</f>
        <v>28.96</v>
      </c>
      <c r="BB17" s="5">
        <f>HLOOKUP($F$5, Scenarios!$D$7:$AD$27, MATCH($B$17, Scenarios!$C$7:$C$28, FALSE), FALSE)</f>
        <v>28.96</v>
      </c>
      <c r="BC17" s="5">
        <f>HLOOKUP($F$5, Scenarios!$D$7:$AD$27, MATCH($B$17, Scenarios!$C$7:$C$28, FALSE), FALSE)</f>
        <v>28.96</v>
      </c>
      <c r="BD17" s="5">
        <f>HLOOKUP($F$5, Scenarios!$D$7:$AD$27, MATCH($B$17, Scenarios!$C$7:$C$28, FALSE), FALSE)</f>
        <v>28.96</v>
      </c>
      <c r="BE17" s="5">
        <f>HLOOKUP($F$5, Scenarios!$D$7:$AD$27, MATCH($B$17, Scenarios!$C$7:$C$28, FALSE), FALSE)</f>
        <v>28.96</v>
      </c>
      <c r="BF17" s="5">
        <f>HLOOKUP($F$5, Scenarios!$D$7:$AD$27, MATCH($B$17, Scenarios!$C$7:$C$28, FALSE), FALSE)</f>
        <v>28.96</v>
      </c>
      <c r="BG17" s="5">
        <f>HLOOKUP($F$5, Scenarios!$D$7:$AD$27, MATCH($B$17, Scenarios!$C$7:$C$28, FALSE), FALSE)</f>
        <v>28.96</v>
      </c>
      <c r="BH17" s="5">
        <f>HLOOKUP($F$5, Scenarios!$D$7:$AD$27, MATCH($B$17, Scenarios!$C$7:$C$28, FALSE), FALSE)</f>
        <v>28.96</v>
      </c>
      <c r="BI17" s="5">
        <f>HLOOKUP($F$5, Scenarios!$D$7:$AD$27, MATCH($B$17, Scenarios!$C$7:$C$28, FALSE), FALSE)</f>
        <v>28.96</v>
      </c>
      <c r="BJ17" s="5">
        <f>HLOOKUP($F$5, Scenarios!$D$7:$AD$27, MATCH($B$17, Scenarios!$C$7:$C$28, FALSE), FALSE)</f>
        <v>28.96</v>
      </c>
      <c r="BK17" s="5">
        <f>HLOOKUP($F$5, Scenarios!$D$7:$AD$27, MATCH($B$17, Scenarios!$C$7:$C$28, FALSE), FALSE)</f>
        <v>28.96</v>
      </c>
      <c r="BL17" s="5">
        <f>HLOOKUP($F$5, Scenarios!$D$7:$AD$27, MATCH($B$17, Scenarios!$C$7:$C$28, FALSE), FALSE)</f>
        <v>28.96</v>
      </c>
      <c r="BM17" s="5">
        <f>HLOOKUP($F$5, Scenarios!$D$7:$AD$27, MATCH($B$17, Scenarios!$C$7:$C$28, FALSE), FALSE)</f>
        <v>28.96</v>
      </c>
      <c r="BN17" s="5"/>
      <c r="BO17" s="5"/>
      <c r="BP17" s="5"/>
      <c r="BQ17" s="5"/>
      <c r="BR17" s="5"/>
      <c r="BS17" s="5"/>
    </row>
    <row r="18" spans="1:71" x14ac:dyDescent="0.35">
      <c r="B18" s="5"/>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121" t="s">
        <v>100</v>
      </c>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18" customFormat="1" x14ac:dyDescent="0.35">
      <c r="A20" s="4"/>
      <c r="B20" s="120" t="s">
        <v>101</v>
      </c>
      <c r="C20" s="122"/>
      <c r="D20" s="123"/>
      <c r="E20" s="124">
        <f>HLOOKUP($F$5, Scenarios!$D$7:AD29, MATCH($B$20, Scenarios!$C$7:$C$28, FALSE), FALSE)</f>
        <v>129</v>
      </c>
      <c r="F20" s="124">
        <f>E20*(1+Scenarios!$Q$32)</f>
        <v>129</v>
      </c>
      <c r="G20" s="124">
        <f>F20*(1+Scenarios!$Q$32)</f>
        <v>129</v>
      </c>
      <c r="H20" s="124">
        <f>G20*(1+Scenarios!$Q$32)</f>
        <v>129</v>
      </c>
      <c r="I20" s="124">
        <f>H20*(1+Scenarios!$Q$32)</f>
        <v>129</v>
      </c>
      <c r="J20" s="124">
        <f>I20*(1+Scenarios!$Q$32)</f>
        <v>129</v>
      </c>
      <c r="K20" s="124">
        <f>J20*(1+Scenarios!$Q$32)</f>
        <v>129</v>
      </c>
      <c r="L20" s="124">
        <f>K20*(1+Scenarios!$Q$32)</f>
        <v>129</v>
      </c>
      <c r="M20" s="124">
        <f>L20*(1+Scenarios!$Q$32)</f>
        <v>129</v>
      </c>
      <c r="N20" s="124">
        <f>M20*(1+Scenarios!$Q$32)</f>
        <v>129</v>
      </c>
      <c r="O20" s="124">
        <f>N20*(1+Scenarios!$Q$32)</f>
        <v>129</v>
      </c>
      <c r="P20" s="124">
        <f>O20*(1+Scenarios!$Q$32)</f>
        <v>129</v>
      </c>
      <c r="Q20" s="124">
        <f>P20*(1+Scenarios!$Q$32)</f>
        <v>129</v>
      </c>
      <c r="R20" s="124">
        <f>Q20*(1+Scenarios!$Q$32)</f>
        <v>129</v>
      </c>
      <c r="S20" s="124">
        <f>R20*(1+Scenarios!$Q$32)</f>
        <v>129</v>
      </c>
      <c r="T20" s="124">
        <f>S20*(1+Scenarios!$Q$32)</f>
        <v>129</v>
      </c>
      <c r="U20" s="124">
        <f>T20*(1+Scenarios!$Q$32)</f>
        <v>129</v>
      </c>
      <c r="V20" s="124">
        <f>U20*(1+Scenarios!$Q$32)</f>
        <v>129</v>
      </c>
      <c r="W20" s="124">
        <f>V20*(1+Scenarios!$Q$32)</f>
        <v>129</v>
      </c>
      <c r="X20" s="124">
        <f>W20*(1+Scenarios!$Q$32)</f>
        <v>129</v>
      </c>
      <c r="Y20" s="124">
        <f>X20*(1+Scenarios!$Q$32)</f>
        <v>129</v>
      </c>
      <c r="Z20" s="124">
        <f>Y20*(1+Scenarios!$Q$32)</f>
        <v>129</v>
      </c>
      <c r="AA20" s="124">
        <f>Z20*(1+Scenarios!$Q$32)</f>
        <v>129</v>
      </c>
      <c r="AB20" s="124">
        <f>AA20*(1+Scenarios!$Q$32)</f>
        <v>129</v>
      </c>
      <c r="AC20" s="124">
        <f>AB20*(1+Scenarios!$Q$32)</f>
        <v>129</v>
      </c>
      <c r="AD20" s="124">
        <f>AC20*(1+Scenarios!$Q$32)</f>
        <v>129</v>
      </c>
      <c r="AE20" s="124">
        <f>AD20*(1+Scenarios!$Q$32)</f>
        <v>129</v>
      </c>
      <c r="AF20" s="124">
        <f>AE20*(1+Scenarios!$Q$32)</f>
        <v>129</v>
      </c>
      <c r="AG20" s="124">
        <f>AF20*(1+Scenarios!$Q$32)</f>
        <v>129</v>
      </c>
      <c r="AH20" s="124">
        <f>AG20*(1+Scenarios!$Q$32)</f>
        <v>129</v>
      </c>
      <c r="AI20" s="124">
        <f>AH20*(1+Scenarios!$Q$32)</f>
        <v>129</v>
      </c>
      <c r="AJ20" s="124">
        <f>AI20*(1+Scenarios!$Q$32)</f>
        <v>129</v>
      </c>
      <c r="AK20" s="124">
        <f>AJ20*(1+Scenarios!$Q$32)</f>
        <v>129</v>
      </c>
      <c r="AL20" s="124">
        <f>AK20*(1+Scenarios!$Q$32)</f>
        <v>129</v>
      </c>
      <c r="AM20" s="124">
        <f>AL20*(1+Scenarios!$Q$32)</f>
        <v>129</v>
      </c>
      <c r="AN20" s="124">
        <f>AM20*(1+Scenarios!$Q$32)</f>
        <v>129</v>
      </c>
      <c r="AO20" s="124">
        <f>AN20*(1+Scenarios!$Q$32)</f>
        <v>129</v>
      </c>
      <c r="AP20" s="124">
        <f>AO20*(1+Scenarios!$Q$32)</f>
        <v>129</v>
      </c>
      <c r="AQ20" s="124">
        <f>AP20*(1+Scenarios!$Q$32)</f>
        <v>129</v>
      </c>
      <c r="AR20" s="124">
        <f>AQ20*(1+Scenarios!$Q$32)</f>
        <v>129</v>
      </c>
      <c r="AS20" s="124">
        <f>AR20*(1+Scenarios!$Q$32)</f>
        <v>129</v>
      </c>
      <c r="AT20" s="124">
        <f>AS20*(1+Scenarios!$Q$32)</f>
        <v>129</v>
      </c>
      <c r="AU20" s="124">
        <f>AT20*(1+Scenarios!$Q$32)</f>
        <v>129</v>
      </c>
      <c r="AV20" s="124">
        <f>AU20*(1+Scenarios!$Q$32)</f>
        <v>129</v>
      </c>
      <c r="AW20" s="124">
        <f>AV20*(1+Scenarios!$Q$32)</f>
        <v>129</v>
      </c>
      <c r="AX20" s="124">
        <f>AW20*(1+Scenarios!$Q$32)</f>
        <v>129</v>
      </c>
      <c r="AY20" s="124">
        <f>AX20*(1+Scenarios!$Q$32)</f>
        <v>129</v>
      </c>
      <c r="AZ20" s="124">
        <f>AY20*(1+Scenarios!$Q$32)</f>
        <v>129</v>
      </c>
      <c r="BA20" s="124">
        <f>AZ20*(1+Scenarios!$Q$32)</f>
        <v>129</v>
      </c>
      <c r="BB20" s="124">
        <f>BA20*(1+Scenarios!$Q$32)</f>
        <v>129</v>
      </c>
      <c r="BC20" s="124">
        <f>BB20*(1+Scenarios!$Q$32)</f>
        <v>129</v>
      </c>
      <c r="BD20" s="124">
        <f>BC20*(1+Scenarios!$Q$32)</f>
        <v>129</v>
      </c>
      <c r="BE20" s="124">
        <f>BD20*(1+Scenarios!$Q$32)</f>
        <v>129</v>
      </c>
      <c r="BF20" s="124">
        <f>BE20*(1+Scenarios!$Q$32)</f>
        <v>129</v>
      </c>
      <c r="BG20" s="124">
        <f>BF20*(1+Scenarios!$Q$32)</f>
        <v>129</v>
      </c>
      <c r="BH20" s="124">
        <f>BG20*(1+Scenarios!$Q$32)</f>
        <v>129</v>
      </c>
      <c r="BI20" s="124">
        <f>BH20*(1+Scenarios!$Q$32)</f>
        <v>129</v>
      </c>
      <c r="BJ20" s="124">
        <f>BI20*(1+Scenarios!$Q$32)</f>
        <v>129</v>
      </c>
      <c r="BK20" s="124">
        <f>BJ20*(1+Scenarios!$Q$32)</f>
        <v>129</v>
      </c>
      <c r="BL20" s="124">
        <f>BK20*(1+Scenarios!$Q$32)</f>
        <v>129</v>
      </c>
      <c r="BM20" s="124">
        <f>BL20*(1+Scenarios!$Q$32)</f>
        <v>129</v>
      </c>
      <c r="BN20" s="124"/>
      <c r="BO20" s="124"/>
      <c r="BP20" s="124"/>
      <c r="BQ20" s="124"/>
      <c r="BR20" s="124"/>
      <c r="BS20" s="124"/>
    </row>
    <row r="21" spans="1:71" s="23" customFormat="1" x14ac:dyDescent="0.35">
      <c r="A21" s="129"/>
      <c r="B21" s="47" t="s">
        <v>102</v>
      </c>
      <c r="C21" s="107"/>
      <c r="E21" s="5">
        <f>HLOOKUP($F$5, Scenarios!$D$7:AD29, MATCH($B$21, Scenarios!$C$7:$C$28, FALSE), FALSE)</f>
        <v>50</v>
      </c>
      <c r="F21" s="5">
        <f>E21*(1+Scenarios!$Q$32)</f>
        <v>50</v>
      </c>
      <c r="G21" s="5">
        <f>F21*(1+Scenarios!$Q$32)</f>
        <v>50</v>
      </c>
      <c r="H21" s="5">
        <f>G21*(1+Scenarios!$Q$32)</f>
        <v>50</v>
      </c>
      <c r="I21" s="5">
        <f>H21*(1+Scenarios!$Q$32)</f>
        <v>50</v>
      </c>
      <c r="J21" s="5">
        <f>I21*(1+Scenarios!$Q$32)</f>
        <v>50</v>
      </c>
      <c r="K21" s="5">
        <f>J21*(1+Scenarios!$Q$32)</f>
        <v>50</v>
      </c>
      <c r="L21" s="5">
        <f>K21*(1+Scenarios!$Q$32)</f>
        <v>50</v>
      </c>
      <c r="M21" s="5">
        <f>L21*(1+Scenarios!$Q$32)</f>
        <v>50</v>
      </c>
      <c r="N21" s="5">
        <f>M21*(1+Scenarios!$Q$32)</f>
        <v>50</v>
      </c>
      <c r="O21" s="5">
        <f>N21*(1+Scenarios!$Q$32)</f>
        <v>50</v>
      </c>
      <c r="P21" s="5">
        <f>O21*(1+Scenarios!$Q$32)</f>
        <v>50</v>
      </c>
      <c r="Q21" s="5">
        <f>P21*(1+Scenarios!$Q$32)</f>
        <v>50</v>
      </c>
      <c r="R21" s="5">
        <f>Q21*(1+Scenarios!$Q$32)</f>
        <v>50</v>
      </c>
      <c r="S21" s="5">
        <f>R21*(1+Scenarios!$Q$32)</f>
        <v>50</v>
      </c>
      <c r="T21" s="5">
        <f>S21*(1+Scenarios!$Q$32)</f>
        <v>50</v>
      </c>
      <c r="U21" s="5">
        <f>T21*(1+Scenarios!$Q$32)</f>
        <v>50</v>
      </c>
      <c r="V21" s="5">
        <f>U21*(1+Scenarios!$Q$32)</f>
        <v>50</v>
      </c>
      <c r="W21" s="5">
        <f>V21*(1+Scenarios!$Q$32)</f>
        <v>50</v>
      </c>
      <c r="X21" s="5">
        <f>W21*(1+Scenarios!$Q$32)</f>
        <v>50</v>
      </c>
      <c r="Y21" s="5">
        <f>X21*(1+Scenarios!$Q$32)</f>
        <v>50</v>
      </c>
      <c r="Z21" s="5">
        <f>Y21*(1+Scenarios!$Q$32)</f>
        <v>50</v>
      </c>
      <c r="AA21" s="5">
        <f>Z21*(1+Scenarios!$Q$32)</f>
        <v>50</v>
      </c>
      <c r="AB21" s="5">
        <f>AA21*(1+Scenarios!$Q$32)</f>
        <v>50</v>
      </c>
      <c r="AC21" s="5">
        <f>AB21*(1+Scenarios!$Q$32)</f>
        <v>50</v>
      </c>
      <c r="AD21" s="5">
        <f>AC21*(1+Scenarios!$Q$32)</f>
        <v>50</v>
      </c>
      <c r="AE21" s="5">
        <f>AD21*(1+Scenarios!$Q$32)</f>
        <v>50</v>
      </c>
      <c r="AF21" s="5">
        <f>AE21*(1+Scenarios!$Q$32)</f>
        <v>50</v>
      </c>
      <c r="AG21" s="5">
        <f>AF21*(1+Scenarios!$Q$32)</f>
        <v>50</v>
      </c>
      <c r="AH21" s="5">
        <f>AG21*(1+Scenarios!$Q$32)</f>
        <v>50</v>
      </c>
      <c r="AI21" s="5">
        <f>AH21*(1+Scenarios!$Q$32)</f>
        <v>50</v>
      </c>
      <c r="AJ21" s="5">
        <f>AI21*(1+Scenarios!$Q$32)</f>
        <v>50</v>
      </c>
      <c r="AK21" s="5">
        <f>AJ21*(1+Scenarios!$Q$32)</f>
        <v>50</v>
      </c>
      <c r="AL21" s="5">
        <f>AK21*(1+Scenarios!$Q$32)</f>
        <v>50</v>
      </c>
      <c r="AM21" s="5">
        <f>AL21*(1+Scenarios!$Q$32)</f>
        <v>50</v>
      </c>
      <c r="AN21" s="5">
        <f>AM21*(1+Scenarios!$Q$32)</f>
        <v>50</v>
      </c>
      <c r="AO21" s="5">
        <f>AN21*(1+Scenarios!$Q$32)</f>
        <v>50</v>
      </c>
      <c r="AP21" s="5">
        <f>AO21*(1+Scenarios!$Q$32)</f>
        <v>50</v>
      </c>
      <c r="AQ21" s="5">
        <f>AP21*(1+Scenarios!$Q$32)</f>
        <v>50</v>
      </c>
      <c r="AR21" s="5">
        <f>AQ21*(1+Scenarios!$Q$32)</f>
        <v>50</v>
      </c>
      <c r="AS21" s="5">
        <f>AR21*(1+Scenarios!$Q$32)</f>
        <v>50</v>
      </c>
      <c r="AT21" s="5">
        <f>AS21*(1+Scenarios!$Q$32)</f>
        <v>50</v>
      </c>
      <c r="AU21" s="5">
        <f>AT21*(1+Scenarios!$Q$32)</f>
        <v>50</v>
      </c>
      <c r="AV21" s="5">
        <f>AU21*(1+Scenarios!$Q$32)</f>
        <v>50</v>
      </c>
      <c r="AW21" s="5">
        <f>AV21*(1+Scenarios!$Q$32)</f>
        <v>50</v>
      </c>
      <c r="AX21" s="5">
        <f>AW21*(1+Scenarios!$Q$32)</f>
        <v>50</v>
      </c>
      <c r="AY21" s="5">
        <f>AX21*(1+Scenarios!$Q$32)</f>
        <v>50</v>
      </c>
      <c r="AZ21" s="5">
        <f>AY21*(1+Scenarios!$Q$32)</f>
        <v>50</v>
      </c>
      <c r="BA21" s="5">
        <f>AZ21*(1+Scenarios!$Q$32)</f>
        <v>50</v>
      </c>
      <c r="BB21" s="5">
        <f>BA21*(1+Scenarios!$Q$32)</f>
        <v>50</v>
      </c>
      <c r="BC21" s="5">
        <f>BB21*(1+Scenarios!$Q$32)</f>
        <v>50</v>
      </c>
      <c r="BD21" s="5">
        <f>BC21*(1+Scenarios!$Q$32)</f>
        <v>50</v>
      </c>
      <c r="BE21" s="5">
        <f>BD21*(1+Scenarios!$Q$32)</f>
        <v>50</v>
      </c>
      <c r="BF21" s="5">
        <f>BE21*(1+Scenarios!$Q$32)</f>
        <v>50</v>
      </c>
      <c r="BG21" s="5">
        <f>BF21*(1+Scenarios!$Q$32)</f>
        <v>50</v>
      </c>
      <c r="BH21" s="5">
        <f>BG21*(1+Scenarios!$Q$32)</f>
        <v>50</v>
      </c>
      <c r="BI21" s="5">
        <f>BH21*(1+Scenarios!$Q$32)</f>
        <v>50</v>
      </c>
      <c r="BJ21" s="5">
        <f>BI21*(1+Scenarios!$Q$32)</f>
        <v>50</v>
      </c>
      <c r="BK21" s="5">
        <f>BJ21*(1+Scenarios!$Q$32)</f>
        <v>50</v>
      </c>
      <c r="BL21" s="5">
        <f>BK21*(1+Scenarios!$Q$32)</f>
        <v>50</v>
      </c>
      <c r="BM21" s="5">
        <f>BL21*(1+Scenarios!$Q$32)</f>
        <v>50</v>
      </c>
      <c r="BN21" s="5"/>
      <c r="BO21" s="5"/>
      <c r="BP21" s="5"/>
      <c r="BQ21" s="5"/>
      <c r="BR21" s="5"/>
      <c r="BS21" s="5"/>
    </row>
    <row r="22" spans="1:71" s="23" customFormat="1" x14ac:dyDescent="0.35">
      <c r="A22" s="129"/>
      <c r="B22" s="47" t="s">
        <v>103</v>
      </c>
      <c r="C22" s="107"/>
      <c r="E22" s="5">
        <f>HLOOKUP($F$5, Scenarios!$D$7:AD29, MATCH($B$22, Scenarios!$C$7:$C$28, FALSE), FALSE)</f>
        <v>80</v>
      </c>
      <c r="F22" s="5">
        <f>HLOOKUP($F$5, Scenarios!$D$7:AE29, MATCH($B$22, Scenarios!$C$7:$C$28, FALSE), FALSE)</f>
        <v>80</v>
      </c>
      <c r="G22" s="5">
        <f>HLOOKUP($F$5, Scenarios!$D$7:AF29, MATCH($B$22, Scenarios!$C$7:$C$28, FALSE), FALSE)</f>
        <v>80</v>
      </c>
      <c r="H22" s="5">
        <f>HLOOKUP($F$5, Scenarios!$D$7:AG29, MATCH($B$22, Scenarios!$C$7:$C$28, FALSE), FALSE)</f>
        <v>80</v>
      </c>
      <c r="I22" s="5">
        <f>HLOOKUP($F$5, Scenarios!$D$7:AH29, MATCH($B$22, Scenarios!$C$7:$C$28, FALSE), FALSE)</f>
        <v>80</v>
      </c>
      <c r="J22" s="5">
        <f>HLOOKUP($F$5, Scenarios!$D$7:AI29, MATCH($B$22, Scenarios!$C$7:$C$28, FALSE), FALSE)</f>
        <v>80</v>
      </c>
      <c r="K22" s="5">
        <f>HLOOKUP($F$5, Scenarios!$D$7:AJ29, MATCH($B$22, Scenarios!$C$7:$C$28, FALSE), FALSE)</f>
        <v>80</v>
      </c>
      <c r="L22" s="5">
        <f>HLOOKUP($F$5, Scenarios!$D$7:AK29, MATCH($B$22, Scenarios!$C$7:$C$28, FALSE), FALSE)</f>
        <v>80</v>
      </c>
      <c r="M22" s="5">
        <f>HLOOKUP($F$5, Scenarios!$D$7:AL29, MATCH($B$22, Scenarios!$C$7:$C$28, FALSE), FALSE)</f>
        <v>80</v>
      </c>
      <c r="N22" s="5">
        <f>HLOOKUP($F$5, Scenarios!$D$7:AM29, MATCH($B$22, Scenarios!$C$7:$C$28, FALSE), FALSE)</f>
        <v>80</v>
      </c>
      <c r="O22" s="5">
        <f>HLOOKUP($F$5, Scenarios!$D$7:AN29, MATCH($B$22, Scenarios!$C$7:$C$28, FALSE), FALSE)</f>
        <v>80</v>
      </c>
      <c r="P22" s="5">
        <f>HLOOKUP($F$5, Scenarios!$D$7:AO29, MATCH($B$22, Scenarios!$C$7:$C$28, FALSE), FALSE)</f>
        <v>80</v>
      </c>
      <c r="Q22" s="5">
        <f>HLOOKUP($F$5, Scenarios!$D$7:AP29, MATCH($B$22, Scenarios!$C$7:$C$28, FALSE), FALSE)</f>
        <v>80</v>
      </c>
      <c r="R22" s="5">
        <f>HLOOKUP($F$5, Scenarios!$D$7:AQ29, MATCH($B$22, Scenarios!$C$7:$C$28, FALSE), FALSE)</f>
        <v>80</v>
      </c>
      <c r="S22" s="5">
        <f>HLOOKUP($F$5, Scenarios!$D$7:AR29, MATCH($B$22, Scenarios!$C$7:$C$28, FALSE), FALSE)</f>
        <v>80</v>
      </c>
      <c r="T22" s="5">
        <f>HLOOKUP($F$5, Scenarios!$D$7:AS29, MATCH($B$22, Scenarios!$C$7:$C$28, FALSE), FALSE)</f>
        <v>80</v>
      </c>
      <c r="U22" s="5">
        <f>HLOOKUP($F$5, Scenarios!$D$7:AT29, MATCH($B$22, Scenarios!$C$7:$C$28, FALSE), FALSE)</f>
        <v>80</v>
      </c>
      <c r="V22" s="5">
        <f>HLOOKUP($F$5, Scenarios!$D$7:AU29, MATCH($B$22, Scenarios!$C$7:$C$28, FALSE), FALSE)</f>
        <v>80</v>
      </c>
      <c r="W22" s="5">
        <f>HLOOKUP($F$5, Scenarios!$D$7:AV29, MATCH($B$22, Scenarios!$C$7:$C$28, FALSE), FALSE)</f>
        <v>80</v>
      </c>
      <c r="X22" s="5">
        <f>HLOOKUP($F$5, Scenarios!$D$7:AW29, MATCH($B$22, Scenarios!$C$7:$C$28, FALSE), FALSE)</f>
        <v>80</v>
      </c>
      <c r="Y22" s="5">
        <f>HLOOKUP($F$5, Scenarios!$D$7:AX29, MATCH($B$22, Scenarios!$C$7:$C$28, FALSE), FALSE)</f>
        <v>80</v>
      </c>
      <c r="Z22" s="5">
        <f>HLOOKUP($F$5, Scenarios!$D$7:AY29, MATCH($B$22, Scenarios!$C$7:$C$28, FALSE), FALSE)</f>
        <v>80</v>
      </c>
      <c r="AA22" s="5">
        <f>HLOOKUP($F$5, Scenarios!$D$7:AZ29, MATCH($B$22, Scenarios!$C$7:$C$28, FALSE), FALSE)</f>
        <v>80</v>
      </c>
      <c r="AB22" s="5">
        <f>HLOOKUP($F$5, Scenarios!$D$7:BA29, MATCH($B$22, Scenarios!$C$7:$C$28, FALSE), FALSE)</f>
        <v>80</v>
      </c>
      <c r="AC22" s="5">
        <f>HLOOKUP($F$5, Scenarios!$D$7:BB29, MATCH($B$22, Scenarios!$C$7:$C$28, FALSE), FALSE)</f>
        <v>80</v>
      </c>
      <c r="AD22" s="5">
        <f>HLOOKUP($F$5, Scenarios!$D$7:BC29, MATCH($B$22, Scenarios!$C$7:$C$28, FALSE), FALSE)</f>
        <v>80</v>
      </c>
      <c r="AE22" s="5">
        <f>HLOOKUP($F$5, Scenarios!$D$7:BD29, MATCH($B$22, Scenarios!$C$7:$C$28, FALSE), FALSE)</f>
        <v>80</v>
      </c>
      <c r="AF22" s="5">
        <f>HLOOKUP($F$5, Scenarios!$D$7:BE29, MATCH($B$22, Scenarios!$C$7:$C$28, FALSE), FALSE)</f>
        <v>80</v>
      </c>
      <c r="AG22" s="5">
        <f>HLOOKUP($F$5, Scenarios!$D$7:BF29, MATCH($B$22, Scenarios!$C$7:$C$28, FALSE), FALSE)</f>
        <v>80</v>
      </c>
      <c r="AH22" s="5">
        <f>HLOOKUP($F$5, Scenarios!$D$7:BG29, MATCH($B$22, Scenarios!$C$7:$C$28, FALSE), FALSE)</f>
        <v>80</v>
      </c>
      <c r="AI22" s="5">
        <f>HLOOKUP($F$5, Scenarios!$D$7:BH29, MATCH($B$22, Scenarios!$C$7:$C$28, FALSE), FALSE)</f>
        <v>80</v>
      </c>
      <c r="AJ22" s="5">
        <f>HLOOKUP($F$5, Scenarios!$D$7:BI29, MATCH($B$22, Scenarios!$C$7:$C$28, FALSE), FALSE)</f>
        <v>80</v>
      </c>
      <c r="AK22" s="5">
        <f>HLOOKUP($F$5, Scenarios!$D$7:BJ29, MATCH($B$22, Scenarios!$C$7:$C$28, FALSE), FALSE)</f>
        <v>80</v>
      </c>
      <c r="AL22" s="5">
        <f>HLOOKUP($F$5, Scenarios!$D$7:BK29, MATCH($B$22, Scenarios!$C$7:$C$28, FALSE), FALSE)</f>
        <v>80</v>
      </c>
      <c r="AM22" s="5">
        <f>HLOOKUP($F$5, Scenarios!$D$7:BL29, MATCH($B$22, Scenarios!$C$7:$C$28, FALSE), FALSE)</f>
        <v>80</v>
      </c>
      <c r="AN22" s="5">
        <f>HLOOKUP($F$5, Scenarios!$D$7:BM29, MATCH($B$22, Scenarios!$C$7:$C$28, FALSE), FALSE)</f>
        <v>80</v>
      </c>
      <c r="AO22" s="5">
        <f>HLOOKUP($F$5, Scenarios!$D$7:BN29, MATCH($B$22, Scenarios!$C$7:$C$28, FALSE), FALSE)</f>
        <v>80</v>
      </c>
      <c r="AP22" s="5">
        <f>HLOOKUP($F$5, Scenarios!$D$7:BO29, MATCH($B$22, Scenarios!$C$7:$C$28, FALSE), FALSE)</f>
        <v>80</v>
      </c>
      <c r="AQ22" s="5">
        <f>HLOOKUP($F$5, Scenarios!$D$7:BP29, MATCH($B$22, Scenarios!$C$7:$C$28, FALSE), FALSE)</f>
        <v>80</v>
      </c>
      <c r="AR22" s="5">
        <f>HLOOKUP($F$5, Scenarios!$D$7:BQ29, MATCH($B$22, Scenarios!$C$7:$C$28, FALSE), FALSE)</f>
        <v>80</v>
      </c>
      <c r="AS22" s="5">
        <f>HLOOKUP($F$5, Scenarios!$D$7:BR29, MATCH($B$22, Scenarios!$C$7:$C$28, FALSE), FALSE)</f>
        <v>80</v>
      </c>
      <c r="AT22" s="5">
        <f>HLOOKUP($F$5, Scenarios!$D$7:BS29, MATCH($B$22, Scenarios!$C$7:$C$28, FALSE), FALSE)</f>
        <v>80</v>
      </c>
      <c r="AU22" s="5">
        <f>HLOOKUP($F$5, Scenarios!$D$7:BT29, MATCH($B$22, Scenarios!$C$7:$C$28, FALSE), FALSE)</f>
        <v>80</v>
      </c>
      <c r="AV22" s="5">
        <f>HLOOKUP($F$5, Scenarios!$D$7:BU29, MATCH($B$22, Scenarios!$C$7:$C$28, FALSE), FALSE)</f>
        <v>80</v>
      </c>
      <c r="AW22" s="5">
        <f>HLOOKUP($F$5, Scenarios!$D$7:BV29, MATCH($B$22, Scenarios!$C$7:$C$28, FALSE), FALSE)</f>
        <v>80</v>
      </c>
      <c r="AX22" s="5">
        <f>HLOOKUP($F$5, Scenarios!$D$7:BW29, MATCH($B$22, Scenarios!$C$7:$C$28, FALSE), FALSE)</f>
        <v>80</v>
      </c>
      <c r="AY22" s="5">
        <f>HLOOKUP($F$5, Scenarios!$D$7:BX29, MATCH($B$22, Scenarios!$C$7:$C$28, FALSE), FALSE)</f>
        <v>80</v>
      </c>
      <c r="AZ22" s="5">
        <f>HLOOKUP($F$5, Scenarios!$D$7:BY29, MATCH($B$22, Scenarios!$C$7:$C$28, FALSE), FALSE)</f>
        <v>80</v>
      </c>
      <c r="BA22" s="5">
        <f>HLOOKUP($F$5, Scenarios!$D$7:BZ29, MATCH($B$22, Scenarios!$C$7:$C$28, FALSE), FALSE)</f>
        <v>80</v>
      </c>
      <c r="BB22" s="5">
        <f>HLOOKUP($F$5, Scenarios!$D$7:CA29, MATCH($B$22, Scenarios!$C$7:$C$28, FALSE), FALSE)</f>
        <v>80</v>
      </c>
      <c r="BC22" s="5">
        <f>HLOOKUP($F$5, Scenarios!$D$7:CB29, MATCH($B$22, Scenarios!$C$7:$C$28, FALSE), FALSE)</f>
        <v>80</v>
      </c>
      <c r="BD22" s="5">
        <f>HLOOKUP($F$5, Scenarios!$D$7:CC29, MATCH($B$22, Scenarios!$C$7:$C$28, FALSE), FALSE)</f>
        <v>80</v>
      </c>
      <c r="BE22" s="5">
        <f>HLOOKUP($F$5, Scenarios!$D$7:CD29, MATCH($B$22, Scenarios!$C$7:$C$28, FALSE), FALSE)</f>
        <v>80</v>
      </c>
      <c r="BF22" s="5">
        <f>HLOOKUP($F$5, Scenarios!$D$7:CE29, MATCH($B$22, Scenarios!$C$7:$C$28, FALSE), FALSE)</f>
        <v>80</v>
      </c>
      <c r="BG22" s="5">
        <f>HLOOKUP($F$5, Scenarios!$D$7:CF29, MATCH($B$22, Scenarios!$C$7:$C$28, FALSE), FALSE)</f>
        <v>80</v>
      </c>
      <c r="BH22" s="5">
        <f>HLOOKUP($F$5, Scenarios!$D$7:CG29, MATCH($B$22, Scenarios!$C$7:$C$28, FALSE), FALSE)</f>
        <v>80</v>
      </c>
      <c r="BI22" s="5">
        <f>HLOOKUP($F$5, Scenarios!$D$7:CH29, MATCH($B$22, Scenarios!$C$7:$C$28, FALSE), FALSE)</f>
        <v>80</v>
      </c>
      <c r="BJ22" s="5">
        <f>HLOOKUP($F$5, Scenarios!$D$7:CI29, MATCH($B$22, Scenarios!$C$7:$C$28, FALSE), FALSE)</f>
        <v>80</v>
      </c>
      <c r="BK22" s="5">
        <f>HLOOKUP($F$5, Scenarios!$D$7:CJ29, MATCH($B$22, Scenarios!$C$7:$C$28, FALSE), FALSE)</f>
        <v>80</v>
      </c>
      <c r="BL22" s="5">
        <f>HLOOKUP($F$5, Scenarios!$D$7:CK29, MATCH($B$22, Scenarios!$C$7:$C$28, FALSE), FALSE)</f>
        <v>80</v>
      </c>
      <c r="BM22" s="5">
        <f>HLOOKUP($F$5, Scenarios!$D$7:CL29, MATCH($B$22, Scenarios!$C$7:$C$28, FALSE), FALSE)</f>
        <v>80</v>
      </c>
      <c r="BN22" s="5"/>
      <c r="BO22" s="5"/>
      <c r="BP22" s="5"/>
      <c r="BQ22" s="5"/>
      <c r="BR22" s="5"/>
      <c r="BS22" s="5"/>
    </row>
    <row r="23" spans="1:71" x14ac:dyDescent="0.35">
      <c r="B23" s="41" t="s">
        <v>104</v>
      </c>
      <c r="C23" s="107"/>
      <c r="D23" s="5"/>
      <c r="E23" s="5">
        <f>HLOOKUP($F$5, Scenarios!$D$7:AD30, MATCH($B$23, Scenarios!$C$7:$C$28, FALSE), FALSE)</f>
        <v>100</v>
      </c>
      <c r="F23" s="5">
        <f>HLOOKUP($F$5, Scenarios!$D$7:AE30, MATCH($B$23, Scenarios!$C$7:$C$28, FALSE), FALSE)</f>
        <v>100</v>
      </c>
      <c r="G23" s="5">
        <f>HLOOKUP($F$5, Scenarios!$D$7:AF30, MATCH($B$23, Scenarios!$C$7:$C$28, FALSE), FALSE)</f>
        <v>100</v>
      </c>
      <c r="H23" s="5">
        <f>HLOOKUP($F$5, Scenarios!$D$7:AG30, MATCH($B$23, Scenarios!$C$7:$C$28, FALSE), FALSE)</f>
        <v>100</v>
      </c>
      <c r="I23" s="5">
        <f>HLOOKUP($F$5, Scenarios!$D$7:AH30, MATCH($B$23, Scenarios!$C$7:$C$28, FALSE), FALSE)</f>
        <v>100</v>
      </c>
      <c r="J23" s="5">
        <f>HLOOKUP($F$5, Scenarios!$D$7:AI30, MATCH($B$23, Scenarios!$C$7:$C$28, FALSE), FALSE)</f>
        <v>100</v>
      </c>
      <c r="K23" s="5">
        <f>HLOOKUP($F$5, Scenarios!$D$7:AJ30, MATCH($B$23, Scenarios!$C$7:$C$28, FALSE), FALSE)</f>
        <v>100</v>
      </c>
      <c r="L23" s="5">
        <f>HLOOKUP($F$5, Scenarios!$D$7:AK30, MATCH($B$23, Scenarios!$C$7:$C$28, FALSE), FALSE)</f>
        <v>100</v>
      </c>
      <c r="M23" s="5">
        <f>HLOOKUP($F$5, Scenarios!$D$7:AL30, MATCH($B$23, Scenarios!$C$7:$C$28, FALSE), FALSE)</f>
        <v>100</v>
      </c>
      <c r="N23" s="5">
        <f>HLOOKUP($F$5, Scenarios!$D$7:AM30, MATCH($B$23, Scenarios!$C$7:$C$28, FALSE), FALSE)</f>
        <v>100</v>
      </c>
      <c r="O23" s="5">
        <f>HLOOKUP($F$5, Scenarios!$D$7:AN30, MATCH($B$23, Scenarios!$C$7:$C$28, FALSE), FALSE)</f>
        <v>100</v>
      </c>
      <c r="P23" s="5">
        <f>HLOOKUP($F$5, Scenarios!$D$7:AO30, MATCH($B$23, Scenarios!$C$7:$C$28, FALSE), FALSE)</f>
        <v>100</v>
      </c>
      <c r="Q23" s="5">
        <f>HLOOKUP($F$5, Scenarios!$D$7:AP30, MATCH($B$23, Scenarios!$C$7:$C$28, FALSE), FALSE)</f>
        <v>100</v>
      </c>
      <c r="R23" s="5">
        <f>HLOOKUP($F$5, Scenarios!$D$7:AQ30, MATCH($B$23, Scenarios!$C$7:$C$28, FALSE), FALSE)</f>
        <v>100</v>
      </c>
      <c r="S23" s="5">
        <f>HLOOKUP($F$5, Scenarios!$D$7:AR30, MATCH($B$23, Scenarios!$C$7:$C$28, FALSE), FALSE)</f>
        <v>100</v>
      </c>
      <c r="T23" s="5">
        <f>HLOOKUP($F$5, Scenarios!$D$7:AS30, MATCH($B$23, Scenarios!$C$7:$C$28, FALSE), FALSE)</f>
        <v>100</v>
      </c>
      <c r="U23" s="5">
        <f>HLOOKUP($F$5, Scenarios!$D$7:AT30, MATCH($B$23, Scenarios!$C$7:$C$28, FALSE), FALSE)</f>
        <v>100</v>
      </c>
      <c r="V23" s="5">
        <f>HLOOKUP($F$5, Scenarios!$D$7:AU30, MATCH($B$23, Scenarios!$C$7:$C$28, FALSE), FALSE)</f>
        <v>100</v>
      </c>
      <c r="W23" s="5">
        <f>HLOOKUP($F$5, Scenarios!$D$7:AV30, MATCH($B$23, Scenarios!$C$7:$C$28, FALSE), FALSE)</f>
        <v>100</v>
      </c>
      <c r="X23" s="5">
        <f>HLOOKUP($F$5, Scenarios!$D$7:AW30, MATCH($B$23, Scenarios!$C$7:$C$28, FALSE), FALSE)</f>
        <v>100</v>
      </c>
      <c r="Y23" s="5">
        <f>HLOOKUP($F$5, Scenarios!$D$7:AX30, MATCH($B$23, Scenarios!$C$7:$C$28, FALSE), FALSE)</f>
        <v>100</v>
      </c>
      <c r="Z23" s="5">
        <f>HLOOKUP($F$5, Scenarios!$D$7:AY30, MATCH($B$23, Scenarios!$C$7:$C$28, FALSE), FALSE)</f>
        <v>100</v>
      </c>
      <c r="AA23" s="5">
        <f>HLOOKUP($F$5, Scenarios!$D$7:AZ30, MATCH($B$23, Scenarios!$C$7:$C$28, FALSE), FALSE)</f>
        <v>100</v>
      </c>
      <c r="AB23" s="5">
        <f>HLOOKUP($F$5, Scenarios!$D$7:BA30, MATCH($B$23, Scenarios!$C$7:$C$28, FALSE), FALSE)</f>
        <v>100</v>
      </c>
      <c r="AC23" s="5">
        <f>HLOOKUP($F$5, Scenarios!$D$7:BB30, MATCH($B$23, Scenarios!$C$7:$C$28, FALSE), FALSE)</f>
        <v>100</v>
      </c>
      <c r="AD23" s="5">
        <f>HLOOKUP($F$5, Scenarios!$D$7:BC30, MATCH($B$23, Scenarios!$C$7:$C$28, FALSE), FALSE)</f>
        <v>100</v>
      </c>
      <c r="AE23" s="5">
        <f>HLOOKUP($F$5, Scenarios!$D$7:BD30, MATCH($B$23, Scenarios!$C$7:$C$28, FALSE), FALSE)</f>
        <v>100</v>
      </c>
      <c r="AF23" s="5">
        <f>HLOOKUP($F$5, Scenarios!$D$7:BE30, MATCH($B$23, Scenarios!$C$7:$C$28, FALSE), FALSE)</f>
        <v>100</v>
      </c>
      <c r="AG23" s="5">
        <f>HLOOKUP($F$5, Scenarios!$D$7:BF30, MATCH($B$23, Scenarios!$C$7:$C$28, FALSE), FALSE)</f>
        <v>100</v>
      </c>
      <c r="AH23" s="5">
        <f>HLOOKUP($F$5, Scenarios!$D$7:BG30, MATCH($B$23, Scenarios!$C$7:$C$28, FALSE), FALSE)</f>
        <v>100</v>
      </c>
      <c r="AI23" s="5">
        <f>HLOOKUP($F$5, Scenarios!$D$7:BH30, MATCH($B$23, Scenarios!$C$7:$C$28, FALSE), FALSE)</f>
        <v>100</v>
      </c>
      <c r="AJ23" s="5">
        <f>HLOOKUP($F$5, Scenarios!$D$7:BI30, MATCH($B$23, Scenarios!$C$7:$C$28, FALSE), FALSE)</f>
        <v>100</v>
      </c>
      <c r="AK23" s="5">
        <f>HLOOKUP($F$5, Scenarios!$D$7:BJ30, MATCH($B$23, Scenarios!$C$7:$C$28, FALSE), FALSE)</f>
        <v>100</v>
      </c>
      <c r="AL23" s="5">
        <f>HLOOKUP($F$5, Scenarios!$D$7:BK30, MATCH($B$23, Scenarios!$C$7:$C$28, FALSE), FALSE)</f>
        <v>100</v>
      </c>
      <c r="AM23" s="5">
        <f>HLOOKUP($F$5, Scenarios!$D$7:BL30, MATCH($B$23, Scenarios!$C$7:$C$28, FALSE), FALSE)</f>
        <v>100</v>
      </c>
      <c r="AN23" s="5">
        <f>HLOOKUP($F$5, Scenarios!$D$7:BM30, MATCH($B$23, Scenarios!$C$7:$C$28, FALSE), FALSE)</f>
        <v>100</v>
      </c>
      <c r="AO23" s="5">
        <f>HLOOKUP($F$5, Scenarios!$D$7:BN30, MATCH($B$23, Scenarios!$C$7:$C$28, FALSE), FALSE)</f>
        <v>100</v>
      </c>
      <c r="AP23" s="5">
        <f>HLOOKUP($F$5, Scenarios!$D$7:BO30, MATCH($B$23, Scenarios!$C$7:$C$28, FALSE), FALSE)</f>
        <v>100</v>
      </c>
      <c r="AQ23" s="5">
        <f>HLOOKUP($F$5, Scenarios!$D$7:BP30, MATCH($B$23, Scenarios!$C$7:$C$28, FALSE), FALSE)</f>
        <v>100</v>
      </c>
      <c r="AR23" s="5">
        <f>HLOOKUP($F$5, Scenarios!$D$7:BQ30, MATCH($B$23, Scenarios!$C$7:$C$28, FALSE), FALSE)</f>
        <v>100</v>
      </c>
      <c r="AS23" s="5">
        <f>HLOOKUP($F$5, Scenarios!$D$7:BR30, MATCH($B$23, Scenarios!$C$7:$C$28, FALSE), FALSE)</f>
        <v>100</v>
      </c>
      <c r="AT23" s="5">
        <f>HLOOKUP($F$5, Scenarios!$D$7:BS30, MATCH($B$23, Scenarios!$C$7:$C$28, FALSE), FALSE)</f>
        <v>100</v>
      </c>
      <c r="AU23" s="5">
        <f>HLOOKUP($F$5, Scenarios!$D$7:BT30, MATCH($B$23, Scenarios!$C$7:$C$28, FALSE), FALSE)</f>
        <v>100</v>
      </c>
      <c r="AV23" s="5">
        <f>HLOOKUP($F$5, Scenarios!$D$7:BU30, MATCH($B$23, Scenarios!$C$7:$C$28, FALSE), FALSE)</f>
        <v>100</v>
      </c>
      <c r="AW23" s="5">
        <f>HLOOKUP($F$5, Scenarios!$D$7:BV30, MATCH($B$23, Scenarios!$C$7:$C$28, FALSE), FALSE)</f>
        <v>100</v>
      </c>
      <c r="AX23" s="5">
        <f>HLOOKUP($F$5, Scenarios!$D$7:BW30, MATCH($B$23, Scenarios!$C$7:$C$28, FALSE), FALSE)</f>
        <v>100</v>
      </c>
      <c r="AY23" s="5">
        <f>HLOOKUP($F$5, Scenarios!$D$7:BX30, MATCH($B$23, Scenarios!$C$7:$C$28, FALSE), FALSE)</f>
        <v>100</v>
      </c>
      <c r="AZ23" s="5">
        <f>HLOOKUP($F$5, Scenarios!$D$7:BY30, MATCH($B$23, Scenarios!$C$7:$C$28, FALSE), FALSE)</f>
        <v>100</v>
      </c>
      <c r="BA23" s="5">
        <f>HLOOKUP($F$5, Scenarios!$D$7:BZ30, MATCH($B$23, Scenarios!$C$7:$C$28, FALSE), FALSE)</f>
        <v>100</v>
      </c>
      <c r="BB23" s="5">
        <f>HLOOKUP($F$5, Scenarios!$D$7:CA30, MATCH($B$23, Scenarios!$C$7:$C$28, FALSE), FALSE)</f>
        <v>100</v>
      </c>
      <c r="BC23" s="5">
        <f>HLOOKUP($F$5, Scenarios!$D$7:CB30, MATCH($B$23, Scenarios!$C$7:$C$28, FALSE), FALSE)</f>
        <v>100</v>
      </c>
      <c r="BD23" s="5">
        <f>HLOOKUP($F$5, Scenarios!$D$7:CC30, MATCH($B$23, Scenarios!$C$7:$C$28, FALSE), FALSE)</f>
        <v>100</v>
      </c>
      <c r="BE23" s="5">
        <f>HLOOKUP($F$5, Scenarios!$D$7:CD30, MATCH($B$23, Scenarios!$C$7:$C$28, FALSE), FALSE)</f>
        <v>100</v>
      </c>
      <c r="BF23" s="5">
        <f>HLOOKUP($F$5, Scenarios!$D$7:CE30, MATCH($B$23, Scenarios!$C$7:$C$28, FALSE), FALSE)</f>
        <v>100</v>
      </c>
      <c r="BG23" s="5">
        <f>HLOOKUP($F$5, Scenarios!$D$7:CF30, MATCH($B$23, Scenarios!$C$7:$C$28, FALSE), FALSE)</f>
        <v>100</v>
      </c>
      <c r="BH23" s="5">
        <f>HLOOKUP($F$5, Scenarios!$D$7:CG30, MATCH($B$23, Scenarios!$C$7:$C$28, FALSE), FALSE)</f>
        <v>100</v>
      </c>
      <c r="BI23" s="5">
        <f>HLOOKUP($F$5, Scenarios!$D$7:CH30, MATCH($B$23, Scenarios!$C$7:$C$28, FALSE), FALSE)</f>
        <v>100</v>
      </c>
      <c r="BJ23" s="5">
        <f>HLOOKUP($F$5, Scenarios!$D$7:CI30, MATCH($B$23, Scenarios!$C$7:$C$28, FALSE), FALSE)</f>
        <v>100</v>
      </c>
      <c r="BK23" s="5">
        <f>HLOOKUP($F$5, Scenarios!$D$7:CJ30, MATCH($B$23, Scenarios!$C$7:$C$28, FALSE), FALSE)</f>
        <v>100</v>
      </c>
      <c r="BL23" s="5">
        <f>HLOOKUP($F$5, Scenarios!$D$7:CK30, MATCH($B$23, Scenarios!$C$7:$C$28, FALSE), FALSE)</f>
        <v>100</v>
      </c>
      <c r="BM23" s="5">
        <f>HLOOKUP($F$5, Scenarios!$D$7:CL30, MATCH($B$23, Scenarios!$C$7:$C$28, FALSE), FALSE)</f>
        <v>100</v>
      </c>
    </row>
    <row r="24" spans="1:71" x14ac:dyDescent="0.35">
      <c r="B24" s="41"/>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71" s="28" customFormat="1" x14ac:dyDescent="0.35">
      <c r="A25" s="4"/>
      <c r="B25" s="29" t="s">
        <v>105</v>
      </c>
      <c r="C25" s="108"/>
    </row>
    <row r="26" spans="1:71" s="23" customFormat="1" x14ac:dyDescent="0.35">
      <c r="A26" s="129"/>
      <c r="B26" s="23" t="s">
        <v>106</v>
      </c>
      <c r="C26" s="103">
        <f>SUM(E26:BM26)</f>
        <v>51230.239999999925</v>
      </c>
      <c r="E26" s="23">
        <f>IF(E17&lt;E16,(E20-E23)*E17,IF(AND(E17&gt;E16,(E17-E16)&lt;M4),E16*(E20-E23)+(E17-E16)*(E20-E22),E16*(E20-E23)+M4*(E20-E22)+(E17-E16-M4)*(E20-E21)))</f>
        <v>839.84</v>
      </c>
      <c r="F26" s="23">
        <f t="shared" ref="F26:BM26" si="6">IF(F17&lt;F16,(F20-F23)*F17,IF(AND(F17&gt;F16,(F17-F16)&lt;N4),F16*(F20-F23)+(F17-F16)*(F20-F22),F16*(F20-F23)+N4*(F20-F22)+(F17-F16-N4)*(F20-F21)))</f>
        <v>839.84</v>
      </c>
      <c r="G26" s="23">
        <f t="shared" si="6"/>
        <v>839.84</v>
      </c>
      <c r="H26" s="23">
        <f t="shared" si="6"/>
        <v>839.84</v>
      </c>
      <c r="I26" s="23">
        <f t="shared" si="6"/>
        <v>839.84</v>
      </c>
      <c r="J26" s="23">
        <f t="shared" si="6"/>
        <v>839.84</v>
      </c>
      <c r="K26" s="23">
        <f t="shared" si="6"/>
        <v>839.84</v>
      </c>
      <c r="L26" s="23">
        <f t="shared" si="6"/>
        <v>839.84</v>
      </c>
      <c r="M26" s="23">
        <f t="shared" si="6"/>
        <v>839.84</v>
      </c>
      <c r="N26" s="23">
        <f t="shared" si="6"/>
        <v>839.84</v>
      </c>
      <c r="O26" s="23">
        <f t="shared" si="6"/>
        <v>839.84</v>
      </c>
      <c r="P26" s="23">
        <f t="shared" si="6"/>
        <v>839.84</v>
      </c>
      <c r="Q26" s="23">
        <f t="shared" si="6"/>
        <v>839.84</v>
      </c>
      <c r="R26" s="23">
        <f t="shared" si="6"/>
        <v>839.84</v>
      </c>
      <c r="S26" s="23">
        <f t="shared" si="6"/>
        <v>839.84</v>
      </c>
      <c r="T26" s="23">
        <f t="shared" si="6"/>
        <v>839.84</v>
      </c>
      <c r="U26" s="23">
        <f t="shared" si="6"/>
        <v>839.84</v>
      </c>
      <c r="V26" s="23">
        <f t="shared" si="6"/>
        <v>839.84</v>
      </c>
      <c r="W26" s="23">
        <f t="shared" si="6"/>
        <v>839.84</v>
      </c>
      <c r="X26" s="23">
        <f t="shared" si="6"/>
        <v>839.84</v>
      </c>
      <c r="Y26" s="23">
        <f t="shared" si="6"/>
        <v>839.84</v>
      </c>
      <c r="Z26" s="23">
        <f t="shared" si="6"/>
        <v>839.84</v>
      </c>
      <c r="AA26" s="23">
        <f t="shared" si="6"/>
        <v>839.84</v>
      </c>
      <c r="AB26" s="23">
        <f t="shared" si="6"/>
        <v>839.84</v>
      </c>
      <c r="AC26" s="23">
        <f t="shared" si="6"/>
        <v>839.84</v>
      </c>
      <c r="AD26" s="23">
        <f t="shared" si="6"/>
        <v>839.84</v>
      </c>
      <c r="AE26" s="23">
        <f t="shared" si="6"/>
        <v>839.84</v>
      </c>
      <c r="AF26" s="23">
        <f t="shared" si="6"/>
        <v>839.84</v>
      </c>
      <c r="AG26" s="23">
        <f t="shared" si="6"/>
        <v>839.84</v>
      </c>
      <c r="AH26" s="23">
        <f t="shared" si="6"/>
        <v>839.84</v>
      </c>
      <c r="AI26" s="23">
        <f t="shared" si="6"/>
        <v>839.84</v>
      </c>
      <c r="AJ26" s="23">
        <f t="shared" si="6"/>
        <v>839.84</v>
      </c>
      <c r="AK26" s="23">
        <f t="shared" si="6"/>
        <v>839.84</v>
      </c>
      <c r="AL26" s="23">
        <f t="shared" si="6"/>
        <v>839.84</v>
      </c>
      <c r="AM26" s="23">
        <f t="shared" si="6"/>
        <v>839.84</v>
      </c>
      <c r="AN26" s="23">
        <f t="shared" si="6"/>
        <v>839.84</v>
      </c>
      <c r="AO26" s="23">
        <f t="shared" si="6"/>
        <v>839.84</v>
      </c>
      <c r="AP26" s="23">
        <f t="shared" si="6"/>
        <v>839.84</v>
      </c>
      <c r="AQ26" s="23">
        <f t="shared" si="6"/>
        <v>839.84</v>
      </c>
      <c r="AR26" s="23">
        <f t="shared" si="6"/>
        <v>839.84</v>
      </c>
      <c r="AS26" s="23">
        <f t="shared" si="6"/>
        <v>839.84</v>
      </c>
      <c r="AT26" s="23">
        <f t="shared" si="6"/>
        <v>839.84</v>
      </c>
      <c r="AU26" s="23">
        <f t="shared" si="6"/>
        <v>839.84</v>
      </c>
      <c r="AV26" s="23">
        <f t="shared" si="6"/>
        <v>839.84</v>
      </c>
      <c r="AW26" s="23">
        <f t="shared" si="6"/>
        <v>839.84</v>
      </c>
      <c r="AX26" s="23">
        <f t="shared" si="6"/>
        <v>839.84</v>
      </c>
      <c r="AY26" s="23">
        <f t="shared" si="6"/>
        <v>839.84</v>
      </c>
      <c r="AZ26" s="23">
        <f t="shared" si="6"/>
        <v>839.84</v>
      </c>
      <c r="BA26" s="23">
        <f t="shared" si="6"/>
        <v>839.84</v>
      </c>
      <c r="BB26" s="23">
        <f t="shared" si="6"/>
        <v>839.84</v>
      </c>
      <c r="BC26" s="23">
        <f t="shared" si="6"/>
        <v>839.84</v>
      </c>
      <c r="BD26" s="23">
        <f t="shared" si="6"/>
        <v>839.84</v>
      </c>
      <c r="BE26" s="23">
        <f t="shared" si="6"/>
        <v>839.84</v>
      </c>
      <c r="BF26" s="23">
        <f t="shared" si="6"/>
        <v>839.84</v>
      </c>
      <c r="BG26" s="23">
        <f t="shared" si="6"/>
        <v>839.84</v>
      </c>
      <c r="BH26" s="23">
        <f t="shared" si="6"/>
        <v>839.84</v>
      </c>
      <c r="BI26" s="23">
        <f t="shared" si="6"/>
        <v>839.84</v>
      </c>
      <c r="BJ26" s="23">
        <f t="shared" si="6"/>
        <v>839.84</v>
      </c>
      <c r="BK26" s="23">
        <f t="shared" si="6"/>
        <v>839.84</v>
      </c>
      <c r="BL26" s="23">
        <f t="shared" si="6"/>
        <v>839.84</v>
      </c>
      <c r="BM26" s="23">
        <f t="shared" si="6"/>
        <v>839.84</v>
      </c>
    </row>
    <row r="27" spans="1:71" s="23" customFormat="1" x14ac:dyDescent="0.35">
      <c r="A27" s="129"/>
      <c r="B27" s="23" t="s">
        <v>107</v>
      </c>
      <c r="C27" s="103">
        <f>SUM(E27:BM27)</f>
        <v>176656</v>
      </c>
      <c r="E27" s="23">
        <f>IF(E17&lt;E16,E23*E17,E23*E16)</f>
        <v>2896</v>
      </c>
      <c r="F27" s="23">
        <f t="shared" ref="F27:BM27" si="7">IF(F17&lt;F16,F23*F17,F23*F16)</f>
        <v>2896</v>
      </c>
      <c r="G27" s="23">
        <f t="shared" si="7"/>
        <v>2896</v>
      </c>
      <c r="H27" s="23">
        <f t="shared" si="7"/>
        <v>2896</v>
      </c>
      <c r="I27" s="23">
        <f t="shared" si="7"/>
        <v>2896</v>
      </c>
      <c r="J27" s="23">
        <f t="shared" si="7"/>
        <v>2896</v>
      </c>
      <c r="K27" s="23">
        <f t="shared" si="7"/>
        <v>2896</v>
      </c>
      <c r="L27" s="23">
        <f t="shared" si="7"/>
        <v>2896</v>
      </c>
      <c r="M27" s="23">
        <f t="shared" si="7"/>
        <v>2896</v>
      </c>
      <c r="N27" s="23">
        <f t="shared" si="7"/>
        <v>2896</v>
      </c>
      <c r="O27" s="23">
        <f t="shared" si="7"/>
        <v>2896</v>
      </c>
      <c r="P27" s="23">
        <f t="shared" si="7"/>
        <v>2896</v>
      </c>
      <c r="Q27" s="23">
        <f t="shared" si="7"/>
        <v>2896</v>
      </c>
      <c r="R27" s="23">
        <f t="shared" si="7"/>
        <v>2896</v>
      </c>
      <c r="S27" s="23">
        <f t="shared" si="7"/>
        <v>2896</v>
      </c>
      <c r="T27" s="23">
        <f t="shared" si="7"/>
        <v>2896</v>
      </c>
      <c r="U27" s="23">
        <f t="shared" si="7"/>
        <v>2896</v>
      </c>
      <c r="V27" s="23">
        <f t="shared" si="7"/>
        <v>2896</v>
      </c>
      <c r="W27" s="23">
        <f t="shared" si="7"/>
        <v>2896</v>
      </c>
      <c r="X27" s="23">
        <f t="shared" si="7"/>
        <v>2896</v>
      </c>
      <c r="Y27" s="23">
        <f t="shared" si="7"/>
        <v>2896</v>
      </c>
      <c r="Z27" s="23">
        <f t="shared" si="7"/>
        <v>2896</v>
      </c>
      <c r="AA27" s="23">
        <f t="shared" si="7"/>
        <v>2896</v>
      </c>
      <c r="AB27" s="23">
        <f t="shared" si="7"/>
        <v>2896</v>
      </c>
      <c r="AC27" s="23">
        <f t="shared" si="7"/>
        <v>2896</v>
      </c>
      <c r="AD27" s="23">
        <f t="shared" si="7"/>
        <v>2896</v>
      </c>
      <c r="AE27" s="23">
        <f t="shared" si="7"/>
        <v>2896</v>
      </c>
      <c r="AF27" s="23">
        <f t="shared" si="7"/>
        <v>2896</v>
      </c>
      <c r="AG27" s="23">
        <f t="shared" si="7"/>
        <v>2896</v>
      </c>
      <c r="AH27" s="23">
        <f t="shared" si="7"/>
        <v>2896</v>
      </c>
      <c r="AI27" s="23">
        <f t="shared" si="7"/>
        <v>2896</v>
      </c>
      <c r="AJ27" s="23">
        <f t="shared" si="7"/>
        <v>2896</v>
      </c>
      <c r="AK27" s="23">
        <f t="shared" si="7"/>
        <v>2896</v>
      </c>
      <c r="AL27" s="23">
        <f t="shared" si="7"/>
        <v>2896</v>
      </c>
      <c r="AM27" s="23">
        <f t="shared" si="7"/>
        <v>2896</v>
      </c>
      <c r="AN27" s="23">
        <f t="shared" si="7"/>
        <v>2896</v>
      </c>
      <c r="AO27" s="23">
        <f t="shared" si="7"/>
        <v>2896</v>
      </c>
      <c r="AP27" s="23">
        <f t="shared" si="7"/>
        <v>2896</v>
      </c>
      <c r="AQ27" s="23">
        <f t="shared" si="7"/>
        <v>2896</v>
      </c>
      <c r="AR27" s="23">
        <f t="shared" si="7"/>
        <v>2896</v>
      </c>
      <c r="AS27" s="23">
        <f t="shared" si="7"/>
        <v>2896</v>
      </c>
      <c r="AT27" s="23">
        <f t="shared" si="7"/>
        <v>2896</v>
      </c>
      <c r="AU27" s="23">
        <f t="shared" si="7"/>
        <v>2896</v>
      </c>
      <c r="AV27" s="23">
        <f t="shared" si="7"/>
        <v>2896</v>
      </c>
      <c r="AW27" s="23">
        <f t="shared" si="7"/>
        <v>2896</v>
      </c>
      <c r="AX27" s="23">
        <f t="shared" si="7"/>
        <v>2896</v>
      </c>
      <c r="AY27" s="23">
        <f t="shared" si="7"/>
        <v>2896</v>
      </c>
      <c r="AZ27" s="23">
        <f t="shared" si="7"/>
        <v>2896</v>
      </c>
      <c r="BA27" s="23">
        <f t="shared" si="7"/>
        <v>2896</v>
      </c>
      <c r="BB27" s="23">
        <f t="shared" si="7"/>
        <v>2896</v>
      </c>
      <c r="BC27" s="23">
        <f t="shared" si="7"/>
        <v>2896</v>
      </c>
      <c r="BD27" s="23">
        <f t="shared" si="7"/>
        <v>2896</v>
      </c>
      <c r="BE27" s="23">
        <f t="shared" si="7"/>
        <v>2896</v>
      </c>
      <c r="BF27" s="23">
        <f t="shared" si="7"/>
        <v>2896</v>
      </c>
      <c r="BG27" s="23">
        <f t="shared" si="7"/>
        <v>2896</v>
      </c>
      <c r="BH27" s="23">
        <f t="shared" si="7"/>
        <v>2896</v>
      </c>
      <c r="BI27" s="23">
        <f t="shared" si="7"/>
        <v>2896</v>
      </c>
      <c r="BJ27" s="23">
        <f t="shared" si="7"/>
        <v>2896</v>
      </c>
      <c r="BK27" s="23">
        <f t="shared" si="7"/>
        <v>2896</v>
      </c>
      <c r="BL27" s="23">
        <f t="shared" si="7"/>
        <v>2896</v>
      </c>
      <c r="BM27" s="23">
        <f t="shared" si="7"/>
        <v>2896</v>
      </c>
    </row>
    <row r="28" spans="1:71" s="23" customFormat="1" x14ac:dyDescent="0.35">
      <c r="A28" s="129"/>
      <c r="B28" s="23" t="s">
        <v>108</v>
      </c>
      <c r="C28" s="103">
        <f>SUM(E28:BM28)</f>
        <v>0</v>
      </c>
      <c r="E28" s="23">
        <f>IF(E17&gt;=E16,E22*(E17-E16),0)</f>
        <v>0</v>
      </c>
      <c r="F28" s="23">
        <f t="shared" ref="F28:BM28" si="8">IF(F17&gt;=F16,F22*(F17-F16),0)</f>
        <v>0</v>
      </c>
      <c r="G28" s="23">
        <f t="shared" si="8"/>
        <v>0</v>
      </c>
      <c r="H28" s="23">
        <f t="shared" si="8"/>
        <v>0</v>
      </c>
      <c r="I28" s="23">
        <f t="shared" si="8"/>
        <v>0</v>
      </c>
      <c r="J28" s="23">
        <f t="shared" si="8"/>
        <v>0</v>
      </c>
      <c r="K28" s="23">
        <f t="shared" si="8"/>
        <v>0</v>
      </c>
      <c r="L28" s="23">
        <f t="shared" si="8"/>
        <v>0</v>
      </c>
      <c r="M28" s="23">
        <f t="shared" si="8"/>
        <v>0</v>
      </c>
      <c r="N28" s="23">
        <f t="shared" si="8"/>
        <v>0</v>
      </c>
      <c r="O28" s="23">
        <f t="shared" si="8"/>
        <v>0</v>
      </c>
      <c r="P28" s="23">
        <f t="shared" si="8"/>
        <v>0</v>
      </c>
      <c r="Q28" s="23">
        <f t="shared" si="8"/>
        <v>0</v>
      </c>
      <c r="R28" s="23">
        <f t="shared" si="8"/>
        <v>0</v>
      </c>
      <c r="S28" s="23">
        <f t="shared" si="8"/>
        <v>0</v>
      </c>
      <c r="T28" s="23">
        <f t="shared" si="8"/>
        <v>0</v>
      </c>
      <c r="U28" s="23">
        <f t="shared" si="8"/>
        <v>0</v>
      </c>
      <c r="V28" s="23">
        <f t="shared" si="8"/>
        <v>0</v>
      </c>
      <c r="W28" s="23">
        <f t="shared" si="8"/>
        <v>0</v>
      </c>
      <c r="X28" s="23">
        <f t="shared" si="8"/>
        <v>0</v>
      </c>
      <c r="Y28" s="23">
        <f t="shared" si="8"/>
        <v>0</v>
      </c>
      <c r="Z28" s="23">
        <f t="shared" si="8"/>
        <v>0</v>
      </c>
      <c r="AA28" s="23">
        <f t="shared" si="8"/>
        <v>0</v>
      </c>
      <c r="AB28" s="23">
        <f t="shared" si="8"/>
        <v>0</v>
      </c>
      <c r="AC28" s="23">
        <f t="shared" si="8"/>
        <v>0</v>
      </c>
      <c r="AD28" s="23">
        <f t="shared" si="8"/>
        <v>0</v>
      </c>
      <c r="AE28" s="23">
        <f t="shared" si="8"/>
        <v>0</v>
      </c>
      <c r="AF28" s="23">
        <f t="shared" si="8"/>
        <v>0</v>
      </c>
      <c r="AG28" s="23">
        <f t="shared" si="8"/>
        <v>0</v>
      </c>
      <c r="AH28" s="23">
        <f t="shared" si="8"/>
        <v>0</v>
      </c>
      <c r="AI28" s="23">
        <f t="shared" si="8"/>
        <v>0</v>
      </c>
      <c r="AJ28" s="23">
        <f t="shared" si="8"/>
        <v>0</v>
      </c>
      <c r="AK28" s="23">
        <f t="shared" si="8"/>
        <v>0</v>
      </c>
      <c r="AL28" s="23">
        <f t="shared" si="8"/>
        <v>0</v>
      </c>
      <c r="AM28" s="23">
        <f t="shared" si="8"/>
        <v>0</v>
      </c>
      <c r="AN28" s="23">
        <f t="shared" si="8"/>
        <v>0</v>
      </c>
      <c r="AO28" s="23">
        <f t="shared" si="8"/>
        <v>0</v>
      </c>
      <c r="AP28" s="23">
        <f t="shared" si="8"/>
        <v>0</v>
      </c>
      <c r="AQ28" s="23">
        <f t="shared" si="8"/>
        <v>0</v>
      </c>
      <c r="AR28" s="23">
        <f t="shared" si="8"/>
        <v>0</v>
      </c>
      <c r="AS28" s="23">
        <f t="shared" si="8"/>
        <v>0</v>
      </c>
      <c r="AT28" s="23">
        <f t="shared" si="8"/>
        <v>0</v>
      </c>
      <c r="AU28" s="23">
        <f t="shared" si="8"/>
        <v>0</v>
      </c>
      <c r="AV28" s="23">
        <f t="shared" si="8"/>
        <v>0</v>
      </c>
      <c r="AW28" s="23">
        <f t="shared" si="8"/>
        <v>0</v>
      </c>
      <c r="AX28" s="23">
        <f t="shared" si="8"/>
        <v>0</v>
      </c>
      <c r="AY28" s="23">
        <f t="shared" si="8"/>
        <v>0</v>
      </c>
      <c r="AZ28" s="23">
        <f t="shared" si="8"/>
        <v>0</v>
      </c>
      <c r="BA28" s="23">
        <f t="shared" si="8"/>
        <v>0</v>
      </c>
      <c r="BB28" s="23">
        <f t="shared" si="8"/>
        <v>0</v>
      </c>
      <c r="BC28" s="23">
        <f t="shared" si="8"/>
        <v>0</v>
      </c>
      <c r="BD28" s="23">
        <f t="shared" si="8"/>
        <v>0</v>
      </c>
      <c r="BE28" s="23">
        <f t="shared" si="8"/>
        <v>0</v>
      </c>
      <c r="BF28" s="23">
        <f t="shared" si="8"/>
        <v>0</v>
      </c>
      <c r="BG28" s="23">
        <f t="shared" si="8"/>
        <v>0</v>
      </c>
      <c r="BH28" s="23">
        <f t="shared" si="8"/>
        <v>0</v>
      </c>
      <c r="BI28" s="23">
        <f t="shared" si="8"/>
        <v>0</v>
      </c>
      <c r="BJ28" s="23">
        <f t="shared" si="8"/>
        <v>0</v>
      </c>
      <c r="BK28" s="23">
        <f t="shared" si="8"/>
        <v>0</v>
      </c>
      <c r="BL28" s="23">
        <f t="shared" si="8"/>
        <v>0</v>
      </c>
      <c r="BM28" s="23">
        <f t="shared" si="8"/>
        <v>0</v>
      </c>
    </row>
    <row r="29" spans="1:71" s="23" customFormat="1" x14ac:dyDescent="0.35">
      <c r="A29" s="129"/>
      <c r="B29" s="23" t="s">
        <v>109</v>
      </c>
      <c r="C29" s="103">
        <f>SUM(E29:BM29)</f>
        <v>0</v>
      </c>
      <c r="E29" s="23">
        <f>IF((E17-E16)&gt;$M$4,(E17-E16-$M$4)*E21,0)</f>
        <v>0</v>
      </c>
      <c r="F29" s="23">
        <f t="shared" ref="F29:BM29" si="9">IF((F17-F16)&gt;$M$4,(F17-F16-$M$4)*F21,0)</f>
        <v>0</v>
      </c>
      <c r="G29" s="23">
        <f>IF((G17-G16)&gt;$M$4,(G17-G16-$M$4)*G21,0)</f>
        <v>0</v>
      </c>
      <c r="H29" s="23">
        <f t="shared" si="9"/>
        <v>0</v>
      </c>
      <c r="I29" s="23">
        <f t="shared" si="9"/>
        <v>0</v>
      </c>
      <c r="J29" s="23">
        <f t="shared" si="9"/>
        <v>0</v>
      </c>
      <c r="K29" s="23">
        <f t="shared" si="9"/>
        <v>0</v>
      </c>
      <c r="L29" s="23">
        <f t="shared" si="9"/>
        <v>0</v>
      </c>
      <c r="M29" s="23">
        <f t="shared" si="9"/>
        <v>0</v>
      </c>
      <c r="N29" s="23">
        <f t="shared" si="9"/>
        <v>0</v>
      </c>
      <c r="O29" s="23">
        <f t="shared" si="9"/>
        <v>0</v>
      </c>
      <c r="P29" s="23">
        <f t="shared" si="9"/>
        <v>0</v>
      </c>
      <c r="Q29" s="23">
        <f t="shared" si="9"/>
        <v>0</v>
      </c>
      <c r="R29" s="23">
        <f t="shared" si="9"/>
        <v>0</v>
      </c>
      <c r="S29" s="23">
        <f t="shared" si="9"/>
        <v>0</v>
      </c>
      <c r="T29" s="23">
        <f t="shared" si="9"/>
        <v>0</v>
      </c>
      <c r="U29" s="23">
        <f t="shared" si="9"/>
        <v>0</v>
      </c>
      <c r="V29" s="23">
        <f t="shared" si="9"/>
        <v>0</v>
      </c>
      <c r="W29" s="23">
        <f t="shared" si="9"/>
        <v>0</v>
      </c>
      <c r="X29" s="23">
        <f t="shared" si="9"/>
        <v>0</v>
      </c>
      <c r="Y29" s="23">
        <f t="shared" si="9"/>
        <v>0</v>
      </c>
      <c r="Z29" s="23">
        <f t="shared" si="9"/>
        <v>0</v>
      </c>
      <c r="AA29" s="23">
        <f t="shared" si="9"/>
        <v>0</v>
      </c>
      <c r="AB29" s="23">
        <f t="shared" si="9"/>
        <v>0</v>
      </c>
      <c r="AC29" s="23">
        <f t="shared" si="9"/>
        <v>0</v>
      </c>
      <c r="AD29" s="23">
        <f t="shared" si="9"/>
        <v>0</v>
      </c>
      <c r="AE29" s="23">
        <f t="shared" si="9"/>
        <v>0</v>
      </c>
      <c r="AF29" s="23">
        <f t="shared" si="9"/>
        <v>0</v>
      </c>
      <c r="AG29" s="23">
        <f t="shared" si="9"/>
        <v>0</v>
      </c>
      <c r="AH29" s="23">
        <f t="shared" si="9"/>
        <v>0</v>
      </c>
      <c r="AI29" s="23">
        <f t="shared" si="9"/>
        <v>0</v>
      </c>
      <c r="AJ29" s="23">
        <f t="shared" si="9"/>
        <v>0</v>
      </c>
      <c r="AK29" s="23">
        <f t="shared" si="9"/>
        <v>0</v>
      </c>
      <c r="AL29" s="23">
        <f t="shared" si="9"/>
        <v>0</v>
      </c>
      <c r="AM29" s="23">
        <f t="shared" si="9"/>
        <v>0</v>
      </c>
      <c r="AN29" s="23">
        <f t="shared" si="9"/>
        <v>0</v>
      </c>
      <c r="AO29" s="23">
        <f t="shared" si="9"/>
        <v>0</v>
      </c>
      <c r="AP29" s="23">
        <f t="shared" si="9"/>
        <v>0</v>
      </c>
      <c r="AQ29" s="23">
        <f t="shared" si="9"/>
        <v>0</v>
      </c>
      <c r="AR29" s="23">
        <f t="shared" si="9"/>
        <v>0</v>
      </c>
      <c r="AS29" s="23">
        <f t="shared" si="9"/>
        <v>0</v>
      </c>
      <c r="AT29" s="23">
        <f t="shared" si="9"/>
        <v>0</v>
      </c>
      <c r="AU29" s="23">
        <f t="shared" si="9"/>
        <v>0</v>
      </c>
      <c r="AV29" s="23">
        <f t="shared" si="9"/>
        <v>0</v>
      </c>
      <c r="AW29" s="23">
        <f t="shared" si="9"/>
        <v>0</v>
      </c>
      <c r="AX29" s="23">
        <f t="shared" si="9"/>
        <v>0</v>
      </c>
      <c r="AY29" s="23">
        <f t="shared" si="9"/>
        <v>0</v>
      </c>
      <c r="AZ29" s="23">
        <f t="shared" si="9"/>
        <v>0</v>
      </c>
      <c r="BA29" s="23">
        <f t="shared" si="9"/>
        <v>0</v>
      </c>
      <c r="BB29" s="23">
        <f t="shared" si="9"/>
        <v>0</v>
      </c>
      <c r="BC29" s="23">
        <f t="shared" si="9"/>
        <v>0</v>
      </c>
      <c r="BD29" s="23">
        <f t="shared" si="9"/>
        <v>0</v>
      </c>
      <c r="BE29" s="23">
        <f t="shared" si="9"/>
        <v>0</v>
      </c>
      <c r="BF29" s="23">
        <f t="shared" si="9"/>
        <v>0</v>
      </c>
      <c r="BG29" s="23">
        <f t="shared" si="9"/>
        <v>0</v>
      </c>
      <c r="BH29" s="23">
        <f t="shared" si="9"/>
        <v>0</v>
      </c>
      <c r="BI29" s="23">
        <f t="shared" si="9"/>
        <v>0</v>
      </c>
      <c r="BJ29" s="23">
        <f t="shared" si="9"/>
        <v>0</v>
      </c>
      <c r="BK29" s="23">
        <f t="shared" si="9"/>
        <v>0</v>
      </c>
      <c r="BL29" s="23">
        <f t="shared" si="9"/>
        <v>0</v>
      </c>
      <c r="BM29" s="23">
        <f t="shared" si="9"/>
        <v>0</v>
      </c>
    </row>
    <row r="30" spans="1:71" x14ac:dyDescent="0.35">
      <c r="C30" s="109"/>
    </row>
    <row r="31" spans="1:71" s="23" customFormat="1" x14ac:dyDescent="0.35">
      <c r="A31" s="129"/>
      <c r="B31" s="23" t="s">
        <v>110</v>
      </c>
      <c r="C31" s="103"/>
    </row>
    <row r="32" spans="1:71" s="23" customFormat="1" x14ac:dyDescent="0.35">
      <c r="A32" s="129"/>
      <c r="B32" s="23" t="s">
        <v>25</v>
      </c>
      <c r="C32" s="107">
        <f>SUM(E32:BM32)</f>
        <v>408.28734720000017</v>
      </c>
      <c r="E32" s="10">
        <f>E17*0.23112</f>
        <v>6.6932352000000002</v>
      </c>
      <c r="F32" s="10">
        <f t="shared" ref="F32:BM32" si="10">F17*0.23112</f>
        <v>6.6932352000000002</v>
      </c>
      <c r="G32" s="10">
        <f t="shared" si="10"/>
        <v>6.6932352000000002</v>
      </c>
      <c r="H32" s="10">
        <f t="shared" si="10"/>
        <v>6.6932352000000002</v>
      </c>
      <c r="I32" s="10">
        <f t="shared" si="10"/>
        <v>6.6932352000000002</v>
      </c>
      <c r="J32" s="10">
        <f t="shared" si="10"/>
        <v>6.6932352000000002</v>
      </c>
      <c r="K32" s="10">
        <f t="shared" si="10"/>
        <v>6.6932352000000002</v>
      </c>
      <c r="L32" s="10">
        <f t="shared" si="10"/>
        <v>6.6932352000000002</v>
      </c>
      <c r="M32" s="10">
        <f t="shared" si="10"/>
        <v>6.6932352000000002</v>
      </c>
      <c r="N32" s="10">
        <f t="shared" si="10"/>
        <v>6.6932352000000002</v>
      </c>
      <c r="O32" s="10">
        <f t="shared" si="10"/>
        <v>6.6932352000000002</v>
      </c>
      <c r="P32" s="10">
        <f t="shared" si="10"/>
        <v>6.6932352000000002</v>
      </c>
      <c r="Q32" s="10">
        <f t="shared" si="10"/>
        <v>6.6932352000000002</v>
      </c>
      <c r="R32" s="10">
        <f t="shared" si="10"/>
        <v>6.6932352000000002</v>
      </c>
      <c r="S32" s="10">
        <f t="shared" si="10"/>
        <v>6.6932352000000002</v>
      </c>
      <c r="T32" s="10">
        <f t="shared" si="10"/>
        <v>6.6932352000000002</v>
      </c>
      <c r="U32" s="10">
        <f t="shared" si="10"/>
        <v>6.6932352000000002</v>
      </c>
      <c r="V32" s="10">
        <f t="shared" si="10"/>
        <v>6.6932352000000002</v>
      </c>
      <c r="W32" s="10">
        <f t="shared" si="10"/>
        <v>6.6932352000000002</v>
      </c>
      <c r="X32" s="10">
        <f t="shared" si="10"/>
        <v>6.6932352000000002</v>
      </c>
      <c r="Y32" s="10">
        <f t="shared" si="10"/>
        <v>6.6932352000000002</v>
      </c>
      <c r="Z32" s="10">
        <f t="shared" si="10"/>
        <v>6.6932352000000002</v>
      </c>
      <c r="AA32" s="10">
        <f t="shared" si="10"/>
        <v>6.6932352000000002</v>
      </c>
      <c r="AB32" s="10">
        <f t="shared" si="10"/>
        <v>6.6932352000000002</v>
      </c>
      <c r="AC32" s="10">
        <f t="shared" si="10"/>
        <v>6.6932352000000002</v>
      </c>
      <c r="AD32" s="10">
        <f t="shared" si="10"/>
        <v>6.6932352000000002</v>
      </c>
      <c r="AE32" s="10">
        <f t="shared" si="10"/>
        <v>6.6932352000000002</v>
      </c>
      <c r="AF32" s="10">
        <f t="shared" si="10"/>
        <v>6.6932352000000002</v>
      </c>
      <c r="AG32" s="10">
        <f t="shared" si="10"/>
        <v>6.6932352000000002</v>
      </c>
      <c r="AH32" s="10">
        <f t="shared" si="10"/>
        <v>6.6932352000000002</v>
      </c>
      <c r="AI32" s="10">
        <f t="shared" si="10"/>
        <v>6.6932352000000002</v>
      </c>
      <c r="AJ32" s="10">
        <f t="shared" si="10"/>
        <v>6.6932352000000002</v>
      </c>
      <c r="AK32" s="10">
        <f t="shared" si="10"/>
        <v>6.6932352000000002</v>
      </c>
      <c r="AL32" s="10">
        <f t="shared" si="10"/>
        <v>6.6932352000000002</v>
      </c>
      <c r="AM32" s="10">
        <f t="shared" si="10"/>
        <v>6.6932352000000002</v>
      </c>
      <c r="AN32" s="10">
        <f t="shared" si="10"/>
        <v>6.6932352000000002</v>
      </c>
      <c r="AO32" s="10">
        <f t="shared" si="10"/>
        <v>6.6932352000000002</v>
      </c>
      <c r="AP32" s="10">
        <f t="shared" si="10"/>
        <v>6.6932352000000002</v>
      </c>
      <c r="AQ32" s="10">
        <f t="shared" si="10"/>
        <v>6.6932352000000002</v>
      </c>
      <c r="AR32" s="10">
        <f t="shared" si="10"/>
        <v>6.6932352000000002</v>
      </c>
      <c r="AS32" s="10">
        <f t="shared" si="10"/>
        <v>6.6932352000000002</v>
      </c>
      <c r="AT32" s="10">
        <f t="shared" si="10"/>
        <v>6.6932352000000002</v>
      </c>
      <c r="AU32" s="10">
        <f t="shared" si="10"/>
        <v>6.6932352000000002</v>
      </c>
      <c r="AV32" s="10">
        <f t="shared" si="10"/>
        <v>6.6932352000000002</v>
      </c>
      <c r="AW32" s="10">
        <f t="shared" si="10"/>
        <v>6.6932352000000002</v>
      </c>
      <c r="AX32" s="10">
        <f t="shared" si="10"/>
        <v>6.6932352000000002</v>
      </c>
      <c r="AY32" s="10">
        <f t="shared" si="10"/>
        <v>6.6932352000000002</v>
      </c>
      <c r="AZ32" s="10">
        <f t="shared" si="10"/>
        <v>6.6932352000000002</v>
      </c>
      <c r="BA32" s="10">
        <f t="shared" si="10"/>
        <v>6.6932352000000002</v>
      </c>
      <c r="BB32" s="10">
        <f t="shared" si="10"/>
        <v>6.6932352000000002</v>
      </c>
      <c r="BC32" s="10">
        <f t="shared" si="10"/>
        <v>6.6932352000000002</v>
      </c>
      <c r="BD32" s="10">
        <f t="shared" si="10"/>
        <v>6.6932352000000002</v>
      </c>
      <c r="BE32" s="10">
        <f t="shared" si="10"/>
        <v>6.6932352000000002</v>
      </c>
      <c r="BF32" s="10">
        <f t="shared" si="10"/>
        <v>6.6932352000000002</v>
      </c>
      <c r="BG32" s="10">
        <f t="shared" si="10"/>
        <v>6.6932352000000002</v>
      </c>
      <c r="BH32" s="10">
        <f t="shared" si="10"/>
        <v>6.6932352000000002</v>
      </c>
      <c r="BI32" s="10">
        <f t="shared" si="10"/>
        <v>6.6932352000000002</v>
      </c>
      <c r="BJ32" s="10">
        <f t="shared" si="10"/>
        <v>6.6932352000000002</v>
      </c>
      <c r="BK32" s="10">
        <f t="shared" si="10"/>
        <v>6.6932352000000002</v>
      </c>
      <c r="BL32" s="10">
        <f t="shared" si="10"/>
        <v>6.6932352000000002</v>
      </c>
      <c r="BM32" s="10">
        <f t="shared" si="10"/>
        <v>6.6932352000000002</v>
      </c>
    </row>
    <row r="33" spans="1:71" s="23" customFormat="1" x14ac:dyDescent="0.35">
      <c r="A33" s="129"/>
      <c r="B33" s="23" t="s">
        <v>111</v>
      </c>
      <c r="C33" s="114"/>
      <c r="E33" s="5" t="e" cm="1">
        <f t="array" ref="E33">(#REF!*E31(#REF!*1000)+(#REF!*1000)*#REF!)/1000</f>
        <v>#REF!</v>
      </c>
      <c r="F33" s="5" t="e">
        <f>(#REF!*(#REF!*1000)+(#REF!*1000)*#REF!)/1000</f>
        <v>#REF!</v>
      </c>
      <c r="G33" s="5" t="e">
        <f>(#REF!*(#REF!*1000)+(#REF!*1000)*#REF!)/1000</f>
        <v>#REF!</v>
      </c>
      <c r="H33" s="5" t="e">
        <f>(#REF!*(#REF!*1000)+(#REF!*1000)*#REF!)/1000</f>
        <v>#REF!</v>
      </c>
      <c r="I33" s="5" t="e">
        <f>(#REF!*(#REF!*1000)+(#REF!*1000)*#REF!)/1000</f>
        <v>#REF!</v>
      </c>
      <c r="J33" s="5" t="e">
        <f>(#REF!*(#REF!*1000)+(#REF!*1000)*#REF!)/1000</f>
        <v>#REF!</v>
      </c>
      <c r="K33" s="5" t="e">
        <f>(#REF!*(#REF!*1000)+(#REF!*1000)*#REF!)/1000</f>
        <v>#REF!</v>
      </c>
      <c r="L33" s="5" t="e">
        <f>(#REF!*(#REF!*1000)+(#REF!*1000)*#REF!)/1000</f>
        <v>#REF!</v>
      </c>
      <c r="M33" s="5" t="e">
        <f>(#REF!*(#REF!*1000)+(#REF!*1000)*#REF!)/1000</f>
        <v>#REF!</v>
      </c>
      <c r="N33" s="5" t="e">
        <f>(#REF!*(#REF!*1000)+(#REF!*1000)*#REF!)/1000</f>
        <v>#REF!</v>
      </c>
      <c r="O33" s="5" t="e">
        <f>(#REF!*(#REF!*1000)+(#REF!*1000)*#REF!)/1000</f>
        <v>#REF!</v>
      </c>
      <c r="P33" s="5" t="e">
        <f>(#REF!*(#REF!*1000)+(#REF!*1000)*#REF!)/1000</f>
        <v>#REF!</v>
      </c>
      <c r="Q33" s="5" t="e">
        <f>(#REF!*(#REF!*1000)+(#REF!*1000)*#REF!)/1000</f>
        <v>#REF!</v>
      </c>
      <c r="R33" s="5" t="e">
        <f>(#REF!*(#REF!*1000)+(#REF!*1000)*#REF!)/1000</f>
        <v>#REF!</v>
      </c>
      <c r="S33" s="5" t="e">
        <f>(#REF!*(#REF!*1000)+(#REF!*1000)*#REF!)/1000</f>
        <v>#REF!</v>
      </c>
      <c r="T33" s="5" t="e">
        <f>(#REF!*(#REF!*1000)+(#REF!*1000)*#REF!)/1000</f>
        <v>#REF!</v>
      </c>
      <c r="U33" s="5" t="e">
        <f>(#REF!*(#REF!*1000)+(#REF!*1000)*#REF!)/1000</f>
        <v>#REF!</v>
      </c>
      <c r="V33" s="5" t="e">
        <f>(#REF!*(#REF!*1000)+(#REF!*1000)*#REF!)/1000</f>
        <v>#REF!</v>
      </c>
      <c r="W33" s="5" t="e">
        <f>(#REF!*(#REF!*1000)+(#REF!*1000)*#REF!)/1000</f>
        <v>#REF!</v>
      </c>
      <c r="X33" s="5" t="e">
        <f>(#REF!*(#REF!*1000)+(#REF!*1000)*#REF!)/1000</f>
        <v>#REF!</v>
      </c>
      <c r="Y33" s="5" t="e">
        <f>(#REF!*(#REF!*1000)+(#REF!*1000)*#REF!)/1000</f>
        <v>#REF!</v>
      </c>
      <c r="Z33" s="5" t="e">
        <f>(#REF!*(#REF!*1000)+(#REF!*1000)*#REF!)/1000</f>
        <v>#REF!</v>
      </c>
      <c r="AA33" s="5" t="e">
        <f>(#REF!*(#REF!*1000)+(#REF!*1000)*#REF!)/1000</f>
        <v>#REF!</v>
      </c>
      <c r="AB33" s="5" t="e">
        <f>(#REF!*(#REF!*1000)+(#REF!*1000)*#REF!)/1000</f>
        <v>#REF!</v>
      </c>
      <c r="AC33" s="5" t="e">
        <f>(#REF!*(#REF!*1000)+(#REF!*1000)*#REF!)/1000</f>
        <v>#REF!</v>
      </c>
      <c r="AD33" s="5" t="e">
        <f>(#REF!*(#REF!*1000)+(#REF!*1000)*#REF!)/1000</f>
        <v>#REF!</v>
      </c>
      <c r="AE33" s="5" t="e">
        <f>(#REF!*(#REF!*1000)+(#REF!*1000)*#REF!)/1000</f>
        <v>#REF!</v>
      </c>
      <c r="AF33" s="5" t="e">
        <f>(#REF!*(#REF!*1000)+(#REF!*1000)*#REF!)/1000</f>
        <v>#REF!</v>
      </c>
      <c r="AG33" s="5" t="e">
        <f>(#REF!*(#REF!*1000)+(#REF!*1000)*#REF!)/1000</f>
        <v>#REF!</v>
      </c>
      <c r="AH33" s="5" t="e">
        <f>(#REF!*(#REF!*1000)+(#REF!*1000)*#REF!)/1000</f>
        <v>#REF!</v>
      </c>
      <c r="AI33" s="5" t="e">
        <f>(#REF!*(#REF!*1000)+(#REF!*1000)*#REF!)/1000</f>
        <v>#REF!</v>
      </c>
      <c r="AJ33" s="5" t="e">
        <f>(#REF!*(#REF!*1000)+(#REF!*1000)*#REF!)/1000</f>
        <v>#REF!</v>
      </c>
      <c r="AK33" s="5" t="e">
        <f>(#REF!*(#REF!*1000)+(#REF!*1000)*#REF!)/1000</f>
        <v>#REF!</v>
      </c>
      <c r="AL33" s="5" t="e">
        <f>(#REF!*(#REF!*1000)+(#REF!*1000)*#REF!)/1000</f>
        <v>#REF!</v>
      </c>
      <c r="AM33" s="5" t="e">
        <f>(#REF!*(#REF!*1000)+(#REF!*1000)*#REF!)/1000</f>
        <v>#REF!</v>
      </c>
      <c r="AN33" s="5" t="e">
        <f>(#REF!*(#REF!*1000)+(#REF!*1000)*#REF!)/1000</f>
        <v>#REF!</v>
      </c>
      <c r="AO33" s="5" t="e">
        <f>(#REF!*(#REF!*1000)+(#REF!*1000)*#REF!)/1000</f>
        <v>#REF!</v>
      </c>
      <c r="AP33" s="5" t="e">
        <f>(#REF!*(#REF!*1000)+(#REF!*1000)*#REF!)/1000</f>
        <v>#REF!</v>
      </c>
      <c r="AQ33" s="5" t="e">
        <f>(#REF!*(#REF!*1000)+(#REF!*1000)*#REF!)/1000</f>
        <v>#REF!</v>
      </c>
      <c r="AR33" s="5" t="e">
        <f>(#REF!*(#REF!*1000)+(#REF!*1000)*#REF!)/1000</f>
        <v>#REF!</v>
      </c>
      <c r="AS33" s="5" t="e">
        <f>(#REF!*(#REF!*1000)+(#REF!*1000)*#REF!)/1000</f>
        <v>#REF!</v>
      </c>
      <c r="AT33" s="5" t="e">
        <f>(#REF!*(#REF!*1000)+(#REF!*1000)*#REF!)/1000</f>
        <v>#REF!</v>
      </c>
      <c r="AU33" s="5" t="e">
        <f>(#REF!*(#REF!*1000)+(#REF!*1000)*#REF!)/1000</f>
        <v>#REF!</v>
      </c>
      <c r="AV33" s="5" t="e">
        <f>(#REF!*(#REF!*1000)+(#REF!*1000)*#REF!)/1000</f>
        <v>#REF!</v>
      </c>
      <c r="AW33" s="5" t="e">
        <f>(#REF!*(#REF!*1000)+(#REF!*1000)*#REF!)/1000</f>
        <v>#REF!</v>
      </c>
      <c r="AX33" s="5" t="e">
        <f>(#REF!*(#REF!*1000)+(#REF!*1000)*#REF!)/1000</f>
        <v>#REF!</v>
      </c>
      <c r="AY33" s="5" t="e">
        <f>(#REF!*(#REF!*1000)+(#REF!*1000)*#REF!)/1000</f>
        <v>#REF!</v>
      </c>
      <c r="AZ33" s="5" t="e">
        <f>(#REF!*(#REF!*1000)+(#REF!*1000)*#REF!)/1000</f>
        <v>#REF!</v>
      </c>
      <c r="BA33" s="5" t="e">
        <f>(#REF!*(#REF!*1000)+(#REF!*1000)*#REF!)/1000</f>
        <v>#REF!</v>
      </c>
      <c r="BB33" s="5" t="e">
        <f>(#REF!*(#REF!*1000)+(#REF!*1000)*#REF!)/1000</f>
        <v>#REF!</v>
      </c>
      <c r="BC33" s="5" t="e">
        <f>(#REF!*(#REF!*1000)+(#REF!*1000)*#REF!)/1000</f>
        <v>#REF!</v>
      </c>
      <c r="BD33" s="5" t="e">
        <f>(#REF!*(#REF!*1000)+(#REF!*1000)*#REF!)/1000</f>
        <v>#REF!</v>
      </c>
      <c r="BE33" s="5" t="e">
        <f>(#REF!*(#REF!*1000)+(#REF!*1000)*#REF!)/1000</f>
        <v>#REF!</v>
      </c>
      <c r="BF33" s="5" t="e">
        <f>(#REF!*(#REF!*1000)+(#REF!*1000)*#REF!)/1000</f>
        <v>#REF!</v>
      </c>
      <c r="BG33" s="5" t="e">
        <f>(#REF!*(#REF!*1000)+(#REF!*1000)*#REF!)/1000</f>
        <v>#REF!</v>
      </c>
      <c r="BH33" s="5" t="e">
        <f>(#REF!*(#REF!*1000)+(#REF!*1000)*#REF!)/1000</f>
        <v>#REF!</v>
      </c>
      <c r="BI33" s="5" t="e">
        <f>(#REF!*(#REF!*1000)+(#REF!*1000)*#REF!)/1000</f>
        <v>#REF!</v>
      </c>
      <c r="BJ33" s="5" t="e">
        <f>(#REF!*(#REF!*1000)+(#REF!*1000)*#REF!)/1000</f>
        <v>#REF!</v>
      </c>
      <c r="BK33" s="5" t="e">
        <f>(#REF!*(#REF!*1000)+(#REF!*1000)*#REF!)/1000</f>
        <v>#REF!</v>
      </c>
      <c r="BL33" s="5" t="e">
        <f>(#REF!*(#REF!*1000)+(#REF!*1000)*#REF!)/1000</f>
        <v>#REF!</v>
      </c>
      <c r="BM33" s="5" t="e">
        <f>(#REF!*(#REF!*1000)+(#REF!*1000)*#REF!)/1000</f>
        <v>#REF!</v>
      </c>
    </row>
    <row r="34" spans="1:71" s="5" customFormat="1" x14ac:dyDescent="0.35">
      <c r="A34" s="113"/>
      <c r="B34" s="22" t="s">
        <v>93</v>
      </c>
      <c r="C34" s="110"/>
      <c r="D34" s="34"/>
      <c r="E34" s="22"/>
      <c r="F34" s="23" t="e">
        <f>+#REF!+#REF!</f>
        <v>#REF!</v>
      </c>
      <c r="G34" s="23" t="e">
        <f>IF(G7&gt;0,#REF!+ F34, 0)</f>
        <v>#REF!</v>
      </c>
      <c r="H34" s="23" t="e">
        <f>IF(H7&gt;0,#REF!+ G34, 0)</f>
        <v>#REF!</v>
      </c>
      <c r="I34" s="23" t="e">
        <f>IF(I7&gt;0,#REF!+ H34, 0)</f>
        <v>#REF!</v>
      </c>
      <c r="J34" s="23" t="e">
        <f>IF(J7&gt;0,#REF!+ I34, 0)</f>
        <v>#REF!</v>
      </c>
      <c r="K34" s="23" t="e">
        <f>IF(K7&gt;0,#REF!+ J34, 0)</f>
        <v>#REF!</v>
      </c>
      <c r="L34" s="23" t="e">
        <f>IF(L7&gt;0,#REF!+ K34, 0)</f>
        <v>#REF!</v>
      </c>
      <c r="M34" s="23" t="e">
        <f>IF(M7&gt;0,#REF!+ L34, 0)</f>
        <v>#REF!</v>
      </c>
      <c r="N34" s="23" t="e">
        <f>IF(N7&gt;0,#REF!+ M34, 0)</f>
        <v>#REF!</v>
      </c>
      <c r="O34" s="23" t="e">
        <f>IF(O7&gt;0,#REF!+ N34, 0)</f>
        <v>#REF!</v>
      </c>
      <c r="P34" s="23" t="e">
        <f>IF(P7&gt;0,#REF!+ O34, 0)</f>
        <v>#REF!</v>
      </c>
      <c r="Q34" s="23" t="e">
        <f>IF(Q7&gt;0,#REF!+ P34, 0)</f>
        <v>#REF!</v>
      </c>
      <c r="R34" s="23" t="e">
        <f>IF(R7&gt;0,#REF!+ Q34, 0)</f>
        <v>#REF!</v>
      </c>
      <c r="S34" s="23" t="e">
        <f>IF(S7&gt;0,#REF!+ R34, 0)</f>
        <v>#REF!</v>
      </c>
      <c r="T34" s="23" t="e">
        <f>IF(T7&gt;0,#REF!+ S34, 0)</f>
        <v>#REF!</v>
      </c>
      <c r="U34" s="23" t="e">
        <f>IF(U7&gt;0,#REF!+ T34, 0)</f>
        <v>#REF!</v>
      </c>
      <c r="V34" s="23" t="e">
        <f>IF(V7&gt;0,#REF!+ U34, 0)</f>
        <v>#REF!</v>
      </c>
      <c r="W34" s="23" t="e">
        <f>IF(W7&gt;0,#REF!+ V34, 0)</f>
        <v>#REF!</v>
      </c>
      <c r="X34" s="23" t="e">
        <f>IF(X7&gt;0,#REF!+ W34, 0)</f>
        <v>#REF!</v>
      </c>
      <c r="Y34" s="23" t="e">
        <f>IF(Y7&gt;0,#REF!+ X34, 0)</f>
        <v>#REF!</v>
      </c>
      <c r="Z34" s="23" t="e">
        <f>IF(Z7&gt;0,#REF!+ Y34, 0)</f>
        <v>#REF!</v>
      </c>
      <c r="AA34" s="23" t="e">
        <f>IF(AA7&gt;0,#REF!+ Z34, 0)</f>
        <v>#REF!</v>
      </c>
      <c r="AB34" s="23" t="e">
        <f>IF(AB7&gt;0,#REF!+ AA34, 0)</f>
        <v>#REF!</v>
      </c>
      <c r="AC34" s="23" t="e">
        <f>IF(AC7&gt;0,#REF!+ AB34, 0)</f>
        <v>#REF!</v>
      </c>
      <c r="AD34" s="23" t="e">
        <f>IF(AD7&gt;0,#REF!+ AC34, 0)</f>
        <v>#REF!</v>
      </c>
      <c r="AE34" s="23" t="e">
        <f>IF(AE7&gt;0,#REF!+ AD34, 0)</f>
        <v>#REF!</v>
      </c>
      <c r="AF34" s="23" t="e">
        <f>IF(AF7&gt;0,#REF!+ AE34, 0)</f>
        <v>#REF!</v>
      </c>
      <c r="AG34" s="23" t="e">
        <f>IF(AG7&gt;0,#REF!+ AF34, 0)</f>
        <v>#REF!</v>
      </c>
      <c r="AH34" s="23" t="e">
        <f>IF(AH7&gt;0,#REF!+ AG34, 0)</f>
        <v>#REF!</v>
      </c>
      <c r="AI34" s="23" t="e">
        <f>IF(AI7&gt;0,#REF!+ AH34, 0)</f>
        <v>#REF!</v>
      </c>
      <c r="AJ34" s="23" t="e">
        <f>IF(AJ7&gt;0,#REF!+ AI34, 0)</f>
        <v>#REF!</v>
      </c>
      <c r="AK34" s="23" t="e">
        <f>IF(AK7&gt;0,#REF!+ AJ34, 0)</f>
        <v>#REF!</v>
      </c>
      <c r="AL34" s="23" t="e">
        <f>IF(AL7&gt;0,#REF!+ AK34, 0)</f>
        <v>#REF!</v>
      </c>
      <c r="AM34" s="23" t="e">
        <f>IF(AM7&gt;0,#REF!+ AL34, 0)</f>
        <v>#REF!</v>
      </c>
      <c r="AN34" s="23" t="e">
        <f>IF(AN7&gt;0,#REF!+ AM34, 0)</f>
        <v>#REF!</v>
      </c>
      <c r="AO34" s="23" t="e">
        <f>IF(AO7&gt;0,#REF!+ AN34, 0)</f>
        <v>#REF!</v>
      </c>
      <c r="AP34" s="23" t="e">
        <f>IF(AP7&gt;0,#REF!+ AO34, 0)</f>
        <v>#REF!</v>
      </c>
      <c r="AQ34" s="23" t="e">
        <f>IF(AQ7&gt;0,#REF!+ AP34, 0)</f>
        <v>#REF!</v>
      </c>
      <c r="AR34" s="23" t="e">
        <f>IF(AR7&gt;0,#REF!+ AQ34, 0)</f>
        <v>#REF!</v>
      </c>
      <c r="AS34" s="23" t="e">
        <f>IF(AS7&gt;0,#REF!+ AR34, 0)</f>
        <v>#REF!</v>
      </c>
      <c r="AT34" s="23" t="e">
        <f>IF(AT7&gt;0,#REF!+ AS34, 0)</f>
        <v>#REF!</v>
      </c>
      <c r="AU34" s="23" t="e">
        <f>IF(AU7&gt;0,#REF!+ AT34, 0)</f>
        <v>#REF!</v>
      </c>
      <c r="AV34" s="23" t="e">
        <f>IF(AV7&gt;0,#REF!+ AU34, 0)</f>
        <v>#REF!</v>
      </c>
      <c r="AW34" s="23" t="e">
        <f>IF(AW7&gt;0,#REF!+ AV34, 0)</f>
        <v>#REF!</v>
      </c>
      <c r="AX34" s="23" t="e">
        <f>IF(AX7&gt;0,#REF!+ AW34, 0)</f>
        <v>#REF!</v>
      </c>
      <c r="AY34" s="23" t="e">
        <f>IF(AY7&gt;0,#REF!+ AX34, 0)</f>
        <v>#REF!</v>
      </c>
      <c r="AZ34" s="23" t="e">
        <f>IF(AZ7&gt;0,#REF!+ AY34, 0)</f>
        <v>#REF!</v>
      </c>
      <c r="BA34" s="23" t="e">
        <f>IF(BA7&gt;0,#REF!+ AZ34, 0)</f>
        <v>#REF!</v>
      </c>
      <c r="BB34" s="23" t="e">
        <f>IF(BB7&gt;0,#REF!+ BA34, 0)</f>
        <v>#REF!</v>
      </c>
      <c r="BC34" s="23" t="e">
        <f>IF(BC7&gt;0,#REF!+ BB34, 0)</f>
        <v>#REF!</v>
      </c>
      <c r="BD34" s="23" t="e">
        <f>IF(BD7&gt;0,#REF!+ BC34, 0)</f>
        <v>#REF!</v>
      </c>
      <c r="BE34" s="23" t="e">
        <f>IF(BE7&gt;0,#REF!+ BD34, 0)</f>
        <v>#REF!</v>
      </c>
      <c r="BF34" s="23" t="e">
        <f>IF(BF7&gt;0,#REF!+ BE34, 0)</f>
        <v>#REF!</v>
      </c>
      <c r="BG34" s="23" t="e">
        <f>IF(BG7&gt;0,#REF!+ BF34, 0)</f>
        <v>#REF!</v>
      </c>
      <c r="BH34" s="23" t="e">
        <f>IF(BH7&gt;0,#REF!+ BG34, 0)</f>
        <v>#REF!</v>
      </c>
      <c r="BI34" s="23" t="e">
        <f>IF(BI7&gt;0,#REF!+ BH34, 0)</f>
        <v>#REF!</v>
      </c>
      <c r="BJ34" s="23" t="e">
        <f>IF(BJ7&gt;0,#REF!+ BI34, 0)</f>
        <v>#REF!</v>
      </c>
      <c r="BK34" s="23" t="e">
        <f>IF(BK7&gt;0,#REF!+ BJ34, 0)</f>
        <v>#REF!</v>
      </c>
      <c r="BL34" s="23" t="e">
        <f>IF(BL7&gt;0,#REF!+ BK34, 0)</f>
        <v>#REF!</v>
      </c>
      <c r="BM34" s="23" t="e">
        <f>IF(BM7&gt;0,#REF!+ BL34, 0)</f>
        <v>#REF!</v>
      </c>
      <c r="BN34" s="23"/>
    </row>
    <row r="35" spans="1:71" s="23" customFormat="1" x14ac:dyDescent="0.35">
      <c r="A35" s="129"/>
      <c r="C35" s="103"/>
    </row>
    <row r="36" spans="1:71" s="24" customFormat="1" ht="11.25" x14ac:dyDescent="0.3">
      <c r="A36" s="128"/>
      <c r="B36" s="24" t="s">
        <v>112</v>
      </c>
      <c r="C36" s="103">
        <f>SUM(E36:BM36)</f>
        <v>176656</v>
      </c>
      <c r="E36" s="24">
        <f>E27+E28+E29+E57</f>
        <v>2896</v>
      </c>
      <c r="F36" s="24">
        <f t="shared" ref="F36:BM36" si="11">F27+F28+F29+F57</f>
        <v>2896</v>
      </c>
      <c r="G36" s="24">
        <f t="shared" si="11"/>
        <v>2896</v>
      </c>
      <c r="H36" s="24">
        <f t="shared" si="11"/>
        <v>2896</v>
      </c>
      <c r="I36" s="24">
        <f t="shared" si="11"/>
        <v>2896</v>
      </c>
      <c r="J36" s="24">
        <f t="shared" si="11"/>
        <v>2896</v>
      </c>
      <c r="K36" s="24">
        <f t="shared" si="11"/>
        <v>2896</v>
      </c>
      <c r="L36" s="24">
        <f t="shared" si="11"/>
        <v>2896</v>
      </c>
      <c r="M36" s="24">
        <f t="shared" si="11"/>
        <v>2896</v>
      </c>
      <c r="N36" s="24">
        <f t="shared" si="11"/>
        <v>2896</v>
      </c>
      <c r="O36" s="24">
        <f t="shared" si="11"/>
        <v>2896</v>
      </c>
      <c r="P36" s="24">
        <f t="shared" si="11"/>
        <v>2896</v>
      </c>
      <c r="Q36" s="24">
        <f t="shared" si="11"/>
        <v>2896</v>
      </c>
      <c r="R36" s="24">
        <f t="shared" si="11"/>
        <v>2896</v>
      </c>
      <c r="S36" s="24">
        <f t="shared" si="11"/>
        <v>2896</v>
      </c>
      <c r="T36" s="24">
        <f t="shared" si="11"/>
        <v>2896</v>
      </c>
      <c r="U36" s="24">
        <f t="shared" si="11"/>
        <v>2896</v>
      </c>
      <c r="V36" s="24">
        <f t="shared" si="11"/>
        <v>2896</v>
      </c>
      <c r="W36" s="24">
        <f t="shared" si="11"/>
        <v>2896</v>
      </c>
      <c r="X36" s="24">
        <f t="shared" si="11"/>
        <v>2896</v>
      </c>
      <c r="Y36" s="24">
        <f t="shared" si="11"/>
        <v>2896</v>
      </c>
      <c r="Z36" s="24">
        <f t="shared" si="11"/>
        <v>2896</v>
      </c>
      <c r="AA36" s="24">
        <f t="shared" si="11"/>
        <v>2896</v>
      </c>
      <c r="AB36" s="24">
        <f t="shared" si="11"/>
        <v>2896</v>
      </c>
      <c r="AC36" s="24">
        <f t="shared" si="11"/>
        <v>2896</v>
      </c>
      <c r="AD36" s="24">
        <f t="shared" si="11"/>
        <v>2896</v>
      </c>
      <c r="AE36" s="24">
        <f t="shared" si="11"/>
        <v>2896</v>
      </c>
      <c r="AF36" s="24">
        <f t="shared" si="11"/>
        <v>2896</v>
      </c>
      <c r="AG36" s="24">
        <f t="shared" si="11"/>
        <v>2896</v>
      </c>
      <c r="AH36" s="24">
        <f t="shared" si="11"/>
        <v>2896</v>
      </c>
      <c r="AI36" s="24">
        <f t="shared" si="11"/>
        <v>2896</v>
      </c>
      <c r="AJ36" s="24">
        <f t="shared" si="11"/>
        <v>2896</v>
      </c>
      <c r="AK36" s="24">
        <f t="shared" si="11"/>
        <v>2896</v>
      </c>
      <c r="AL36" s="24">
        <f t="shared" si="11"/>
        <v>2896</v>
      </c>
      <c r="AM36" s="24">
        <f t="shared" si="11"/>
        <v>2896</v>
      </c>
      <c r="AN36" s="24">
        <f t="shared" si="11"/>
        <v>2896</v>
      </c>
      <c r="AO36" s="24">
        <f t="shared" si="11"/>
        <v>2896</v>
      </c>
      <c r="AP36" s="24">
        <f t="shared" si="11"/>
        <v>2896</v>
      </c>
      <c r="AQ36" s="24">
        <f t="shared" si="11"/>
        <v>2896</v>
      </c>
      <c r="AR36" s="24">
        <f t="shared" si="11"/>
        <v>2896</v>
      </c>
      <c r="AS36" s="24">
        <f t="shared" si="11"/>
        <v>2896</v>
      </c>
      <c r="AT36" s="24">
        <f t="shared" si="11"/>
        <v>2896</v>
      </c>
      <c r="AU36" s="24">
        <f t="shared" si="11"/>
        <v>2896</v>
      </c>
      <c r="AV36" s="24">
        <f t="shared" si="11"/>
        <v>2896</v>
      </c>
      <c r="AW36" s="24">
        <f t="shared" si="11"/>
        <v>2896</v>
      </c>
      <c r="AX36" s="24">
        <f t="shared" si="11"/>
        <v>2896</v>
      </c>
      <c r="AY36" s="24">
        <f t="shared" si="11"/>
        <v>2896</v>
      </c>
      <c r="AZ36" s="24">
        <f t="shared" si="11"/>
        <v>2896</v>
      </c>
      <c r="BA36" s="24">
        <f t="shared" si="11"/>
        <v>2896</v>
      </c>
      <c r="BB36" s="24">
        <f t="shared" si="11"/>
        <v>2896</v>
      </c>
      <c r="BC36" s="24">
        <f t="shared" si="11"/>
        <v>2896</v>
      </c>
      <c r="BD36" s="24">
        <f t="shared" si="11"/>
        <v>2896</v>
      </c>
      <c r="BE36" s="24">
        <f t="shared" si="11"/>
        <v>2896</v>
      </c>
      <c r="BF36" s="24">
        <f t="shared" si="11"/>
        <v>2896</v>
      </c>
      <c r="BG36" s="24">
        <f t="shared" si="11"/>
        <v>2896</v>
      </c>
      <c r="BH36" s="24">
        <f t="shared" si="11"/>
        <v>2896</v>
      </c>
      <c r="BI36" s="24">
        <f t="shared" si="11"/>
        <v>2896</v>
      </c>
      <c r="BJ36" s="24">
        <f t="shared" si="11"/>
        <v>2896</v>
      </c>
      <c r="BK36" s="24">
        <f t="shared" si="11"/>
        <v>2896</v>
      </c>
      <c r="BL36" s="24">
        <f t="shared" si="11"/>
        <v>2896</v>
      </c>
      <c r="BM36" s="24">
        <f t="shared" si="11"/>
        <v>2896</v>
      </c>
    </row>
    <row r="37" spans="1:71" x14ac:dyDescent="0.35">
      <c r="B37" s="4" t="s">
        <v>113</v>
      </c>
      <c r="C37" s="103"/>
      <c r="D37" s="5"/>
      <c r="E37" s="5">
        <f>E36</f>
        <v>2896</v>
      </c>
      <c r="F37" s="5">
        <f>F36+E37</f>
        <v>5792</v>
      </c>
      <c r="G37" s="5">
        <f t="shared" ref="G37:BM37" si="12">G36+F37</f>
        <v>8688</v>
      </c>
      <c r="H37" s="5">
        <f t="shared" si="12"/>
        <v>11584</v>
      </c>
      <c r="I37" s="5">
        <f t="shared" si="12"/>
        <v>14480</v>
      </c>
      <c r="J37" s="5">
        <f t="shared" si="12"/>
        <v>17376</v>
      </c>
      <c r="K37" s="5">
        <f t="shared" si="12"/>
        <v>20272</v>
      </c>
      <c r="L37" s="5">
        <f t="shared" si="12"/>
        <v>23168</v>
      </c>
      <c r="M37" s="5">
        <f t="shared" si="12"/>
        <v>26064</v>
      </c>
      <c r="N37" s="5">
        <f t="shared" si="12"/>
        <v>28960</v>
      </c>
      <c r="O37" s="5">
        <f t="shared" si="12"/>
        <v>31856</v>
      </c>
      <c r="P37" s="5">
        <f t="shared" si="12"/>
        <v>34752</v>
      </c>
      <c r="Q37" s="5">
        <f t="shared" si="12"/>
        <v>37648</v>
      </c>
      <c r="R37" s="5">
        <f t="shared" si="12"/>
        <v>40544</v>
      </c>
      <c r="S37" s="5">
        <f t="shared" si="12"/>
        <v>43440</v>
      </c>
      <c r="T37" s="5">
        <f t="shared" si="12"/>
        <v>46336</v>
      </c>
      <c r="U37" s="5">
        <f t="shared" si="12"/>
        <v>49232</v>
      </c>
      <c r="V37" s="5">
        <f t="shared" si="12"/>
        <v>52128</v>
      </c>
      <c r="W37" s="5">
        <f t="shared" si="12"/>
        <v>55024</v>
      </c>
      <c r="X37" s="5">
        <f t="shared" si="12"/>
        <v>57920</v>
      </c>
      <c r="Y37" s="5">
        <f t="shared" si="12"/>
        <v>60816</v>
      </c>
      <c r="Z37" s="5">
        <f t="shared" si="12"/>
        <v>63712</v>
      </c>
      <c r="AA37" s="5">
        <f t="shared" si="12"/>
        <v>66608</v>
      </c>
      <c r="AB37" s="5">
        <f t="shared" si="12"/>
        <v>69504</v>
      </c>
      <c r="AC37" s="5">
        <f t="shared" si="12"/>
        <v>72400</v>
      </c>
      <c r="AD37" s="5">
        <f t="shared" si="12"/>
        <v>75296</v>
      </c>
      <c r="AE37" s="5">
        <f t="shared" si="12"/>
        <v>78192</v>
      </c>
      <c r="AF37" s="5">
        <f t="shared" si="12"/>
        <v>81088</v>
      </c>
      <c r="AG37" s="5">
        <f t="shared" si="12"/>
        <v>83984</v>
      </c>
      <c r="AH37" s="5">
        <f t="shared" si="12"/>
        <v>86880</v>
      </c>
      <c r="AI37" s="5">
        <f t="shared" si="12"/>
        <v>89776</v>
      </c>
      <c r="AJ37" s="5">
        <f t="shared" si="12"/>
        <v>92672</v>
      </c>
      <c r="AK37" s="5">
        <f t="shared" si="12"/>
        <v>95568</v>
      </c>
      <c r="AL37" s="5">
        <f t="shared" si="12"/>
        <v>98464</v>
      </c>
      <c r="AM37" s="5">
        <f t="shared" si="12"/>
        <v>101360</v>
      </c>
      <c r="AN37" s="5">
        <f t="shared" si="12"/>
        <v>104256</v>
      </c>
      <c r="AO37" s="5">
        <f t="shared" si="12"/>
        <v>107152</v>
      </c>
      <c r="AP37" s="5">
        <f t="shared" si="12"/>
        <v>110048</v>
      </c>
      <c r="AQ37" s="5">
        <f t="shared" si="12"/>
        <v>112944</v>
      </c>
      <c r="AR37" s="5">
        <f t="shared" si="12"/>
        <v>115840</v>
      </c>
      <c r="AS37" s="5">
        <f t="shared" si="12"/>
        <v>118736</v>
      </c>
      <c r="AT37" s="5">
        <f t="shared" si="12"/>
        <v>121632</v>
      </c>
      <c r="AU37" s="5">
        <f t="shared" si="12"/>
        <v>124528</v>
      </c>
      <c r="AV37" s="5">
        <f t="shared" si="12"/>
        <v>127424</v>
      </c>
      <c r="AW37" s="5">
        <f t="shared" si="12"/>
        <v>130320</v>
      </c>
      <c r="AX37" s="5">
        <f t="shared" si="12"/>
        <v>133216</v>
      </c>
      <c r="AY37" s="5">
        <f t="shared" si="12"/>
        <v>136112</v>
      </c>
      <c r="AZ37" s="5">
        <f t="shared" si="12"/>
        <v>139008</v>
      </c>
      <c r="BA37" s="5">
        <f t="shared" si="12"/>
        <v>141904</v>
      </c>
      <c r="BB37" s="5">
        <f t="shared" si="12"/>
        <v>144800</v>
      </c>
      <c r="BC37" s="5">
        <f t="shared" si="12"/>
        <v>147696</v>
      </c>
      <c r="BD37" s="5">
        <f t="shared" si="12"/>
        <v>150592</v>
      </c>
      <c r="BE37" s="5">
        <f t="shared" si="12"/>
        <v>153488</v>
      </c>
      <c r="BF37" s="5">
        <f t="shared" si="12"/>
        <v>156384</v>
      </c>
      <c r="BG37" s="5">
        <f t="shared" si="12"/>
        <v>159280</v>
      </c>
      <c r="BH37" s="5">
        <f t="shared" si="12"/>
        <v>162176</v>
      </c>
      <c r="BI37" s="5">
        <f t="shared" si="12"/>
        <v>165072</v>
      </c>
      <c r="BJ37" s="5">
        <f t="shared" si="12"/>
        <v>167968</v>
      </c>
      <c r="BK37" s="5">
        <f t="shared" si="12"/>
        <v>170864</v>
      </c>
      <c r="BL37" s="5">
        <f t="shared" si="12"/>
        <v>173760</v>
      </c>
      <c r="BM37" s="5">
        <f t="shared" si="12"/>
        <v>176656</v>
      </c>
      <c r="BN37" s="5"/>
      <c r="BO37" s="5"/>
      <c r="BP37" s="5"/>
      <c r="BQ37" s="5"/>
      <c r="BR37" s="5"/>
      <c r="BS37" s="5"/>
    </row>
    <row r="38" spans="1:71" s="23" customFormat="1" x14ac:dyDescent="0.35">
      <c r="A38" s="129"/>
      <c r="B38" s="34"/>
      <c r="C38" s="103"/>
      <c r="D38" s="34"/>
    </row>
    <row r="39" spans="1:71" s="28" customFormat="1" x14ac:dyDescent="0.35">
      <c r="A39" s="4"/>
      <c r="B39" s="31" t="s">
        <v>114</v>
      </c>
      <c r="C39" s="106"/>
      <c r="D39" s="30"/>
      <c r="E39" s="32"/>
      <c r="F39" s="30"/>
      <c r="G39" s="30"/>
      <c r="H39" s="30"/>
      <c r="I39" s="30"/>
    </row>
    <row r="40" spans="1:71" x14ac:dyDescent="0.35">
      <c r="B40" s="47" t="s">
        <v>115</v>
      </c>
      <c r="C40" s="103">
        <f t="shared" ref="C40" si="13">SUM(E40:BM40)</f>
        <v>14884</v>
      </c>
      <c r="E40" s="5">
        <f>HLOOKUP($F$5,Scenarios!$D$7:AD29, MATCH($B$40, Scenarios!$C$7:$C$28, FALSE), FALSE)</f>
        <v>244</v>
      </c>
      <c r="F40" s="5">
        <f>E40*(1+Scenarios!$Q$32)</f>
        <v>244</v>
      </c>
      <c r="G40" s="5">
        <f>F40*(1+Scenarios!$Q$32)</f>
        <v>244</v>
      </c>
      <c r="H40" s="5">
        <f>G40*(1+Scenarios!$Q$32)</f>
        <v>244</v>
      </c>
      <c r="I40" s="5">
        <f>H40*(1+Scenarios!$Q$32)</f>
        <v>244</v>
      </c>
      <c r="J40" s="5">
        <f>I40*(1+Scenarios!$Q$32)</f>
        <v>244</v>
      </c>
      <c r="K40" s="5">
        <f>J40*(1+Scenarios!$Q$32)</f>
        <v>244</v>
      </c>
      <c r="L40" s="5">
        <f>K40*(1+Scenarios!$Q$32)</f>
        <v>244</v>
      </c>
      <c r="M40" s="5">
        <f>L40*(1+Scenarios!$Q$32)</f>
        <v>244</v>
      </c>
      <c r="N40" s="5">
        <f>M40*(1+Scenarios!$Q$32)</f>
        <v>244</v>
      </c>
      <c r="O40" s="5">
        <f>N40*(1+Scenarios!$Q$32)</f>
        <v>244</v>
      </c>
      <c r="P40" s="5">
        <f>O40*(1+Scenarios!$Q$32)</f>
        <v>244</v>
      </c>
      <c r="Q40" s="5">
        <f>P40*(1+Scenarios!$Q$32)</f>
        <v>244</v>
      </c>
      <c r="R40" s="5">
        <f>Q40*(1+Scenarios!$Q$32)</f>
        <v>244</v>
      </c>
      <c r="S40" s="5">
        <f>R40*(1+Scenarios!$Q$32)</f>
        <v>244</v>
      </c>
      <c r="T40" s="5">
        <f>S40*(1+Scenarios!$Q$32)</f>
        <v>244</v>
      </c>
      <c r="U40" s="5">
        <f>T40*(1+Scenarios!$Q$32)</f>
        <v>244</v>
      </c>
      <c r="V40" s="5">
        <f>U40*(1+Scenarios!$Q$32)</f>
        <v>244</v>
      </c>
      <c r="W40" s="5">
        <f>V40*(1+Scenarios!$Q$32)</f>
        <v>244</v>
      </c>
      <c r="X40" s="5">
        <f>W40*(1+Scenarios!$Q$32)</f>
        <v>244</v>
      </c>
      <c r="Y40" s="5">
        <f>X40*(1+Scenarios!$Q$32)</f>
        <v>244</v>
      </c>
      <c r="Z40" s="5">
        <f>Y40*(1+Scenarios!$Q$32)</f>
        <v>244</v>
      </c>
      <c r="AA40" s="5">
        <f>Z40*(1+Scenarios!$Q$32)</f>
        <v>244</v>
      </c>
      <c r="AB40" s="5">
        <f>AA40*(1+Scenarios!$Q$32)</f>
        <v>244</v>
      </c>
      <c r="AC40" s="5">
        <f>AB40*(1+Scenarios!$Q$32)</f>
        <v>244</v>
      </c>
      <c r="AD40" s="5">
        <f>AC40*(1+Scenarios!$Q$32)</f>
        <v>244</v>
      </c>
      <c r="AE40" s="5">
        <f>AD40*(1+Scenarios!$Q$32)</f>
        <v>244</v>
      </c>
      <c r="AF40" s="5">
        <f>AE40*(1+Scenarios!$Q$32)</f>
        <v>244</v>
      </c>
      <c r="AG40" s="5">
        <f>AF40*(1+Scenarios!$Q$32)</f>
        <v>244</v>
      </c>
      <c r="AH40" s="5">
        <f>AG40*(1+Scenarios!$Q$32)</f>
        <v>244</v>
      </c>
      <c r="AI40" s="5">
        <f>AH40*(1+Scenarios!$Q$32)</f>
        <v>244</v>
      </c>
      <c r="AJ40" s="5">
        <f>AI40*(1+Scenarios!$Q$32)</f>
        <v>244</v>
      </c>
      <c r="AK40" s="5">
        <f>AJ40*(1+Scenarios!$Q$32)</f>
        <v>244</v>
      </c>
      <c r="AL40" s="5">
        <f>AK40*(1+Scenarios!$Q$32)</f>
        <v>244</v>
      </c>
      <c r="AM40" s="5">
        <f>AL40*(1+Scenarios!$Q$32)</f>
        <v>244</v>
      </c>
      <c r="AN40" s="5">
        <f>AM40*(1+Scenarios!$Q$32)</f>
        <v>244</v>
      </c>
      <c r="AO40" s="5">
        <f>AN40*(1+Scenarios!$Q$32)</f>
        <v>244</v>
      </c>
      <c r="AP40" s="5">
        <f>AO40*(1+Scenarios!$Q$32)</f>
        <v>244</v>
      </c>
      <c r="AQ40" s="5">
        <f>AP40*(1+Scenarios!$Q$32)</f>
        <v>244</v>
      </c>
      <c r="AR40" s="5">
        <f>AQ40*(1+Scenarios!$Q$32)</f>
        <v>244</v>
      </c>
      <c r="AS40" s="5">
        <f>AR40*(1+Scenarios!$Q$32)</f>
        <v>244</v>
      </c>
      <c r="AT40" s="5">
        <f>AS40*(1+Scenarios!$Q$32)</f>
        <v>244</v>
      </c>
      <c r="AU40" s="5">
        <f>AT40*(1+Scenarios!$Q$32)</f>
        <v>244</v>
      </c>
      <c r="AV40" s="5">
        <f>AU40*(1+Scenarios!$Q$32)</f>
        <v>244</v>
      </c>
      <c r="AW40" s="5">
        <f>AV40*(1+Scenarios!$Q$32)</f>
        <v>244</v>
      </c>
      <c r="AX40" s="5">
        <f>AW40*(1+Scenarios!$Q$32)</f>
        <v>244</v>
      </c>
      <c r="AY40" s="5">
        <f>AX40*(1+Scenarios!$Q$32)</f>
        <v>244</v>
      </c>
      <c r="AZ40" s="5">
        <f>AY40*(1+Scenarios!$Q$32)</f>
        <v>244</v>
      </c>
      <c r="BA40" s="5">
        <f>AZ40*(1+Scenarios!$Q$32)</f>
        <v>244</v>
      </c>
      <c r="BB40" s="5">
        <f>BA40*(1+Scenarios!$Q$32)</f>
        <v>244</v>
      </c>
      <c r="BC40" s="5">
        <f>BB40*(1+Scenarios!$Q$32)</f>
        <v>244</v>
      </c>
      <c r="BD40" s="5">
        <f>BC40*(1+Scenarios!$Q$32)</f>
        <v>244</v>
      </c>
      <c r="BE40" s="5">
        <f>BD40*(1+Scenarios!$Q$32)</f>
        <v>244</v>
      </c>
      <c r="BF40" s="5">
        <f>BE40*(1+Scenarios!$Q$32)</f>
        <v>244</v>
      </c>
      <c r="BG40" s="5">
        <f>BF40*(1+Scenarios!$Q$32)</f>
        <v>244</v>
      </c>
      <c r="BH40" s="5">
        <f>BG40*(1+Scenarios!$Q$32)</f>
        <v>244</v>
      </c>
      <c r="BI40" s="5">
        <f>BH40*(1+Scenarios!$Q$32)</f>
        <v>244</v>
      </c>
      <c r="BJ40" s="5">
        <f>BI40*(1+Scenarios!$Q$32)</f>
        <v>244</v>
      </c>
      <c r="BK40" s="5">
        <f>BJ40*(1+Scenarios!$Q$32)</f>
        <v>244</v>
      </c>
      <c r="BL40" s="5">
        <f>BK40*(1+Scenarios!$Q$32)</f>
        <v>244</v>
      </c>
      <c r="BM40" s="5">
        <f>BL40*(1+Scenarios!$Q$32)</f>
        <v>244</v>
      </c>
      <c r="BN40" s="23"/>
      <c r="BO40" s="23"/>
      <c r="BP40" s="23"/>
      <c r="BQ40" s="23"/>
      <c r="BR40" s="23"/>
      <c r="BS40" s="23"/>
    </row>
    <row r="41" spans="1:71" x14ac:dyDescent="0.35">
      <c r="B41" s="4" t="s">
        <v>116</v>
      </c>
      <c r="C41" s="103">
        <f>SUM(E41:BM41)</f>
        <v>0</v>
      </c>
      <c r="E41" s="100">
        <f>Scenarios!$F$22</f>
        <v>0</v>
      </c>
      <c r="F41" s="100">
        <f>Scenarios!$F$22</f>
        <v>0</v>
      </c>
      <c r="G41" s="100">
        <f>Scenarios!$F$22</f>
        <v>0</v>
      </c>
      <c r="H41" s="100">
        <f>Scenarios!$F$22</f>
        <v>0</v>
      </c>
      <c r="I41" s="100">
        <f>Scenarios!$F$22</f>
        <v>0</v>
      </c>
      <c r="J41" s="100">
        <f>Scenarios!$F$22</f>
        <v>0</v>
      </c>
      <c r="K41" s="100">
        <f>Scenarios!$F$22</f>
        <v>0</v>
      </c>
      <c r="L41" s="100">
        <f>Scenarios!$F$22</f>
        <v>0</v>
      </c>
      <c r="M41" s="100">
        <f>Scenarios!$F$22</f>
        <v>0</v>
      </c>
      <c r="N41" s="100">
        <f>Scenarios!$F$22</f>
        <v>0</v>
      </c>
      <c r="O41" s="100">
        <f>Scenarios!$F$22</f>
        <v>0</v>
      </c>
      <c r="P41" s="100">
        <f>Scenarios!$F$22</f>
        <v>0</v>
      </c>
      <c r="Q41" s="100">
        <f>Scenarios!$F$22</f>
        <v>0</v>
      </c>
      <c r="R41" s="100">
        <f>Scenarios!$F$22</f>
        <v>0</v>
      </c>
      <c r="S41" s="100">
        <f>Scenarios!$F$22</f>
        <v>0</v>
      </c>
      <c r="T41" s="100">
        <f>Scenarios!$F$22</f>
        <v>0</v>
      </c>
      <c r="U41" s="100">
        <f>Scenarios!$F$22</f>
        <v>0</v>
      </c>
      <c r="V41" s="100">
        <f>Scenarios!$F$22</f>
        <v>0</v>
      </c>
      <c r="W41" s="100">
        <f>Scenarios!$F$22</f>
        <v>0</v>
      </c>
      <c r="X41" s="100">
        <f>Scenarios!$F$22</f>
        <v>0</v>
      </c>
      <c r="Y41" s="100">
        <f>Scenarios!$F$22</f>
        <v>0</v>
      </c>
      <c r="Z41" s="100">
        <f>Scenarios!$F$22</f>
        <v>0</v>
      </c>
      <c r="AA41" s="100">
        <f>Scenarios!$F$22</f>
        <v>0</v>
      </c>
      <c r="AB41" s="100">
        <f>Scenarios!$F$22</f>
        <v>0</v>
      </c>
      <c r="AC41" s="100">
        <f>Scenarios!$F$22</f>
        <v>0</v>
      </c>
      <c r="AD41" s="100">
        <f>Scenarios!$F$22</f>
        <v>0</v>
      </c>
      <c r="AE41" s="100">
        <f>Scenarios!$F$22</f>
        <v>0</v>
      </c>
      <c r="AF41" s="100">
        <f>Scenarios!$F$22</f>
        <v>0</v>
      </c>
      <c r="AG41" s="100">
        <f>Scenarios!$F$22</f>
        <v>0</v>
      </c>
      <c r="AH41" s="100">
        <f>Scenarios!$F$22</f>
        <v>0</v>
      </c>
      <c r="AI41" s="100">
        <f>Scenarios!$F$22</f>
        <v>0</v>
      </c>
      <c r="AJ41" s="100">
        <f>Scenarios!$F$22</f>
        <v>0</v>
      </c>
      <c r="AK41" s="100">
        <f>Scenarios!$F$22</f>
        <v>0</v>
      </c>
      <c r="AL41" s="100">
        <f>Scenarios!$F$22</f>
        <v>0</v>
      </c>
      <c r="AM41" s="100">
        <f>Scenarios!$F$22</f>
        <v>0</v>
      </c>
      <c r="AN41" s="100">
        <f>Scenarios!$F$22</f>
        <v>0</v>
      </c>
      <c r="AO41" s="100">
        <f>Scenarios!$F$22</f>
        <v>0</v>
      </c>
      <c r="AP41" s="100">
        <f>Scenarios!$F$22</f>
        <v>0</v>
      </c>
      <c r="AQ41" s="100">
        <f>Scenarios!$F$22</f>
        <v>0</v>
      </c>
      <c r="AR41" s="100">
        <f>Scenarios!$F$22</f>
        <v>0</v>
      </c>
      <c r="AS41" s="100">
        <f>Scenarios!$F$22</f>
        <v>0</v>
      </c>
      <c r="AT41" s="100">
        <f>Scenarios!$F$22</f>
        <v>0</v>
      </c>
      <c r="AU41" s="100">
        <f>Scenarios!$F$22</f>
        <v>0</v>
      </c>
      <c r="AV41" s="100">
        <f>Scenarios!$F$22</f>
        <v>0</v>
      </c>
      <c r="AW41" s="100">
        <f>Scenarios!$F$22</f>
        <v>0</v>
      </c>
      <c r="AX41" s="100">
        <f>Scenarios!$F$22</f>
        <v>0</v>
      </c>
      <c r="AY41" s="100">
        <f>Scenarios!$F$22</f>
        <v>0</v>
      </c>
      <c r="AZ41" s="100">
        <f>Scenarios!$F$22</f>
        <v>0</v>
      </c>
      <c r="BA41" s="100">
        <f>Scenarios!$F$22</f>
        <v>0</v>
      </c>
      <c r="BB41" s="100">
        <f>Scenarios!$F$22</f>
        <v>0</v>
      </c>
      <c r="BC41" s="100">
        <f>Scenarios!$F$22</f>
        <v>0</v>
      </c>
      <c r="BD41" s="100">
        <f>Scenarios!$F$22</f>
        <v>0</v>
      </c>
      <c r="BE41" s="100">
        <f>Scenarios!$F$22</f>
        <v>0</v>
      </c>
      <c r="BF41" s="100">
        <f>Scenarios!$F$22</f>
        <v>0</v>
      </c>
      <c r="BG41" s="100">
        <f>Scenarios!$F$22</f>
        <v>0</v>
      </c>
      <c r="BH41" s="100">
        <f>Scenarios!$F$22</f>
        <v>0</v>
      </c>
      <c r="BI41" s="100">
        <f>Scenarios!$F$22</f>
        <v>0</v>
      </c>
      <c r="BJ41" s="100">
        <f>Scenarios!$F$22</f>
        <v>0</v>
      </c>
      <c r="BK41" s="100">
        <f>Scenarios!$F$22</f>
        <v>0</v>
      </c>
      <c r="BL41" s="100">
        <f>Scenarios!$F$22</f>
        <v>0</v>
      </c>
      <c r="BM41" s="100">
        <f>Scenarios!$F$22</f>
        <v>0</v>
      </c>
    </row>
    <row r="42" spans="1:71" x14ac:dyDescent="0.35">
      <c r="C42" s="109"/>
    </row>
    <row r="43" spans="1:71" s="9" customFormat="1" ht="11.25" x14ac:dyDescent="0.3">
      <c r="B43" s="9" t="s">
        <v>117</v>
      </c>
      <c r="C43" s="103">
        <f>SUM(E43:BM43)</f>
        <v>-14884</v>
      </c>
      <c r="E43" s="33">
        <f>-(E40+E41)</f>
        <v>-244</v>
      </c>
      <c r="F43" s="33">
        <f>-(F40+F41)</f>
        <v>-244</v>
      </c>
      <c r="G43" s="33">
        <f t="shared" ref="G43:L43" si="14">-(G40+G41)</f>
        <v>-244</v>
      </c>
      <c r="H43" s="33">
        <f t="shared" si="14"/>
        <v>-244</v>
      </c>
      <c r="I43" s="33">
        <f t="shared" si="14"/>
        <v>-244</v>
      </c>
      <c r="J43" s="33">
        <f t="shared" si="14"/>
        <v>-244</v>
      </c>
      <c r="K43" s="33">
        <f t="shared" si="14"/>
        <v>-244</v>
      </c>
      <c r="L43" s="33">
        <f t="shared" si="14"/>
        <v>-244</v>
      </c>
      <c r="M43" s="33">
        <f>-(M40)</f>
        <v>-244</v>
      </c>
      <c r="N43" s="33">
        <f t="shared" ref="N43:BM43" si="15">-(N40)</f>
        <v>-244</v>
      </c>
      <c r="O43" s="33">
        <f t="shared" si="15"/>
        <v>-244</v>
      </c>
      <c r="P43" s="33">
        <f t="shared" si="15"/>
        <v>-244</v>
      </c>
      <c r="Q43" s="33">
        <f t="shared" si="15"/>
        <v>-244</v>
      </c>
      <c r="R43" s="33">
        <f t="shared" si="15"/>
        <v>-244</v>
      </c>
      <c r="S43" s="33">
        <f t="shared" si="15"/>
        <v>-244</v>
      </c>
      <c r="T43" s="33">
        <f t="shared" si="15"/>
        <v>-244</v>
      </c>
      <c r="U43" s="33">
        <f t="shared" si="15"/>
        <v>-244</v>
      </c>
      <c r="V43" s="33">
        <f t="shared" si="15"/>
        <v>-244</v>
      </c>
      <c r="W43" s="33">
        <f t="shared" si="15"/>
        <v>-244</v>
      </c>
      <c r="X43" s="33">
        <f t="shared" si="15"/>
        <v>-244</v>
      </c>
      <c r="Y43" s="33">
        <f t="shared" si="15"/>
        <v>-244</v>
      </c>
      <c r="Z43" s="33">
        <f t="shared" si="15"/>
        <v>-244</v>
      </c>
      <c r="AA43" s="33">
        <f t="shared" si="15"/>
        <v>-244</v>
      </c>
      <c r="AB43" s="33">
        <f t="shared" si="15"/>
        <v>-244</v>
      </c>
      <c r="AC43" s="33">
        <f t="shared" si="15"/>
        <v>-244</v>
      </c>
      <c r="AD43" s="33">
        <f t="shared" si="15"/>
        <v>-244</v>
      </c>
      <c r="AE43" s="33">
        <f t="shared" si="15"/>
        <v>-244</v>
      </c>
      <c r="AF43" s="33">
        <f t="shared" si="15"/>
        <v>-244</v>
      </c>
      <c r="AG43" s="33">
        <f t="shared" si="15"/>
        <v>-244</v>
      </c>
      <c r="AH43" s="33">
        <f t="shared" si="15"/>
        <v>-244</v>
      </c>
      <c r="AI43" s="33">
        <f t="shared" si="15"/>
        <v>-244</v>
      </c>
      <c r="AJ43" s="33">
        <f t="shared" si="15"/>
        <v>-244</v>
      </c>
      <c r="AK43" s="33">
        <f t="shared" si="15"/>
        <v>-244</v>
      </c>
      <c r="AL43" s="33">
        <f t="shared" si="15"/>
        <v>-244</v>
      </c>
      <c r="AM43" s="33">
        <f t="shared" si="15"/>
        <v>-244</v>
      </c>
      <c r="AN43" s="33">
        <f t="shared" si="15"/>
        <v>-244</v>
      </c>
      <c r="AO43" s="33">
        <f t="shared" si="15"/>
        <v>-244</v>
      </c>
      <c r="AP43" s="33">
        <f t="shared" si="15"/>
        <v>-244</v>
      </c>
      <c r="AQ43" s="33">
        <f t="shared" si="15"/>
        <v>-244</v>
      </c>
      <c r="AR43" s="33">
        <f t="shared" si="15"/>
        <v>-244</v>
      </c>
      <c r="AS43" s="33">
        <f t="shared" si="15"/>
        <v>-244</v>
      </c>
      <c r="AT43" s="33">
        <f t="shared" si="15"/>
        <v>-244</v>
      </c>
      <c r="AU43" s="33">
        <f t="shared" si="15"/>
        <v>-244</v>
      </c>
      <c r="AV43" s="33">
        <f t="shared" si="15"/>
        <v>-244</v>
      </c>
      <c r="AW43" s="33">
        <f t="shared" si="15"/>
        <v>-244</v>
      </c>
      <c r="AX43" s="33">
        <f t="shared" si="15"/>
        <v>-244</v>
      </c>
      <c r="AY43" s="33">
        <f t="shared" si="15"/>
        <v>-244</v>
      </c>
      <c r="AZ43" s="33">
        <f t="shared" si="15"/>
        <v>-244</v>
      </c>
      <c r="BA43" s="33">
        <f t="shared" si="15"/>
        <v>-244</v>
      </c>
      <c r="BB43" s="33">
        <f t="shared" si="15"/>
        <v>-244</v>
      </c>
      <c r="BC43" s="33">
        <f t="shared" si="15"/>
        <v>-244</v>
      </c>
      <c r="BD43" s="33">
        <f t="shared" si="15"/>
        <v>-244</v>
      </c>
      <c r="BE43" s="33">
        <f t="shared" si="15"/>
        <v>-244</v>
      </c>
      <c r="BF43" s="33">
        <f t="shared" si="15"/>
        <v>-244</v>
      </c>
      <c r="BG43" s="33">
        <f t="shared" si="15"/>
        <v>-244</v>
      </c>
      <c r="BH43" s="33">
        <f t="shared" si="15"/>
        <v>-244</v>
      </c>
      <c r="BI43" s="33">
        <f t="shared" si="15"/>
        <v>-244</v>
      </c>
      <c r="BJ43" s="33">
        <f t="shared" si="15"/>
        <v>-244</v>
      </c>
      <c r="BK43" s="33">
        <f t="shared" si="15"/>
        <v>-244</v>
      </c>
      <c r="BL43" s="33">
        <f t="shared" si="15"/>
        <v>-244</v>
      </c>
      <c r="BM43" s="33">
        <f t="shared" si="15"/>
        <v>-244</v>
      </c>
      <c r="BN43" s="33"/>
      <c r="BO43" s="33"/>
      <c r="BP43" s="33"/>
      <c r="BQ43" s="33"/>
      <c r="BR43" s="33"/>
      <c r="BS43" s="33"/>
    </row>
    <row r="44" spans="1:71" x14ac:dyDescent="0.35">
      <c r="C44" s="109"/>
    </row>
    <row r="45" spans="1:71" s="28" customFormat="1" x14ac:dyDescent="0.35">
      <c r="A45" s="4"/>
      <c r="B45" s="29" t="s">
        <v>123</v>
      </c>
      <c r="C45" s="108"/>
    </row>
    <row r="46" spans="1:71" s="23" customFormat="1" x14ac:dyDescent="0.35">
      <c r="A46" s="129"/>
      <c r="B46" s="27" t="s">
        <v>125</v>
      </c>
      <c r="C46" s="103">
        <f>SUM(E46:BM46)</f>
        <v>0</v>
      </c>
      <c r="D46" s="27"/>
      <c r="E46" s="23">
        <f>HLOOKUP($F$5, Scenarios!$C$7:$AD$42, MATCH(B46, Scenarios!$C$7:C44, FALSE), FALSE)</f>
        <v>0</v>
      </c>
    </row>
    <row r="47" spans="1:71" s="23" customFormat="1" x14ac:dyDescent="0.35">
      <c r="A47" s="129"/>
      <c r="B47" s="47" t="s">
        <v>126</v>
      </c>
      <c r="C47" s="103">
        <f>SUM(E47:BM47)</f>
        <v>50000</v>
      </c>
      <c r="D47" s="27"/>
      <c r="E47" s="23">
        <f>HLOOKUP($F$5, Scenarios!$C$7:$AD$42, MATCH(B47, Scenarios!$C$7:C45, FALSE), FALSE)</f>
        <v>50000</v>
      </c>
    </row>
    <row r="48" spans="1:71" s="23" customFormat="1" x14ac:dyDescent="0.35">
      <c r="A48" s="129"/>
      <c r="B48" s="26"/>
      <c r="C48" s="103"/>
      <c r="D48" s="27"/>
    </row>
    <row r="49" spans="1:71" x14ac:dyDescent="0.35">
      <c r="B49" s="4" t="s">
        <v>127</v>
      </c>
      <c r="C49" s="103">
        <f>SUM(E49:BM49)</f>
        <v>0</v>
      </c>
      <c r="E49" s="23">
        <f>IFERROR((HLOOKUP($F$5, Scenarios!$C$7:$AD$42, (MATCH(E7, Scenarios!$C$7:$C$42, FALSE)), FALSE)), 0)</f>
        <v>0</v>
      </c>
      <c r="F49" s="23">
        <f>IFERROR((HLOOKUP($F$5, Scenarios!$C$7:$K$42, (MATCH(F7, Scenarios!$C$7:$C$42, FALSE)), FALSE)), 0)</f>
        <v>0</v>
      </c>
      <c r="G49" s="23">
        <f>IFERROR((HLOOKUP($F$5, Scenarios!$C$7:$K$42, (MATCH(G7, Scenarios!$C$7:$C$42, FALSE)), FALSE)), 0)</f>
        <v>0</v>
      </c>
      <c r="H49" s="23">
        <f>IFERROR((HLOOKUP($F$5, Scenarios!$C$7:$K$42, (MATCH(H7, Scenarios!$C$7:$C$42, FALSE)), FALSE)), 0)</f>
        <v>0</v>
      </c>
      <c r="I49" s="23">
        <f>IFERROR((HLOOKUP($F$5, Scenarios!$C$7:$K$42, (MATCH(I7, Scenarios!$C$7:$C$42, FALSE)), FALSE)), 0)</f>
        <v>0</v>
      </c>
      <c r="J49" s="23">
        <f>IFERROR((HLOOKUP($F$5, Scenarios!$C$7:$K$42, (MATCH(J7, Scenarios!$C$7:$C$42, FALSE)), FALSE)), 0)</f>
        <v>0</v>
      </c>
      <c r="K49" s="23">
        <f>IFERROR((HLOOKUP($F$5, Scenarios!$C$7:$K$42, (MATCH(K7, Scenarios!$C$7:$C$42, FALSE)), FALSE)), 0)</f>
        <v>0</v>
      </c>
      <c r="L49" s="23">
        <f>IFERROR((HLOOKUP($F$5, Scenarios!$C$7:$K$42, (MATCH(L7, Scenarios!$C$7:$C$42, FALSE)), FALSE)), 0)</f>
        <v>0</v>
      </c>
      <c r="M49" s="23">
        <f>IFERROR((HLOOKUP($F$5, Scenarios!$C$7:$K$42, (MATCH(M7, Scenarios!$C$7:$C$42, FALSE)), FALSE)), 0)</f>
        <v>0</v>
      </c>
      <c r="N49" s="23">
        <f>IFERROR((HLOOKUP($F$5, Scenarios!$C$7:$K$42, (MATCH(N7, Scenarios!$C$7:$C$42, FALSE)), FALSE)), 0)</f>
        <v>0</v>
      </c>
      <c r="O49" s="23">
        <f>IFERROR((HLOOKUP($F$5, Scenarios!$C$7:$K$42, (MATCH(O7, Scenarios!$C$7:$C$42, FALSE)), FALSE)), 0)</f>
        <v>0</v>
      </c>
      <c r="P49" s="23">
        <f>IFERROR((HLOOKUP($F$5, Scenarios!$C$7:$K$42, (MATCH(P7, Scenarios!$C$7:$C$42, FALSE)), FALSE)), 0)</f>
        <v>0</v>
      </c>
      <c r="Q49" s="23">
        <f>IFERROR((HLOOKUP($F$5, Scenarios!$C$7:$K$42, (MATCH(Q7, Scenarios!$C$7:$C$42, FALSE)), FALSE)), 0)</f>
        <v>0</v>
      </c>
      <c r="R49" s="23">
        <f>IFERROR((HLOOKUP($F$5, Scenarios!$C$7:$K$42, (MATCH(R7, Scenarios!$C$7:$C$42, FALSE)), FALSE)), 0)</f>
        <v>0</v>
      </c>
      <c r="S49" s="23">
        <f>IFERROR((HLOOKUP($F$5, Scenarios!$C$7:$K$42, (MATCH(S7, Scenarios!$C$7:$C$42, FALSE)), FALSE)), 0)</f>
        <v>0</v>
      </c>
      <c r="T49" s="23">
        <f>IFERROR((HLOOKUP($F$5, Scenarios!$C$7:$K$42, (MATCH(T7, Scenarios!$C$7:$C$42, FALSE)), FALSE)), 0)</f>
        <v>0</v>
      </c>
      <c r="U49" s="23">
        <f>IFERROR((HLOOKUP($F$5, Scenarios!$C$7:$K$42, (MATCH(U7, Scenarios!$C$7:$C$42, FALSE)), FALSE)), 0)</f>
        <v>0</v>
      </c>
      <c r="V49" s="23">
        <f>IFERROR((HLOOKUP($F$5, Scenarios!$C$7:$K$42, (MATCH(V7, Scenarios!$C$7:$C$42, FALSE)), FALSE)), 0)</f>
        <v>0</v>
      </c>
      <c r="W49" s="23">
        <f>IFERROR((HLOOKUP($F$5, Scenarios!$C$7:$K$42, (MATCH(W7, Scenarios!$C$7:$C$42, FALSE)), FALSE)), 0)</f>
        <v>0</v>
      </c>
      <c r="X49" s="23">
        <f>IFERROR((HLOOKUP($F$5, Scenarios!$C$7:$K$42, (MATCH(X7, Scenarios!$C$7:$C$42, FALSE)), FALSE)), 0)</f>
        <v>0</v>
      </c>
      <c r="Y49" s="23">
        <f>IFERROR((HLOOKUP($F$5, Scenarios!$C$7:$K$42, (MATCH(Y7, Scenarios!$C$7:$C$42, FALSE)), FALSE)), 0)</f>
        <v>0</v>
      </c>
      <c r="Z49" s="23">
        <f>IFERROR((HLOOKUP($F$5, Scenarios!$C$7:$K$42, (MATCH(Z7, Scenarios!$C$7:$C$42, FALSE)), FALSE)), 0)</f>
        <v>0</v>
      </c>
      <c r="AA49" s="23">
        <f>IFERROR((HLOOKUP($F$5, Scenarios!$C$7:$K$42, (MATCH(AA7, Scenarios!$C$7:$C$42, FALSE)), FALSE)), 0)</f>
        <v>0</v>
      </c>
      <c r="AB49" s="23">
        <f>IFERROR((HLOOKUP($F$5, Scenarios!$C$7:$K$42, (MATCH(AB7, Scenarios!$C$7:$C$42, FALSE)), FALSE)), 0)</f>
        <v>0</v>
      </c>
      <c r="AC49" s="23">
        <f>IFERROR((HLOOKUP($F$5, Scenarios!$C$7:$K$42, (MATCH(AC7, Scenarios!$C$7:$C$42, FALSE)), FALSE)), 0)</f>
        <v>0</v>
      </c>
      <c r="AD49" s="23">
        <f>IFERROR((HLOOKUP($F$5, Scenarios!$C$7:$K$42, (MATCH(AD7, Scenarios!$C$7:$C$42, FALSE)), FALSE)), 0)</f>
        <v>0</v>
      </c>
      <c r="AE49" s="23">
        <f>IFERROR((HLOOKUP($F$5, Scenarios!$C$7:$K$42, (MATCH(AE7, Scenarios!$C$7:$C$42, FALSE)), FALSE)), 0)</f>
        <v>0</v>
      </c>
      <c r="AF49" s="23">
        <f>IFERROR((HLOOKUP($F$5, Scenarios!$C$7:$K$42, (MATCH(AF7, Scenarios!$C$7:$C$42, FALSE)), FALSE)), 0)</f>
        <v>0</v>
      </c>
      <c r="AG49" s="23">
        <f>IFERROR((HLOOKUP($F$5, Scenarios!$C$7:$K$42, (MATCH(AG7, Scenarios!$C$7:$C$42, FALSE)), FALSE)), 0)</f>
        <v>0</v>
      </c>
      <c r="AH49" s="23">
        <f>IFERROR((HLOOKUP($F$5, Scenarios!$C$7:$K$42, (MATCH(AH7, Scenarios!$C$7:$C$42, FALSE)), FALSE)), 0)</f>
        <v>0</v>
      </c>
      <c r="AI49" s="23">
        <f>IFERROR((HLOOKUP($F$5, Scenarios!$C$7:$K$42, (MATCH(AI7, Scenarios!$C$7:$C$42, FALSE)), FALSE)), 0)</f>
        <v>0</v>
      </c>
      <c r="AJ49" s="23">
        <f>IFERROR((HLOOKUP($F$5, Scenarios!$C$7:$K$42, (MATCH(AJ7, Scenarios!$C$7:$C$42, FALSE)), FALSE)), 0)</f>
        <v>0</v>
      </c>
      <c r="AK49" s="23">
        <f>IFERROR((HLOOKUP($F$5, Scenarios!$C$7:$K$42, (MATCH(AK7, Scenarios!$C$7:$C$42, FALSE)), FALSE)), 0)</f>
        <v>0</v>
      </c>
      <c r="AL49" s="23">
        <f>IFERROR((HLOOKUP($F$5, Scenarios!$C$7:$K$42, (MATCH(AL7, Scenarios!$C$7:$C$42, FALSE)), FALSE)), 0)</f>
        <v>0</v>
      </c>
      <c r="AM49" s="23">
        <f>IFERROR((HLOOKUP($F$5, Scenarios!$C$7:$K$42, (MATCH(AM7, Scenarios!$C$7:$C$42, FALSE)), FALSE)), 0)</f>
        <v>0</v>
      </c>
      <c r="AN49" s="23">
        <f>IFERROR((HLOOKUP($F$5, Scenarios!$C$7:$K$42, (MATCH(AN7, Scenarios!$C$7:$C$42, FALSE)), FALSE)), 0)</f>
        <v>0</v>
      </c>
      <c r="AO49" s="23">
        <f>IFERROR((HLOOKUP($F$5, Scenarios!$C$7:$K$42, (MATCH(AO7, Scenarios!$C$7:$C$42, FALSE)), FALSE)), 0)</f>
        <v>0</v>
      </c>
      <c r="AP49" s="23">
        <f>IFERROR((HLOOKUP($F$5, Scenarios!$C$7:$K$42, (MATCH(AP7, Scenarios!$C$7:$C$42, FALSE)), FALSE)), 0)</f>
        <v>0</v>
      </c>
      <c r="AQ49" s="23">
        <f>IFERROR((HLOOKUP($F$5, Scenarios!$C$7:$K$42, (MATCH(AQ7, Scenarios!$C$7:$C$42, FALSE)), FALSE)), 0)</f>
        <v>0</v>
      </c>
      <c r="AR49" s="23">
        <f>IFERROR((HLOOKUP($F$5, Scenarios!$C$7:$K$42, (MATCH(AR7, Scenarios!$C$7:$C$42, FALSE)), FALSE)), 0)</f>
        <v>0</v>
      </c>
      <c r="AS49" s="23">
        <f>IFERROR((HLOOKUP($F$5, Scenarios!$C$7:$K$42, (MATCH(AS7, Scenarios!$C$7:$C$42, FALSE)), FALSE)), 0)</f>
        <v>0</v>
      </c>
      <c r="AT49" s="23">
        <f>IFERROR((HLOOKUP($F$5, Scenarios!$C$7:$K$42, (MATCH(AT7, Scenarios!$C$7:$C$42, FALSE)), FALSE)), 0)</f>
        <v>0</v>
      </c>
      <c r="AU49" s="23">
        <f>IFERROR((HLOOKUP($F$5, Scenarios!$C$7:$K$42, (MATCH(AU7, Scenarios!$C$7:$C$42, FALSE)), FALSE)), 0)</f>
        <v>0</v>
      </c>
      <c r="AV49" s="23">
        <f>IFERROR((HLOOKUP($F$5, Scenarios!$C$7:$K$42, (MATCH(AV7, Scenarios!$C$7:$C$42, FALSE)), FALSE)), 0)</f>
        <v>0</v>
      </c>
      <c r="AW49" s="23">
        <f>IFERROR((HLOOKUP($F$5, Scenarios!$C$7:$K$42, (MATCH(AW7, Scenarios!$C$7:$C$42, FALSE)), FALSE)), 0)</f>
        <v>0</v>
      </c>
      <c r="AX49" s="23">
        <f>IFERROR((HLOOKUP($F$5, Scenarios!$C$7:$K$42, (MATCH(AX7, Scenarios!$C$7:$C$42, FALSE)), FALSE)), 0)</f>
        <v>0</v>
      </c>
      <c r="AY49" s="23">
        <f>IFERROR((HLOOKUP($F$5, Scenarios!$C$7:$K$42, (MATCH(AY7, Scenarios!$C$7:$C$42, FALSE)), FALSE)), 0)</f>
        <v>0</v>
      </c>
      <c r="AZ49" s="23">
        <f>IFERROR((HLOOKUP($F$5, Scenarios!$C$7:$K$42, (MATCH(AZ7, Scenarios!$C$7:$C$42, FALSE)), FALSE)), 0)</f>
        <v>0</v>
      </c>
      <c r="BA49" s="23">
        <f>IFERROR((HLOOKUP($F$5, Scenarios!$C$7:$K$42, (MATCH(BA7, Scenarios!$C$7:$C$42, FALSE)), FALSE)), 0)</f>
        <v>0</v>
      </c>
      <c r="BB49" s="23">
        <f>IFERROR((HLOOKUP($F$5, Scenarios!$C$7:$K$42, (MATCH(BB7, Scenarios!$C$7:$C$42, FALSE)), FALSE)), 0)</f>
        <v>0</v>
      </c>
      <c r="BC49" s="23">
        <f>IFERROR((HLOOKUP($F$5, Scenarios!$C$7:$K$42, (MATCH(BC7, Scenarios!$C$7:$C$42, FALSE)), FALSE)), 0)</f>
        <v>0</v>
      </c>
      <c r="BD49" s="23">
        <f>IFERROR((HLOOKUP($F$5, Scenarios!$C$7:$K$42, (MATCH(BD7, Scenarios!$C$7:$C$42, FALSE)), FALSE)), 0)</f>
        <v>0</v>
      </c>
      <c r="BE49" s="23">
        <f>IFERROR((HLOOKUP($F$5, Scenarios!$C$7:$K$42, (MATCH(BE7, Scenarios!$C$7:$C$42, FALSE)), FALSE)), 0)</f>
        <v>0</v>
      </c>
      <c r="BF49" s="23">
        <f>IFERROR((HLOOKUP($F$5, Scenarios!$C$7:$K$42, (MATCH(BF7, Scenarios!$C$7:$C$42, FALSE)), FALSE)), 0)</f>
        <v>0</v>
      </c>
      <c r="BG49" s="23">
        <f>IFERROR((HLOOKUP($F$5, Scenarios!$C$7:$K$42, (MATCH(BG7, Scenarios!$C$7:$C$42, FALSE)), FALSE)), 0)</f>
        <v>0</v>
      </c>
      <c r="BH49" s="23">
        <f>IFERROR((HLOOKUP($F$5, Scenarios!$C$7:$K$42, (MATCH(BH7, Scenarios!$C$7:$C$42, FALSE)), FALSE)), 0)</f>
        <v>0</v>
      </c>
      <c r="BI49" s="23">
        <f>IFERROR((HLOOKUP($F$5, Scenarios!$C$7:$K$42, (MATCH(BI7, Scenarios!$C$7:$C$42, FALSE)), FALSE)), 0)</f>
        <v>0</v>
      </c>
      <c r="BJ49" s="23">
        <f>IFERROR((HLOOKUP($F$5, Scenarios!$C$7:$K$42, (MATCH(BJ7, Scenarios!$C$7:$C$42, FALSE)), FALSE)), 0)</f>
        <v>0</v>
      </c>
      <c r="BK49" s="23">
        <f>IFERROR((HLOOKUP($F$5, Scenarios!$C$7:$K$42, (MATCH(BK7, Scenarios!$C$7:$C$42, FALSE)), FALSE)), 0)</f>
        <v>0</v>
      </c>
      <c r="BL49" s="23">
        <f>IFERROR((HLOOKUP($F$5, Scenarios!$C$7:$K$42, (MATCH(BL7, Scenarios!$C$7:$C$42, FALSE)), FALSE)), 0)</f>
        <v>0</v>
      </c>
      <c r="BM49" s="23">
        <f>IFERROR((HLOOKUP($F$5, Scenarios!$C$7:$K$42, (MATCH(BM7, Scenarios!$C$7:$C$42, FALSE)), FALSE)), 0)</f>
        <v>0</v>
      </c>
      <c r="BN49" s="23"/>
      <c r="BO49" s="23"/>
      <c r="BP49" s="23"/>
      <c r="BQ49" s="23"/>
      <c r="BR49" s="23"/>
      <c r="BS49" s="23"/>
    </row>
    <row r="50" spans="1:71" s="23" customFormat="1" x14ac:dyDescent="0.35">
      <c r="A50" s="129"/>
      <c r="B50" s="26"/>
      <c r="C50" s="103"/>
      <c r="D50" s="27"/>
    </row>
    <row r="51" spans="1:71" s="9" customFormat="1" ht="11.25" x14ac:dyDescent="0.3">
      <c r="B51" s="9" t="s">
        <v>128</v>
      </c>
      <c r="C51" s="103">
        <f>SUM(E51:BM51)</f>
        <v>-50000</v>
      </c>
      <c r="E51" s="33">
        <f t="shared" ref="E51:BM51" si="16">-SUM(E46:E50)</f>
        <v>-50000</v>
      </c>
      <c r="F51" s="33">
        <f t="shared" si="16"/>
        <v>0</v>
      </c>
      <c r="G51" s="33">
        <f t="shared" si="16"/>
        <v>0</v>
      </c>
      <c r="H51" s="33">
        <f t="shared" si="16"/>
        <v>0</v>
      </c>
      <c r="I51" s="33">
        <f t="shared" si="16"/>
        <v>0</v>
      </c>
      <c r="J51" s="33">
        <f t="shared" si="16"/>
        <v>0</v>
      </c>
      <c r="K51" s="33">
        <f t="shared" si="16"/>
        <v>0</v>
      </c>
      <c r="L51" s="33">
        <f t="shared" si="16"/>
        <v>0</v>
      </c>
      <c r="M51" s="33">
        <f t="shared" si="16"/>
        <v>0</v>
      </c>
      <c r="N51" s="33">
        <f t="shared" si="16"/>
        <v>0</v>
      </c>
      <c r="O51" s="33">
        <f t="shared" si="16"/>
        <v>0</v>
      </c>
      <c r="P51" s="33">
        <f t="shared" si="16"/>
        <v>0</v>
      </c>
      <c r="Q51" s="33">
        <f t="shared" si="16"/>
        <v>0</v>
      </c>
      <c r="R51" s="33">
        <f t="shared" si="16"/>
        <v>0</v>
      </c>
      <c r="S51" s="33">
        <f t="shared" si="16"/>
        <v>0</v>
      </c>
      <c r="T51" s="33">
        <f t="shared" si="16"/>
        <v>0</v>
      </c>
      <c r="U51" s="33">
        <f t="shared" si="16"/>
        <v>0</v>
      </c>
      <c r="V51" s="33">
        <f t="shared" si="16"/>
        <v>0</v>
      </c>
      <c r="W51" s="33">
        <f t="shared" si="16"/>
        <v>0</v>
      </c>
      <c r="X51" s="33">
        <f t="shared" si="16"/>
        <v>0</v>
      </c>
      <c r="Y51" s="33">
        <f t="shared" si="16"/>
        <v>0</v>
      </c>
      <c r="Z51" s="33">
        <f t="shared" si="16"/>
        <v>0</v>
      </c>
      <c r="AA51" s="33">
        <f t="shared" si="16"/>
        <v>0</v>
      </c>
      <c r="AB51" s="33">
        <f t="shared" si="16"/>
        <v>0</v>
      </c>
      <c r="AC51" s="33">
        <f t="shared" si="16"/>
        <v>0</v>
      </c>
      <c r="AD51" s="33">
        <f t="shared" si="16"/>
        <v>0</v>
      </c>
      <c r="AE51" s="33">
        <f t="shared" si="16"/>
        <v>0</v>
      </c>
      <c r="AF51" s="33">
        <f t="shared" si="16"/>
        <v>0</v>
      </c>
      <c r="AG51" s="33">
        <f t="shared" si="16"/>
        <v>0</v>
      </c>
      <c r="AH51" s="33">
        <f t="shared" si="16"/>
        <v>0</v>
      </c>
      <c r="AI51" s="33">
        <f t="shared" si="16"/>
        <v>0</v>
      </c>
      <c r="AJ51" s="33">
        <f t="shared" si="16"/>
        <v>0</v>
      </c>
      <c r="AK51" s="33">
        <f t="shared" si="16"/>
        <v>0</v>
      </c>
      <c r="AL51" s="33">
        <f t="shared" si="16"/>
        <v>0</v>
      </c>
      <c r="AM51" s="33">
        <f t="shared" si="16"/>
        <v>0</v>
      </c>
      <c r="AN51" s="33">
        <f t="shared" si="16"/>
        <v>0</v>
      </c>
      <c r="AO51" s="33">
        <f t="shared" si="16"/>
        <v>0</v>
      </c>
      <c r="AP51" s="33">
        <f t="shared" si="16"/>
        <v>0</v>
      </c>
      <c r="AQ51" s="33">
        <f t="shared" si="16"/>
        <v>0</v>
      </c>
      <c r="AR51" s="33">
        <f t="shared" si="16"/>
        <v>0</v>
      </c>
      <c r="AS51" s="33">
        <f t="shared" si="16"/>
        <v>0</v>
      </c>
      <c r="AT51" s="33">
        <f t="shared" si="16"/>
        <v>0</v>
      </c>
      <c r="AU51" s="33">
        <f t="shared" si="16"/>
        <v>0</v>
      </c>
      <c r="AV51" s="33">
        <f t="shared" si="16"/>
        <v>0</v>
      </c>
      <c r="AW51" s="33">
        <f t="shared" si="16"/>
        <v>0</v>
      </c>
      <c r="AX51" s="33">
        <f t="shared" si="16"/>
        <v>0</v>
      </c>
      <c r="AY51" s="33">
        <f t="shared" si="16"/>
        <v>0</v>
      </c>
      <c r="AZ51" s="33">
        <f t="shared" si="16"/>
        <v>0</v>
      </c>
      <c r="BA51" s="33">
        <f t="shared" si="16"/>
        <v>0</v>
      </c>
      <c r="BB51" s="33">
        <f t="shared" si="16"/>
        <v>0</v>
      </c>
      <c r="BC51" s="33">
        <f t="shared" si="16"/>
        <v>0</v>
      </c>
      <c r="BD51" s="33">
        <f t="shared" si="16"/>
        <v>0</v>
      </c>
      <c r="BE51" s="33">
        <f t="shared" si="16"/>
        <v>0</v>
      </c>
      <c r="BF51" s="33">
        <f t="shared" si="16"/>
        <v>0</v>
      </c>
      <c r="BG51" s="33">
        <f t="shared" si="16"/>
        <v>0</v>
      </c>
      <c r="BH51" s="33">
        <f t="shared" si="16"/>
        <v>0</v>
      </c>
      <c r="BI51" s="33">
        <f t="shared" si="16"/>
        <v>0</v>
      </c>
      <c r="BJ51" s="33">
        <f t="shared" si="16"/>
        <v>0</v>
      </c>
      <c r="BK51" s="33">
        <f t="shared" si="16"/>
        <v>0</v>
      </c>
      <c r="BL51" s="33">
        <f t="shared" si="16"/>
        <v>0</v>
      </c>
      <c r="BM51" s="33">
        <f t="shared" si="16"/>
        <v>0</v>
      </c>
    </row>
    <row r="52" spans="1:71" s="9" customFormat="1" ht="11.25" x14ac:dyDescent="0.3">
      <c r="C52" s="10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71" s="28" customFormat="1" x14ac:dyDescent="0.35">
      <c r="A53" s="4"/>
      <c r="B53" s="29" t="s">
        <v>129</v>
      </c>
      <c r="C53" s="108"/>
    </row>
    <row r="54" spans="1:71" x14ac:dyDescent="0.35">
      <c r="B54" s="4" t="s">
        <v>130</v>
      </c>
      <c r="C54" s="103">
        <f>SUM(E54:BM54)</f>
        <v>0</v>
      </c>
      <c r="E54" s="40">
        <v>0</v>
      </c>
    </row>
    <row r="55" spans="1:71" x14ac:dyDescent="0.35">
      <c r="B55" s="47" t="s">
        <v>131</v>
      </c>
      <c r="C55" s="109"/>
      <c r="E55" s="4">
        <f>IFERROR(HLOOKUP(B55, 'Lookups references'!$M$7:P13, MATCH('Projections - Arc leisure 3'!#REF!, 'Lookups references'!$M$7:M13, FALSE), FALSE),0)</f>
        <v>0</v>
      </c>
      <c r="F55" s="5">
        <f>E55*(1+Scenarios!$Q$32)</f>
        <v>0</v>
      </c>
      <c r="G55" s="5">
        <f>F55*(1+Scenarios!$Q$32)</f>
        <v>0</v>
      </c>
      <c r="H55" s="5">
        <f>G55*(1+Scenarios!$Q$32)</f>
        <v>0</v>
      </c>
      <c r="I55" s="5">
        <f>H55*(1+Scenarios!$Q$32)</f>
        <v>0</v>
      </c>
      <c r="J55" s="5">
        <f>I55*(1+Scenarios!$Q$32)</f>
        <v>0</v>
      </c>
      <c r="K55" s="5">
        <f>J55*(1+Scenarios!$Q$32)</f>
        <v>0</v>
      </c>
      <c r="L55" s="5">
        <f>K55*(1+Scenarios!$Q$32)</f>
        <v>0</v>
      </c>
      <c r="M55" s="5">
        <f>L55*(1+Scenarios!$Q$32)</f>
        <v>0</v>
      </c>
      <c r="N55" s="5">
        <f>M55*(1+Scenarios!$Q$32)</f>
        <v>0</v>
      </c>
      <c r="O55" s="5">
        <f>N55*(1+Scenarios!$Q$32)</f>
        <v>0</v>
      </c>
      <c r="P55" s="5">
        <f>O55*(1+Scenarios!$Q$32)</f>
        <v>0</v>
      </c>
      <c r="Q55" s="5">
        <f>P55*(1+Scenarios!$Q$32)</f>
        <v>0</v>
      </c>
      <c r="R55" s="5">
        <f>Q55*(1+Scenarios!$Q$32)</f>
        <v>0</v>
      </c>
      <c r="S55" s="5">
        <f>R55*(1+Scenarios!$Q$32)</f>
        <v>0</v>
      </c>
      <c r="T55" s="5">
        <f>S55*(1+Scenarios!$Q$32)</f>
        <v>0</v>
      </c>
      <c r="U55" s="5">
        <f>T55*(1+Scenarios!$Q$32)</f>
        <v>0</v>
      </c>
      <c r="V55" s="5">
        <f>U55*(1+Scenarios!$Q$32)</f>
        <v>0</v>
      </c>
      <c r="W55" s="5">
        <f>V55*(1+Scenarios!$Q$32)</f>
        <v>0</v>
      </c>
      <c r="X55" s="5">
        <f>W55*(1+Scenarios!$Q$32)</f>
        <v>0</v>
      </c>
      <c r="Y55" s="5">
        <f>X55*(1+Scenarios!$Q$32)</f>
        <v>0</v>
      </c>
      <c r="Z55" s="5">
        <f>Y55*(1+Scenarios!$Q$32)</f>
        <v>0</v>
      </c>
      <c r="AA55" s="5">
        <f>Z55*(1+Scenarios!$Q$32)</f>
        <v>0</v>
      </c>
      <c r="AB55" s="5">
        <f>AA55*(1+Scenarios!$Q$32)</f>
        <v>0</v>
      </c>
      <c r="AC55" s="5">
        <f>AB55*(1+Scenarios!$Q$32)</f>
        <v>0</v>
      </c>
      <c r="AD55" s="5">
        <f>AC55*(1+Scenarios!$Q$32)</f>
        <v>0</v>
      </c>
      <c r="AE55" s="5">
        <f>AD55*(1+Scenarios!$Q$32)</f>
        <v>0</v>
      </c>
      <c r="AF55" s="5">
        <f>AE55*(1+Scenarios!$Q$32)</f>
        <v>0</v>
      </c>
      <c r="AG55" s="5">
        <f>AF55*(1+Scenarios!$Q$32)</f>
        <v>0</v>
      </c>
      <c r="AH55" s="5">
        <f>AG55*(1+Scenarios!$Q$32)</f>
        <v>0</v>
      </c>
      <c r="AI55" s="5">
        <f>AH55*(1+Scenarios!$Q$32)</f>
        <v>0</v>
      </c>
      <c r="AJ55" s="5">
        <f>AI55*(1+Scenarios!$Q$32)</f>
        <v>0</v>
      </c>
      <c r="AK55" s="5">
        <f>AJ55*(1+Scenarios!$Q$32)</f>
        <v>0</v>
      </c>
      <c r="AL55" s="5">
        <f>AK55*(1+Scenarios!$Q$32)</f>
        <v>0</v>
      </c>
      <c r="AM55" s="5">
        <f>AL55*(1+Scenarios!$Q$32)</f>
        <v>0</v>
      </c>
      <c r="AN55" s="5">
        <f>AM55*(1+Scenarios!$Q$32)</f>
        <v>0</v>
      </c>
      <c r="AO55" s="5">
        <f>AN55*(1+Scenarios!$Q$32)</f>
        <v>0</v>
      </c>
      <c r="AP55" s="5">
        <f>AO55*(1+Scenarios!$Q$32)</f>
        <v>0</v>
      </c>
      <c r="AQ55" s="5">
        <f>AP55*(1+Scenarios!$Q$32)</f>
        <v>0</v>
      </c>
      <c r="AR55" s="5">
        <f>AQ55*(1+Scenarios!$Q$32)</f>
        <v>0</v>
      </c>
      <c r="AS55" s="5">
        <f>AR55*(1+Scenarios!$Q$32)</f>
        <v>0</v>
      </c>
      <c r="AT55" s="5">
        <f>AS55*(1+Scenarios!$Q$32)</f>
        <v>0</v>
      </c>
      <c r="AU55" s="5">
        <f>AT55*(1+Scenarios!$Q$32)</f>
        <v>0</v>
      </c>
      <c r="AV55" s="5">
        <f>AU55*(1+Scenarios!$Q$32)</f>
        <v>0</v>
      </c>
      <c r="AW55" s="5">
        <f>AV55*(1+Scenarios!$Q$32)</f>
        <v>0</v>
      </c>
      <c r="AX55" s="5">
        <f>AW55*(1+Scenarios!$Q$32)</f>
        <v>0</v>
      </c>
      <c r="AY55" s="5">
        <f>AX55*(1+Scenarios!$Q$32)</f>
        <v>0</v>
      </c>
      <c r="AZ55" s="5">
        <f>AY55*(1+Scenarios!$Q$32)</f>
        <v>0</v>
      </c>
      <c r="BA55" s="5">
        <f>AZ55*(1+Scenarios!$Q$32)</f>
        <v>0</v>
      </c>
      <c r="BB55" s="5">
        <f>BA55*(1+Scenarios!$Q$32)</f>
        <v>0</v>
      </c>
      <c r="BC55" s="5">
        <f>BB55*(1+Scenarios!$Q$32)</f>
        <v>0</v>
      </c>
      <c r="BD55" s="5">
        <f>BC55*(1+Scenarios!$Q$32)</f>
        <v>0</v>
      </c>
      <c r="BE55" s="5">
        <f>BD55*(1+Scenarios!$Q$32)</f>
        <v>0</v>
      </c>
      <c r="BF55" s="5">
        <f>BE55*(1+Scenarios!$Q$32)</f>
        <v>0</v>
      </c>
      <c r="BG55" s="5">
        <f>BF55*(1+Scenarios!$Q$32)</f>
        <v>0</v>
      </c>
      <c r="BH55" s="5">
        <f>BG55*(1+Scenarios!$Q$32)</f>
        <v>0</v>
      </c>
      <c r="BI55" s="5">
        <f>BH55*(1+Scenarios!$Q$32)</f>
        <v>0</v>
      </c>
      <c r="BJ55" s="5">
        <f>BI55*(1+Scenarios!$Q$32)</f>
        <v>0</v>
      </c>
      <c r="BK55" s="5">
        <f>BJ55*(1+Scenarios!$Q$32)</f>
        <v>0</v>
      </c>
      <c r="BL55" s="5">
        <f>BK55*(1+Scenarios!$Q$32)</f>
        <v>0</v>
      </c>
      <c r="BM55" s="5">
        <f>BL55*(1+Scenarios!$Q$32)</f>
        <v>0</v>
      </c>
    </row>
    <row r="56" spans="1:71" x14ac:dyDescent="0.35">
      <c r="B56" s="47" t="s">
        <v>132</v>
      </c>
      <c r="C56" s="103"/>
      <c r="E56" s="4">
        <f>IFERROR(HLOOKUP($B$56, 'Lookups references'!$M$7:P14, MATCH('Projections - Arc leisure 3'!#REF!, 'Lookups references'!$M$7:$M$14, FALSE), FALSE),0)</f>
        <v>0</v>
      </c>
      <c r="F56" s="4">
        <f>IFERROR(HLOOKUP($B$56, 'Lookups references'!$M$7:Q14, MATCH('Projections - Arc leisure 3'!#REF!, 'Lookups references'!$M$7:$M$14, FALSE), FALSE),0)</f>
        <v>0</v>
      </c>
      <c r="G56" s="4">
        <f>IFERROR(HLOOKUP($B$56, 'Lookups references'!$M$7:R14, MATCH('Projections - Arc leisure 3'!#REF!, 'Lookups references'!$M$7:$M$14, FALSE), FALSE),0)</f>
        <v>0</v>
      </c>
      <c r="H56" s="4">
        <f>IFERROR(HLOOKUP($B$56, 'Lookups references'!$M$7:S14, MATCH('Projections - Arc leisure 3'!#REF!, 'Lookups references'!$M$7:$M$14, FALSE), FALSE),0)</f>
        <v>0</v>
      </c>
      <c r="I56" s="4">
        <f>IFERROR(HLOOKUP($B$56, 'Lookups references'!$M$7:T14, MATCH('Projections - Arc leisure 3'!#REF!, 'Lookups references'!$M$7:$M$14, FALSE), FALSE),0)</f>
        <v>0</v>
      </c>
      <c r="J56" s="4">
        <f>IFERROR(HLOOKUP($B$56, 'Lookups references'!$M$7:U14, MATCH('Projections - Arc leisure 3'!#REF!, 'Lookups references'!$M$7:$M$14, FALSE), FALSE),0)</f>
        <v>0</v>
      </c>
      <c r="K56" s="4">
        <f>IFERROR(HLOOKUP($B$56, 'Lookups references'!$M$7:V14, MATCH('Projections - Arc leisure 3'!#REF!, 'Lookups references'!$M$7:$M$14, FALSE), FALSE),0)</f>
        <v>0</v>
      </c>
      <c r="L56" s="4">
        <f>IFERROR(HLOOKUP($B$56, 'Lookups references'!$M$7:W14, MATCH('Projections - Arc leisure 3'!#REF!, 'Lookups references'!$M$7:$M$14, FALSE), FALSE),0)</f>
        <v>0</v>
      </c>
      <c r="M56" s="4">
        <f>IFERROR(HLOOKUP($B$56, 'Lookups references'!$M$7:X14, MATCH('Projections - Arc leisure 3'!#REF!, 'Lookups references'!$M$7:$M$14, FALSE), FALSE),0)</f>
        <v>0</v>
      </c>
      <c r="N56" s="4">
        <f>IFERROR(HLOOKUP($B$56, 'Lookups references'!$M$7:Y14, MATCH('Projections - Arc leisure 3'!#REF!, 'Lookups references'!$M$7:$M$14, FALSE), FALSE),0)</f>
        <v>0</v>
      </c>
      <c r="O56" s="4">
        <f>IFERROR(HLOOKUP($B$56, 'Lookups references'!$M$7:Z14, MATCH('Projections - Arc leisure 3'!#REF!, 'Lookups references'!$M$7:$M$14, FALSE), FALSE),0)</f>
        <v>0</v>
      </c>
      <c r="P56" s="4">
        <f>IFERROR(HLOOKUP($B$56, 'Lookups references'!$M$7:AA14, MATCH('Projections - Arc leisure 3'!#REF!, 'Lookups references'!$M$7:$M$14, FALSE), FALSE),0)</f>
        <v>0</v>
      </c>
      <c r="Q56" s="4">
        <f>IFERROR(HLOOKUP($B$56, 'Lookups references'!$M$7:AB14, MATCH('Projections - Arc leisure 3'!#REF!, 'Lookups references'!$M$7:$M$14, FALSE), FALSE),0)</f>
        <v>0</v>
      </c>
      <c r="R56" s="4">
        <f>IFERROR(HLOOKUP($B$56, 'Lookups references'!$M$7:AC14, MATCH('Projections - Arc leisure 3'!#REF!, 'Lookups references'!$M$7:$M$14, FALSE), FALSE),0)</f>
        <v>0</v>
      </c>
      <c r="S56" s="4">
        <f>IFERROR(HLOOKUP($B$56, 'Lookups references'!$M$7:AD14, MATCH('Projections - Arc leisure 3'!#REF!, 'Lookups references'!$M$7:$M$14, FALSE), FALSE),0)</f>
        <v>0</v>
      </c>
      <c r="T56" s="4">
        <f>IFERROR(HLOOKUP($B$56, 'Lookups references'!$M$7:AE14, MATCH('Projections - Arc leisure 3'!#REF!, 'Lookups references'!$M$7:$M$14, FALSE), FALSE),0)</f>
        <v>0</v>
      </c>
      <c r="U56" s="4">
        <f>IFERROR(HLOOKUP($B$56, 'Lookups references'!$M$7:AF14, MATCH('Projections - Arc leisure 3'!#REF!, 'Lookups references'!$M$7:$M$14, FALSE), FALSE),0)</f>
        <v>0</v>
      </c>
      <c r="V56" s="4">
        <f>IFERROR(HLOOKUP($B$56, 'Lookups references'!$M$7:AG14, MATCH('Projections - Arc leisure 3'!#REF!, 'Lookups references'!$M$7:$M$14, FALSE), FALSE),0)</f>
        <v>0</v>
      </c>
      <c r="W56" s="4">
        <f>IFERROR(HLOOKUP($B$56, 'Lookups references'!$M$7:AH14, MATCH('Projections - Arc leisure 3'!#REF!, 'Lookups references'!$M$7:$M$14, FALSE), FALSE),0)</f>
        <v>0</v>
      </c>
      <c r="X56" s="4">
        <f>IFERROR(HLOOKUP($B$56, 'Lookups references'!$M$7:AI14, MATCH('Projections - Arc leisure 3'!#REF!, 'Lookups references'!$M$7:$M$14, FALSE), FALSE),0)</f>
        <v>0</v>
      </c>
      <c r="Y56" s="4">
        <f>IFERROR(HLOOKUP($B$56, 'Lookups references'!$M$7:AJ14, MATCH('Projections - Arc leisure 3'!#REF!, 'Lookups references'!$M$7:$M$14, FALSE), FALSE),0)</f>
        <v>0</v>
      </c>
      <c r="Z56" s="4">
        <f>IFERROR(HLOOKUP($B$56, 'Lookups references'!$M$7:AK14, MATCH('Projections - Arc leisure 3'!#REF!, 'Lookups references'!$M$7:$M$14, FALSE), FALSE),0)</f>
        <v>0</v>
      </c>
      <c r="AA56" s="4">
        <f>IFERROR(HLOOKUP($B$56, 'Lookups references'!$M$7:AL14, MATCH('Projections - Arc leisure 3'!#REF!, 'Lookups references'!$M$7:$M$14, FALSE), FALSE),0)</f>
        <v>0</v>
      </c>
      <c r="AB56" s="4">
        <f>IFERROR(HLOOKUP($B$56, 'Lookups references'!$M$7:AM14, MATCH('Projections - Arc leisure 3'!#REF!, 'Lookups references'!$M$7:$M$14, FALSE), FALSE),0)</f>
        <v>0</v>
      </c>
      <c r="AC56" s="4">
        <f>IFERROR(HLOOKUP($B$56, 'Lookups references'!$M$7:AN14, MATCH('Projections - Arc leisure 3'!#REF!, 'Lookups references'!$M$7:$M$14, FALSE), FALSE),0)</f>
        <v>0</v>
      </c>
      <c r="AD56" s="4">
        <f>IFERROR(HLOOKUP($B$56, 'Lookups references'!$M$7:AO14, MATCH('Projections - Arc leisure 3'!#REF!, 'Lookups references'!$M$7:$M$14, FALSE), FALSE),0)</f>
        <v>0</v>
      </c>
      <c r="AE56" s="4">
        <f>IFERROR(HLOOKUP($B$56, 'Lookups references'!$M$7:AP14, MATCH('Projections - Arc leisure 3'!#REF!, 'Lookups references'!$M$7:$M$14, FALSE), FALSE),0)</f>
        <v>0</v>
      </c>
      <c r="AF56" s="4">
        <f>IFERROR(HLOOKUP($B$56, 'Lookups references'!$M$7:AQ14, MATCH('Projections - Arc leisure 3'!#REF!, 'Lookups references'!$M$7:$M$14, FALSE), FALSE),0)</f>
        <v>0</v>
      </c>
      <c r="AG56" s="4">
        <f>IFERROR(HLOOKUP($B$56, 'Lookups references'!$M$7:AR14, MATCH('Projections - Arc leisure 3'!#REF!, 'Lookups references'!$M$7:$M$14, FALSE), FALSE),0)</f>
        <v>0</v>
      </c>
      <c r="AH56" s="4">
        <f>IFERROR(HLOOKUP($B$56, 'Lookups references'!$M$7:AS14, MATCH('Projections - Arc leisure 3'!#REF!, 'Lookups references'!$M$7:$M$14, FALSE), FALSE),0)</f>
        <v>0</v>
      </c>
      <c r="AI56" s="4">
        <f>IFERROR(HLOOKUP($B$56, 'Lookups references'!$M$7:AT14, MATCH('Projections - Arc leisure 3'!#REF!, 'Lookups references'!$M$7:$M$14, FALSE), FALSE),0)</f>
        <v>0</v>
      </c>
      <c r="AJ56" s="4">
        <f>IFERROR(HLOOKUP($B$56, 'Lookups references'!$M$7:AU14, MATCH('Projections - Arc leisure 3'!#REF!, 'Lookups references'!$M$7:$M$14, FALSE), FALSE),0)</f>
        <v>0</v>
      </c>
      <c r="AK56" s="4">
        <f>IFERROR(HLOOKUP($B$56, 'Lookups references'!$M$7:AV14, MATCH('Projections - Arc leisure 3'!#REF!, 'Lookups references'!$M$7:$M$14, FALSE), FALSE),0)</f>
        <v>0</v>
      </c>
      <c r="AL56" s="4">
        <f>IFERROR(HLOOKUP($B$56, 'Lookups references'!$M$7:AW14, MATCH('Projections - Arc leisure 3'!#REF!, 'Lookups references'!$M$7:$M$14, FALSE), FALSE),0)</f>
        <v>0</v>
      </c>
      <c r="AM56" s="4">
        <f>IFERROR(HLOOKUP($B$56, 'Lookups references'!$M$7:AX14, MATCH('Projections - Arc leisure 3'!#REF!, 'Lookups references'!$M$7:$M$14, FALSE), FALSE),0)</f>
        <v>0</v>
      </c>
      <c r="AN56" s="4">
        <f>IFERROR(HLOOKUP($B$56, 'Lookups references'!$M$7:AY14, MATCH('Projections - Arc leisure 3'!#REF!, 'Lookups references'!$M$7:$M$14, FALSE), FALSE),0)</f>
        <v>0</v>
      </c>
      <c r="AO56" s="4">
        <f>IFERROR(HLOOKUP($B$56, 'Lookups references'!$M$7:AZ14, MATCH('Projections - Arc leisure 3'!#REF!, 'Lookups references'!$M$7:$M$14, FALSE), FALSE),0)</f>
        <v>0</v>
      </c>
      <c r="AP56" s="4">
        <f>IFERROR(HLOOKUP($B$56, 'Lookups references'!$M$7:BA14, MATCH('Projections - Arc leisure 3'!#REF!, 'Lookups references'!$M$7:$M$14, FALSE), FALSE),0)</f>
        <v>0</v>
      </c>
      <c r="AQ56" s="4">
        <f>IFERROR(HLOOKUP($B$56, 'Lookups references'!$M$7:BB14, MATCH('Projections - Arc leisure 3'!#REF!, 'Lookups references'!$M$7:$M$14, FALSE), FALSE),0)</f>
        <v>0</v>
      </c>
      <c r="AR56" s="4">
        <f>IFERROR(HLOOKUP($B$56, 'Lookups references'!$M$7:BC14, MATCH('Projections - Arc leisure 3'!#REF!, 'Lookups references'!$M$7:$M$14, FALSE), FALSE),0)</f>
        <v>0</v>
      </c>
      <c r="AS56" s="4">
        <f>IFERROR(HLOOKUP($B$56, 'Lookups references'!$M$7:BD14, MATCH('Projections - Arc leisure 3'!#REF!, 'Lookups references'!$M$7:$M$14, FALSE), FALSE),0)</f>
        <v>0</v>
      </c>
      <c r="AT56" s="4">
        <f>IFERROR(HLOOKUP($B$56, 'Lookups references'!$M$7:BE14, MATCH('Projections - Arc leisure 3'!#REF!, 'Lookups references'!$M$7:$M$14, FALSE), FALSE),0)</f>
        <v>0</v>
      </c>
      <c r="AU56" s="4">
        <f>IFERROR(HLOOKUP($B$56, 'Lookups references'!$M$7:BF14, MATCH('Projections - Arc leisure 3'!#REF!, 'Lookups references'!$M$7:$M$14, FALSE), FALSE),0)</f>
        <v>0</v>
      </c>
      <c r="AV56" s="4">
        <f>IFERROR(HLOOKUP($B$56, 'Lookups references'!$M$7:BG14, MATCH('Projections - Arc leisure 3'!#REF!, 'Lookups references'!$M$7:$M$14, FALSE), FALSE),0)</f>
        <v>0</v>
      </c>
      <c r="AW56" s="4">
        <f>IFERROR(HLOOKUP($B$56, 'Lookups references'!$M$7:BH14, MATCH('Projections - Arc leisure 3'!#REF!, 'Lookups references'!$M$7:$M$14, FALSE), FALSE),0)</f>
        <v>0</v>
      </c>
      <c r="AX56" s="4">
        <f>IFERROR(HLOOKUP($B$56, 'Lookups references'!$M$7:BI14, MATCH('Projections - Arc leisure 3'!#REF!, 'Lookups references'!$M$7:$M$14, FALSE), FALSE),0)</f>
        <v>0</v>
      </c>
      <c r="AY56" s="4">
        <f>IFERROR(HLOOKUP($B$56, 'Lookups references'!$M$7:BJ14, MATCH('Projections - Arc leisure 3'!#REF!, 'Lookups references'!$M$7:$M$14, FALSE), FALSE),0)</f>
        <v>0</v>
      </c>
      <c r="AZ56" s="4">
        <f>IFERROR(HLOOKUP($B$56, 'Lookups references'!$M$7:BK14, MATCH('Projections - Arc leisure 3'!#REF!, 'Lookups references'!$M$7:$M$14, FALSE), FALSE),0)</f>
        <v>0</v>
      </c>
      <c r="BA56" s="4">
        <f>IFERROR(HLOOKUP($B$56, 'Lookups references'!$M$7:BL14, MATCH('Projections - Arc leisure 3'!#REF!, 'Lookups references'!$M$7:$M$14, FALSE), FALSE),0)</f>
        <v>0</v>
      </c>
      <c r="BB56" s="4">
        <f>IFERROR(HLOOKUP($B$56, 'Lookups references'!$M$7:BM14, MATCH('Projections - Arc leisure 3'!#REF!, 'Lookups references'!$M$7:$M$14, FALSE), FALSE),0)</f>
        <v>0</v>
      </c>
      <c r="BC56" s="4">
        <f>IFERROR(HLOOKUP($B$56, 'Lookups references'!$M$7:BN14, MATCH('Projections - Arc leisure 3'!#REF!, 'Lookups references'!$M$7:$M$14, FALSE), FALSE),0)</f>
        <v>0</v>
      </c>
      <c r="BD56" s="4">
        <f>IFERROR(HLOOKUP($B$56, 'Lookups references'!$M$7:BO14, MATCH('Projections - Arc leisure 3'!#REF!, 'Lookups references'!$M$7:$M$14, FALSE), FALSE),0)</f>
        <v>0</v>
      </c>
      <c r="BE56" s="4">
        <f>IFERROR(HLOOKUP($B$56, 'Lookups references'!$M$7:BP14, MATCH('Projections - Arc leisure 3'!#REF!, 'Lookups references'!$M$7:$M$14, FALSE), FALSE),0)</f>
        <v>0</v>
      </c>
      <c r="BF56" s="4">
        <f>IFERROR(HLOOKUP($B$56, 'Lookups references'!$M$7:BQ14, MATCH('Projections - Arc leisure 3'!#REF!, 'Lookups references'!$M$7:$M$14, FALSE), FALSE),0)</f>
        <v>0</v>
      </c>
      <c r="BG56" s="4">
        <f>IFERROR(HLOOKUP($B$56, 'Lookups references'!$M$7:BR14, MATCH('Projections - Arc leisure 3'!#REF!, 'Lookups references'!$M$7:$M$14, FALSE), FALSE),0)</f>
        <v>0</v>
      </c>
      <c r="BH56" s="4">
        <f>IFERROR(HLOOKUP($B$56, 'Lookups references'!$M$7:BS14, MATCH('Projections - Arc leisure 3'!#REF!, 'Lookups references'!$M$7:$M$14, FALSE), FALSE),0)</f>
        <v>0</v>
      </c>
      <c r="BI56" s="4">
        <f>IFERROR(HLOOKUP($B$56, 'Lookups references'!$M$7:BT14, MATCH('Projections - Arc leisure 3'!#REF!, 'Lookups references'!$M$7:$M$14, FALSE), FALSE),0)</f>
        <v>0</v>
      </c>
      <c r="BJ56" s="4">
        <f>IFERROR(HLOOKUP($B$56, 'Lookups references'!$M$7:BU14, MATCH('Projections - Arc leisure 3'!#REF!, 'Lookups references'!$M$7:$M$14, FALSE), FALSE),0)</f>
        <v>0</v>
      </c>
      <c r="BK56" s="4">
        <f>IFERROR(HLOOKUP($B$56, 'Lookups references'!$M$7:BV14, MATCH('Projections - Arc leisure 3'!#REF!, 'Lookups references'!$M$7:$M$14, FALSE), FALSE),0)</f>
        <v>0</v>
      </c>
      <c r="BL56" s="4">
        <f>IFERROR(HLOOKUP($B$56, 'Lookups references'!$M$7:BW14, MATCH('Projections - Arc leisure 3'!#REF!, 'Lookups references'!$M$7:$M$14, FALSE), FALSE),0)</f>
        <v>0</v>
      </c>
      <c r="BM56" s="4">
        <f>IFERROR(HLOOKUP($B$56, 'Lookups references'!$M$7:BX14, MATCH('Projections - Arc leisure 3'!#REF!, 'Lookups references'!$M$7:$M$14, FALSE), FALSE),0)</f>
        <v>0</v>
      </c>
    </row>
    <row r="57" spans="1:71" s="64" customFormat="1" x14ac:dyDescent="0.35">
      <c r="B57" s="65" t="s">
        <v>133</v>
      </c>
      <c r="C57" s="103">
        <f>SUM(E57:BM57)</f>
        <v>0</v>
      </c>
      <c r="E57" s="64">
        <f t="shared" ref="E57:BM57" si="17">IF(E7&lt;E56, E55*E17*1000/100, 0)</f>
        <v>0</v>
      </c>
      <c r="F57" s="64">
        <f t="shared" si="17"/>
        <v>0</v>
      </c>
      <c r="G57" s="64">
        <f t="shared" si="17"/>
        <v>0</v>
      </c>
      <c r="H57" s="64">
        <f t="shared" si="17"/>
        <v>0</v>
      </c>
      <c r="I57" s="64">
        <f t="shared" si="17"/>
        <v>0</v>
      </c>
      <c r="J57" s="64">
        <f t="shared" si="17"/>
        <v>0</v>
      </c>
      <c r="K57" s="64">
        <f t="shared" si="17"/>
        <v>0</v>
      </c>
      <c r="L57" s="64">
        <f t="shared" si="17"/>
        <v>0</v>
      </c>
      <c r="M57" s="64">
        <f t="shared" si="17"/>
        <v>0</v>
      </c>
      <c r="N57" s="64">
        <f t="shared" si="17"/>
        <v>0</v>
      </c>
      <c r="O57" s="64">
        <f t="shared" si="17"/>
        <v>0</v>
      </c>
      <c r="P57" s="64">
        <f t="shared" si="17"/>
        <v>0</v>
      </c>
      <c r="Q57" s="64">
        <f t="shared" si="17"/>
        <v>0</v>
      </c>
      <c r="R57" s="64">
        <f t="shared" si="17"/>
        <v>0</v>
      </c>
      <c r="S57" s="64">
        <f t="shared" si="17"/>
        <v>0</v>
      </c>
      <c r="T57" s="64">
        <f t="shared" si="17"/>
        <v>0</v>
      </c>
      <c r="U57" s="64">
        <f t="shared" si="17"/>
        <v>0</v>
      </c>
      <c r="V57" s="64">
        <f t="shared" si="17"/>
        <v>0</v>
      </c>
      <c r="W57" s="64">
        <f t="shared" si="17"/>
        <v>0</v>
      </c>
      <c r="X57" s="64">
        <f t="shared" si="17"/>
        <v>0</v>
      </c>
      <c r="Y57" s="64">
        <f t="shared" si="17"/>
        <v>0</v>
      </c>
      <c r="Z57" s="64">
        <f t="shared" si="17"/>
        <v>0</v>
      </c>
      <c r="AA57" s="64">
        <f t="shared" si="17"/>
        <v>0</v>
      </c>
      <c r="AB57" s="64">
        <f t="shared" si="17"/>
        <v>0</v>
      </c>
      <c r="AC57" s="64">
        <f t="shared" si="17"/>
        <v>0</v>
      </c>
      <c r="AD57" s="64">
        <f t="shared" si="17"/>
        <v>0</v>
      </c>
      <c r="AE57" s="64">
        <f t="shared" si="17"/>
        <v>0</v>
      </c>
      <c r="AF57" s="64">
        <f t="shared" si="17"/>
        <v>0</v>
      </c>
      <c r="AG57" s="64">
        <f t="shared" si="17"/>
        <v>0</v>
      </c>
      <c r="AH57" s="64">
        <f t="shared" si="17"/>
        <v>0</v>
      </c>
      <c r="AI57" s="64">
        <f t="shared" si="17"/>
        <v>0</v>
      </c>
      <c r="AJ57" s="64">
        <f t="shared" si="17"/>
        <v>0</v>
      </c>
      <c r="AK57" s="64">
        <f t="shared" si="17"/>
        <v>0</v>
      </c>
      <c r="AL57" s="64">
        <f t="shared" si="17"/>
        <v>0</v>
      </c>
      <c r="AM57" s="64">
        <f t="shared" si="17"/>
        <v>0</v>
      </c>
      <c r="AN57" s="64">
        <f t="shared" si="17"/>
        <v>0</v>
      </c>
      <c r="AO57" s="64">
        <f t="shared" si="17"/>
        <v>0</v>
      </c>
      <c r="AP57" s="64">
        <f t="shared" si="17"/>
        <v>0</v>
      </c>
      <c r="AQ57" s="64">
        <f t="shared" si="17"/>
        <v>0</v>
      </c>
      <c r="AR57" s="64">
        <f t="shared" si="17"/>
        <v>0</v>
      </c>
      <c r="AS57" s="64">
        <f t="shared" si="17"/>
        <v>0</v>
      </c>
      <c r="AT57" s="64">
        <f t="shared" si="17"/>
        <v>0</v>
      </c>
      <c r="AU57" s="64">
        <f t="shared" si="17"/>
        <v>0</v>
      </c>
      <c r="AV57" s="64">
        <f t="shared" si="17"/>
        <v>0</v>
      </c>
      <c r="AW57" s="64">
        <f t="shared" si="17"/>
        <v>0</v>
      </c>
      <c r="AX57" s="64">
        <f t="shared" si="17"/>
        <v>0</v>
      </c>
      <c r="AY57" s="64">
        <f t="shared" si="17"/>
        <v>0</v>
      </c>
      <c r="AZ57" s="64">
        <f t="shared" si="17"/>
        <v>0</v>
      </c>
      <c r="BA57" s="64">
        <f t="shared" si="17"/>
        <v>0</v>
      </c>
      <c r="BB57" s="64">
        <f t="shared" si="17"/>
        <v>0</v>
      </c>
      <c r="BC57" s="64">
        <f t="shared" si="17"/>
        <v>0</v>
      </c>
      <c r="BD57" s="64">
        <f t="shared" si="17"/>
        <v>0</v>
      </c>
      <c r="BE57" s="64">
        <f t="shared" si="17"/>
        <v>0</v>
      </c>
      <c r="BF57" s="64">
        <f t="shared" si="17"/>
        <v>0</v>
      </c>
      <c r="BG57" s="64">
        <f t="shared" si="17"/>
        <v>0</v>
      </c>
      <c r="BH57" s="64">
        <f t="shared" si="17"/>
        <v>0</v>
      </c>
      <c r="BI57" s="64">
        <f t="shared" si="17"/>
        <v>0</v>
      </c>
      <c r="BJ57" s="64">
        <f t="shared" si="17"/>
        <v>0</v>
      </c>
      <c r="BK57" s="64">
        <f t="shared" si="17"/>
        <v>0</v>
      </c>
      <c r="BL57" s="64">
        <f t="shared" si="17"/>
        <v>0</v>
      </c>
      <c r="BM57" s="64">
        <f t="shared" si="17"/>
        <v>0</v>
      </c>
    </row>
    <row r="58" spans="1:71" x14ac:dyDescent="0.35">
      <c r="C58" s="109"/>
    </row>
    <row r="59" spans="1:71" x14ac:dyDescent="0.35">
      <c r="B59" s="5"/>
      <c r="C59" s="107"/>
      <c r="D59" s="5"/>
      <c r="E59" s="5"/>
      <c r="F59" s="5"/>
      <c r="G59" s="5"/>
      <c r="H59" s="5"/>
      <c r="I59" s="5"/>
    </row>
    <row r="60" spans="1:71" x14ac:dyDescent="0.35">
      <c r="C60" s="109"/>
    </row>
  </sheetData>
  <mergeCells count="1">
    <mergeCell ref="F5:H5"/>
  </mergeCells>
  <conditionalFormatting sqref="F34:BN34">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EE8275D1-5B2A-43F8-A838-BDE0FF594DA2}">
          <x14:formula1>
            <xm:f>Scenarios!$D$7:$U$7</xm:f>
          </x14:formula1>
          <xm:sqref>F5:H5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13A9E-FCCF-44ED-AFA0-1591590D0191}">
  <sheetPr codeName="Sheet15">
    <tabColor theme="0" tint="-0.249977111117893"/>
  </sheetPr>
  <dimension ref="A4:BS61"/>
  <sheetViews>
    <sheetView topLeftCell="A13" zoomScale="85" zoomScaleNormal="85" workbookViewId="0">
      <selection activeCell="C27" sqref="C27"/>
    </sheetView>
  </sheetViews>
  <sheetFormatPr defaultColWidth="8.6875" defaultRowHeight="12" x14ac:dyDescent="0.35"/>
  <cols>
    <col min="1" max="1" width="10.625" style="4" customWidth="1"/>
    <col min="2" max="2" width="41.62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175</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-214012.5</v>
      </c>
      <c r="E10" s="24">
        <f>IFERROR(E37+E44+E52+E55, 0)</f>
        <v>-168262.5</v>
      </c>
      <c r="F10" s="24">
        <f t="shared" ref="F10:BM10" si="4">IFERROR(F37+F44+F52, 0)</f>
        <v>-762.5</v>
      </c>
      <c r="G10" s="24">
        <f t="shared" si="4"/>
        <v>-762.5</v>
      </c>
      <c r="H10" s="24">
        <f>IFERROR(H37+H44+H52, 0)</f>
        <v>-762.5</v>
      </c>
      <c r="I10" s="24">
        <f t="shared" si="4"/>
        <v>-762.5</v>
      </c>
      <c r="J10" s="24">
        <f t="shared" si="4"/>
        <v>-762.5</v>
      </c>
      <c r="K10" s="24">
        <f t="shared" si="4"/>
        <v>-762.5</v>
      </c>
      <c r="L10" s="24">
        <f t="shared" si="4"/>
        <v>-762.5</v>
      </c>
      <c r="M10" s="24">
        <f t="shared" si="4"/>
        <v>-762.5</v>
      </c>
      <c r="N10" s="24">
        <f t="shared" si="4"/>
        <v>-762.5</v>
      </c>
      <c r="O10" s="24">
        <f t="shared" si="4"/>
        <v>-762.5</v>
      </c>
      <c r="P10" s="24">
        <f t="shared" si="4"/>
        <v>-762.5</v>
      </c>
      <c r="Q10" s="24">
        <f t="shared" si="4"/>
        <v>-762.5</v>
      </c>
      <c r="R10" s="24">
        <f t="shared" si="4"/>
        <v>-762.5</v>
      </c>
      <c r="S10" s="24">
        <f t="shared" si="4"/>
        <v>-762.5</v>
      </c>
      <c r="T10" s="24">
        <f t="shared" si="4"/>
        <v>-762.5</v>
      </c>
      <c r="U10" s="24">
        <f t="shared" si="4"/>
        <v>-762.5</v>
      </c>
      <c r="V10" s="24">
        <f t="shared" si="4"/>
        <v>-762.5</v>
      </c>
      <c r="W10" s="24">
        <f t="shared" si="4"/>
        <v>-762.5</v>
      </c>
      <c r="X10" s="24">
        <f t="shared" si="4"/>
        <v>-762.5</v>
      </c>
      <c r="Y10" s="24">
        <f t="shared" si="4"/>
        <v>-762.5</v>
      </c>
      <c r="Z10" s="24">
        <f t="shared" si="4"/>
        <v>-762.5</v>
      </c>
      <c r="AA10" s="24">
        <f t="shared" si="4"/>
        <v>-762.5</v>
      </c>
      <c r="AB10" s="24">
        <f t="shared" si="4"/>
        <v>-762.5</v>
      </c>
      <c r="AC10" s="24">
        <f t="shared" si="4"/>
        <v>-762.5</v>
      </c>
      <c r="AD10" s="24">
        <f t="shared" si="4"/>
        <v>-762.5</v>
      </c>
      <c r="AE10" s="24">
        <f t="shared" si="4"/>
        <v>-762.5</v>
      </c>
      <c r="AF10" s="24">
        <f t="shared" si="4"/>
        <v>-762.5</v>
      </c>
      <c r="AG10" s="24">
        <f t="shared" si="4"/>
        <v>-762.5</v>
      </c>
      <c r="AH10" s="24">
        <f t="shared" si="4"/>
        <v>-762.5</v>
      </c>
      <c r="AI10" s="24">
        <f t="shared" si="4"/>
        <v>-762.5</v>
      </c>
      <c r="AJ10" s="24">
        <f t="shared" si="4"/>
        <v>-762.5</v>
      </c>
      <c r="AK10" s="24">
        <f t="shared" si="4"/>
        <v>-762.5</v>
      </c>
      <c r="AL10" s="24">
        <f t="shared" si="4"/>
        <v>-762.5</v>
      </c>
      <c r="AM10" s="24">
        <f t="shared" si="4"/>
        <v>-762.5</v>
      </c>
      <c r="AN10" s="24">
        <f t="shared" si="4"/>
        <v>-762.5</v>
      </c>
      <c r="AO10" s="24">
        <f t="shared" si="4"/>
        <v>-762.5</v>
      </c>
      <c r="AP10" s="24">
        <f t="shared" si="4"/>
        <v>-762.5</v>
      </c>
      <c r="AQ10" s="24">
        <f t="shared" si="4"/>
        <v>-762.5</v>
      </c>
      <c r="AR10" s="24">
        <f t="shared" si="4"/>
        <v>-762.5</v>
      </c>
      <c r="AS10" s="24">
        <f t="shared" si="4"/>
        <v>-762.5</v>
      </c>
      <c r="AT10" s="24">
        <f t="shared" si="4"/>
        <v>-762.5</v>
      </c>
      <c r="AU10" s="24">
        <f t="shared" si="4"/>
        <v>-762.5</v>
      </c>
      <c r="AV10" s="24">
        <f t="shared" si="4"/>
        <v>-762.5</v>
      </c>
      <c r="AW10" s="24">
        <f t="shared" si="4"/>
        <v>-762.5</v>
      </c>
      <c r="AX10" s="24">
        <f t="shared" si="4"/>
        <v>-762.5</v>
      </c>
      <c r="AY10" s="24">
        <f t="shared" si="4"/>
        <v>-762.5</v>
      </c>
      <c r="AZ10" s="24">
        <f t="shared" si="4"/>
        <v>-762.5</v>
      </c>
      <c r="BA10" s="24">
        <f t="shared" si="4"/>
        <v>-762.5</v>
      </c>
      <c r="BB10" s="24">
        <f t="shared" si="4"/>
        <v>-762.5</v>
      </c>
      <c r="BC10" s="24">
        <f t="shared" si="4"/>
        <v>-762.5</v>
      </c>
      <c r="BD10" s="24">
        <f t="shared" si="4"/>
        <v>-762.5</v>
      </c>
      <c r="BE10" s="24">
        <f t="shared" si="4"/>
        <v>-762.5</v>
      </c>
      <c r="BF10" s="24">
        <f t="shared" si="4"/>
        <v>-762.5</v>
      </c>
      <c r="BG10" s="24">
        <f t="shared" si="4"/>
        <v>-762.5</v>
      </c>
      <c r="BH10" s="24">
        <f t="shared" si="4"/>
        <v>-762.5</v>
      </c>
      <c r="BI10" s="24">
        <f t="shared" si="4"/>
        <v>-762.5</v>
      </c>
      <c r="BJ10" s="24">
        <f t="shared" si="4"/>
        <v>-762.5</v>
      </c>
      <c r="BK10" s="24">
        <f t="shared" si="4"/>
        <v>-762.5</v>
      </c>
      <c r="BL10" s="24">
        <f t="shared" si="4"/>
        <v>-762.5</v>
      </c>
      <c r="BM10" s="24">
        <f t="shared" si="4"/>
        <v>-762.5</v>
      </c>
    </row>
    <row r="11" spans="1:71" s="125" customFormat="1" x14ac:dyDescent="0.35">
      <c r="A11" s="22"/>
      <c r="B11" s="125" t="s">
        <v>93</v>
      </c>
      <c r="C11" s="126"/>
      <c r="E11" s="123">
        <f>IFERROR(E10+C11, 0)</f>
        <v>-168262.5</v>
      </c>
      <c r="F11" s="123">
        <f>IFERROR(F10+E11, 0)</f>
        <v>-169025</v>
      </c>
      <c r="G11" s="123">
        <f>IFERROR(G10+F11, 0)</f>
        <v>-169787.5</v>
      </c>
      <c r="H11" s="123">
        <f>IFERROR(H10+G11, 0)</f>
        <v>-170550</v>
      </c>
      <c r="I11" s="123">
        <f t="shared" ref="I11:BM11" si="5">IFERROR(I10+H11, 0)</f>
        <v>-171312.5</v>
      </c>
      <c r="J11" s="123">
        <f t="shared" si="5"/>
        <v>-172075</v>
      </c>
      <c r="K11" s="123">
        <f t="shared" si="5"/>
        <v>-172837.5</v>
      </c>
      <c r="L11" s="123">
        <f t="shared" si="5"/>
        <v>-173600</v>
      </c>
      <c r="M11" s="123">
        <f t="shared" si="5"/>
        <v>-174362.5</v>
      </c>
      <c r="N11" s="123">
        <f t="shared" si="5"/>
        <v>-175125</v>
      </c>
      <c r="O11" s="123">
        <f t="shared" si="5"/>
        <v>-175887.5</v>
      </c>
      <c r="P11" s="123">
        <f t="shared" si="5"/>
        <v>-176650</v>
      </c>
      <c r="Q11" s="123">
        <f t="shared" si="5"/>
        <v>-177412.5</v>
      </c>
      <c r="R11" s="123">
        <f t="shared" si="5"/>
        <v>-178175</v>
      </c>
      <c r="S11" s="123">
        <f t="shared" si="5"/>
        <v>-178937.5</v>
      </c>
      <c r="T11" s="123">
        <f t="shared" si="5"/>
        <v>-179700</v>
      </c>
      <c r="U11" s="123">
        <f t="shared" si="5"/>
        <v>-180462.5</v>
      </c>
      <c r="V11" s="123">
        <f t="shared" si="5"/>
        <v>-181225</v>
      </c>
      <c r="W11" s="123">
        <f t="shared" si="5"/>
        <v>-181987.5</v>
      </c>
      <c r="X11" s="123">
        <f t="shared" si="5"/>
        <v>-182750</v>
      </c>
      <c r="Y11" s="123">
        <f t="shared" si="5"/>
        <v>-183512.5</v>
      </c>
      <c r="Z11" s="123">
        <f t="shared" si="5"/>
        <v>-184275</v>
      </c>
      <c r="AA11" s="123">
        <f t="shared" si="5"/>
        <v>-185037.5</v>
      </c>
      <c r="AB11" s="123">
        <f t="shared" si="5"/>
        <v>-185800</v>
      </c>
      <c r="AC11" s="123">
        <f t="shared" si="5"/>
        <v>-186562.5</v>
      </c>
      <c r="AD11" s="123">
        <f t="shared" si="5"/>
        <v>-187325</v>
      </c>
      <c r="AE11" s="123">
        <f t="shared" si="5"/>
        <v>-188087.5</v>
      </c>
      <c r="AF11" s="123">
        <f t="shared" si="5"/>
        <v>-188850</v>
      </c>
      <c r="AG11" s="123">
        <f t="shared" si="5"/>
        <v>-189612.5</v>
      </c>
      <c r="AH11" s="123">
        <f t="shared" si="5"/>
        <v>-190375</v>
      </c>
      <c r="AI11" s="123">
        <f t="shared" si="5"/>
        <v>-191137.5</v>
      </c>
      <c r="AJ11" s="123">
        <f t="shared" si="5"/>
        <v>-191900</v>
      </c>
      <c r="AK11" s="123">
        <f t="shared" si="5"/>
        <v>-192662.5</v>
      </c>
      <c r="AL11" s="123">
        <f t="shared" si="5"/>
        <v>-193425</v>
      </c>
      <c r="AM11" s="123">
        <f t="shared" si="5"/>
        <v>-194187.5</v>
      </c>
      <c r="AN11" s="123">
        <f t="shared" si="5"/>
        <v>-194950</v>
      </c>
      <c r="AO11" s="123">
        <f t="shared" si="5"/>
        <v>-195712.5</v>
      </c>
      <c r="AP11" s="123">
        <f t="shared" si="5"/>
        <v>-196475</v>
      </c>
      <c r="AQ11" s="123">
        <f t="shared" si="5"/>
        <v>-197237.5</v>
      </c>
      <c r="AR11" s="123">
        <f t="shared" si="5"/>
        <v>-198000</v>
      </c>
      <c r="AS11" s="123">
        <f t="shared" si="5"/>
        <v>-198762.5</v>
      </c>
      <c r="AT11" s="123">
        <f t="shared" si="5"/>
        <v>-199525</v>
      </c>
      <c r="AU11" s="123">
        <f t="shared" si="5"/>
        <v>-200287.5</v>
      </c>
      <c r="AV11" s="123">
        <f t="shared" si="5"/>
        <v>-201050</v>
      </c>
      <c r="AW11" s="123">
        <f t="shared" si="5"/>
        <v>-201812.5</v>
      </c>
      <c r="AX11" s="123">
        <f t="shared" si="5"/>
        <v>-202575</v>
      </c>
      <c r="AY11" s="123">
        <f t="shared" si="5"/>
        <v>-203337.5</v>
      </c>
      <c r="AZ11" s="123">
        <f t="shared" si="5"/>
        <v>-204100</v>
      </c>
      <c r="BA11" s="123">
        <f t="shared" si="5"/>
        <v>-204862.5</v>
      </c>
      <c r="BB11" s="123">
        <f t="shared" si="5"/>
        <v>-205625</v>
      </c>
      <c r="BC11" s="123">
        <f t="shared" si="5"/>
        <v>-206387.5</v>
      </c>
      <c r="BD11" s="123">
        <f t="shared" si="5"/>
        <v>-207150</v>
      </c>
      <c r="BE11" s="123">
        <f t="shared" si="5"/>
        <v>-207912.5</v>
      </c>
      <c r="BF11" s="123">
        <f t="shared" si="5"/>
        <v>-208675</v>
      </c>
      <c r="BG11" s="123">
        <f t="shared" si="5"/>
        <v>-209437.5</v>
      </c>
      <c r="BH11" s="123">
        <f t="shared" si="5"/>
        <v>-210200</v>
      </c>
      <c r="BI11" s="123">
        <f t="shared" si="5"/>
        <v>-210962.5</v>
      </c>
      <c r="BJ11" s="123">
        <f t="shared" si="5"/>
        <v>-211725</v>
      </c>
      <c r="BK11" s="123">
        <f t="shared" si="5"/>
        <v>-212487.5</v>
      </c>
      <c r="BL11" s="123">
        <f t="shared" si="5"/>
        <v>-213250</v>
      </c>
      <c r="BM11" s="123">
        <f t="shared" si="5"/>
        <v>-214012.5</v>
      </c>
      <c r="BN11" s="123"/>
      <c r="BO11" s="123"/>
      <c r="BP11" s="123"/>
      <c r="BQ11" s="123"/>
      <c r="BR11" s="123"/>
      <c r="BS11" s="123"/>
    </row>
    <row r="12" spans="1:71" s="41" customFormat="1" x14ac:dyDescent="0.35">
      <c r="B12" s="41" t="s">
        <v>94</v>
      </c>
      <c r="C12" s="104" t="e">
        <f>SUM(E12:BM12)</f>
        <v>#NUM!</v>
      </c>
      <c r="F12" s="42" t="e">
        <f>IRR(E10:F10,0)</f>
        <v>#NUM!</v>
      </c>
      <c r="G12" s="42" t="e">
        <f>IRR(E10:G10,0)</f>
        <v>#NUM!</v>
      </c>
      <c r="H12" s="42" t="e">
        <f>IRR(E10:H10,0)</f>
        <v>#NUM!</v>
      </c>
      <c r="I12" s="42" t="e">
        <f>IRR(E10:I10,0)</f>
        <v>#NUM!</v>
      </c>
      <c r="J12" s="42" t="e">
        <f>IRR(E10:J10,0)</f>
        <v>#NUM!</v>
      </c>
      <c r="K12" s="42" t="e">
        <f>IRR(E10:K10,0)</f>
        <v>#NUM!</v>
      </c>
      <c r="L12" s="42" t="e">
        <f>IRR(E10:L10,0)</f>
        <v>#NUM!</v>
      </c>
      <c r="M12" s="42" t="e">
        <f>IRR(E10:M10,0)</f>
        <v>#NUM!</v>
      </c>
      <c r="N12" s="42" t="e">
        <f>IRR(E10:N10,0)</f>
        <v>#NUM!</v>
      </c>
      <c r="O12" s="42" t="e">
        <f>IRR(E10:O10,0)</f>
        <v>#NUM!</v>
      </c>
      <c r="P12" s="42" t="e">
        <f>IRR(E10:P10,0)</f>
        <v>#NUM!</v>
      </c>
      <c r="Q12" s="42" t="e">
        <f>IRR(E10:Q10,0)</f>
        <v>#NUM!</v>
      </c>
      <c r="R12" s="42" t="e">
        <f>IRR(E10:R10,0)</f>
        <v>#NUM!</v>
      </c>
      <c r="S12" s="42" t="e">
        <f>IRR(E10:S10,0)</f>
        <v>#NUM!</v>
      </c>
      <c r="T12" s="42" t="e">
        <f>IRR(E10:T10,0)</f>
        <v>#NUM!</v>
      </c>
      <c r="U12" s="42" t="e">
        <f>IRR(E10:U10,0)</f>
        <v>#NUM!</v>
      </c>
      <c r="V12" s="42" t="e">
        <f>IRR(E10:V10,0)</f>
        <v>#NUM!</v>
      </c>
      <c r="W12" s="42" t="e">
        <f>IRR(E10:W10,0)</f>
        <v>#NUM!</v>
      </c>
      <c r="X12" s="42" t="e">
        <f>IRR(E10:X10,0)</f>
        <v>#NUM!</v>
      </c>
      <c r="Y12" s="42" t="e">
        <f>IRR(E10:Y10,0)</f>
        <v>#NUM!</v>
      </c>
      <c r="Z12" s="42" t="e">
        <f>IRR(E10:Z10,0)</f>
        <v>#NUM!</v>
      </c>
      <c r="AA12" s="42" t="e">
        <f>IRR(E10:AA10,0)</f>
        <v>#NUM!</v>
      </c>
      <c r="AB12" s="42" t="e">
        <f>IRR(E10:AB10,0)</f>
        <v>#NUM!</v>
      </c>
      <c r="AC12" s="42" t="e">
        <f>IRR(E10:AC10,0)</f>
        <v>#NUM!</v>
      </c>
      <c r="AD12" s="42" t="e">
        <f>IRR(E10:AD10,0)</f>
        <v>#NUM!</v>
      </c>
      <c r="AE12" s="42" t="e">
        <f>IRR(E10:AE10,0)</f>
        <v>#NUM!</v>
      </c>
      <c r="AF12" s="42" t="e">
        <f>IRR(E10:AF10,0)</f>
        <v>#NUM!</v>
      </c>
      <c r="AG12" s="42" t="e">
        <f>IRR(E10:AG10,0)</f>
        <v>#NUM!</v>
      </c>
      <c r="AH12" s="42" t="e">
        <f>IRR(E10:AH10,0)</f>
        <v>#NUM!</v>
      </c>
      <c r="AI12" s="111" t="e">
        <f>IRR(E10:AI10,1000)</f>
        <v>#NUM!</v>
      </c>
      <c r="AJ12" s="111" t="e">
        <f>IRR(E10:AJ10,0)</f>
        <v>#NUM!</v>
      </c>
      <c r="AK12" s="111" t="e">
        <f>IRR(E10:AK10,0)</f>
        <v>#NUM!</v>
      </c>
      <c r="AL12" s="111" t="e">
        <f>IRR(E10:AL10,0)</f>
        <v>#NUM!</v>
      </c>
      <c r="AM12" s="111" t="e">
        <f>IRR(E10:AM10,0)</f>
        <v>#NUM!</v>
      </c>
      <c r="AN12" s="42" t="e">
        <f>IRR(E10:AN10,0)</f>
        <v>#NUM!</v>
      </c>
      <c r="AO12" s="42" t="e">
        <f>IRR(E10:AO10,0)</f>
        <v>#NUM!</v>
      </c>
      <c r="AP12" s="42" t="e">
        <f>IRR(E10:AP10,0)</f>
        <v>#NUM!</v>
      </c>
      <c r="AQ12" s="42" t="e">
        <f>IRR(E10:AQ10,0)</f>
        <v>#NUM!</v>
      </c>
      <c r="AR12" s="42" t="e">
        <f>IRR(E10:AR10,0)</f>
        <v>#NUM!</v>
      </c>
      <c r="AS12" s="42" t="e">
        <f>IRR(E10:AS10,0)</f>
        <v>#NUM!</v>
      </c>
      <c r="AT12" s="42" t="e">
        <f>IRR(E10:AT10,0)</f>
        <v>#NUM!</v>
      </c>
      <c r="AU12" s="42" t="e">
        <f>IRR(E10:AU10,0)</f>
        <v>#NUM!</v>
      </c>
      <c r="AV12" s="42" t="e">
        <f>IRR(E10:AV10,0)</f>
        <v>#NUM!</v>
      </c>
      <c r="AW12" s="42" t="e">
        <f>IRR(E10:AW10,0)</f>
        <v>#NUM!</v>
      </c>
      <c r="AX12" s="42" t="e">
        <f>IRR(E10:AX10,0)</f>
        <v>#NUM!</v>
      </c>
      <c r="AY12" s="42" t="e">
        <f>IRR(E10:AY10,0)</f>
        <v>#NUM!</v>
      </c>
      <c r="AZ12" s="42" t="e">
        <f>IRR(E10:AZ10,0)</f>
        <v>#NUM!</v>
      </c>
      <c r="BA12" s="42" t="e">
        <f>IRR(E10:BA10,0)</f>
        <v>#NUM!</v>
      </c>
      <c r="BB12" s="42" t="e">
        <f>IRR(E10:BB10,0)</f>
        <v>#NUM!</v>
      </c>
      <c r="BC12" s="42" t="e">
        <f>IRR(E10:BC10,0)</f>
        <v>#NUM!</v>
      </c>
      <c r="BD12" s="42" t="e">
        <f>IRR(E10:BD10,0)</f>
        <v>#NUM!</v>
      </c>
      <c r="BE12" s="42" t="e">
        <f>IRR(E10:BE10,0)</f>
        <v>#NUM!</v>
      </c>
      <c r="BF12" s="42" t="e">
        <f>IRR(E10:BF10,0)</f>
        <v>#NUM!</v>
      </c>
      <c r="BG12" s="42" t="e">
        <f>IRR(E10:BG10,0)</f>
        <v>#NUM!</v>
      </c>
      <c r="BH12" s="42" t="e">
        <f>IRR(E10:BH10,0)</f>
        <v>#NUM!</v>
      </c>
      <c r="BI12" s="42" t="e">
        <f>IRR(E10:BI10,0)</f>
        <v>#NUM!</v>
      </c>
      <c r="BJ12" s="42" t="e">
        <f>IRR(E10:BJ10,0)</f>
        <v>#NUM!</v>
      </c>
      <c r="BK12" s="42" t="e">
        <f>IRR(E10:BK10,0)</f>
        <v>#NUM!</v>
      </c>
      <c r="BL12" s="42" t="e">
        <f>IRR(E10:BL10,0)</f>
        <v>#NUM!</v>
      </c>
      <c r="BM12" s="42" t="e">
        <f>IRR(E10:BM10,0)</f>
        <v>#NUM!</v>
      </c>
      <c r="BN12" s="42"/>
      <c r="BO12" s="42"/>
      <c r="BP12" s="42"/>
      <c r="BQ12" s="42"/>
      <c r="BR12" s="42"/>
      <c r="BS12" s="42"/>
    </row>
    <row r="13" spans="1:71" s="23" customFormat="1" x14ac:dyDescent="0.35">
      <c r="A13" s="129"/>
      <c r="B13" s="23" t="s">
        <v>95</v>
      </c>
      <c r="C13" s="103">
        <f>SUM(E13:BM13)</f>
        <v>-11491125</v>
      </c>
      <c r="F13" s="23">
        <f>NPV(Scenarios!$Q$33, $E$10:F10)</f>
        <v>-169025</v>
      </c>
      <c r="G13" s="23">
        <f>NPV(Scenarios!$Q$33, $E$10:G10)</f>
        <v>-169787.5</v>
      </c>
      <c r="H13" s="23">
        <f>NPV(Scenarios!$Q$33, $E$10:H10)</f>
        <v>-170550</v>
      </c>
      <c r="I13" s="23">
        <f>NPV(Scenarios!$Q$33, $E$10:I10)</f>
        <v>-171312.5</v>
      </c>
      <c r="J13" s="23">
        <f>NPV(Scenarios!$Q$33, $E$10:J10)</f>
        <v>-172075</v>
      </c>
      <c r="K13" s="23">
        <f>NPV(Scenarios!$Q$33, $E$10:K10)</f>
        <v>-172837.5</v>
      </c>
      <c r="L13" s="23">
        <f>NPV(Scenarios!$Q$33, $E$10:L10)</f>
        <v>-173600</v>
      </c>
      <c r="M13" s="23">
        <f>NPV(Scenarios!$Q$33, $E$10:M10)</f>
        <v>-174362.5</v>
      </c>
      <c r="N13" s="23">
        <f>NPV(Scenarios!$Q$33, $E$10:N10)</f>
        <v>-175125</v>
      </c>
      <c r="O13" s="23">
        <f>NPV(Scenarios!$Q$33, $E$10:O10)</f>
        <v>-175887.5</v>
      </c>
      <c r="P13" s="23">
        <f>NPV(Scenarios!$Q$33, $E$10:P10)</f>
        <v>-176650</v>
      </c>
      <c r="Q13" s="23">
        <f>NPV(Scenarios!$Q$33, $E$10:Q10)</f>
        <v>-177412.5</v>
      </c>
      <c r="R13" s="23">
        <f>NPV(Scenarios!$Q$33, $E$10:R10)</f>
        <v>-178175</v>
      </c>
      <c r="S13" s="23">
        <f>NPV(Scenarios!$Q$33, $E$10:S10)</f>
        <v>-178937.5</v>
      </c>
      <c r="T13" s="23">
        <f>NPV(Scenarios!$Q$33, $E$10:T10)</f>
        <v>-179700</v>
      </c>
      <c r="U13" s="23">
        <f>NPV(Scenarios!$Q$33, $E$10:U10)</f>
        <v>-180462.5</v>
      </c>
      <c r="V13" s="23">
        <f>NPV(Scenarios!$Q$33, $E$10:V10)</f>
        <v>-181225</v>
      </c>
      <c r="W13" s="23">
        <f>NPV(Scenarios!$Q$33, $E$10:W10)</f>
        <v>-181987.5</v>
      </c>
      <c r="X13" s="23">
        <f>NPV(Scenarios!$Q$33, $E$10:X10)</f>
        <v>-182750</v>
      </c>
      <c r="Y13" s="23">
        <f>NPV(Scenarios!$Q$33, $E$10:Y10)</f>
        <v>-183512.5</v>
      </c>
      <c r="Z13" s="23">
        <f>NPV(Scenarios!$Q$33, $E$10:Z10)</f>
        <v>-184275</v>
      </c>
      <c r="AA13" s="23">
        <f>NPV(Scenarios!$Q$33, $E$10:AA10)</f>
        <v>-185037.5</v>
      </c>
      <c r="AB13" s="23">
        <f>NPV(Scenarios!$Q$33, $E$10:AB10)</f>
        <v>-185800</v>
      </c>
      <c r="AC13" s="23">
        <f>NPV(Scenarios!$Q$33, $E$10:AC10)</f>
        <v>-186562.5</v>
      </c>
      <c r="AD13" s="23">
        <f>NPV(Scenarios!$Q$33, $E$10:AD10)</f>
        <v>-187325</v>
      </c>
      <c r="AE13" s="23">
        <f>NPV(Scenarios!$Q$33, $E$10:AE10)</f>
        <v>-188087.5</v>
      </c>
      <c r="AF13" s="23">
        <f>NPV(Scenarios!$Q$33, $E$10:AF10)</f>
        <v>-188850</v>
      </c>
      <c r="AG13" s="23">
        <f>NPV(Scenarios!$Q$33, $E$10:AG10)</f>
        <v>-189612.5</v>
      </c>
      <c r="AH13" s="23">
        <f>NPV(Scenarios!$Q$33, $E$10:AH10)</f>
        <v>-190375</v>
      </c>
      <c r="AI13" s="23">
        <f>NPV(Scenarios!$Q$33, $E$10:AI10)</f>
        <v>-191137.5</v>
      </c>
      <c r="AJ13" s="23">
        <f>NPV(Scenarios!$Q$33, $E$10:AJ10)</f>
        <v>-191900</v>
      </c>
      <c r="AK13" s="23">
        <f>NPV(Scenarios!$Q$33, $E$10:AK10)</f>
        <v>-192662.5</v>
      </c>
      <c r="AL13" s="23">
        <f>NPV(Scenarios!$Q$33, $E$10:AL10)</f>
        <v>-193425</v>
      </c>
      <c r="AM13" s="23">
        <f>NPV(Scenarios!$Q$33, $E$10:AM10)</f>
        <v>-194187.5</v>
      </c>
      <c r="AN13" s="23">
        <f>NPV(Scenarios!$Q$33, $E$10:AN10)</f>
        <v>-194950</v>
      </c>
      <c r="AO13" s="23">
        <f>NPV(Scenarios!$Q$33, $E$10:AO10)</f>
        <v>-195712.5</v>
      </c>
      <c r="AP13" s="23">
        <f>NPV(Scenarios!$Q$33, $E$10:AP10)</f>
        <v>-196475</v>
      </c>
      <c r="AQ13" s="23">
        <f>NPV(Scenarios!$Q$33, $E$10:AQ10)</f>
        <v>-197237.5</v>
      </c>
      <c r="AR13" s="23">
        <f>NPV(Scenarios!$Q$33, $E$10:AR10)</f>
        <v>-198000</v>
      </c>
      <c r="AS13" s="23">
        <f>NPV(Scenarios!$Q$33, $E$10:AS10)</f>
        <v>-198762.5</v>
      </c>
      <c r="AT13" s="23">
        <f>NPV(Scenarios!$Q$33, $E$10:AT10)</f>
        <v>-199525</v>
      </c>
      <c r="AU13" s="23">
        <f>NPV(Scenarios!$Q$33, $E$10:AU10)</f>
        <v>-200287.5</v>
      </c>
      <c r="AV13" s="23">
        <f>NPV(Scenarios!$Q$33, $E$10:AV10)</f>
        <v>-201050</v>
      </c>
      <c r="AW13" s="23">
        <f>NPV(Scenarios!$Q$33, $E$10:AW10)</f>
        <v>-201812.5</v>
      </c>
      <c r="AX13" s="23">
        <f>NPV(Scenarios!$Q$33, $E$10:AX10)</f>
        <v>-202575</v>
      </c>
      <c r="AY13" s="23">
        <f>NPV(Scenarios!$Q$33, $E$10:AY10)</f>
        <v>-203337.5</v>
      </c>
      <c r="AZ13" s="23">
        <f>NPV(Scenarios!$Q$33, $E$10:AZ10)</f>
        <v>-204100</v>
      </c>
      <c r="BA13" s="23">
        <f>NPV(Scenarios!$Q$33, $E$10:BA10)</f>
        <v>-204862.5</v>
      </c>
      <c r="BB13" s="23">
        <f>NPV(Scenarios!$Q$33, $E$10:BB10)</f>
        <v>-205625</v>
      </c>
      <c r="BC13" s="23">
        <f>NPV(Scenarios!$Q$33, $E$10:BC10)</f>
        <v>-206387.5</v>
      </c>
      <c r="BD13" s="23">
        <f>NPV(Scenarios!$Q$33, $E$10:BD10)</f>
        <v>-207150</v>
      </c>
      <c r="BE13" s="23">
        <f>NPV(Scenarios!$Q$33, $E$10:BE10)</f>
        <v>-207912.5</v>
      </c>
      <c r="BF13" s="23">
        <f>NPV(Scenarios!$Q$33, $E$10:BF10)</f>
        <v>-208675</v>
      </c>
      <c r="BG13" s="23">
        <f>NPV(Scenarios!$Q$33, $E$10:BG10)</f>
        <v>-209437.5</v>
      </c>
      <c r="BH13" s="23">
        <f>NPV(Scenarios!$Q$33, $E$10:BH10)</f>
        <v>-210200</v>
      </c>
      <c r="BI13" s="23">
        <f>NPV(Scenarios!$Q$33, $E$10:BI10)</f>
        <v>-210962.5</v>
      </c>
      <c r="BJ13" s="23">
        <f>NPV(Scenarios!$Q$33, $E$10:BJ10)</f>
        <v>-211725</v>
      </c>
      <c r="BK13" s="23">
        <f>NPV(Scenarios!$Q$33, $E$10:BK10)</f>
        <v>-212487.5</v>
      </c>
      <c r="BL13" s="23">
        <f>NPV(Scenarios!$Q$33, $E$10:BL10)</f>
        <v>-213250</v>
      </c>
      <c r="BM13" s="23">
        <f>NPV(Scenarios!$Q$33, $E$10:BM10)</f>
        <v>-214012.5</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8857.1999999999971</v>
      </c>
      <c r="D16" s="113"/>
      <c r="E16" s="113">
        <f>HLOOKUP($F$5, Scenarios!$G$7:$U$27, MATCH($B$16, Scenarios!$C$7:$C$28, FALSE), FALSE)</f>
        <v>145.19999999999999</v>
      </c>
      <c r="F16" s="113">
        <f>HLOOKUP($F$5, Scenarios!$G$7:$U$27, MATCH($B$16, Scenarios!$C$7:$C$28, FALSE), FALSE)</f>
        <v>145.19999999999999</v>
      </c>
      <c r="G16" s="113">
        <f>HLOOKUP($F$5, Scenarios!$G$7:$U$27, MATCH($B$16, Scenarios!$C$7:$C$28, FALSE), FALSE)</f>
        <v>145.19999999999999</v>
      </c>
      <c r="H16" s="113">
        <f>HLOOKUP($F$5, Scenarios!$G$7:$U$27, MATCH($B$16, Scenarios!$C$7:$C$28, FALSE), FALSE)</f>
        <v>145.19999999999999</v>
      </c>
      <c r="I16" s="113">
        <f>HLOOKUP($F$5, Scenarios!$G$7:$U$27, MATCH($B$16, Scenarios!$C$7:$C$28, FALSE), FALSE)</f>
        <v>145.19999999999999</v>
      </c>
      <c r="J16" s="113">
        <f>HLOOKUP($F$5, Scenarios!$G$7:$U$27, MATCH($B$16, Scenarios!$C$7:$C$28, FALSE), FALSE)</f>
        <v>145.19999999999999</v>
      </c>
      <c r="K16" s="113">
        <f>HLOOKUP($F$5, Scenarios!$G$7:$U$27, MATCH($B$16, Scenarios!$C$7:$C$28, FALSE), FALSE)</f>
        <v>145.19999999999999</v>
      </c>
      <c r="L16" s="113">
        <f>HLOOKUP($F$5, Scenarios!$G$7:$U$27, MATCH($B$16, Scenarios!$C$7:$C$28, FALSE), FALSE)</f>
        <v>145.19999999999999</v>
      </c>
      <c r="M16" s="113">
        <f>HLOOKUP($F$5, Scenarios!$G$7:$U$27, MATCH($B$16, Scenarios!$C$7:$C$28, FALSE), FALSE)</f>
        <v>145.19999999999999</v>
      </c>
      <c r="N16" s="113">
        <f>HLOOKUP($F$5, Scenarios!$G$7:$U$27, MATCH($B$16, Scenarios!$C$7:$C$28, FALSE), FALSE)</f>
        <v>145.19999999999999</v>
      </c>
      <c r="O16" s="113">
        <f>HLOOKUP($F$5, Scenarios!$G$7:$U$27, MATCH($B$16, Scenarios!$C$7:$C$28, FALSE), FALSE)</f>
        <v>145.19999999999999</v>
      </c>
      <c r="P16" s="113">
        <f>HLOOKUP($F$5, Scenarios!$G$7:$U$27, MATCH($B$16, Scenarios!$C$7:$C$28, FALSE), FALSE)</f>
        <v>145.19999999999999</v>
      </c>
      <c r="Q16" s="113">
        <f>HLOOKUP($F$5, Scenarios!$G$7:$U$27, MATCH($B$16, Scenarios!$C$7:$C$28, FALSE), FALSE)</f>
        <v>145.19999999999999</v>
      </c>
      <c r="R16" s="113">
        <f>HLOOKUP($F$5, Scenarios!$G$7:$U$27, MATCH($B$16, Scenarios!$C$7:$C$28, FALSE), FALSE)</f>
        <v>145.19999999999999</v>
      </c>
      <c r="S16" s="113">
        <f>HLOOKUP($F$5, Scenarios!$G$7:$U$27, MATCH($B$16, Scenarios!$C$7:$C$28, FALSE), FALSE)</f>
        <v>145.19999999999999</v>
      </c>
      <c r="T16" s="113">
        <f>HLOOKUP($F$5, Scenarios!$G$7:$U$27, MATCH($B$16, Scenarios!$C$7:$C$28, FALSE), FALSE)</f>
        <v>145.19999999999999</v>
      </c>
      <c r="U16" s="113">
        <f>HLOOKUP($F$5, Scenarios!$G$7:$U$27, MATCH($B$16, Scenarios!$C$7:$C$28, FALSE), FALSE)</f>
        <v>145.19999999999999</v>
      </c>
      <c r="V16" s="113">
        <f>HLOOKUP($F$5, Scenarios!$G$7:$U$27, MATCH($B$16, Scenarios!$C$7:$C$28, FALSE), FALSE)</f>
        <v>145.19999999999999</v>
      </c>
      <c r="W16" s="113">
        <f>HLOOKUP($F$5, Scenarios!$G$7:$U$27, MATCH($B$16, Scenarios!$C$7:$C$28, FALSE), FALSE)</f>
        <v>145.19999999999999</v>
      </c>
      <c r="X16" s="113">
        <f>HLOOKUP($F$5, Scenarios!$G$7:$U$27, MATCH($B$16, Scenarios!$C$7:$C$28, FALSE), FALSE)</f>
        <v>145.19999999999999</v>
      </c>
      <c r="Y16" s="113">
        <f>HLOOKUP($F$5, Scenarios!$G$7:$U$27, MATCH($B$16, Scenarios!$C$7:$C$28, FALSE), FALSE)</f>
        <v>145.19999999999999</v>
      </c>
      <c r="Z16" s="113">
        <f>HLOOKUP($F$5, Scenarios!$G$7:$U$27, MATCH($B$16, Scenarios!$C$7:$C$28, FALSE), FALSE)</f>
        <v>145.19999999999999</v>
      </c>
      <c r="AA16" s="113">
        <f>HLOOKUP($F$5, Scenarios!$G$7:$U$27, MATCH($B$16, Scenarios!$C$7:$C$28, FALSE), FALSE)</f>
        <v>145.19999999999999</v>
      </c>
      <c r="AB16" s="113">
        <f>HLOOKUP($F$5, Scenarios!$G$7:$U$27, MATCH($B$16, Scenarios!$C$7:$C$28, FALSE), FALSE)</f>
        <v>145.19999999999999</v>
      </c>
      <c r="AC16" s="113">
        <f>HLOOKUP($F$5, Scenarios!$G$7:$U$27, MATCH($B$16, Scenarios!$C$7:$C$28, FALSE), FALSE)</f>
        <v>145.19999999999999</v>
      </c>
      <c r="AD16" s="113">
        <f>HLOOKUP($F$5, Scenarios!$G$7:$U$27, MATCH($B$16, Scenarios!$C$7:$C$28, FALSE), FALSE)</f>
        <v>145.19999999999999</v>
      </c>
      <c r="AE16" s="113">
        <f>HLOOKUP($F$5, Scenarios!$G$7:$U$27, MATCH($B$16, Scenarios!$C$7:$C$28, FALSE), FALSE)</f>
        <v>145.19999999999999</v>
      </c>
      <c r="AF16" s="113">
        <f>HLOOKUP($F$5, Scenarios!$G$7:$U$27, MATCH($B$16, Scenarios!$C$7:$C$28, FALSE), FALSE)</f>
        <v>145.19999999999999</v>
      </c>
      <c r="AG16" s="113">
        <f>HLOOKUP($F$5, Scenarios!$G$7:$U$27, MATCH($B$16, Scenarios!$C$7:$C$28, FALSE), FALSE)</f>
        <v>145.19999999999999</v>
      </c>
      <c r="AH16" s="113">
        <f>HLOOKUP($F$5, Scenarios!$G$7:$U$27, MATCH($B$16, Scenarios!$C$7:$C$28, FALSE), FALSE)</f>
        <v>145.19999999999999</v>
      </c>
      <c r="AI16" s="113">
        <f>HLOOKUP($F$5, Scenarios!$G$7:$U$27, MATCH($B$16, Scenarios!$C$7:$C$28, FALSE), FALSE)</f>
        <v>145.19999999999999</v>
      </c>
      <c r="AJ16" s="113">
        <f>HLOOKUP($F$5, Scenarios!$G$7:$U$27, MATCH($B$16, Scenarios!$C$7:$C$28, FALSE), FALSE)</f>
        <v>145.19999999999999</v>
      </c>
      <c r="AK16" s="113">
        <f>HLOOKUP($F$5, Scenarios!$G$7:$U$27, MATCH($B$16, Scenarios!$C$7:$C$28, FALSE), FALSE)</f>
        <v>145.19999999999999</v>
      </c>
      <c r="AL16" s="113">
        <f>HLOOKUP($F$5, Scenarios!$G$7:$U$27, MATCH($B$16, Scenarios!$C$7:$C$28, FALSE), FALSE)</f>
        <v>145.19999999999999</v>
      </c>
      <c r="AM16" s="113">
        <f>HLOOKUP($F$5, Scenarios!$G$7:$U$27, MATCH($B$16, Scenarios!$C$7:$C$28, FALSE), FALSE)</f>
        <v>145.19999999999999</v>
      </c>
      <c r="AN16" s="113">
        <f>HLOOKUP($F$5, Scenarios!$G$7:$U$27, MATCH($B$16, Scenarios!$C$7:$C$28, FALSE), FALSE)</f>
        <v>145.19999999999999</v>
      </c>
      <c r="AO16" s="113">
        <f>HLOOKUP($F$5, Scenarios!$G$7:$U$27, MATCH($B$16, Scenarios!$C$7:$C$28, FALSE), FALSE)</f>
        <v>145.19999999999999</v>
      </c>
      <c r="AP16" s="113">
        <f>HLOOKUP($F$5, Scenarios!$G$7:$U$27, MATCH($B$16, Scenarios!$C$7:$C$28, FALSE), FALSE)</f>
        <v>145.19999999999999</v>
      </c>
      <c r="AQ16" s="113">
        <f>HLOOKUP($F$5, Scenarios!$G$7:$U$27, MATCH($B$16, Scenarios!$C$7:$C$28, FALSE), FALSE)</f>
        <v>145.19999999999999</v>
      </c>
      <c r="AR16" s="113">
        <f>HLOOKUP($F$5, Scenarios!$G$7:$U$27, MATCH($B$16, Scenarios!$C$7:$C$28, FALSE), FALSE)</f>
        <v>145.19999999999999</v>
      </c>
      <c r="AS16" s="113">
        <f>HLOOKUP($F$5, Scenarios!$G$7:$U$27, MATCH($B$16, Scenarios!$C$7:$C$28, FALSE), FALSE)</f>
        <v>145.19999999999999</v>
      </c>
      <c r="AT16" s="113">
        <f>HLOOKUP($F$5, Scenarios!$G$7:$U$27, MATCH($B$16, Scenarios!$C$7:$C$28, FALSE), FALSE)</f>
        <v>145.19999999999999</v>
      </c>
      <c r="AU16" s="113">
        <f>HLOOKUP($F$5, Scenarios!$G$7:$U$27, MATCH($B$16, Scenarios!$C$7:$C$28, FALSE), FALSE)</f>
        <v>145.19999999999999</v>
      </c>
      <c r="AV16" s="113">
        <f>HLOOKUP($F$5, Scenarios!$G$7:$U$27, MATCH($B$16, Scenarios!$C$7:$C$28, FALSE), FALSE)</f>
        <v>145.19999999999999</v>
      </c>
      <c r="AW16" s="113">
        <f>HLOOKUP($F$5, Scenarios!$G$7:$U$27, MATCH($B$16, Scenarios!$C$7:$C$28, FALSE), FALSE)</f>
        <v>145.19999999999999</v>
      </c>
      <c r="AX16" s="113">
        <f>HLOOKUP($F$5, Scenarios!$G$7:$U$27, MATCH($B$16, Scenarios!$C$7:$C$28, FALSE), FALSE)</f>
        <v>145.19999999999999</v>
      </c>
      <c r="AY16" s="113">
        <f>HLOOKUP($F$5, Scenarios!$G$7:$U$27, MATCH($B$16, Scenarios!$C$7:$C$28, FALSE), FALSE)</f>
        <v>145.19999999999999</v>
      </c>
      <c r="AZ16" s="113">
        <f>HLOOKUP($F$5, Scenarios!$G$7:$U$27, MATCH($B$16, Scenarios!$C$7:$C$28, FALSE), FALSE)</f>
        <v>145.19999999999999</v>
      </c>
      <c r="BA16" s="113">
        <f>HLOOKUP($F$5, Scenarios!$G$7:$U$27, MATCH($B$16, Scenarios!$C$7:$C$28, FALSE), FALSE)</f>
        <v>145.19999999999999</v>
      </c>
      <c r="BB16" s="113">
        <f>HLOOKUP($F$5, Scenarios!$G$7:$U$27, MATCH($B$16, Scenarios!$C$7:$C$28, FALSE), FALSE)</f>
        <v>145.19999999999999</v>
      </c>
      <c r="BC16" s="113">
        <f>HLOOKUP($F$5, Scenarios!$G$7:$U$27, MATCH($B$16, Scenarios!$C$7:$C$28, FALSE), FALSE)</f>
        <v>145.19999999999999</v>
      </c>
      <c r="BD16" s="113">
        <f>HLOOKUP($F$5, Scenarios!$G$7:$U$27, MATCH($B$16, Scenarios!$C$7:$C$28, FALSE), FALSE)</f>
        <v>145.19999999999999</v>
      </c>
      <c r="BE16" s="113">
        <f>HLOOKUP($F$5, Scenarios!$G$7:$U$27, MATCH($B$16, Scenarios!$C$7:$C$28, FALSE), FALSE)</f>
        <v>145.19999999999999</v>
      </c>
      <c r="BF16" s="113">
        <f>HLOOKUP($F$5, Scenarios!$G$7:$U$27, MATCH($B$16, Scenarios!$C$7:$C$28, FALSE), FALSE)</f>
        <v>145.19999999999999</v>
      </c>
      <c r="BG16" s="113">
        <f>HLOOKUP($F$5, Scenarios!$G$7:$U$27, MATCH($B$16, Scenarios!$C$7:$C$28, FALSE), FALSE)</f>
        <v>145.19999999999999</v>
      </c>
      <c r="BH16" s="113">
        <f>HLOOKUP($F$5, Scenarios!$G$7:$U$27, MATCH($B$16, Scenarios!$C$7:$C$28, FALSE), FALSE)</f>
        <v>145.19999999999999</v>
      </c>
      <c r="BI16" s="113">
        <f>HLOOKUP($F$5, Scenarios!$G$7:$U$27, MATCH($B$16, Scenarios!$C$7:$C$28, FALSE), FALSE)</f>
        <v>145.19999999999999</v>
      </c>
      <c r="BJ16" s="113">
        <f>HLOOKUP($F$5, Scenarios!$G$7:$U$27, MATCH($B$16, Scenarios!$C$7:$C$28, FALSE), FALSE)</f>
        <v>145.19999999999999</v>
      </c>
      <c r="BK16" s="113">
        <f>HLOOKUP($F$5, Scenarios!$G$7:$U$27, MATCH($B$16, Scenarios!$C$7:$C$28, FALSE), FALSE)</f>
        <v>145.19999999999999</v>
      </c>
      <c r="BL16" s="113">
        <f>HLOOKUP($F$5, Scenarios!$G$7:$U$27, MATCH($B$16, Scenarios!$C$7:$C$28, FALSE), FALSE)</f>
        <v>145.19999999999999</v>
      </c>
      <c r="BM16" s="113">
        <f>HLOOKUP($F$5, Scenarios!$G$7:$U$27, MATCH($B$16, Scenarios!$C$7:$C$28, FALSE), FALSE)</f>
        <v>145.19999999999999</v>
      </c>
    </row>
    <row r="17" spans="1:71" x14ac:dyDescent="0.35">
      <c r="B17" s="4" t="s">
        <v>99</v>
      </c>
      <c r="C17" s="107">
        <f>SUM(E17:BM17)</f>
        <v>6618.5</v>
      </c>
      <c r="D17" s="5"/>
      <c r="E17" s="5">
        <f>HLOOKUP($F$5, Scenarios!$G$7:$U$27, MATCH($B$17, Scenarios!$C$7:$C$28, FALSE), FALSE)</f>
        <v>108.5</v>
      </c>
      <c r="F17" s="5">
        <f>HLOOKUP($F$5, Scenarios!$G$7:$U$27, MATCH($B$17, Scenarios!$C$7:$C$28, FALSE), FALSE)</f>
        <v>108.5</v>
      </c>
      <c r="G17" s="5">
        <f>HLOOKUP($F$5, Scenarios!$G$7:$U$27, MATCH($B$17, Scenarios!$C$7:$C$28, FALSE), FALSE)</f>
        <v>108.5</v>
      </c>
      <c r="H17" s="5">
        <f>HLOOKUP($F$5, Scenarios!$G$7:$U$27, MATCH($B$17, Scenarios!$C$7:$C$28, FALSE), FALSE)</f>
        <v>108.5</v>
      </c>
      <c r="I17" s="5">
        <f>HLOOKUP($F$5, Scenarios!$G$7:$U$27, MATCH($B$17, Scenarios!$C$7:$C$28, FALSE), FALSE)</f>
        <v>108.5</v>
      </c>
      <c r="J17" s="5">
        <f>HLOOKUP($F$5, Scenarios!$G$7:$U$27, MATCH($B$17, Scenarios!$C$7:$C$28, FALSE), FALSE)</f>
        <v>108.5</v>
      </c>
      <c r="K17" s="5">
        <f>HLOOKUP($F$5, Scenarios!$G$7:$U$27, MATCH($B$17, Scenarios!$C$7:$C$28, FALSE), FALSE)</f>
        <v>108.5</v>
      </c>
      <c r="L17" s="5">
        <f>HLOOKUP($F$5, Scenarios!$G$7:$U$27, MATCH($B$17, Scenarios!$C$7:$C$28, FALSE), FALSE)</f>
        <v>108.5</v>
      </c>
      <c r="M17" s="5">
        <f>HLOOKUP($F$5, Scenarios!$G$7:$U$27, MATCH($B$17, Scenarios!$C$7:$C$28, FALSE), FALSE)</f>
        <v>108.5</v>
      </c>
      <c r="N17" s="5">
        <f>HLOOKUP($F$5, Scenarios!$G$7:$U$27, MATCH($B$17, Scenarios!$C$7:$C$28, FALSE), FALSE)</f>
        <v>108.5</v>
      </c>
      <c r="O17" s="5">
        <f>HLOOKUP($F$5, Scenarios!$G$7:$U$27, MATCH($B$17, Scenarios!$C$7:$C$28, FALSE), FALSE)</f>
        <v>108.5</v>
      </c>
      <c r="P17" s="5">
        <f>HLOOKUP($F$5, Scenarios!$G$7:$U$27, MATCH($B$17, Scenarios!$C$7:$C$28, FALSE), FALSE)</f>
        <v>108.5</v>
      </c>
      <c r="Q17" s="5">
        <f>HLOOKUP($F$5, Scenarios!$G$7:$U$27, MATCH($B$17, Scenarios!$C$7:$C$28, FALSE), FALSE)</f>
        <v>108.5</v>
      </c>
      <c r="R17" s="5">
        <f>HLOOKUP($F$5, Scenarios!$G$7:$U$27, MATCH($B$17, Scenarios!$C$7:$C$28, FALSE), FALSE)</f>
        <v>108.5</v>
      </c>
      <c r="S17" s="5">
        <f>HLOOKUP($F$5, Scenarios!$G$7:$U$27, MATCH($B$17, Scenarios!$C$7:$C$28, FALSE), FALSE)</f>
        <v>108.5</v>
      </c>
      <c r="T17" s="5">
        <f>HLOOKUP($F$5, Scenarios!$G$7:$U$27, MATCH($B$17, Scenarios!$C$7:$C$28, FALSE), FALSE)</f>
        <v>108.5</v>
      </c>
      <c r="U17" s="5">
        <f>HLOOKUP($F$5, Scenarios!$G$7:$U$27, MATCH($B$17, Scenarios!$C$7:$C$28, FALSE), FALSE)</f>
        <v>108.5</v>
      </c>
      <c r="V17" s="5">
        <f>HLOOKUP($F$5, Scenarios!$G$7:$U$27, MATCH($B$17, Scenarios!$C$7:$C$28, FALSE), FALSE)</f>
        <v>108.5</v>
      </c>
      <c r="W17" s="5">
        <f>HLOOKUP($F$5, Scenarios!$G$7:$U$27, MATCH($B$17, Scenarios!$C$7:$C$28, FALSE), FALSE)</f>
        <v>108.5</v>
      </c>
      <c r="X17" s="5">
        <f>HLOOKUP($F$5, Scenarios!$G$7:$U$27, MATCH($B$17, Scenarios!$C$7:$C$28, FALSE), FALSE)</f>
        <v>108.5</v>
      </c>
      <c r="Y17" s="5">
        <f>HLOOKUP($F$5, Scenarios!$G$7:$U$27, MATCH($B$17, Scenarios!$C$7:$C$28, FALSE), FALSE)</f>
        <v>108.5</v>
      </c>
      <c r="Z17" s="5">
        <f>HLOOKUP($F$5, Scenarios!$G$7:$U$27, MATCH($B$17, Scenarios!$C$7:$C$28, FALSE), FALSE)</f>
        <v>108.5</v>
      </c>
      <c r="AA17" s="5">
        <f>HLOOKUP($F$5, Scenarios!$G$7:$U$27, MATCH($B$17, Scenarios!$C$7:$C$28, FALSE), FALSE)</f>
        <v>108.5</v>
      </c>
      <c r="AB17" s="5">
        <f>HLOOKUP($F$5, Scenarios!$G$7:$U$27, MATCH($B$17, Scenarios!$C$7:$C$28, FALSE), FALSE)</f>
        <v>108.5</v>
      </c>
      <c r="AC17" s="5">
        <f>HLOOKUP($F$5, Scenarios!$G$7:$U$27, MATCH($B$17, Scenarios!$C$7:$C$28, FALSE), FALSE)</f>
        <v>108.5</v>
      </c>
      <c r="AD17" s="5">
        <f>HLOOKUP($F$5, Scenarios!$G$7:$U$27, MATCH($B$17, Scenarios!$C$7:$C$28, FALSE), FALSE)</f>
        <v>108.5</v>
      </c>
      <c r="AE17" s="5">
        <f>HLOOKUP($F$5, Scenarios!$G$7:$U$27, MATCH($B$17, Scenarios!$C$7:$C$28, FALSE), FALSE)</f>
        <v>108.5</v>
      </c>
      <c r="AF17" s="5">
        <f>HLOOKUP($F$5, Scenarios!$G$7:$U$27, MATCH($B$17, Scenarios!$C$7:$C$28, FALSE), FALSE)</f>
        <v>108.5</v>
      </c>
      <c r="AG17" s="5">
        <f>HLOOKUP($F$5, Scenarios!$G$7:$U$27, MATCH($B$17, Scenarios!$C$7:$C$28, FALSE), FALSE)</f>
        <v>108.5</v>
      </c>
      <c r="AH17" s="5">
        <f>HLOOKUP($F$5, Scenarios!$G$7:$U$27, MATCH($B$17, Scenarios!$C$7:$C$28, FALSE), FALSE)</f>
        <v>108.5</v>
      </c>
      <c r="AI17" s="5">
        <f>HLOOKUP($F$5, Scenarios!$G$7:$U$27, MATCH($B$17, Scenarios!$C$7:$C$28, FALSE), FALSE)</f>
        <v>108.5</v>
      </c>
      <c r="AJ17" s="5">
        <f>HLOOKUP($F$5, Scenarios!$G$7:$U$27, MATCH($B$17, Scenarios!$C$7:$C$28, FALSE), FALSE)</f>
        <v>108.5</v>
      </c>
      <c r="AK17" s="5">
        <f>HLOOKUP($F$5, Scenarios!$G$7:$U$27, MATCH($B$17, Scenarios!$C$7:$C$28, FALSE), FALSE)</f>
        <v>108.5</v>
      </c>
      <c r="AL17" s="5">
        <f>HLOOKUP($F$5, Scenarios!$G$7:$U$27, MATCH($B$17, Scenarios!$C$7:$C$28, FALSE), FALSE)</f>
        <v>108.5</v>
      </c>
      <c r="AM17" s="5">
        <f>HLOOKUP($F$5, Scenarios!$G$7:$U$27, MATCH($B$17, Scenarios!$C$7:$C$28, FALSE), FALSE)</f>
        <v>108.5</v>
      </c>
      <c r="AN17" s="5">
        <f>HLOOKUP($F$5, Scenarios!$G$7:$U$27, MATCH($B$17, Scenarios!$C$7:$C$28, FALSE), FALSE)</f>
        <v>108.5</v>
      </c>
      <c r="AO17" s="5">
        <f>HLOOKUP($F$5, Scenarios!$G$7:$U$27, MATCH($B$17, Scenarios!$C$7:$C$28, FALSE), FALSE)</f>
        <v>108.5</v>
      </c>
      <c r="AP17" s="5">
        <f>HLOOKUP($F$5, Scenarios!$G$7:$U$27, MATCH($B$17, Scenarios!$C$7:$C$28, FALSE), FALSE)</f>
        <v>108.5</v>
      </c>
      <c r="AQ17" s="5">
        <f>HLOOKUP($F$5, Scenarios!$G$7:$U$27, MATCH($B$17, Scenarios!$C$7:$C$28, FALSE), FALSE)</f>
        <v>108.5</v>
      </c>
      <c r="AR17" s="5">
        <f>HLOOKUP($F$5, Scenarios!$G$7:$U$27, MATCH($B$17, Scenarios!$C$7:$C$28, FALSE), FALSE)</f>
        <v>108.5</v>
      </c>
      <c r="AS17" s="5">
        <f>HLOOKUP($F$5, Scenarios!$G$7:$U$27, MATCH($B$17, Scenarios!$C$7:$C$28, FALSE), FALSE)</f>
        <v>108.5</v>
      </c>
      <c r="AT17" s="5">
        <f>HLOOKUP($F$5, Scenarios!$G$7:$U$27, MATCH($B$17, Scenarios!$C$7:$C$28, FALSE), FALSE)</f>
        <v>108.5</v>
      </c>
      <c r="AU17" s="5">
        <f>HLOOKUP($F$5, Scenarios!$G$7:$U$27, MATCH($B$17, Scenarios!$C$7:$C$28, FALSE), FALSE)</f>
        <v>108.5</v>
      </c>
      <c r="AV17" s="5">
        <f>HLOOKUP($F$5, Scenarios!$G$7:$U$27, MATCH($B$17, Scenarios!$C$7:$C$28, FALSE), FALSE)</f>
        <v>108.5</v>
      </c>
      <c r="AW17" s="5">
        <f>HLOOKUP($F$5, Scenarios!$G$7:$U$27, MATCH($B$17, Scenarios!$C$7:$C$28, FALSE), FALSE)</f>
        <v>108.5</v>
      </c>
      <c r="AX17" s="5">
        <f>HLOOKUP($F$5, Scenarios!$G$7:$U$27, MATCH($B$17, Scenarios!$C$7:$C$28, FALSE), FALSE)</f>
        <v>108.5</v>
      </c>
      <c r="AY17" s="5">
        <f>HLOOKUP($F$5, Scenarios!$G$7:$U$27, MATCH($B$17, Scenarios!$C$7:$C$28, FALSE), FALSE)</f>
        <v>108.5</v>
      </c>
      <c r="AZ17" s="5">
        <f>HLOOKUP($F$5, Scenarios!$G$7:$U$27, MATCH($B$17, Scenarios!$C$7:$C$28, FALSE), FALSE)</f>
        <v>108.5</v>
      </c>
      <c r="BA17" s="5">
        <f>HLOOKUP($F$5, Scenarios!$G$7:$U$27, MATCH($B$17, Scenarios!$C$7:$C$28, FALSE), FALSE)</f>
        <v>108.5</v>
      </c>
      <c r="BB17" s="5">
        <f>HLOOKUP($F$5, Scenarios!$G$7:$U$27, MATCH($B$17, Scenarios!$C$7:$C$28, FALSE), FALSE)</f>
        <v>108.5</v>
      </c>
      <c r="BC17" s="5">
        <f>HLOOKUP($F$5, Scenarios!$G$7:$U$27, MATCH($B$17, Scenarios!$C$7:$C$28, FALSE), FALSE)</f>
        <v>108.5</v>
      </c>
      <c r="BD17" s="5">
        <f>HLOOKUP($F$5, Scenarios!$G$7:$U$27, MATCH($B$17, Scenarios!$C$7:$C$28, FALSE), FALSE)</f>
        <v>108.5</v>
      </c>
      <c r="BE17" s="5">
        <f>HLOOKUP($F$5, Scenarios!$G$7:$U$27, MATCH($B$17, Scenarios!$C$7:$C$28, FALSE), FALSE)</f>
        <v>108.5</v>
      </c>
      <c r="BF17" s="5">
        <f>HLOOKUP($F$5, Scenarios!$G$7:$U$27, MATCH($B$17, Scenarios!$C$7:$C$28, FALSE), FALSE)</f>
        <v>108.5</v>
      </c>
      <c r="BG17" s="5">
        <f>HLOOKUP($F$5, Scenarios!$G$7:$U$27, MATCH($B$17, Scenarios!$C$7:$C$28, FALSE), FALSE)</f>
        <v>108.5</v>
      </c>
      <c r="BH17" s="5">
        <f>HLOOKUP($F$5, Scenarios!$G$7:$U$27, MATCH($B$17, Scenarios!$C$7:$C$28, FALSE), FALSE)</f>
        <v>108.5</v>
      </c>
      <c r="BI17" s="5">
        <f>HLOOKUP($F$5, Scenarios!$G$7:$U$27, MATCH($B$17, Scenarios!$C$7:$C$28, FALSE), FALSE)</f>
        <v>108.5</v>
      </c>
      <c r="BJ17" s="5">
        <f>HLOOKUP($F$5, Scenarios!$G$7:$U$27, MATCH($B$17, Scenarios!$C$7:$C$28, FALSE), FALSE)</f>
        <v>108.5</v>
      </c>
      <c r="BK17" s="5">
        <f>HLOOKUP($F$5, Scenarios!$G$7:$U$27, MATCH($B$17, Scenarios!$C$7:$C$28, FALSE), FALSE)</f>
        <v>108.5</v>
      </c>
      <c r="BL17" s="5">
        <f>HLOOKUP($F$5, Scenarios!$G$7:$U$27, MATCH($B$17, Scenarios!$C$7:$C$28, FALSE), FALSE)</f>
        <v>108.5</v>
      </c>
      <c r="BM17" s="5">
        <f>HLOOKUP($F$5, Scenarios!$G$7:$U$27, MATCH($B$17, Scenarios!$C$7:$C$28, FALSE), FALSE)</f>
        <v>108.5</v>
      </c>
      <c r="BN17" s="5"/>
      <c r="BO17" s="5"/>
      <c r="BP17" s="5"/>
      <c r="BQ17" s="5"/>
      <c r="BR17" s="5"/>
      <c r="BS17" s="5"/>
    </row>
    <row r="18" spans="1:71" x14ac:dyDescent="0.35">
      <c r="B18" s="5" t="s">
        <v>195</v>
      </c>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5"/>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x14ac:dyDescent="0.35">
      <c r="B20" s="121" t="s">
        <v>100</v>
      </c>
      <c r="C20" s="107"/>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1" s="118" customFormat="1" x14ac:dyDescent="0.35">
      <c r="A21" s="4"/>
      <c r="B21" s="120" t="s">
        <v>101</v>
      </c>
      <c r="C21" s="122"/>
      <c r="D21" s="123"/>
      <c r="E21" s="124">
        <f>HLOOKUP($F$5, Scenarios!$G$7:U29, MATCH($B$21, Scenarios!$C$7:$C$28, FALSE), FALSE)</f>
        <v>158</v>
      </c>
      <c r="F21" s="124">
        <f>E21*(1+Scenarios!$Q$32)</f>
        <v>158</v>
      </c>
      <c r="G21" s="124">
        <f>F21*(1+Scenarios!$Q$32)</f>
        <v>158</v>
      </c>
      <c r="H21" s="124">
        <f>G21*(1+Scenarios!$Q$32)</f>
        <v>158</v>
      </c>
      <c r="I21" s="124">
        <f>H21*(1+Scenarios!$Q$32)</f>
        <v>158</v>
      </c>
      <c r="J21" s="124">
        <f>I21*(1+Scenarios!$Q$32)</f>
        <v>158</v>
      </c>
      <c r="K21" s="124">
        <f>J21*(1+Scenarios!$Q$32)</f>
        <v>158</v>
      </c>
      <c r="L21" s="124">
        <f>K21*(1+Scenarios!$Q$32)</f>
        <v>158</v>
      </c>
      <c r="M21" s="124">
        <f>L21*(1+Scenarios!$Q$32)</f>
        <v>158</v>
      </c>
      <c r="N21" s="124">
        <f>M21*(1+Scenarios!$Q$32)</f>
        <v>158</v>
      </c>
      <c r="O21" s="124">
        <f>N21*(1+Scenarios!$Q$32)</f>
        <v>158</v>
      </c>
      <c r="P21" s="124">
        <f>O21*(1+Scenarios!$Q$32)</f>
        <v>158</v>
      </c>
      <c r="Q21" s="124">
        <f>P21*(1+Scenarios!$Q$32)</f>
        <v>158</v>
      </c>
      <c r="R21" s="124">
        <f>Q21*(1+Scenarios!$Q$32)</f>
        <v>158</v>
      </c>
      <c r="S21" s="124">
        <f>R21*(1+Scenarios!$Q$32)</f>
        <v>158</v>
      </c>
      <c r="T21" s="124">
        <f>S21*(1+Scenarios!$Q$32)</f>
        <v>158</v>
      </c>
      <c r="U21" s="124">
        <f>T21*(1+Scenarios!$Q$32)</f>
        <v>158</v>
      </c>
      <c r="V21" s="124">
        <f>U21*(1+Scenarios!$Q$32)</f>
        <v>158</v>
      </c>
      <c r="W21" s="124">
        <f>V21*(1+Scenarios!$Q$32)</f>
        <v>158</v>
      </c>
      <c r="X21" s="124">
        <f>W21*(1+Scenarios!$Q$32)</f>
        <v>158</v>
      </c>
      <c r="Y21" s="124">
        <f>X21*(1+Scenarios!$Q$32)</f>
        <v>158</v>
      </c>
      <c r="Z21" s="124">
        <f>Y21*(1+Scenarios!$Q$32)</f>
        <v>158</v>
      </c>
      <c r="AA21" s="124">
        <f>Z21*(1+Scenarios!$Q$32)</f>
        <v>158</v>
      </c>
      <c r="AB21" s="124">
        <f>AA21*(1+Scenarios!$Q$32)</f>
        <v>158</v>
      </c>
      <c r="AC21" s="124">
        <f>AB21*(1+Scenarios!$Q$32)</f>
        <v>158</v>
      </c>
      <c r="AD21" s="124">
        <f>AC21*(1+Scenarios!$Q$32)</f>
        <v>158</v>
      </c>
      <c r="AE21" s="124">
        <f>AD21*(1+Scenarios!$Q$32)</f>
        <v>158</v>
      </c>
      <c r="AF21" s="124">
        <f>AE21*(1+Scenarios!$Q$32)</f>
        <v>158</v>
      </c>
      <c r="AG21" s="124">
        <f>AF21*(1+Scenarios!$Q$32)</f>
        <v>158</v>
      </c>
      <c r="AH21" s="124">
        <f>AG21*(1+Scenarios!$Q$32)</f>
        <v>158</v>
      </c>
      <c r="AI21" s="124">
        <f>AH21*(1+Scenarios!$Q$32)</f>
        <v>158</v>
      </c>
      <c r="AJ21" s="124">
        <f>AI21*(1+Scenarios!$Q$32)</f>
        <v>158</v>
      </c>
      <c r="AK21" s="124">
        <f>AJ21*(1+Scenarios!$Q$32)</f>
        <v>158</v>
      </c>
      <c r="AL21" s="124">
        <f>AK21*(1+Scenarios!$Q$32)</f>
        <v>158</v>
      </c>
      <c r="AM21" s="124">
        <f>AL21*(1+Scenarios!$Q$32)</f>
        <v>158</v>
      </c>
      <c r="AN21" s="124">
        <f>AM21*(1+Scenarios!$Q$32)</f>
        <v>158</v>
      </c>
      <c r="AO21" s="124">
        <f>AN21*(1+Scenarios!$Q$32)</f>
        <v>158</v>
      </c>
      <c r="AP21" s="124">
        <f>AO21*(1+Scenarios!$Q$32)</f>
        <v>158</v>
      </c>
      <c r="AQ21" s="124">
        <f>AP21*(1+Scenarios!$Q$32)</f>
        <v>158</v>
      </c>
      <c r="AR21" s="124">
        <f>AQ21*(1+Scenarios!$Q$32)</f>
        <v>158</v>
      </c>
      <c r="AS21" s="124">
        <f>AR21*(1+Scenarios!$Q$32)</f>
        <v>158</v>
      </c>
      <c r="AT21" s="124">
        <f>AS21*(1+Scenarios!$Q$32)</f>
        <v>158</v>
      </c>
      <c r="AU21" s="124">
        <f>AT21*(1+Scenarios!$Q$32)</f>
        <v>158</v>
      </c>
      <c r="AV21" s="124">
        <f>AU21*(1+Scenarios!$Q$32)</f>
        <v>158</v>
      </c>
      <c r="AW21" s="124">
        <f>AV21*(1+Scenarios!$Q$32)</f>
        <v>158</v>
      </c>
      <c r="AX21" s="124">
        <f>AW21*(1+Scenarios!$Q$32)</f>
        <v>158</v>
      </c>
      <c r="AY21" s="124">
        <f>AX21*(1+Scenarios!$Q$32)</f>
        <v>158</v>
      </c>
      <c r="AZ21" s="124">
        <f>AY21*(1+Scenarios!$Q$32)</f>
        <v>158</v>
      </c>
      <c r="BA21" s="124">
        <f>AZ21*(1+Scenarios!$Q$32)</f>
        <v>158</v>
      </c>
      <c r="BB21" s="124">
        <f>BA21*(1+Scenarios!$Q$32)</f>
        <v>158</v>
      </c>
      <c r="BC21" s="124">
        <f>BB21*(1+Scenarios!$Q$32)</f>
        <v>158</v>
      </c>
      <c r="BD21" s="124">
        <f>BC21*(1+Scenarios!$Q$32)</f>
        <v>158</v>
      </c>
      <c r="BE21" s="124">
        <f>BD21*(1+Scenarios!$Q$32)</f>
        <v>158</v>
      </c>
      <c r="BF21" s="124">
        <f>BE21*(1+Scenarios!$Q$32)</f>
        <v>158</v>
      </c>
      <c r="BG21" s="124">
        <f>BF21*(1+Scenarios!$Q$32)</f>
        <v>158</v>
      </c>
      <c r="BH21" s="124">
        <f>BG21*(1+Scenarios!$Q$32)</f>
        <v>158</v>
      </c>
      <c r="BI21" s="124">
        <f>BH21*(1+Scenarios!$Q$32)</f>
        <v>158</v>
      </c>
      <c r="BJ21" s="124">
        <f>BI21*(1+Scenarios!$Q$32)</f>
        <v>158</v>
      </c>
      <c r="BK21" s="124">
        <f>BJ21*(1+Scenarios!$Q$32)</f>
        <v>158</v>
      </c>
      <c r="BL21" s="124">
        <f>BK21*(1+Scenarios!$Q$32)</f>
        <v>158</v>
      </c>
      <c r="BM21" s="124">
        <f>BL21*(1+Scenarios!$Q$32)</f>
        <v>158</v>
      </c>
      <c r="BN21" s="124"/>
      <c r="BO21" s="124"/>
      <c r="BP21" s="124"/>
      <c r="BQ21" s="124"/>
      <c r="BR21" s="124"/>
      <c r="BS21" s="124"/>
    </row>
    <row r="22" spans="1:71" s="23" customFormat="1" x14ac:dyDescent="0.35">
      <c r="A22" s="129"/>
      <c r="B22" s="47" t="s">
        <v>102</v>
      </c>
      <c r="C22" s="107"/>
      <c r="E22" s="5">
        <f>HLOOKUP($F$5, Scenarios!$G$7:U29, MATCH($B$22, Scenarios!$C$7:$C$28, FALSE), FALSE)</f>
        <v>0</v>
      </c>
      <c r="F22" s="5">
        <f>E22*(1+Scenarios!$Q$32)</f>
        <v>0</v>
      </c>
      <c r="G22" s="5">
        <f>F22*(1+Scenarios!$Q$32)</f>
        <v>0</v>
      </c>
      <c r="H22" s="5">
        <f>G22*(1+Scenarios!$Q$32)</f>
        <v>0</v>
      </c>
      <c r="I22" s="5">
        <f>H22*(1+Scenarios!$Q$32)</f>
        <v>0</v>
      </c>
      <c r="J22" s="5">
        <f>I22*(1+Scenarios!$Q$32)</f>
        <v>0</v>
      </c>
      <c r="K22" s="5">
        <f>J22*(1+Scenarios!$Q$32)</f>
        <v>0</v>
      </c>
      <c r="L22" s="5">
        <f>K22*(1+Scenarios!$Q$32)</f>
        <v>0</v>
      </c>
      <c r="M22" s="5">
        <f>L22*(1+Scenarios!$Q$32)</f>
        <v>0</v>
      </c>
      <c r="N22" s="5">
        <f>M22*(1+Scenarios!$Q$32)</f>
        <v>0</v>
      </c>
      <c r="O22" s="5">
        <f>N22*(1+Scenarios!$Q$32)</f>
        <v>0</v>
      </c>
      <c r="P22" s="5">
        <f>O22*(1+Scenarios!$Q$32)</f>
        <v>0</v>
      </c>
      <c r="Q22" s="5">
        <f>P22*(1+Scenarios!$Q$32)</f>
        <v>0</v>
      </c>
      <c r="R22" s="5">
        <f>Q22*(1+Scenarios!$Q$32)</f>
        <v>0</v>
      </c>
      <c r="S22" s="5">
        <f>R22*(1+Scenarios!$Q$32)</f>
        <v>0</v>
      </c>
      <c r="T22" s="5">
        <f>S22*(1+Scenarios!$Q$32)</f>
        <v>0</v>
      </c>
      <c r="U22" s="5">
        <f>T22*(1+Scenarios!$Q$32)</f>
        <v>0</v>
      </c>
      <c r="V22" s="5">
        <f>U22*(1+Scenarios!$Q$32)</f>
        <v>0</v>
      </c>
      <c r="W22" s="5">
        <f>V22*(1+Scenarios!$Q$32)</f>
        <v>0</v>
      </c>
      <c r="X22" s="5">
        <f>W22*(1+Scenarios!$Q$32)</f>
        <v>0</v>
      </c>
      <c r="Y22" s="5">
        <f>X22*(1+Scenarios!$Q$32)</f>
        <v>0</v>
      </c>
      <c r="Z22" s="5">
        <f>Y22*(1+Scenarios!$Q$32)</f>
        <v>0</v>
      </c>
      <c r="AA22" s="5">
        <f>Z22*(1+Scenarios!$Q$32)</f>
        <v>0</v>
      </c>
      <c r="AB22" s="5">
        <f>AA22*(1+Scenarios!$Q$32)</f>
        <v>0</v>
      </c>
      <c r="AC22" s="5">
        <f>AB22*(1+Scenarios!$Q$32)</f>
        <v>0</v>
      </c>
      <c r="AD22" s="5">
        <f>AC22*(1+Scenarios!$Q$32)</f>
        <v>0</v>
      </c>
      <c r="AE22" s="5">
        <f>AD22*(1+Scenarios!$Q$32)</f>
        <v>0</v>
      </c>
      <c r="AF22" s="5">
        <f>AE22*(1+Scenarios!$Q$32)</f>
        <v>0</v>
      </c>
      <c r="AG22" s="5">
        <f>AF22*(1+Scenarios!$Q$32)</f>
        <v>0</v>
      </c>
      <c r="AH22" s="5">
        <f>AG22*(1+Scenarios!$Q$32)</f>
        <v>0</v>
      </c>
      <c r="AI22" s="5">
        <f>AH22*(1+Scenarios!$Q$32)</f>
        <v>0</v>
      </c>
      <c r="AJ22" s="5">
        <f>AI22*(1+Scenarios!$Q$32)</f>
        <v>0</v>
      </c>
      <c r="AK22" s="5">
        <f>AJ22*(1+Scenarios!$Q$32)</f>
        <v>0</v>
      </c>
      <c r="AL22" s="5">
        <f>AK22*(1+Scenarios!$Q$32)</f>
        <v>0</v>
      </c>
      <c r="AM22" s="5">
        <f>AL22*(1+Scenarios!$Q$32)</f>
        <v>0</v>
      </c>
      <c r="AN22" s="5">
        <f>AM22*(1+Scenarios!$Q$32)</f>
        <v>0</v>
      </c>
      <c r="AO22" s="5">
        <f>AN22*(1+Scenarios!$Q$32)</f>
        <v>0</v>
      </c>
      <c r="AP22" s="5">
        <f>AO22*(1+Scenarios!$Q$32)</f>
        <v>0</v>
      </c>
      <c r="AQ22" s="5">
        <f>AP22*(1+Scenarios!$Q$32)</f>
        <v>0</v>
      </c>
      <c r="AR22" s="5">
        <f>AQ22*(1+Scenarios!$Q$32)</f>
        <v>0</v>
      </c>
      <c r="AS22" s="5">
        <f>AR22*(1+Scenarios!$Q$32)</f>
        <v>0</v>
      </c>
      <c r="AT22" s="5">
        <f>AS22*(1+Scenarios!$Q$32)</f>
        <v>0</v>
      </c>
      <c r="AU22" s="5">
        <f>AT22*(1+Scenarios!$Q$32)</f>
        <v>0</v>
      </c>
      <c r="AV22" s="5">
        <f>AU22*(1+Scenarios!$Q$32)</f>
        <v>0</v>
      </c>
      <c r="AW22" s="5">
        <f>AV22*(1+Scenarios!$Q$32)</f>
        <v>0</v>
      </c>
      <c r="AX22" s="5">
        <f>AW22*(1+Scenarios!$Q$32)</f>
        <v>0</v>
      </c>
      <c r="AY22" s="5">
        <f>AX22*(1+Scenarios!$Q$32)</f>
        <v>0</v>
      </c>
      <c r="AZ22" s="5">
        <f>AY22*(1+Scenarios!$Q$32)</f>
        <v>0</v>
      </c>
      <c r="BA22" s="5">
        <f>AZ22*(1+Scenarios!$Q$32)</f>
        <v>0</v>
      </c>
      <c r="BB22" s="5">
        <f>BA22*(1+Scenarios!$Q$32)</f>
        <v>0</v>
      </c>
      <c r="BC22" s="5">
        <f>BB22*(1+Scenarios!$Q$32)</f>
        <v>0</v>
      </c>
      <c r="BD22" s="5">
        <f>BC22*(1+Scenarios!$Q$32)</f>
        <v>0</v>
      </c>
      <c r="BE22" s="5">
        <f>BD22*(1+Scenarios!$Q$32)</f>
        <v>0</v>
      </c>
      <c r="BF22" s="5">
        <f>BE22*(1+Scenarios!$Q$32)</f>
        <v>0</v>
      </c>
      <c r="BG22" s="5">
        <f>BF22*(1+Scenarios!$Q$32)</f>
        <v>0</v>
      </c>
      <c r="BH22" s="5">
        <f>BG22*(1+Scenarios!$Q$32)</f>
        <v>0</v>
      </c>
      <c r="BI22" s="5">
        <f>BH22*(1+Scenarios!$Q$32)</f>
        <v>0</v>
      </c>
      <c r="BJ22" s="5">
        <f>BI22*(1+Scenarios!$Q$32)</f>
        <v>0</v>
      </c>
      <c r="BK22" s="5">
        <f>BJ22*(1+Scenarios!$Q$32)</f>
        <v>0</v>
      </c>
      <c r="BL22" s="5">
        <f>BK22*(1+Scenarios!$Q$32)</f>
        <v>0</v>
      </c>
      <c r="BM22" s="5">
        <f>BL22*(1+Scenarios!$Q$32)</f>
        <v>0</v>
      </c>
      <c r="BN22" s="5"/>
      <c r="BO22" s="5"/>
      <c r="BP22" s="5"/>
      <c r="BQ22" s="5"/>
      <c r="BR22" s="5"/>
      <c r="BS22" s="5"/>
    </row>
    <row r="23" spans="1:71" s="23" customFormat="1" x14ac:dyDescent="0.35">
      <c r="A23" s="129"/>
      <c r="B23" s="47" t="s">
        <v>103</v>
      </c>
      <c r="C23" s="107"/>
      <c r="E23" s="5">
        <f>HLOOKUP($F$5, Scenarios!$G$7:U29, MATCH($B$23, Scenarios!$C$7:$C$28, FALSE), FALSE)</f>
        <v>0</v>
      </c>
      <c r="F23" s="5">
        <f>HLOOKUP($F$5, Scenarios!$G$7:O29, MATCH($B$23, Scenarios!$C$7:$C$28, FALSE), FALSE)</f>
        <v>0</v>
      </c>
      <c r="G23" s="5">
        <f>HLOOKUP($F$5, Scenarios!$G$7:P29, MATCH($B$23, Scenarios!$C$7:$C$28, FALSE), FALSE)</f>
        <v>0</v>
      </c>
      <c r="H23" s="5">
        <f>HLOOKUP($F$5, Scenarios!$G$7:U29, MATCH($B$23, Scenarios!$C$7:$C$28, FALSE), FALSE)</f>
        <v>0</v>
      </c>
      <c r="I23" s="5">
        <f>HLOOKUP($F$5, Scenarios!$G$7:K29, MATCH($B$23, Scenarios!$C$7:$C$28, FALSE), FALSE)</f>
        <v>0</v>
      </c>
      <c r="J23" s="5">
        <f>HLOOKUP($F$5, Scenarios!$G$7:L29, MATCH($B$23, Scenarios!$C$7:$C$28, FALSE), FALSE)</f>
        <v>0</v>
      </c>
      <c r="K23" s="5">
        <f>HLOOKUP($F$5, Scenarios!$G$7:U29, MATCH($B$23, Scenarios!$C$7:$C$28, FALSE), FALSE)</f>
        <v>0</v>
      </c>
      <c r="L23" s="5">
        <f>HLOOKUP($F$5, Scenarios!$G$7:U29, MATCH($B$23, Scenarios!$C$7:$C$28, FALSE), FALSE)</f>
        <v>0</v>
      </c>
      <c r="M23" s="5">
        <f>HLOOKUP($F$5, Scenarios!$G$7:U29, MATCH($B$23, Scenarios!$C$7:$C$28, FALSE), FALSE)</f>
        <v>0</v>
      </c>
      <c r="N23" s="5">
        <f>HLOOKUP($F$5, Scenarios!$G$7:U29, MATCH($B$23, Scenarios!$C$7:$C$28, FALSE), FALSE)</f>
        <v>0</v>
      </c>
      <c r="O23" s="5">
        <f>HLOOKUP($F$5, Scenarios!$G$7:V29, MATCH($B$23, Scenarios!$C$7:$C$28, FALSE), FALSE)</f>
        <v>0</v>
      </c>
      <c r="P23" s="5">
        <f>HLOOKUP($F$5, Scenarios!$G$7:W29, MATCH($B$23, Scenarios!$C$7:$C$28, FALSE), FALSE)</f>
        <v>0</v>
      </c>
      <c r="Q23" s="5">
        <f>HLOOKUP($F$5, Scenarios!$G$7:X29, MATCH($B$23, Scenarios!$C$7:$C$28, FALSE), FALSE)</f>
        <v>0</v>
      </c>
      <c r="R23" s="5">
        <f>HLOOKUP($F$5, Scenarios!$G$7:Y29, MATCH($B$23, Scenarios!$C$7:$C$28, FALSE), FALSE)</f>
        <v>0</v>
      </c>
      <c r="S23" s="5">
        <f>HLOOKUP($F$5, Scenarios!$G$7:Z29, MATCH($B$23, Scenarios!$C$7:$C$28, FALSE), FALSE)</f>
        <v>0</v>
      </c>
      <c r="T23" s="5">
        <f>HLOOKUP($F$5, Scenarios!$G$7:AA29, MATCH($B$23, Scenarios!$C$7:$C$28, FALSE), FALSE)</f>
        <v>0</v>
      </c>
      <c r="U23" s="5">
        <f>HLOOKUP($F$5, Scenarios!$G$7:AB29, MATCH($B$23, Scenarios!$C$7:$C$28, FALSE), FALSE)</f>
        <v>0</v>
      </c>
      <c r="V23" s="5">
        <f>HLOOKUP($F$5, Scenarios!$G$7:AC29, MATCH($B$23, Scenarios!$C$7:$C$28, FALSE), FALSE)</f>
        <v>0</v>
      </c>
      <c r="W23" s="5">
        <f>HLOOKUP($F$5, Scenarios!$G$7:AD29, MATCH($B$23, Scenarios!$C$7:$C$28, FALSE), FALSE)</f>
        <v>0</v>
      </c>
      <c r="X23" s="5">
        <f>HLOOKUP($F$5, Scenarios!$G$7:AE29, MATCH($B$23, Scenarios!$C$7:$C$28, FALSE), FALSE)</f>
        <v>0</v>
      </c>
      <c r="Y23" s="5">
        <f>HLOOKUP($F$5, Scenarios!$G$7:AF29, MATCH($B$23, Scenarios!$C$7:$C$28, FALSE), FALSE)</f>
        <v>0</v>
      </c>
      <c r="Z23" s="5">
        <f>HLOOKUP($F$5, Scenarios!$G$7:AG29, MATCH($B$23, Scenarios!$C$7:$C$28, FALSE), FALSE)</f>
        <v>0</v>
      </c>
      <c r="AA23" s="5">
        <f>HLOOKUP($F$5, Scenarios!$G$7:AH29, MATCH($B$23, Scenarios!$C$7:$C$28, FALSE), FALSE)</f>
        <v>0</v>
      </c>
      <c r="AB23" s="5">
        <f>HLOOKUP($F$5, Scenarios!$G$7:AI29, MATCH($B$23, Scenarios!$C$7:$C$28, FALSE), FALSE)</f>
        <v>0</v>
      </c>
      <c r="AC23" s="5">
        <f>HLOOKUP($F$5, Scenarios!$G$7:AJ29, MATCH($B$23, Scenarios!$C$7:$C$28, FALSE), FALSE)</f>
        <v>0</v>
      </c>
      <c r="AD23" s="5">
        <f>HLOOKUP($F$5, Scenarios!$G$7:AK29, MATCH($B$23, Scenarios!$C$7:$C$28, FALSE), FALSE)</f>
        <v>0</v>
      </c>
      <c r="AE23" s="5">
        <f>HLOOKUP($F$5, Scenarios!$G$7:AL29, MATCH($B$23, Scenarios!$C$7:$C$28, FALSE), FALSE)</f>
        <v>0</v>
      </c>
      <c r="AF23" s="5">
        <f>HLOOKUP($F$5, Scenarios!$G$7:AM29, MATCH($B$23, Scenarios!$C$7:$C$28, FALSE), FALSE)</f>
        <v>0</v>
      </c>
      <c r="AG23" s="5">
        <f>HLOOKUP($F$5, Scenarios!$G$7:AN29, MATCH($B$23, Scenarios!$C$7:$C$28, FALSE), FALSE)</f>
        <v>0</v>
      </c>
      <c r="AH23" s="5">
        <f>HLOOKUP($F$5, Scenarios!$G$7:AO29, MATCH($B$23, Scenarios!$C$7:$C$28, FALSE), FALSE)</f>
        <v>0</v>
      </c>
      <c r="AI23" s="5">
        <f>HLOOKUP($F$5, Scenarios!$G$7:AP29, MATCH($B$23, Scenarios!$C$7:$C$28, FALSE), FALSE)</f>
        <v>0</v>
      </c>
      <c r="AJ23" s="5">
        <f>HLOOKUP($F$5, Scenarios!$G$7:AQ29, MATCH($B$23, Scenarios!$C$7:$C$28, FALSE), FALSE)</f>
        <v>0</v>
      </c>
      <c r="AK23" s="5">
        <f>HLOOKUP($F$5, Scenarios!$G$7:AR29, MATCH($B$23, Scenarios!$C$7:$C$28, FALSE), FALSE)</f>
        <v>0</v>
      </c>
      <c r="AL23" s="5">
        <f>HLOOKUP($F$5, Scenarios!$G$7:AS29, MATCH($B$23, Scenarios!$C$7:$C$28, FALSE), FALSE)</f>
        <v>0</v>
      </c>
      <c r="AM23" s="5">
        <f>HLOOKUP($F$5, Scenarios!$G$7:AT29, MATCH($B$23, Scenarios!$C$7:$C$28, FALSE), FALSE)</f>
        <v>0</v>
      </c>
      <c r="AN23" s="5">
        <f>HLOOKUP($F$5, Scenarios!$G$7:AU29, MATCH($B$23, Scenarios!$C$7:$C$28, FALSE), FALSE)</f>
        <v>0</v>
      </c>
      <c r="AO23" s="5">
        <f>HLOOKUP($F$5, Scenarios!$G$7:AV29, MATCH($B$23, Scenarios!$C$7:$C$28, FALSE), FALSE)</f>
        <v>0</v>
      </c>
      <c r="AP23" s="5">
        <f>HLOOKUP($F$5, Scenarios!$G$7:AW29, MATCH($B$23, Scenarios!$C$7:$C$28, FALSE), FALSE)</f>
        <v>0</v>
      </c>
      <c r="AQ23" s="5">
        <f>HLOOKUP($F$5, Scenarios!$G$7:AX29, MATCH($B$23, Scenarios!$C$7:$C$28, FALSE), FALSE)</f>
        <v>0</v>
      </c>
      <c r="AR23" s="5">
        <f>HLOOKUP($F$5, Scenarios!$G$7:AY29, MATCH($B$23, Scenarios!$C$7:$C$28, FALSE), FALSE)</f>
        <v>0</v>
      </c>
      <c r="AS23" s="5">
        <f>HLOOKUP($F$5, Scenarios!$G$7:AZ29, MATCH($B$23, Scenarios!$C$7:$C$28, FALSE), FALSE)</f>
        <v>0</v>
      </c>
      <c r="AT23" s="5">
        <f>HLOOKUP($F$5, Scenarios!$G$7:BA29, MATCH($B$23, Scenarios!$C$7:$C$28, FALSE), FALSE)</f>
        <v>0</v>
      </c>
      <c r="AU23" s="5">
        <f>HLOOKUP($F$5, Scenarios!$G$7:BB29, MATCH($B$23, Scenarios!$C$7:$C$28, FALSE), FALSE)</f>
        <v>0</v>
      </c>
      <c r="AV23" s="5">
        <f>HLOOKUP($F$5, Scenarios!$G$7:BC29, MATCH($B$23, Scenarios!$C$7:$C$28, FALSE), FALSE)</f>
        <v>0</v>
      </c>
      <c r="AW23" s="5">
        <f>HLOOKUP($F$5, Scenarios!$G$7:BD29, MATCH($B$23, Scenarios!$C$7:$C$28, FALSE), FALSE)</f>
        <v>0</v>
      </c>
      <c r="AX23" s="5">
        <f>HLOOKUP($F$5, Scenarios!$G$7:BE29, MATCH($B$23, Scenarios!$C$7:$C$28, FALSE), FALSE)</f>
        <v>0</v>
      </c>
      <c r="AY23" s="5">
        <f>HLOOKUP($F$5, Scenarios!$G$7:BF29, MATCH($B$23, Scenarios!$C$7:$C$28, FALSE), FALSE)</f>
        <v>0</v>
      </c>
      <c r="AZ23" s="5">
        <f>HLOOKUP($F$5, Scenarios!$G$7:BG29, MATCH($B$23, Scenarios!$C$7:$C$28, FALSE), FALSE)</f>
        <v>0</v>
      </c>
      <c r="BA23" s="5">
        <f>HLOOKUP($F$5, Scenarios!$G$7:BH29, MATCH($B$23, Scenarios!$C$7:$C$28, FALSE), FALSE)</f>
        <v>0</v>
      </c>
      <c r="BB23" s="5">
        <f>HLOOKUP($F$5, Scenarios!$G$7:BI29, MATCH($B$23, Scenarios!$C$7:$C$28, FALSE), FALSE)</f>
        <v>0</v>
      </c>
      <c r="BC23" s="5">
        <f>HLOOKUP($F$5, Scenarios!$G$7:BJ29, MATCH($B$23, Scenarios!$C$7:$C$28, FALSE), FALSE)</f>
        <v>0</v>
      </c>
      <c r="BD23" s="5">
        <f>HLOOKUP($F$5, Scenarios!$G$7:BK29, MATCH($B$23, Scenarios!$C$7:$C$28, FALSE), FALSE)</f>
        <v>0</v>
      </c>
      <c r="BE23" s="5">
        <f>HLOOKUP($F$5, Scenarios!$G$7:BL29, MATCH($B$23, Scenarios!$C$7:$C$28, FALSE), FALSE)</f>
        <v>0</v>
      </c>
      <c r="BF23" s="5">
        <f>HLOOKUP($F$5, Scenarios!$G$7:BM29, MATCH($B$23, Scenarios!$C$7:$C$28, FALSE), FALSE)</f>
        <v>0</v>
      </c>
      <c r="BG23" s="5">
        <f>HLOOKUP($F$5, Scenarios!$G$7:BN29, MATCH($B$23, Scenarios!$C$7:$C$28, FALSE), FALSE)</f>
        <v>0</v>
      </c>
      <c r="BH23" s="5">
        <f>HLOOKUP($F$5, Scenarios!$G$7:BO29, MATCH($B$23, Scenarios!$C$7:$C$28, FALSE), FALSE)</f>
        <v>0</v>
      </c>
      <c r="BI23" s="5">
        <f>HLOOKUP($F$5, Scenarios!$G$7:BP29, MATCH($B$23, Scenarios!$C$7:$C$28, FALSE), FALSE)</f>
        <v>0</v>
      </c>
      <c r="BJ23" s="5">
        <f>HLOOKUP($F$5, Scenarios!$G$7:BQ29, MATCH($B$23, Scenarios!$C$7:$C$28, FALSE), FALSE)</f>
        <v>0</v>
      </c>
      <c r="BK23" s="5">
        <f>HLOOKUP($F$5, Scenarios!$G$7:BR29, MATCH($B$23, Scenarios!$C$7:$C$28, FALSE), FALSE)</f>
        <v>0</v>
      </c>
      <c r="BL23" s="5">
        <f>HLOOKUP($F$5, Scenarios!$G$7:BS29, MATCH($B$23, Scenarios!$C$7:$C$28, FALSE), FALSE)</f>
        <v>0</v>
      </c>
      <c r="BM23" s="5">
        <f>HLOOKUP($F$5, Scenarios!$G$7:BT29, MATCH($B$23, Scenarios!$C$7:$C$28, FALSE), FALSE)</f>
        <v>0</v>
      </c>
      <c r="BN23" s="5"/>
      <c r="BO23" s="5"/>
      <c r="BP23" s="5"/>
      <c r="BQ23" s="5"/>
      <c r="BR23" s="5"/>
      <c r="BS23" s="5"/>
    </row>
    <row r="24" spans="1:71" x14ac:dyDescent="0.35">
      <c r="B24" s="41" t="s">
        <v>104</v>
      </c>
      <c r="C24" s="107"/>
      <c r="D24" s="5"/>
      <c r="E24" s="5">
        <f>HLOOKUP($F$5, Scenarios!$G$7:U30, MATCH($B$24, Scenarios!$C$7:$C$28, FALSE), FALSE)</f>
        <v>0</v>
      </c>
      <c r="F24" s="5">
        <f>HLOOKUP($F$5, Scenarios!$G$7:O30, MATCH($B$24, Scenarios!$C$7:$C$28, FALSE), FALSE)</f>
        <v>0</v>
      </c>
      <c r="G24" s="5">
        <f>HLOOKUP($F$5, Scenarios!$G$7:P30, MATCH($B$24, Scenarios!$C$7:$C$28, FALSE), FALSE)</f>
        <v>0</v>
      </c>
      <c r="H24" s="5">
        <f>HLOOKUP($F$5, Scenarios!$G$7:U30, MATCH($B$24, Scenarios!$C$7:$C$28, FALSE), FALSE)</f>
        <v>0</v>
      </c>
      <c r="I24" s="5">
        <f>HLOOKUP($F$5, Scenarios!$G$7:K30, MATCH($B$24, Scenarios!$C$7:$C$28, FALSE), FALSE)</f>
        <v>0</v>
      </c>
      <c r="J24" s="5">
        <f>HLOOKUP($F$5, Scenarios!$G$7:L30, MATCH($B$24, Scenarios!$C$7:$C$28, FALSE), FALSE)</f>
        <v>0</v>
      </c>
      <c r="K24" s="5">
        <f>HLOOKUP($F$5, Scenarios!$G$7:U30, MATCH($B$24, Scenarios!$C$7:$C$28, FALSE), FALSE)</f>
        <v>0</v>
      </c>
      <c r="L24" s="5">
        <f>HLOOKUP($F$5, Scenarios!$G$7:U30, MATCH($B$24, Scenarios!$C$7:$C$28, FALSE), FALSE)</f>
        <v>0</v>
      </c>
      <c r="M24" s="5">
        <f>HLOOKUP($F$5, Scenarios!$G$7:U30, MATCH($B$24, Scenarios!$C$7:$C$28, FALSE), FALSE)</f>
        <v>0</v>
      </c>
      <c r="N24" s="5">
        <f>HLOOKUP($F$5, Scenarios!$G$7:U30, MATCH($B$24, Scenarios!$C$7:$C$28, FALSE), FALSE)</f>
        <v>0</v>
      </c>
      <c r="O24" s="5">
        <f>HLOOKUP($F$5, Scenarios!$G$7:V30, MATCH($B$24, Scenarios!$C$7:$C$28, FALSE), FALSE)</f>
        <v>0</v>
      </c>
      <c r="P24" s="5">
        <f>HLOOKUP($F$5, Scenarios!$G$7:W30, MATCH($B$24, Scenarios!$C$7:$C$28, FALSE), FALSE)</f>
        <v>0</v>
      </c>
      <c r="Q24" s="5">
        <f>HLOOKUP($F$5, Scenarios!$G$7:X30, MATCH($B$24, Scenarios!$C$7:$C$28, FALSE), FALSE)</f>
        <v>0</v>
      </c>
      <c r="R24" s="5">
        <f>HLOOKUP($F$5, Scenarios!$G$7:Y30, MATCH($B$24, Scenarios!$C$7:$C$28, FALSE), FALSE)</f>
        <v>0</v>
      </c>
      <c r="S24" s="5">
        <f>HLOOKUP($F$5, Scenarios!$G$7:Z30, MATCH($B$24, Scenarios!$C$7:$C$28, FALSE), FALSE)</f>
        <v>0</v>
      </c>
      <c r="T24" s="5">
        <f>HLOOKUP($F$5, Scenarios!$G$7:AA30, MATCH($B$24, Scenarios!$C$7:$C$28, FALSE), FALSE)</f>
        <v>0</v>
      </c>
      <c r="U24" s="5">
        <f>HLOOKUP($F$5, Scenarios!$G$7:AB30, MATCH($B$24, Scenarios!$C$7:$C$28, FALSE), FALSE)</f>
        <v>0</v>
      </c>
      <c r="V24" s="5">
        <f>HLOOKUP($F$5, Scenarios!$G$7:AC30, MATCH($B$24, Scenarios!$C$7:$C$28, FALSE), FALSE)</f>
        <v>0</v>
      </c>
      <c r="W24" s="5">
        <f>HLOOKUP($F$5, Scenarios!$G$7:AD30, MATCH($B$24, Scenarios!$C$7:$C$28, FALSE), FALSE)</f>
        <v>0</v>
      </c>
      <c r="X24" s="5">
        <f>HLOOKUP($F$5, Scenarios!$G$7:AE30, MATCH($B$24, Scenarios!$C$7:$C$28, FALSE), FALSE)</f>
        <v>0</v>
      </c>
      <c r="Y24" s="5">
        <f>HLOOKUP($F$5, Scenarios!$G$7:AF30, MATCH($B$24, Scenarios!$C$7:$C$28, FALSE), FALSE)</f>
        <v>0</v>
      </c>
      <c r="Z24" s="5">
        <f>HLOOKUP($F$5, Scenarios!$G$7:AG30, MATCH($B$24, Scenarios!$C$7:$C$28, FALSE), FALSE)</f>
        <v>0</v>
      </c>
      <c r="AA24" s="5">
        <f>HLOOKUP($F$5, Scenarios!$G$7:AH30, MATCH($B$24, Scenarios!$C$7:$C$28, FALSE), FALSE)</f>
        <v>0</v>
      </c>
      <c r="AB24" s="5">
        <f>HLOOKUP($F$5, Scenarios!$G$7:AI30, MATCH($B$24, Scenarios!$C$7:$C$28, FALSE), FALSE)</f>
        <v>0</v>
      </c>
      <c r="AC24" s="5">
        <f>HLOOKUP($F$5, Scenarios!$G$7:AJ30, MATCH($B$24, Scenarios!$C$7:$C$28, FALSE), FALSE)</f>
        <v>0</v>
      </c>
      <c r="AD24" s="5">
        <f>HLOOKUP($F$5, Scenarios!$G$7:AK30, MATCH($B$24, Scenarios!$C$7:$C$28, FALSE), FALSE)</f>
        <v>0</v>
      </c>
      <c r="AE24" s="5">
        <f>HLOOKUP($F$5, Scenarios!$G$7:AL30, MATCH($B$24, Scenarios!$C$7:$C$28, FALSE), FALSE)</f>
        <v>0</v>
      </c>
      <c r="AF24" s="5">
        <f>HLOOKUP($F$5, Scenarios!$G$7:AM30, MATCH($B$24, Scenarios!$C$7:$C$28, FALSE), FALSE)</f>
        <v>0</v>
      </c>
      <c r="AG24" s="5">
        <f>HLOOKUP($F$5, Scenarios!$G$7:AN30, MATCH($B$24, Scenarios!$C$7:$C$28, FALSE), FALSE)</f>
        <v>0</v>
      </c>
      <c r="AH24" s="5">
        <f>HLOOKUP($F$5, Scenarios!$G$7:AO30, MATCH($B$24, Scenarios!$C$7:$C$28, FALSE), FALSE)</f>
        <v>0</v>
      </c>
      <c r="AI24" s="5">
        <f>HLOOKUP($F$5, Scenarios!$G$7:AP30, MATCH($B$24, Scenarios!$C$7:$C$28, FALSE), FALSE)</f>
        <v>0</v>
      </c>
      <c r="AJ24" s="5">
        <f>HLOOKUP($F$5, Scenarios!$G$7:AQ30, MATCH($B$24, Scenarios!$C$7:$C$28, FALSE), FALSE)</f>
        <v>0</v>
      </c>
      <c r="AK24" s="5">
        <f>HLOOKUP($F$5, Scenarios!$G$7:AR30, MATCH($B$24, Scenarios!$C$7:$C$28, FALSE), FALSE)</f>
        <v>0</v>
      </c>
      <c r="AL24" s="5">
        <f>HLOOKUP($F$5, Scenarios!$G$7:AS30, MATCH($B$24, Scenarios!$C$7:$C$28, FALSE), FALSE)</f>
        <v>0</v>
      </c>
      <c r="AM24" s="5">
        <f>HLOOKUP($F$5, Scenarios!$G$7:AT30, MATCH($B$24, Scenarios!$C$7:$C$28, FALSE), FALSE)</f>
        <v>0</v>
      </c>
      <c r="AN24" s="5">
        <f>HLOOKUP($F$5, Scenarios!$G$7:AU30, MATCH($B$24, Scenarios!$C$7:$C$28, FALSE), FALSE)</f>
        <v>0</v>
      </c>
      <c r="AO24" s="5">
        <f>HLOOKUP($F$5, Scenarios!$G$7:AV30, MATCH($B$24, Scenarios!$C$7:$C$28, FALSE), FALSE)</f>
        <v>0</v>
      </c>
      <c r="AP24" s="5">
        <f>HLOOKUP($F$5, Scenarios!$G$7:AW30, MATCH($B$24, Scenarios!$C$7:$C$28, FALSE), FALSE)</f>
        <v>0</v>
      </c>
      <c r="AQ24" s="5">
        <f>HLOOKUP($F$5, Scenarios!$G$7:AX30, MATCH($B$24, Scenarios!$C$7:$C$28, FALSE), FALSE)</f>
        <v>0</v>
      </c>
      <c r="AR24" s="5">
        <f>HLOOKUP($F$5, Scenarios!$G$7:AY30, MATCH($B$24, Scenarios!$C$7:$C$28, FALSE), FALSE)</f>
        <v>0</v>
      </c>
      <c r="AS24" s="5">
        <f>HLOOKUP($F$5, Scenarios!$G$7:AZ30, MATCH($B$24, Scenarios!$C$7:$C$28, FALSE), FALSE)</f>
        <v>0</v>
      </c>
      <c r="AT24" s="5">
        <f>HLOOKUP($F$5, Scenarios!$G$7:BA30, MATCH($B$24, Scenarios!$C$7:$C$28, FALSE), FALSE)</f>
        <v>0</v>
      </c>
      <c r="AU24" s="5">
        <f>HLOOKUP($F$5, Scenarios!$G$7:BB30, MATCH($B$24, Scenarios!$C$7:$C$28, FALSE), FALSE)</f>
        <v>0</v>
      </c>
      <c r="AV24" s="5">
        <f>HLOOKUP($F$5, Scenarios!$G$7:BC30, MATCH($B$24, Scenarios!$C$7:$C$28, FALSE), FALSE)</f>
        <v>0</v>
      </c>
      <c r="AW24" s="5">
        <f>HLOOKUP($F$5, Scenarios!$G$7:BD30, MATCH($B$24, Scenarios!$C$7:$C$28, FALSE), FALSE)</f>
        <v>0</v>
      </c>
      <c r="AX24" s="5">
        <f>HLOOKUP($F$5, Scenarios!$G$7:BE30, MATCH($B$24, Scenarios!$C$7:$C$28, FALSE), FALSE)</f>
        <v>0</v>
      </c>
      <c r="AY24" s="5">
        <f>HLOOKUP($F$5, Scenarios!$G$7:BF30, MATCH($B$24, Scenarios!$C$7:$C$28, FALSE), FALSE)</f>
        <v>0</v>
      </c>
      <c r="AZ24" s="5">
        <f>HLOOKUP($F$5, Scenarios!$G$7:BG30, MATCH($B$24, Scenarios!$C$7:$C$28, FALSE), FALSE)</f>
        <v>0</v>
      </c>
      <c r="BA24" s="5">
        <f>HLOOKUP($F$5, Scenarios!$G$7:BH30, MATCH($B$24, Scenarios!$C$7:$C$28, FALSE), FALSE)</f>
        <v>0</v>
      </c>
      <c r="BB24" s="5">
        <f>HLOOKUP($F$5, Scenarios!$G$7:BI30, MATCH($B$24, Scenarios!$C$7:$C$28, FALSE), FALSE)</f>
        <v>0</v>
      </c>
      <c r="BC24" s="5">
        <f>HLOOKUP($F$5, Scenarios!$G$7:BJ30, MATCH($B$24, Scenarios!$C$7:$C$28, FALSE), FALSE)</f>
        <v>0</v>
      </c>
      <c r="BD24" s="5">
        <f>HLOOKUP($F$5, Scenarios!$G$7:BK30, MATCH($B$24, Scenarios!$C$7:$C$28, FALSE), FALSE)</f>
        <v>0</v>
      </c>
      <c r="BE24" s="5">
        <f>HLOOKUP($F$5, Scenarios!$G$7:BL30, MATCH($B$24, Scenarios!$C$7:$C$28, FALSE), FALSE)</f>
        <v>0</v>
      </c>
      <c r="BF24" s="5">
        <f>HLOOKUP($F$5, Scenarios!$G$7:BM30, MATCH($B$24, Scenarios!$C$7:$C$28, FALSE), FALSE)</f>
        <v>0</v>
      </c>
      <c r="BG24" s="5">
        <f>HLOOKUP($F$5, Scenarios!$G$7:BN30, MATCH($B$24, Scenarios!$C$7:$C$28, FALSE), FALSE)</f>
        <v>0</v>
      </c>
      <c r="BH24" s="5">
        <f>HLOOKUP($F$5, Scenarios!$G$7:BO30, MATCH($B$24, Scenarios!$C$7:$C$28, FALSE), FALSE)</f>
        <v>0</v>
      </c>
      <c r="BI24" s="5">
        <f>HLOOKUP($F$5, Scenarios!$G$7:BP30, MATCH($B$24, Scenarios!$C$7:$C$28, FALSE), FALSE)</f>
        <v>0</v>
      </c>
      <c r="BJ24" s="5">
        <f>HLOOKUP($F$5, Scenarios!$G$7:BQ30, MATCH($B$24, Scenarios!$C$7:$C$28, FALSE), FALSE)</f>
        <v>0</v>
      </c>
      <c r="BK24" s="5">
        <f>HLOOKUP($F$5, Scenarios!$G$7:BR30, MATCH($B$24, Scenarios!$C$7:$C$28, FALSE), FALSE)</f>
        <v>0</v>
      </c>
      <c r="BL24" s="5">
        <f>HLOOKUP($F$5, Scenarios!$G$7:BS30, MATCH($B$24, Scenarios!$C$7:$C$28, FALSE), FALSE)</f>
        <v>0</v>
      </c>
      <c r="BM24" s="5">
        <f>HLOOKUP($F$5, Scenarios!$G$7:BT30, MATCH($B$24, Scenarios!$C$7:$C$28, FALSE), FALSE)</f>
        <v>0</v>
      </c>
    </row>
    <row r="25" spans="1:71" x14ac:dyDescent="0.35">
      <c r="B25" s="41"/>
      <c r="C25" s="107"/>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row>
    <row r="26" spans="1:71" s="28" customFormat="1" x14ac:dyDescent="0.35">
      <c r="A26" s="4"/>
      <c r="B26" s="29" t="s">
        <v>105</v>
      </c>
      <c r="C26" s="108"/>
    </row>
    <row r="27" spans="1:71" s="23" customFormat="1" x14ac:dyDescent="0.35">
      <c r="A27" s="129"/>
      <c r="B27" s="23" t="s">
        <v>106</v>
      </c>
      <c r="C27" s="103">
        <f>SUM(E27:BM27)</f>
        <v>1045723</v>
      </c>
      <c r="E27" s="23">
        <f>IF(E17&lt;E16,(E21-E24)*E17,IF(AND(E17&gt;E16,(E17-E16)&lt;M4),E16*(E21-E24)+(E17-E16)*(E21-E23),E16*(E21-E24)+M4*(E21-E23)+(E17-E16-M4)*(E21-E22)))</f>
        <v>17143</v>
      </c>
      <c r="F27" s="23">
        <f t="shared" ref="F27:BM27" si="6">IF(F17&lt;F16,(F21-F24)*F17,IF(AND(F17&gt;F16,(F17-F16)&lt;N4),F16*(F21-F24)+(F17-F16)*(F21-F23),F16*(F21-F24)+N4*(F21-F23)+(F17-F16-N4)*(F21-F22)))</f>
        <v>17143</v>
      </c>
      <c r="G27" s="23">
        <f t="shared" si="6"/>
        <v>17143</v>
      </c>
      <c r="H27" s="23">
        <f t="shared" si="6"/>
        <v>17143</v>
      </c>
      <c r="I27" s="23">
        <f t="shared" si="6"/>
        <v>17143</v>
      </c>
      <c r="J27" s="23">
        <f t="shared" si="6"/>
        <v>17143</v>
      </c>
      <c r="K27" s="23">
        <f t="shared" si="6"/>
        <v>17143</v>
      </c>
      <c r="L27" s="23">
        <f t="shared" si="6"/>
        <v>17143</v>
      </c>
      <c r="M27" s="23">
        <f t="shared" si="6"/>
        <v>17143</v>
      </c>
      <c r="N27" s="23">
        <f t="shared" si="6"/>
        <v>17143</v>
      </c>
      <c r="O27" s="23">
        <f t="shared" si="6"/>
        <v>17143</v>
      </c>
      <c r="P27" s="23">
        <f t="shared" si="6"/>
        <v>17143</v>
      </c>
      <c r="Q27" s="23">
        <f t="shared" si="6"/>
        <v>17143</v>
      </c>
      <c r="R27" s="23">
        <f t="shared" si="6"/>
        <v>17143</v>
      </c>
      <c r="S27" s="23">
        <f t="shared" si="6"/>
        <v>17143</v>
      </c>
      <c r="T27" s="23">
        <f t="shared" si="6"/>
        <v>17143</v>
      </c>
      <c r="U27" s="23">
        <f t="shared" si="6"/>
        <v>17143</v>
      </c>
      <c r="V27" s="23">
        <f t="shared" si="6"/>
        <v>17143</v>
      </c>
      <c r="W27" s="23">
        <f t="shared" si="6"/>
        <v>17143</v>
      </c>
      <c r="X27" s="23">
        <f t="shared" si="6"/>
        <v>17143</v>
      </c>
      <c r="Y27" s="23">
        <f t="shared" si="6"/>
        <v>17143</v>
      </c>
      <c r="Z27" s="23">
        <f t="shared" si="6"/>
        <v>17143</v>
      </c>
      <c r="AA27" s="23">
        <f t="shared" si="6"/>
        <v>17143</v>
      </c>
      <c r="AB27" s="23">
        <f t="shared" si="6"/>
        <v>17143</v>
      </c>
      <c r="AC27" s="23">
        <f t="shared" si="6"/>
        <v>17143</v>
      </c>
      <c r="AD27" s="23">
        <f t="shared" si="6"/>
        <v>17143</v>
      </c>
      <c r="AE27" s="23">
        <f t="shared" si="6"/>
        <v>17143</v>
      </c>
      <c r="AF27" s="23">
        <f t="shared" si="6"/>
        <v>17143</v>
      </c>
      <c r="AG27" s="23">
        <f t="shared" si="6"/>
        <v>17143</v>
      </c>
      <c r="AH27" s="23">
        <f t="shared" si="6"/>
        <v>17143</v>
      </c>
      <c r="AI27" s="23">
        <f t="shared" si="6"/>
        <v>17143</v>
      </c>
      <c r="AJ27" s="23">
        <f t="shared" si="6"/>
        <v>17143</v>
      </c>
      <c r="AK27" s="23">
        <f t="shared" si="6"/>
        <v>17143</v>
      </c>
      <c r="AL27" s="23">
        <f t="shared" si="6"/>
        <v>17143</v>
      </c>
      <c r="AM27" s="23">
        <f t="shared" si="6"/>
        <v>17143</v>
      </c>
      <c r="AN27" s="23">
        <f t="shared" si="6"/>
        <v>17143</v>
      </c>
      <c r="AO27" s="23">
        <f t="shared" si="6"/>
        <v>17143</v>
      </c>
      <c r="AP27" s="23">
        <f t="shared" si="6"/>
        <v>17143</v>
      </c>
      <c r="AQ27" s="23">
        <f t="shared" si="6"/>
        <v>17143</v>
      </c>
      <c r="AR27" s="23">
        <f t="shared" si="6"/>
        <v>17143</v>
      </c>
      <c r="AS27" s="23">
        <f t="shared" si="6"/>
        <v>17143</v>
      </c>
      <c r="AT27" s="23">
        <f t="shared" si="6"/>
        <v>17143</v>
      </c>
      <c r="AU27" s="23">
        <f t="shared" si="6"/>
        <v>17143</v>
      </c>
      <c r="AV27" s="23">
        <f t="shared" si="6"/>
        <v>17143</v>
      </c>
      <c r="AW27" s="23">
        <f t="shared" si="6"/>
        <v>17143</v>
      </c>
      <c r="AX27" s="23">
        <f t="shared" si="6"/>
        <v>17143</v>
      </c>
      <c r="AY27" s="23">
        <f t="shared" si="6"/>
        <v>17143</v>
      </c>
      <c r="AZ27" s="23">
        <f t="shared" si="6"/>
        <v>17143</v>
      </c>
      <c r="BA27" s="23">
        <f t="shared" si="6"/>
        <v>17143</v>
      </c>
      <c r="BB27" s="23">
        <f t="shared" si="6"/>
        <v>17143</v>
      </c>
      <c r="BC27" s="23">
        <f t="shared" si="6"/>
        <v>17143</v>
      </c>
      <c r="BD27" s="23">
        <f t="shared" si="6"/>
        <v>17143</v>
      </c>
      <c r="BE27" s="23">
        <f t="shared" si="6"/>
        <v>17143</v>
      </c>
      <c r="BF27" s="23">
        <f t="shared" si="6"/>
        <v>17143</v>
      </c>
      <c r="BG27" s="23">
        <f t="shared" si="6"/>
        <v>17143</v>
      </c>
      <c r="BH27" s="23">
        <f t="shared" si="6"/>
        <v>17143</v>
      </c>
      <c r="BI27" s="23">
        <f t="shared" si="6"/>
        <v>17143</v>
      </c>
      <c r="BJ27" s="23">
        <f t="shared" si="6"/>
        <v>17143</v>
      </c>
      <c r="BK27" s="23">
        <f t="shared" si="6"/>
        <v>17143</v>
      </c>
      <c r="BL27" s="23">
        <f t="shared" si="6"/>
        <v>17143</v>
      </c>
      <c r="BM27" s="23">
        <f t="shared" si="6"/>
        <v>17143</v>
      </c>
    </row>
    <row r="28" spans="1:71" s="23" customFormat="1" x14ac:dyDescent="0.35">
      <c r="A28" s="129"/>
      <c r="B28" s="23" t="s">
        <v>107</v>
      </c>
      <c r="C28" s="103">
        <f>SUM(E28:BM28)</f>
        <v>0</v>
      </c>
      <c r="E28" s="23">
        <f t="shared" ref="E28:BM28" si="7">IF(E17&lt;E16,E24*E17,E24*E16)</f>
        <v>0</v>
      </c>
      <c r="F28" s="23">
        <f t="shared" si="7"/>
        <v>0</v>
      </c>
      <c r="G28" s="23">
        <f t="shared" si="7"/>
        <v>0</v>
      </c>
      <c r="H28" s="23">
        <f t="shared" si="7"/>
        <v>0</v>
      </c>
      <c r="I28" s="23">
        <f t="shared" si="7"/>
        <v>0</v>
      </c>
      <c r="J28" s="23">
        <f t="shared" si="7"/>
        <v>0</v>
      </c>
      <c r="K28" s="23">
        <f t="shared" si="7"/>
        <v>0</v>
      </c>
      <c r="L28" s="23">
        <f t="shared" si="7"/>
        <v>0</v>
      </c>
      <c r="M28" s="23">
        <f t="shared" si="7"/>
        <v>0</v>
      </c>
      <c r="N28" s="23">
        <f t="shared" si="7"/>
        <v>0</v>
      </c>
      <c r="O28" s="23">
        <f t="shared" si="7"/>
        <v>0</v>
      </c>
      <c r="P28" s="23">
        <f t="shared" si="7"/>
        <v>0</v>
      </c>
      <c r="Q28" s="23">
        <f t="shared" si="7"/>
        <v>0</v>
      </c>
      <c r="R28" s="23">
        <f t="shared" si="7"/>
        <v>0</v>
      </c>
      <c r="S28" s="23">
        <f t="shared" si="7"/>
        <v>0</v>
      </c>
      <c r="T28" s="23">
        <f t="shared" si="7"/>
        <v>0</v>
      </c>
      <c r="U28" s="23">
        <f t="shared" si="7"/>
        <v>0</v>
      </c>
      <c r="V28" s="23">
        <f t="shared" si="7"/>
        <v>0</v>
      </c>
      <c r="W28" s="23">
        <f t="shared" si="7"/>
        <v>0</v>
      </c>
      <c r="X28" s="23">
        <f t="shared" si="7"/>
        <v>0</v>
      </c>
      <c r="Y28" s="23">
        <f t="shared" si="7"/>
        <v>0</v>
      </c>
      <c r="Z28" s="23">
        <f t="shared" si="7"/>
        <v>0</v>
      </c>
      <c r="AA28" s="23">
        <f t="shared" si="7"/>
        <v>0</v>
      </c>
      <c r="AB28" s="23">
        <f t="shared" si="7"/>
        <v>0</v>
      </c>
      <c r="AC28" s="23">
        <f t="shared" si="7"/>
        <v>0</v>
      </c>
      <c r="AD28" s="23">
        <f t="shared" si="7"/>
        <v>0</v>
      </c>
      <c r="AE28" s="23">
        <f t="shared" si="7"/>
        <v>0</v>
      </c>
      <c r="AF28" s="23">
        <f t="shared" si="7"/>
        <v>0</v>
      </c>
      <c r="AG28" s="23">
        <f t="shared" si="7"/>
        <v>0</v>
      </c>
      <c r="AH28" s="23">
        <f t="shared" si="7"/>
        <v>0</v>
      </c>
      <c r="AI28" s="23">
        <f t="shared" si="7"/>
        <v>0</v>
      </c>
      <c r="AJ28" s="23">
        <f t="shared" si="7"/>
        <v>0</v>
      </c>
      <c r="AK28" s="23">
        <f t="shared" si="7"/>
        <v>0</v>
      </c>
      <c r="AL28" s="23">
        <f t="shared" si="7"/>
        <v>0</v>
      </c>
      <c r="AM28" s="23">
        <f t="shared" si="7"/>
        <v>0</v>
      </c>
      <c r="AN28" s="23">
        <f t="shared" si="7"/>
        <v>0</v>
      </c>
      <c r="AO28" s="23">
        <f t="shared" si="7"/>
        <v>0</v>
      </c>
      <c r="AP28" s="23">
        <f t="shared" si="7"/>
        <v>0</v>
      </c>
      <c r="AQ28" s="23">
        <f t="shared" si="7"/>
        <v>0</v>
      </c>
      <c r="AR28" s="23">
        <f t="shared" si="7"/>
        <v>0</v>
      </c>
      <c r="AS28" s="23">
        <f t="shared" si="7"/>
        <v>0</v>
      </c>
      <c r="AT28" s="23">
        <f t="shared" si="7"/>
        <v>0</v>
      </c>
      <c r="AU28" s="23">
        <f t="shared" si="7"/>
        <v>0</v>
      </c>
      <c r="AV28" s="23">
        <f t="shared" si="7"/>
        <v>0</v>
      </c>
      <c r="AW28" s="23">
        <f t="shared" si="7"/>
        <v>0</v>
      </c>
      <c r="AX28" s="23">
        <f t="shared" si="7"/>
        <v>0</v>
      </c>
      <c r="AY28" s="23">
        <f t="shared" si="7"/>
        <v>0</v>
      </c>
      <c r="AZ28" s="23">
        <f t="shared" si="7"/>
        <v>0</v>
      </c>
      <c r="BA28" s="23">
        <f t="shared" si="7"/>
        <v>0</v>
      </c>
      <c r="BB28" s="23">
        <f t="shared" si="7"/>
        <v>0</v>
      </c>
      <c r="BC28" s="23">
        <f t="shared" si="7"/>
        <v>0</v>
      </c>
      <c r="BD28" s="23">
        <f t="shared" si="7"/>
        <v>0</v>
      </c>
      <c r="BE28" s="23">
        <f t="shared" si="7"/>
        <v>0</v>
      </c>
      <c r="BF28" s="23">
        <f t="shared" si="7"/>
        <v>0</v>
      </c>
      <c r="BG28" s="23">
        <f t="shared" si="7"/>
        <v>0</v>
      </c>
      <c r="BH28" s="23">
        <f t="shared" si="7"/>
        <v>0</v>
      </c>
      <c r="BI28" s="23">
        <f t="shared" si="7"/>
        <v>0</v>
      </c>
      <c r="BJ28" s="23">
        <f t="shared" si="7"/>
        <v>0</v>
      </c>
      <c r="BK28" s="23">
        <f t="shared" si="7"/>
        <v>0</v>
      </c>
      <c r="BL28" s="23">
        <f t="shared" si="7"/>
        <v>0</v>
      </c>
      <c r="BM28" s="23">
        <f t="shared" si="7"/>
        <v>0</v>
      </c>
    </row>
    <row r="29" spans="1:71" s="23" customFormat="1" x14ac:dyDescent="0.35">
      <c r="A29" s="129"/>
      <c r="B29" s="23" t="s">
        <v>108</v>
      </c>
      <c r="C29" s="103">
        <f>SUM(E29:BM29)</f>
        <v>0</v>
      </c>
      <c r="E29" s="23">
        <f t="shared" ref="E29:BM29" si="8">IF(E17&gt;=E16,E23*(E17-E16),0)</f>
        <v>0</v>
      </c>
      <c r="F29" s="23">
        <f t="shared" si="8"/>
        <v>0</v>
      </c>
      <c r="G29" s="23">
        <f t="shared" si="8"/>
        <v>0</v>
      </c>
      <c r="H29" s="23">
        <f t="shared" si="8"/>
        <v>0</v>
      </c>
      <c r="I29" s="23">
        <f t="shared" si="8"/>
        <v>0</v>
      </c>
      <c r="J29" s="23">
        <f t="shared" si="8"/>
        <v>0</v>
      </c>
      <c r="K29" s="23">
        <f t="shared" si="8"/>
        <v>0</v>
      </c>
      <c r="L29" s="23">
        <f t="shared" si="8"/>
        <v>0</v>
      </c>
      <c r="M29" s="23">
        <f t="shared" si="8"/>
        <v>0</v>
      </c>
      <c r="N29" s="23">
        <f t="shared" si="8"/>
        <v>0</v>
      </c>
      <c r="O29" s="23">
        <f t="shared" si="8"/>
        <v>0</v>
      </c>
      <c r="P29" s="23">
        <f t="shared" si="8"/>
        <v>0</v>
      </c>
      <c r="Q29" s="23">
        <f t="shared" si="8"/>
        <v>0</v>
      </c>
      <c r="R29" s="23">
        <f t="shared" si="8"/>
        <v>0</v>
      </c>
      <c r="S29" s="23">
        <f t="shared" si="8"/>
        <v>0</v>
      </c>
      <c r="T29" s="23">
        <f t="shared" si="8"/>
        <v>0</v>
      </c>
      <c r="U29" s="23">
        <f t="shared" si="8"/>
        <v>0</v>
      </c>
      <c r="V29" s="23">
        <f t="shared" si="8"/>
        <v>0</v>
      </c>
      <c r="W29" s="23">
        <f t="shared" si="8"/>
        <v>0</v>
      </c>
      <c r="X29" s="23">
        <f t="shared" si="8"/>
        <v>0</v>
      </c>
      <c r="Y29" s="23">
        <f t="shared" si="8"/>
        <v>0</v>
      </c>
      <c r="Z29" s="23">
        <f t="shared" si="8"/>
        <v>0</v>
      </c>
      <c r="AA29" s="23">
        <f t="shared" si="8"/>
        <v>0</v>
      </c>
      <c r="AB29" s="23">
        <f t="shared" si="8"/>
        <v>0</v>
      </c>
      <c r="AC29" s="23">
        <f t="shared" si="8"/>
        <v>0</v>
      </c>
      <c r="AD29" s="23">
        <f t="shared" si="8"/>
        <v>0</v>
      </c>
      <c r="AE29" s="23">
        <f t="shared" si="8"/>
        <v>0</v>
      </c>
      <c r="AF29" s="23">
        <f t="shared" si="8"/>
        <v>0</v>
      </c>
      <c r="AG29" s="23">
        <f t="shared" si="8"/>
        <v>0</v>
      </c>
      <c r="AH29" s="23">
        <f t="shared" si="8"/>
        <v>0</v>
      </c>
      <c r="AI29" s="23">
        <f t="shared" si="8"/>
        <v>0</v>
      </c>
      <c r="AJ29" s="23">
        <f t="shared" si="8"/>
        <v>0</v>
      </c>
      <c r="AK29" s="23">
        <f t="shared" si="8"/>
        <v>0</v>
      </c>
      <c r="AL29" s="23">
        <f t="shared" si="8"/>
        <v>0</v>
      </c>
      <c r="AM29" s="23">
        <f t="shared" si="8"/>
        <v>0</v>
      </c>
      <c r="AN29" s="23">
        <f t="shared" si="8"/>
        <v>0</v>
      </c>
      <c r="AO29" s="23">
        <f t="shared" si="8"/>
        <v>0</v>
      </c>
      <c r="AP29" s="23">
        <f t="shared" si="8"/>
        <v>0</v>
      </c>
      <c r="AQ29" s="23">
        <f t="shared" si="8"/>
        <v>0</v>
      </c>
      <c r="AR29" s="23">
        <f t="shared" si="8"/>
        <v>0</v>
      </c>
      <c r="AS29" s="23">
        <f t="shared" si="8"/>
        <v>0</v>
      </c>
      <c r="AT29" s="23">
        <f t="shared" si="8"/>
        <v>0</v>
      </c>
      <c r="AU29" s="23">
        <f t="shared" si="8"/>
        <v>0</v>
      </c>
      <c r="AV29" s="23">
        <f t="shared" si="8"/>
        <v>0</v>
      </c>
      <c r="AW29" s="23">
        <f t="shared" si="8"/>
        <v>0</v>
      </c>
      <c r="AX29" s="23">
        <f t="shared" si="8"/>
        <v>0</v>
      </c>
      <c r="AY29" s="23">
        <f t="shared" si="8"/>
        <v>0</v>
      </c>
      <c r="AZ29" s="23">
        <f t="shared" si="8"/>
        <v>0</v>
      </c>
      <c r="BA29" s="23">
        <f t="shared" si="8"/>
        <v>0</v>
      </c>
      <c r="BB29" s="23">
        <f t="shared" si="8"/>
        <v>0</v>
      </c>
      <c r="BC29" s="23">
        <f t="shared" si="8"/>
        <v>0</v>
      </c>
      <c r="BD29" s="23">
        <f t="shared" si="8"/>
        <v>0</v>
      </c>
      <c r="BE29" s="23">
        <f t="shared" si="8"/>
        <v>0</v>
      </c>
      <c r="BF29" s="23">
        <f t="shared" si="8"/>
        <v>0</v>
      </c>
      <c r="BG29" s="23">
        <f t="shared" si="8"/>
        <v>0</v>
      </c>
      <c r="BH29" s="23">
        <f t="shared" si="8"/>
        <v>0</v>
      </c>
      <c r="BI29" s="23">
        <f t="shared" si="8"/>
        <v>0</v>
      </c>
      <c r="BJ29" s="23">
        <f t="shared" si="8"/>
        <v>0</v>
      </c>
      <c r="BK29" s="23">
        <f t="shared" si="8"/>
        <v>0</v>
      </c>
      <c r="BL29" s="23">
        <f t="shared" si="8"/>
        <v>0</v>
      </c>
      <c r="BM29" s="23">
        <f t="shared" si="8"/>
        <v>0</v>
      </c>
    </row>
    <row r="30" spans="1:71" s="23" customFormat="1" x14ac:dyDescent="0.35">
      <c r="A30" s="129"/>
      <c r="B30" s="23" t="s">
        <v>109</v>
      </c>
      <c r="C30" s="103">
        <f>SUM(E30:BM30)</f>
        <v>0</v>
      </c>
      <c r="E30" s="23">
        <f t="shared" ref="E30:BM30" si="9">IF((E17-E16)&gt;$M$4,(E17-E16-$M$4)*E22,0)</f>
        <v>0</v>
      </c>
      <c r="F30" s="23">
        <f t="shared" si="9"/>
        <v>0</v>
      </c>
      <c r="G30" s="23">
        <f t="shared" si="9"/>
        <v>0</v>
      </c>
      <c r="H30" s="23">
        <f t="shared" si="9"/>
        <v>0</v>
      </c>
      <c r="I30" s="23">
        <f t="shared" si="9"/>
        <v>0</v>
      </c>
      <c r="J30" s="23">
        <f t="shared" si="9"/>
        <v>0</v>
      </c>
      <c r="K30" s="23">
        <f t="shared" si="9"/>
        <v>0</v>
      </c>
      <c r="L30" s="23">
        <f t="shared" si="9"/>
        <v>0</v>
      </c>
      <c r="M30" s="23">
        <f t="shared" si="9"/>
        <v>0</v>
      </c>
      <c r="N30" s="23">
        <f t="shared" si="9"/>
        <v>0</v>
      </c>
      <c r="O30" s="23">
        <f t="shared" si="9"/>
        <v>0</v>
      </c>
      <c r="P30" s="23">
        <f t="shared" si="9"/>
        <v>0</v>
      </c>
      <c r="Q30" s="23">
        <f t="shared" si="9"/>
        <v>0</v>
      </c>
      <c r="R30" s="23">
        <f t="shared" si="9"/>
        <v>0</v>
      </c>
      <c r="S30" s="23">
        <f t="shared" si="9"/>
        <v>0</v>
      </c>
      <c r="T30" s="23">
        <f t="shared" si="9"/>
        <v>0</v>
      </c>
      <c r="U30" s="23">
        <f t="shared" si="9"/>
        <v>0</v>
      </c>
      <c r="V30" s="23">
        <f t="shared" si="9"/>
        <v>0</v>
      </c>
      <c r="W30" s="23">
        <f t="shared" si="9"/>
        <v>0</v>
      </c>
      <c r="X30" s="23">
        <f t="shared" si="9"/>
        <v>0</v>
      </c>
      <c r="Y30" s="23">
        <f t="shared" si="9"/>
        <v>0</v>
      </c>
      <c r="Z30" s="23">
        <f t="shared" si="9"/>
        <v>0</v>
      </c>
      <c r="AA30" s="23">
        <f t="shared" si="9"/>
        <v>0</v>
      </c>
      <c r="AB30" s="23">
        <f t="shared" si="9"/>
        <v>0</v>
      </c>
      <c r="AC30" s="23">
        <f t="shared" si="9"/>
        <v>0</v>
      </c>
      <c r="AD30" s="23">
        <f t="shared" si="9"/>
        <v>0</v>
      </c>
      <c r="AE30" s="23">
        <f t="shared" si="9"/>
        <v>0</v>
      </c>
      <c r="AF30" s="23">
        <f t="shared" si="9"/>
        <v>0</v>
      </c>
      <c r="AG30" s="23">
        <f t="shared" si="9"/>
        <v>0</v>
      </c>
      <c r="AH30" s="23">
        <f t="shared" si="9"/>
        <v>0</v>
      </c>
      <c r="AI30" s="23">
        <f t="shared" si="9"/>
        <v>0</v>
      </c>
      <c r="AJ30" s="23">
        <f t="shared" si="9"/>
        <v>0</v>
      </c>
      <c r="AK30" s="23">
        <f t="shared" si="9"/>
        <v>0</v>
      </c>
      <c r="AL30" s="23">
        <f t="shared" si="9"/>
        <v>0</v>
      </c>
      <c r="AM30" s="23">
        <f t="shared" si="9"/>
        <v>0</v>
      </c>
      <c r="AN30" s="23">
        <f t="shared" si="9"/>
        <v>0</v>
      </c>
      <c r="AO30" s="23">
        <f t="shared" si="9"/>
        <v>0</v>
      </c>
      <c r="AP30" s="23">
        <f t="shared" si="9"/>
        <v>0</v>
      </c>
      <c r="AQ30" s="23">
        <f t="shared" si="9"/>
        <v>0</v>
      </c>
      <c r="AR30" s="23">
        <f t="shared" si="9"/>
        <v>0</v>
      </c>
      <c r="AS30" s="23">
        <f t="shared" si="9"/>
        <v>0</v>
      </c>
      <c r="AT30" s="23">
        <f t="shared" si="9"/>
        <v>0</v>
      </c>
      <c r="AU30" s="23">
        <f t="shared" si="9"/>
        <v>0</v>
      </c>
      <c r="AV30" s="23">
        <f t="shared" si="9"/>
        <v>0</v>
      </c>
      <c r="AW30" s="23">
        <f t="shared" si="9"/>
        <v>0</v>
      </c>
      <c r="AX30" s="23">
        <f t="shared" si="9"/>
        <v>0</v>
      </c>
      <c r="AY30" s="23">
        <f t="shared" si="9"/>
        <v>0</v>
      </c>
      <c r="AZ30" s="23">
        <f t="shared" si="9"/>
        <v>0</v>
      </c>
      <c r="BA30" s="23">
        <f t="shared" si="9"/>
        <v>0</v>
      </c>
      <c r="BB30" s="23">
        <f t="shared" si="9"/>
        <v>0</v>
      </c>
      <c r="BC30" s="23">
        <f t="shared" si="9"/>
        <v>0</v>
      </c>
      <c r="BD30" s="23">
        <f t="shared" si="9"/>
        <v>0</v>
      </c>
      <c r="BE30" s="23">
        <f t="shared" si="9"/>
        <v>0</v>
      </c>
      <c r="BF30" s="23">
        <f t="shared" si="9"/>
        <v>0</v>
      </c>
      <c r="BG30" s="23">
        <f t="shared" si="9"/>
        <v>0</v>
      </c>
      <c r="BH30" s="23">
        <f t="shared" si="9"/>
        <v>0</v>
      </c>
      <c r="BI30" s="23">
        <f t="shared" si="9"/>
        <v>0</v>
      </c>
      <c r="BJ30" s="23">
        <f t="shared" si="9"/>
        <v>0</v>
      </c>
      <c r="BK30" s="23">
        <f t="shared" si="9"/>
        <v>0</v>
      </c>
      <c r="BL30" s="23">
        <f t="shared" si="9"/>
        <v>0</v>
      </c>
      <c r="BM30" s="23">
        <f t="shared" si="9"/>
        <v>0</v>
      </c>
    </row>
    <row r="31" spans="1:71" x14ac:dyDescent="0.35">
      <c r="C31" s="109"/>
    </row>
    <row r="32" spans="1:71" s="23" customFormat="1" x14ac:dyDescent="0.35">
      <c r="A32" s="129"/>
      <c r="B32" s="23" t="s">
        <v>110</v>
      </c>
      <c r="C32" s="103"/>
    </row>
    <row r="33" spans="1:71" s="23" customFormat="1" x14ac:dyDescent="0.35">
      <c r="A33" s="129"/>
      <c r="B33" s="23" t="s">
        <v>25</v>
      </c>
      <c r="C33" s="107">
        <f>SUM(E33:BM33)</f>
        <v>1529.6677200000008</v>
      </c>
      <c r="E33" s="10">
        <f t="shared" ref="E33:BM33" si="10">E17*0.23112</f>
        <v>25.076519999999999</v>
      </c>
      <c r="F33" s="10">
        <f t="shared" si="10"/>
        <v>25.076519999999999</v>
      </c>
      <c r="G33" s="10">
        <f t="shared" si="10"/>
        <v>25.076519999999999</v>
      </c>
      <c r="H33" s="10">
        <f>H17*0.23112</f>
        <v>25.076519999999999</v>
      </c>
      <c r="I33" s="10">
        <f t="shared" si="10"/>
        <v>25.076519999999999</v>
      </c>
      <c r="J33" s="10">
        <f t="shared" si="10"/>
        <v>25.076519999999999</v>
      </c>
      <c r="K33" s="10">
        <f t="shared" si="10"/>
        <v>25.076519999999999</v>
      </c>
      <c r="L33" s="10">
        <f t="shared" si="10"/>
        <v>25.076519999999999</v>
      </c>
      <c r="M33" s="10">
        <f t="shared" si="10"/>
        <v>25.076519999999999</v>
      </c>
      <c r="N33" s="10">
        <f t="shared" si="10"/>
        <v>25.076519999999999</v>
      </c>
      <c r="O33" s="10">
        <f t="shared" si="10"/>
        <v>25.076519999999999</v>
      </c>
      <c r="P33" s="10">
        <f t="shared" si="10"/>
        <v>25.076519999999999</v>
      </c>
      <c r="Q33" s="10">
        <f t="shared" si="10"/>
        <v>25.076519999999999</v>
      </c>
      <c r="R33" s="10">
        <f t="shared" si="10"/>
        <v>25.076519999999999</v>
      </c>
      <c r="S33" s="10">
        <f t="shared" si="10"/>
        <v>25.076519999999999</v>
      </c>
      <c r="T33" s="10">
        <f t="shared" si="10"/>
        <v>25.076519999999999</v>
      </c>
      <c r="U33" s="10">
        <f t="shared" si="10"/>
        <v>25.076519999999999</v>
      </c>
      <c r="V33" s="10">
        <f t="shared" si="10"/>
        <v>25.076519999999999</v>
      </c>
      <c r="W33" s="10">
        <f t="shared" si="10"/>
        <v>25.076519999999999</v>
      </c>
      <c r="X33" s="10">
        <f t="shared" si="10"/>
        <v>25.076519999999999</v>
      </c>
      <c r="Y33" s="10">
        <f t="shared" si="10"/>
        <v>25.076519999999999</v>
      </c>
      <c r="Z33" s="10">
        <f t="shared" si="10"/>
        <v>25.076519999999999</v>
      </c>
      <c r="AA33" s="10">
        <f t="shared" si="10"/>
        <v>25.076519999999999</v>
      </c>
      <c r="AB33" s="10">
        <f t="shared" si="10"/>
        <v>25.076519999999999</v>
      </c>
      <c r="AC33" s="10">
        <f t="shared" si="10"/>
        <v>25.076519999999999</v>
      </c>
      <c r="AD33" s="10">
        <f t="shared" si="10"/>
        <v>25.076519999999999</v>
      </c>
      <c r="AE33" s="10">
        <f t="shared" si="10"/>
        <v>25.076519999999999</v>
      </c>
      <c r="AF33" s="10">
        <f t="shared" si="10"/>
        <v>25.076519999999999</v>
      </c>
      <c r="AG33" s="10">
        <f t="shared" si="10"/>
        <v>25.076519999999999</v>
      </c>
      <c r="AH33" s="10">
        <f t="shared" si="10"/>
        <v>25.076519999999999</v>
      </c>
      <c r="AI33" s="10">
        <f t="shared" si="10"/>
        <v>25.076519999999999</v>
      </c>
      <c r="AJ33" s="10">
        <f t="shared" si="10"/>
        <v>25.076519999999999</v>
      </c>
      <c r="AK33" s="10">
        <f t="shared" si="10"/>
        <v>25.076519999999999</v>
      </c>
      <c r="AL33" s="10">
        <f t="shared" si="10"/>
        <v>25.076519999999999</v>
      </c>
      <c r="AM33" s="10">
        <f t="shared" si="10"/>
        <v>25.076519999999999</v>
      </c>
      <c r="AN33" s="10">
        <f t="shared" si="10"/>
        <v>25.076519999999999</v>
      </c>
      <c r="AO33" s="10">
        <f t="shared" si="10"/>
        <v>25.076519999999999</v>
      </c>
      <c r="AP33" s="10">
        <f t="shared" si="10"/>
        <v>25.076519999999999</v>
      </c>
      <c r="AQ33" s="10">
        <f t="shared" si="10"/>
        <v>25.076519999999999</v>
      </c>
      <c r="AR33" s="10">
        <f t="shared" si="10"/>
        <v>25.076519999999999</v>
      </c>
      <c r="AS33" s="10">
        <f t="shared" si="10"/>
        <v>25.076519999999999</v>
      </c>
      <c r="AT33" s="10">
        <f t="shared" si="10"/>
        <v>25.076519999999999</v>
      </c>
      <c r="AU33" s="10">
        <f t="shared" si="10"/>
        <v>25.076519999999999</v>
      </c>
      <c r="AV33" s="10">
        <f t="shared" si="10"/>
        <v>25.076519999999999</v>
      </c>
      <c r="AW33" s="10">
        <f t="shared" si="10"/>
        <v>25.076519999999999</v>
      </c>
      <c r="AX33" s="10">
        <f t="shared" si="10"/>
        <v>25.076519999999999</v>
      </c>
      <c r="AY33" s="10">
        <f t="shared" si="10"/>
        <v>25.076519999999999</v>
      </c>
      <c r="AZ33" s="10">
        <f t="shared" si="10"/>
        <v>25.076519999999999</v>
      </c>
      <c r="BA33" s="10">
        <f t="shared" si="10"/>
        <v>25.076519999999999</v>
      </c>
      <c r="BB33" s="10">
        <f t="shared" si="10"/>
        <v>25.076519999999999</v>
      </c>
      <c r="BC33" s="10">
        <f t="shared" si="10"/>
        <v>25.076519999999999</v>
      </c>
      <c r="BD33" s="10">
        <f t="shared" si="10"/>
        <v>25.076519999999999</v>
      </c>
      <c r="BE33" s="10">
        <f t="shared" si="10"/>
        <v>25.076519999999999</v>
      </c>
      <c r="BF33" s="10">
        <f t="shared" si="10"/>
        <v>25.076519999999999</v>
      </c>
      <c r="BG33" s="10">
        <f t="shared" si="10"/>
        <v>25.076519999999999</v>
      </c>
      <c r="BH33" s="10">
        <f t="shared" si="10"/>
        <v>25.076519999999999</v>
      </c>
      <c r="BI33" s="10">
        <f t="shared" si="10"/>
        <v>25.076519999999999</v>
      </c>
      <c r="BJ33" s="10">
        <f t="shared" si="10"/>
        <v>25.076519999999999</v>
      </c>
      <c r="BK33" s="10">
        <f t="shared" si="10"/>
        <v>25.076519999999999</v>
      </c>
      <c r="BL33" s="10">
        <f t="shared" si="10"/>
        <v>25.076519999999999</v>
      </c>
      <c r="BM33" s="10">
        <f t="shared" si="10"/>
        <v>25.076519999999999</v>
      </c>
    </row>
    <row r="34" spans="1:71" s="23" customFormat="1" x14ac:dyDescent="0.35">
      <c r="A34" s="129"/>
      <c r="B34" s="23" t="s">
        <v>111</v>
      </c>
      <c r="C34" s="114"/>
      <c r="E34" s="5" t="e" cm="1">
        <f t="array" ref="E34">(#REF!*E32(#REF!*1000)+(#REF!*1000)*#REF!)/1000</f>
        <v>#REF!</v>
      </c>
      <c r="F34" s="5" t="e">
        <f>(#REF!*(#REF!*1000)+(#REF!*1000)*#REF!)/1000</f>
        <v>#REF!</v>
      </c>
      <c r="G34" s="5" t="e">
        <f>(#REF!*(#REF!*1000)+(#REF!*1000)*#REF!)/1000</f>
        <v>#REF!</v>
      </c>
      <c r="H34" s="5" t="e">
        <f>(#REF!*(#REF!*1000)+(#REF!*1000)*#REF!)/1000</f>
        <v>#REF!</v>
      </c>
      <c r="I34" s="5" t="e">
        <f>(#REF!*(#REF!*1000)+(#REF!*1000)*#REF!)/1000</f>
        <v>#REF!</v>
      </c>
      <c r="J34" s="5" t="e">
        <f>(#REF!*(#REF!*1000)+(#REF!*1000)*#REF!)/1000</f>
        <v>#REF!</v>
      </c>
      <c r="K34" s="5" t="e">
        <f>(#REF!*(#REF!*1000)+(#REF!*1000)*#REF!)/1000</f>
        <v>#REF!</v>
      </c>
      <c r="L34" s="5" t="e">
        <f>(#REF!*(#REF!*1000)+(#REF!*1000)*#REF!)/1000</f>
        <v>#REF!</v>
      </c>
      <c r="M34" s="5" t="e">
        <f>(#REF!*(#REF!*1000)+(#REF!*1000)*#REF!)/1000</f>
        <v>#REF!</v>
      </c>
      <c r="N34" s="5" t="e">
        <f>(#REF!*(#REF!*1000)+(#REF!*1000)*#REF!)/1000</f>
        <v>#REF!</v>
      </c>
      <c r="O34" s="5" t="e">
        <f>(#REF!*(#REF!*1000)+(#REF!*1000)*#REF!)/1000</f>
        <v>#REF!</v>
      </c>
      <c r="P34" s="5" t="e">
        <f>(#REF!*(#REF!*1000)+(#REF!*1000)*#REF!)/1000</f>
        <v>#REF!</v>
      </c>
      <c r="Q34" s="5" t="e">
        <f>(#REF!*(#REF!*1000)+(#REF!*1000)*#REF!)/1000</f>
        <v>#REF!</v>
      </c>
      <c r="R34" s="5" t="e">
        <f>(#REF!*(#REF!*1000)+(#REF!*1000)*#REF!)/1000</f>
        <v>#REF!</v>
      </c>
      <c r="S34" s="5" t="e">
        <f>(#REF!*(#REF!*1000)+(#REF!*1000)*#REF!)/1000</f>
        <v>#REF!</v>
      </c>
      <c r="T34" s="5" t="e">
        <f>(#REF!*(#REF!*1000)+(#REF!*1000)*#REF!)/1000</f>
        <v>#REF!</v>
      </c>
      <c r="U34" s="5" t="e">
        <f>(#REF!*(#REF!*1000)+(#REF!*1000)*#REF!)/1000</f>
        <v>#REF!</v>
      </c>
      <c r="V34" s="5" t="e">
        <f>(#REF!*(#REF!*1000)+(#REF!*1000)*#REF!)/1000</f>
        <v>#REF!</v>
      </c>
      <c r="W34" s="5" t="e">
        <f>(#REF!*(#REF!*1000)+(#REF!*1000)*#REF!)/1000</f>
        <v>#REF!</v>
      </c>
      <c r="X34" s="5" t="e">
        <f>(#REF!*(#REF!*1000)+(#REF!*1000)*#REF!)/1000</f>
        <v>#REF!</v>
      </c>
      <c r="Y34" s="5" t="e">
        <f>(#REF!*(#REF!*1000)+(#REF!*1000)*#REF!)/1000</f>
        <v>#REF!</v>
      </c>
      <c r="Z34" s="5" t="e">
        <f>(#REF!*(#REF!*1000)+(#REF!*1000)*#REF!)/1000</f>
        <v>#REF!</v>
      </c>
      <c r="AA34" s="5" t="e">
        <f>(#REF!*(#REF!*1000)+(#REF!*1000)*#REF!)/1000</f>
        <v>#REF!</v>
      </c>
      <c r="AB34" s="5" t="e">
        <f>(#REF!*(#REF!*1000)+(#REF!*1000)*#REF!)/1000</f>
        <v>#REF!</v>
      </c>
      <c r="AC34" s="5" t="e">
        <f>(#REF!*(#REF!*1000)+(#REF!*1000)*#REF!)/1000</f>
        <v>#REF!</v>
      </c>
      <c r="AD34" s="5" t="e">
        <f>(#REF!*(#REF!*1000)+(#REF!*1000)*#REF!)/1000</f>
        <v>#REF!</v>
      </c>
      <c r="AE34" s="5" t="e">
        <f>(#REF!*(#REF!*1000)+(#REF!*1000)*#REF!)/1000</f>
        <v>#REF!</v>
      </c>
      <c r="AF34" s="5" t="e">
        <f>(#REF!*(#REF!*1000)+(#REF!*1000)*#REF!)/1000</f>
        <v>#REF!</v>
      </c>
      <c r="AG34" s="5" t="e">
        <f>(#REF!*(#REF!*1000)+(#REF!*1000)*#REF!)/1000</f>
        <v>#REF!</v>
      </c>
      <c r="AH34" s="5" t="e">
        <f>(#REF!*(#REF!*1000)+(#REF!*1000)*#REF!)/1000</f>
        <v>#REF!</v>
      </c>
      <c r="AI34" s="5" t="e">
        <f>(#REF!*(#REF!*1000)+(#REF!*1000)*#REF!)/1000</f>
        <v>#REF!</v>
      </c>
      <c r="AJ34" s="5" t="e">
        <f>(#REF!*(#REF!*1000)+(#REF!*1000)*#REF!)/1000</f>
        <v>#REF!</v>
      </c>
      <c r="AK34" s="5" t="e">
        <f>(#REF!*(#REF!*1000)+(#REF!*1000)*#REF!)/1000</f>
        <v>#REF!</v>
      </c>
      <c r="AL34" s="5" t="e">
        <f>(#REF!*(#REF!*1000)+(#REF!*1000)*#REF!)/1000</f>
        <v>#REF!</v>
      </c>
      <c r="AM34" s="5" t="e">
        <f>(#REF!*(#REF!*1000)+(#REF!*1000)*#REF!)/1000</f>
        <v>#REF!</v>
      </c>
      <c r="AN34" s="5" t="e">
        <f>(#REF!*(#REF!*1000)+(#REF!*1000)*#REF!)/1000</f>
        <v>#REF!</v>
      </c>
      <c r="AO34" s="5" t="e">
        <f>(#REF!*(#REF!*1000)+(#REF!*1000)*#REF!)/1000</f>
        <v>#REF!</v>
      </c>
      <c r="AP34" s="5" t="e">
        <f>(#REF!*(#REF!*1000)+(#REF!*1000)*#REF!)/1000</f>
        <v>#REF!</v>
      </c>
      <c r="AQ34" s="5" t="e">
        <f>(#REF!*(#REF!*1000)+(#REF!*1000)*#REF!)/1000</f>
        <v>#REF!</v>
      </c>
      <c r="AR34" s="5" t="e">
        <f>(#REF!*(#REF!*1000)+(#REF!*1000)*#REF!)/1000</f>
        <v>#REF!</v>
      </c>
      <c r="AS34" s="5" t="e">
        <f>(#REF!*(#REF!*1000)+(#REF!*1000)*#REF!)/1000</f>
        <v>#REF!</v>
      </c>
      <c r="AT34" s="5" t="e">
        <f>(#REF!*(#REF!*1000)+(#REF!*1000)*#REF!)/1000</f>
        <v>#REF!</v>
      </c>
      <c r="AU34" s="5" t="e">
        <f>(#REF!*(#REF!*1000)+(#REF!*1000)*#REF!)/1000</f>
        <v>#REF!</v>
      </c>
      <c r="AV34" s="5" t="e">
        <f>(#REF!*(#REF!*1000)+(#REF!*1000)*#REF!)/1000</f>
        <v>#REF!</v>
      </c>
      <c r="AW34" s="5" t="e">
        <f>(#REF!*(#REF!*1000)+(#REF!*1000)*#REF!)/1000</f>
        <v>#REF!</v>
      </c>
      <c r="AX34" s="5" t="e">
        <f>(#REF!*(#REF!*1000)+(#REF!*1000)*#REF!)/1000</f>
        <v>#REF!</v>
      </c>
      <c r="AY34" s="5" t="e">
        <f>(#REF!*(#REF!*1000)+(#REF!*1000)*#REF!)/1000</f>
        <v>#REF!</v>
      </c>
      <c r="AZ34" s="5" t="e">
        <f>(#REF!*(#REF!*1000)+(#REF!*1000)*#REF!)/1000</f>
        <v>#REF!</v>
      </c>
      <c r="BA34" s="5" t="e">
        <f>(#REF!*(#REF!*1000)+(#REF!*1000)*#REF!)/1000</f>
        <v>#REF!</v>
      </c>
      <c r="BB34" s="5" t="e">
        <f>(#REF!*(#REF!*1000)+(#REF!*1000)*#REF!)/1000</f>
        <v>#REF!</v>
      </c>
      <c r="BC34" s="5" t="e">
        <f>(#REF!*(#REF!*1000)+(#REF!*1000)*#REF!)/1000</f>
        <v>#REF!</v>
      </c>
      <c r="BD34" s="5" t="e">
        <f>(#REF!*(#REF!*1000)+(#REF!*1000)*#REF!)/1000</f>
        <v>#REF!</v>
      </c>
      <c r="BE34" s="5" t="e">
        <f>(#REF!*(#REF!*1000)+(#REF!*1000)*#REF!)/1000</f>
        <v>#REF!</v>
      </c>
      <c r="BF34" s="5" t="e">
        <f>(#REF!*(#REF!*1000)+(#REF!*1000)*#REF!)/1000</f>
        <v>#REF!</v>
      </c>
      <c r="BG34" s="5" t="e">
        <f>(#REF!*(#REF!*1000)+(#REF!*1000)*#REF!)/1000</f>
        <v>#REF!</v>
      </c>
      <c r="BH34" s="5" t="e">
        <f>(#REF!*(#REF!*1000)+(#REF!*1000)*#REF!)/1000</f>
        <v>#REF!</v>
      </c>
      <c r="BI34" s="5" t="e">
        <f>(#REF!*(#REF!*1000)+(#REF!*1000)*#REF!)/1000</f>
        <v>#REF!</v>
      </c>
      <c r="BJ34" s="5" t="e">
        <f>(#REF!*(#REF!*1000)+(#REF!*1000)*#REF!)/1000</f>
        <v>#REF!</v>
      </c>
      <c r="BK34" s="5" t="e">
        <f>(#REF!*(#REF!*1000)+(#REF!*1000)*#REF!)/1000</f>
        <v>#REF!</v>
      </c>
      <c r="BL34" s="5" t="e">
        <f>(#REF!*(#REF!*1000)+(#REF!*1000)*#REF!)/1000</f>
        <v>#REF!</v>
      </c>
      <c r="BM34" s="5" t="e">
        <f>(#REF!*(#REF!*1000)+(#REF!*1000)*#REF!)/1000</f>
        <v>#REF!</v>
      </c>
    </row>
    <row r="35" spans="1:71" s="5" customFormat="1" x14ac:dyDescent="0.35">
      <c r="A35" s="113"/>
      <c r="B35" s="22" t="s">
        <v>93</v>
      </c>
      <c r="C35" s="110"/>
      <c r="D35" s="34"/>
      <c r="E35" s="22"/>
      <c r="F35" s="23" t="e">
        <f>+#REF!+#REF!</f>
        <v>#REF!</v>
      </c>
      <c r="G35" s="23" t="e">
        <f>IF(G7&gt;0,#REF!+ F35, 0)</f>
        <v>#REF!</v>
      </c>
      <c r="H35" s="23" t="e">
        <f>IF(H7&gt;0,#REF!+ G35, 0)</f>
        <v>#REF!</v>
      </c>
      <c r="I35" s="23" t="e">
        <f>IF(I7&gt;0,#REF!+ H35, 0)</f>
        <v>#REF!</v>
      </c>
      <c r="J35" s="23" t="e">
        <f>IF(J7&gt;0,#REF!+ I35, 0)</f>
        <v>#REF!</v>
      </c>
      <c r="K35" s="23" t="e">
        <f>IF(K7&gt;0,#REF!+ J35, 0)</f>
        <v>#REF!</v>
      </c>
      <c r="L35" s="23" t="e">
        <f>IF(L7&gt;0,#REF!+ K35, 0)</f>
        <v>#REF!</v>
      </c>
      <c r="M35" s="23" t="e">
        <f>IF(M7&gt;0,#REF!+ L35, 0)</f>
        <v>#REF!</v>
      </c>
      <c r="N35" s="23" t="e">
        <f>IF(N7&gt;0,#REF!+ M35, 0)</f>
        <v>#REF!</v>
      </c>
      <c r="O35" s="23" t="e">
        <f>IF(O7&gt;0,#REF!+ N35, 0)</f>
        <v>#REF!</v>
      </c>
      <c r="P35" s="23" t="e">
        <f>IF(P7&gt;0,#REF!+ O35, 0)</f>
        <v>#REF!</v>
      </c>
      <c r="Q35" s="23" t="e">
        <f>IF(Q7&gt;0,#REF!+ P35, 0)</f>
        <v>#REF!</v>
      </c>
      <c r="R35" s="23" t="e">
        <f>IF(R7&gt;0,#REF!+ Q35, 0)</f>
        <v>#REF!</v>
      </c>
      <c r="S35" s="23" t="e">
        <f>IF(S7&gt;0,#REF!+ R35, 0)</f>
        <v>#REF!</v>
      </c>
      <c r="T35" s="23" t="e">
        <f>IF(T7&gt;0,#REF!+ S35, 0)</f>
        <v>#REF!</v>
      </c>
      <c r="U35" s="23" t="e">
        <f>IF(U7&gt;0,#REF!+ T35, 0)</f>
        <v>#REF!</v>
      </c>
      <c r="V35" s="23" t="e">
        <f>IF(V7&gt;0,#REF!+ U35, 0)</f>
        <v>#REF!</v>
      </c>
      <c r="W35" s="23" t="e">
        <f>IF(W7&gt;0,#REF!+ V35, 0)</f>
        <v>#REF!</v>
      </c>
      <c r="X35" s="23" t="e">
        <f>IF(X7&gt;0,#REF!+ W35, 0)</f>
        <v>#REF!</v>
      </c>
      <c r="Y35" s="23" t="e">
        <f>IF(Y7&gt;0,#REF!+ X35, 0)</f>
        <v>#REF!</v>
      </c>
      <c r="Z35" s="23" t="e">
        <f>IF(Z7&gt;0,#REF!+ Y35, 0)</f>
        <v>#REF!</v>
      </c>
      <c r="AA35" s="23" t="e">
        <f>IF(AA7&gt;0,#REF!+ Z35, 0)</f>
        <v>#REF!</v>
      </c>
      <c r="AB35" s="23" t="e">
        <f>IF(AB7&gt;0,#REF!+ AA35, 0)</f>
        <v>#REF!</v>
      </c>
      <c r="AC35" s="23" t="e">
        <f>IF(AC7&gt;0,#REF!+ AB35, 0)</f>
        <v>#REF!</v>
      </c>
      <c r="AD35" s="23" t="e">
        <f>IF(AD7&gt;0,#REF!+ AC35, 0)</f>
        <v>#REF!</v>
      </c>
      <c r="AE35" s="23" t="e">
        <f>IF(AE7&gt;0,#REF!+ AD35, 0)</f>
        <v>#REF!</v>
      </c>
      <c r="AF35" s="23" t="e">
        <f>IF(AF7&gt;0,#REF!+ AE35, 0)</f>
        <v>#REF!</v>
      </c>
      <c r="AG35" s="23" t="e">
        <f>IF(AG7&gt;0,#REF!+ AF35, 0)</f>
        <v>#REF!</v>
      </c>
      <c r="AH35" s="23" t="e">
        <f>IF(AH7&gt;0,#REF!+ AG35, 0)</f>
        <v>#REF!</v>
      </c>
      <c r="AI35" s="23" t="e">
        <f>IF(AI7&gt;0,#REF!+ AH35, 0)</f>
        <v>#REF!</v>
      </c>
      <c r="AJ35" s="23" t="e">
        <f>IF(AJ7&gt;0,#REF!+ AI35, 0)</f>
        <v>#REF!</v>
      </c>
      <c r="AK35" s="23" t="e">
        <f>IF(AK7&gt;0,#REF!+ AJ35, 0)</f>
        <v>#REF!</v>
      </c>
      <c r="AL35" s="23" t="e">
        <f>IF(AL7&gt;0,#REF!+ AK35, 0)</f>
        <v>#REF!</v>
      </c>
      <c r="AM35" s="23" t="e">
        <f>IF(AM7&gt;0,#REF!+ AL35, 0)</f>
        <v>#REF!</v>
      </c>
      <c r="AN35" s="23" t="e">
        <f>IF(AN7&gt;0,#REF!+ AM35, 0)</f>
        <v>#REF!</v>
      </c>
      <c r="AO35" s="23" t="e">
        <f>IF(AO7&gt;0,#REF!+ AN35, 0)</f>
        <v>#REF!</v>
      </c>
      <c r="AP35" s="23" t="e">
        <f>IF(AP7&gt;0,#REF!+ AO35, 0)</f>
        <v>#REF!</v>
      </c>
      <c r="AQ35" s="23" t="e">
        <f>IF(AQ7&gt;0,#REF!+ AP35, 0)</f>
        <v>#REF!</v>
      </c>
      <c r="AR35" s="23" t="e">
        <f>IF(AR7&gt;0,#REF!+ AQ35, 0)</f>
        <v>#REF!</v>
      </c>
      <c r="AS35" s="23" t="e">
        <f>IF(AS7&gt;0,#REF!+ AR35, 0)</f>
        <v>#REF!</v>
      </c>
      <c r="AT35" s="23" t="e">
        <f>IF(AT7&gt;0,#REF!+ AS35, 0)</f>
        <v>#REF!</v>
      </c>
      <c r="AU35" s="23" t="e">
        <f>IF(AU7&gt;0,#REF!+ AT35, 0)</f>
        <v>#REF!</v>
      </c>
      <c r="AV35" s="23" t="e">
        <f>IF(AV7&gt;0,#REF!+ AU35, 0)</f>
        <v>#REF!</v>
      </c>
      <c r="AW35" s="23" t="e">
        <f>IF(AW7&gt;0,#REF!+ AV35, 0)</f>
        <v>#REF!</v>
      </c>
      <c r="AX35" s="23" t="e">
        <f>IF(AX7&gt;0,#REF!+ AW35, 0)</f>
        <v>#REF!</v>
      </c>
      <c r="AY35" s="23" t="e">
        <f>IF(AY7&gt;0,#REF!+ AX35, 0)</f>
        <v>#REF!</v>
      </c>
      <c r="AZ35" s="23" t="e">
        <f>IF(AZ7&gt;0,#REF!+ AY35, 0)</f>
        <v>#REF!</v>
      </c>
      <c r="BA35" s="23" t="e">
        <f>IF(BA7&gt;0,#REF!+ AZ35, 0)</f>
        <v>#REF!</v>
      </c>
      <c r="BB35" s="23" t="e">
        <f>IF(BB7&gt;0,#REF!+ BA35, 0)</f>
        <v>#REF!</v>
      </c>
      <c r="BC35" s="23" t="e">
        <f>IF(BC7&gt;0,#REF!+ BB35, 0)</f>
        <v>#REF!</v>
      </c>
      <c r="BD35" s="23" t="e">
        <f>IF(BD7&gt;0,#REF!+ BC35, 0)</f>
        <v>#REF!</v>
      </c>
      <c r="BE35" s="23" t="e">
        <f>IF(BE7&gt;0,#REF!+ BD35, 0)</f>
        <v>#REF!</v>
      </c>
      <c r="BF35" s="23" t="e">
        <f>IF(BF7&gt;0,#REF!+ BE35, 0)</f>
        <v>#REF!</v>
      </c>
      <c r="BG35" s="23" t="e">
        <f>IF(BG7&gt;0,#REF!+ BF35, 0)</f>
        <v>#REF!</v>
      </c>
      <c r="BH35" s="23" t="e">
        <f>IF(BH7&gt;0,#REF!+ BG35, 0)</f>
        <v>#REF!</v>
      </c>
      <c r="BI35" s="23" t="e">
        <f>IF(BI7&gt;0,#REF!+ BH35, 0)</f>
        <v>#REF!</v>
      </c>
      <c r="BJ35" s="23" t="e">
        <f>IF(BJ7&gt;0,#REF!+ BI35, 0)</f>
        <v>#REF!</v>
      </c>
      <c r="BK35" s="23" t="e">
        <f>IF(BK7&gt;0,#REF!+ BJ35, 0)</f>
        <v>#REF!</v>
      </c>
      <c r="BL35" s="23" t="e">
        <f>IF(BL7&gt;0,#REF!+ BK35, 0)</f>
        <v>#REF!</v>
      </c>
      <c r="BM35" s="23" t="e">
        <f>IF(BM7&gt;0,#REF!+ BL35, 0)</f>
        <v>#REF!</v>
      </c>
      <c r="BN35" s="23"/>
    </row>
    <row r="36" spans="1:71" s="23" customFormat="1" x14ac:dyDescent="0.35">
      <c r="A36" s="129"/>
      <c r="C36" s="103"/>
    </row>
    <row r="37" spans="1:71" s="24" customFormat="1" ht="11.25" x14ac:dyDescent="0.3">
      <c r="A37" s="128"/>
      <c r="B37" s="24" t="s">
        <v>112</v>
      </c>
      <c r="C37" s="103">
        <f>SUM(E37:BM37)</f>
        <v>0</v>
      </c>
      <c r="E37" s="24">
        <f>E28+E29+E30+E58</f>
        <v>0</v>
      </c>
      <c r="F37" s="24">
        <f t="shared" ref="F37:BM37" si="11">F28+F29+F30+F58</f>
        <v>0</v>
      </c>
      <c r="G37" s="24">
        <f t="shared" si="11"/>
        <v>0</v>
      </c>
      <c r="H37" s="24">
        <f>H28+H29+H30+H58</f>
        <v>0</v>
      </c>
      <c r="I37" s="24">
        <f t="shared" si="11"/>
        <v>0</v>
      </c>
      <c r="J37" s="24">
        <f t="shared" si="11"/>
        <v>0</v>
      </c>
      <c r="K37" s="24">
        <f t="shared" si="11"/>
        <v>0</v>
      </c>
      <c r="L37" s="24">
        <f t="shared" si="11"/>
        <v>0</v>
      </c>
      <c r="M37" s="24">
        <f t="shared" si="11"/>
        <v>0</v>
      </c>
      <c r="N37" s="24">
        <f t="shared" si="11"/>
        <v>0</v>
      </c>
      <c r="O37" s="24">
        <f t="shared" si="11"/>
        <v>0</v>
      </c>
      <c r="P37" s="24">
        <f t="shared" si="11"/>
        <v>0</v>
      </c>
      <c r="Q37" s="24">
        <f t="shared" si="11"/>
        <v>0</v>
      </c>
      <c r="R37" s="24">
        <f t="shared" si="11"/>
        <v>0</v>
      </c>
      <c r="S37" s="24">
        <f t="shared" si="11"/>
        <v>0</v>
      </c>
      <c r="T37" s="24">
        <f t="shared" si="11"/>
        <v>0</v>
      </c>
      <c r="U37" s="24">
        <f t="shared" si="11"/>
        <v>0</v>
      </c>
      <c r="V37" s="24">
        <f t="shared" si="11"/>
        <v>0</v>
      </c>
      <c r="W37" s="24">
        <f t="shared" si="11"/>
        <v>0</v>
      </c>
      <c r="X37" s="24">
        <f t="shared" si="11"/>
        <v>0</v>
      </c>
      <c r="Y37" s="24">
        <f t="shared" si="11"/>
        <v>0</v>
      </c>
      <c r="Z37" s="24">
        <f t="shared" si="11"/>
        <v>0</v>
      </c>
      <c r="AA37" s="24">
        <f t="shared" si="11"/>
        <v>0</v>
      </c>
      <c r="AB37" s="24">
        <f t="shared" si="11"/>
        <v>0</v>
      </c>
      <c r="AC37" s="24">
        <f t="shared" si="11"/>
        <v>0</v>
      </c>
      <c r="AD37" s="24">
        <f t="shared" si="11"/>
        <v>0</v>
      </c>
      <c r="AE37" s="24">
        <f t="shared" si="11"/>
        <v>0</v>
      </c>
      <c r="AF37" s="24">
        <f t="shared" si="11"/>
        <v>0</v>
      </c>
      <c r="AG37" s="24">
        <f t="shared" si="11"/>
        <v>0</v>
      </c>
      <c r="AH37" s="24">
        <f t="shared" si="11"/>
        <v>0</v>
      </c>
      <c r="AI37" s="24">
        <f t="shared" si="11"/>
        <v>0</v>
      </c>
      <c r="AJ37" s="24">
        <f t="shared" si="11"/>
        <v>0</v>
      </c>
      <c r="AK37" s="24">
        <f t="shared" si="11"/>
        <v>0</v>
      </c>
      <c r="AL37" s="24">
        <f t="shared" si="11"/>
        <v>0</v>
      </c>
      <c r="AM37" s="24">
        <f t="shared" si="11"/>
        <v>0</v>
      </c>
      <c r="AN37" s="24">
        <f t="shared" si="11"/>
        <v>0</v>
      </c>
      <c r="AO37" s="24">
        <f t="shared" si="11"/>
        <v>0</v>
      </c>
      <c r="AP37" s="24">
        <f t="shared" si="11"/>
        <v>0</v>
      </c>
      <c r="AQ37" s="24">
        <f t="shared" si="11"/>
        <v>0</v>
      </c>
      <c r="AR37" s="24">
        <f t="shared" si="11"/>
        <v>0</v>
      </c>
      <c r="AS37" s="24">
        <f t="shared" si="11"/>
        <v>0</v>
      </c>
      <c r="AT37" s="24">
        <f t="shared" si="11"/>
        <v>0</v>
      </c>
      <c r="AU37" s="24">
        <f t="shared" si="11"/>
        <v>0</v>
      </c>
      <c r="AV37" s="24">
        <f t="shared" si="11"/>
        <v>0</v>
      </c>
      <c r="AW37" s="24">
        <f t="shared" si="11"/>
        <v>0</v>
      </c>
      <c r="AX37" s="24">
        <f t="shared" si="11"/>
        <v>0</v>
      </c>
      <c r="AY37" s="24">
        <f t="shared" si="11"/>
        <v>0</v>
      </c>
      <c r="AZ37" s="24">
        <f t="shared" si="11"/>
        <v>0</v>
      </c>
      <c r="BA37" s="24">
        <f t="shared" si="11"/>
        <v>0</v>
      </c>
      <c r="BB37" s="24">
        <f t="shared" si="11"/>
        <v>0</v>
      </c>
      <c r="BC37" s="24">
        <f t="shared" si="11"/>
        <v>0</v>
      </c>
      <c r="BD37" s="24">
        <f t="shared" si="11"/>
        <v>0</v>
      </c>
      <c r="BE37" s="24">
        <f t="shared" si="11"/>
        <v>0</v>
      </c>
      <c r="BF37" s="24">
        <f t="shared" si="11"/>
        <v>0</v>
      </c>
      <c r="BG37" s="24">
        <f t="shared" si="11"/>
        <v>0</v>
      </c>
      <c r="BH37" s="24">
        <f t="shared" si="11"/>
        <v>0</v>
      </c>
      <c r="BI37" s="24">
        <f t="shared" si="11"/>
        <v>0</v>
      </c>
      <c r="BJ37" s="24">
        <f t="shared" si="11"/>
        <v>0</v>
      </c>
      <c r="BK37" s="24">
        <f t="shared" si="11"/>
        <v>0</v>
      </c>
      <c r="BL37" s="24">
        <f t="shared" si="11"/>
        <v>0</v>
      </c>
      <c r="BM37" s="24">
        <f t="shared" si="11"/>
        <v>0</v>
      </c>
    </row>
    <row r="38" spans="1:71" x14ac:dyDescent="0.35">
      <c r="B38" s="4" t="s">
        <v>113</v>
      </c>
      <c r="C38" s="103"/>
      <c r="D38" s="5"/>
      <c r="E38" s="5">
        <f>E37</f>
        <v>0</v>
      </c>
      <c r="F38" s="5">
        <f>F37+E38</f>
        <v>0</v>
      </c>
      <c r="G38" s="5">
        <f t="shared" ref="G38:BM38" si="12">G37+F38</f>
        <v>0</v>
      </c>
      <c r="H38" s="5">
        <f t="shared" si="12"/>
        <v>0</v>
      </c>
      <c r="I38" s="5">
        <f t="shared" si="12"/>
        <v>0</v>
      </c>
      <c r="J38" s="5">
        <f t="shared" si="12"/>
        <v>0</v>
      </c>
      <c r="K38" s="5">
        <f t="shared" si="12"/>
        <v>0</v>
      </c>
      <c r="L38" s="5">
        <f t="shared" si="12"/>
        <v>0</v>
      </c>
      <c r="M38" s="5">
        <f t="shared" si="12"/>
        <v>0</v>
      </c>
      <c r="N38" s="5">
        <f t="shared" si="12"/>
        <v>0</v>
      </c>
      <c r="O38" s="5">
        <f t="shared" si="12"/>
        <v>0</v>
      </c>
      <c r="P38" s="5">
        <f t="shared" si="12"/>
        <v>0</v>
      </c>
      <c r="Q38" s="5">
        <f t="shared" si="12"/>
        <v>0</v>
      </c>
      <c r="R38" s="5">
        <f t="shared" si="12"/>
        <v>0</v>
      </c>
      <c r="S38" s="5">
        <f t="shared" si="12"/>
        <v>0</v>
      </c>
      <c r="T38" s="5">
        <f t="shared" si="12"/>
        <v>0</v>
      </c>
      <c r="U38" s="5">
        <f t="shared" si="12"/>
        <v>0</v>
      </c>
      <c r="V38" s="5">
        <f t="shared" si="12"/>
        <v>0</v>
      </c>
      <c r="W38" s="5">
        <f t="shared" si="12"/>
        <v>0</v>
      </c>
      <c r="X38" s="5">
        <f t="shared" si="12"/>
        <v>0</v>
      </c>
      <c r="Y38" s="5">
        <f t="shared" si="12"/>
        <v>0</v>
      </c>
      <c r="Z38" s="5">
        <f t="shared" si="12"/>
        <v>0</v>
      </c>
      <c r="AA38" s="5">
        <f t="shared" si="12"/>
        <v>0</v>
      </c>
      <c r="AB38" s="5">
        <f t="shared" si="12"/>
        <v>0</v>
      </c>
      <c r="AC38" s="5">
        <f t="shared" si="12"/>
        <v>0</v>
      </c>
      <c r="AD38" s="5">
        <f t="shared" si="12"/>
        <v>0</v>
      </c>
      <c r="AE38" s="5">
        <f t="shared" si="12"/>
        <v>0</v>
      </c>
      <c r="AF38" s="5">
        <f t="shared" si="12"/>
        <v>0</v>
      </c>
      <c r="AG38" s="5">
        <f t="shared" si="12"/>
        <v>0</v>
      </c>
      <c r="AH38" s="5">
        <f t="shared" si="12"/>
        <v>0</v>
      </c>
      <c r="AI38" s="5">
        <f t="shared" si="12"/>
        <v>0</v>
      </c>
      <c r="AJ38" s="5">
        <f t="shared" si="12"/>
        <v>0</v>
      </c>
      <c r="AK38" s="5">
        <f t="shared" si="12"/>
        <v>0</v>
      </c>
      <c r="AL38" s="5">
        <f t="shared" si="12"/>
        <v>0</v>
      </c>
      <c r="AM38" s="5">
        <f t="shared" si="12"/>
        <v>0</v>
      </c>
      <c r="AN38" s="5">
        <f t="shared" si="12"/>
        <v>0</v>
      </c>
      <c r="AO38" s="5">
        <f t="shared" si="12"/>
        <v>0</v>
      </c>
      <c r="AP38" s="5">
        <f t="shared" si="12"/>
        <v>0</v>
      </c>
      <c r="AQ38" s="5">
        <f t="shared" si="12"/>
        <v>0</v>
      </c>
      <c r="AR38" s="5">
        <f t="shared" si="12"/>
        <v>0</v>
      </c>
      <c r="AS38" s="5">
        <f t="shared" si="12"/>
        <v>0</v>
      </c>
      <c r="AT38" s="5">
        <f t="shared" si="12"/>
        <v>0</v>
      </c>
      <c r="AU38" s="5">
        <f t="shared" si="12"/>
        <v>0</v>
      </c>
      <c r="AV38" s="5">
        <f t="shared" si="12"/>
        <v>0</v>
      </c>
      <c r="AW38" s="5">
        <f t="shared" si="12"/>
        <v>0</v>
      </c>
      <c r="AX38" s="5">
        <f t="shared" si="12"/>
        <v>0</v>
      </c>
      <c r="AY38" s="5">
        <f t="shared" si="12"/>
        <v>0</v>
      </c>
      <c r="AZ38" s="5">
        <f t="shared" si="12"/>
        <v>0</v>
      </c>
      <c r="BA38" s="5">
        <f t="shared" si="12"/>
        <v>0</v>
      </c>
      <c r="BB38" s="5">
        <f t="shared" si="12"/>
        <v>0</v>
      </c>
      <c r="BC38" s="5">
        <f t="shared" si="12"/>
        <v>0</v>
      </c>
      <c r="BD38" s="5">
        <f t="shared" si="12"/>
        <v>0</v>
      </c>
      <c r="BE38" s="5">
        <f t="shared" si="12"/>
        <v>0</v>
      </c>
      <c r="BF38" s="5">
        <f t="shared" si="12"/>
        <v>0</v>
      </c>
      <c r="BG38" s="5">
        <f t="shared" si="12"/>
        <v>0</v>
      </c>
      <c r="BH38" s="5">
        <f t="shared" si="12"/>
        <v>0</v>
      </c>
      <c r="BI38" s="5">
        <f t="shared" si="12"/>
        <v>0</v>
      </c>
      <c r="BJ38" s="5">
        <f t="shared" si="12"/>
        <v>0</v>
      </c>
      <c r="BK38" s="5">
        <f t="shared" si="12"/>
        <v>0</v>
      </c>
      <c r="BL38" s="5">
        <f t="shared" si="12"/>
        <v>0</v>
      </c>
      <c r="BM38" s="5">
        <f t="shared" si="12"/>
        <v>0</v>
      </c>
      <c r="BN38" s="5"/>
      <c r="BO38" s="5"/>
      <c r="BP38" s="5"/>
      <c r="BQ38" s="5"/>
      <c r="BR38" s="5"/>
      <c r="BS38" s="5"/>
    </row>
    <row r="39" spans="1:71" s="23" customFormat="1" x14ac:dyDescent="0.35">
      <c r="A39" s="129"/>
      <c r="B39" s="34"/>
      <c r="C39" s="103"/>
      <c r="D39" s="34"/>
    </row>
    <row r="40" spans="1:71" s="28" customFormat="1" x14ac:dyDescent="0.35">
      <c r="A40" s="4"/>
      <c r="B40" s="31" t="s">
        <v>114</v>
      </c>
      <c r="C40" s="106"/>
      <c r="D40" s="30"/>
      <c r="E40" s="32"/>
      <c r="F40" s="30"/>
      <c r="G40" s="30"/>
      <c r="H40" s="30"/>
      <c r="I40" s="30"/>
    </row>
    <row r="41" spans="1:71" x14ac:dyDescent="0.35">
      <c r="B41" s="47" t="s">
        <v>115</v>
      </c>
      <c r="C41" s="103">
        <f t="shared" ref="C41" si="13">SUM(E41:BM41)</f>
        <v>46512.5</v>
      </c>
      <c r="E41" s="5">
        <f>HLOOKUP($F$5, Scenarios!$G$7:$U$27, MATCH($B$41, Scenarios!$C$7:$C$28, FALSE), FALSE)</f>
        <v>762.5</v>
      </c>
      <c r="F41" s="5">
        <f>E41*(1+Scenarios!$Q$32)</f>
        <v>762.5</v>
      </c>
      <c r="G41" s="5">
        <f>F41*(1+Scenarios!$Q$32)</f>
        <v>762.5</v>
      </c>
      <c r="H41" s="5">
        <f>G41*(1+Scenarios!$Q$32)</f>
        <v>762.5</v>
      </c>
      <c r="I41" s="5">
        <f>H41*(1+Scenarios!$Q$32)</f>
        <v>762.5</v>
      </c>
      <c r="J41" s="5">
        <f>I41*(1+Scenarios!$Q$32)</f>
        <v>762.5</v>
      </c>
      <c r="K41" s="5">
        <f>J41*(1+Scenarios!$Q$32)</f>
        <v>762.5</v>
      </c>
      <c r="L41" s="5">
        <f>K41*(1+Scenarios!$Q$32)</f>
        <v>762.5</v>
      </c>
      <c r="M41" s="5">
        <f>L41*(1+Scenarios!$Q$32)</f>
        <v>762.5</v>
      </c>
      <c r="N41" s="5">
        <f>M41*(1+Scenarios!$Q$32)</f>
        <v>762.5</v>
      </c>
      <c r="O41" s="5">
        <f>N41*(1+Scenarios!$Q$32)</f>
        <v>762.5</v>
      </c>
      <c r="P41" s="5">
        <f>O41*(1+Scenarios!$Q$32)</f>
        <v>762.5</v>
      </c>
      <c r="Q41" s="5">
        <f>P41*(1+Scenarios!$Q$32)</f>
        <v>762.5</v>
      </c>
      <c r="R41" s="5">
        <f>Q41*(1+Scenarios!$Q$32)</f>
        <v>762.5</v>
      </c>
      <c r="S41" s="5">
        <f>R41*(1+Scenarios!$Q$32)</f>
        <v>762.5</v>
      </c>
      <c r="T41" s="5">
        <f>S41*(1+Scenarios!$Q$32)</f>
        <v>762.5</v>
      </c>
      <c r="U41" s="5">
        <f>T41*(1+Scenarios!$Q$32)</f>
        <v>762.5</v>
      </c>
      <c r="V41" s="5">
        <f>U41*(1+Scenarios!$Q$32)</f>
        <v>762.5</v>
      </c>
      <c r="W41" s="5">
        <f>V41*(1+Scenarios!$Q$32)</f>
        <v>762.5</v>
      </c>
      <c r="X41" s="5">
        <f>W41*(1+Scenarios!$Q$32)</f>
        <v>762.5</v>
      </c>
      <c r="Y41" s="5">
        <f>X41*(1+Scenarios!$Q$32)</f>
        <v>762.5</v>
      </c>
      <c r="Z41" s="5">
        <f>Y41*(1+Scenarios!$Q$32)</f>
        <v>762.5</v>
      </c>
      <c r="AA41" s="5">
        <f>Z41*(1+Scenarios!$Q$32)</f>
        <v>762.5</v>
      </c>
      <c r="AB41" s="5">
        <f>AA41*(1+Scenarios!$Q$32)</f>
        <v>762.5</v>
      </c>
      <c r="AC41" s="5">
        <f>AB41*(1+Scenarios!$Q$32)</f>
        <v>762.5</v>
      </c>
      <c r="AD41" s="5">
        <f>AC41*(1+Scenarios!$Q$32)</f>
        <v>762.5</v>
      </c>
      <c r="AE41" s="5">
        <f>AD41*(1+Scenarios!$Q$32)</f>
        <v>762.5</v>
      </c>
      <c r="AF41" s="5">
        <f>AE41*(1+Scenarios!$Q$32)</f>
        <v>762.5</v>
      </c>
      <c r="AG41" s="5">
        <f>AF41*(1+Scenarios!$Q$32)</f>
        <v>762.5</v>
      </c>
      <c r="AH41" s="5">
        <f>AG41*(1+Scenarios!$Q$32)</f>
        <v>762.5</v>
      </c>
      <c r="AI41" s="5">
        <f>AH41*(1+Scenarios!$Q$32)</f>
        <v>762.5</v>
      </c>
      <c r="AJ41" s="5">
        <f>AI41*(1+Scenarios!$Q$32)</f>
        <v>762.5</v>
      </c>
      <c r="AK41" s="5">
        <f>AJ41*(1+Scenarios!$Q$32)</f>
        <v>762.5</v>
      </c>
      <c r="AL41" s="5">
        <f>AK41*(1+Scenarios!$Q$32)</f>
        <v>762.5</v>
      </c>
      <c r="AM41" s="5">
        <f>AL41*(1+Scenarios!$Q$32)</f>
        <v>762.5</v>
      </c>
      <c r="AN41" s="5">
        <f>AM41*(1+Scenarios!$Q$32)</f>
        <v>762.5</v>
      </c>
      <c r="AO41" s="5">
        <f>AN41*(1+Scenarios!$Q$32)</f>
        <v>762.5</v>
      </c>
      <c r="AP41" s="5">
        <f>AO41*(1+Scenarios!$Q$32)</f>
        <v>762.5</v>
      </c>
      <c r="AQ41" s="5">
        <f>AP41*(1+Scenarios!$Q$32)</f>
        <v>762.5</v>
      </c>
      <c r="AR41" s="5">
        <f>AQ41*(1+Scenarios!$Q$32)</f>
        <v>762.5</v>
      </c>
      <c r="AS41" s="5">
        <f>AR41*(1+Scenarios!$Q$32)</f>
        <v>762.5</v>
      </c>
      <c r="AT41" s="5">
        <f>AS41*(1+Scenarios!$Q$32)</f>
        <v>762.5</v>
      </c>
      <c r="AU41" s="5">
        <f>AT41*(1+Scenarios!$Q$32)</f>
        <v>762.5</v>
      </c>
      <c r="AV41" s="5">
        <f>AU41*(1+Scenarios!$Q$32)</f>
        <v>762.5</v>
      </c>
      <c r="AW41" s="5">
        <f>AV41*(1+Scenarios!$Q$32)</f>
        <v>762.5</v>
      </c>
      <c r="AX41" s="5">
        <f>AW41*(1+Scenarios!$Q$32)</f>
        <v>762.5</v>
      </c>
      <c r="AY41" s="5">
        <f>AX41*(1+Scenarios!$Q$32)</f>
        <v>762.5</v>
      </c>
      <c r="AZ41" s="5">
        <f>AY41*(1+Scenarios!$Q$32)</f>
        <v>762.5</v>
      </c>
      <c r="BA41" s="5">
        <f>AZ41*(1+Scenarios!$Q$32)</f>
        <v>762.5</v>
      </c>
      <c r="BB41" s="5">
        <f>BA41*(1+Scenarios!$Q$32)</f>
        <v>762.5</v>
      </c>
      <c r="BC41" s="5">
        <f>BB41*(1+Scenarios!$Q$32)</f>
        <v>762.5</v>
      </c>
      <c r="BD41" s="5">
        <f>BC41*(1+Scenarios!$Q$32)</f>
        <v>762.5</v>
      </c>
      <c r="BE41" s="5">
        <f>BD41*(1+Scenarios!$Q$32)</f>
        <v>762.5</v>
      </c>
      <c r="BF41" s="5">
        <f>BE41*(1+Scenarios!$Q$32)</f>
        <v>762.5</v>
      </c>
      <c r="BG41" s="5">
        <f>BF41*(1+Scenarios!$Q$32)</f>
        <v>762.5</v>
      </c>
      <c r="BH41" s="5">
        <f>BG41*(1+Scenarios!$Q$32)</f>
        <v>762.5</v>
      </c>
      <c r="BI41" s="5">
        <f>BH41*(1+Scenarios!$Q$32)</f>
        <v>762.5</v>
      </c>
      <c r="BJ41" s="5">
        <f>BI41*(1+Scenarios!$Q$32)</f>
        <v>762.5</v>
      </c>
      <c r="BK41" s="5">
        <f>BJ41*(1+Scenarios!$Q$32)</f>
        <v>762.5</v>
      </c>
      <c r="BL41" s="5">
        <f>BK41*(1+Scenarios!$Q$32)</f>
        <v>762.5</v>
      </c>
      <c r="BM41" s="5">
        <f>BL41*(1+Scenarios!$Q$32)</f>
        <v>762.5</v>
      </c>
      <c r="BN41" s="23"/>
      <c r="BO41" s="23"/>
      <c r="BP41" s="23"/>
      <c r="BQ41" s="23"/>
      <c r="BR41" s="23"/>
      <c r="BS41" s="23"/>
    </row>
    <row r="42" spans="1:71" x14ac:dyDescent="0.35">
      <c r="B42" s="4" t="s">
        <v>116</v>
      </c>
      <c r="C42" s="103">
        <f>SUM(E42:BM42)</f>
        <v>0</v>
      </c>
      <c r="E42" s="100">
        <f>Scenarios!$G$22</f>
        <v>0</v>
      </c>
      <c r="F42" s="100">
        <f>Scenarios!$G$22</f>
        <v>0</v>
      </c>
      <c r="G42" s="100">
        <f>Scenarios!$G$22</f>
        <v>0</v>
      </c>
      <c r="H42" s="100">
        <f>Scenarios!$G$22</f>
        <v>0</v>
      </c>
      <c r="I42" s="100">
        <f>Scenarios!$G$22</f>
        <v>0</v>
      </c>
      <c r="J42" s="100">
        <f>Scenarios!$G$22</f>
        <v>0</v>
      </c>
      <c r="K42" s="100">
        <f>Scenarios!$G$22</f>
        <v>0</v>
      </c>
      <c r="L42" s="100">
        <f>Scenarios!$G$22</f>
        <v>0</v>
      </c>
      <c r="M42" s="100">
        <f>Scenarios!$G$22</f>
        <v>0</v>
      </c>
      <c r="N42" s="100">
        <f>Scenarios!$G$22</f>
        <v>0</v>
      </c>
      <c r="O42" s="100">
        <f>Scenarios!$G$22</f>
        <v>0</v>
      </c>
      <c r="P42" s="100">
        <f>Scenarios!$G$22</f>
        <v>0</v>
      </c>
      <c r="Q42" s="100">
        <f>Scenarios!$G$22</f>
        <v>0</v>
      </c>
      <c r="R42" s="100">
        <f>Scenarios!$G$22</f>
        <v>0</v>
      </c>
      <c r="S42" s="100">
        <f>Scenarios!$G$22</f>
        <v>0</v>
      </c>
      <c r="T42" s="100">
        <f>Scenarios!$G$22</f>
        <v>0</v>
      </c>
      <c r="U42" s="100">
        <f>Scenarios!$G$22</f>
        <v>0</v>
      </c>
      <c r="V42" s="100">
        <f>Scenarios!$G$22</f>
        <v>0</v>
      </c>
      <c r="W42" s="100">
        <f>Scenarios!$G$22</f>
        <v>0</v>
      </c>
      <c r="X42" s="100">
        <f>Scenarios!$G$22</f>
        <v>0</v>
      </c>
      <c r="Y42" s="100">
        <f>Scenarios!$G$22</f>
        <v>0</v>
      </c>
      <c r="Z42" s="100">
        <f>Scenarios!$G$22</f>
        <v>0</v>
      </c>
      <c r="AA42" s="100">
        <f>Scenarios!$G$22</f>
        <v>0</v>
      </c>
      <c r="AB42" s="100">
        <f>Scenarios!$G$22</f>
        <v>0</v>
      </c>
      <c r="AC42" s="100">
        <f>Scenarios!$G$22</f>
        <v>0</v>
      </c>
      <c r="AD42" s="100">
        <f>Scenarios!$G$22</f>
        <v>0</v>
      </c>
      <c r="AE42" s="100">
        <f>Scenarios!$G$22</f>
        <v>0</v>
      </c>
      <c r="AF42" s="100">
        <f>Scenarios!$G$22</f>
        <v>0</v>
      </c>
      <c r="AG42" s="100">
        <f>Scenarios!$G$22</f>
        <v>0</v>
      </c>
      <c r="AH42" s="100">
        <f>Scenarios!$G$22</f>
        <v>0</v>
      </c>
      <c r="AI42" s="100">
        <f>Scenarios!$G$22</f>
        <v>0</v>
      </c>
      <c r="AJ42" s="100">
        <f>Scenarios!$G$22</f>
        <v>0</v>
      </c>
      <c r="AK42" s="100">
        <f>Scenarios!$G$22</f>
        <v>0</v>
      </c>
      <c r="AL42" s="100">
        <f>Scenarios!$G$22</f>
        <v>0</v>
      </c>
      <c r="AM42" s="100">
        <f>Scenarios!$G$22</f>
        <v>0</v>
      </c>
      <c r="AN42" s="100">
        <f>Scenarios!$G$22</f>
        <v>0</v>
      </c>
      <c r="AO42" s="100">
        <f>Scenarios!$G$22</f>
        <v>0</v>
      </c>
      <c r="AP42" s="100">
        <f>Scenarios!$G$22</f>
        <v>0</v>
      </c>
      <c r="AQ42" s="100">
        <f>Scenarios!$G$22</f>
        <v>0</v>
      </c>
      <c r="AR42" s="100">
        <f>Scenarios!$G$22</f>
        <v>0</v>
      </c>
      <c r="AS42" s="100">
        <f>Scenarios!$G$22</f>
        <v>0</v>
      </c>
      <c r="AT42" s="100">
        <f>Scenarios!$G$22</f>
        <v>0</v>
      </c>
      <c r="AU42" s="100">
        <f>Scenarios!$G$22</f>
        <v>0</v>
      </c>
      <c r="AV42" s="100">
        <f>Scenarios!$G$22</f>
        <v>0</v>
      </c>
      <c r="AW42" s="100">
        <f>Scenarios!$G$22</f>
        <v>0</v>
      </c>
      <c r="AX42" s="100">
        <f>Scenarios!$G$22</f>
        <v>0</v>
      </c>
      <c r="AY42" s="100">
        <f>Scenarios!$G$22</f>
        <v>0</v>
      </c>
      <c r="AZ42" s="100">
        <f>Scenarios!$G$22</f>
        <v>0</v>
      </c>
      <c r="BA42" s="100">
        <f>Scenarios!$G$22</f>
        <v>0</v>
      </c>
      <c r="BB42" s="100">
        <f>Scenarios!$G$22</f>
        <v>0</v>
      </c>
      <c r="BC42" s="100">
        <f>Scenarios!$G$22</f>
        <v>0</v>
      </c>
      <c r="BD42" s="100">
        <f>Scenarios!$G$22</f>
        <v>0</v>
      </c>
      <c r="BE42" s="100">
        <f>Scenarios!$G$22</f>
        <v>0</v>
      </c>
      <c r="BF42" s="100">
        <f>Scenarios!$G$22</f>
        <v>0</v>
      </c>
      <c r="BG42" s="100">
        <f>Scenarios!$G$22</f>
        <v>0</v>
      </c>
      <c r="BH42" s="100">
        <f>Scenarios!$G$22</f>
        <v>0</v>
      </c>
      <c r="BI42" s="100">
        <f>Scenarios!$G$22</f>
        <v>0</v>
      </c>
      <c r="BJ42" s="100">
        <f>Scenarios!$G$22</f>
        <v>0</v>
      </c>
      <c r="BK42" s="100">
        <f>Scenarios!$G$22</f>
        <v>0</v>
      </c>
      <c r="BL42" s="100">
        <f>Scenarios!$G$22</f>
        <v>0</v>
      </c>
      <c r="BM42" s="100">
        <f>Scenarios!$G$22</f>
        <v>0</v>
      </c>
    </row>
    <row r="43" spans="1:71" x14ac:dyDescent="0.35">
      <c r="C43" s="109"/>
    </row>
    <row r="44" spans="1:71" s="9" customFormat="1" ht="11.25" x14ac:dyDescent="0.3">
      <c r="B44" s="9" t="s">
        <v>117</v>
      </c>
      <c r="C44" s="103">
        <f>SUM(E44:BM44)</f>
        <v>-46512.5</v>
      </c>
      <c r="E44" s="33">
        <f>-(E41+E42)</f>
        <v>-762.5</v>
      </c>
      <c r="F44" s="33">
        <f>-(F41+F42)</f>
        <v>-762.5</v>
      </c>
      <c r="G44" s="33">
        <f t="shared" ref="G44:L44" si="14">-(G41+G42)</f>
        <v>-762.5</v>
      </c>
      <c r="H44" s="33">
        <f t="shared" si="14"/>
        <v>-762.5</v>
      </c>
      <c r="I44" s="33">
        <f t="shared" si="14"/>
        <v>-762.5</v>
      </c>
      <c r="J44" s="33">
        <f t="shared" si="14"/>
        <v>-762.5</v>
      </c>
      <c r="K44" s="33">
        <f t="shared" si="14"/>
        <v>-762.5</v>
      </c>
      <c r="L44" s="33">
        <f t="shared" si="14"/>
        <v>-762.5</v>
      </c>
      <c r="M44" s="33">
        <f t="shared" ref="M44:BM44" si="15">-(M41)</f>
        <v>-762.5</v>
      </c>
      <c r="N44" s="33">
        <f t="shared" si="15"/>
        <v>-762.5</v>
      </c>
      <c r="O44" s="33">
        <f t="shared" si="15"/>
        <v>-762.5</v>
      </c>
      <c r="P44" s="33">
        <f t="shared" si="15"/>
        <v>-762.5</v>
      </c>
      <c r="Q44" s="33">
        <f t="shared" si="15"/>
        <v>-762.5</v>
      </c>
      <c r="R44" s="33">
        <f t="shared" si="15"/>
        <v>-762.5</v>
      </c>
      <c r="S44" s="33">
        <f t="shared" si="15"/>
        <v>-762.5</v>
      </c>
      <c r="T44" s="33">
        <f t="shared" si="15"/>
        <v>-762.5</v>
      </c>
      <c r="U44" s="33">
        <f t="shared" si="15"/>
        <v>-762.5</v>
      </c>
      <c r="V44" s="33">
        <f t="shared" si="15"/>
        <v>-762.5</v>
      </c>
      <c r="W44" s="33">
        <f t="shared" si="15"/>
        <v>-762.5</v>
      </c>
      <c r="X44" s="33">
        <f t="shared" si="15"/>
        <v>-762.5</v>
      </c>
      <c r="Y44" s="33">
        <f t="shared" si="15"/>
        <v>-762.5</v>
      </c>
      <c r="Z44" s="33">
        <f t="shared" si="15"/>
        <v>-762.5</v>
      </c>
      <c r="AA44" s="33">
        <f t="shared" si="15"/>
        <v>-762.5</v>
      </c>
      <c r="AB44" s="33">
        <f t="shared" si="15"/>
        <v>-762.5</v>
      </c>
      <c r="AC44" s="33">
        <f t="shared" si="15"/>
        <v>-762.5</v>
      </c>
      <c r="AD44" s="33">
        <f t="shared" si="15"/>
        <v>-762.5</v>
      </c>
      <c r="AE44" s="33">
        <f t="shared" si="15"/>
        <v>-762.5</v>
      </c>
      <c r="AF44" s="33">
        <f t="shared" si="15"/>
        <v>-762.5</v>
      </c>
      <c r="AG44" s="33">
        <f t="shared" si="15"/>
        <v>-762.5</v>
      </c>
      <c r="AH44" s="33">
        <f t="shared" si="15"/>
        <v>-762.5</v>
      </c>
      <c r="AI44" s="33">
        <f t="shared" si="15"/>
        <v>-762.5</v>
      </c>
      <c r="AJ44" s="33">
        <f t="shared" si="15"/>
        <v>-762.5</v>
      </c>
      <c r="AK44" s="33">
        <f t="shared" si="15"/>
        <v>-762.5</v>
      </c>
      <c r="AL44" s="33">
        <f t="shared" si="15"/>
        <v>-762.5</v>
      </c>
      <c r="AM44" s="33">
        <f t="shared" si="15"/>
        <v>-762.5</v>
      </c>
      <c r="AN44" s="33">
        <f t="shared" si="15"/>
        <v>-762.5</v>
      </c>
      <c r="AO44" s="33">
        <f t="shared" si="15"/>
        <v>-762.5</v>
      </c>
      <c r="AP44" s="33">
        <f t="shared" si="15"/>
        <v>-762.5</v>
      </c>
      <c r="AQ44" s="33">
        <f t="shared" si="15"/>
        <v>-762.5</v>
      </c>
      <c r="AR44" s="33">
        <f t="shared" si="15"/>
        <v>-762.5</v>
      </c>
      <c r="AS44" s="33">
        <f t="shared" si="15"/>
        <v>-762.5</v>
      </c>
      <c r="AT44" s="33">
        <f t="shared" si="15"/>
        <v>-762.5</v>
      </c>
      <c r="AU44" s="33">
        <f t="shared" si="15"/>
        <v>-762.5</v>
      </c>
      <c r="AV44" s="33">
        <f t="shared" si="15"/>
        <v>-762.5</v>
      </c>
      <c r="AW44" s="33">
        <f t="shared" si="15"/>
        <v>-762.5</v>
      </c>
      <c r="AX44" s="33">
        <f t="shared" si="15"/>
        <v>-762.5</v>
      </c>
      <c r="AY44" s="33">
        <f t="shared" si="15"/>
        <v>-762.5</v>
      </c>
      <c r="AZ44" s="33">
        <f t="shared" si="15"/>
        <v>-762.5</v>
      </c>
      <c r="BA44" s="33">
        <f t="shared" si="15"/>
        <v>-762.5</v>
      </c>
      <c r="BB44" s="33">
        <f t="shared" si="15"/>
        <v>-762.5</v>
      </c>
      <c r="BC44" s="33">
        <f t="shared" si="15"/>
        <v>-762.5</v>
      </c>
      <c r="BD44" s="33">
        <f t="shared" si="15"/>
        <v>-762.5</v>
      </c>
      <c r="BE44" s="33">
        <f t="shared" si="15"/>
        <v>-762.5</v>
      </c>
      <c r="BF44" s="33">
        <f t="shared" si="15"/>
        <v>-762.5</v>
      </c>
      <c r="BG44" s="33">
        <f t="shared" si="15"/>
        <v>-762.5</v>
      </c>
      <c r="BH44" s="33">
        <f t="shared" si="15"/>
        <v>-762.5</v>
      </c>
      <c r="BI44" s="33">
        <f t="shared" si="15"/>
        <v>-762.5</v>
      </c>
      <c r="BJ44" s="33">
        <f t="shared" si="15"/>
        <v>-762.5</v>
      </c>
      <c r="BK44" s="33">
        <f t="shared" si="15"/>
        <v>-762.5</v>
      </c>
      <c r="BL44" s="33">
        <f t="shared" si="15"/>
        <v>-762.5</v>
      </c>
      <c r="BM44" s="33">
        <f t="shared" si="15"/>
        <v>-762.5</v>
      </c>
      <c r="BN44" s="33"/>
      <c r="BO44" s="33"/>
      <c r="BP44" s="33"/>
      <c r="BQ44" s="33"/>
      <c r="BR44" s="33"/>
      <c r="BS44" s="33"/>
    </row>
    <row r="45" spans="1:71" x14ac:dyDescent="0.35">
      <c r="C45" s="109"/>
    </row>
    <row r="46" spans="1:71" s="28" customFormat="1" x14ac:dyDescent="0.35">
      <c r="A46" s="4"/>
      <c r="B46" s="29" t="s">
        <v>123</v>
      </c>
      <c r="C46" s="108"/>
    </row>
    <row r="47" spans="1:71" s="23" customFormat="1" x14ac:dyDescent="0.35">
      <c r="A47" s="129"/>
      <c r="B47" s="27" t="s">
        <v>125</v>
      </c>
      <c r="C47" s="103">
        <f>SUM(E47:BM47)</f>
        <v>30000</v>
      </c>
      <c r="D47" s="27"/>
      <c r="E47" s="23">
        <f>HLOOKUP($F$5, Scenarios!$C$7:$L$42, MATCH(B47, Scenarios!$C$7:C44, FALSE), FALSE)</f>
        <v>30000</v>
      </c>
    </row>
    <row r="48" spans="1:71" s="23" customFormat="1" x14ac:dyDescent="0.35">
      <c r="A48" s="129"/>
      <c r="B48" s="47" t="s">
        <v>126</v>
      </c>
      <c r="C48" s="103">
        <f>SUM(E48:BM48)</f>
        <v>137500</v>
      </c>
      <c r="D48" s="27"/>
      <c r="E48" s="23">
        <f>HLOOKUP($F$5, Scenarios!$C$7:$L$42, MATCH(B48, Scenarios!$C$7:C45, FALSE), FALSE)</f>
        <v>137500</v>
      </c>
    </row>
    <row r="49" spans="1:71" s="23" customFormat="1" x14ac:dyDescent="0.35">
      <c r="A49" s="129"/>
      <c r="B49" s="26"/>
      <c r="C49" s="103"/>
      <c r="D49" s="27"/>
    </row>
    <row r="50" spans="1:71" x14ac:dyDescent="0.35">
      <c r="B50" s="4" t="s">
        <v>127</v>
      </c>
      <c r="C50" s="103">
        <f>SUM(E50:BM50)</f>
        <v>0</v>
      </c>
      <c r="E50" s="23">
        <f>IFERROR((HLOOKUP($F$5, Scenarios!$C$7:$AD$42, (MATCH(E7, Scenarios!$C$7:$C$42, FALSE)), FALSE)), 0)</f>
        <v>0</v>
      </c>
      <c r="F50" s="23">
        <f>IFERROR((HLOOKUP($F$5, Scenarios!$C$7:$AD$42, (MATCH(F7, Scenarios!$C$7:$C$42, FALSE)), FALSE)), 0)</f>
        <v>0</v>
      </c>
      <c r="G50" s="23">
        <f>IFERROR((HLOOKUP($F$5, Scenarios!$C$7:$AD$42, (MATCH(G7, Scenarios!$C$7:$C$42, FALSE)), FALSE)), 0)</f>
        <v>0</v>
      </c>
      <c r="H50" s="23">
        <f>IFERROR((HLOOKUP($F$5, Scenarios!$C$7:$AD$42, (MATCH(H7, Scenarios!$C$7:$C$42, FALSE)), FALSE)), 0)</f>
        <v>0</v>
      </c>
      <c r="I50" s="23">
        <f>IFERROR((HLOOKUP($F$5, Scenarios!$C$7:$AD$42, (MATCH(I7, Scenarios!$C$7:$C$42, FALSE)), FALSE)), 0)</f>
        <v>0</v>
      </c>
      <c r="J50" s="23">
        <f>IFERROR((HLOOKUP($F$5, Scenarios!$C$7:$AD$42, (MATCH(J7, Scenarios!$C$7:$C$42, FALSE)), FALSE)), 0)</f>
        <v>0</v>
      </c>
      <c r="K50" s="23">
        <f>IFERROR((HLOOKUP($F$5, Scenarios!$C$7:$AD$42, (MATCH(K7, Scenarios!$C$7:$C$42, FALSE)), FALSE)), 0)</f>
        <v>0</v>
      </c>
      <c r="L50" s="23">
        <f>IFERROR((HLOOKUP($F$5, Scenarios!$C$7:$AD$42, (MATCH(L7, Scenarios!$C$7:$C$42, FALSE)), FALSE)), 0)</f>
        <v>0</v>
      </c>
      <c r="M50" s="23">
        <f>IFERROR((HLOOKUP($F$5, Scenarios!$C$7:$AD$42, (MATCH(M7, Scenarios!$C$7:$C$42, FALSE)), FALSE)), 0)</f>
        <v>0</v>
      </c>
      <c r="N50" s="23">
        <f>IFERROR((HLOOKUP($F$5, Scenarios!$C$7:$AD$42, (MATCH(N7, Scenarios!$C$7:$C$42, FALSE)), FALSE)), 0)</f>
        <v>0</v>
      </c>
      <c r="O50" s="23">
        <f>IFERROR((HLOOKUP($F$5, Scenarios!$C$7:$AD$42, (MATCH(O7, Scenarios!$C$7:$C$42, FALSE)), FALSE)), 0)</f>
        <v>0</v>
      </c>
      <c r="P50" s="23">
        <f>IFERROR((HLOOKUP($F$5, Scenarios!$C$7:$AD$42, (MATCH(P7, Scenarios!$C$7:$C$42, FALSE)), FALSE)), 0)</f>
        <v>0</v>
      </c>
      <c r="Q50" s="23">
        <f>IFERROR((HLOOKUP($F$5, Scenarios!$C$7:$AD$42, (MATCH(Q7, Scenarios!$C$7:$C$42, FALSE)), FALSE)), 0)</f>
        <v>0</v>
      </c>
      <c r="R50" s="23">
        <f>IFERROR((HLOOKUP($F$5, Scenarios!$C$7:$AD$42, (MATCH(R7, Scenarios!$C$7:$C$42, FALSE)), FALSE)), 0)</f>
        <v>0</v>
      </c>
      <c r="S50" s="23">
        <f>IFERROR((HLOOKUP($F$5, Scenarios!$C$7:$AD$42, (MATCH(S7, Scenarios!$C$7:$C$42, FALSE)), FALSE)), 0)</f>
        <v>0</v>
      </c>
      <c r="T50" s="23">
        <f>IFERROR((HLOOKUP($F$5, Scenarios!$C$7:$AD$42, (MATCH(T7, Scenarios!$C$7:$C$42, FALSE)), FALSE)), 0)</f>
        <v>0</v>
      </c>
      <c r="U50" s="23">
        <f>IFERROR((HLOOKUP($F$5, Scenarios!$C$7:$AD$42, (MATCH(U7, Scenarios!$C$7:$C$42, FALSE)), FALSE)), 0)</f>
        <v>0</v>
      </c>
      <c r="V50" s="23">
        <f>IFERROR((HLOOKUP($F$5, Scenarios!$C$7:$AD$42, (MATCH(V7, Scenarios!$C$7:$C$42, FALSE)), FALSE)), 0)</f>
        <v>0</v>
      </c>
      <c r="W50" s="23">
        <f>IFERROR((HLOOKUP($F$5, Scenarios!$C$7:$AD$42, (MATCH(W7, Scenarios!$C$7:$C$42, FALSE)), FALSE)), 0)</f>
        <v>0</v>
      </c>
      <c r="X50" s="23">
        <f>IFERROR((HLOOKUP($F$5, Scenarios!$C$7:$AD$42, (MATCH(X7, Scenarios!$C$7:$C$42, FALSE)), FALSE)), 0)</f>
        <v>0</v>
      </c>
      <c r="Y50" s="23">
        <f>IFERROR((HLOOKUP($F$5, Scenarios!$C$7:$AD$42, (MATCH(Y7, Scenarios!$C$7:$C$42, FALSE)), FALSE)), 0)</f>
        <v>0</v>
      </c>
      <c r="Z50" s="23">
        <f>IFERROR((HLOOKUP($F$5, Scenarios!$C$7:$AD$42, (MATCH(Z7, Scenarios!$C$7:$C$42, FALSE)), FALSE)), 0)</f>
        <v>0</v>
      </c>
      <c r="AA50" s="23">
        <f>IFERROR((HLOOKUP($F$5, Scenarios!$C$7:$AD$42, (MATCH(AA7, Scenarios!$C$7:$C$42, FALSE)), FALSE)), 0)</f>
        <v>0</v>
      </c>
      <c r="AB50" s="23">
        <f>IFERROR((HLOOKUP($F$5, Scenarios!$C$7:$AD$42, (MATCH(AB7, Scenarios!$C$7:$C$42, FALSE)), FALSE)), 0)</f>
        <v>0</v>
      </c>
      <c r="AC50" s="23">
        <f>IFERROR((HLOOKUP($F$5, Scenarios!$C$7:$AD$42, (MATCH(AC7, Scenarios!$C$7:$C$42, FALSE)), FALSE)), 0)</f>
        <v>0</v>
      </c>
      <c r="AD50" s="23">
        <f>IFERROR((HLOOKUP($F$5, Scenarios!$C$7:$AD$42, (MATCH(AD7, Scenarios!$C$7:$C$42, FALSE)), FALSE)), 0)</f>
        <v>0</v>
      </c>
      <c r="AE50" s="23">
        <f>IFERROR((HLOOKUP($F$5, Scenarios!$C$7:$AD$42, (MATCH(AE7, Scenarios!$C$7:$C$42, FALSE)), FALSE)), 0)</f>
        <v>0</v>
      </c>
      <c r="AF50" s="23">
        <f>IFERROR((HLOOKUP($F$5, Scenarios!$C$7:$AD$42, (MATCH(AF7, Scenarios!$C$7:$C$42, FALSE)), FALSE)), 0)</f>
        <v>0</v>
      </c>
      <c r="AG50" s="23">
        <f>IFERROR((HLOOKUP($F$5, Scenarios!$C$7:$AD$42, (MATCH(AG7, Scenarios!$C$7:$C$42, FALSE)), FALSE)), 0)</f>
        <v>0</v>
      </c>
      <c r="AH50" s="23">
        <f>IFERROR((HLOOKUP($F$5, Scenarios!$C$7:$AD$42, (MATCH(AH7, Scenarios!$C$7:$C$42, FALSE)), FALSE)), 0)</f>
        <v>0</v>
      </c>
      <c r="AI50" s="23">
        <f>IFERROR((HLOOKUP($F$5, Scenarios!$C$7:$AD$42, (MATCH(AI7, Scenarios!$C$7:$C$42, FALSE)), FALSE)), 0)</f>
        <v>0</v>
      </c>
      <c r="AJ50" s="23">
        <f>IFERROR((HLOOKUP($F$5, Scenarios!$C$7:$AD$42, (MATCH(AJ7, Scenarios!$C$7:$C$42, FALSE)), FALSE)), 0)</f>
        <v>0</v>
      </c>
      <c r="AK50" s="23">
        <f>IFERROR((HLOOKUP($F$5, Scenarios!$C$7:$AD$42, (MATCH(AK7, Scenarios!$C$7:$C$42, FALSE)), FALSE)), 0)</f>
        <v>0</v>
      </c>
      <c r="AL50" s="23">
        <f>IFERROR((HLOOKUP($F$5, Scenarios!$C$7:$AD$42, (MATCH(AL7, Scenarios!$C$7:$C$42, FALSE)), FALSE)), 0)</f>
        <v>0</v>
      </c>
      <c r="AM50" s="23">
        <f>IFERROR((HLOOKUP($F$5, Scenarios!$C$7:$AD$42, (MATCH(AM7, Scenarios!$C$7:$C$42, FALSE)), FALSE)), 0)</f>
        <v>0</v>
      </c>
      <c r="AN50" s="23">
        <f>IFERROR((HLOOKUP($F$5, Scenarios!$C$7:$AD$42, (MATCH(AN7, Scenarios!$C$7:$C$42, FALSE)), FALSE)), 0)</f>
        <v>0</v>
      </c>
      <c r="AO50" s="23">
        <f>IFERROR((HLOOKUP($F$5, Scenarios!$C$7:$AD$42, (MATCH(AO7, Scenarios!$C$7:$C$42, FALSE)), FALSE)), 0)</f>
        <v>0</v>
      </c>
      <c r="AP50" s="23">
        <f>IFERROR((HLOOKUP($F$5, Scenarios!$C$7:$AD$42, (MATCH(AP7, Scenarios!$C$7:$C$42, FALSE)), FALSE)), 0)</f>
        <v>0</v>
      </c>
      <c r="AQ50" s="23">
        <f>IFERROR((HLOOKUP($F$5, Scenarios!$C$7:$AD$42, (MATCH(AQ7, Scenarios!$C$7:$C$42, FALSE)), FALSE)), 0)</f>
        <v>0</v>
      </c>
      <c r="AR50" s="23">
        <f>IFERROR((HLOOKUP($F$5, Scenarios!$C$7:$AD$42, (MATCH(AR7, Scenarios!$C$7:$C$42, FALSE)), FALSE)), 0)</f>
        <v>0</v>
      </c>
      <c r="AS50" s="23">
        <f>IFERROR((HLOOKUP($F$5, Scenarios!$C$7:$AD$42, (MATCH(AS7, Scenarios!$C$7:$C$42, FALSE)), FALSE)), 0)</f>
        <v>0</v>
      </c>
      <c r="AT50" s="23">
        <f>IFERROR((HLOOKUP($F$5, Scenarios!$C$7:$AD$42, (MATCH(AT7, Scenarios!$C$7:$C$42, FALSE)), FALSE)), 0)</f>
        <v>0</v>
      </c>
      <c r="AU50" s="23">
        <f>IFERROR((HLOOKUP($F$5, Scenarios!$C$7:$AD$42, (MATCH(AU7, Scenarios!$C$7:$C$42, FALSE)), FALSE)), 0)</f>
        <v>0</v>
      </c>
      <c r="AV50" s="23">
        <f>IFERROR((HLOOKUP($F$5, Scenarios!$C$7:$AD$42, (MATCH(AV7, Scenarios!$C$7:$C$42, FALSE)), FALSE)), 0)</f>
        <v>0</v>
      </c>
      <c r="AW50" s="23">
        <f>IFERROR((HLOOKUP($F$5, Scenarios!$C$7:$AD$42, (MATCH(AW7, Scenarios!$C$7:$C$42, FALSE)), FALSE)), 0)</f>
        <v>0</v>
      </c>
      <c r="AX50" s="23">
        <f>IFERROR((HLOOKUP($F$5, Scenarios!$C$7:$AD$42, (MATCH(AX7, Scenarios!$C$7:$C$42, FALSE)), FALSE)), 0)</f>
        <v>0</v>
      </c>
      <c r="AY50" s="23">
        <f>IFERROR((HLOOKUP($F$5, Scenarios!$C$7:$AD$42, (MATCH(AY7, Scenarios!$C$7:$C$42, FALSE)), FALSE)), 0)</f>
        <v>0</v>
      </c>
      <c r="AZ50" s="23">
        <f>IFERROR((HLOOKUP($F$5, Scenarios!$C$7:$AD$42, (MATCH(AZ7, Scenarios!$C$7:$C$42, FALSE)), FALSE)), 0)</f>
        <v>0</v>
      </c>
      <c r="BA50" s="23">
        <f>IFERROR((HLOOKUP($F$5, Scenarios!$C$7:$AD$42, (MATCH(BA7, Scenarios!$C$7:$C$42, FALSE)), FALSE)), 0)</f>
        <v>0</v>
      </c>
      <c r="BB50" s="23">
        <f>IFERROR((HLOOKUP($F$5, Scenarios!$C$7:$AD$42, (MATCH(BB7, Scenarios!$C$7:$C$42, FALSE)), FALSE)), 0)</f>
        <v>0</v>
      </c>
      <c r="BC50" s="23">
        <f>IFERROR((HLOOKUP($F$5, Scenarios!$C$7:$AD$42, (MATCH(BC7, Scenarios!$C$7:$C$42, FALSE)), FALSE)), 0)</f>
        <v>0</v>
      </c>
      <c r="BD50" s="23">
        <f>IFERROR((HLOOKUP($F$5, Scenarios!$C$7:$AD$42, (MATCH(BD7, Scenarios!$C$7:$C$42, FALSE)), FALSE)), 0)</f>
        <v>0</v>
      </c>
      <c r="BE50" s="23">
        <f>IFERROR((HLOOKUP($F$5, Scenarios!$C$7:$AD$42, (MATCH(BE7, Scenarios!$C$7:$C$42, FALSE)), FALSE)), 0)</f>
        <v>0</v>
      </c>
      <c r="BF50" s="23">
        <f>IFERROR((HLOOKUP($F$5, Scenarios!$C$7:$AD$42, (MATCH(BF7, Scenarios!$C$7:$C$42, FALSE)), FALSE)), 0)</f>
        <v>0</v>
      </c>
      <c r="BG50" s="23">
        <f>IFERROR((HLOOKUP($F$5, Scenarios!$C$7:$AD$42, (MATCH(BG7, Scenarios!$C$7:$C$42, FALSE)), FALSE)), 0)</f>
        <v>0</v>
      </c>
      <c r="BH50" s="23">
        <f>IFERROR((HLOOKUP($F$5, Scenarios!$C$7:$AD$42, (MATCH(BH7, Scenarios!$C$7:$C$42, FALSE)), FALSE)), 0)</f>
        <v>0</v>
      </c>
      <c r="BI50" s="23">
        <f>IFERROR((HLOOKUP($F$5, Scenarios!$C$7:$AD$42, (MATCH(BI7, Scenarios!$C$7:$C$42, FALSE)), FALSE)), 0)</f>
        <v>0</v>
      </c>
      <c r="BJ50" s="23">
        <f>IFERROR((HLOOKUP($F$5, Scenarios!$C$7:$AD$42, (MATCH(BJ7, Scenarios!$C$7:$C$42, FALSE)), FALSE)), 0)</f>
        <v>0</v>
      </c>
      <c r="BK50" s="23">
        <f>IFERROR((HLOOKUP($F$5, Scenarios!$C$7:$AD$42, (MATCH(BK7, Scenarios!$C$7:$C$42, FALSE)), FALSE)), 0)</f>
        <v>0</v>
      </c>
      <c r="BL50" s="23">
        <f>IFERROR((HLOOKUP($F$5, Scenarios!$C$7:$AD$42, (MATCH(BL7, Scenarios!$C$7:$C$42, FALSE)), FALSE)), 0)</f>
        <v>0</v>
      </c>
      <c r="BM50" s="23">
        <f>IFERROR((HLOOKUP($F$5, Scenarios!$C$7:$AD$42, (MATCH(BM7, Scenarios!$C$7:$C$42, FALSE)), FALSE)), 0)</f>
        <v>0</v>
      </c>
      <c r="BN50" s="23"/>
      <c r="BO50" s="23"/>
      <c r="BP50" s="23"/>
      <c r="BQ50" s="23"/>
      <c r="BR50" s="23"/>
      <c r="BS50" s="23"/>
    </row>
    <row r="51" spans="1:71" s="23" customFormat="1" x14ac:dyDescent="0.35">
      <c r="A51" s="129"/>
      <c r="B51" s="26"/>
      <c r="C51" s="103"/>
      <c r="D51" s="27"/>
    </row>
    <row r="52" spans="1:71" s="9" customFormat="1" ht="11.25" x14ac:dyDescent="0.3">
      <c r="B52" s="9" t="s">
        <v>128</v>
      </c>
      <c r="C52" s="103">
        <f>SUM(E52:BM52)</f>
        <v>-167500</v>
      </c>
      <c r="E52" s="33">
        <f t="shared" ref="E52:AJ52" si="16">-SUM(E47:E51)</f>
        <v>-167500</v>
      </c>
      <c r="F52" s="33">
        <f t="shared" si="16"/>
        <v>0</v>
      </c>
      <c r="G52" s="33">
        <f t="shared" si="16"/>
        <v>0</v>
      </c>
      <c r="H52" s="33">
        <f t="shared" si="16"/>
        <v>0</v>
      </c>
      <c r="I52" s="33">
        <f t="shared" si="16"/>
        <v>0</v>
      </c>
      <c r="J52" s="33">
        <f t="shared" si="16"/>
        <v>0</v>
      </c>
      <c r="K52" s="33">
        <f t="shared" si="16"/>
        <v>0</v>
      </c>
      <c r="L52" s="33">
        <f t="shared" si="16"/>
        <v>0</v>
      </c>
      <c r="M52" s="33">
        <f t="shared" si="16"/>
        <v>0</v>
      </c>
      <c r="N52" s="33">
        <f t="shared" si="16"/>
        <v>0</v>
      </c>
      <c r="O52" s="33">
        <f t="shared" si="16"/>
        <v>0</v>
      </c>
      <c r="P52" s="33">
        <f t="shared" si="16"/>
        <v>0</v>
      </c>
      <c r="Q52" s="33">
        <f t="shared" si="16"/>
        <v>0</v>
      </c>
      <c r="R52" s="33">
        <f t="shared" si="16"/>
        <v>0</v>
      </c>
      <c r="S52" s="33">
        <f t="shared" si="16"/>
        <v>0</v>
      </c>
      <c r="T52" s="33">
        <f t="shared" si="16"/>
        <v>0</v>
      </c>
      <c r="U52" s="33">
        <f t="shared" si="16"/>
        <v>0</v>
      </c>
      <c r="V52" s="33">
        <f t="shared" si="16"/>
        <v>0</v>
      </c>
      <c r="W52" s="33">
        <f t="shared" si="16"/>
        <v>0</v>
      </c>
      <c r="X52" s="33">
        <f t="shared" si="16"/>
        <v>0</v>
      </c>
      <c r="Y52" s="33">
        <f t="shared" si="16"/>
        <v>0</v>
      </c>
      <c r="Z52" s="33">
        <f t="shared" si="16"/>
        <v>0</v>
      </c>
      <c r="AA52" s="33">
        <f t="shared" si="16"/>
        <v>0</v>
      </c>
      <c r="AB52" s="33">
        <f t="shared" si="16"/>
        <v>0</v>
      </c>
      <c r="AC52" s="33">
        <f t="shared" si="16"/>
        <v>0</v>
      </c>
      <c r="AD52" s="33">
        <f t="shared" si="16"/>
        <v>0</v>
      </c>
      <c r="AE52" s="33">
        <f t="shared" si="16"/>
        <v>0</v>
      </c>
      <c r="AF52" s="33">
        <f t="shared" si="16"/>
        <v>0</v>
      </c>
      <c r="AG52" s="33">
        <f t="shared" si="16"/>
        <v>0</v>
      </c>
      <c r="AH52" s="33">
        <f t="shared" si="16"/>
        <v>0</v>
      </c>
      <c r="AI52" s="33">
        <f t="shared" si="16"/>
        <v>0</v>
      </c>
      <c r="AJ52" s="33">
        <f t="shared" si="16"/>
        <v>0</v>
      </c>
      <c r="AK52" s="33">
        <f t="shared" ref="AK52:BM52" si="17">-SUM(AK47:AK51)</f>
        <v>0</v>
      </c>
      <c r="AL52" s="33">
        <f t="shared" si="17"/>
        <v>0</v>
      </c>
      <c r="AM52" s="33">
        <f t="shared" si="17"/>
        <v>0</v>
      </c>
      <c r="AN52" s="33">
        <f t="shared" si="17"/>
        <v>0</v>
      </c>
      <c r="AO52" s="33">
        <f t="shared" si="17"/>
        <v>0</v>
      </c>
      <c r="AP52" s="33">
        <f t="shared" si="17"/>
        <v>0</v>
      </c>
      <c r="AQ52" s="33">
        <f t="shared" si="17"/>
        <v>0</v>
      </c>
      <c r="AR52" s="33">
        <f t="shared" si="17"/>
        <v>0</v>
      </c>
      <c r="AS52" s="33">
        <f t="shared" si="17"/>
        <v>0</v>
      </c>
      <c r="AT52" s="33">
        <f t="shared" si="17"/>
        <v>0</v>
      </c>
      <c r="AU52" s="33">
        <f t="shared" si="17"/>
        <v>0</v>
      </c>
      <c r="AV52" s="33">
        <f t="shared" si="17"/>
        <v>0</v>
      </c>
      <c r="AW52" s="33">
        <f t="shared" si="17"/>
        <v>0</v>
      </c>
      <c r="AX52" s="33">
        <f t="shared" si="17"/>
        <v>0</v>
      </c>
      <c r="AY52" s="33">
        <f t="shared" si="17"/>
        <v>0</v>
      </c>
      <c r="AZ52" s="33">
        <f t="shared" si="17"/>
        <v>0</v>
      </c>
      <c r="BA52" s="33">
        <f t="shared" si="17"/>
        <v>0</v>
      </c>
      <c r="BB52" s="33">
        <f t="shared" si="17"/>
        <v>0</v>
      </c>
      <c r="BC52" s="33">
        <f t="shared" si="17"/>
        <v>0</v>
      </c>
      <c r="BD52" s="33">
        <f t="shared" si="17"/>
        <v>0</v>
      </c>
      <c r="BE52" s="33">
        <f t="shared" si="17"/>
        <v>0</v>
      </c>
      <c r="BF52" s="33">
        <f t="shared" si="17"/>
        <v>0</v>
      </c>
      <c r="BG52" s="33">
        <f t="shared" si="17"/>
        <v>0</v>
      </c>
      <c r="BH52" s="33">
        <f t="shared" si="17"/>
        <v>0</v>
      </c>
      <c r="BI52" s="33">
        <f t="shared" si="17"/>
        <v>0</v>
      </c>
      <c r="BJ52" s="33">
        <f t="shared" si="17"/>
        <v>0</v>
      </c>
      <c r="BK52" s="33">
        <f t="shared" si="17"/>
        <v>0</v>
      </c>
      <c r="BL52" s="33">
        <f t="shared" si="17"/>
        <v>0</v>
      </c>
      <c r="BM52" s="33">
        <f t="shared" si="17"/>
        <v>0</v>
      </c>
    </row>
    <row r="53" spans="1:71" s="9" customFormat="1" ht="11.25" x14ac:dyDescent="0.3">
      <c r="C53" s="10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row>
    <row r="54" spans="1:71" s="28" customFormat="1" x14ac:dyDescent="0.35">
      <c r="A54" s="4"/>
      <c r="B54" s="29" t="s">
        <v>129</v>
      </c>
      <c r="C54" s="108"/>
    </row>
    <row r="55" spans="1:71" x14ac:dyDescent="0.35">
      <c r="B55" s="4" t="s">
        <v>130</v>
      </c>
      <c r="C55" s="103">
        <f>SUM(E55:BM55)</f>
        <v>0</v>
      </c>
      <c r="E55" s="40">
        <v>0</v>
      </c>
    </row>
    <row r="56" spans="1:71" x14ac:dyDescent="0.35">
      <c r="B56" s="47" t="s">
        <v>131</v>
      </c>
      <c r="C56" s="109"/>
      <c r="E56" s="4">
        <f>IFERROR(HLOOKUP(B56, 'Lookups references'!$M$7:P13, MATCH('Projections - Twiggs steel'!#REF!, 'Lookups references'!$M$7:M13, FALSE), FALSE),0)</f>
        <v>0</v>
      </c>
      <c r="F56" s="5">
        <f>E56*(1+Scenarios!$Q$32)</f>
        <v>0</v>
      </c>
      <c r="G56" s="5">
        <f>F56*(1+Scenarios!$Q$32)</f>
        <v>0</v>
      </c>
      <c r="H56" s="5">
        <f>G56*(1+Scenarios!$Q$32)</f>
        <v>0</v>
      </c>
      <c r="I56" s="5">
        <f>H56*(1+Scenarios!$Q$32)</f>
        <v>0</v>
      </c>
      <c r="J56" s="5">
        <f>I56*(1+Scenarios!$Q$32)</f>
        <v>0</v>
      </c>
      <c r="K56" s="5">
        <f>J56*(1+Scenarios!$Q$32)</f>
        <v>0</v>
      </c>
      <c r="L56" s="5">
        <f>K56*(1+Scenarios!$Q$32)</f>
        <v>0</v>
      </c>
      <c r="M56" s="5">
        <f>L56*(1+Scenarios!$Q$32)</f>
        <v>0</v>
      </c>
      <c r="N56" s="5">
        <f>M56*(1+Scenarios!$Q$32)</f>
        <v>0</v>
      </c>
      <c r="O56" s="5">
        <f>N56*(1+Scenarios!$Q$32)</f>
        <v>0</v>
      </c>
      <c r="P56" s="5">
        <f>O56*(1+Scenarios!$Q$32)</f>
        <v>0</v>
      </c>
      <c r="Q56" s="5">
        <f>P56*(1+Scenarios!$Q$32)</f>
        <v>0</v>
      </c>
      <c r="R56" s="5">
        <f>Q56*(1+Scenarios!$Q$32)</f>
        <v>0</v>
      </c>
      <c r="S56" s="5">
        <f>R56*(1+Scenarios!$Q$32)</f>
        <v>0</v>
      </c>
      <c r="T56" s="5">
        <f>S56*(1+Scenarios!$Q$32)</f>
        <v>0</v>
      </c>
      <c r="U56" s="5">
        <f>T56*(1+Scenarios!$Q$32)</f>
        <v>0</v>
      </c>
      <c r="V56" s="5">
        <f>U56*(1+Scenarios!$Q$32)</f>
        <v>0</v>
      </c>
      <c r="W56" s="5">
        <f>V56*(1+Scenarios!$Q$32)</f>
        <v>0</v>
      </c>
      <c r="X56" s="5">
        <f>W56*(1+Scenarios!$Q$32)</f>
        <v>0</v>
      </c>
      <c r="Y56" s="5">
        <f>X56*(1+Scenarios!$Q$32)</f>
        <v>0</v>
      </c>
      <c r="Z56" s="5">
        <f>Y56*(1+Scenarios!$Q$32)</f>
        <v>0</v>
      </c>
      <c r="AA56" s="5">
        <f>Z56*(1+Scenarios!$Q$32)</f>
        <v>0</v>
      </c>
      <c r="AB56" s="5">
        <f>AA56*(1+Scenarios!$Q$32)</f>
        <v>0</v>
      </c>
      <c r="AC56" s="5">
        <f>AB56*(1+Scenarios!$Q$32)</f>
        <v>0</v>
      </c>
      <c r="AD56" s="5">
        <f>AC56*(1+Scenarios!$Q$32)</f>
        <v>0</v>
      </c>
      <c r="AE56" s="5">
        <f>AD56*(1+Scenarios!$Q$32)</f>
        <v>0</v>
      </c>
      <c r="AF56" s="5">
        <f>AE56*(1+Scenarios!$Q$32)</f>
        <v>0</v>
      </c>
      <c r="AG56" s="5">
        <f>AF56*(1+Scenarios!$Q$32)</f>
        <v>0</v>
      </c>
      <c r="AH56" s="5">
        <f>AG56*(1+Scenarios!$Q$32)</f>
        <v>0</v>
      </c>
      <c r="AI56" s="5">
        <f>AH56*(1+Scenarios!$Q$32)</f>
        <v>0</v>
      </c>
      <c r="AJ56" s="5">
        <f>AI56*(1+Scenarios!$Q$32)</f>
        <v>0</v>
      </c>
      <c r="AK56" s="5">
        <f>AJ56*(1+Scenarios!$Q$32)</f>
        <v>0</v>
      </c>
      <c r="AL56" s="5">
        <f>AK56*(1+Scenarios!$Q$32)</f>
        <v>0</v>
      </c>
      <c r="AM56" s="5">
        <f>AL56*(1+Scenarios!$Q$32)</f>
        <v>0</v>
      </c>
      <c r="AN56" s="5">
        <f>AM56*(1+Scenarios!$Q$32)</f>
        <v>0</v>
      </c>
      <c r="AO56" s="5">
        <f>AN56*(1+Scenarios!$Q$32)</f>
        <v>0</v>
      </c>
      <c r="AP56" s="5">
        <f>AO56*(1+Scenarios!$Q$32)</f>
        <v>0</v>
      </c>
      <c r="AQ56" s="5">
        <f>AP56*(1+Scenarios!$Q$32)</f>
        <v>0</v>
      </c>
      <c r="AR56" s="5">
        <f>AQ56*(1+Scenarios!$Q$32)</f>
        <v>0</v>
      </c>
      <c r="AS56" s="5">
        <f>AR56*(1+Scenarios!$Q$32)</f>
        <v>0</v>
      </c>
      <c r="AT56" s="5">
        <f>AS56*(1+Scenarios!$Q$32)</f>
        <v>0</v>
      </c>
      <c r="AU56" s="5">
        <f>AT56*(1+Scenarios!$Q$32)</f>
        <v>0</v>
      </c>
      <c r="AV56" s="5">
        <f>AU56*(1+Scenarios!$Q$32)</f>
        <v>0</v>
      </c>
      <c r="AW56" s="5">
        <f>AV56*(1+Scenarios!$Q$32)</f>
        <v>0</v>
      </c>
      <c r="AX56" s="5">
        <f>AW56*(1+Scenarios!$Q$32)</f>
        <v>0</v>
      </c>
      <c r="AY56" s="5">
        <f>AX56*(1+Scenarios!$Q$32)</f>
        <v>0</v>
      </c>
      <c r="AZ56" s="5">
        <f>AY56*(1+Scenarios!$Q$32)</f>
        <v>0</v>
      </c>
      <c r="BA56" s="5">
        <f>AZ56*(1+Scenarios!$Q$32)</f>
        <v>0</v>
      </c>
      <c r="BB56" s="5">
        <f>BA56*(1+Scenarios!$Q$32)</f>
        <v>0</v>
      </c>
      <c r="BC56" s="5">
        <f>BB56*(1+Scenarios!$Q$32)</f>
        <v>0</v>
      </c>
      <c r="BD56" s="5">
        <f>BC56*(1+Scenarios!$Q$32)</f>
        <v>0</v>
      </c>
      <c r="BE56" s="5">
        <f>BD56*(1+Scenarios!$Q$32)</f>
        <v>0</v>
      </c>
      <c r="BF56" s="5">
        <f>BE56*(1+Scenarios!$Q$32)</f>
        <v>0</v>
      </c>
      <c r="BG56" s="5">
        <f>BF56*(1+Scenarios!$Q$32)</f>
        <v>0</v>
      </c>
      <c r="BH56" s="5">
        <f>BG56*(1+Scenarios!$Q$32)</f>
        <v>0</v>
      </c>
      <c r="BI56" s="5">
        <f>BH56*(1+Scenarios!$Q$32)</f>
        <v>0</v>
      </c>
      <c r="BJ56" s="5">
        <f>BI56*(1+Scenarios!$Q$32)</f>
        <v>0</v>
      </c>
      <c r="BK56" s="5">
        <f>BJ56*(1+Scenarios!$Q$32)</f>
        <v>0</v>
      </c>
      <c r="BL56" s="5">
        <f>BK56*(1+Scenarios!$Q$32)</f>
        <v>0</v>
      </c>
      <c r="BM56" s="5">
        <f>BL56*(1+Scenarios!$Q$32)</f>
        <v>0</v>
      </c>
    </row>
    <row r="57" spans="1:71" x14ac:dyDescent="0.35">
      <c r="B57" s="47" t="s">
        <v>132</v>
      </c>
      <c r="C57" s="103"/>
      <c r="E57" s="4">
        <f>IFERROR(HLOOKUP($B$57, 'Lookups references'!$M$7:P14, MATCH('Projections - Twiggs steel'!#REF!, 'Lookups references'!$M$7:$M$14, FALSE), FALSE),0)</f>
        <v>0</v>
      </c>
      <c r="F57" s="4">
        <f>IFERROR(HLOOKUP($B$57, 'Lookups references'!$M$7:Q14, MATCH('Projections - Twiggs steel'!#REF!, 'Lookups references'!$M$7:$M$14, FALSE), FALSE),0)</f>
        <v>0</v>
      </c>
      <c r="G57" s="4">
        <f>IFERROR(HLOOKUP($B$57, 'Lookups references'!$M$7:R14, MATCH('Projections - Twiggs steel'!#REF!, 'Lookups references'!$M$7:$M$14, FALSE), FALSE),0)</f>
        <v>0</v>
      </c>
      <c r="H57" s="4">
        <f>IFERROR(HLOOKUP($B$57, 'Lookups references'!$M$7:S14, MATCH('Projections - Twiggs steel'!#REF!, 'Lookups references'!$M$7:$M$14, FALSE), FALSE),0)</f>
        <v>0</v>
      </c>
      <c r="I57" s="4">
        <f>IFERROR(HLOOKUP($B$57, 'Lookups references'!$M$7:T14, MATCH('Projections - Twiggs steel'!#REF!, 'Lookups references'!$M$7:$M$14, FALSE), FALSE),0)</f>
        <v>0</v>
      </c>
      <c r="J57" s="4">
        <f>IFERROR(HLOOKUP($B$57, 'Lookups references'!$M$7:U14, MATCH('Projections - Twiggs steel'!#REF!, 'Lookups references'!$M$7:$M$14, FALSE), FALSE),0)</f>
        <v>0</v>
      </c>
      <c r="K57" s="4">
        <f>IFERROR(HLOOKUP($B$57, 'Lookups references'!$M$7:V14, MATCH('Projections - Twiggs steel'!#REF!, 'Lookups references'!$M$7:$M$14, FALSE), FALSE),0)</f>
        <v>0</v>
      </c>
      <c r="L57" s="4">
        <f>IFERROR(HLOOKUP($B$57, 'Lookups references'!$M$7:W14, MATCH('Projections - Twiggs steel'!#REF!, 'Lookups references'!$M$7:$M$14, FALSE), FALSE),0)</f>
        <v>0</v>
      </c>
      <c r="M57" s="4">
        <f>IFERROR(HLOOKUP($B$57, 'Lookups references'!$M$7:X14, MATCH('Projections - Twiggs steel'!#REF!, 'Lookups references'!$M$7:$M$14, FALSE), FALSE),0)</f>
        <v>0</v>
      </c>
      <c r="N57" s="4">
        <f>IFERROR(HLOOKUP($B$57, 'Lookups references'!$M$7:Y14, MATCH('Projections - Twiggs steel'!#REF!, 'Lookups references'!$M$7:$M$14, FALSE), FALSE),0)</f>
        <v>0</v>
      </c>
      <c r="O57" s="4">
        <f>IFERROR(HLOOKUP($B$57, 'Lookups references'!$M$7:Z14, MATCH('Projections - Twiggs steel'!#REF!, 'Lookups references'!$M$7:$M$14, FALSE), FALSE),0)</f>
        <v>0</v>
      </c>
      <c r="P57" s="4">
        <f>IFERROR(HLOOKUP($B$57, 'Lookups references'!$M$7:AA14, MATCH('Projections - Twiggs steel'!#REF!, 'Lookups references'!$M$7:$M$14, FALSE), FALSE),0)</f>
        <v>0</v>
      </c>
      <c r="Q57" s="4">
        <f>IFERROR(HLOOKUP($B$57, 'Lookups references'!$M$7:AB14, MATCH('Projections - Twiggs steel'!#REF!, 'Lookups references'!$M$7:$M$14, FALSE), FALSE),0)</f>
        <v>0</v>
      </c>
      <c r="R57" s="4">
        <f>IFERROR(HLOOKUP($B$57, 'Lookups references'!$M$7:AC14, MATCH('Projections - Twiggs steel'!#REF!, 'Lookups references'!$M$7:$M$14, FALSE), FALSE),0)</f>
        <v>0</v>
      </c>
      <c r="S57" s="4">
        <f>IFERROR(HLOOKUP($B$57, 'Lookups references'!$M$7:AD14, MATCH('Projections - Twiggs steel'!#REF!, 'Lookups references'!$M$7:$M$14, FALSE), FALSE),0)</f>
        <v>0</v>
      </c>
      <c r="T57" s="4">
        <f>IFERROR(HLOOKUP($B$57, 'Lookups references'!$M$7:AE14, MATCH('Projections - Twiggs steel'!#REF!, 'Lookups references'!$M$7:$M$14, FALSE), FALSE),0)</f>
        <v>0</v>
      </c>
      <c r="U57" s="4">
        <f>IFERROR(HLOOKUP($B$57, 'Lookups references'!$M$7:AF14, MATCH('Projections - Twiggs steel'!#REF!, 'Lookups references'!$M$7:$M$14, FALSE), FALSE),0)</f>
        <v>0</v>
      </c>
      <c r="V57" s="4">
        <f>IFERROR(HLOOKUP($B$57, 'Lookups references'!$M$7:AG14, MATCH('Projections - Twiggs steel'!#REF!, 'Lookups references'!$M$7:$M$14, FALSE), FALSE),0)</f>
        <v>0</v>
      </c>
      <c r="W57" s="4">
        <f>IFERROR(HLOOKUP($B$57, 'Lookups references'!$M$7:AH14, MATCH('Projections - Twiggs steel'!#REF!, 'Lookups references'!$M$7:$M$14, FALSE), FALSE),0)</f>
        <v>0</v>
      </c>
      <c r="X57" s="4">
        <f>IFERROR(HLOOKUP($B$57, 'Lookups references'!$M$7:AI14, MATCH('Projections - Twiggs steel'!#REF!, 'Lookups references'!$M$7:$M$14, FALSE), FALSE),0)</f>
        <v>0</v>
      </c>
      <c r="Y57" s="4">
        <f>IFERROR(HLOOKUP($B$57, 'Lookups references'!$M$7:AJ14, MATCH('Projections - Twiggs steel'!#REF!, 'Lookups references'!$M$7:$M$14, FALSE), FALSE),0)</f>
        <v>0</v>
      </c>
      <c r="Z57" s="4">
        <f>IFERROR(HLOOKUP($B$57, 'Lookups references'!$M$7:AK14, MATCH('Projections - Twiggs steel'!#REF!, 'Lookups references'!$M$7:$M$14, FALSE), FALSE),0)</f>
        <v>0</v>
      </c>
      <c r="AA57" s="4">
        <f>IFERROR(HLOOKUP($B$57, 'Lookups references'!$M$7:AL14, MATCH('Projections - Twiggs steel'!#REF!, 'Lookups references'!$M$7:$M$14, FALSE), FALSE),0)</f>
        <v>0</v>
      </c>
      <c r="AB57" s="4">
        <f>IFERROR(HLOOKUP($B$57, 'Lookups references'!$M$7:AM14, MATCH('Projections - Twiggs steel'!#REF!, 'Lookups references'!$M$7:$M$14, FALSE), FALSE),0)</f>
        <v>0</v>
      </c>
      <c r="AC57" s="4">
        <f>IFERROR(HLOOKUP($B$57, 'Lookups references'!$M$7:AN14, MATCH('Projections - Twiggs steel'!#REF!, 'Lookups references'!$M$7:$M$14, FALSE), FALSE),0)</f>
        <v>0</v>
      </c>
      <c r="AD57" s="4">
        <f>IFERROR(HLOOKUP($B$57, 'Lookups references'!$M$7:AO14, MATCH('Projections - Twiggs steel'!#REF!, 'Lookups references'!$M$7:$M$14, FALSE), FALSE),0)</f>
        <v>0</v>
      </c>
      <c r="AE57" s="4">
        <f>IFERROR(HLOOKUP($B$57, 'Lookups references'!$M$7:AP14, MATCH('Projections - Twiggs steel'!#REF!, 'Lookups references'!$M$7:$M$14, FALSE), FALSE),0)</f>
        <v>0</v>
      </c>
      <c r="AF57" s="4">
        <f>IFERROR(HLOOKUP($B$57, 'Lookups references'!$M$7:AQ14, MATCH('Projections - Twiggs steel'!#REF!, 'Lookups references'!$M$7:$M$14, FALSE), FALSE),0)</f>
        <v>0</v>
      </c>
      <c r="AG57" s="4">
        <f>IFERROR(HLOOKUP($B$57, 'Lookups references'!$M$7:AR14, MATCH('Projections - Twiggs steel'!#REF!, 'Lookups references'!$M$7:$M$14, FALSE), FALSE),0)</f>
        <v>0</v>
      </c>
      <c r="AH57" s="4">
        <f>IFERROR(HLOOKUP($B$57, 'Lookups references'!$M$7:AS14, MATCH('Projections - Twiggs steel'!#REF!, 'Lookups references'!$M$7:$M$14, FALSE), FALSE),0)</f>
        <v>0</v>
      </c>
      <c r="AI57" s="4">
        <f>IFERROR(HLOOKUP($B$57, 'Lookups references'!$M$7:AT14, MATCH('Projections - Twiggs steel'!#REF!, 'Lookups references'!$M$7:$M$14, FALSE), FALSE),0)</f>
        <v>0</v>
      </c>
      <c r="AJ57" s="4">
        <f>IFERROR(HLOOKUP($B$57, 'Lookups references'!$M$7:AU14, MATCH('Projections - Twiggs steel'!#REF!, 'Lookups references'!$M$7:$M$14, FALSE), FALSE),0)</f>
        <v>0</v>
      </c>
      <c r="AK57" s="4">
        <f>IFERROR(HLOOKUP($B$57, 'Lookups references'!$M$7:AV14, MATCH('Projections - Twiggs steel'!#REF!, 'Lookups references'!$M$7:$M$14, FALSE), FALSE),0)</f>
        <v>0</v>
      </c>
      <c r="AL57" s="4">
        <f>IFERROR(HLOOKUP($B$57, 'Lookups references'!$M$7:AW14, MATCH('Projections - Twiggs steel'!#REF!, 'Lookups references'!$M$7:$M$14, FALSE), FALSE),0)</f>
        <v>0</v>
      </c>
      <c r="AM57" s="4">
        <f>IFERROR(HLOOKUP($B$57, 'Lookups references'!$M$7:AX14, MATCH('Projections - Twiggs steel'!#REF!, 'Lookups references'!$M$7:$M$14, FALSE), FALSE),0)</f>
        <v>0</v>
      </c>
      <c r="AN57" s="4">
        <f>IFERROR(HLOOKUP($B$57, 'Lookups references'!$M$7:AY14, MATCH('Projections - Twiggs steel'!#REF!, 'Lookups references'!$M$7:$M$14, FALSE), FALSE),0)</f>
        <v>0</v>
      </c>
      <c r="AO57" s="4">
        <f>IFERROR(HLOOKUP($B$57, 'Lookups references'!$M$7:AZ14, MATCH('Projections - Twiggs steel'!#REF!, 'Lookups references'!$M$7:$M$14, FALSE), FALSE),0)</f>
        <v>0</v>
      </c>
      <c r="AP57" s="4">
        <f>IFERROR(HLOOKUP($B$57, 'Lookups references'!$M$7:BA14, MATCH('Projections - Twiggs steel'!#REF!, 'Lookups references'!$M$7:$M$14, FALSE), FALSE),0)</f>
        <v>0</v>
      </c>
      <c r="AQ57" s="4">
        <f>IFERROR(HLOOKUP($B$57, 'Lookups references'!$M$7:BB14, MATCH('Projections - Twiggs steel'!#REF!, 'Lookups references'!$M$7:$M$14, FALSE), FALSE),0)</f>
        <v>0</v>
      </c>
      <c r="AR57" s="4">
        <f>IFERROR(HLOOKUP($B$57, 'Lookups references'!$M$7:BC14, MATCH('Projections - Twiggs steel'!#REF!, 'Lookups references'!$M$7:$M$14, FALSE), FALSE),0)</f>
        <v>0</v>
      </c>
      <c r="AS57" s="4">
        <f>IFERROR(HLOOKUP($B$57, 'Lookups references'!$M$7:BD14, MATCH('Projections - Twiggs steel'!#REF!, 'Lookups references'!$M$7:$M$14, FALSE), FALSE),0)</f>
        <v>0</v>
      </c>
      <c r="AT57" s="4">
        <f>IFERROR(HLOOKUP($B$57, 'Lookups references'!$M$7:BE14, MATCH('Projections - Twiggs steel'!#REF!, 'Lookups references'!$M$7:$M$14, FALSE), FALSE),0)</f>
        <v>0</v>
      </c>
      <c r="AU57" s="4">
        <f>IFERROR(HLOOKUP($B$57, 'Lookups references'!$M$7:BF14, MATCH('Projections - Twiggs steel'!#REF!, 'Lookups references'!$M$7:$M$14, FALSE), FALSE),0)</f>
        <v>0</v>
      </c>
      <c r="AV57" s="4">
        <f>IFERROR(HLOOKUP($B$57, 'Lookups references'!$M$7:BG14, MATCH('Projections - Twiggs steel'!#REF!, 'Lookups references'!$M$7:$M$14, FALSE), FALSE),0)</f>
        <v>0</v>
      </c>
      <c r="AW57" s="4">
        <f>IFERROR(HLOOKUP($B$57, 'Lookups references'!$M$7:BH14, MATCH('Projections - Twiggs steel'!#REF!, 'Lookups references'!$M$7:$M$14, FALSE), FALSE),0)</f>
        <v>0</v>
      </c>
      <c r="AX57" s="4">
        <f>IFERROR(HLOOKUP($B$57, 'Lookups references'!$M$7:BI14, MATCH('Projections - Twiggs steel'!#REF!, 'Lookups references'!$M$7:$M$14, FALSE), FALSE),0)</f>
        <v>0</v>
      </c>
      <c r="AY57" s="4">
        <f>IFERROR(HLOOKUP($B$57, 'Lookups references'!$M$7:BJ14, MATCH('Projections - Twiggs steel'!#REF!, 'Lookups references'!$M$7:$M$14, FALSE), FALSE),0)</f>
        <v>0</v>
      </c>
      <c r="AZ57" s="4">
        <f>IFERROR(HLOOKUP($B$57, 'Lookups references'!$M$7:BK14, MATCH('Projections - Twiggs steel'!#REF!, 'Lookups references'!$M$7:$M$14, FALSE), FALSE),0)</f>
        <v>0</v>
      </c>
      <c r="BA57" s="4">
        <f>IFERROR(HLOOKUP($B$57, 'Lookups references'!$M$7:BL14, MATCH('Projections - Twiggs steel'!#REF!, 'Lookups references'!$M$7:$M$14, FALSE), FALSE),0)</f>
        <v>0</v>
      </c>
      <c r="BB57" s="4">
        <f>IFERROR(HLOOKUP($B$57, 'Lookups references'!$M$7:BM14, MATCH('Projections - Twiggs steel'!#REF!, 'Lookups references'!$M$7:$M$14, FALSE), FALSE),0)</f>
        <v>0</v>
      </c>
      <c r="BC57" s="4">
        <f>IFERROR(HLOOKUP($B$57, 'Lookups references'!$M$7:BN14, MATCH('Projections - Twiggs steel'!#REF!, 'Lookups references'!$M$7:$M$14, FALSE), FALSE),0)</f>
        <v>0</v>
      </c>
      <c r="BD57" s="4">
        <f>IFERROR(HLOOKUP($B$57, 'Lookups references'!$M$7:BO14, MATCH('Projections - Twiggs steel'!#REF!, 'Lookups references'!$M$7:$M$14, FALSE), FALSE),0)</f>
        <v>0</v>
      </c>
      <c r="BE57" s="4">
        <f>IFERROR(HLOOKUP($B$57, 'Lookups references'!$M$7:BP14, MATCH('Projections - Twiggs steel'!#REF!, 'Lookups references'!$M$7:$M$14, FALSE), FALSE),0)</f>
        <v>0</v>
      </c>
      <c r="BF57" s="4">
        <f>IFERROR(HLOOKUP($B$57, 'Lookups references'!$M$7:BQ14, MATCH('Projections - Twiggs steel'!#REF!, 'Lookups references'!$M$7:$M$14, FALSE), FALSE),0)</f>
        <v>0</v>
      </c>
      <c r="BG57" s="4">
        <f>IFERROR(HLOOKUP($B$57, 'Lookups references'!$M$7:BR14, MATCH('Projections - Twiggs steel'!#REF!, 'Lookups references'!$M$7:$M$14, FALSE), FALSE),0)</f>
        <v>0</v>
      </c>
      <c r="BH57" s="4">
        <f>IFERROR(HLOOKUP($B$57, 'Lookups references'!$M$7:BS14, MATCH('Projections - Twiggs steel'!#REF!, 'Lookups references'!$M$7:$M$14, FALSE), FALSE),0)</f>
        <v>0</v>
      </c>
      <c r="BI57" s="4">
        <f>IFERROR(HLOOKUP($B$57, 'Lookups references'!$M$7:BT14, MATCH('Projections - Twiggs steel'!#REF!, 'Lookups references'!$M$7:$M$14, FALSE), FALSE),0)</f>
        <v>0</v>
      </c>
      <c r="BJ57" s="4">
        <f>IFERROR(HLOOKUP($B$57, 'Lookups references'!$M$7:BU14, MATCH('Projections - Twiggs steel'!#REF!, 'Lookups references'!$M$7:$M$14, FALSE), FALSE),0)</f>
        <v>0</v>
      </c>
      <c r="BK57" s="4">
        <f>IFERROR(HLOOKUP($B$57, 'Lookups references'!$M$7:BV14, MATCH('Projections - Twiggs steel'!#REF!, 'Lookups references'!$M$7:$M$14, FALSE), FALSE),0)</f>
        <v>0</v>
      </c>
      <c r="BL57" s="4">
        <f>IFERROR(HLOOKUP($B$57, 'Lookups references'!$M$7:BW14, MATCH('Projections - Twiggs steel'!#REF!, 'Lookups references'!$M$7:$M$14, FALSE), FALSE),0)</f>
        <v>0</v>
      </c>
      <c r="BM57" s="4">
        <f>IFERROR(HLOOKUP($B$57, 'Lookups references'!$M$7:BX14, MATCH('Projections - Twiggs steel'!#REF!, 'Lookups references'!$M$7:$M$14, FALSE), FALSE),0)</f>
        <v>0</v>
      </c>
    </row>
    <row r="58" spans="1:71" s="64" customFormat="1" x14ac:dyDescent="0.35">
      <c r="B58" s="65" t="s">
        <v>133</v>
      </c>
      <c r="C58" s="103">
        <f>SUM(E58:BM58)</f>
        <v>0</v>
      </c>
      <c r="E58" s="64">
        <f t="shared" ref="E58:BM58" si="18">IF(E7&lt;E57, E56*E17*1000/100, 0)</f>
        <v>0</v>
      </c>
      <c r="F58" s="64">
        <f t="shared" si="18"/>
        <v>0</v>
      </c>
      <c r="G58" s="64">
        <f t="shared" si="18"/>
        <v>0</v>
      </c>
      <c r="H58" s="64">
        <f t="shared" si="18"/>
        <v>0</v>
      </c>
      <c r="I58" s="64">
        <f t="shared" si="18"/>
        <v>0</v>
      </c>
      <c r="J58" s="64">
        <f t="shared" si="18"/>
        <v>0</v>
      </c>
      <c r="K58" s="64">
        <f t="shared" si="18"/>
        <v>0</v>
      </c>
      <c r="L58" s="64">
        <f t="shared" si="18"/>
        <v>0</v>
      </c>
      <c r="M58" s="64">
        <f t="shared" si="18"/>
        <v>0</v>
      </c>
      <c r="N58" s="64">
        <f t="shared" si="18"/>
        <v>0</v>
      </c>
      <c r="O58" s="64">
        <f t="shared" si="18"/>
        <v>0</v>
      </c>
      <c r="P58" s="64">
        <f t="shared" si="18"/>
        <v>0</v>
      </c>
      <c r="Q58" s="64">
        <f t="shared" si="18"/>
        <v>0</v>
      </c>
      <c r="R58" s="64">
        <f t="shared" si="18"/>
        <v>0</v>
      </c>
      <c r="S58" s="64">
        <f t="shared" si="18"/>
        <v>0</v>
      </c>
      <c r="T58" s="64">
        <f t="shared" si="18"/>
        <v>0</v>
      </c>
      <c r="U58" s="64">
        <f t="shared" si="18"/>
        <v>0</v>
      </c>
      <c r="V58" s="64">
        <f t="shared" si="18"/>
        <v>0</v>
      </c>
      <c r="W58" s="64">
        <f t="shared" si="18"/>
        <v>0</v>
      </c>
      <c r="X58" s="64">
        <f t="shared" si="18"/>
        <v>0</v>
      </c>
      <c r="Y58" s="64">
        <f t="shared" si="18"/>
        <v>0</v>
      </c>
      <c r="Z58" s="64">
        <f t="shared" si="18"/>
        <v>0</v>
      </c>
      <c r="AA58" s="64">
        <f t="shared" si="18"/>
        <v>0</v>
      </c>
      <c r="AB58" s="64">
        <f t="shared" si="18"/>
        <v>0</v>
      </c>
      <c r="AC58" s="64">
        <f t="shared" si="18"/>
        <v>0</v>
      </c>
      <c r="AD58" s="64">
        <f t="shared" si="18"/>
        <v>0</v>
      </c>
      <c r="AE58" s="64">
        <f t="shared" si="18"/>
        <v>0</v>
      </c>
      <c r="AF58" s="64">
        <f t="shared" si="18"/>
        <v>0</v>
      </c>
      <c r="AG58" s="64">
        <f t="shared" si="18"/>
        <v>0</v>
      </c>
      <c r="AH58" s="64">
        <f t="shared" si="18"/>
        <v>0</v>
      </c>
      <c r="AI58" s="64">
        <f t="shared" si="18"/>
        <v>0</v>
      </c>
      <c r="AJ58" s="64">
        <f t="shared" si="18"/>
        <v>0</v>
      </c>
      <c r="AK58" s="64">
        <f t="shared" si="18"/>
        <v>0</v>
      </c>
      <c r="AL58" s="64">
        <f t="shared" si="18"/>
        <v>0</v>
      </c>
      <c r="AM58" s="64">
        <f t="shared" si="18"/>
        <v>0</v>
      </c>
      <c r="AN58" s="64">
        <f t="shared" si="18"/>
        <v>0</v>
      </c>
      <c r="AO58" s="64">
        <f t="shared" si="18"/>
        <v>0</v>
      </c>
      <c r="AP58" s="64">
        <f t="shared" si="18"/>
        <v>0</v>
      </c>
      <c r="AQ58" s="64">
        <f t="shared" si="18"/>
        <v>0</v>
      </c>
      <c r="AR58" s="64">
        <f t="shared" si="18"/>
        <v>0</v>
      </c>
      <c r="AS58" s="64">
        <f t="shared" si="18"/>
        <v>0</v>
      </c>
      <c r="AT58" s="64">
        <f t="shared" si="18"/>
        <v>0</v>
      </c>
      <c r="AU58" s="64">
        <f t="shared" si="18"/>
        <v>0</v>
      </c>
      <c r="AV58" s="64">
        <f t="shared" si="18"/>
        <v>0</v>
      </c>
      <c r="AW58" s="64">
        <f t="shared" si="18"/>
        <v>0</v>
      </c>
      <c r="AX58" s="64">
        <f t="shared" si="18"/>
        <v>0</v>
      </c>
      <c r="AY58" s="64">
        <f t="shared" si="18"/>
        <v>0</v>
      </c>
      <c r="AZ58" s="64">
        <f t="shared" si="18"/>
        <v>0</v>
      </c>
      <c r="BA58" s="64">
        <f t="shared" si="18"/>
        <v>0</v>
      </c>
      <c r="BB58" s="64">
        <f t="shared" si="18"/>
        <v>0</v>
      </c>
      <c r="BC58" s="64">
        <f t="shared" si="18"/>
        <v>0</v>
      </c>
      <c r="BD58" s="64">
        <f t="shared" si="18"/>
        <v>0</v>
      </c>
      <c r="BE58" s="64">
        <f t="shared" si="18"/>
        <v>0</v>
      </c>
      <c r="BF58" s="64">
        <f t="shared" si="18"/>
        <v>0</v>
      </c>
      <c r="BG58" s="64">
        <f t="shared" si="18"/>
        <v>0</v>
      </c>
      <c r="BH58" s="64">
        <f t="shared" si="18"/>
        <v>0</v>
      </c>
      <c r="BI58" s="64">
        <f t="shared" si="18"/>
        <v>0</v>
      </c>
      <c r="BJ58" s="64">
        <f t="shared" si="18"/>
        <v>0</v>
      </c>
      <c r="BK58" s="64">
        <f t="shared" si="18"/>
        <v>0</v>
      </c>
      <c r="BL58" s="64">
        <f t="shared" si="18"/>
        <v>0</v>
      </c>
      <c r="BM58" s="64">
        <f t="shared" si="18"/>
        <v>0</v>
      </c>
    </row>
    <row r="59" spans="1:71" x14ac:dyDescent="0.35">
      <c r="C59" s="109"/>
    </row>
    <row r="60" spans="1:71" x14ac:dyDescent="0.35">
      <c r="B60" s="5"/>
      <c r="C60" s="107"/>
      <c r="D60" s="5"/>
      <c r="E60" s="5"/>
      <c r="F60" s="5"/>
      <c r="G60" s="5"/>
      <c r="H60" s="5"/>
      <c r="I60" s="5"/>
    </row>
    <row r="61" spans="1:71" x14ac:dyDescent="0.35">
      <c r="C61" s="109"/>
    </row>
  </sheetData>
  <mergeCells count="1">
    <mergeCell ref="F5:H5"/>
  </mergeCells>
  <conditionalFormatting sqref="F35:BN35">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5F13C33D-1620-4FBA-B307-EF12DAAEB2CF}">
          <x14:formula1>
            <xm:f>Scenarios!$D$7:$U$7</xm:f>
          </x14:formula1>
          <xm:sqref>F5:H5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13695-01BC-407C-900D-DD2A07FB330E}">
  <sheetPr codeName="Sheet16">
    <tabColor theme="0" tint="-0.249977111117893"/>
  </sheetPr>
  <dimension ref="A4:BS61"/>
  <sheetViews>
    <sheetView zoomScale="85" zoomScaleNormal="85" workbookViewId="0">
      <selection activeCell="F13" sqref="F13"/>
    </sheetView>
  </sheetViews>
  <sheetFormatPr defaultColWidth="8.6875" defaultRowHeight="12" x14ac:dyDescent="0.35"/>
  <cols>
    <col min="1" max="1" width="10.625" style="4" customWidth="1"/>
    <col min="2" max="2" width="41.62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141</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477837.5</v>
      </c>
      <c r="E10" s="24">
        <f>IFERROR(E37+E44+E52+E55, 0)</f>
        <v>-127412.5</v>
      </c>
      <c r="F10" s="24">
        <f t="shared" ref="F10:AK10" si="4">IFERROR(F37+F44+F52, 0)</f>
        <v>10087.5</v>
      </c>
      <c r="G10" s="24">
        <f t="shared" si="4"/>
        <v>10087.5</v>
      </c>
      <c r="H10" s="24">
        <f>IFERROR(H37+H44+H52, 0)</f>
        <v>10087.5</v>
      </c>
      <c r="I10" s="24">
        <f t="shared" si="4"/>
        <v>10087.5</v>
      </c>
      <c r="J10" s="24">
        <f t="shared" si="4"/>
        <v>10087.5</v>
      </c>
      <c r="K10" s="24">
        <f t="shared" si="4"/>
        <v>10087.5</v>
      </c>
      <c r="L10" s="24">
        <f t="shared" si="4"/>
        <v>10087.5</v>
      </c>
      <c r="M10" s="24">
        <f t="shared" si="4"/>
        <v>10087.5</v>
      </c>
      <c r="N10" s="24">
        <f t="shared" si="4"/>
        <v>10087.5</v>
      </c>
      <c r="O10" s="24">
        <f t="shared" si="4"/>
        <v>10087.5</v>
      </c>
      <c r="P10" s="24">
        <f t="shared" si="4"/>
        <v>10087.5</v>
      </c>
      <c r="Q10" s="24">
        <f t="shared" si="4"/>
        <v>10087.5</v>
      </c>
      <c r="R10" s="24">
        <f t="shared" si="4"/>
        <v>10087.5</v>
      </c>
      <c r="S10" s="24">
        <f t="shared" si="4"/>
        <v>10087.5</v>
      </c>
      <c r="T10" s="24">
        <f t="shared" si="4"/>
        <v>10087.5</v>
      </c>
      <c r="U10" s="24">
        <f t="shared" si="4"/>
        <v>10087.5</v>
      </c>
      <c r="V10" s="24">
        <f t="shared" si="4"/>
        <v>10087.5</v>
      </c>
      <c r="W10" s="24">
        <f t="shared" si="4"/>
        <v>10087.5</v>
      </c>
      <c r="X10" s="24">
        <f t="shared" si="4"/>
        <v>10087.5</v>
      </c>
      <c r="Y10" s="24">
        <f t="shared" si="4"/>
        <v>10087.5</v>
      </c>
      <c r="Z10" s="24">
        <f t="shared" si="4"/>
        <v>10087.5</v>
      </c>
      <c r="AA10" s="24">
        <f t="shared" si="4"/>
        <v>10087.5</v>
      </c>
      <c r="AB10" s="24">
        <f t="shared" si="4"/>
        <v>10087.5</v>
      </c>
      <c r="AC10" s="24">
        <f t="shared" si="4"/>
        <v>10087.5</v>
      </c>
      <c r="AD10" s="24">
        <f t="shared" si="4"/>
        <v>10087.5</v>
      </c>
      <c r="AE10" s="24">
        <f t="shared" si="4"/>
        <v>10087.5</v>
      </c>
      <c r="AF10" s="24">
        <f t="shared" si="4"/>
        <v>10087.5</v>
      </c>
      <c r="AG10" s="24">
        <f t="shared" si="4"/>
        <v>10087.5</v>
      </c>
      <c r="AH10" s="24">
        <f t="shared" si="4"/>
        <v>10087.5</v>
      </c>
      <c r="AI10" s="24">
        <f t="shared" si="4"/>
        <v>10087.5</v>
      </c>
      <c r="AJ10" s="24">
        <f t="shared" si="4"/>
        <v>10087.5</v>
      </c>
      <c r="AK10" s="24">
        <f t="shared" si="4"/>
        <v>10087.5</v>
      </c>
      <c r="AL10" s="24">
        <f t="shared" ref="AL10:BM10" si="5">IFERROR(AL37+AL44+AL52, 0)</f>
        <v>10087.5</v>
      </c>
      <c r="AM10" s="24">
        <f t="shared" si="5"/>
        <v>10087.5</v>
      </c>
      <c r="AN10" s="24">
        <f t="shared" si="5"/>
        <v>10087.5</v>
      </c>
      <c r="AO10" s="24">
        <f t="shared" si="5"/>
        <v>10087.5</v>
      </c>
      <c r="AP10" s="24">
        <f t="shared" si="5"/>
        <v>10087.5</v>
      </c>
      <c r="AQ10" s="24">
        <f t="shared" si="5"/>
        <v>10087.5</v>
      </c>
      <c r="AR10" s="24">
        <f t="shared" si="5"/>
        <v>10087.5</v>
      </c>
      <c r="AS10" s="24">
        <f t="shared" si="5"/>
        <v>10087.5</v>
      </c>
      <c r="AT10" s="24">
        <f t="shared" si="5"/>
        <v>10087.5</v>
      </c>
      <c r="AU10" s="24">
        <f t="shared" si="5"/>
        <v>10087.5</v>
      </c>
      <c r="AV10" s="24">
        <f t="shared" si="5"/>
        <v>10087.5</v>
      </c>
      <c r="AW10" s="24">
        <f t="shared" si="5"/>
        <v>10087.5</v>
      </c>
      <c r="AX10" s="24">
        <f t="shared" si="5"/>
        <v>10087.5</v>
      </c>
      <c r="AY10" s="24">
        <f t="shared" si="5"/>
        <v>10087.5</v>
      </c>
      <c r="AZ10" s="24">
        <f t="shared" si="5"/>
        <v>10087.5</v>
      </c>
      <c r="BA10" s="24">
        <f t="shared" si="5"/>
        <v>10087.5</v>
      </c>
      <c r="BB10" s="24">
        <f t="shared" si="5"/>
        <v>10087.5</v>
      </c>
      <c r="BC10" s="24">
        <f t="shared" si="5"/>
        <v>10087.5</v>
      </c>
      <c r="BD10" s="24">
        <f t="shared" si="5"/>
        <v>10087.5</v>
      </c>
      <c r="BE10" s="24">
        <f t="shared" si="5"/>
        <v>10087.5</v>
      </c>
      <c r="BF10" s="24">
        <f t="shared" si="5"/>
        <v>10087.5</v>
      </c>
      <c r="BG10" s="24">
        <f t="shared" si="5"/>
        <v>10087.5</v>
      </c>
      <c r="BH10" s="24">
        <f t="shared" si="5"/>
        <v>10087.5</v>
      </c>
      <c r="BI10" s="24">
        <f t="shared" si="5"/>
        <v>10087.5</v>
      </c>
      <c r="BJ10" s="24">
        <f t="shared" si="5"/>
        <v>10087.5</v>
      </c>
      <c r="BK10" s="24">
        <f t="shared" si="5"/>
        <v>10087.5</v>
      </c>
      <c r="BL10" s="24">
        <f t="shared" si="5"/>
        <v>10087.5</v>
      </c>
      <c r="BM10" s="24">
        <f t="shared" si="5"/>
        <v>10087.5</v>
      </c>
    </row>
    <row r="11" spans="1:71" s="125" customFormat="1" x14ac:dyDescent="0.35">
      <c r="A11" s="22"/>
      <c r="B11" s="125" t="s">
        <v>93</v>
      </c>
      <c r="C11" s="126"/>
      <c r="E11" s="123">
        <f>IFERROR(E10+C11, 0)</f>
        <v>-127412.5</v>
      </c>
      <c r="F11" s="123">
        <f>IFERROR(F10+E11, 0)</f>
        <v>-117325</v>
      </c>
      <c r="G11" s="123">
        <f>IFERROR(G10+F11, 0)</f>
        <v>-107237.5</v>
      </c>
      <c r="H11" s="123">
        <f>IFERROR(H10+G11, 0)</f>
        <v>-97150</v>
      </c>
      <c r="I11" s="123">
        <f t="shared" ref="I11:BM11" si="6">IFERROR(I10+H11, 0)</f>
        <v>-87062.5</v>
      </c>
      <c r="J11" s="123">
        <f t="shared" si="6"/>
        <v>-76975</v>
      </c>
      <c r="K11" s="123">
        <f t="shared" si="6"/>
        <v>-66887.5</v>
      </c>
      <c r="L11" s="123">
        <f t="shared" si="6"/>
        <v>-56800</v>
      </c>
      <c r="M11" s="123">
        <f t="shared" si="6"/>
        <v>-46712.5</v>
      </c>
      <c r="N11" s="123">
        <f t="shared" si="6"/>
        <v>-36625</v>
      </c>
      <c r="O11" s="123">
        <f t="shared" si="6"/>
        <v>-26537.5</v>
      </c>
      <c r="P11" s="123">
        <f t="shared" si="6"/>
        <v>-16450</v>
      </c>
      <c r="Q11" s="123">
        <f t="shared" si="6"/>
        <v>-6362.5</v>
      </c>
      <c r="R11" s="123">
        <f t="shared" si="6"/>
        <v>3725</v>
      </c>
      <c r="S11" s="123">
        <f t="shared" si="6"/>
        <v>13812.5</v>
      </c>
      <c r="T11" s="123">
        <f t="shared" si="6"/>
        <v>23900</v>
      </c>
      <c r="U11" s="123">
        <f t="shared" si="6"/>
        <v>33987.5</v>
      </c>
      <c r="V11" s="123">
        <f t="shared" si="6"/>
        <v>44075</v>
      </c>
      <c r="W11" s="123">
        <f t="shared" si="6"/>
        <v>54162.5</v>
      </c>
      <c r="X11" s="123">
        <f t="shared" si="6"/>
        <v>64250</v>
      </c>
      <c r="Y11" s="123">
        <f t="shared" si="6"/>
        <v>74337.5</v>
      </c>
      <c r="Z11" s="123">
        <f t="shared" si="6"/>
        <v>84425</v>
      </c>
      <c r="AA11" s="123">
        <f t="shared" si="6"/>
        <v>94512.5</v>
      </c>
      <c r="AB11" s="123">
        <f t="shared" si="6"/>
        <v>104600</v>
      </c>
      <c r="AC11" s="123">
        <f t="shared" si="6"/>
        <v>114687.5</v>
      </c>
      <c r="AD11" s="123">
        <f t="shared" si="6"/>
        <v>124775</v>
      </c>
      <c r="AE11" s="123">
        <f t="shared" si="6"/>
        <v>134862.5</v>
      </c>
      <c r="AF11" s="123">
        <f t="shared" si="6"/>
        <v>144950</v>
      </c>
      <c r="AG11" s="123">
        <f t="shared" si="6"/>
        <v>155037.5</v>
      </c>
      <c r="AH11" s="123">
        <f t="shared" si="6"/>
        <v>165125</v>
      </c>
      <c r="AI11" s="123">
        <f t="shared" si="6"/>
        <v>175212.5</v>
      </c>
      <c r="AJ11" s="123">
        <f t="shared" si="6"/>
        <v>185300</v>
      </c>
      <c r="AK11" s="123">
        <f t="shared" si="6"/>
        <v>195387.5</v>
      </c>
      <c r="AL11" s="123">
        <f t="shared" si="6"/>
        <v>205475</v>
      </c>
      <c r="AM11" s="123">
        <f t="shared" si="6"/>
        <v>215562.5</v>
      </c>
      <c r="AN11" s="123">
        <f t="shared" si="6"/>
        <v>225650</v>
      </c>
      <c r="AO11" s="123">
        <f t="shared" si="6"/>
        <v>235737.5</v>
      </c>
      <c r="AP11" s="123">
        <f t="shared" si="6"/>
        <v>245825</v>
      </c>
      <c r="AQ11" s="123">
        <f t="shared" si="6"/>
        <v>255912.5</v>
      </c>
      <c r="AR11" s="123">
        <f t="shared" si="6"/>
        <v>266000</v>
      </c>
      <c r="AS11" s="123">
        <f t="shared" si="6"/>
        <v>276087.5</v>
      </c>
      <c r="AT11" s="123">
        <f t="shared" si="6"/>
        <v>286175</v>
      </c>
      <c r="AU11" s="123">
        <f t="shared" si="6"/>
        <v>296262.5</v>
      </c>
      <c r="AV11" s="123">
        <f t="shared" si="6"/>
        <v>306350</v>
      </c>
      <c r="AW11" s="123">
        <f t="shared" si="6"/>
        <v>316437.5</v>
      </c>
      <c r="AX11" s="123">
        <f t="shared" si="6"/>
        <v>326525</v>
      </c>
      <c r="AY11" s="123">
        <f t="shared" si="6"/>
        <v>336612.5</v>
      </c>
      <c r="AZ11" s="123">
        <f t="shared" si="6"/>
        <v>346700</v>
      </c>
      <c r="BA11" s="123">
        <f t="shared" si="6"/>
        <v>356787.5</v>
      </c>
      <c r="BB11" s="123">
        <f t="shared" si="6"/>
        <v>366875</v>
      </c>
      <c r="BC11" s="123">
        <f t="shared" si="6"/>
        <v>376962.5</v>
      </c>
      <c r="BD11" s="123">
        <f t="shared" si="6"/>
        <v>387050</v>
      </c>
      <c r="BE11" s="123">
        <f t="shared" si="6"/>
        <v>397137.5</v>
      </c>
      <c r="BF11" s="123">
        <f t="shared" si="6"/>
        <v>407225</v>
      </c>
      <c r="BG11" s="123">
        <f t="shared" si="6"/>
        <v>417312.5</v>
      </c>
      <c r="BH11" s="123">
        <f t="shared" si="6"/>
        <v>427400</v>
      </c>
      <c r="BI11" s="123">
        <f t="shared" si="6"/>
        <v>437487.5</v>
      </c>
      <c r="BJ11" s="123">
        <f t="shared" si="6"/>
        <v>447575</v>
      </c>
      <c r="BK11" s="123">
        <f t="shared" si="6"/>
        <v>457662.5</v>
      </c>
      <c r="BL11" s="123">
        <f t="shared" si="6"/>
        <v>467750</v>
      </c>
      <c r="BM11" s="123">
        <f t="shared" si="6"/>
        <v>477837.5</v>
      </c>
      <c r="BN11" s="123"/>
      <c r="BO11" s="123"/>
      <c r="BP11" s="123"/>
      <c r="BQ11" s="123"/>
      <c r="BR11" s="123"/>
      <c r="BS11" s="123"/>
    </row>
    <row r="12" spans="1:71" s="41" customFormat="1" x14ac:dyDescent="0.35">
      <c r="B12" s="41" t="s">
        <v>94</v>
      </c>
      <c r="C12" s="104">
        <f>SUM(E12:BM12)</f>
        <v>-7.8731486267740181E-2</v>
      </c>
      <c r="F12" s="42">
        <f>IRR(E10:F10,0)</f>
        <v>-0.92082801922888258</v>
      </c>
      <c r="G12" s="42">
        <f>IRR(E10:G10,0)</f>
        <v>-0.67626786516427972</v>
      </c>
      <c r="H12" s="42">
        <f>IRR(E10:H10,0)</f>
        <v>-0.47824997259231861</v>
      </c>
      <c r="I12" s="42">
        <f>IRR(E10:I10,0)</f>
        <v>-0.34124776593480011</v>
      </c>
      <c r="J12" s="42">
        <f>IRR(E10:J10,0)</f>
        <v>-0.24625775976919173</v>
      </c>
      <c r="K12" s="42">
        <f>IRR(E10:K10,0)</f>
        <v>-0.17859488367111898</v>
      </c>
      <c r="L12" s="42">
        <f>IRR(E10:L10,0)</f>
        <v>-0.12898422269799026</v>
      </c>
      <c r="M12" s="42">
        <f>IRR(E10:M10,0)</f>
        <v>-9.1648446122567395E-2</v>
      </c>
      <c r="N12" s="42">
        <f>IRR(E10:N10,0)</f>
        <v>-6.2909302857560911E-2</v>
      </c>
      <c r="O12" s="42">
        <f>IRR(E10:O10,0)</f>
        <v>-4.0355546456523728E-2</v>
      </c>
      <c r="P12" s="42">
        <f>IRR(E10:P10,0)</f>
        <v>-2.2359892098506196E-2</v>
      </c>
      <c r="Q12" s="42">
        <f>IRR(E10:Q10,0)</f>
        <v>-7.7942936761884463E-3</v>
      </c>
      <c r="R12" s="42">
        <f>IRR(E10:R10,0)</f>
        <v>4.142291104670015E-3</v>
      </c>
      <c r="S12" s="42">
        <f>IRR(E10:S10,0)</f>
        <v>1.4031046420412085E-2</v>
      </c>
      <c r="T12" s="42">
        <f>IRR(E10:T10,0)</f>
        <v>2.230178441356423E-2</v>
      </c>
      <c r="U12" s="42">
        <f>IRR(E10:U10,0)</f>
        <v>2.9277840077257089E-2</v>
      </c>
      <c r="V12" s="42">
        <f>IRR(E10:V10,0)</f>
        <v>3.5206190555268302E-2</v>
      </c>
      <c r="W12" s="42">
        <f>IRR(E10:W10,0)</f>
        <v>4.0278092396789811E-2</v>
      </c>
      <c r="X12" s="42">
        <f>IRR(E10:X10,0)</f>
        <v>4.4643495715783299E-2</v>
      </c>
      <c r="Y12" s="42">
        <f>IRR(E10:Y10,0)</f>
        <v>4.8421289102070331E-2</v>
      </c>
      <c r="Z12" s="42">
        <f>IRR(E10:Z10,0)</f>
        <v>5.1706698048986643E-2</v>
      </c>
      <c r="AA12" s="42">
        <f>IRR(E10:AA10,0)</f>
        <v>5.4576706059405344E-2</v>
      </c>
      <c r="AB12" s="42">
        <f>IRR(E10:AB10,0)</f>
        <v>5.70940801987605E-2</v>
      </c>
      <c r="AC12" s="42">
        <f>IRR(E10:AC10,0)</f>
        <v>5.9310397187787967E-2</v>
      </c>
      <c r="AD12" s="42">
        <f>IRR(E10:AD10,0)</f>
        <v>6.1268343999008046E-2</v>
      </c>
      <c r="AE12" s="42">
        <f>IRR(E10:AE10,0)</f>
        <v>6.3003485224008671E-2</v>
      </c>
      <c r="AF12" s="42">
        <f>IRR(E10:AF10,0)</f>
        <v>6.4545633979211869E-2</v>
      </c>
      <c r="AG12" s="42">
        <f>IRR(E10:AG10,0)</f>
        <v>6.5919924865186497E-2</v>
      </c>
      <c r="AH12" s="42">
        <f>IRR(E10:AH10,0)</f>
        <v>6.7147660773228424E-2</v>
      </c>
      <c r="AI12" s="111">
        <f>IRR(E10:AI10,1000)</f>
        <v>6.8246986430498424E-2</v>
      </c>
      <c r="AJ12" s="111">
        <f>IRR(E10:AJ10,0)</f>
        <v>6.9233428049283452E-2</v>
      </c>
      <c r="AK12" s="111">
        <f>IRR(E10:AK10,0)</f>
        <v>7.0120328655604913E-2</v>
      </c>
      <c r="AL12" s="111">
        <f>IRR(E10:AL10,0)</f>
        <v>7.091920151874076E-2</v>
      </c>
      <c r="AM12" s="111">
        <f>IRR(E10:AM10,0)</f>
        <v>7.1640018821587992E-2</v>
      </c>
      <c r="AN12" s="42">
        <f>IRR(E10:AN10,0)</f>
        <v>7.2291448777752843E-2</v>
      </c>
      <c r="AO12" s="42">
        <f>IRR(E10:AO10,0)</f>
        <v>7.288105144656698E-2</v>
      </c>
      <c r="AP12" s="42">
        <f>IRR(E10:AP10,0)</f>
        <v>7.3415441259281122E-2</v>
      </c>
      <c r="AQ12" s="42">
        <f>IRR(E10:AQ10,0)</f>
        <v>7.3900422562065415E-2</v>
      </c>
      <c r="AR12" s="42">
        <f>IRR(E10:AR10,0)</f>
        <v>7.4341103168928058E-2</v>
      </c>
      <c r="AS12" s="42">
        <f>IRR(E10:AS10,0)</f>
        <v>7.4741989901958572E-2</v>
      </c>
      <c r="AT12" s="42">
        <f>IRR(E10:AT10,0)</f>
        <v>7.510706930514166E-2</v>
      </c>
      <c r="AU12" s="42">
        <f>IRR(E10:AU10,0)</f>
        <v>7.5439876098031933E-2</v>
      </c>
      <c r="AV12" s="42">
        <f>IRR(E10:AV10,0)</f>
        <v>7.5743551446331603E-2</v>
      </c>
      <c r="AW12" s="42">
        <f>IRR(E10:AW10,0)</f>
        <v>7.6020892740105594E-2</v>
      </c>
      <c r="AX12" s="42">
        <f>IRR(E10:AX10,0)</f>
        <v>7.6274396259816468E-2</v>
      </c>
      <c r="AY12" s="42">
        <f>IRR(E10:AY10,0)</f>
        <v>7.6506293864558872E-2</v>
      </c>
      <c r="AZ12" s="42">
        <f>IRR(E10:AZ10,0)</f>
        <v>7.6718584636909615E-2</v>
      </c>
      <c r="BA12" s="42">
        <f>IRR(E10:BA10,0)</f>
        <v>7.6913062258054721E-2</v>
      </c>
      <c r="BB12" s="42">
        <f>IRR(E10:BB10,0)</f>
        <v>7.7091338756042127E-2</v>
      </c>
      <c r="BC12" s="42">
        <f>IRR(E10:BC10,0)</f>
        <v>7.7254865163315145E-2</v>
      </c>
      <c r="BD12" s="42">
        <f>IRR(E10:BD10,0)</f>
        <v>7.7404949532305256E-2</v>
      </c>
      <c r="BE12" s="42">
        <f>IRR(E10:BE10,0)</f>
        <v>7.7542772686015615E-2</v>
      </c>
      <c r="BF12" s="42">
        <f>IRR(E10:BF10,0)</f>
        <v>7.7669402021212086E-2</v>
      </c>
      <c r="BG12" s="42">
        <f>IRR(E10:BG10,0)</f>
        <v>7.7785803632727468E-2</v>
      </c>
      <c r="BH12" s="42">
        <f>IRR(E10:BH10,0)</f>
        <v>7.7892852986533034E-2</v>
      </c>
      <c r="BI12" s="42">
        <f>IRR(E10:BI10,0)</f>
        <v>7.799134433519761E-2</v>
      </c>
      <c r="BJ12" s="42">
        <f>IRR(E10:BJ10,0)</f>
        <v>7.8081999040828354E-2</v>
      </c>
      <c r="BK12" s="42">
        <f>IRR(E10:BK10,0)</f>
        <v>7.8165472946698511E-2</v>
      </c>
      <c r="BL12" s="42">
        <f>IRR(E10:BL10,0)</f>
        <v>7.8242362918614861E-2</v>
      </c>
      <c r="BM12" s="42">
        <f>IRR(E10:BM10,0)</f>
        <v>7.8313212660080511E-2</v>
      </c>
      <c r="BN12" s="42"/>
      <c r="BO12" s="42"/>
      <c r="BP12" s="42"/>
      <c r="BQ12" s="42"/>
      <c r="BR12" s="42"/>
      <c r="BS12" s="42"/>
    </row>
    <row r="13" spans="1:71" s="23" customFormat="1" x14ac:dyDescent="0.35">
      <c r="A13" s="129"/>
      <c r="B13" s="23" t="s">
        <v>95</v>
      </c>
      <c r="C13" s="103">
        <f>SUM(E13:BM13)</f>
        <v>10815375</v>
      </c>
      <c r="F13" s="23">
        <f>NPV(Scenarios!$Q$33, $E$10:F10)</f>
        <v>-117325</v>
      </c>
      <c r="G13" s="23">
        <f>NPV(Scenarios!$Q$33, $E$10:G10)</f>
        <v>-107237.5</v>
      </c>
      <c r="H13" s="23">
        <f>NPV(Scenarios!$Q$33, $E$10:H10)</f>
        <v>-97150</v>
      </c>
      <c r="I13" s="23">
        <f>NPV(Scenarios!$Q$33, $E$10:I10)</f>
        <v>-87062.5</v>
      </c>
      <c r="J13" s="23">
        <f>NPV(Scenarios!$Q$33, $E$10:J10)</f>
        <v>-76975</v>
      </c>
      <c r="K13" s="23">
        <f>NPV(Scenarios!$Q$33, $E$10:K10)</f>
        <v>-66887.5</v>
      </c>
      <c r="L13" s="23">
        <f>NPV(Scenarios!$Q$33, $E$10:L10)</f>
        <v>-56800</v>
      </c>
      <c r="M13" s="23">
        <f>NPV(Scenarios!$Q$33, $E$10:M10)</f>
        <v>-46712.5</v>
      </c>
      <c r="N13" s="23">
        <f>NPV(Scenarios!$Q$33, $E$10:N10)</f>
        <v>-36625</v>
      </c>
      <c r="O13" s="23">
        <f>NPV(Scenarios!$Q$33, $E$10:O10)</f>
        <v>-26537.5</v>
      </c>
      <c r="P13" s="23">
        <f>NPV(Scenarios!$Q$33, $E$10:P10)</f>
        <v>-16450</v>
      </c>
      <c r="Q13" s="23">
        <f>NPV(Scenarios!$Q$33, $E$10:Q10)</f>
        <v>-6362.5</v>
      </c>
      <c r="R13" s="23">
        <f>NPV(Scenarios!$Q$33, $E$10:R10)</f>
        <v>3725</v>
      </c>
      <c r="S13" s="23">
        <f>NPV(Scenarios!$Q$33, $E$10:S10)</f>
        <v>13812.5</v>
      </c>
      <c r="T13" s="23">
        <f>NPV(Scenarios!$Q$33, $E$10:T10)</f>
        <v>23900</v>
      </c>
      <c r="U13" s="23">
        <f>NPV(Scenarios!$Q$33, $E$10:U10)</f>
        <v>33987.5</v>
      </c>
      <c r="V13" s="23">
        <f>NPV(Scenarios!$Q$33, $E$10:V10)</f>
        <v>44075</v>
      </c>
      <c r="W13" s="23">
        <f>NPV(Scenarios!$Q$33, $E$10:W10)</f>
        <v>54162.5</v>
      </c>
      <c r="X13" s="23">
        <f>NPV(Scenarios!$Q$33, $E$10:X10)</f>
        <v>64250</v>
      </c>
      <c r="Y13" s="23">
        <f>NPV(Scenarios!$Q$33, $E$10:Y10)</f>
        <v>74337.5</v>
      </c>
      <c r="Z13" s="23">
        <f>NPV(Scenarios!$Q$33, $E$10:Z10)</f>
        <v>84425</v>
      </c>
      <c r="AA13" s="23">
        <f>NPV(Scenarios!$Q$33, $E$10:AA10)</f>
        <v>94512.5</v>
      </c>
      <c r="AB13" s="23">
        <f>NPV(Scenarios!$Q$33, $E$10:AB10)</f>
        <v>104600</v>
      </c>
      <c r="AC13" s="23">
        <f>NPV(Scenarios!$Q$33, $E$10:AC10)</f>
        <v>114687.5</v>
      </c>
      <c r="AD13" s="23">
        <f>NPV(Scenarios!$Q$33, $E$10:AD10)</f>
        <v>124775</v>
      </c>
      <c r="AE13" s="23">
        <f>NPV(Scenarios!$Q$33, $E$10:AE10)</f>
        <v>134862.5</v>
      </c>
      <c r="AF13" s="23">
        <f>NPV(Scenarios!$Q$33, $E$10:AF10)</f>
        <v>144950</v>
      </c>
      <c r="AG13" s="23">
        <f>NPV(Scenarios!$Q$33, $E$10:AG10)</f>
        <v>155037.5</v>
      </c>
      <c r="AH13" s="23">
        <f>NPV(Scenarios!$Q$33, $E$10:AH10)</f>
        <v>165125</v>
      </c>
      <c r="AI13" s="23">
        <f>NPV(Scenarios!$Q$33, $E$10:AI10)</f>
        <v>175212.5</v>
      </c>
      <c r="AJ13" s="23">
        <f>NPV(Scenarios!$Q$33, $E$10:AJ10)</f>
        <v>185300</v>
      </c>
      <c r="AK13" s="23">
        <f>NPV(Scenarios!$Q$33, $E$10:AK10)</f>
        <v>195387.5</v>
      </c>
      <c r="AL13" s="23">
        <f>NPV(Scenarios!$Q$33, $E$10:AL10)</f>
        <v>205475</v>
      </c>
      <c r="AM13" s="23">
        <f>NPV(Scenarios!$Q$33, $E$10:AM10)</f>
        <v>215562.5</v>
      </c>
      <c r="AN13" s="23">
        <f>NPV(Scenarios!$Q$33, $E$10:AN10)</f>
        <v>225650</v>
      </c>
      <c r="AO13" s="23">
        <f>NPV(Scenarios!$Q$33, $E$10:AO10)</f>
        <v>235737.5</v>
      </c>
      <c r="AP13" s="23">
        <f>NPV(Scenarios!$Q$33, $E$10:AP10)</f>
        <v>245825</v>
      </c>
      <c r="AQ13" s="23">
        <f>NPV(Scenarios!$Q$33, $E$10:AQ10)</f>
        <v>255912.5</v>
      </c>
      <c r="AR13" s="23">
        <f>NPV(Scenarios!$Q$33, $E$10:AR10)</f>
        <v>266000</v>
      </c>
      <c r="AS13" s="23">
        <f>NPV(Scenarios!$Q$33, $E$10:AS10)</f>
        <v>276087.5</v>
      </c>
      <c r="AT13" s="23">
        <f>NPV(Scenarios!$Q$33, $E$10:AT10)</f>
        <v>286175</v>
      </c>
      <c r="AU13" s="23">
        <f>NPV(Scenarios!$Q$33, $E$10:AU10)</f>
        <v>296262.5</v>
      </c>
      <c r="AV13" s="23">
        <f>NPV(Scenarios!$Q$33, $E$10:AV10)</f>
        <v>306350</v>
      </c>
      <c r="AW13" s="23">
        <f>NPV(Scenarios!$Q$33, $E$10:AW10)</f>
        <v>316437.5</v>
      </c>
      <c r="AX13" s="23">
        <f>NPV(Scenarios!$Q$33, $E$10:AX10)</f>
        <v>326525</v>
      </c>
      <c r="AY13" s="23">
        <f>NPV(Scenarios!$Q$33, $E$10:AY10)</f>
        <v>336612.5</v>
      </c>
      <c r="AZ13" s="23">
        <f>NPV(Scenarios!$Q$33, $E$10:AZ10)</f>
        <v>346700</v>
      </c>
      <c r="BA13" s="23">
        <f>NPV(Scenarios!$Q$33, $E$10:BA10)</f>
        <v>356787.5</v>
      </c>
      <c r="BB13" s="23">
        <f>NPV(Scenarios!$Q$33, $E$10:BB10)</f>
        <v>366875</v>
      </c>
      <c r="BC13" s="23">
        <f>NPV(Scenarios!$Q$33, $E$10:BC10)</f>
        <v>376962.5</v>
      </c>
      <c r="BD13" s="23">
        <f>NPV(Scenarios!$Q$33, $E$10:BD10)</f>
        <v>387050</v>
      </c>
      <c r="BE13" s="23">
        <f>NPV(Scenarios!$Q$33, $E$10:BE10)</f>
        <v>397137.5</v>
      </c>
      <c r="BF13" s="23">
        <f>NPV(Scenarios!$Q$33, $E$10:BF10)</f>
        <v>407225</v>
      </c>
      <c r="BG13" s="23">
        <f>NPV(Scenarios!$Q$33, $E$10:BG10)</f>
        <v>417312.5</v>
      </c>
      <c r="BH13" s="23">
        <f>NPV(Scenarios!$Q$33, $E$10:BH10)</f>
        <v>427400</v>
      </c>
      <c r="BI13" s="23">
        <f>NPV(Scenarios!$Q$33, $E$10:BI10)</f>
        <v>437487.5</v>
      </c>
      <c r="BJ13" s="23">
        <f>NPV(Scenarios!$Q$33, $E$10:BJ10)</f>
        <v>447575</v>
      </c>
      <c r="BK13" s="23">
        <f>NPV(Scenarios!$Q$33, $E$10:BK10)</f>
        <v>457662.5</v>
      </c>
      <c r="BL13" s="23">
        <f>NPV(Scenarios!$Q$33, $E$10:BL10)</f>
        <v>467750</v>
      </c>
      <c r="BM13" s="23">
        <f>NPV(Scenarios!$Q$33, $E$10:BM10)</f>
        <v>477837.5</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8857.1999999999971</v>
      </c>
      <c r="D16" s="113"/>
      <c r="E16" s="113">
        <f>HLOOKUP($F$5, Scenarios!$G$7:$U$27, MATCH($B$16, Scenarios!$C$7:$C$28, FALSE), FALSE)</f>
        <v>145.19999999999999</v>
      </c>
      <c r="F16" s="113">
        <f>HLOOKUP($F$5, Scenarios!$G$7:$U$27, MATCH($B$16, Scenarios!$C$7:$C$28, FALSE), FALSE)</f>
        <v>145.19999999999999</v>
      </c>
      <c r="G16" s="113">
        <f>HLOOKUP($F$5, Scenarios!$G$7:$U$27, MATCH($B$16, Scenarios!$C$7:$C$28, FALSE), FALSE)</f>
        <v>145.19999999999999</v>
      </c>
      <c r="H16" s="113">
        <f>HLOOKUP($F$5, Scenarios!$G$7:$U$27, MATCH($B$16, Scenarios!$C$7:$C$28, FALSE), FALSE)</f>
        <v>145.19999999999999</v>
      </c>
      <c r="I16" s="113">
        <f>HLOOKUP($F$5, Scenarios!$G$7:$U$27, MATCH($B$16, Scenarios!$C$7:$C$28, FALSE), FALSE)</f>
        <v>145.19999999999999</v>
      </c>
      <c r="J16" s="113">
        <f>HLOOKUP($F$5, Scenarios!$G$7:$U$27, MATCH($B$16, Scenarios!$C$7:$C$28, FALSE), FALSE)</f>
        <v>145.19999999999999</v>
      </c>
      <c r="K16" s="113">
        <f>HLOOKUP($F$5, Scenarios!$G$7:$U$27, MATCH($B$16, Scenarios!$C$7:$C$28, FALSE), FALSE)</f>
        <v>145.19999999999999</v>
      </c>
      <c r="L16" s="113">
        <f>HLOOKUP($F$5, Scenarios!$G$7:$U$27, MATCH($B$16, Scenarios!$C$7:$C$28, FALSE), FALSE)</f>
        <v>145.19999999999999</v>
      </c>
      <c r="M16" s="113">
        <f>HLOOKUP($F$5, Scenarios!$G$7:$U$27, MATCH($B$16, Scenarios!$C$7:$C$28, FALSE), FALSE)</f>
        <v>145.19999999999999</v>
      </c>
      <c r="N16" s="113">
        <f>HLOOKUP($F$5, Scenarios!$G$7:$U$27, MATCH($B$16, Scenarios!$C$7:$C$28, FALSE), FALSE)</f>
        <v>145.19999999999999</v>
      </c>
      <c r="O16" s="113">
        <f>HLOOKUP($F$5, Scenarios!$G$7:$U$27, MATCH($B$16, Scenarios!$C$7:$C$28, FALSE), FALSE)</f>
        <v>145.19999999999999</v>
      </c>
      <c r="P16" s="113">
        <f>HLOOKUP($F$5, Scenarios!$G$7:$U$27, MATCH($B$16, Scenarios!$C$7:$C$28, FALSE), FALSE)</f>
        <v>145.19999999999999</v>
      </c>
      <c r="Q16" s="113">
        <f>HLOOKUP($F$5, Scenarios!$G$7:$U$27, MATCH($B$16, Scenarios!$C$7:$C$28, FALSE), FALSE)</f>
        <v>145.19999999999999</v>
      </c>
      <c r="R16" s="113">
        <f>HLOOKUP($F$5, Scenarios!$G$7:$U$27, MATCH($B$16, Scenarios!$C$7:$C$28, FALSE), FALSE)</f>
        <v>145.19999999999999</v>
      </c>
      <c r="S16" s="113">
        <f>HLOOKUP($F$5, Scenarios!$G$7:$U$27, MATCH($B$16, Scenarios!$C$7:$C$28, FALSE), FALSE)</f>
        <v>145.19999999999999</v>
      </c>
      <c r="T16" s="113">
        <f>HLOOKUP($F$5, Scenarios!$G$7:$U$27, MATCH($B$16, Scenarios!$C$7:$C$28, FALSE), FALSE)</f>
        <v>145.19999999999999</v>
      </c>
      <c r="U16" s="113">
        <f>HLOOKUP($F$5, Scenarios!$G$7:$U$27, MATCH($B$16, Scenarios!$C$7:$C$28, FALSE), FALSE)</f>
        <v>145.19999999999999</v>
      </c>
      <c r="V16" s="113">
        <f>HLOOKUP($F$5, Scenarios!$G$7:$U$27, MATCH($B$16, Scenarios!$C$7:$C$28, FALSE), FALSE)</f>
        <v>145.19999999999999</v>
      </c>
      <c r="W16" s="113">
        <f>HLOOKUP($F$5, Scenarios!$G$7:$U$27, MATCH($B$16, Scenarios!$C$7:$C$28, FALSE), FALSE)</f>
        <v>145.19999999999999</v>
      </c>
      <c r="X16" s="113">
        <f>HLOOKUP($F$5, Scenarios!$G$7:$U$27, MATCH($B$16, Scenarios!$C$7:$C$28, FALSE), FALSE)</f>
        <v>145.19999999999999</v>
      </c>
      <c r="Y16" s="113">
        <f>HLOOKUP($F$5, Scenarios!$G$7:$U$27, MATCH($B$16, Scenarios!$C$7:$C$28, FALSE), FALSE)</f>
        <v>145.19999999999999</v>
      </c>
      <c r="Z16" s="113">
        <f>HLOOKUP($F$5, Scenarios!$G$7:$U$27, MATCH($B$16, Scenarios!$C$7:$C$28, FALSE), FALSE)</f>
        <v>145.19999999999999</v>
      </c>
      <c r="AA16" s="113">
        <f>HLOOKUP($F$5, Scenarios!$G$7:$U$27, MATCH($B$16, Scenarios!$C$7:$C$28, FALSE), FALSE)</f>
        <v>145.19999999999999</v>
      </c>
      <c r="AB16" s="113">
        <f>HLOOKUP($F$5, Scenarios!$G$7:$U$27, MATCH($B$16, Scenarios!$C$7:$C$28, FALSE), FALSE)</f>
        <v>145.19999999999999</v>
      </c>
      <c r="AC16" s="113">
        <f>HLOOKUP($F$5, Scenarios!$G$7:$U$27, MATCH($B$16, Scenarios!$C$7:$C$28, FALSE), FALSE)</f>
        <v>145.19999999999999</v>
      </c>
      <c r="AD16" s="113">
        <f>HLOOKUP($F$5, Scenarios!$G$7:$U$27, MATCH($B$16, Scenarios!$C$7:$C$28, FALSE), FALSE)</f>
        <v>145.19999999999999</v>
      </c>
      <c r="AE16" s="113">
        <f>HLOOKUP($F$5, Scenarios!$G$7:$U$27, MATCH($B$16, Scenarios!$C$7:$C$28, FALSE), FALSE)</f>
        <v>145.19999999999999</v>
      </c>
      <c r="AF16" s="113">
        <f>HLOOKUP($F$5, Scenarios!$G$7:$U$27, MATCH($B$16, Scenarios!$C$7:$C$28, FALSE), FALSE)</f>
        <v>145.19999999999999</v>
      </c>
      <c r="AG16" s="113">
        <f>HLOOKUP($F$5, Scenarios!$G$7:$U$27, MATCH($B$16, Scenarios!$C$7:$C$28, FALSE), FALSE)</f>
        <v>145.19999999999999</v>
      </c>
      <c r="AH16" s="113">
        <f>HLOOKUP($F$5, Scenarios!$G$7:$U$27, MATCH($B$16, Scenarios!$C$7:$C$28, FALSE), FALSE)</f>
        <v>145.19999999999999</v>
      </c>
      <c r="AI16" s="113">
        <f>HLOOKUP($F$5, Scenarios!$G$7:$U$27, MATCH($B$16, Scenarios!$C$7:$C$28, FALSE), FALSE)</f>
        <v>145.19999999999999</v>
      </c>
      <c r="AJ16" s="113">
        <f>HLOOKUP($F$5, Scenarios!$G$7:$U$27, MATCH($B$16, Scenarios!$C$7:$C$28, FALSE), FALSE)</f>
        <v>145.19999999999999</v>
      </c>
      <c r="AK16" s="113">
        <f>HLOOKUP($F$5, Scenarios!$G$7:$U$27, MATCH($B$16, Scenarios!$C$7:$C$28, FALSE), FALSE)</f>
        <v>145.19999999999999</v>
      </c>
      <c r="AL16" s="113">
        <f>HLOOKUP($F$5, Scenarios!$G$7:$U$27, MATCH($B$16, Scenarios!$C$7:$C$28, FALSE), FALSE)</f>
        <v>145.19999999999999</v>
      </c>
      <c r="AM16" s="113">
        <f>HLOOKUP($F$5, Scenarios!$G$7:$U$27, MATCH($B$16, Scenarios!$C$7:$C$28, FALSE), FALSE)</f>
        <v>145.19999999999999</v>
      </c>
      <c r="AN16" s="113">
        <f>HLOOKUP($F$5, Scenarios!$G$7:$U$27, MATCH($B$16, Scenarios!$C$7:$C$28, FALSE), FALSE)</f>
        <v>145.19999999999999</v>
      </c>
      <c r="AO16" s="113">
        <f>HLOOKUP($F$5, Scenarios!$G$7:$U$27, MATCH($B$16, Scenarios!$C$7:$C$28, FALSE), FALSE)</f>
        <v>145.19999999999999</v>
      </c>
      <c r="AP16" s="113">
        <f>HLOOKUP($F$5, Scenarios!$G$7:$U$27, MATCH($B$16, Scenarios!$C$7:$C$28, FALSE), FALSE)</f>
        <v>145.19999999999999</v>
      </c>
      <c r="AQ16" s="113">
        <f>HLOOKUP($F$5, Scenarios!$G$7:$U$27, MATCH($B$16, Scenarios!$C$7:$C$28, FALSE), FALSE)</f>
        <v>145.19999999999999</v>
      </c>
      <c r="AR16" s="113">
        <f>HLOOKUP($F$5, Scenarios!$G$7:$U$27, MATCH($B$16, Scenarios!$C$7:$C$28, FALSE), FALSE)</f>
        <v>145.19999999999999</v>
      </c>
      <c r="AS16" s="113">
        <f>HLOOKUP($F$5, Scenarios!$G$7:$U$27, MATCH($B$16, Scenarios!$C$7:$C$28, FALSE), FALSE)</f>
        <v>145.19999999999999</v>
      </c>
      <c r="AT16" s="113">
        <f>HLOOKUP($F$5, Scenarios!$G$7:$U$27, MATCH($B$16, Scenarios!$C$7:$C$28, FALSE), FALSE)</f>
        <v>145.19999999999999</v>
      </c>
      <c r="AU16" s="113">
        <f>HLOOKUP($F$5, Scenarios!$G$7:$U$27, MATCH($B$16, Scenarios!$C$7:$C$28, FALSE), FALSE)</f>
        <v>145.19999999999999</v>
      </c>
      <c r="AV16" s="113">
        <f>HLOOKUP($F$5, Scenarios!$G$7:$U$27, MATCH($B$16, Scenarios!$C$7:$C$28, FALSE), FALSE)</f>
        <v>145.19999999999999</v>
      </c>
      <c r="AW16" s="113">
        <f>HLOOKUP($F$5, Scenarios!$G$7:$U$27, MATCH($B$16, Scenarios!$C$7:$C$28, FALSE), FALSE)</f>
        <v>145.19999999999999</v>
      </c>
      <c r="AX16" s="113">
        <f>HLOOKUP($F$5, Scenarios!$G$7:$U$27, MATCH($B$16, Scenarios!$C$7:$C$28, FALSE), FALSE)</f>
        <v>145.19999999999999</v>
      </c>
      <c r="AY16" s="113">
        <f>HLOOKUP($F$5, Scenarios!$G$7:$U$27, MATCH($B$16, Scenarios!$C$7:$C$28, FALSE), FALSE)</f>
        <v>145.19999999999999</v>
      </c>
      <c r="AZ16" s="113">
        <f>HLOOKUP($F$5, Scenarios!$G$7:$U$27, MATCH($B$16, Scenarios!$C$7:$C$28, FALSE), FALSE)</f>
        <v>145.19999999999999</v>
      </c>
      <c r="BA16" s="113">
        <f>HLOOKUP($F$5, Scenarios!$G$7:$U$27, MATCH($B$16, Scenarios!$C$7:$C$28, FALSE), FALSE)</f>
        <v>145.19999999999999</v>
      </c>
      <c r="BB16" s="113">
        <f>HLOOKUP($F$5, Scenarios!$G$7:$U$27, MATCH($B$16, Scenarios!$C$7:$C$28, FALSE), FALSE)</f>
        <v>145.19999999999999</v>
      </c>
      <c r="BC16" s="113">
        <f>HLOOKUP($F$5, Scenarios!$G$7:$U$27, MATCH($B$16, Scenarios!$C$7:$C$28, FALSE), FALSE)</f>
        <v>145.19999999999999</v>
      </c>
      <c r="BD16" s="113">
        <f>HLOOKUP($F$5, Scenarios!$G$7:$U$27, MATCH($B$16, Scenarios!$C$7:$C$28, FALSE), FALSE)</f>
        <v>145.19999999999999</v>
      </c>
      <c r="BE16" s="113">
        <f>HLOOKUP($F$5, Scenarios!$G$7:$U$27, MATCH($B$16, Scenarios!$C$7:$C$28, FALSE), FALSE)</f>
        <v>145.19999999999999</v>
      </c>
      <c r="BF16" s="113">
        <f>HLOOKUP($F$5, Scenarios!$G$7:$U$27, MATCH($B$16, Scenarios!$C$7:$C$28, FALSE), FALSE)</f>
        <v>145.19999999999999</v>
      </c>
      <c r="BG16" s="113">
        <f>HLOOKUP($F$5, Scenarios!$G$7:$U$27, MATCH($B$16, Scenarios!$C$7:$C$28, FALSE), FALSE)</f>
        <v>145.19999999999999</v>
      </c>
      <c r="BH16" s="113">
        <f>HLOOKUP($F$5, Scenarios!$G$7:$U$27, MATCH($B$16, Scenarios!$C$7:$C$28, FALSE), FALSE)</f>
        <v>145.19999999999999</v>
      </c>
      <c r="BI16" s="113">
        <f>HLOOKUP($F$5, Scenarios!$G$7:$U$27, MATCH($B$16, Scenarios!$C$7:$C$28, FALSE), FALSE)</f>
        <v>145.19999999999999</v>
      </c>
      <c r="BJ16" s="113">
        <f>HLOOKUP($F$5, Scenarios!$G$7:$U$27, MATCH($B$16, Scenarios!$C$7:$C$28, FALSE), FALSE)</f>
        <v>145.19999999999999</v>
      </c>
      <c r="BK16" s="113">
        <f>HLOOKUP($F$5, Scenarios!$G$7:$U$27, MATCH($B$16, Scenarios!$C$7:$C$28, FALSE), FALSE)</f>
        <v>145.19999999999999</v>
      </c>
      <c r="BL16" s="113">
        <f>HLOOKUP($F$5, Scenarios!$G$7:$U$27, MATCH($B$16, Scenarios!$C$7:$C$28, FALSE), FALSE)</f>
        <v>145.19999999999999</v>
      </c>
      <c r="BM16" s="113">
        <f>HLOOKUP($F$5, Scenarios!$G$7:$U$27, MATCH($B$16, Scenarios!$C$7:$C$28, FALSE), FALSE)</f>
        <v>145.19999999999999</v>
      </c>
    </row>
    <row r="17" spans="1:71" x14ac:dyDescent="0.35">
      <c r="B17" s="4" t="s">
        <v>99</v>
      </c>
      <c r="C17" s="107">
        <f>SUM(E17:BM17)</f>
        <v>6618.5</v>
      </c>
      <c r="D17" s="5"/>
      <c r="E17" s="5">
        <f>HLOOKUP($F$5, Scenarios!$G$7:$U$27, MATCH($B$17, Scenarios!$C$7:$C$28, FALSE), FALSE)</f>
        <v>108.5</v>
      </c>
      <c r="F17" s="5">
        <f>HLOOKUP($F$5, Scenarios!$G$7:$U$27, MATCH($B$17, Scenarios!$C$7:$C$28, FALSE), FALSE)</f>
        <v>108.5</v>
      </c>
      <c r="G17" s="5">
        <f>HLOOKUP($F$5, Scenarios!$G$7:$U$27, MATCH($B$17, Scenarios!$C$7:$C$28, FALSE), FALSE)</f>
        <v>108.5</v>
      </c>
      <c r="H17" s="5">
        <f>HLOOKUP($F$5, Scenarios!$G$7:$U$27, MATCH($B$17, Scenarios!$C$7:$C$28, FALSE), FALSE)</f>
        <v>108.5</v>
      </c>
      <c r="I17" s="5">
        <f>HLOOKUP($F$5, Scenarios!$G$7:$U$27, MATCH($B$17, Scenarios!$C$7:$C$28, FALSE), FALSE)</f>
        <v>108.5</v>
      </c>
      <c r="J17" s="5">
        <f>HLOOKUP($F$5, Scenarios!$G$7:$U$27, MATCH($B$17, Scenarios!$C$7:$C$28, FALSE), FALSE)</f>
        <v>108.5</v>
      </c>
      <c r="K17" s="5">
        <f>HLOOKUP($F$5, Scenarios!$G$7:$U$27, MATCH($B$17, Scenarios!$C$7:$C$28, FALSE), FALSE)</f>
        <v>108.5</v>
      </c>
      <c r="L17" s="5">
        <f>HLOOKUP($F$5, Scenarios!$G$7:$U$27, MATCH($B$17, Scenarios!$C$7:$C$28, FALSE), FALSE)</f>
        <v>108.5</v>
      </c>
      <c r="M17" s="5">
        <f>HLOOKUP($F$5, Scenarios!$G$7:$U$27, MATCH($B$17, Scenarios!$C$7:$C$28, FALSE), FALSE)</f>
        <v>108.5</v>
      </c>
      <c r="N17" s="5">
        <f>HLOOKUP($F$5, Scenarios!$G$7:$U$27, MATCH($B$17, Scenarios!$C$7:$C$28, FALSE), FALSE)</f>
        <v>108.5</v>
      </c>
      <c r="O17" s="5">
        <f>HLOOKUP($F$5, Scenarios!$G$7:$U$27, MATCH($B$17, Scenarios!$C$7:$C$28, FALSE), FALSE)</f>
        <v>108.5</v>
      </c>
      <c r="P17" s="5">
        <f>HLOOKUP($F$5, Scenarios!$G$7:$U$27, MATCH($B$17, Scenarios!$C$7:$C$28, FALSE), FALSE)</f>
        <v>108.5</v>
      </c>
      <c r="Q17" s="5">
        <f>HLOOKUP($F$5, Scenarios!$G$7:$U$27, MATCH($B$17, Scenarios!$C$7:$C$28, FALSE), FALSE)</f>
        <v>108.5</v>
      </c>
      <c r="R17" s="5">
        <f>HLOOKUP($F$5, Scenarios!$G$7:$U$27, MATCH($B$17, Scenarios!$C$7:$C$28, FALSE), FALSE)</f>
        <v>108.5</v>
      </c>
      <c r="S17" s="5">
        <f>HLOOKUP($F$5, Scenarios!$G$7:$U$27, MATCH($B$17, Scenarios!$C$7:$C$28, FALSE), FALSE)</f>
        <v>108.5</v>
      </c>
      <c r="T17" s="5">
        <f>HLOOKUP($F$5, Scenarios!$G$7:$U$27, MATCH($B$17, Scenarios!$C$7:$C$28, FALSE), FALSE)</f>
        <v>108.5</v>
      </c>
      <c r="U17" s="5">
        <f>HLOOKUP($F$5, Scenarios!$G$7:$U$27, MATCH($B$17, Scenarios!$C$7:$C$28, FALSE), FALSE)</f>
        <v>108.5</v>
      </c>
      <c r="V17" s="5">
        <f>HLOOKUP($F$5, Scenarios!$G$7:$U$27, MATCH($B$17, Scenarios!$C$7:$C$28, FALSE), FALSE)</f>
        <v>108.5</v>
      </c>
      <c r="W17" s="5">
        <f>HLOOKUP($F$5, Scenarios!$G$7:$U$27, MATCH($B$17, Scenarios!$C$7:$C$28, FALSE), FALSE)</f>
        <v>108.5</v>
      </c>
      <c r="X17" s="5">
        <f>HLOOKUP($F$5, Scenarios!$G$7:$U$27, MATCH($B$17, Scenarios!$C$7:$C$28, FALSE), FALSE)</f>
        <v>108.5</v>
      </c>
      <c r="Y17" s="5">
        <f>HLOOKUP($F$5, Scenarios!$G$7:$U$27, MATCH($B$17, Scenarios!$C$7:$C$28, FALSE), FALSE)</f>
        <v>108.5</v>
      </c>
      <c r="Z17" s="5">
        <f>HLOOKUP($F$5, Scenarios!$G$7:$U$27, MATCH($B$17, Scenarios!$C$7:$C$28, FALSE), FALSE)</f>
        <v>108.5</v>
      </c>
      <c r="AA17" s="5">
        <f>HLOOKUP($F$5, Scenarios!$G$7:$U$27, MATCH($B$17, Scenarios!$C$7:$C$28, FALSE), FALSE)</f>
        <v>108.5</v>
      </c>
      <c r="AB17" s="5">
        <f>HLOOKUP($F$5, Scenarios!$G$7:$U$27, MATCH($B$17, Scenarios!$C$7:$C$28, FALSE), FALSE)</f>
        <v>108.5</v>
      </c>
      <c r="AC17" s="5">
        <f>HLOOKUP($F$5, Scenarios!$G$7:$U$27, MATCH($B$17, Scenarios!$C$7:$C$28, FALSE), FALSE)</f>
        <v>108.5</v>
      </c>
      <c r="AD17" s="5">
        <f>HLOOKUP($F$5, Scenarios!$G$7:$U$27, MATCH($B$17, Scenarios!$C$7:$C$28, FALSE), FALSE)</f>
        <v>108.5</v>
      </c>
      <c r="AE17" s="5">
        <f>HLOOKUP($F$5, Scenarios!$G$7:$U$27, MATCH($B$17, Scenarios!$C$7:$C$28, FALSE), FALSE)</f>
        <v>108.5</v>
      </c>
      <c r="AF17" s="5">
        <f>HLOOKUP($F$5, Scenarios!$G$7:$U$27, MATCH($B$17, Scenarios!$C$7:$C$28, FALSE), FALSE)</f>
        <v>108.5</v>
      </c>
      <c r="AG17" s="5">
        <f>HLOOKUP($F$5, Scenarios!$G$7:$U$27, MATCH($B$17, Scenarios!$C$7:$C$28, FALSE), FALSE)</f>
        <v>108.5</v>
      </c>
      <c r="AH17" s="5">
        <f>HLOOKUP($F$5, Scenarios!$G$7:$U$27, MATCH($B$17, Scenarios!$C$7:$C$28, FALSE), FALSE)</f>
        <v>108.5</v>
      </c>
      <c r="AI17" s="5">
        <f>HLOOKUP($F$5, Scenarios!$G$7:$U$27, MATCH($B$17, Scenarios!$C$7:$C$28, FALSE), FALSE)</f>
        <v>108.5</v>
      </c>
      <c r="AJ17" s="5">
        <f>HLOOKUP($F$5, Scenarios!$G$7:$U$27, MATCH($B$17, Scenarios!$C$7:$C$28, FALSE), FALSE)</f>
        <v>108.5</v>
      </c>
      <c r="AK17" s="5">
        <f>HLOOKUP($F$5, Scenarios!$G$7:$U$27, MATCH($B$17, Scenarios!$C$7:$C$28, FALSE), FALSE)</f>
        <v>108.5</v>
      </c>
      <c r="AL17" s="5">
        <f>HLOOKUP($F$5, Scenarios!$G$7:$U$27, MATCH($B$17, Scenarios!$C$7:$C$28, FALSE), FALSE)</f>
        <v>108.5</v>
      </c>
      <c r="AM17" s="5">
        <f>HLOOKUP($F$5, Scenarios!$G$7:$U$27, MATCH($B$17, Scenarios!$C$7:$C$28, FALSE), FALSE)</f>
        <v>108.5</v>
      </c>
      <c r="AN17" s="5">
        <f>HLOOKUP($F$5, Scenarios!$G$7:$U$27, MATCH($B$17, Scenarios!$C$7:$C$28, FALSE), FALSE)</f>
        <v>108.5</v>
      </c>
      <c r="AO17" s="5">
        <f>HLOOKUP($F$5, Scenarios!$G$7:$U$27, MATCH($B$17, Scenarios!$C$7:$C$28, FALSE), FALSE)</f>
        <v>108.5</v>
      </c>
      <c r="AP17" s="5">
        <f>HLOOKUP($F$5, Scenarios!$G$7:$U$27, MATCH($B$17, Scenarios!$C$7:$C$28, FALSE), FALSE)</f>
        <v>108.5</v>
      </c>
      <c r="AQ17" s="5">
        <f>HLOOKUP($F$5, Scenarios!$G$7:$U$27, MATCH($B$17, Scenarios!$C$7:$C$28, FALSE), FALSE)</f>
        <v>108.5</v>
      </c>
      <c r="AR17" s="5">
        <f>HLOOKUP($F$5, Scenarios!$G$7:$U$27, MATCH($B$17, Scenarios!$C$7:$C$28, FALSE), FALSE)</f>
        <v>108.5</v>
      </c>
      <c r="AS17" s="5">
        <f>HLOOKUP($F$5, Scenarios!$G$7:$U$27, MATCH($B$17, Scenarios!$C$7:$C$28, FALSE), FALSE)</f>
        <v>108.5</v>
      </c>
      <c r="AT17" s="5">
        <f>HLOOKUP($F$5, Scenarios!$G$7:$U$27, MATCH($B$17, Scenarios!$C$7:$C$28, FALSE), FALSE)</f>
        <v>108.5</v>
      </c>
      <c r="AU17" s="5">
        <f>HLOOKUP($F$5, Scenarios!$G$7:$U$27, MATCH($B$17, Scenarios!$C$7:$C$28, FALSE), FALSE)</f>
        <v>108.5</v>
      </c>
      <c r="AV17" s="5">
        <f>HLOOKUP($F$5, Scenarios!$G$7:$U$27, MATCH($B$17, Scenarios!$C$7:$C$28, FALSE), FALSE)</f>
        <v>108.5</v>
      </c>
      <c r="AW17" s="5">
        <f>HLOOKUP($F$5, Scenarios!$G$7:$U$27, MATCH($B$17, Scenarios!$C$7:$C$28, FALSE), FALSE)</f>
        <v>108.5</v>
      </c>
      <c r="AX17" s="5">
        <f>HLOOKUP($F$5, Scenarios!$G$7:$U$27, MATCH($B$17, Scenarios!$C$7:$C$28, FALSE), FALSE)</f>
        <v>108.5</v>
      </c>
      <c r="AY17" s="5">
        <f>HLOOKUP($F$5, Scenarios!$G$7:$U$27, MATCH($B$17, Scenarios!$C$7:$C$28, FALSE), FALSE)</f>
        <v>108.5</v>
      </c>
      <c r="AZ17" s="5">
        <f>HLOOKUP($F$5, Scenarios!$G$7:$U$27, MATCH($B$17, Scenarios!$C$7:$C$28, FALSE), FALSE)</f>
        <v>108.5</v>
      </c>
      <c r="BA17" s="5">
        <f>HLOOKUP($F$5, Scenarios!$G$7:$U$27, MATCH($B$17, Scenarios!$C$7:$C$28, FALSE), FALSE)</f>
        <v>108.5</v>
      </c>
      <c r="BB17" s="5">
        <f>HLOOKUP($F$5, Scenarios!$G$7:$U$27, MATCH($B$17, Scenarios!$C$7:$C$28, FALSE), FALSE)</f>
        <v>108.5</v>
      </c>
      <c r="BC17" s="5">
        <f>HLOOKUP($F$5, Scenarios!$G$7:$U$27, MATCH($B$17, Scenarios!$C$7:$C$28, FALSE), FALSE)</f>
        <v>108.5</v>
      </c>
      <c r="BD17" s="5">
        <f>HLOOKUP($F$5, Scenarios!$G$7:$U$27, MATCH($B$17, Scenarios!$C$7:$C$28, FALSE), FALSE)</f>
        <v>108.5</v>
      </c>
      <c r="BE17" s="5">
        <f>HLOOKUP($F$5, Scenarios!$G$7:$U$27, MATCH($B$17, Scenarios!$C$7:$C$28, FALSE), FALSE)</f>
        <v>108.5</v>
      </c>
      <c r="BF17" s="5">
        <f>HLOOKUP($F$5, Scenarios!$G$7:$U$27, MATCH($B$17, Scenarios!$C$7:$C$28, FALSE), FALSE)</f>
        <v>108.5</v>
      </c>
      <c r="BG17" s="5">
        <f>HLOOKUP($F$5, Scenarios!$G$7:$U$27, MATCH($B$17, Scenarios!$C$7:$C$28, FALSE), FALSE)</f>
        <v>108.5</v>
      </c>
      <c r="BH17" s="5">
        <f>HLOOKUP($F$5, Scenarios!$G$7:$U$27, MATCH($B$17, Scenarios!$C$7:$C$28, FALSE), FALSE)</f>
        <v>108.5</v>
      </c>
      <c r="BI17" s="5">
        <f>HLOOKUP($F$5, Scenarios!$G$7:$U$27, MATCH($B$17, Scenarios!$C$7:$C$28, FALSE), FALSE)</f>
        <v>108.5</v>
      </c>
      <c r="BJ17" s="5">
        <f>HLOOKUP($F$5, Scenarios!$G$7:$U$27, MATCH($B$17, Scenarios!$C$7:$C$28, FALSE), FALSE)</f>
        <v>108.5</v>
      </c>
      <c r="BK17" s="5">
        <f>HLOOKUP($F$5, Scenarios!$G$7:$U$27, MATCH($B$17, Scenarios!$C$7:$C$28, FALSE), FALSE)</f>
        <v>108.5</v>
      </c>
      <c r="BL17" s="5">
        <f>HLOOKUP($F$5, Scenarios!$G$7:$U$27, MATCH($B$17, Scenarios!$C$7:$C$28, FALSE), FALSE)</f>
        <v>108.5</v>
      </c>
      <c r="BM17" s="5">
        <f>HLOOKUP($F$5, Scenarios!$G$7:$U$27, MATCH($B$17, Scenarios!$C$7:$C$28, FALSE), FALSE)</f>
        <v>108.5</v>
      </c>
      <c r="BN17" s="5"/>
      <c r="BO17" s="5"/>
      <c r="BP17" s="5"/>
      <c r="BQ17" s="5"/>
      <c r="BR17" s="5"/>
      <c r="BS17" s="5"/>
    </row>
    <row r="18" spans="1:71" x14ac:dyDescent="0.35">
      <c r="B18" s="5" t="s">
        <v>195</v>
      </c>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5"/>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x14ac:dyDescent="0.35">
      <c r="B20" s="121" t="s">
        <v>100</v>
      </c>
      <c r="C20" s="107"/>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1" s="118" customFormat="1" x14ac:dyDescent="0.35">
      <c r="A21" s="4"/>
      <c r="B21" s="120" t="s">
        <v>101</v>
      </c>
      <c r="C21" s="122"/>
      <c r="D21" s="123"/>
      <c r="E21" s="124">
        <f>HLOOKUP($F$5, Scenarios!$G$7:U29, MATCH($B$21, Scenarios!$C$7:$C$28, FALSE), FALSE)</f>
        <v>158</v>
      </c>
      <c r="F21" s="124">
        <f>E21*(1+Scenarios!$Q$32)</f>
        <v>158</v>
      </c>
      <c r="G21" s="124">
        <f>F21*(1+Scenarios!$Q$32)</f>
        <v>158</v>
      </c>
      <c r="H21" s="124">
        <f>G21*(1+Scenarios!$Q$32)</f>
        <v>158</v>
      </c>
      <c r="I21" s="124">
        <f>H21*(1+Scenarios!$Q$32)</f>
        <v>158</v>
      </c>
      <c r="J21" s="124">
        <f>I21*(1+Scenarios!$Q$32)</f>
        <v>158</v>
      </c>
      <c r="K21" s="124">
        <f>J21*(1+Scenarios!$Q$32)</f>
        <v>158</v>
      </c>
      <c r="L21" s="124">
        <f>K21*(1+Scenarios!$Q$32)</f>
        <v>158</v>
      </c>
      <c r="M21" s="124">
        <f>L21*(1+Scenarios!$Q$32)</f>
        <v>158</v>
      </c>
      <c r="N21" s="124">
        <f>M21*(1+Scenarios!$Q$32)</f>
        <v>158</v>
      </c>
      <c r="O21" s="124">
        <f>N21*(1+Scenarios!$Q$32)</f>
        <v>158</v>
      </c>
      <c r="P21" s="124">
        <f>O21*(1+Scenarios!$Q$32)</f>
        <v>158</v>
      </c>
      <c r="Q21" s="124">
        <f>P21*(1+Scenarios!$Q$32)</f>
        <v>158</v>
      </c>
      <c r="R21" s="124">
        <f>Q21*(1+Scenarios!$Q$32)</f>
        <v>158</v>
      </c>
      <c r="S21" s="124">
        <f>R21*(1+Scenarios!$Q$32)</f>
        <v>158</v>
      </c>
      <c r="T21" s="124">
        <f>S21*(1+Scenarios!$Q$32)</f>
        <v>158</v>
      </c>
      <c r="U21" s="124">
        <f>T21*(1+Scenarios!$Q$32)</f>
        <v>158</v>
      </c>
      <c r="V21" s="124">
        <f>U21*(1+Scenarios!$Q$32)</f>
        <v>158</v>
      </c>
      <c r="W21" s="124">
        <f>V21*(1+Scenarios!$Q$32)</f>
        <v>158</v>
      </c>
      <c r="X21" s="124">
        <f>W21*(1+Scenarios!$Q$32)</f>
        <v>158</v>
      </c>
      <c r="Y21" s="124">
        <f>X21*(1+Scenarios!$Q$32)</f>
        <v>158</v>
      </c>
      <c r="Z21" s="124">
        <f>Y21*(1+Scenarios!$Q$32)</f>
        <v>158</v>
      </c>
      <c r="AA21" s="124">
        <f>Z21*(1+Scenarios!$Q$32)</f>
        <v>158</v>
      </c>
      <c r="AB21" s="124">
        <f>AA21*(1+Scenarios!$Q$32)</f>
        <v>158</v>
      </c>
      <c r="AC21" s="124">
        <f>AB21*(1+Scenarios!$Q$32)</f>
        <v>158</v>
      </c>
      <c r="AD21" s="124">
        <f>AC21*(1+Scenarios!$Q$32)</f>
        <v>158</v>
      </c>
      <c r="AE21" s="124">
        <f>AD21*(1+Scenarios!$Q$32)</f>
        <v>158</v>
      </c>
      <c r="AF21" s="124">
        <f>AE21*(1+Scenarios!$Q$32)</f>
        <v>158</v>
      </c>
      <c r="AG21" s="124">
        <f>AF21*(1+Scenarios!$Q$32)</f>
        <v>158</v>
      </c>
      <c r="AH21" s="124">
        <f>AG21*(1+Scenarios!$Q$32)</f>
        <v>158</v>
      </c>
      <c r="AI21" s="124">
        <f>AH21*(1+Scenarios!$Q$32)</f>
        <v>158</v>
      </c>
      <c r="AJ21" s="124">
        <f>AI21*(1+Scenarios!$Q$32)</f>
        <v>158</v>
      </c>
      <c r="AK21" s="124">
        <f>AJ21*(1+Scenarios!$Q$32)</f>
        <v>158</v>
      </c>
      <c r="AL21" s="124">
        <f>AK21*(1+Scenarios!$Q$32)</f>
        <v>158</v>
      </c>
      <c r="AM21" s="124">
        <f>AL21*(1+Scenarios!$Q$32)</f>
        <v>158</v>
      </c>
      <c r="AN21" s="124">
        <f>AM21*(1+Scenarios!$Q$32)</f>
        <v>158</v>
      </c>
      <c r="AO21" s="124">
        <f>AN21*(1+Scenarios!$Q$32)</f>
        <v>158</v>
      </c>
      <c r="AP21" s="124">
        <f>AO21*(1+Scenarios!$Q$32)</f>
        <v>158</v>
      </c>
      <c r="AQ21" s="124">
        <f>AP21*(1+Scenarios!$Q$32)</f>
        <v>158</v>
      </c>
      <c r="AR21" s="124">
        <f>AQ21*(1+Scenarios!$Q$32)</f>
        <v>158</v>
      </c>
      <c r="AS21" s="124">
        <f>AR21*(1+Scenarios!$Q$32)</f>
        <v>158</v>
      </c>
      <c r="AT21" s="124">
        <f>AS21*(1+Scenarios!$Q$32)</f>
        <v>158</v>
      </c>
      <c r="AU21" s="124">
        <f>AT21*(1+Scenarios!$Q$32)</f>
        <v>158</v>
      </c>
      <c r="AV21" s="124">
        <f>AU21*(1+Scenarios!$Q$32)</f>
        <v>158</v>
      </c>
      <c r="AW21" s="124">
        <f>AV21*(1+Scenarios!$Q$32)</f>
        <v>158</v>
      </c>
      <c r="AX21" s="124">
        <f>AW21*(1+Scenarios!$Q$32)</f>
        <v>158</v>
      </c>
      <c r="AY21" s="124">
        <f>AX21*(1+Scenarios!$Q$32)</f>
        <v>158</v>
      </c>
      <c r="AZ21" s="124">
        <f>AY21*(1+Scenarios!$Q$32)</f>
        <v>158</v>
      </c>
      <c r="BA21" s="124">
        <f>AZ21*(1+Scenarios!$Q$32)</f>
        <v>158</v>
      </c>
      <c r="BB21" s="124">
        <f>BA21*(1+Scenarios!$Q$32)</f>
        <v>158</v>
      </c>
      <c r="BC21" s="124">
        <f>BB21*(1+Scenarios!$Q$32)</f>
        <v>158</v>
      </c>
      <c r="BD21" s="124">
        <f>BC21*(1+Scenarios!$Q$32)</f>
        <v>158</v>
      </c>
      <c r="BE21" s="124">
        <f>BD21*(1+Scenarios!$Q$32)</f>
        <v>158</v>
      </c>
      <c r="BF21" s="124">
        <f>BE21*(1+Scenarios!$Q$32)</f>
        <v>158</v>
      </c>
      <c r="BG21" s="124">
        <f>BF21*(1+Scenarios!$Q$32)</f>
        <v>158</v>
      </c>
      <c r="BH21" s="124">
        <f>BG21*(1+Scenarios!$Q$32)</f>
        <v>158</v>
      </c>
      <c r="BI21" s="124">
        <f>BH21*(1+Scenarios!$Q$32)</f>
        <v>158</v>
      </c>
      <c r="BJ21" s="124">
        <f>BI21*(1+Scenarios!$Q$32)</f>
        <v>158</v>
      </c>
      <c r="BK21" s="124">
        <f>BJ21*(1+Scenarios!$Q$32)</f>
        <v>158</v>
      </c>
      <c r="BL21" s="124">
        <f>BK21*(1+Scenarios!$Q$32)</f>
        <v>158</v>
      </c>
      <c r="BM21" s="124">
        <f>BL21*(1+Scenarios!$Q$32)</f>
        <v>158</v>
      </c>
      <c r="BN21" s="124"/>
      <c r="BO21" s="124"/>
      <c r="BP21" s="124"/>
      <c r="BQ21" s="124"/>
      <c r="BR21" s="124"/>
      <c r="BS21" s="124"/>
    </row>
    <row r="22" spans="1:71" s="23" customFormat="1" x14ac:dyDescent="0.35">
      <c r="A22" s="129"/>
      <c r="B22" s="47" t="s">
        <v>102</v>
      </c>
      <c r="C22" s="107"/>
      <c r="E22" s="5">
        <f>HLOOKUP($F$5, Scenarios!$G$7:U29, MATCH($B$22, Scenarios!$C$7:$C$28, FALSE), FALSE)</f>
        <v>50</v>
      </c>
      <c r="F22" s="5">
        <f>E22*(1+Scenarios!$Q$32)</f>
        <v>50</v>
      </c>
      <c r="G22" s="5">
        <f>F22*(1+Scenarios!$Q$32)</f>
        <v>50</v>
      </c>
      <c r="H22" s="5">
        <f>G22*(1+Scenarios!$Q$32)</f>
        <v>50</v>
      </c>
      <c r="I22" s="5">
        <f>H22*(1+Scenarios!$Q$32)</f>
        <v>50</v>
      </c>
      <c r="J22" s="5">
        <f>I22*(1+Scenarios!$Q$32)</f>
        <v>50</v>
      </c>
      <c r="K22" s="5">
        <f>J22*(1+Scenarios!$Q$32)</f>
        <v>50</v>
      </c>
      <c r="L22" s="5">
        <f>K22*(1+Scenarios!$Q$32)</f>
        <v>50</v>
      </c>
      <c r="M22" s="5">
        <f>L22*(1+Scenarios!$Q$32)</f>
        <v>50</v>
      </c>
      <c r="N22" s="5">
        <f>M22*(1+Scenarios!$Q$32)</f>
        <v>50</v>
      </c>
      <c r="O22" s="5">
        <f>N22*(1+Scenarios!$Q$32)</f>
        <v>50</v>
      </c>
      <c r="P22" s="5">
        <f>O22*(1+Scenarios!$Q$32)</f>
        <v>50</v>
      </c>
      <c r="Q22" s="5">
        <f>P22*(1+Scenarios!$Q$32)</f>
        <v>50</v>
      </c>
      <c r="R22" s="5">
        <f>Q22*(1+Scenarios!$Q$32)</f>
        <v>50</v>
      </c>
      <c r="S22" s="5">
        <f>R22*(1+Scenarios!$Q$32)</f>
        <v>50</v>
      </c>
      <c r="T22" s="5">
        <f>S22*(1+Scenarios!$Q$32)</f>
        <v>50</v>
      </c>
      <c r="U22" s="5">
        <f>T22*(1+Scenarios!$Q$32)</f>
        <v>50</v>
      </c>
      <c r="V22" s="5">
        <f>U22*(1+Scenarios!$Q$32)</f>
        <v>50</v>
      </c>
      <c r="W22" s="5">
        <f>V22*(1+Scenarios!$Q$32)</f>
        <v>50</v>
      </c>
      <c r="X22" s="5">
        <f>W22*(1+Scenarios!$Q$32)</f>
        <v>50</v>
      </c>
      <c r="Y22" s="5">
        <f>X22*(1+Scenarios!$Q$32)</f>
        <v>50</v>
      </c>
      <c r="Z22" s="5">
        <f>Y22*(1+Scenarios!$Q$32)</f>
        <v>50</v>
      </c>
      <c r="AA22" s="5">
        <f>Z22*(1+Scenarios!$Q$32)</f>
        <v>50</v>
      </c>
      <c r="AB22" s="5">
        <f>AA22*(1+Scenarios!$Q$32)</f>
        <v>50</v>
      </c>
      <c r="AC22" s="5">
        <f>AB22*(1+Scenarios!$Q$32)</f>
        <v>50</v>
      </c>
      <c r="AD22" s="5">
        <f>AC22*(1+Scenarios!$Q$32)</f>
        <v>50</v>
      </c>
      <c r="AE22" s="5">
        <f>AD22*(1+Scenarios!$Q$32)</f>
        <v>50</v>
      </c>
      <c r="AF22" s="5">
        <f>AE22*(1+Scenarios!$Q$32)</f>
        <v>50</v>
      </c>
      <c r="AG22" s="5">
        <f>AF22*(1+Scenarios!$Q$32)</f>
        <v>50</v>
      </c>
      <c r="AH22" s="5">
        <f>AG22*(1+Scenarios!$Q$32)</f>
        <v>50</v>
      </c>
      <c r="AI22" s="5">
        <f>AH22*(1+Scenarios!$Q$32)</f>
        <v>50</v>
      </c>
      <c r="AJ22" s="5">
        <f>AI22*(1+Scenarios!$Q$32)</f>
        <v>50</v>
      </c>
      <c r="AK22" s="5">
        <f>AJ22*(1+Scenarios!$Q$32)</f>
        <v>50</v>
      </c>
      <c r="AL22" s="5">
        <f>AK22*(1+Scenarios!$Q$32)</f>
        <v>50</v>
      </c>
      <c r="AM22" s="5">
        <f>AL22*(1+Scenarios!$Q$32)</f>
        <v>50</v>
      </c>
      <c r="AN22" s="5">
        <f>AM22*(1+Scenarios!$Q$32)</f>
        <v>50</v>
      </c>
      <c r="AO22" s="5">
        <f>AN22*(1+Scenarios!$Q$32)</f>
        <v>50</v>
      </c>
      <c r="AP22" s="5">
        <f>AO22*(1+Scenarios!$Q$32)</f>
        <v>50</v>
      </c>
      <c r="AQ22" s="5">
        <f>AP22*(1+Scenarios!$Q$32)</f>
        <v>50</v>
      </c>
      <c r="AR22" s="5">
        <f>AQ22*(1+Scenarios!$Q$32)</f>
        <v>50</v>
      </c>
      <c r="AS22" s="5">
        <f>AR22*(1+Scenarios!$Q$32)</f>
        <v>50</v>
      </c>
      <c r="AT22" s="5">
        <f>AS22*(1+Scenarios!$Q$32)</f>
        <v>50</v>
      </c>
      <c r="AU22" s="5">
        <f>AT22*(1+Scenarios!$Q$32)</f>
        <v>50</v>
      </c>
      <c r="AV22" s="5">
        <f>AU22*(1+Scenarios!$Q$32)</f>
        <v>50</v>
      </c>
      <c r="AW22" s="5">
        <f>AV22*(1+Scenarios!$Q$32)</f>
        <v>50</v>
      </c>
      <c r="AX22" s="5">
        <f>AW22*(1+Scenarios!$Q$32)</f>
        <v>50</v>
      </c>
      <c r="AY22" s="5">
        <f>AX22*(1+Scenarios!$Q$32)</f>
        <v>50</v>
      </c>
      <c r="AZ22" s="5">
        <f>AY22*(1+Scenarios!$Q$32)</f>
        <v>50</v>
      </c>
      <c r="BA22" s="5">
        <f>AZ22*(1+Scenarios!$Q$32)</f>
        <v>50</v>
      </c>
      <c r="BB22" s="5">
        <f>BA22*(1+Scenarios!$Q$32)</f>
        <v>50</v>
      </c>
      <c r="BC22" s="5">
        <f>BB22*(1+Scenarios!$Q$32)</f>
        <v>50</v>
      </c>
      <c r="BD22" s="5">
        <f>BC22*(1+Scenarios!$Q$32)</f>
        <v>50</v>
      </c>
      <c r="BE22" s="5">
        <f>BD22*(1+Scenarios!$Q$32)</f>
        <v>50</v>
      </c>
      <c r="BF22" s="5">
        <f>BE22*(1+Scenarios!$Q$32)</f>
        <v>50</v>
      </c>
      <c r="BG22" s="5">
        <f>BF22*(1+Scenarios!$Q$32)</f>
        <v>50</v>
      </c>
      <c r="BH22" s="5">
        <f>BG22*(1+Scenarios!$Q$32)</f>
        <v>50</v>
      </c>
      <c r="BI22" s="5">
        <f>BH22*(1+Scenarios!$Q$32)</f>
        <v>50</v>
      </c>
      <c r="BJ22" s="5">
        <f>BI22*(1+Scenarios!$Q$32)</f>
        <v>50</v>
      </c>
      <c r="BK22" s="5">
        <f>BJ22*(1+Scenarios!$Q$32)</f>
        <v>50</v>
      </c>
      <c r="BL22" s="5">
        <f>BK22*(1+Scenarios!$Q$32)</f>
        <v>50</v>
      </c>
      <c r="BM22" s="5">
        <f>BL22*(1+Scenarios!$Q$32)</f>
        <v>50</v>
      </c>
      <c r="BN22" s="5"/>
      <c r="BO22" s="5"/>
      <c r="BP22" s="5"/>
      <c r="BQ22" s="5"/>
      <c r="BR22" s="5"/>
      <c r="BS22" s="5"/>
    </row>
    <row r="23" spans="1:71" s="23" customFormat="1" x14ac:dyDescent="0.35">
      <c r="A23" s="129"/>
      <c r="B23" s="47" t="s">
        <v>103</v>
      </c>
      <c r="C23" s="107"/>
      <c r="E23" s="5">
        <f>HLOOKUP($F$5, Scenarios!$G$7:U29, MATCH($B$23, Scenarios!$C$7:$C$28, FALSE), FALSE)</f>
        <v>80</v>
      </c>
      <c r="F23" s="5">
        <f>HLOOKUP($F$5, Scenarios!$G$7:O29, MATCH($B$23, Scenarios!$C$7:$C$28, FALSE), FALSE)</f>
        <v>80</v>
      </c>
      <c r="G23" s="5">
        <f>HLOOKUP($F$5, Scenarios!$G$7:P29, MATCH($B$23, Scenarios!$C$7:$C$28, FALSE), FALSE)</f>
        <v>80</v>
      </c>
      <c r="H23" s="5">
        <f>HLOOKUP($F$5, Scenarios!$G$7:U29, MATCH($B$23, Scenarios!$C$7:$C$28, FALSE), FALSE)</f>
        <v>80</v>
      </c>
      <c r="I23" s="5">
        <f>HLOOKUP($F$5, Scenarios!$G$7:K29, MATCH($B$23, Scenarios!$C$7:$C$28, FALSE), FALSE)</f>
        <v>80</v>
      </c>
      <c r="J23" s="5">
        <f>HLOOKUP($F$5, Scenarios!$G$7:L29, MATCH($B$23, Scenarios!$C$7:$C$28, FALSE), FALSE)</f>
        <v>80</v>
      </c>
      <c r="K23" s="5">
        <f>HLOOKUP($F$5, Scenarios!$G$7:U29, MATCH($B$23, Scenarios!$C$7:$C$28, FALSE), FALSE)</f>
        <v>80</v>
      </c>
      <c r="L23" s="5">
        <f>HLOOKUP($F$5, Scenarios!$G$7:U29, MATCH($B$23, Scenarios!$C$7:$C$28, FALSE), FALSE)</f>
        <v>80</v>
      </c>
      <c r="M23" s="5">
        <f>HLOOKUP($F$5, Scenarios!$G$7:U29, MATCH($B$23, Scenarios!$C$7:$C$28, FALSE), FALSE)</f>
        <v>80</v>
      </c>
      <c r="N23" s="5">
        <f>HLOOKUP($F$5, Scenarios!$G$7:U29, MATCH($B$23, Scenarios!$C$7:$C$28, FALSE), FALSE)</f>
        <v>80</v>
      </c>
      <c r="O23" s="5">
        <f>HLOOKUP($F$5, Scenarios!$G$7:V29, MATCH($B$23, Scenarios!$C$7:$C$28, FALSE), FALSE)</f>
        <v>80</v>
      </c>
      <c r="P23" s="5">
        <f>HLOOKUP($F$5, Scenarios!$G$7:W29, MATCH($B$23, Scenarios!$C$7:$C$28, FALSE), FALSE)</f>
        <v>80</v>
      </c>
      <c r="Q23" s="5">
        <f>HLOOKUP($F$5, Scenarios!$G$7:X29, MATCH($B$23, Scenarios!$C$7:$C$28, FALSE), FALSE)</f>
        <v>80</v>
      </c>
      <c r="R23" s="5">
        <f>HLOOKUP($F$5, Scenarios!$G$7:Y29, MATCH($B$23, Scenarios!$C$7:$C$28, FALSE), FALSE)</f>
        <v>80</v>
      </c>
      <c r="S23" s="5">
        <f>HLOOKUP($F$5, Scenarios!$G$7:Z29, MATCH($B$23, Scenarios!$C$7:$C$28, FALSE), FALSE)</f>
        <v>80</v>
      </c>
      <c r="T23" s="5">
        <f>HLOOKUP($F$5, Scenarios!$G$7:AA29, MATCH($B$23, Scenarios!$C$7:$C$28, FALSE), FALSE)</f>
        <v>80</v>
      </c>
      <c r="U23" s="5">
        <f>HLOOKUP($F$5, Scenarios!$G$7:AB29, MATCH($B$23, Scenarios!$C$7:$C$28, FALSE), FALSE)</f>
        <v>80</v>
      </c>
      <c r="V23" s="5">
        <f>HLOOKUP($F$5, Scenarios!$G$7:AC29, MATCH($B$23, Scenarios!$C$7:$C$28, FALSE), FALSE)</f>
        <v>80</v>
      </c>
      <c r="W23" s="5">
        <f>HLOOKUP($F$5, Scenarios!$G$7:AD29, MATCH($B$23, Scenarios!$C$7:$C$28, FALSE), FALSE)</f>
        <v>80</v>
      </c>
      <c r="X23" s="5">
        <f>HLOOKUP($F$5, Scenarios!$G$7:AE29, MATCH($B$23, Scenarios!$C$7:$C$28, FALSE), FALSE)</f>
        <v>80</v>
      </c>
      <c r="Y23" s="5">
        <f>HLOOKUP($F$5, Scenarios!$G$7:AF29, MATCH($B$23, Scenarios!$C$7:$C$28, FALSE), FALSE)</f>
        <v>80</v>
      </c>
      <c r="Z23" s="5">
        <f>HLOOKUP($F$5, Scenarios!$G$7:AG29, MATCH($B$23, Scenarios!$C$7:$C$28, FALSE), FALSE)</f>
        <v>80</v>
      </c>
      <c r="AA23" s="5">
        <f>HLOOKUP($F$5, Scenarios!$G$7:AH29, MATCH($B$23, Scenarios!$C$7:$C$28, FALSE), FALSE)</f>
        <v>80</v>
      </c>
      <c r="AB23" s="5">
        <f>HLOOKUP($F$5, Scenarios!$G$7:AI29, MATCH($B$23, Scenarios!$C$7:$C$28, FALSE), FALSE)</f>
        <v>80</v>
      </c>
      <c r="AC23" s="5">
        <f>HLOOKUP($F$5, Scenarios!$G$7:AJ29, MATCH($B$23, Scenarios!$C$7:$C$28, FALSE), FALSE)</f>
        <v>80</v>
      </c>
      <c r="AD23" s="5">
        <f>HLOOKUP($F$5, Scenarios!$G$7:AK29, MATCH($B$23, Scenarios!$C$7:$C$28, FALSE), FALSE)</f>
        <v>80</v>
      </c>
      <c r="AE23" s="5">
        <f>HLOOKUP($F$5, Scenarios!$G$7:AL29, MATCH($B$23, Scenarios!$C$7:$C$28, FALSE), FALSE)</f>
        <v>80</v>
      </c>
      <c r="AF23" s="5">
        <f>HLOOKUP($F$5, Scenarios!$G$7:AM29, MATCH($B$23, Scenarios!$C$7:$C$28, FALSE), FALSE)</f>
        <v>80</v>
      </c>
      <c r="AG23" s="5">
        <f>HLOOKUP($F$5, Scenarios!$G$7:AN29, MATCH($B$23, Scenarios!$C$7:$C$28, FALSE), FALSE)</f>
        <v>80</v>
      </c>
      <c r="AH23" s="5">
        <f>HLOOKUP($F$5, Scenarios!$G$7:AO29, MATCH($B$23, Scenarios!$C$7:$C$28, FALSE), FALSE)</f>
        <v>80</v>
      </c>
      <c r="AI23" s="5">
        <f>HLOOKUP($F$5, Scenarios!$G$7:AP29, MATCH($B$23, Scenarios!$C$7:$C$28, FALSE), FALSE)</f>
        <v>80</v>
      </c>
      <c r="AJ23" s="5">
        <f>HLOOKUP($F$5, Scenarios!$G$7:AQ29, MATCH($B$23, Scenarios!$C$7:$C$28, FALSE), FALSE)</f>
        <v>80</v>
      </c>
      <c r="AK23" s="5">
        <f>HLOOKUP($F$5, Scenarios!$G$7:AR29, MATCH($B$23, Scenarios!$C$7:$C$28, FALSE), FALSE)</f>
        <v>80</v>
      </c>
      <c r="AL23" s="5">
        <f>HLOOKUP($F$5, Scenarios!$G$7:AS29, MATCH($B$23, Scenarios!$C$7:$C$28, FALSE), FALSE)</f>
        <v>80</v>
      </c>
      <c r="AM23" s="5">
        <f>HLOOKUP($F$5, Scenarios!$G$7:AT29, MATCH($B$23, Scenarios!$C$7:$C$28, FALSE), FALSE)</f>
        <v>80</v>
      </c>
      <c r="AN23" s="5">
        <f>HLOOKUP($F$5, Scenarios!$G$7:AU29, MATCH($B$23, Scenarios!$C$7:$C$28, FALSE), FALSE)</f>
        <v>80</v>
      </c>
      <c r="AO23" s="5">
        <f>HLOOKUP($F$5, Scenarios!$G$7:AV29, MATCH($B$23, Scenarios!$C$7:$C$28, FALSE), FALSE)</f>
        <v>80</v>
      </c>
      <c r="AP23" s="5">
        <f>HLOOKUP($F$5, Scenarios!$G$7:AW29, MATCH($B$23, Scenarios!$C$7:$C$28, FALSE), FALSE)</f>
        <v>80</v>
      </c>
      <c r="AQ23" s="5">
        <f>HLOOKUP($F$5, Scenarios!$G$7:AX29, MATCH($B$23, Scenarios!$C$7:$C$28, FALSE), FALSE)</f>
        <v>80</v>
      </c>
      <c r="AR23" s="5">
        <f>HLOOKUP($F$5, Scenarios!$G$7:AY29, MATCH($B$23, Scenarios!$C$7:$C$28, FALSE), FALSE)</f>
        <v>80</v>
      </c>
      <c r="AS23" s="5">
        <f>HLOOKUP($F$5, Scenarios!$G$7:AZ29, MATCH($B$23, Scenarios!$C$7:$C$28, FALSE), FALSE)</f>
        <v>80</v>
      </c>
      <c r="AT23" s="5">
        <f>HLOOKUP($F$5, Scenarios!$G$7:BA29, MATCH($B$23, Scenarios!$C$7:$C$28, FALSE), FALSE)</f>
        <v>80</v>
      </c>
      <c r="AU23" s="5">
        <f>HLOOKUP($F$5, Scenarios!$G$7:BB29, MATCH($B$23, Scenarios!$C$7:$C$28, FALSE), FALSE)</f>
        <v>80</v>
      </c>
      <c r="AV23" s="5">
        <f>HLOOKUP($F$5, Scenarios!$G$7:BC29, MATCH($B$23, Scenarios!$C$7:$C$28, FALSE), FALSE)</f>
        <v>80</v>
      </c>
      <c r="AW23" s="5">
        <f>HLOOKUP($F$5, Scenarios!$G$7:BD29, MATCH($B$23, Scenarios!$C$7:$C$28, FALSE), FALSE)</f>
        <v>80</v>
      </c>
      <c r="AX23" s="5">
        <f>HLOOKUP($F$5, Scenarios!$G$7:BE29, MATCH($B$23, Scenarios!$C$7:$C$28, FALSE), FALSE)</f>
        <v>80</v>
      </c>
      <c r="AY23" s="5">
        <f>HLOOKUP($F$5, Scenarios!$G$7:BF29, MATCH($B$23, Scenarios!$C$7:$C$28, FALSE), FALSE)</f>
        <v>80</v>
      </c>
      <c r="AZ23" s="5">
        <f>HLOOKUP($F$5, Scenarios!$G$7:BG29, MATCH($B$23, Scenarios!$C$7:$C$28, FALSE), FALSE)</f>
        <v>80</v>
      </c>
      <c r="BA23" s="5">
        <f>HLOOKUP($F$5, Scenarios!$G$7:BH29, MATCH($B$23, Scenarios!$C$7:$C$28, FALSE), FALSE)</f>
        <v>80</v>
      </c>
      <c r="BB23" s="5">
        <f>HLOOKUP($F$5, Scenarios!$G$7:BI29, MATCH($B$23, Scenarios!$C$7:$C$28, FALSE), FALSE)</f>
        <v>80</v>
      </c>
      <c r="BC23" s="5">
        <f>HLOOKUP($F$5, Scenarios!$G$7:BJ29, MATCH($B$23, Scenarios!$C$7:$C$28, FALSE), FALSE)</f>
        <v>80</v>
      </c>
      <c r="BD23" s="5">
        <f>HLOOKUP($F$5, Scenarios!$G$7:BK29, MATCH($B$23, Scenarios!$C$7:$C$28, FALSE), FALSE)</f>
        <v>80</v>
      </c>
      <c r="BE23" s="5">
        <f>HLOOKUP($F$5, Scenarios!$G$7:BL29, MATCH($B$23, Scenarios!$C$7:$C$28, FALSE), FALSE)</f>
        <v>80</v>
      </c>
      <c r="BF23" s="5">
        <f>HLOOKUP($F$5, Scenarios!$G$7:BM29, MATCH($B$23, Scenarios!$C$7:$C$28, FALSE), FALSE)</f>
        <v>80</v>
      </c>
      <c r="BG23" s="5">
        <f>HLOOKUP($F$5, Scenarios!$G$7:BN29, MATCH($B$23, Scenarios!$C$7:$C$28, FALSE), FALSE)</f>
        <v>80</v>
      </c>
      <c r="BH23" s="5">
        <f>HLOOKUP($F$5, Scenarios!$G$7:BO29, MATCH($B$23, Scenarios!$C$7:$C$28, FALSE), FALSE)</f>
        <v>80</v>
      </c>
      <c r="BI23" s="5">
        <f>HLOOKUP($F$5, Scenarios!$G$7:BP29, MATCH($B$23, Scenarios!$C$7:$C$28, FALSE), FALSE)</f>
        <v>80</v>
      </c>
      <c r="BJ23" s="5">
        <f>HLOOKUP($F$5, Scenarios!$G$7:BQ29, MATCH($B$23, Scenarios!$C$7:$C$28, FALSE), FALSE)</f>
        <v>80</v>
      </c>
      <c r="BK23" s="5">
        <f>HLOOKUP($F$5, Scenarios!$G$7:BR29, MATCH($B$23, Scenarios!$C$7:$C$28, FALSE), FALSE)</f>
        <v>80</v>
      </c>
      <c r="BL23" s="5">
        <f>HLOOKUP($F$5, Scenarios!$G$7:BS29, MATCH($B$23, Scenarios!$C$7:$C$28, FALSE), FALSE)</f>
        <v>80</v>
      </c>
      <c r="BM23" s="5">
        <f>HLOOKUP($F$5, Scenarios!$G$7:BT29, MATCH($B$23, Scenarios!$C$7:$C$28, FALSE), FALSE)</f>
        <v>80</v>
      </c>
      <c r="BN23" s="5"/>
      <c r="BO23" s="5"/>
      <c r="BP23" s="5"/>
      <c r="BQ23" s="5"/>
      <c r="BR23" s="5"/>
      <c r="BS23" s="5"/>
    </row>
    <row r="24" spans="1:71" x14ac:dyDescent="0.35">
      <c r="B24" s="41" t="s">
        <v>104</v>
      </c>
      <c r="C24" s="107"/>
      <c r="D24" s="5"/>
      <c r="E24" s="5">
        <f>HLOOKUP($F$5, Scenarios!$G$7:U30, MATCH($B$24, Scenarios!$C$7:$C$28, FALSE), FALSE)</f>
        <v>100</v>
      </c>
      <c r="F24" s="5">
        <f>HLOOKUP($F$5, Scenarios!$G$7:O30, MATCH($B$24, Scenarios!$C$7:$C$28, FALSE), FALSE)</f>
        <v>100</v>
      </c>
      <c r="G24" s="5">
        <f>HLOOKUP($F$5, Scenarios!$G$7:P30, MATCH($B$24, Scenarios!$C$7:$C$28, FALSE), FALSE)</f>
        <v>100</v>
      </c>
      <c r="H24" s="5">
        <f>HLOOKUP($F$5, Scenarios!$G$7:U30, MATCH($B$24, Scenarios!$C$7:$C$28, FALSE), FALSE)</f>
        <v>100</v>
      </c>
      <c r="I24" s="5">
        <f>HLOOKUP($F$5, Scenarios!$G$7:K30, MATCH($B$24, Scenarios!$C$7:$C$28, FALSE), FALSE)</f>
        <v>100</v>
      </c>
      <c r="J24" s="5">
        <f>HLOOKUP($F$5, Scenarios!$G$7:L30, MATCH($B$24, Scenarios!$C$7:$C$28, FALSE), FALSE)</f>
        <v>100</v>
      </c>
      <c r="K24" s="5">
        <f>HLOOKUP($F$5, Scenarios!$G$7:U30, MATCH($B$24, Scenarios!$C$7:$C$28, FALSE), FALSE)</f>
        <v>100</v>
      </c>
      <c r="L24" s="5">
        <f>HLOOKUP($F$5, Scenarios!$G$7:U30, MATCH($B$24, Scenarios!$C$7:$C$28, FALSE), FALSE)</f>
        <v>100</v>
      </c>
      <c r="M24" s="5">
        <f>HLOOKUP($F$5, Scenarios!$G$7:U30, MATCH($B$24, Scenarios!$C$7:$C$28, FALSE), FALSE)</f>
        <v>100</v>
      </c>
      <c r="N24" s="5">
        <f>HLOOKUP($F$5, Scenarios!$G$7:U30, MATCH($B$24, Scenarios!$C$7:$C$28, FALSE), FALSE)</f>
        <v>100</v>
      </c>
      <c r="O24" s="5">
        <f>HLOOKUP($F$5, Scenarios!$G$7:V30, MATCH($B$24, Scenarios!$C$7:$C$28, FALSE), FALSE)</f>
        <v>100</v>
      </c>
      <c r="P24" s="5">
        <f>HLOOKUP($F$5, Scenarios!$G$7:W30, MATCH($B$24, Scenarios!$C$7:$C$28, FALSE), FALSE)</f>
        <v>100</v>
      </c>
      <c r="Q24" s="5">
        <f>HLOOKUP($F$5, Scenarios!$G$7:X30, MATCH($B$24, Scenarios!$C$7:$C$28, FALSE), FALSE)</f>
        <v>100</v>
      </c>
      <c r="R24" s="5">
        <f>HLOOKUP($F$5, Scenarios!$G$7:Y30, MATCH($B$24, Scenarios!$C$7:$C$28, FALSE), FALSE)</f>
        <v>100</v>
      </c>
      <c r="S24" s="5">
        <f>HLOOKUP($F$5, Scenarios!$G$7:Z30, MATCH($B$24, Scenarios!$C$7:$C$28, FALSE), FALSE)</f>
        <v>100</v>
      </c>
      <c r="T24" s="5">
        <f>HLOOKUP($F$5, Scenarios!$G$7:AA30, MATCH($B$24, Scenarios!$C$7:$C$28, FALSE), FALSE)</f>
        <v>100</v>
      </c>
      <c r="U24" s="5">
        <f>HLOOKUP($F$5, Scenarios!$G$7:AB30, MATCH($B$24, Scenarios!$C$7:$C$28, FALSE), FALSE)</f>
        <v>100</v>
      </c>
      <c r="V24" s="5">
        <f>HLOOKUP($F$5, Scenarios!$G$7:AC30, MATCH($B$24, Scenarios!$C$7:$C$28, FALSE), FALSE)</f>
        <v>100</v>
      </c>
      <c r="W24" s="5">
        <f>HLOOKUP($F$5, Scenarios!$G$7:AD30, MATCH($B$24, Scenarios!$C$7:$C$28, FALSE), FALSE)</f>
        <v>100</v>
      </c>
      <c r="X24" s="5">
        <f>HLOOKUP($F$5, Scenarios!$G$7:AE30, MATCH($B$24, Scenarios!$C$7:$C$28, FALSE), FALSE)</f>
        <v>100</v>
      </c>
      <c r="Y24" s="5">
        <f>HLOOKUP($F$5, Scenarios!$G$7:AF30, MATCH($B$24, Scenarios!$C$7:$C$28, FALSE), FALSE)</f>
        <v>100</v>
      </c>
      <c r="Z24" s="5">
        <f>HLOOKUP($F$5, Scenarios!$G$7:AG30, MATCH($B$24, Scenarios!$C$7:$C$28, FALSE), FALSE)</f>
        <v>100</v>
      </c>
      <c r="AA24" s="5">
        <f>HLOOKUP($F$5, Scenarios!$G$7:AH30, MATCH($B$24, Scenarios!$C$7:$C$28, FALSE), FALSE)</f>
        <v>100</v>
      </c>
      <c r="AB24" s="5">
        <f>HLOOKUP($F$5, Scenarios!$G$7:AI30, MATCH($B$24, Scenarios!$C$7:$C$28, FALSE), FALSE)</f>
        <v>100</v>
      </c>
      <c r="AC24" s="5">
        <f>HLOOKUP($F$5, Scenarios!$G$7:AJ30, MATCH($B$24, Scenarios!$C$7:$C$28, FALSE), FALSE)</f>
        <v>100</v>
      </c>
      <c r="AD24" s="5">
        <f>HLOOKUP($F$5, Scenarios!$G$7:AK30, MATCH($B$24, Scenarios!$C$7:$C$28, FALSE), FALSE)</f>
        <v>100</v>
      </c>
      <c r="AE24" s="5">
        <f>HLOOKUP($F$5, Scenarios!$G$7:AL30, MATCH($B$24, Scenarios!$C$7:$C$28, FALSE), FALSE)</f>
        <v>100</v>
      </c>
      <c r="AF24" s="5">
        <f>HLOOKUP($F$5, Scenarios!$G$7:AM30, MATCH($B$24, Scenarios!$C$7:$C$28, FALSE), FALSE)</f>
        <v>100</v>
      </c>
      <c r="AG24" s="5">
        <f>HLOOKUP($F$5, Scenarios!$G$7:AN30, MATCH($B$24, Scenarios!$C$7:$C$28, FALSE), FALSE)</f>
        <v>100</v>
      </c>
      <c r="AH24" s="5">
        <f>HLOOKUP($F$5, Scenarios!$G$7:AO30, MATCH($B$24, Scenarios!$C$7:$C$28, FALSE), FALSE)</f>
        <v>100</v>
      </c>
      <c r="AI24" s="5">
        <f>HLOOKUP($F$5, Scenarios!$G$7:AP30, MATCH($B$24, Scenarios!$C$7:$C$28, FALSE), FALSE)</f>
        <v>100</v>
      </c>
      <c r="AJ24" s="5">
        <f>HLOOKUP($F$5, Scenarios!$G$7:AQ30, MATCH($B$24, Scenarios!$C$7:$C$28, FALSE), FALSE)</f>
        <v>100</v>
      </c>
      <c r="AK24" s="5">
        <f>HLOOKUP($F$5, Scenarios!$G$7:AR30, MATCH($B$24, Scenarios!$C$7:$C$28, FALSE), FALSE)</f>
        <v>100</v>
      </c>
      <c r="AL24" s="5">
        <f>HLOOKUP($F$5, Scenarios!$G$7:AS30, MATCH($B$24, Scenarios!$C$7:$C$28, FALSE), FALSE)</f>
        <v>100</v>
      </c>
      <c r="AM24" s="5">
        <f>HLOOKUP($F$5, Scenarios!$G$7:AT30, MATCH($B$24, Scenarios!$C$7:$C$28, FALSE), FALSE)</f>
        <v>100</v>
      </c>
      <c r="AN24" s="5">
        <f>HLOOKUP($F$5, Scenarios!$G$7:AU30, MATCH($B$24, Scenarios!$C$7:$C$28, FALSE), FALSE)</f>
        <v>100</v>
      </c>
      <c r="AO24" s="5">
        <f>HLOOKUP($F$5, Scenarios!$G$7:AV30, MATCH($B$24, Scenarios!$C$7:$C$28, FALSE), FALSE)</f>
        <v>100</v>
      </c>
      <c r="AP24" s="5">
        <f>HLOOKUP($F$5, Scenarios!$G$7:AW30, MATCH($B$24, Scenarios!$C$7:$C$28, FALSE), FALSE)</f>
        <v>100</v>
      </c>
      <c r="AQ24" s="5">
        <f>HLOOKUP($F$5, Scenarios!$G$7:AX30, MATCH($B$24, Scenarios!$C$7:$C$28, FALSE), FALSE)</f>
        <v>100</v>
      </c>
      <c r="AR24" s="5">
        <f>HLOOKUP($F$5, Scenarios!$G$7:AY30, MATCH($B$24, Scenarios!$C$7:$C$28, FALSE), FALSE)</f>
        <v>100</v>
      </c>
      <c r="AS24" s="5">
        <f>HLOOKUP($F$5, Scenarios!$G$7:AZ30, MATCH($B$24, Scenarios!$C$7:$C$28, FALSE), FALSE)</f>
        <v>100</v>
      </c>
      <c r="AT24" s="5">
        <f>HLOOKUP($F$5, Scenarios!$G$7:BA30, MATCH($B$24, Scenarios!$C$7:$C$28, FALSE), FALSE)</f>
        <v>100</v>
      </c>
      <c r="AU24" s="5">
        <f>HLOOKUP($F$5, Scenarios!$G$7:BB30, MATCH($B$24, Scenarios!$C$7:$C$28, FALSE), FALSE)</f>
        <v>100</v>
      </c>
      <c r="AV24" s="5">
        <f>HLOOKUP($F$5, Scenarios!$G$7:BC30, MATCH($B$24, Scenarios!$C$7:$C$28, FALSE), FALSE)</f>
        <v>100</v>
      </c>
      <c r="AW24" s="5">
        <f>HLOOKUP($F$5, Scenarios!$G$7:BD30, MATCH($B$24, Scenarios!$C$7:$C$28, FALSE), FALSE)</f>
        <v>100</v>
      </c>
      <c r="AX24" s="5">
        <f>HLOOKUP($F$5, Scenarios!$G$7:BE30, MATCH($B$24, Scenarios!$C$7:$C$28, FALSE), FALSE)</f>
        <v>100</v>
      </c>
      <c r="AY24" s="5">
        <f>HLOOKUP($F$5, Scenarios!$G$7:BF30, MATCH($B$24, Scenarios!$C$7:$C$28, FALSE), FALSE)</f>
        <v>100</v>
      </c>
      <c r="AZ24" s="5">
        <f>HLOOKUP($F$5, Scenarios!$G$7:BG30, MATCH($B$24, Scenarios!$C$7:$C$28, FALSE), FALSE)</f>
        <v>100</v>
      </c>
      <c r="BA24" s="5">
        <f>HLOOKUP($F$5, Scenarios!$G$7:BH30, MATCH($B$24, Scenarios!$C$7:$C$28, FALSE), FALSE)</f>
        <v>100</v>
      </c>
      <c r="BB24" s="5">
        <f>HLOOKUP($F$5, Scenarios!$G$7:BI30, MATCH($B$24, Scenarios!$C$7:$C$28, FALSE), FALSE)</f>
        <v>100</v>
      </c>
      <c r="BC24" s="5">
        <f>HLOOKUP($F$5, Scenarios!$G$7:BJ30, MATCH($B$24, Scenarios!$C$7:$C$28, FALSE), FALSE)</f>
        <v>100</v>
      </c>
      <c r="BD24" s="5">
        <f>HLOOKUP($F$5, Scenarios!$G$7:BK30, MATCH($B$24, Scenarios!$C$7:$C$28, FALSE), FALSE)</f>
        <v>100</v>
      </c>
      <c r="BE24" s="5">
        <f>HLOOKUP($F$5, Scenarios!$G$7:BL30, MATCH($B$24, Scenarios!$C$7:$C$28, FALSE), FALSE)</f>
        <v>100</v>
      </c>
      <c r="BF24" s="5">
        <f>HLOOKUP($F$5, Scenarios!$G$7:BM30, MATCH($B$24, Scenarios!$C$7:$C$28, FALSE), FALSE)</f>
        <v>100</v>
      </c>
      <c r="BG24" s="5">
        <f>HLOOKUP($F$5, Scenarios!$G$7:BN30, MATCH($B$24, Scenarios!$C$7:$C$28, FALSE), FALSE)</f>
        <v>100</v>
      </c>
      <c r="BH24" s="5">
        <f>HLOOKUP($F$5, Scenarios!$G$7:BO30, MATCH($B$24, Scenarios!$C$7:$C$28, FALSE), FALSE)</f>
        <v>100</v>
      </c>
      <c r="BI24" s="5">
        <f>HLOOKUP($F$5, Scenarios!$G$7:BP30, MATCH($B$24, Scenarios!$C$7:$C$28, FALSE), FALSE)</f>
        <v>100</v>
      </c>
      <c r="BJ24" s="5">
        <f>HLOOKUP($F$5, Scenarios!$G$7:BQ30, MATCH($B$24, Scenarios!$C$7:$C$28, FALSE), FALSE)</f>
        <v>100</v>
      </c>
      <c r="BK24" s="5">
        <f>HLOOKUP($F$5, Scenarios!$G$7:BR30, MATCH($B$24, Scenarios!$C$7:$C$28, FALSE), FALSE)</f>
        <v>100</v>
      </c>
      <c r="BL24" s="5">
        <f>HLOOKUP($F$5, Scenarios!$G$7:BS30, MATCH($B$24, Scenarios!$C$7:$C$28, FALSE), FALSE)</f>
        <v>100</v>
      </c>
      <c r="BM24" s="5">
        <f>HLOOKUP($F$5, Scenarios!$G$7:BT30, MATCH($B$24, Scenarios!$C$7:$C$28, FALSE), FALSE)</f>
        <v>100</v>
      </c>
    </row>
    <row r="25" spans="1:71" x14ac:dyDescent="0.35">
      <c r="B25" s="41"/>
      <c r="C25" s="107"/>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row>
    <row r="26" spans="1:71" s="28" customFormat="1" x14ac:dyDescent="0.35">
      <c r="A26" s="4"/>
      <c r="B26" s="29" t="s">
        <v>105</v>
      </c>
      <c r="C26" s="108"/>
    </row>
    <row r="27" spans="1:71" s="23" customFormat="1" x14ac:dyDescent="0.35">
      <c r="A27" s="129"/>
      <c r="B27" s="23" t="s">
        <v>106</v>
      </c>
      <c r="C27" s="103">
        <f>SUM(E27:BM27)</f>
        <v>383873</v>
      </c>
      <c r="E27" s="23">
        <f>IF(E17&lt;E16,(E21-E24)*E17,IF(AND(E17&gt;E16,(E17-E16)&lt;M4),E16*(E21-E24)+(E17-E16)*(E21-E23),E16*(E21-E24)+M4*(E21-E23)+(E17-E16-M4)*(E21-E22)))</f>
        <v>6293</v>
      </c>
      <c r="F27" s="23">
        <f t="shared" ref="F27:AJ27" si="7">IF(F17&lt;F16,(F21-F24)*F17,IF(AND(F17&gt;F16,(F17-F16)&lt;N4),F16*(F21-F24)+(F17-F16)*(F21-F23),F16*(F21-F24)+N4*(F21-F23)+(F17-F16-N4)*(F21-F22)))</f>
        <v>6293</v>
      </c>
      <c r="G27" s="23">
        <f t="shared" si="7"/>
        <v>6293</v>
      </c>
      <c r="H27" s="23">
        <f t="shared" si="7"/>
        <v>6293</v>
      </c>
      <c r="I27" s="23">
        <f t="shared" si="7"/>
        <v>6293</v>
      </c>
      <c r="J27" s="23">
        <f t="shared" si="7"/>
        <v>6293</v>
      </c>
      <c r="K27" s="23">
        <f t="shared" si="7"/>
        <v>6293</v>
      </c>
      <c r="L27" s="23">
        <f t="shared" si="7"/>
        <v>6293</v>
      </c>
      <c r="M27" s="23">
        <f t="shared" si="7"/>
        <v>6293</v>
      </c>
      <c r="N27" s="23">
        <f t="shared" si="7"/>
        <v>6293</v>
      </c>
      <c r="O27" s="23">
        <f t="shared" si="7"/>
        <v>6293</v>
      </c>
      <c r="P27" s="23">
        <f t="shared" si="7"/>
        <v>6293</v>
      </c>
      <c r="Q27" s="23">
        <f t="shared" si="7"/>
        <v>6293</v>
      </c>
      <c r="R27" s="23">
        <f t="shared" si="7"/>
        <v>6293</v>
      </c>
      <c r="S27" s="23">
        <f t="shared" si="7"/>
        <v>6293</v>
      </c>
      <c r="T27" s="23">
        <f t="shared" si="7"/>
        <v>6293</v>
      </c>
      <c r="U27" s="23">
        <f t="shared" si="7"/>
        <v>6293</v>
      </c>
      <c r="V27" s="23">
        <f t="shared" si="7"/>
        <v>6293</v>
      </c>
      <c r="W27" s="23">
        <f t="shared" si="7"/>
        <v>6293</v>
      </c>
      <c r="X27" s="23">
        <f t="shared" si="7"/>
        <v>6293</v>
      </c>
      <c r="Y27" s="23">
        <f t="shared" si="7"/>
        <v>6293</v>
      </c>
      <c r="Z27" s="23">
        <f t="shared" si="7"/>
        <v>6293</v>
      </c>
      <c r="AA27" s="23">
        <f t="shared" si="7"/>
        <v>6293</v>
      </c>
      <c r="AB27" s="23">
        <f t="shared" si="7"/>
        <v>6293</v>
      </c>
      <c r="AC27" s="23">
        <f t="shared" si="7"/>
        <v>6293</v>
      </c>
      <c r="AD27" s="23">
        <f t="shared" si="7"/>
        <v>6293</v>
      </c>
      <c r="AE27" s="23">
        <f t="shared" si="7"/>
        <v>6293</v>
      </c>
      <c r="AF27" s="23">
        <f t="shared" si="7"/>
        <v>6293</v>
      </c>
      <c r="AG27" s="23">
        <f t="shared" si="7"/>
        <v>6293</v>
      </c>
      <c r="AH27" s="23">
        <f t="shared" si="7"/>
        <v>6293</v>
      </c>
      <c r="AI27" s="23">
        <f t="shared" si="7"/>
        <v>6293</v>
      </c>
      <c r="AJ27" s="23">
        <f t="shared" si="7"/>
        <v>6293</v>
      </c>
      <c r="AK27" s="23">
        <f t="shared" ref="AK27:BM27" si="8">IF(AK17&lt;AK16,(AK21-AK24)*AK17,IF(AND(AK17&gt;AK16,(AK17-AK16)&lt;AS4),AK16*(AK21-AK24)+(AK17-AK16)*(AK21-AK23),AK16*(AK21-AK24)+AS4*(AK21-AK23)+(AK17-AK16-AS4)*(AK21-AK22)))</f>
        <v>6293</v>
      </c>
      <c r="AL27" s="23">
        <f t="shared" si="8"/>
        <v>6293</v>
      </c>
      <c r="AM27" s="23">
        <f t="shared" si="8"/>
        <v>6293</v>
      </c>
      <c r="AN27" s="23">
        <f t="shared" si="8"/>
        <v>6293</v>
      </c>
      <c r="AO27" s="23">
        <f t="shared" si="8"/>
        <v>6293</v>
      </c>
      <c r="AP27" s="23">
        <f t="shared" si="8"/>
        <v>6293</v>
      </c>
      <c r="AQ27" s="23">
        <f t="shared" si="8"/>
        <v>6293</v>
      </c>
      <c r="AR27" s="23">
        <f t="shared" si="8"/>
        <v>6293</v>
      </c>
      <c r="AS27" s="23">
        <f t="shared" si="8"/>
        <v>6293</v>
      </c>
      <c r="AT27" s="23">
        <f t="shared" si="8"/>
        <v>6293</v>
      </c>
      <c r="AU27" s="23">
        <f t="shared" si="8"/>
        <v>6293</v>
      </c>
      <c r="AV27" s="23">
        <f t="shared" si="8"/>
        <v>6293</v>
      </c>
      <c r="AW27" s="23">
        <f t="shared" si="8"/>
        <v>6293</v>
      </c>
      <c r="AX27" s="23">
        <f t="shared" si="8"/>
        <v>6293</v>
      </c>
      <c r="AY27" s="23">
        <f t="shared" si="8"/>
        <v>6293</v>
      </c>
      <c r="AZ27" s="23">
        <f t="shared" si="8"/>
        <v>6293</v>
      </c>
      <c r="BA27" s="23">
        <f t="shared" si="8"/>
        <v>6293</v>
      </c>
      <c r="BB27" s="23">
        <f t="shared" si="8"/>
        <v>6293</v>
      </c>
      <c r="BC27" s="23">
        <f t="shared" si="8"/>
        <v>6293</v>
      </c>
      <c r="BD27" s="23">
        <f t="shared" si="8"/>
        <v>6293</v>
      </c>
      <c r="BE27" s="23">
        <f t="shared" si="8"/>
        <v>6293</v>
      </c>
      <c r="BF27" s="23">
        <f t="shared" si="8"/>
        <v>6293</v>
      </c>
      <c r="BG27" s="23">
        <f t="shared" si="8"/>
        <v>6293</v>
      </c>
      <c r="BH27" s="23">
        <f t="shared" si="8"/>
        <v>6293</v>
      </c>
      <c r="BI27" s="23">
        <f t="shared" si="8"/>
        <v>6293</v>
      </c>
      <c r="BJ27" s="23">
        <f t="shared" si="8"/>
        <v>6293</v>
      </c>
      <c r="BK27" s="23">
        <f t="shared" si="8"/>
        <v>6293</v>
      </c>
      <c r="BL27" s="23">
        <f t="shared" si="8"/>
        <v>6293</v>
      </c>
      <c r="BM27" s="23">
        <f t="shared" si="8"/>
        <v>6293</v>
      </c>
    </row>
    <row r="28" spans="1:71" s="23" customFormat="1" x14ac:dyDescent="0.35">
      <c r="A28" s="129"/>
      <c r="B28" s="23" t="s">
        <v>107</v>
      </c>
      <c r="C28" s="103">
        <f>SUM(E28:BM28)</f>
        <v>661850</v>
      </c>
      <c r="E28" s="23">
        <f t="shared" ref="E28:AK28" si="9">IF(E17&lt;E16,E24*E17,E24*E16)</f>
        <v>10850</v>
      </c>
      <c r="F28" s="23">
        <f t="shared" si="9"/>
        <v>10850</v>
      </c>
      <c r="G28" s="23">
        <f t="shared" si="9"/>
        <v>10850</v>
      </c>
      <c r="H28" s="23">
        <f t="shared" si="9"/>
        <v>10850</v>
      </c>
      <c r="I28" s="23">
        <f t="shared" si="9"/>
        <v>10850</v>
      </c>
      <c r="J28" s="23">
        <f t="shared" si="9"/>
        <v>10850</v>
      </c>
      <c r="K28" s="23">
        <f t="shared" si="9"/>
        <v>10850</v>
      </c>
      <c r="L28" s="23">
        <f t="shared" si="9"/>
        <v>10850</v>
      </c>
      <c r="M28" s="23">
        <f t="shared" si="9"/>
        <v>10850</v>
      </c>
      <c r="N28" s="23">
        <f t="shared" si="9"/>
        <v>10850</v>
      </c>
      <c r="O28" s="23">
        <f t="shared" si="9"/>
        <v>10850</v>
      </c>
      <c r="P28" s="23">
        <f t="shared" si="9"/>
        <v>10850</v>
      </c>
      <c r="Q28" s="23">
        <f t="shared" si="9"/>
        <v>10850</v>
      </c>
      <c r="R28" s="23">
        <f t="shared" si="9"/>
        <v>10850</v>
      </c>
      <c r="S28" s="23">
        <f t="shared" si="9"/>
        <v>10850</v>
      </c>
      <c r="T28" s="23">
        <f t="shared" si="9"/>
        <v>10850</v>
      </c>
      <c r="U28" s="23">
        <f t="shared" si="9"/>
        <v>10850</v>
      </c>
      <c r="V28" s="23">
        <f t="shared" si="9"/>
        <v>10850</v>
      </c>
      <c r="W28" s="23">
        <f t="shared" si="9"/>
        <v>10850</v>
      </c>
      <c r="X28" s="23">
        <f t="shared" si="9"/>
        <v>10850</v>
      </c>
      <c r="Y28" s="23">
        <f t="shared" si="9"/>
        <v>10850</v>
      </c>
      <c r="Z28" s="23">
        <f t="shared" si="9"/>
        <v>10850</v>
      </c>
      <c r="AA28" s="23">
        <f t="shared" si="9"/>
        <v>10850</v>
      </c>
      <c r="AB28" s="23">
        <f t="shared" si="9"/>
        <v>10850</v>
      </c>
      <c r="AC28" s="23">
        <f t="shared" si="9"/>
        <v>10850</v>
      </c>
      <c r="AD28" s="23">
        <f t="shared" si="9"/>
        <v>10850</v>
      </c>
      <c r="AE28" s="23">
        <f t="shared" si="9"/>
        <v>10850</v>
      </c>
      <c r="AF28" s="23">
        <f t="shared" si="9"/>
        <v>10850</v>
      </c>
      <c r="AG28" s="23">
        <f t="shared" si="9"/>
        <v>10850</v>
      </c>
      <c r="AH28" s="23">
        <f t="shared" si="9"/>
        <v>10850</v>
      </c>
      <c r="AI28" s="23">
        <f t="shared" si="9"/>
        <v>10850</v>
      </c>
      <c r="AJ28" s="23">
        <f t="shared" si="9"/>
        <v>10850</v>
      </c>
      <c r="AK28" s="23">
        <f t="shared" si="9"/>
        <v>10850</v>
      </c>
      <c r="AL28" s="23">
        <f t="shared" ref="AL28:BM28" si="10">IF(AL17&lt;AL16,AL24*AL17,AL24*AL16)</f>
        <v>10850</v>
      </c>
      <c r="AM28" s="23">
        <f t="shared" si="10"/>
        <v>10850</v>
      </c>
      <c r="AN28" s="23">
        <f t="shared" si="10"/>
        <v>10850</v>
      </c>
      <c r="AO28" s="23">
        <f t="shared" si="10"/>
        <v>10850</v>
      </c>
      <c r="AP28" s="23">
        <f t="shared" si="10"/>
        <v>10850</v>
      </c>
      <c r="AQ28" s="23">
        <f t="shared" si="10"/>
        <v>10850</v>
      </c>
      <c r="AR28" s="23">
        <f t="shared" si="10"/>
        <v>10850</v>
      </c>
      <c r="AS28" s="23">
        <f t="shared" si="10"/>
        <v>10850</v>
      </c>
      <c r="AT28" s="23">
        <f t="shared" si="10"/>
        <v>10850</v>
      </c>
      <c r="AU28" s="23">
        <f t="shared" si="10"/>
        <v>10850</v>
      </c>
      <c r="AV28" s="23">
        <f t="shared" si="10"/>
        <v>10850</v>
      </c>
      <c r="AW28" s="23">
        <f t="shared" si="10"/>
        <v>10850</v>
      </c>
      <c r="AX28" s="23">
        <f t="shared" si="10"/>
        <v>10850</v>
      </c>
      <c r="AY28" s="23">
        <f t="shared" si="10"/>
        <v>10850</v>
      </c>
      <c r="AZ28" s="23">
        <f t="shared" si="10"/>
        <v>10850</v>
      </c>
      <c r="BA28" s="23">
        <f t="shared" si="10"/>
        <v>10850</v>
      </c>
      <c r="BB28" s="23">
        <f t="shared" si="10"/>
        <v>10850</v>
      </c>
      <c r="BC28" s="23">
        <f t="shared" si="10"/>
        <v>10850</v>
      </c>
      <c r="BD28" s="23">
        <f t="shared" si="10"/>
        <v>10850</v>
      </c>
      <c r="BE28" s="23">
        <f t="shared" si="10"/>
        <v>10850</v>
      </c>
      <c r="BF28" s="23">
        <f t="shared" si="10"/>
        <v>10850</v>
      </c>
      <c r="BG28" s="23">
        <f t="shared" si="10"/>
        <v>10850</v>
      </c>
      <c r="BH28" s="23">
        <f t="shared" si="10"/>
        <v>10850</v>
      </c>
      <c r="BI28" s="23">
        <f t="shared" si="10"/>
        <v>10850</v>
      </c>
      <c r="BJ28" s="23">
        <f t="shared" si="10"/>
        <v>10850</v>
      </c>
      <c r="BK28" s="23">
        <f t="shared" si="10"/>
        <v>10850</v>
      </c>
      <c r="BL28" s="23">
        <f t="shared" si="10"/>
        <v>10850</v>
      </c>
      <c r="BM28" s="23">
        <f t="shared" si="10"/>
        <v>10850</v>
      </c>
    </row>
    <row r="29" spans="1:71" s="23" customFormat="1" x14ac:dyDescent="0.35">
      <c r="A29" s="129"/>
      <c r="B29" s="23" t="s">
        <v>108</v>
      </c>
      <c r="C29" s="103">
        <f>SUM(E29:BM29)</f>
        <v>0</v>
      </c>
      <c r="E29" s="23">
        <f t="shared" ref="E29:AJ29" si="11">IF(E17&gt;=E16,E23*(E17-E16),0)</f>
        <v>0</v>
      </c>
      <c r="F29" s="23">
        <f t="shared" si="11"/>
        <v>0</v>
      </c>
      <c r="G29" s="23">
        <f t="shared" si="11"/>
        <v>0</v>
      </c>
      <c r="H29" s="23">
        <f t="shared" si="11"/>
        <v>0</v>
      </c>
      <c r="I29" s="23">
        <f t="shared" si="11"/>
        <v>0</v>
      </c>
      <c r="J29" s="23">
        <f t="shared" si="11"/>
        <v>0</v>
      </c>
      <c r="K29" s="23">
        <f t="shared" si="11"/>
        <v>0</v>
      </c>
      <c r="L29" s="23">
        <f t="shared" si="11"/>
        <v>0</v>
      </c>
      <c r="M29" s="23">
        <f t="shared" si="11"/>
        <v>0</v>
      </c>
      <c r="N29" s="23">
        <f t="shared" si="11"/>
        <v>0</v>
      </c>
      <c r="O29" s="23">
        <f t="shared" si="11"/>
        <v>0</v>
      </c>
      <c r="P29" s="23">
        <f t="shared" si="11"/>
        <v>0</v>
      </c>
      <c r="Q29" s="23">
        <f t="shared" si="11"/>
        <v>0</v>
      </c>
      <c r="R29" s="23">
        <f t="shared" si="11"/>
        <v>0</v>
      </c>
      <c r="S29" s="23">
        <f t="shared" si="11"/>
        <v>0</v>
      </c>
      <c r="T29" s="23">
        <f t="shared" si="11"/>
        <v>0</v>
      </c>
      <c r="U29" s="23">
        <f t="shared" si="11"/>
        <v>0</v>
      </c>
      <c r="V29" s="23">
        <f t="shared" si="11"/>
        <v>0</v>
      </c>
      <c r="W29" s="23">
        <f t="shared" si="11"/>
        <v>0</v>
      </c>
      <c r="X29" s="23">
        <f t="shared" si="11"/>
        <v>0</v>
      </c>
      <c r="Y29" s="23">
        <f t="shared" si="11"/>
        <v>0</v>
      </c>
      <c r="Z29" s="23">
        <f t="shared" si="11"/>
        <v>0</v>
      </c>
      <c r="AA29" s="23">
        <f t="shared" si="11"/>
        <v>0</v>
      </c>
      <c r="AB29" s="23">
        <f t="shared" si="11"/>
        <v>0</v>
      </c>
      <c r="AC29" s="23">
        <f t="shared" si="11"/>
        <v>0</v>
      </c>
      <c r="AD29" s="23">
        <f t="shared" si="11"/>
        <v>0</v>
      </c>
      <c r="AE29" s="23">
        <f t="shared" si="11"/>
        <v>0</v>
      </c>
      <c r="AF29" s="23">
        <f t="shared" si="11"/>
        <v>0</v>
      </c>
      <c r="AG29" s="23">
        <f t="shared" si="11"/>
        <v>0</v>
      </c>
      <c r="AH29" s="23">
        <f t="shared" si="11"/>
        <v>0</v>
      </c>
      <c r="AI29" s="23">
        <f t="shared" si="11"/>
        <v>0</v>
      </c>
      <c r="AJ29" s="23">
        <f t="shared" si="11"/>
        <v>0</v>
      </c>
      <c r="AK29" s="23">
        <f t="shared" ref="AK29:BM29" si="12">IF(AK17&gt;=AK16,AK23*(AK17-AK16),0)</f>
        <v>0</v>
      </c>
      <c r="AL29" s="23">
        <f t="shared" si="12"/>
        <v>0</v>
      </c>
      <c r="AM29" s="23">
        <f t="shared" si="12"/>
        <v>0</v>
      </c>
      <c r="AN29" s="23">
        <f t="shared" si="12"/>
        <v>0</v>
      </c>
      <c r="AO29" s="23">
        <f t="shared" si="12"/>
        <v>0</v>
      </c>
      <c r="AP29" s="23">
        <f t="shared" si="12"/>
        <v>0</v>
      </c>
      <c r="AQ29" s="23">
        <f t="shared" si="12"/>
        <v>0</v>
      </c>
      <c r="AR29" s="23">
        <f t="shared" si="12"/>
        <v>0</v>
      </c>
      <c r="AS29" s="23">
        <f t="shared" si="12"/>
        <v>0</v>
      </c>
      <c r="AT29" s="23">
        <f t="shared" si="12"/>
        <v>0</v>
      </c>
      <c r="AU29" s="23">
        <f t="shared" si="12"/>
        <v>0</v>
      </c>
      <c r="AV29" s="23">
        <f t="shared" si="12"/>
        <v>0</v>
      </c>
      <c r="AW29" s="23">
        <f t="shared" si="12"/>
        <v>0</v>
      </c>
      <c r="AX29" s="23">
        <f t="shared" si="12"/>
        <v>0</v>
      </c>
      <c r="AY29" s="23">
        <f t="shared" si="12"/>
        <v>0</v>
      </c>
      <c r="AZ29" s="23">
        <f t="shared" si="12"/>
        <v>0</v>
      </c>
      <c r="BA29" s="23">
        <f t="shared" si="12"/>
        <v>0</v>
      </c>
      <c r="BB29" s="23">
        <f t="shared" si="12"/>
        <v>0</v>
      </c>
      <c r="BC29" s="23">
        <f t="shared" si="12"/>
        <v>0</v>
      </c>
      <c r="BD29" s="23">
        <f t="shared" si="12"/>
        <v>0</v>
      </c>
      <c r="BE29" s="23">
        <f t="shared" si="12"/>
        <v>0</v>
      </c>
      <c r="BF29" s="23">
        <f t="shared" si="12"/>
        <v>0</v>
      </c>
      <c r="BG29" s="23">
        <f t="shared" si="12"/>
        <v>0</v>
      </c>
      <c r="BH29" s="23">
        <f t="shared" si="12"/>
        <v>0</v>
      </c>
      <c r="BI29" s="23">
        <f t="shared" si="12"/>
        <v>0</v>
      </c>
      <c r="BJ29" s="23">
        <f t="shared" si="12"/>
        <v>0</v>
      </c>
      <c r="BK29" s="23">
        <f t="shared" si="12"/>
        <v>0</v>
      </c>
      <c r="BL29" s="23">
        <f t="shared" si="12"/>
        <v>0</v>
      </c>
      <c r="BM29" s="23">
        <f t="shared" si="12"/>
        <v>0</v>
      </c>
    </row>
    <row r="30" spans="1:71" s="23" customFormat="1" x14ac:dyDescent="0.35">
      <c r="A30" s="129"/>
      <c r="B30" s="23" t="s">
        <v>109</v>
      </c>
      <c r="C30" s="103">
        <f>SUM(E30:BM30)</f>
        <v>0</v>
      </c>
      <c r="E30" s="23">
        <f t="shared" ref="E30:AJ30" si="13">IF((E17-E16)&gt;$M$4,(E17-E16-$M$4)*E22,0)</f>
        <v>0</v>
      </c>
      <c r="F30" s="23">
        <f t="shared" si="13"/>
        <v>0</v>
      </c>
      <c r="G30" s="23">
        <f t="shared" si="13"/>
        <v>0</v>
      </c>
      <c r="H30" s="23">
        <f t="shared" si="13"/>
        <v>0</v>
      </c>
      <c r="I30" s="23">
        <f t="shared" si="13"/>
        <v>0</v>
      </c>
      <c r="J30" s="23">
        <f t="shared" si="13"/>
        <v>0</v>
      </c>
      <c r="K30" s="23">
        <f t="shared" si="13"/>
        <v>0</v>
      </c>
      <c r="L30" s="23">
        <f t="shared" si="13"/>
        <v>0</v>
      </c>
      <c r="M30" s="23">
        <f t="shared" si="13"/>
        <v>0</v>
      </c>
      <c r="N30" s="23">
        <f t="shared" si="13"/>
        <v>0</v>
      </c>
      <c r="O30" s="23">
        <f t="shared" si="13"/>
        <v>0</v>
      </c>
      <c r="P30" s="23">
        <f t="shared" si="13"/>
        <v>0</v>
      </c>
      <c r="Q30" s="23">
        <f t="shared" si="13"/>
        <v>0</v>
      </c>
      <c r="R30" s="23">
        <f t="shared" si="13"/>
        <v>0</v>
      </c>
      <c r="S30" s="23">
        <f t="shared" si="13"/>
        <v>0</v>
      </c>
      <c r="T30" s="23">
        <f t="shared" si="13"/>
        <v>0</v>
      </c>
      <c r="U30" s="23">
        <f t="shared" si="13"/>
        <v>0</v>
      </c>
      <c r="V30" s="23">
        <f t="shared" si="13"/>
        <v>0</v>
      </c>
      <c r="W30" s="23">
        <f t="shared" si="13"/>
        <v>0</v>
      </c>
      <c r="X30" s="23">
        <f t="shared" si="13"/>
        <v>0</v>
      </c>
      <c r="Y30" s="23">
        <f t="shared" si="13"/>
        <v>0</v>
      </c>
      <c r="Z30" s="23">
        <f t="shared" si="13"/>
        <v>0</v>
      </c>
      <c r="AA30" s="23">
        <f t="shared" si="13"/>
        <v>0</v>
      </c>
      <c r="AB30" s="23">
        <f t="shared" si="13"/>
        <v>0</v>
      </c>
      <c r="AC30" s="23">
        <f t="shared" si="13"/>
        <v>0</v>
      </c>
      <c r="AD30" s="23">
        <f t="shared" si="13"/>
        <v>0</v>
      </c>
      <c r="AE30" s="23">
        <f t="shared" si="13"/>
        <v>0</v>
      </c>
      <c r="AF30" s="23">
        <f t="shared" si="13"/>
        <v>0</v>
      </c>
      <c r="AG30" s="23">
        <f t="shared" si="13"/>
        <v>0</v>
      </c>
      <c r="AH30" s="23">
        <f t="shared" si="13"/>
        <v>0</v>
      </c>
      <c r="AI30" s="23">
        <f t="shared" si="13"/>
        <v>0</v>
      </c>
      <c r="AJ30" s="23">
        <f t="shared" si="13"/>
        <v>0</v>
      </c>
      <c r="AK30" s="23">
        <f t="shared" ref="AK30:BM30" si="14">IF((AK17-AK16)&gt;$M$4,(AK17-AK16-$M$4)*AK22,0)</f>
        <v>0</v>
      </c>
      <c r="AL30" s="23">
        <f t="shared" si="14"/>
        <v>0</v>
      </c>
      <c r="AM30" s="23">
        <f t="shared" si="14"/>
        <v>0</v>
      </c>
      <c r="AN30" s="23">
        <f t="shared" si="14"/>
        <v>0</v>
      </c>
      <c r="AO30" s="23">
        <f t="shared" si="14"/>
        <v>0</v>
      </c>
      <c r="AP30" s="23">
        <f t="shared" si="14"/>
        <v>0</v>
      </c>
      <c r="AQ30" s="23">
        <f t="shared" si="14"/>
        <v>0</v>
      </c>
      <c r="AR30" s="23">
        <f t="shared" si="14"/>
        <v>0</v>
      </c>
      <c r="AS30" s="23">
        <f t="shared" si="14"/>
        <v>0</v>
      </c>
      <c r="AT30" s="23">
        <f t="shared" si="14"/>
        <v>0</v>
      </c>
      <c r="AU30" s="23">
        <f t="shared" si="14"/>
        <v>0</v>
      </c>
      <c r="AV30" s="23">
        <f t="shared" si="14"/>
        <v>0</v>
      </c>
      <c r="AW30" s="23">
        <f t="shared" si="14"/>
        <v>0</v>
      </c>
      <c r="AX30" s="23">
        <f t="shared" si="14"/>
        <v>0</v>
      </c>
      <c r="AY30" s="23">
        <f t="shared" si="14"/>
        <v>0</v>
      </c>
      <c r="AZ30" s="23">
        <f t="shared" si="14"/>
        <v>0</v>
      </c>
      <c r="BA30" s="23">
        <f t="shared" si="14"/>
        <v>0</v>
      </c>
      <c r="BB30" s="23">
        <f t="shared" si="14"/>
        <v>0</v>
      </c>
      <c r="BC30" s="23">
        <f t="shared" si="14"/>
        <v>0</v>
      </c>
      <c r="BD30" s="23">
        <f t="shared" si="14"/>
        <v>0</v>
      </c>
      <c r="BE30" s="23">
        <f t="shared" si="14"/>
        <v>0</v>
      </c>
      <c r="BF30" s="23">
        <f t="shared" si="14"/>
        <v>0</v>
      </c>
      <c r="BG30" s="23">
        <f t="shared" si="14"/>
        <v>0</v>
      </c>
      <c r="BH30" s="23">
        <f t="shared" si="14"/>
        <v>0</v>
      </c>
      <c r="BI30" s="23">
        <f t="shared" si="14"/>
        <v>0</v>
      </c>
      <c r="BJ30" s="23">
        <f t="shared" si="14"/>
        <v>0</v>
      </c>
      <c r="BK30" s="23">
        <f t="shared" si="14"/>
        <v>0</v>
      </c>
      <c r="BL30" s="23">
        <f t="shared" si="14"/>
        <v>0</v>
      </c>
      <c r="BM30" s="23">
        <f t="shared" si="14"/>
        <v>0</v>
      </c>
    </row>
    <row r="31" spans="1:71" x14ac:dyDescent="0.35">
      <c r="C31" s="109"/>
    </row>
    <row r="32" spans="1:71" s="23" customFormat="1" x14ac:dyDescent="0.35">
      <c r="A32" s="129"/>
      <c r="B32" s="23" t="s">
        <v>110</v>
      </c>
      <c r="C32" s="103"/>
    </row>
    <row r="33" spans="1:71" s="23" customFormat="1" x14ac:dyDescent="0.35">
      <c r="A33" s="129"/>
      <c r="B33" s="23" t="s">
        <v>25</v>
      </c>
      <c r="C33" s="107">
        <f>SUM(E33:BM33)</f>
        <v>1529.6677200000008</v>
      </c>
      <c r="E33" s="10">
        <f t="shared" ref="E33:AJ33" si="15">E17*0.23112</f>
        <v>25.076519999999999</v>
      </c>
      <c r="F33" s="10">
        <f t="shared" si="15"/>
        <v>25.076519999999999</v>
      </c>
      <c r="G33" s="10">
        <f t="shared" si="15"/>
        <v>25.076519999999999</v>
      </c>
      <c r="H33" s="10">
        <f>H17*0.23112</f>
        <v>25.076519999999999</v>
      </c>
      <c r="I33" s="10">
        <f t="shared" si="15"/>
        <v>25.076519999999999</v>
      </c>
      <c r="J33" s="10">
        <f t="shared" si="15"/>
        <v>25.076519999999999</v>
      </c>
      <c r="K33" s="10">
        <f t="shared" si="15"/>
        <v>25.076519999999999</v>
      </c>
      <c r="L33" s="10">
        <f t="shared" si="15"/>
        <v>25.076519999999999</v>
      </c>
      <c r="M33" s="10">
        <f t="shared" si="15"/>
        <v>25.076519999999999</v>
      </c>
      <c r="N33" s="10">
        <f t="shared" si="15"/>
        <v>25.076519999999999</v>
      </c>
      <c r="O33" s="10">
        <f t="shared" si="15"/>
        <v>25.076519999999999</v>
      </c>
      <c r="P33" s="10">
        <f t="shared" si="15"/>
        <v>25.076519999999999</v>
      </c>
      <c r="Q33" s="10">
        <f t="shared" si="15"/>
        <v>25.076519999999999</v>
      </c>
      <c r="R33" s="10">
        <f t="shared" si="15"/>
        <v>25.076519999999999</v>
      </c>
      <c r="S33" s="10">
        <f t="shared" si="15"/>
        <v>25.076519999999999</v>
      </c>
      <c r="T33" s="10">
        <f t="shared" si="15"/>
        <v>25.076519999999999</v>
      </c>
      <c r="U33" s="10">
        <f t="shared" si="15"/>
        <v>25.076519999999999</v>
      </c>
      <c r="V33" s="10">
        <f t="shared" si="15"/>
        <v>25.076519999999999</v>
      </c>
      <c r="W33" s="10">
        <f t="shared" si="15"/>
        <v>25.076519999999999</v>
      </c>
      <c r="X33" s="10">
        <f t="shared" si="15"/>
        <v>25.076519999999999</v>
      </c>
      <c r="Y33" s="10">
        <f t="shared" si="15"/>
        <v>25.076519999999999</v>
      </c>
      <c r="Z33" s="10">
        <f t="shared" si="15"/>
        <v>25.076519999999999</v>
      </c>
      <c r="AA33" s="10">
        <f t="shared" si="15"/>
        <v>25.076519999999999</v>
      </c>
      <c r="AB33" s="10">
        <f t="shared" si="15"/>
        <v>25.076519999999999</v>
      </c>
      <c r="AC33" s="10">
        <f t="shared" si="15"/>
        <v>25.076519999999999</v>
      </c>
      <c r="AD33" s="10">
        <f t="shared" si="15"/>
        <v>25.076519999999999</v>
      </c>
      <c r="AE33" s="10">
        <f t="shared" si="15"/>
        <v>25.076519999999999</v>
      </c>
      <c r="AF33" s="10">
        <f t="shared" si="15"/>
        <v>25.076519999999999</v>
      </c>
      <c r="AG33" s="10">
        <f t="shared" si="15"/>
        <v>25.076519999999999</v>
      </c>
      <c r="AH33" s="10">
        <f t="shared" si="15"/>
        <v>25.076519999999999</v>
      </c>
      <c r="AI33" s="10">
        <f t="shared" si="15"/>
        <v>25.076519999999999</v>
      </c>
      <c r="AJ33" s="10">
        <f t="shared" si="15"/>
        <v>25.076519999999999</v>
      </c>
      <c r="AK33" s="10">
        <f t="shared" ref="AK33:BM33" si="16">AK17*0.23112</f>
        <v>25.076519999999999</v>
      </c>
      <c r="AL33" s="10">
        <f t="shared" si="16"/>
        <v>25.076519999999999</v>
      </c>
      <c r="AM33" s="10">
        <f t="shared" si="16"/>
        <v>25.076519999999999</v>
      </c>
      <c r="AN33" s="10">
        <f t="shared" si="16"/>
        <v>25.076519999999999</v>
      </c>
      <c r="AO33" s="10">
        <f t="shared" si="16"/>
        <v>25.076519999999999</v>
      </c>
      <c r="AP33" s="10">
        <f t="shared" si="16"/>
        <v>25.076519999999999</v>
      </c>
      <c r="AQ33" s="10">
        <f t="shared" si="16"/>
        <v>25.076519999999999</v>
      </c>
      <c r="AR33" s="10">
        <f t="shared" si="16"/>
        <v>25.076519999999999</v>
      </c>
      <c r="AS33" s="10">
        <f t="shared" si="16"/>
        <v>25.076519999999999</v>
      </c>
      <c r="AT33" s="10">
        <f t="shared" si="16"/>
        <v>25.076519999999999</v>
      </c>
      <c r="AU33" s="10">
        <f t="shared" si="16"/>
        <v>25.076519999999999</v>
      </c>
      <c r="AV33" s="10">
        <f t="shared" si="16"/>
        <v>25.076519999999999</v>
      </c>
      <c r="AW33" s="10">
        <f t="shared" si="16"/>
        <v>25.076519999999999</v>
      </c>
      <c r="AX33" s="10">
        <f t="shared" si="16"/>
        <v>25.076519999999999</v>
      </c>
      <c r="AY33" s="10">
        <f t="shared" si="16"/>
        <v>25.076519999999999</v>
      </c>
      <c r="AZ33" s="10">
        <f t="shared" si="16"/>
        <v>25.076519999999999</v>
      </c>
      <c r="BA33" s="10">
        <f t="shared" si="16"/>
        <v>25.076519999999999</v>
      </c>
      <c r="BB33" s="10">
        <f t="shared" si="16"/>
        <v>25.076519999999999</v>
      </c>
      <c r="BC33" s="10">
        <f t="shared" si="16"/>
        <v>25.076519999999999</v>
      </c>
      <c r="BD33" s="10">
        <f t="shared" si="16"/>
        <v>25.076519999999999</v>
      </c>
      <c r="BE33" s="10">
        <f t="shared" si="16"/>
        <v>25.076519999999999</v>
      </c>
      <c r="BF33" s="10">
        <f t="shared" si="16"/>
        <v>25.076519999999999</v>
      </c>
      <c r="BG33" s="10">
        <f t="shared" si="16"/>
        <v>25.076519999999999</v>
      </c>
      <c r="BH33" s="10">
        <f t="shared" si="16"/>
        <v>25.076519999999999</v>
      </c>
      <c r="BI33" s="10">
        <f t="shared" si="16"/>
        <v>25.076519999999999</v>
      </c>
      <c r="BJ33" s="10">
        <f t="shared" si="16"/>
        <v>25.076519999999999</v>
      </c>
      <c r="BK33" s="10">
        <f t="shared" si="16"/>
        <v>25.076519999999999</v>
      </c>
      <c r="BL33" s="10">
        <f t="shared" si="16"/>
        <v>25.076519999999999</v>
      </c>
      <c r="BM33" s="10">
        <f t="shared" si="16"/>
        <v>25.076519999999999</v>
      </c>
    </row>
    <row r="34" spans="1:71" s="23" customFormat="1" x14ac:dyDescent="0.35">
      <c r="A34" s="129"/>
      <c r="B34" s="23" t="s">
        <v>111</v>
      </c>
      <c r="C34" s="114"/>
      <c r="E34" s="5" t="e" cm="1">
        <f t="array" ref="E34">(#REF!*E32(#REF!*1000)+(#REF!*1000)*#REF!)/1000</f>
        <v>#REF!</v>
      </c>
      <c r="F34" s="5" t="e">
        <f>(#REF!*(#REF!*1000)+(#REF!*1000)*#REF!)/1000</f>
        <v>#REF!</v>
      </c>
      <c r="G34" s="5" t="e">
        <f>(#REF!*(#REF!*1000)+(#REF!*1000)*#REF!)/1000</f>
        <v>#REF!</v>
      </c>
      <c r="H34" s="5" t="e">
        <f>(#REF!*(#REF!*1000)+(#REF!*1000)*#REF!)/1000</f>
        <v>#REF!</v>
      </c>
      <c r="I34" s="5" t="e">
        <f>(#REF!*(#REF!*1000)+(#REF!*1000)*#REF!)/1000</f>
        <v>#REF!</v>
      </c>
      <c r="J34" s="5" t="e">
        <f>(#REF!*(#REF!*1000)+(#REF!*1000)*#REF!)/1000</f>
        <v>#REF!</v>
      </c>
      <c r="K34" s="5" t="e">
        <f>(#REF!*(#REF!*1000)+(#REF!*1000)*#REF!)/1000</f>
        <v>#REF!</v>
      </c>
      <c r="L34" s="5" t="e">
        <f>(#REF!*(#REF!*1000)+(#REF!*1000)*#REF!)/1000</f>
        <v>#REF!</v>
      </c>
      <c r="M34" s="5" t="e">
        <f>(#REF!*(#REF!*1000)+(#REF!*1000)*#REF!)/1000</f>
        <v>#REF!</v>
      </c>
      <c r="N34" s="5" t="e">
        <f>(#REF!*(#REF!*1000)+(#REF!*1000)*#REF!)/1000</f>
        <v>#REF!</v>
      </c>
      <c r="O34" s="5" t="e">
        <f>(#REF!*(#REF!*1000)+(#REF!*1000)*#REF!)/1000</f>
        <v>#REF!</v>
      </c>
      <c r="P34" s="5" t="e">
        <f>(#REF!*(#REF!*1000)+(#REF!*1000)*#REF!)/1000</f>
        <v>#REF!</v>
      </c>
      <c r="Q34" s="5" t="e">
        <f>(#REF!*(#REF!*1000)+(#REF!*1000)*#REF!)/1000</f>
        <v>#REF!</v>
      </c>
      <c r="R34" s="5" t="e">
        <f>(#REF!*(#REF!*1000)+(#REF!*1000)*#REF!)/1000</f>
        <v>#REF!</v>
      </c>
      <c r="S34" s="5" t="e">
        <f>(#REF!*(#REF!*1000)+(#REF!*1000)*#REF!)/1000</f>
        <v>#REF!</v>
      </c>
      <c r="T34" s="5" t="e">
        <f>(#REF!*(#REF!*1000)+(#REF!*1000)*#REF!)/1000</f>
        <v>#REF!</v>
      </c>
      <c r="U34" s="5" t="e">
        <f>(#REF!*(#REF!*1000)+(#REF!*1000)*#REF!)/1000</f>
        <v>#REF!</v>
      </c>
      <c r="V34" s="5" t="e">
        <f>(#REF!*(#REF!*1000)+(#REF!*1000)*#REF!)/1000</f>
        <v>#REF!</v>
      </c>
      <c r="W34" s="5" t="e">
        <f>(#REF!*(#REF!*1000)+(#REF!*1000)*#REF!)/1000</f>
        <v>#REF!</v>
      </c>
      <c r="X34" s="5" t="e">
        <f>(#REF!*(#REF!*1000)+(#REF!*1000)*#REF!)/1000</f>
        <v>#REF!</v>
      </c>
      <c r="Y34" s="5" t="e">
        <f>(#REF!*(#REF!*1000)+(#REF!*1000)*#REF!)/1000</f>
        <v>#REF!</v>
      </c>
      <c r="Z34" s="5" t="e">
        <f>(#REF!*(#REF!*1000)+(#REF!*1000)*#REF!)/1000</f>
        <v>#REF!</v>
      </c>
      <c r="AA34" s="5" t="e">
        <f>(#REF!*(#REF!*1000)+(#REF!*1000)*#REF!)/1000</f>
        <v>#REF!</v>
      </c>
      <c r="AB34" s="5" t="e">
        <f>(#REF!*(#REF!*1000)+(#REF!*1000)*#REF!)/1000</f>
        <v>#REF!</v>
      </c>
      <c r="AC34" s="5" t="e">
        <f>(#REF!*(#REF!*1000)+(#REF!*1000)*#REF!)/1000</f>
        <v>#REF!</v>
      </c>
      <c r="AD34" s="5" t="e">
        <f>(#REF!*(#REF!*1000)+(#REF!*1000)*#REF!)/1000</f>
        <v>#REF!</v>
      </c>
      <c r="AE34" s="5" t="e">
        <f>(#REF!*(#REF!*1000)+(#REF!*1000)*#REF!)/1000</f>
        <v>#REF!</v>
      </c>
      <c r="AF34" s="5" t="e">
        <f>(#REF!*(#REF!*1000)+(#REF!*1000)*#REF!)/1000</f>
        <v>#REF!</v>
      </c>
      <c r="AG34" s="5" t="e">
        <f>(#REF!*(#REF!*1000)+(#REF!*1000)*#REF!)/1000</f>
        <v>#REF!</v>
      </c>
      <c r="AH34" s="5" t="e">
        <f>(#REF!*(#REF!*1000)+(#REF!*1000)*#REF!)/1000</f>
        <v>#REF!</v>
      </c>
      <c r="AI34" s="5" t="e">
        <f>(#REF!*(#REF!*1000)+(#REF!*1000)*#REF!)/1000</f>
        <v>#REF!</v>
      </c>
      <c r="AJ34" s="5" t="e">
        <f>(#REF!*(#REF!*1000)+(#REF!*1000)*#REF!)/1000</f>
        <v>#REF!</v>
      </c>
      <c r="AK34" s="5" t="e">
        <f>(#REF!*(#REF!*1000)+(#REF!*1000)*#REF!)/1000</f>
        <v>#REF!</v>
      </c>
      <c r="AL34" s="5" t="e">
        <f>(#REF!*(#REF!*1000)+(#REF!*1000)*#REF!)/1000</f>
        <v>#REF!</v>
      </c>
      <c r="AM34" s="5" t="e">
        <f>(#REF!*(#REF!*1000)+(#REF!*1000)*#REF!)/1000</f>
        <v>#REF!</v>
      </c>
      <c r="AN34" s="5" t="e">
        <f>(#REF!*(#REF!*1000)+(#REF!*1000)*#REF!)/1000</f>
        <v>#REF!</v>
      </c>
      <c r="AO34" s="5" t="e">
        <f>(#REF!*(#REF!*1000)+(#REF!*1000)*#REF!)/1000</f>
        <v>#REF!</v>
      </c>
      <c r="AP34" s="5" t="e">
        <f>(#REF!*(#REF!*1000)+(#REF!*1000)*#REF!)/1000</f>
        <v>#REF!</v>
      </c>
      <c r="AQ34" s="5" t="e">
        <f>(#REF!*(#REF!*1000)+(#REF!*1000)*#REF!)/1000</f>
        <v>#REF!</v>
      </c>
      <c r="AR34" s="5" t="e">
        <f>(#REF!*(#REF!*1000)+(#REF!*1000)*#REF!)/1000</f>
        <v>#REF!</v>
      </c>
      <c r="AS34" s="5" t="e">
        <f>(#REF!*(#REF!*1000)+(#REF!*1000)*#REF!)/1000</f>
        <v>#REF!</v>
      </c>
      <c r="AT34" s="5" t="e">
        <f>(#REF!*(#REF!*1000)+(#REF!*1000)*#REF!)/1000</f>
        <v>#REF!</v>
      </c>
      <c r="AU34" s="5" t="e">
        <f>(#REF!*(#REF!*1000)+(#REF!*1000)*#REF!)/1000</f>
        <v>#REF!</v>
      </c>
      <c r="AV34" s="5" t="e">
        <f>(#REF!*(#REF!*1000)+(#REF!*1000)*#REF!)/1000</f>
        <v>#REF!</v>
      </c>
      <c r="AW34" s="5" t="e">
        <f>(#REF!*(#REF!*1000)+(#REF!*1000)*#REF!)/1000</f>
        <v>#REF!</v>
      </c>
      <c r="AX34" s="5" t="e">
        <f>(#REF!*(#REF!*1000)+(#REF!*1000)*#REF!)/1000</f>
        <v>#REF!</v>
      </c>
      <c r="AY34" s="5" t="e">
        <f>(#REF!*(#REF!*1000)+(#REF!*1000)*#REF!)/1000</f>
        <v>#REF!</v>
      </c>
      <c r="AZ34" s="5" t="e">
        <f>(#REF!*(#REF!*1000)+(#REF!*1000)*#REF!)/1000</f>
        <v>#REF!</v>
      </c>
      <c r="BA34" s="5" t="e">
        <f>(#REF!*(#REF!*1000)+(#REF!*1000)*#REF!)/1000</f>
        <v>#REF!</v>
      </c>
      <c r="BB34" s="5" t="e">
        <f>(#REF!*(#REF!*1000)+(#REF!*1000)*#REF!)/1000</f>
        <v>#REF!</v>
      </c>
      <c r="BC34" s="5" t="e">
        <f>(#REF!*(#REF!*1000)+(#REF!*1000)*#REF!)/1000</f>
        <v>#REF!</v>
      </c>
      <c r="BD34" s="5" t="e">
        <f>(#REF!*(#REF!*1000)+(#REF!*1000)*#REF!)/1000</f>
        <v>#REF!</v>
      </c>
      <c r="BE34" s="5" t="e">
        <f>(#REF!*(#REF!*1000)+(#REF!*1000)*#REF!)/1000</f>
        <v>#REF!</v>
      </c>
      <c r="BF34" s="5" t="e">
        <f>(#REF!*(#REF!*1000)+(#REF!*1000)*#REF!)/1000</f>
        <v>#REF!</v>
      </c>
      <c r="BG34" s="5" t="e">
        <f>(#REF!*(#REF!*1000)+(#REF!*1000)*#REF!)/1000</f>
        <v>#REF!</v>
      </c>
      <c r="BH34" s="5" t="e">
        <f>(#REF!*(#REF!*1000)+(#REF!*1000)*#REF!)/1000</f>
        <v>#REF!</v>
      </c>
      <c r="BI34" s="5" t="e">
        <f>(#REF!*(#REF!*1000)+(#REF!*1000)*#REF!)/1000</f>
        <v>#REF!</v>
      </c>
      <c r="BJ34" s="5" t="e">
        <f>(#REF!*(#REF!*1000)+(#REF!*1000)*#REF!)/1000</f>
        <v>#REF!</v>
      </c>
      <c r="BK34" s="5" t="e">
        <f>(#REF!*(#REF!*1000)+(#REF!*1000)*#REF!)/1000</f>
        <v>#REF!</v>
      </c>
      <c r="BL34" s="5" t="e">
        <f>(#REF!*(#REF!*1000)+(#REF!*1000)*#REF!)/1000</f>
        <v>#REF!</v>
      </c>
      <c r="BM34" s="5" t="e">
        <f>(#REF!*(#REF!*1000)+(#REF!*1000)*#REF!)/1000</f>
        <v>#REF!</v>
      </c>
    </row>
    <row r="35" spans="1:71" s="5" customFormat="1" x14ac:dyDescent="0.35">
      <c r="A35" s="113"/>
      <c r="B35" s="22" t="s">
        <v>93</v>
      </c>
      <c r="C35" s="110"/>
      <c r="D35" s="34"/>
      <c r="E35" s="22"/>
      <c r="F35" s="23" t="e">
        <f>+#REF!+#REF!</f>
        <v>#REF!</v>
      </c>
      <c r="G35" s="23" t="e">
        <f>IF(G7&gt;0,#REF!+ F35, 0)</f>
        <v>#REF!</v>
      </c>
      <c r="H35" s="23" t="e">
        <f>IF(H7&gt;0,#REF!+ G35, 0)</f>
        <v>#REF!</v>
      </c>
      <c r="I35" s="23" t="e">
        <f>IF(I7&gt;0,#REF!+ H35, 0)</f>
        <v>#REF!</v>
      </c>
      <c r="J35" s="23" t="e">
        <f>IF(J7&gt;0,#REF!+ I35, 0)</f>
        <v>#REF!</v>
      </c>
      <c r="K35" s="23" t="e">
        <f>IF(K7&gt;0,#REF!+ J35, 0)</f>
        <v>#REF!</v>
      </c>
      <c r="L35" s="23" t="e">
        <f>IF(L7&gt;0,#REF!+ K35, 0)</f>
        <v>#REF!</v>
      </c>
      <c r="M35" s="23" t="e">
        <f>IF(M7&gt;0,#REF!+ L35, 0)</f>
        <v>#REF!</v>
      </c>
      <c r="N35" s="23" t="e">
        <f>IF(N7&gt;0,#REF!+ M35, 0)</f>
        <v>#REF!</v>
      </c>
      <c r="O35" s="23" t="e">
        <f>IF(O7&gt;0,#REF!+ N35, 0)</f>
        <v>#REF!</v>
      </c>
      <c r="P35" s="23" t="e">
        <f>IF(P7&gt;0,#REF!+ O35, 0)</f>
        <v>#REF!</v>
      </c>
      <c r="Q35" s="23" t="e">
        <f>IF(Q7&gt;0,#REF!+ P35, 0)</f>
        <v>#REF!</v>
      </c>
      <c r="R35" s="23" t="e">
        <f>IF(R7&gt;0,#REF!+ Q35, 0)</f>
        <v>#REF!</v>
      </c>
      <c r="S35" s="23" t="e">
        <f>IF(S7&gt;0,#REF!+ R35, 0)</f>
        <v>#REF!</v>
      </c>
      <c r="T35" s="23" t="e">
        <f>IF(T7&gt;0,#REF!+ S35, 0)</f>
        <v>#REF!</v>
      </c>
      <c r="U35" s="23" t="e">
        <f>IF(U7&gt;0,#REF!+ T35, 0)</f>
        <v>#REF!</v>
      </c>
      <c r="V35" s="23" t="e">
        <f>IF(V7&gt;0,#REF!+ U35, 0)</f>
        <v>#REF!</v>
      </c>
      <c r="W35" s="23" t="e">
        <f>IF(W7&gt;0,#REF!+ V35, 0)</f>
        <v>#REF!</v>
      </c>
      <c r="X35" s="23" t="e">
        <f>IF(X7&gt;0,#REF!+ W35, 0)</f>
        <v>#REF!</v>
      </c>
      <c r="Y35" s="23" t="e">
        <f>IF(Y7&gt;0,#REF!+ X35, 0)</f>
        <v>#REF!</v>
      </c>
      <c r="Z35" s="23" t="e">
        <f>IF(Z7&gt;0,#REF!+ Y35, 0)</f>
        <v>#REF!</v>
      </c>
      <c r="AA35" s="23" t="e">
        <f>IF(AA7&gt;0,#REF!+ Z35, 0)</f>
        <v>#REF!</v>
      </c>
      <c r="AB35" s="23" t="e">
        <f>IF(AB7&gt;0,#REF!+ AA35, 0)</f>
        <v>#REF!</v>
      </c>
      <c r="AC35" s="23" t="e">
        <f>IF(AC7&gt;0,#REF!+ AB35, 0)</f>
        <v>#REF!</v>
      </c>
      <c r="AD35" s="23" t="e">
        <f>IF(AD7&gt;0,#REF!+ AC35, 0)</f>
        <v>#REF!</v>
      </c>
      <c r="AE35" s="23" t="e">
        <f>IF(AE7&gt;0,#REF!+ AD35, 0)</f>
        <v>#REF!</v>
      </c>
      <c r="AF35" s="23" t="e">
        <f>IF(AF7&gt;0,#REF!+ AE35, 0)</f>
        <v>#REF!</v>
      </c>
      <c r="AG35" s="23" t="e">
        <f>IF(AG7&gt;0,#REF!+ AF35, 0)</f>
        <v>#REF!</v>
      </c>
      <c r="AH35" s="23" t="e">
        <f>IF(AH7&gt;0,#REF!+ AG35, 0)</f>
        <v>#REF!</v>
      </c>
      <c r="AI35" s="23" t="e">
        <f>IF(AI7&gt;0,#REF!+ AH35, 0)</f>
        <v>#REF!</v>
      </c>
      <c r="AJ35" s="23" t="e">
        <f>IF(AJ7&gt;0,#REF!+ AI35, 0)</f>
        <v>#REF!</v>
      </c>
      <c r="AK35" s="23" t="e">
        <f>IF(AK7&gt;0,#REF!+ AJ35, 0)</f>
        <v>#REF!</v>
      </c>
      <c r="AL35" s="23" t="e">
        <f>IF(AL7&gt;0,#REF!+ AK35, 0)</f>
        <v>#REF!</v>
      </c>
      <c r="AM35" s="23" t="e">
        <f>IF(AM7&gt;0,#REF!+ AL35, 0)</f>
        <v>#REF!</v>
      </c>
      <c r="AN35" s="23" t="e">
        <f>IF(AN7&gt;0,#REF!+ AM35, 0)</f>
        <v>#REF!</v>
      </c>
      <c r="AO35" s="23" t="e">
        <f>IF(AO7&gt;0,#REF!+ AN35, 0)</f>
        <v>#REF!</v>
      </c>
      <c r="AP35" s="23" t="e">
        <f>IF(AP7&gt;0,#REF!+ AO35, 0)</f>
        <v>#REF!</v>
      </c>
      <c r="AQ35" s="23" t="e">
        <f>IF(AQ7&gt;0,#REF!+ AP35, 0)</f>
        <v>#REF!</v>
      </c>
      <c r="AR35" s="23" t="e">
        <f>IF(AR7&gt;0,#REF!+ AQ35, 0)</f>
        <v>#REF!</v>
      </c>
      <c r="AS35" s="23" t="e">
        <f>IF(AS7&gt;0,#REF!+ AR35, 0)</f>
        <v>#REF!</v>
      </c>
      <c r="AT35" s="23" t="e">
        <f>IF(AT7&gt;0,#REF!+ AS35, 0)</f>
        <v>#REF!</v>
      </c>
      <c r="AU35" s="23" t="e">
        <f>IF(AU7&gt;0,#REF!+ AT35, 0)</f>
        <v>#REF!</v>
      </c>
      <c r="AV35" s="23" t="e">
        <f>IF(AV7&gt;0,#REF!+ AU35, 0)</f>
        <v>#REF!</v>
      </c>
      <c r="AW35" s="23" t="e">
        <f>IF(AW7&gt;0,#REF!+ AV35, 0)</f>
        <v>#REF!</v>
      </c>
      <c r="AX35" s="23" t="e">
        <f>IF(AX7&gt;0,#REF!+ AW35, 0)</f>
        <v>#REF!</v>
      </c>
      <c r="AY35" s="23" t="e">
        <f>IF(AY7&gt;0,#REF!+ AX35, 0)</f>
        <v>#REF!</v>
      </c>
      <c r="AZ35" s="23" t="e">
        <f>IF(AZ7&gt;0,#REF!+ AY35, 0)</f>
        <v>#REF!</v>
      </c>
      <c r="BA35" s="23" t="e">
        <f>IF(BA7&gt;0,#REF!+ AZ35, 0)</f>
        <v>#REF!</v>
      </c>
      <c r="BB35" s="23" t="e">
        <f>IF(BB7&gt;0,#REF!+ BA35, 0)</f>
        <v>#REF!</v>
      </c>
      <c r="BC35" s="23" t="e">
        <f>IF(BC7&gt;0,#REF!+ BB35, 0)</f>
        <v>#REF!</v>
      </c>
      <c r="BD35" s="23" t="e">
        <f>IF(BD7&gt;0,#REF!+ BC35, 0)</f>
        <v>#REF!</v>
      </c>
      <c r="BE35" s="23" t="e">
        <f>IF(BE7&gt;0,#REF!+ BD35, 0)</f>
        <v>#REF!</v>
      </c>
      <c r="BF35" s="23" t="e">
        <f>IF(BF7&gt;0,#REF!+ BE35, 0)</f>
        <v>#REF!</v>
      </c>
      <c r="BG35" s="23" t="e">
        <f>IF(BG7&gt;0,#REF!+ BF35, 0)</f>
        <v>#REF!</v>
      </c>
      <c r="BH35" s="23" t="e">
        <f>IF(BH7&gt;0,#REF!+ BG35, 0)</f>
        <v>#REF!</v>
      </c>
      <c r="BI35" s="23" t="e">
        <f>IF(BI7&gt;0,#REF!+ BH35, 0)</f>
        <v>#REF!</v>
      </c>
      <c r="BJ35" s="23" t="e">
        <f>IF(BJ7&gt;0,#REF!+ BI35, 0)</f>
        <v>#REF!</v>
      </c>
      <c r="BK35" s="23" t="e">
        <f>IF(BK7&gt;0,#REF!+ BJ35, 0)</f>
        <v>#REF!</v>
      </c>
      <c r="BL35" s="23" t="e">
        <f>IF(BL7&gt;0,#REF!+ BK35, 0)</f>
        <v>#REF!</v>
      </c>
      <c r="BM35" s="23" t="e">
        <f>IF(BM7&gt;0,#REF!+ BL35, 0)</f>
        <v>#REF!</v>
      </c>
      <c r="BN35" s="23"/>
    </row>
    <row r="36" spans="1:71" s="23" customFormat="1" x14ac:dyDescent="0.35">
      <c r="A36" s="129"/>
      <c r="C36" s="103"/>
    </row>
    <row r="37" spans="1:71" s="24" customFormat="1" ht="11.25" x14ac:dyDescent="0.3">
      <c r="A37" s="128"/>
      <c r="B37" s="24" t="s">
        <v>112</v>
      </c>
      <c r="C37" s="103">
        <f>SUM(E37:BM37)</f>
        <v>661850</v>
      </c>
      <c r="E37" s="24">
        <f>E28+E29+E30+E58</f>
        <v>10850</v>
      </c>
      <c r="F37" s="24">
        <f t="shared" ref="F37:BM37" si="17">F28+F29+F30+F58</f>
        <v>10850</v>
      </c>
      <c r="G37" s="24">
        <f t="shared" si="17"/>
        <v>10850</v>
      </c>
      <c r="H37" s="24">
        <f>H28+H29+H30+H58</f>
        <v>10850</v>
      </c>
      <c r="I37" s="24">
        <f t="shared" si="17"/>
        <v>10850</v>
      </c>
      <c r="J37" s="24">
        <f t="shared" si="17"/>
        <v>10850</v>
      </c>
      <c r="K37" s="24">
        <f t="shared" si="17"/>
        <v>10850</v>
      </c>
      <c r="L37" s="24">
        <f t="shared" si="17"/>
        <v>10850</v>
      </c>
      <c r="M37" s="24">
        <f t="shared" si="17"/>
        <v>10850</v>
      </c>
      <c r="N37" s="24">
        <f t="shared" si="17"/>
        <v>10850</v>
      </c>
      <c r="O37" s="24">
        <f t="shared" si="17"/>
        <v>10850</v>
      </c>
      <c r="P37" s="24">
        <f t="shared" si="17"/>
        <v>10850</v>
      </c>
      <c r="Q37" s="24">
        <f t="shared" si="17"/>
        <v>10850</v>
      </c>
      <c r="R37" s="24">
        <f t="shared" si="17"/>
        <v>10850</v>
      </c>
      <c r="S37" s="24">
        <f t="shared" si="17"/>
        <v>10850</v>
      </c>
      <c r="T37" s="24">
        <f t="shared" si="17"/>
        <v>10850</v>
      </c>
      <c r="U37" s="24">
        <f t="shared" si="17"/>
        <v>10850</v>
      </c>
      <c r="V37" s="24">
        <f t="shared" si="17"/>
        <v>10850</v>
      </c>
      <c r="W37" s="24">
        <f t="shared" si="17"/>
        <v>10850</v>
      </c>
      <c r="X37" s="24">
        <f t="shared" si="17"/>
        <v>10850</v>
      </c>
      <c r="Y37" s="24">
        <f t="shared" si="17"/>
        <v>10850</v>
      </c>
      <c r="Z37" s="24">
        <f t="shared" si="17"/>
        <v>10850</v>
      </c>
      <c r="AA37" s="24">
        <f t="shared" si="17"/>
        <v>10850</v>
      </c>
      <c r="AB37" s="24">
        <f t="shared" si="17"/>
        <v>10850</v>
      </c>
      <c r="AC37" s="24">
        <f t="shared" si="17"/>
        <v>10850</v>
      </c>
      <c r="AD37" s="24">
        <f t="shared" si="17"/>
        <v>10850</v>
      </c>
      <c r="AE37" s="24">
        <f t="shared" si="17"/>
        <v>10850</v>
      </c>
      <c r="AF37" s="24">
        <f t="shared" si="17"/>
        <v>10850</v>
      </c>
      <c r="AG37" s="24">
        <f t="shared" si="17"/>
        <v>10850</v>
      </c>
      <c r="AH37" s="24">
        <f t="shared" si="17"/>
        <v>10850</v>
      </c>
      <c r="AI37" s="24">
        <f t="shared" si="17"/>
        <v>10850</v>
      </c>
      <c r="AJ37" s="24">
        <f t="shared" si="17"/>
        <v>10850</v>
      </c>
      <c r="AK37" s="24">
        <f t="shared" si="17"/>
        <v>10850</v>
      </c>
      <c r="AL37" s="24">
        <f t="shared" si="17"/>
        <v>10850</v>
      </c>
      <c r="AM37" s="24">
        <f t="shared" si="17"/>
        <v>10850</v>
      </c>
      <c r="AN37" s="24">
        <f t="shared" si="17"/>
        <v>10850</v>
      </c>
      <c r="AO37" s="24">
        <f t="shared" si="17"/>
        <v>10850</v>
      </c>
      <c r="AP37" s="24">
        <f t="shared" si="17"/>
        <v>10850</v>
      </c>
      <c r="AQ37" s="24">
        <f t="shared" si="17"/>
        <v>10850</v>
      </c>
      <c r="AR37" s="24">
        <f t="shared" si="17"/>
        <v>10850</v>
      </c>
      <c r="AS37" s="24">
        <f t="shared" si="17"/>
        <v>10850</v>
      </c>
      <c r="AT37" s="24">
        <f t="shared" si="17"/>
        <v>10850</v>
      </c>
      <c r="AU37" s="24">
        <f t="shared" si="17"/>
        <v>10850</v>
      </c>
      <c r="AV37" s="24">
        <f t="shared" si="17"/>
        <v>10850</v>
      </c>
      <c r="AW37" s="24">
        <f t="shared" si="17"/>
        <v>10850</v>
      </c>
      <c r="AX37" s="24">
        <f t="shared" si="17"/>
        <v>10850</v>
      </c>
      <c r="AY37" s="24">
        <f t="shared" si="17"/>
        <v>10850</v>
      </c>
      <c r="AZ37" s="24">
        <f t="shared" si="17"/>
        <v>10850</v>
      </c>
      <c r="BA37" s="24">
        <f t="shared" si="17"/>
        <v>10850</v>
      </c>
      <c r="BB37" s="24">
        <f t="shared" si="17"/>
        <v>10850</v>
      </c>
      <c r="BC37" s="24">
        <f t="shared" si="17"/>
        <v>10850</v>
      </c>
      <c r="BD37" s="24">
        <f t="shared" si="17"/>
        <v>10850</v>
      </c>
      <c r="BE37" s="24">
        <f t="shared" si="17"/>
        <v>10850</v>
      </c>
      <c r="BF37" s="24">
        <f t="shared" si="17"/>
        <v>10850</v>
      </c>
      <c r="BG37" s="24">
        <f t="shared" si="17"/>
        <v>10850</v>
      </c>
      <c r="BH37" s="24">
        <f t="shared" si="17"/>
        <v>10850</v>
      </c>
      <c r="BI37" s="24">
        <f t="shared" si="17"/>
        <v>10850</v>
      </c>
      <c r="BJ37" s="24">
        <f t="shared" si="17"/>
        <v>10850</v>
      </c>
      <c r="BK37" s="24">
        <f t="shared" si="17"/>
        <v>10850</v>
      </c>
      <c r="BL37" s="24">
        <f t="shared" si="17"/>
        <v>10850</v>
      </c>
      <c r="BM37" s="24">
        <f t="shared" si="17"/>
        <v>10850</v>
      </c>
    </row>
    <row r="38" spans="1:71" x14ac:dyDescent="0.35">
      <c r="B38" s="4" t="s">
        <v>113</v>
      </c>
      <c r="C38" s="103"/>
      <c r="D38" s="5"/>
      <c r="E38" s="5">
        <f>E37</f>
        <v>10850</v>
      </c>
      <c r="F38" s="5">
        <f>F37+E38</f>
        <v>21700</v>
      </c>
      <c r="G38" s="5">
        <f t="shared" ref="G38:BM38" si="18">G37+F38</f>
        <v>32550</v>
      </c>
      <c r="H38" s="5">
        <f t="shared" si="18"/>
        <v>43400</v>
      </c>
      <c r="I38" s="5">
        <f t="shared" si="18"/>
        <v>54250</v>
      </c>
      <c r="J38" s="5">
        <f t="shared" si="18"/>
        <v>65100</v>
      </c>
      <c r="K38" s="5">
        <f t="shared" si="18"/>
        <v>75950</v>
      </c>
      <c r="L38" s="5">
        <f t="shared" si="18"/>
        <v>86800</v>
      </c>
      <c r="M38" s="5">
        <f t="shared" si="18"/>
        <v>97650</v>
      </c>
      <c r="N38" s="5">
        <f t="shared" si="18"/>
        <v>108500</v>
      </c>
      <c r="O38" s="5">
        <f t="shared" si="18"/>
        <v>119350</v>
      </c>
      <c r="P38" s="5">
        <f t="shared" si="18"/>
        <v>130200</v>
      </c>
      <c r="Q38" s="5">
        <f t="shared" si="18"/>
        <v>141050</v>
      </c>
      <c r="R38" s="5">
        <f t="shared" si="18"/>
        <v>151900</v>
      </c>
      <c r="S38" s="5">
        <f t="shared" si="18"/>
        <v>162750</v>
      </c>
      <c r="T38" s="5">
        <f t="shared" si="18"/>
        <v>173600</v>
      </c>
      <c r="U38" s="5">
        <f t="shared" si="18"/>
        <v>184450</v>
      </c>
      <c r="V38" s="5">
        <f t="shared" si="18"/>
        <v>195300</v>
      </c>
      <c r="W38" s="5">
        <f t="shared" si="18"/>
        <v>206150</v>
      </c>
      <c r="X38" s="5">
        <f t="shared" si="18"/>
        <v>217000</v>
      </c>
      <c r="Y38" s="5">
        <f t="shared" si="18"/>
        <v>227850</v>
      </c>
      <c r="Z38" s="5">
        <f t="shared" si="18"/>
        <v>238700</v>
      </c>
      <c r="AA38" s="5">
        <f t="shared" si="18"/>
        <v>249550</v>
      </c>
      <c r="AB38" s="5">
        <f t="shared" si="18"/>
        <v>260400</v>
      </c>
      <c r="AC38" s="5">
        <f t="shared" si="18"/>
        <v>271250</v>
      </c>
      <c r="AD38" s="5">
        <f t="shared" si="18"/>
        <v>282100</v>
      </c>
      <c r="AE38" s="5">
        <f t="shared" si="18"/>
        <v>292950</v>
      </c>
      <c r="AF38" s="5">
        <f t="shared" si="18"/>
        <v>303800</v>
      </c>
      <c r="AG38" s="5">
        <f t="shared" si="18"/>
        <v>314650</v>
      </c>
      <c r="AH38" s="5">
        <f t="shared" si="18"/>
        <v>325500</v>
      </c>
      <c r="AI38" s="5">
        <f t="shared" si="18"/>
        <v>336350</v>
      </c>
      <c r="AJ38" s="5">
        <f t="shared" si="18"/>
        <v>347200</v>
      </c>
      <c r="AK38" s="5">
        <f t="shared" si="18"/>
        <v>358050</v>
      </c>
      <c r="AL38" s="5">
        <f t="shared" si="18"/>
        <v>368900</v>
      </c>
      <c r="AM38" s="5">
        <f t="shared" si="18"/>
        <v>379750</v>
      </c>
      <c r="AN38" s="5">
        <f t="shared" si="18"/>
        <v>390600</v>
      </c>
      <c r="AO38" s="5">
        <f t="shared" si="18"/>
        <v>401450</v>
      </c>
      <c r="AP38" s="5">
        <f t="shared" si="18"/>
        <v>412300</v>
      </c>
      <c r="AQ38" s="5">
        <f t="shared" si="18"/>
        <v>423150</v>
      </c>
      <c r="AR38" s="5">
        <f t="shared" si="18"/>
        <v>434000</v>
      </c>
      <c r="AS38" s="5">
        <f t="shared" si="18"/>
        <v>444850</v>
      </c>
      <c r="AT38" s="5">
        <f t="shared" si="18"/>
        <v>455700</v>
      </c>
      <c r="AU38" s="5">
        <f t="shared" si="18"/>
        <v>466550</v>
      </c>
      <c r="AV38" s="5">
        <f t="shared" si="18"/>
        <v>477400</v>
      </c>
      <c r="AW38" s="5">
        <f t="shared" si="18"/>
        <v>488250</v>
      </c>
      <c r="AX38" s="5">
        <f t="shared" si="18"/>
        <v>499100</v>
      </c>
      <c r="AY38" s="5">
        <f t="shared" si="18"/>
        <v>509950</v>
      </c>
      <c r="AZ38" s="5">
        <f t="shared" si="18"/>
        <v>520800</v>
      </c>
      <c r="BA38" s="5">
        <f t="shared" si="18"/>
        <v>531650</v>
      </c>
      <c r="BB38" s="5">
        <f t="shared" si="18"/>
        <v>542500</v>
      </c>
      <c r="BC38" s="5">
        <f t="shared" si="18"/>
        <v>553350</v>
      </c>
      <c r="BD38" s="5">
        <f t="shared" si="18"/>
        <v>564200</v>
      </c>
      <c r="BE38" s="5">
        <f t="shared" si="18"/>
        <v>575050</v>
      </c>
      <c r="BF38" s="5">
        <f t="shared" si="18"/>
        <v>585900</v>
      </c>
      <c r="BG38" s="5">
        <f t="shared" si="18"/>
        <v>596750</v>
      </c>
      <c r="BH38" s="5">
        <f t="shared" si="18"/>
        <v>607600</v>
      </c>
      <c r="BI38" s="5">
        <f t="shared" si="18"/>
        <v>618450</v>
      </c>
      <c r="BJ38" s="5">
        <f t="shared" si="18"/>
        <v>629300</v>
      </c>
      <c r="BK38" s="5">
        <f t="shared" si="18"/>
        <v>640150</v>
      </c>
      <c r="BL38" s="5">
        <f t="shared" si="18"/>
        <v>651000</v>
      </c>
      <c r="BM38" s="5">
        <f t="shared" si="18"/>
        <v>661850</v>
      </c>
      <c r="BN38" s="5"/>
      <c r="BO38" s="5"/>
      <c r="BP38" s="5"/>
      <c r="BQ38" s="5"/>
      <c r="BR38" s="5"/>
      <c r="BS38" s="5"/>
    </row>
    <row r="39" spans="1:71" s="23" customFormat="1" x14ac:dyDescent="0.35">
      <c r="A39" s="129"/>
      <c r="B39" s="34"/>
      <c r="C39" s="103"/>
      <c r="D39" s="34"/>
    </row>
    <row r="40" spans="1:71" s="28" customFormat="1" x14ac:dyDescent="0.35">
      <c r="A40" s="4"/>
      <c r="B40" s="31" t="s">
        <v>114</v>
      </c>
      <c r="C40" s="106"/>
      <c r="D40" s="30"/>
      <c r="E40" s="32"/>
      <c r="F40" s="30"/>
      <c r="G40" s="30"/>
      <c r="H40" s="30"/>
      <c r="I40" s="30"/>
    </row>
    <row r="41" spans="1:71" x14ac:dyDescent="0.35">
      <c r="B41" s="47" t="s">
        <v>115</v>
      </c>
      <c r="C41" s="103">
        <f t="shared" ref="C41" si="19">SUM(E41:BM41)</f>
        <v>46512.5</v>
      </c>
      <c r="E41" s="5">
        <f>HLOOKUP($F$5, Scenarios!$G$7:$U$27, MATCH($B$41, Scenarios!$C$7:$C$28, FALSE), FALSE)</f>
        <v>762.5</v>
      </c>
      <c r="F41" s="5">
        <f>E41*(1+Scenarios!$Q$32)</f>
        <v>762.5</v>
      </c>
      <c r="G41" s="5">
        <f>F41*(1+Scenarios!$Q$32)</f>
        <v>762.5</v>
      </c>
      <c r="H41" s="5">
        <f>G41*(1+Scenarios!$Q$32)</f>
        <v>762.5</v>
      </c>
      <c r="I41" s="5">
        <f>H41*(1+Scenarios!$Q$32)</f>
        <v>762.5</v>
      </c>
      <c r="J41" s="5">
        <f>I41*(1+Scenarios!$Q$32)</f>
        <v>762.5</v>
      </c>
      <c r="K41" s="5">
        <f>J41*(1+Scenarios!$Q$32)</f>
        <v>762.5</v>
      </c>
      <c r="L41" s="5">
        <f>K41*(1+Scenarios!$Q$32)</f>
        <v>762.5</v>
      </c>
      <c r="M41" s="5">
        <f>L41*(1+Scenarios!$Q$32)</f>
        <v>762.5</v>
      </c>
      <c r="N41" s="5">
        <f>M41*(1+Scenarios!$Q$32)</f>
        <v>762.5</v>
      </c>
      <c r="O41" s="5">
        <f>N41*(1+Scenarios!$Q$32)</f>
        <v>762.5</v>
      </c>
      <c r="P41" s="5">
        <f>O41*(1+Scenarios!$Q$32)</f>
        <v>762.5</v>
      </c>
      <c r="Q41" s="5">
        <f>P41*(1+Scenarios!$Q$32)</f>
        <v>762.5</v>
      </c>
      <c r="R41" s="5">
        <f>Q41*(1+Scenarios!$Q$32)</f>
        <v>762.5</v>
      </c>
      <c r="S41" s="5">
        <f>R41*(1+Scenarios!$Q$32)</f>
        <v>762.5</v>
      </c>
      <c r="T41" s="5">
        <f>S41*(1+Scenarios!$Q$32)</f>
        <v>762.5</v>
      </c>
      <c r="U41" s="5">
        <f>T41*(1+Scenarios!$Q$32)</f>
        <v>762.5</v>
      </c>
      <c r="V41" s="5">
        <f>U41*(1+Scenarios!$Q$32)</f>
        <v>762.5</v>
      </c>
      <c r="W41" s="5">
        <f>V41*(1+Scenarios!$Q$32)</f>
        <v>762.5</v>
      </c>
      <c r="X41" s="5">
        <f>W41*(1+Scenarios!$Q$32)</f>
        <v>762.5</v>
      </c>
      <c r="Y41" s="5">
        <f>X41*(1+Scenarios!$Q$32)</f>
        <v>762.5</v>
      </c>
      <c r="Z41" s="5">
        <f>Y41*(1+Scenarios!$Q$32)</f>
        <v>762.5</v>
      </c>
      <c r="AA41" s="5">
        <f>Z41*(1+Scenarios!$Q$32)</f>
        <v>762.5</v>
      </c>
      <c r="AB41" s="5">
        <f>AA41*(1+Scenarios!$Q$32)</f>
        <v>762.5</v>
      </c>
      <c r="AC41" s="5">
        <f>AB41*(1+Scenarios!$Q$32)</f>
        <v>762.5</v>
      </c>
      <c r="AD41" s="5">
        <f>AC41*(1+Scenarios!$Q$32)</f>
        <v>762.5</v>
      </c>
      <c r="AE41" s="5">
        <f>AD41*(1+Scenarios!$Q$32)</f>
        <v>762.5</v>
      </c>
      <c r="AF41" s="5">
        <f>AE41*(1+Scenarios!$Q$32)</f>
        <v>762.5</v>
      </c>
      <c r="AG41" s="5">
        <f>AF41*(1+Scenarios!$Q$32)</f>
        <v>762.5</v>
      </c>
      <c r="AH41" s="5">
        <f>AG41*(1+Scenarios!$Q$32)</f>
        <v>762.5</v>
      </c>
      <c r="AI41" s="5">
        <f>AH41*(1+Scenarios!$Q$32)</f>
        <v>762.5</v>
      </c>
      <c r="AJ41" s="5">
        <f>AI41*(1+Scenarios!$Q$32)</f>
        <v>762.5</v>
      </c>
      <c r="AK41" s="5">
        <f>AJ41*(1+Scenarios!$Q$32)</f>
        <v>762.5</v>
      </c>
      <c r="AL41" s="5">
        <f>AK41*(1+Scenarios!$Q$32)</f>
        <v>762.5</v>
      </c>
      <c r="AM41" s="5">
        <f>AL41*(1+Scenarios!$Q$32)</f>
        <v>762.5</v>
      </c>
      <c r="AN41" s="5">
        <f>AM41*(1+Scenarios!$Q$32)</f>
        <v>762.5</v>
      </c>
      <c r="AO41" s="5">
        <f>AN41*(1+Scenarios!$Q$32)</f>
        <v>762.5</v>
      </c>
      <c r="AP41" s="5">
        <f>AO41*(1+Scenarios!$Q$32)</f>
        <v>762.5</v>
      </c>
      <c r="AQ41" s="5">
        <f>AP41*(1+Scenarios!$Q$32)</f>
        <v>762.5</v>
      </c>
      <c r="AR41" s="5">
        <f>AQ41*(1+Scenarios!$Q$32)</f>
        <v>762.5</v>
      </c>
      <c r="AS41" s="5">
        <f>AR41*(1+Scenarios!$Q$32)</f>
        <v>762.5</v>
      </c>
      <c r="AT41" s="5">
        <f>AS41*(1+Scenarios!$Q$32)</f>
        <v>762.5</v>
      </c>
      <c r="AU41" s="5">
        <f>AT41*(1+Scenarios!$Q$32)</f>
        <v>762.5</v>
      </c>
      <c r="AV41" s="5">
        <f>AU41*(1+Scenarios!$Q$32)</f>
        <v>762.5</v>
      </c>
      <c r="AW41" s="5">
        <f>AV41*(1+Scenarios!$Q$32)</f>
        <v>762.5</v>
      </c>
      <c r="AX41" s="5">
        <f>AW41*(1+Scenarios!$Q$32)</f>
        <v>762.5</v>
      </c>
      <c r="AY41" s="5">
        <f>AX41*(1+Scenarios!$Q$32)</f>
        <v>762.5</v>
      </c>
      <c r="AZ41" s="5">
        <f>AY41*(1+Scenarios!$Q$32)</f>
        <v>762.5</v>
      </c>
      <c r="BA41" s="5">
        <f>AZ41*(1+Scenarios!$Q$32)</f>
        <v>762.5</v>
      </c>
      <c r="BB41" s="5">
        <f>BA41*(1+Scenarios!$Q$32)</f>
        <v>762.5</v>
      </c>
      <c r="BC41" s="5">
        <f>BB41*(1+Scenarios!$Q$32)</f>
        <v>762.5</v>
      </c>
      <c r="BD41" s="5">
        <f>BC41*(1+Scenarios!$Q$32)</f>
        <v>762.5</v>
      </c>
      <c r="BE41" s="5">
        <f>BD41*(1+Scenarios!$Q$32)</f>
        <v>762.5</v>
      </c>
      <c r="BF41" s="5">
        <f>BE41*(1+Scenarios!$Q$32)</f>
        <v>762.5</v>
      </c>
      <c r="BG41" s="5">
        <f>BF41*(1+Scenarios!$Q$32)</f>
        <v>762.5</v>
      </c>
      <c r="BH41" s="5">
        <f>BG41*(1+Scenarios!$Q$32)</f>
        <v>762.5</v>
      </c>
      <c r="BI41" s="5">
        <f>BH41*(1+Scenarios!$Q$32)</f>
        <v>762.5</v>
      </c>
      <c r="BJ41" s="5">
        <f>BI41*(1+Scenarios!$Q$32)</f>
        <v>762.5</v>
      </c>
      <c r="BK41" s="5">
        <f>BJ41*(1+Scenarios!$Q$32)</f>
        <v>762.5</v>
      </c>
      <c r="BL41" s="5">
        <f>BK41*(1+Scenarios!$Q$32)</f>
        <v>762.5</v>
      </c>
      <c r="BM41" s="5">
        <f>BL41*(1+Scenarios!$Q$32)</f>
        <v>762.5</v>
      </c>
      <c r="BN41" s="23"/>
      <c r="BO41" s="23"/>
      <c r="BP41" s="23"/>
      <c r="BQ41" s="23"/>
      <c r="BR41" s="23"/>
      <c r="BS41" s="23"/>
    </row>
    <row r="42" spans="1:71" x14ac:dyDescent="0.35">
      <c r="B42" s="4" t="s">
        <v>116</v>
      </c>
      <c r="C42" s="103">
        <f>SUM(E42:BM42)</f>
        <v>0</v>
      </c>
      <c r="E42" s="100">
        <f>Scenarios!$G$22</f>
        <v>0</v>
      </c>
      <c r="F42" s="100">
        <f>Scenarios!$G$22</f>
        <v>0</v>
      </c>
      <c r="G42" s="100">
        <f>Scenarios!$G$22</f>
        <v>0</v>
      </c>
      <c r="H42" s="100">
        <f>Scenarios!$G$22</f>
        <v>0</v>
      </c>
      <c r="I42" s="100">
        <f>Scenarios!$G$22</f>
        <v>0</v>
      </c>
      <c r="J42" s="100">
        <f>Scenarios!$G$22</f>
        <v>0</v>
      </c>
      <c r="K42" s="100">
        <f>Scenarios!$G$22</f>
        <v>0</v>
      </c>
      <c r="L42" s="100">
        <f>Scenarios!$G$22</f>
        <v>0</v>
      </c>
      <c r="M42" s="100">
        <f>Scenarios!$G$22</f>
        <v>0</v>
      </c>
      <c r="N42" s="100">
        <f>Scenarios!$G$22</f>
        <v>0</v>
      </c>
      <c r="O42" s="100">
        <f>Scenarios!$G$22</f>
        <v>0</v>
      </c>
      <c r="P42" s="100">
        <f>Scenarios!$G$22</f>
        <v>0</v>
      </c>
      <c r="Q42" s="100">
        <f>Scenarios!$G$22</f>
        <v>0</v>
      </c>
      <c r="R42" s="100">
        <f>Scenarios!$G$22</f>
        <v>0</v>
      </c>
      <c r="S42" s="100">
        <f>Scenarios!$G$22</f>
        <v>0</v>
      </c>
      <c r="T42" s="100">
        <f>Scenarios!$G$22</f>
        <v>0</v>
      </c>
      <c r="U42" s="100">
        <f>Scenarios!$G$22</f>
        <v>0</v>
      </c>
      <c r="V42" s="100">
        <f>Scenarios!$G$22</f>
        <v>0</v>
      </c>
      <c r="W42" s="100">
        <f>Scenarios!$G$22</f>
        <v>0</v>
      </c>
      <c r="X42" s="100">
        <f>Scenarios!$G$22</f>
        <v>0</v>
      </c>
      <c r="Y42" s="100">
        <f>Scenarios!$G$22</f>
        <v>0</v>
      </c>
      <c r="Z42" s="100">
        <f>Scenarios!$G$22</f>
        <v>0</v>
      </c>
      <c r="AA42" s="100">
        <f>Scenarios!$G$22</f>
        <v>0</v>
      </c>
      <c r="AB42" s="100">
        <f>Scenarios!$G$22</f>
        <v>0</v>
      </c>
      <c r="AC42" s="100">
        <f>Scenarios!$G$22</f>
        <v>0</v>
      </c>
      <c r="AD42" s="100">
        <f>Scenarios!$G$22</f>
        <v>0</v>
      </c>
      <c r="AE42" s="100">
        <f>Scenarios!$G$22</f>
        <v>0</v>
      </c>
      <c r="AF42" s="100">
        <f>Scenarios!$G$22</f>
        <v>0</v>
      </c>
      <c r="AG42" s="100">
        <f>Scenarios!$G$22</f>
        <v>0</v>
      </c>
      <c r="AH42" s="100">
        <f>Scenarios!$G$22</f>
        <v>0</v>
      </c>
      <c r="AI42" s="100">
        <f>Scenarios!$G$22</f>
        <v>0</v>
      </c>
      <c r="AJ42" s="100">
        <f>Scenarios!$G$22</f>
        <v>0</v>
      </c>
      <c r="AK42" s="100">
        <f>Scenarios!$G$22</f>
        <v>0</v>
      </c>
      <c r="AL42" s="100">
        <f>Scenarios!$G$22</f>
        <v>0</v>
      </c>
      <c r="AM42" s="100">
        <f>Scenarios!$G$22</f>
        <v>0</v>
      </c>
      <c r="AN42" s="100">
        <f>Scenarios!$G$22</f>
        <v>0</v>
      </c>
      <c r="AO42" s="100">
        <f>Scenarios!$G$22</f>
        <v>0</v>
      </c>
      <c r="AP42" s="100">
        <f>Scenarios!$G$22</f>
        <v>0</v>
      </c>
      <c r="AQ42" s="100">
        <f>Scenarios!$G$22</f>
        <v>0</v>
      </c>
      <c r="AR42" s="100">
        <f>Scenarios!$G$22</f>
        <v>0</v>
      </c>
      <c r="AS42" s="100">
        <f>Scenarios!$G$22</f>
        <v>0</v>
      </c>
      <c r="AT42" s="100">
        <f>Scenarios!$G$22</f>
        <v>0</v>
      </c>
      <c r="AU42" s="100">
        <f>Scenarios!$G$22</f>
        <v>0</v>
      </c>
      <c r="AV42" s="100">
        <f>Scenarios!$G$22</f>
        <v>0</v>
      </c>
      <c r="AW42" s="100">
        <f>Scenarios!$G$22</f>
        <v>0</v>
      </c>
      <c r="AX42" s="100">
        <f>Scenarios!$G$22</f>
        <v>0</v>
      </c>
      <c r="AY42" s="100">
        <f>Scenarios!$G$22</f>
        <v>0</v>
      </c>
      <c r="AZ42" s="100">
        <f>Scenarios!$G$22</f>
        <v>0</v>
      </c>
      <c r="BA42" s="100">
        <f>Scenarios!$G$22</f>
        <v>0</v>
      </c>
      <c r="BB42" s="100">
        <f>Scenarios!$G$22</f>
        <v>0</v>
      </c>
      <c r="BC42" s="100">
        <f>Scenarios!$G$22</f>
        <v>0</v>
      </c>
      <c r="BD42" s="100">
        <f>Scenarios!$G$22</f>
        <v>0</v>
      </c>
      <c r="BE42" s="100">
        <f>Scenarios!$G$22</f>
        <v>0</v>
      </c>
      <c r="BF42" s="100">
        <f>Scenarios!$G$22</f>
        <v>0</v>
      </c>
      <c r="BG42" s="100">
        <f>Scenarios!$G$22</f>
        <v>0</v>
      </c>
      <c r="BH42" s="100">
        <f>Scenarios!$G$22</f>
        <v>0</v>
      </c>
      <c r="BI42" s="100">
        <f>Scenarios!$G$22</f>
        <v>0</v>
      </c>
      <c r="BJ42" s="100">
        <f>Scenarios!$G$22</f>
        <v>0</v>
      </c>
      <c r="BK42" s="100">
        <f>Scenarios!$G$22</f>
        <v>0</v>
      </c>
      <c r="BL42" s="100">
        <f>Scenarios!$G$22</f>
        <v>0</v>
      </c>
      <c r="BM42" s="100">
        <f>Scenarios!$G$22</f>
        <v>0</v>
      </c>
    </row>
    <row r="43" spans="1:71" x14ac:dyDescent="0.35">
      <c r="C43" s="109"/>
    </row>
    <row r="44" spans="1:71" s="9" customFormat="1" ht="11.25" x14ac:dyDescent="0.3">
      <c r="B44" s="9" t="s">
        <v>117</v>
      </c>
      <c r="C44" s="103">
        <f>SUM(E44:BM44)</f>
        <v>-46512.5</v>
      </c>
      <c r="E44" s="33">
        <f>-(E41+E42)</f>
        <v>-762.5</v>
      </c>
      <c r="F44" s="33">
        <f>-(F41+F42)</f>
        <v>-762.5</v>
      </c>
      <c r="G44" s="33">
        <f t="shared" ref="G44:L44" si="20">-(G41+G42)</f>
        <v>-762.5</v>
      </c>
      <c r="H44" s="33">
        <f t="shared" si="20"/>
        <v>-762.5</v>
      </c>
      <c r="I44" s="33">
        <f t="shared" si="20"/>
        <v>-762.5</v>
      </c>
      <c r="J44" s="33">
        <f t="shared" si="20"/>
        <v>-762.5</v>
      </c>
      <c r="K44" s="33">
        <f t="shared" si="20"/>
        <v>-762.5</v>
      </c>
      <c r="L44" s="33">
        <f t="shared" si="20"/>
        <v>-762.5</v>
      </c>
      <c r="M44" s="33">
        <f t="shared" ref="M44:BM44" si="21">-(M41)</f>
        <v>-762.5</v>
      </c>
      <c r="N44" s="33">
        <f t="shared" si="21"/>
        <v>-762.5</v>
      </c>
      <c r="O44" s="33">
        <f t="shared" si="21"/>
        <v>-762.5</v>
      </c>
      <c r="P44" s="33">
        <f t="shared" si="21"/>
        <v>-762.5</v>
      </c>
      <c r="Q44" s="33">
        <f t="shared" si="21"/>
        <v>-762.5</v>
      </c>
      <c r="R44" s="33">
        <f t="shared" si="21"/>
        <v>-762.5</v>
      </c>
      <c r="S44" s="33">
        <f t="shared" si="21"/>
        <v>-762.5</v>
      </c>
      <c r="T44" s="33">
        <f t="shared" si="21"/>
        <v>-762.5</v>
      </c>
      <c r="U44" s="33">
        <f t="shared" si="21"/>
        <v>-762.5</v>
      </c>
      <c r="V44" s="33">
        <f t="shared" si="21"/>
        <v>-762.5</v>
      </c>
      <c r="W44" s="33">
        <f t="shared" si="21"/>
        <v>-762.5</v>
      </c>
      <c r="X44" s="33">
        <f t="shared" si="21"/>
        <v>-762.5</v>
      </c>
      <c r="Y44" s="33">
        <f t="shared" si="21"/>
        <v>-762.5</v>
      </c>
      <c r="Z44" s="33">
        <f t="shared" si="21"/>
        <v>-762.5</v>
      </c>
      <c r="AA44" s="33">
        <f t="shared" si="21"/>
        <v>-762.5</v>
      </c>
      <c r="AB44" s="33">
        <f t="shared" si="21"/>
        <v>-762.5</v>
      </c>
      <c r="AC44" s="33">
        <f t="shared" si="21"/>
        <v>-762.5</v>
      </c>
      <c r="AD44" s="33">
        <f t="shared" si="21"/>
        <v>-762.5</v>
      </c>
      <c r="AE44" s="33">
        <f t="shared" si="21"/>
        <v>-762.5</v>
      </c>
      <c r="AF44" s="33">
        <f t="shared" si="21"/>
        <v>-762.5</v>
      </c>
      <c r="AG44" s="33">
        <f t="shared" si="21"/>
        <v>-762.5</v>
      </c>
      <c r="AH44" s="33">
        <f t="shared" si="21"/>
        <v>-762.5</v>
      </c>
      <c r="AI44" s="33">
        <f t="shared" si="21"/>
        <v>-762.5</v>
      </c>
      <c r="AJ44" s="33">
        <f t="shared" si="21"/>
        <v>-762.5</v>
      </c>
      <c r="AK44" s="33">
        <f t="shared" si="21"/>
        <v>-762.5</v>
      </c>
      <c r="AL44" s="33">
        <f t="shared" si="21"/>
        <v>-762.5</v>
      </c>
      <c r="AM44" s="33">
        <f t="shared" si="21"/>
        <v>-762.5</v>
      </c>
      <c r="AN44" s="33">
        <f t="shared" si="21"/>
        <v>-762.5</v>
      </c>
      <c r="AO44" s="33">
        <f t="shared" si="21"/>
        <v>-762.5</v>
      </c>
      <c r="AP44" s="33">
        <f t="shared" si="21"/>
        <v>-762.5</v>
      </c>
      <c r="AQ44" s="33">
        <f t="shared" si="21"/>
        <v>-762.5</v>
      </c>
      <c r="AR44" s="33">
        <f t="shared" si="21"/>
        <v>-762.5</v>
      </c>
      <c r="AS44" s="33">
        <f t="shared" si="21"/>
        <v>-762.5</v>
      </c>
      <c r="AT44" s="33">
        <f t="shared" si="21"/>
        <v>-762.5</v>
      </c>
      <c r="AU44" s="33">
        <f t="shared" si="21"/>
        <v>-762.5</v>
      </c>
      <c r="AV44" s="33">
        <f t="shared" si="21"/>
        <v>-762.5</v>
      </c>
      <c r="AW44" s="33">
        <f t="shared" si="21"/>
        <v>-762.5</v>
      </c>
      <c r="AX44" s="33">
        <f t="shared" si="21"/>
        <v>-762.5</v>
      </c>
      <c r="AY44" s="33">
        <f t="shared" si="21"/>
        <v>-762.5</v>
      </c>
      <c r="AZ44" s="33">
        <f t="shared" si="21"/>
        <v>-762.5</v>
      </c>
      <c r="BA44" s="33">
        <f t="shared" si="21"/>
        <v>-762.5</v>
      </c>
      <c r="BB44" s="33">
        <f t="shared" si="21"/>
        <v>-762.5</v>
      </c>
      <c r="BC44" s="33">
        <f t="shared" si="21"/>
        <v>-762.5</v>
      </c>
      <c r="BD44" s="33">
        <f t="shared" si="21"/>
        <v>-762.5</v>
      </c>
      <c r="BE44" s="33">
        <f t="shared" si="21"/>
        <v>-762.5</v>
      </c>
      <c r="BF44" s="33">
        <f t="shared" si="21"/>
        <v>-762.5</v>
      </c>
      <c r="BG44" s="33">
        <f t="shared" si="21"/>
        <v>-762.5</v>
      </c>
      <c r="BH44" s="33">
        <f t="shared" si="21"/>
        <v>-762.5</v>
      </c>
      <c r="BI44" s="33">
        <f t="shared" si="21"/>
        <v>-762.5</v>
      </c>
      <c r="BJ44" s="33">
        <f t="shared" si="21"/>
        <v>-762.5</v>
      </c>
      <c r="BK44" s="33">
        <f t="shared" si="21"/>
        <v>-762.5</v>
      </c>
      <c r="BL44" s="33">
        <f t="shared" si="21"/>
        <v>-762.5</v>
      </c>
      <c r="BM44" s="33">
        <f t="shared" si="21"/>
        <v>-762.5</v>
      </c>
      <c r="BN44" s="33"/>
      <c r="BO44" s="33"/>
      <c r="BP44" s="33"/>
      <c r="BQ44" s="33"/>
      <c r="BR44" s="33"/>
      <c r="BS44" s="33"/>
    </row>
    <row r="45" spans="1:71" x14ac:dyDescent="0.35">
      <c r="C45" s="109"/>
    </row>
    <row r="46" spans="1:71" s="28" customFormat="1" x14ac:dyDescent="0.35">
      <c r="A46" s="4"/>
      <c r="B46" s="29" t="s">
        <v>123</v>
      </c>
      <c r="C46" s="108"/>
    </row>
    <row r="47" spans="1:71" s="23" customFormat="1" x14ac:dyDescent="0.35">
      <c r="A47" s="129"/>
      <c r="B47" s="27" t="s">
        <v>125</v>
      </c>
      <c r="C47" s="103">
        <f>SUM(E47:BM47)</f>
        <v>0</v>
      </c>
      <c r="D47" s="27"/>
      <c r="E47" s="23">
        <f>HLOOKUP($F$5, Scenarios!$C$7:$L$42, MATCH(B47, Scenarios!$C$7:C44, FALSE), FALSE)</f>
        <v>0</v>
      </c>
    </row>
    <row r="48" spans="1:71" s="23" customFormat="1" x14ac:dyDescent="0.35">
      <c r="A48" s="129"/>
      <c r="B48" s="47" t="s">
        <v>126</v>
      </c>
      <c r="C48" s="103">
        <f>SUM(E48:BM48)</f>
        <v>137500</v>
      </c>
      <c r="D48" s="27"/>
      <c r="E48" s="23">
        <f>HLOOKUP($F$5, Scenarios!$C$7:$L$42, MATCH(B48, Scenarios!$C$7:C45, FALSE), FALSE)</f>
        <v>137500</v>
      </c>
    </row>
    <row r="49" spans="1:71" s="23" customFormat="1" x14ac:dyDescent="0.35">
      <c r="A49" s="129"/>
      <c r="B49" s="26"/>
      <c r="C49" s="103"/>
      <c r="D49" s="27"/>
    </row>
    <row r="50" spans="1:71" x14ac:dyDescent="0.35">
      <c r="B50" s="4" t="s">
        <v>127</v>
      </c>
      <c r="C50" s="103">
        <f>SUM(E50:BM50)</f>
        <v>0</v>
      </c>
      <c r="E50" s="23">
        <f>IFERROR((HLOOKUP($F$5, Scenarios!$C$7:$AD$42, (MATCH(E7, Scenarios!$C$7:$C$42, FALSE)), FALSE)), 0)</f>
        <v>0</v>
      </c>
      <c r="F50" s="23">
        <f>IFERROR((HLOOKUP($F$5, Scenarios!$C$7:$AD$42, (MATCH(F7, Scenarios!$C$7:$C$42, FALSE)), FALSE)), 0)</f>
        <v>0</v>
      </c>
      <c r="G50" s="23">
        <f>IFERROR((HLOOKUP($F$5, Scenarios!$C$7:$AD$42, (MATCH(G7, Scenarios!$C$7:$C$42, FALSE)), FALSE)), 0)</f>
        <v>0</v>
      </c>
      <c r="H50" s="23">
        <f>IFERROR((HLOOKUP($F$5, Scenarios!$C$7:$AD$42, (MATCH(H7, Scenarios!$C$7:$C$42, FALSE)), FALSE)), 0)</f>
        <v>0</v>
      </c>
      <c r="I50" s="23">
        <f>IFERROR((HLOOKUP($F$5, Scenarios!$C$7:$AD$42, (MATCH(I7, Scenarios!$C$7:$C$42, FALSE)), FALSE)), 0)</f>
        <v>0</v>
      </c>
      <c r="J50" s="23">
        <f>IFERROR((HLOOKUP($F$5, Scenarios!$C$7:$AD$42, (MATCH(J7, Scenarios!$C$7:$C$42, FALSE)), FALSE)), 0)</f>
        <v>0</v>
      </c>
      <c r="K50" s="23">
        <f>IFERROR((HLOOKUP($F$5, Scenarios!$C$7:$AD$42, (MATCH(K7, Scenarios!$C$7:$C$42, FALSE)), FALSE)), 0)</f>
        <v>0</v>
      </c>
      <c r="L50" s="23">
        <f>IFERROR((HLOOKUP($F$5, Scenarios!$C$7:$AD$42, (MATCH(L7, Scenarios!$C$7:$C$42, FALSE)), FALSE)), 0)</f>
        <v>0</v>
      </c>
      <c r="M50" s="23">
        <f>IFERROR((HLOOKUP($F$5, Scenarios!$C$7:$AD$42, (MATCH(M7, Scenarios!$C$7:$C$42, FALSE)), FALSE)), 0)</f>
        <v>0</v>
      </c>
      <c r="N50" s="23">
        <f>IFERROR((HLOOKUP($F$5, Scenarios!$C$7:$AD$42, (MATCH(N7, Scenarios!$C$7:$C$42, FALSE)), FALSE)), 0)</f>
        <v>0</v>
      </c>
      <c r="O50" s="23">
        <f>IFERROR((HLOOKUP($F$5, Scenarios!$C$7:$AD$42, (MATCH(O7, Scenarios!$C$7:$C$42, FALSE)), FALSE)), 0)</f>
        <v>0</v>
      </c>
      <c r="P50" s="23">
        <f>IFERROR((HLOOKUP($F$5, Scenarios!$C$7:$AD$42, (MATCH(P7, Scenarios!$C$7:$C$42, FALSE)), FALSE)), 0)</f>
        <v>0</v>
      </c>
      <c r="Q50" s="23">
        <f>IFERROR((HLOOKUP($F$5, Scenarios!$C$7:$AD$42, (MATCH(Q7, Scenarios!$C$7:$C$42, FALSE)), FALSE)), 0)</f>
        <v>0</v>
      </c>
      <c r="R50" s="23">
        <f>IFERROR((HLOOKUP($F$5, Scenarios!$C$7:$AD$42, (MATCH(R7, Scenarios!$C$7:$C$42, FALSE)), FALSE)), 0)</f>
        <v>0</v>
      </c>
      <c r="S50" s="23">
        <f>IFERROR((HLOOKUP($F$5, Scenarios!$C$7:$AD$42, (MATCH(S7, Scenarios!$C$7:$C$42, FALSE)), FALSE)), 0)</f>
        <v>0</v>
      </c>
      <c r="T50" s="23">
        <f>IFERROR((HLOOKUP($F$5, Scenarios!$C$7:$AD$42, (MATCH(T7, Scenarios!$C$7:$C$42, FALSE)), FALSE)), 0)</f>
        <v>0</v>
      </c>
      <c r="U50" s="23">
        <f>IFERROR((HLOOKUP($F$5, Scenarios!$C$7:$AD$42, (MATCH(U7, Scenarios!$C$7:$C$42, FALSE)), FALSE)), 0)</f>
        <v>0</v>
      </c>
      <c r="V50" s="23">
        <f>IFERROR((HLOOKUP($F$5, Scenarios!$C$7:$AD$42, (MATCH(V7, Scenarios!$C$7:$C$42, FALSE)), FALSE)), 0)</f>
        <v>0</v>
      </c>
      <c r="W50" s="23">
        <f>IFERROR((HLOOKUP($F$5, Scenarios!$C$7:$AD$42, (MATCH(W7, Scenarios!$C$7:$C$42, FALSE)), FALSE)), 0)</f>
        <v>0</v>
      </c>
      <c r="X50" s="23">
        <f>IFERROR((HLOOKUP($F$5, Scenarios!$C$7:$AD$42, (MATCH(X7, Scenarios!$C$7:$C$42, FALSE)), FALSE)), 0)</f>
        <v>0</v>
      </c>
      <c r="Y50" s="23">
        <f>IFERROR((HLOOKUP($F$5, Scenarios!$C$7:$AD$42, (MATCH(Y7, Scenarios!$C$7:$C$42, FALSE)), FALSE)), 0)</f>
        <v>0</v>
      </c>
      <c r="Z50" s="23">
        <f>IFERROR((HLOOKUP($F$5, Scenarios!$C$7:$AD$42, (MATCH(Z7, Scenarios!$C$7:$C$42, FALSE)), FALSE)), 0)</f>
        <v>0</v>
      </c>
      <c r="AA50" s="23">
        <f>IFERROR((HLOOKUP($F$5, Scenarios!$C$7:$AD$42, (MATCH(AA7, Scenarios!$C$7:$C$42, FALSE)), FALSE)), 0)</f>
        <v>0</v>
      </c>
      <c r="AB50" s="23">
        <f>IFERROR((HLOOKUP($F$5, Scenarios!$C$7:$AD$42, (MATCH(AB7, Scenarios!$C$7:$C$42, FALSE)), FALSE)), 0)</f>
        <v>0</v>
      </c>
      <c r="AC50" s="23">
        <f>IFERROR((HLOOKUP($F$5, Scenarios!$C$7:$AD$42, (MATCH(AC7, Scenarios!$C$7:$C$42, FALSE)), FALSE)), 0)</f>
        <v>0</v>
      </c>
      <c r="AD50" s="23">
        <f>IFERROR((HLOOKUP($F$5, Scenarios!$C$7:$AD$42, (MATCH(AD7, Scenarios!$C$7:$C$42, FALSE)), FALSE)), 0)</f>
        <v>0</v>
      </c>
      <c r="AE50" s="23">
        <f>IFERROR((HLOOKUP($F$5, Scenarios!$C$7:$AD$42, (MATCH(AE7, Scenarios!$C$7:$C$42, FALSE)), FALSE)), 0)</f>
        <v>0</v>
      </c>
      <c r="AF50" s="23">
        <f>IFERROR((HLOOKUP($F$5, Scenarios!$C$7:$AD$42, (MATCH(AF7, Scenarios!$C$7:$C$42, FALSE)), FALSE)), 0)</f>
        <v>0</v>
      </c>
      <c r="AG50" s="23">
        <f>IFERROR((HLOOKUP($F$5, Scenarios!$C$7:$AD$42, (MATCH(AG7, Scenarios!$C$7:$C$42, FALSE)), FALSE)), 0)</f>
        <v>0</v>
      </c>
      <c r="AH50" s="23">
        <f>IFERROR((HLOOKUP($F$5, Scenarios!$C$7:$AD$42, (MATCH(AH7, Scenarios!$C$7:$C$42, FALSE)), FALSE)), 0)</f>
        <v>0</v>
      </c>
      <c r="AI50" s="23">
        <f>IFERROR((HLOOKUP($F$5, Scenarios!$C$7:$AD$42, (MATCH(AI7, Scenarios!$C$7:$C$42, FALSE)), FALSE)), 0)</f>
        <v>0</v>
      </c>
      <c r="AJ50" s="23">
        <f>IFERROR((HLOOKUP($F$5, Scenarios!$C$7:$AD$42, (MATCH(AJ7, Scenarios!$C$7:$C$42, FALSE)), FALSE)), 0)</f>
        <v>0</v>
      </c>
      <c r="AK50" s="23">
        <f>IFERROR((HLOOKUP($F$5, Scenarios!$C$7:$AD$42, (MATCH(AK7, Scenarios!$C$7:$C$42, FALSE)), FALSE)), 0)</f>
        <v>0</v>
      </c>
      <c r="AL50" s="23">
        <f>IFERROR((HLOOKUP($F$5, Scenarios!$C$7:$AD$42, (MATCH(AL7, Scenarios!$C$7:$C$42, FALSE)), FALSE)), 0)</f>
        <v>0</v>
      </c>
      <c r="AM50" s="23">
        <f>IFERROR((HLOOKUP($F$5, Scenarios!$C$7:$AD$42, (MATCH(AM7, Scenarios!$C$7:$C$42, FALSE)), FALSE)), 0)</f>
        <v>0</v>
      </c>
      <c r="AN50" s="23">
        <f>IFERROR((HLOOKUP($F$5, Scenarios!$C$7:$AD$42, (MATCH(AN7, Scenarios!$C$7:$C$42, FALSE)), FALSE)), 0)</f>
        <v>0</v>
      </c>
      <c r="AO50" s="23">
        <f>IFERROR((HLOOKUP($F$5, Scenarios!$C$7:$AD$42, (MATCH(AO7, Scenarios!$C$7:$C$42, FALSE)), FALSE)), 0)</f>
        <v>0</v>
      </c>
      <c r="AP50" s="23">
        <f>IFERROR((HLOOKUP($F$5, Scenarios!$C$7:$AD$42, (MATCH(AP7, Scenarios!$C$7:$C$42, FALSE)), FALSE)), 0)</f>
        <v>0</v>
      </c>
      <c r="AQ50" s="23">
        <f>IFERROR((HLOOKUP($F$5, Scenarios!$C$7:$AD$42, (MATCH(AQ7, Scenarios!$C$7:$C$42, FALSE)), FALSE)), 0)</f>
        <v>0</v>
      </c>
      <c r="AR50" s="23">
        <f>IFERROR((HLOOKUP($F$5, Scenarios!$C$7:$AD$42, (MATCH(AR7, Scenarios!$C$7:$C$42, FALSE)), FALSE)), 0)</f>
        <v>0</v>
      </c>
      <c r="AS50" s="23">
        <f>IFERROR((HLOOKUP($F$5, Scenarios!$C$7:$AD$42, (MATCH(AS7, Scenarios!$C$7:$C$42, FALSE)), FALSE)), 0)</f>
        <v>0</v>
      </c>
      <c r="AT50" s="23">
        <f>IFERROR((HLOOKUP($F$5, Scenarios!$C$7:$AD$42, (MATCH(AT7, Scenarios!$C$7:$C$42, FALSE)), FALSE)), 0)</f>
        <v>0</v>
      </c>
      <c r="AU50" s="23">
        <f>IFERROR((HLOOKUP($F$5, Scenarios!$C$7:$AD$42, (MATCH(AU7, Scenarios!$C$7:$C$42, FALSE)), FALSE)), 0)</f>
        <v>0</v>
      </c>
      <c r="AV50" s="23">
        <f>IFERROR((HLOOKUP($F$5, Scenarios!$C$7:$AD$42, (MATCH(AV7, Scenarios!$C$7:$C$42, FALSE)), FALSE)), 0)</f>
        <v>0</v>
      </c>
      <c r="AW50" s="23">
        <f>IFERROR((HLOOKUP($F$5, Scenarios!$C$7:$AD$42, (MATCH(AW7, Scenarios!$C$7:$C$42, FALSE)), FALSE)), 0)</f>
        <v>0</v>
      </c>
      <c r="AX50" s="23">
        <f>IFERROR((HLOOKUP($F$5, Scenarios!$C$7:$AD$42, (MATCH(AX7, Scenarios!$C$7:$C$42, FALSE)), FALSE)), 0)</f>
        <v>0</v>
      </c>
      <c r="AY50" s="23">
        <f>IFERROR((HLOOKUP($F$5, Scenarios!$C$7:$AD$42, (MATCH(AY7, Scenarios!$C$7:$C$42, FALSE)), FALSE)), 0)</f>
        <v>0</v>
      </c>
      <c r="AZ50" s="23">
        <f>IFERROR((HLOOKUP($F$5, Scenarios!$C$7:$AD$42, (MATCH(AZ7, Scenarios!$C$7:$C$42, FALSE)), FALSE)), 0)</f>
        <v>0</v>
      </c>
      <c r="BA50" s="23">
        <f>IFERROR((HLOOKUP($F$5, Scenarios!$C$7:$AD$42, (MATCH(BA7, Scenarios!$C$7:$C$42, FALSE)), FALSE)), 0)</f>
        <v>0</v>
      </c>
      <c r="BB50" s="23">
        <f>IFERROR((HLOOKUP($F$5, Scenarios!$C$7:$AD$42, (MATCH(BB7, Scenarios!$C$7:$C$42, FALSE)), FALSE)), 0)</f>
        <v>0</v>
      </c>
      <c r="BC50" s="23">
        <f>IFERROR((HLOOKUP($F$5, Scenarios!$C$7:$AD$42, (MATCH(BC7, Scenarios!$C$7:$C$42, FALSE)), FALSE)), 0)</f>
        <v>0</v>
      </c>
      <c r="BD50" s="23">
        <f>IFERROR((HLOOKUP($F$5, Scenarios!$C$7:$AD$42, (MATCH(BD7, Scenarios!$C$7:$C$42, FALSE)), FALSE)), 0)</f>
        <v>0</v>
      </c>
      <c r="BE50" s="23">
        <f>IFERROR((HLOOKUP($F$5, Scenarios!$C$7:$AD$42, (MATCH(BE7, Scenarios!$C$7:$C$42, FALSE)), FALSE)), 0)</f>
        <v>0</v>
      </c>
      <c r="BF50" s="23">
        <f>IFERROR((HLOOKUP($F$5, Scenarios!$C$7:$AD$42, (MATCH(BF7, Scenarios!$C$7:$C$42, FALSE)), FALSE)), 0)</f>
        <v>0</v>
      </c>
      <c r="BG50" s="23">
        <f>IFERROR((HLOOKUP($F$5, Scenarios!$C$7:$AD$42, (MATCH(BG7, Scenarios!$C$7:$C$42, FALSE)), FALSE)), 0)</f>
        <v>0</v>
      </c>
      <c r="BH50" s="23">
        <f>IFERROR((HLOOKUP($F$5, Scenarios!$C$7:$AD$42, (MATCH(BH7, Scenarios!$C$7:$C$42, FALSE)), FALSE)), 0)</f>
        <v>0</v>
      </c>
      <c r="BI50" s="23">
        <f>IFERROR((HLOOKUP($F$5, Scenarios!$C$7:$AD$42, (MATCH(BI7, Scenarios!$C$7:$C$42, FALSE)), FALSE)), 0)</f>
        <v>0</v>
      </c>
      <c r="BJ50" s="23">
        <f>IFERROR((HLOOKUP($F$5, Scenarios!$C$7:$AD$42, (MATCH(BJ7, Scenarios!$C$7:$C$42, FALSE)), FALSE)), 0)</f>
        <v>0</v>
      </c>
      <c r="BK50" s="23">
        <f>IFERROR((HLOOKUP($F$5, Scenarios!$C$7:$AD$42, (MATCH(BK7, Scenarios!$C$7:$C$42, FALSE)), FALSE)), 0)</f>
        <v>0</v>
      </c>
      <c r="BL50" s="23">
        <f>IFERROR((HLOOKUP($F$5, Scenarios!$C$7:$AD$42, (MATCH(BL7, Scenarios!$C$7:$C$42, FALSE)), FALSE)), 0)</f>
        <v>0</v>
      </c>
      <c r="BM50" s="23">
        <f>IFERROR((HLOOKUP($F$5, Scenarios!$C$7:$AD$42, (MATCH(BM7, Scenarios!$C$7:$C$42, FALSE)), FALSE)), 0)</f>
        <v>0</v>
      </c>
      <c r="BN50" s="23"/>
      <c r="BO50" s="23"/>
      <c r="BP50" s="23"/>
      <c r="BQ50" s="23"/>
      <c r="BR50" s="23"/>
      <c r="BS50" s="23"/>
    </row>
    <row r="51" spans="1:71" s="23" customFormat="1" x14ac:dyDescent="0.35">
      <c r="A51" s="129"/>
      <c r="B51" s="26"/>
      <c r="C51" s="103"/>
      <c r="D51" s="27"/>
    </row>
    <row r="52" spans="1:71" s="9" customFormat="1" ht="11.25" x14ac:dyDescent="0.3">
      <c r="B52" s="9" t="s">
        <v>128</v>
      </c>
      <c r="C52" s="103">
        <f>SUM(E52:BM52)</f>
        <v>-137500</v>
      </c>
      <c r="E52" s="33">
        <f t="shared" ref="E52:AJ52" si="22">-SUM(E47:E51)</f>
        <v>-137500</v>
      </c>
      <c r="F52" s="33">
        <f t="shared" si="22"/>
        <v>0</v>
      </c>
      <c r="G52" s="33">
        <f t="shared" si="22"/>
        <v>0</v>
      </c>
      <c r="H52" s="33">
        <f t="shared" si="22"/>
        <v>0</v>
      </c>
      <c r="I52" s="33">
        <f t="shared" si="22"/>
        <v>0</v>
      </c>
      <c r="J52" s="33">
        <f t="shared" si="22"/>
        <v>0</v>
      </c>
      <c r="K52" s="33">
        <f t="shared" si="22"/>
        <v>0</v>
      </c>
      <c r="L52" s="33">
        <f t="shared" si="22"/>
        <v>0</v>
      </c>
      <c r="M52" s="33">
        <f t="shared" si="22"/>
        <v>0</v>
      </c>
      <c r="N52" s="33">
        <f t="shared" si="22"/>
        <v>0</v>
      </c>
      <c r="O52" s="33">
        <f t="shared" si="22"/>
        <v>0</v>
      </c>
      <c r="P52" s="33">
        <f t="shared" si="22"/>
        <v>0</v>
      </c>
      <c r="Q52" s="33">
        <f t="shared" si="22"/>
        <v>0</v>
      </c>
      <c r="R52" s="33">
        <f t="shared" si="22"/>
        <v>0</v>
      </c>
      <c r="S52" s="33">
        <f t="shared" si="22"/>
        <v>0</v>
      </c>
      <c r="T52" s="33">
        <f t="shared" si="22"/>
        <v>0</v>
      </c>
      <c r="U52" s="33">
        <f t="shared" si="22"/>
        <v>0</v>
      </c>
      <c r="V52" s="33">
        <f t="shared" si="22"/>
        <v>0</v>
      </c>
      <c r="W52" s="33">
        <f t="shared" si="22"/>
        <v>0</v>
      </c>
      <c r="X52" s="33">
        <f t="shared" si="22"/>
        <v>0</v>
      </c>
      <c r="Y52" s="33">
        <f t="shared" si="22"/>
        <v>0</v>
      </c>
      <c r="Z52" s="33">
        <f t="shared" si="22"/>
        <v>0</v>
      </c>
      <c r="AA52" s="33">
        <f t="shared" si="22"/>
        <v>0</v>
      </c>
      <c r="AB52" s="33">
        <f t="shared" si="22"/>
        <v>0</v>
      </c>
      <c r="AC52" s="33">
        <f t="shared" si="22"/>
        <v>0</v>
      </c>
      <c r="AD52" s="33">
        <f t="shared" si="22"/>
        <v>0</v>
      </c>
      <c r="AE52" s="33">
        <f t="shared" si="22"/>
        <v>0</v>
      </c>
      <c r="AF52" s="33">
        <f t="shared" si="22"/>
        <v>0</v>
      </c>
      <c r="AG52" s="33">
        <f t="shared" si="22"/>
        <v>0</v>
      </c>
      <c r="AH52" s="33">
        <f t="shared" si="22"/>
        <v>0</v>
      </c>
      <c r="AI52" s="33">
        <f t="shared" si="22"/>
        <v>0</v>
      </c>
      <c r="AJ52" s="33">
        <f t="shared" si="22"/>
        <v>0</v>
      </c>
      <c r="AK52" s="33">
        <f t="shared" ref="AK52:BM52" si="23">-SUM(AK47:AK51)</f>
        <v>0</v>
      </c>
      <c r="AL52" s="33">
        <f t="shared" si="23"/>
        <v>0</v>
      </c>
      <c r="AM52" s="33">
        <f t="shared" si="23"/>
        <v>0</v>
      </c>
      <c r="AN52" s="33">
        <f t="shared" si="23"/>
        <v>0</v>
      </c>
      <c r="AO52" s="33">
        <f t="shared" si="23"/>
        <v>0</v>
      </c>
      <c r="AP52" s="33">
        <f t="shared" si="23"/>
        <v>0</v>
      </c>
      <c r="AQ52" s="33">
        <f t="shared" si="23"/>
        <v>0</v>
      </c>
      <c r="AR52" s="33">
        <f t="shared" si="23"/>
        <v>0</v>
      </c>
      <c r="AS52" s="33">
        <f t="shared" si="23"/>
        <v>0</v>
      </c>
      <c r="AT52" s="33">
        <f t="shared" si="23"/>
        <v>0</v>
      </c>
      <c r="AU52" s="33">
        <f t="shared" si="23"/>
        <v>0</v>
      </c>
      <c r="AV52" s="33">
        <f t="shared" si="23"/>
        <v>0</v>
      </c>
      <c r="AW52" s="33">
        <f t="shared" si="23"/>
        <v>0</v>
      </c>
      <c r="AX52" s="33">
        <f t="shared" si="23"/>
        <v>0</v>
      </c>
      <c r="AY52" s="33">
        <f t="shared" si="23"/>
        <v>0</v>
      </c>
      <c r="AZ52" s="33">
        <f t="shared" si="23"/>
        <v>0</v>
      </c>
      <c r="BA52" s="33">
        <f t="shared" si="23"/>
        <v>0</v>
      </c>
      <c r="BB52" s="33">
        <f t="shared" si="23"/>
        <v>0</v>
      </c>
      <c r="BC52" s="33">
        <f t="shared" si="23"/>
        <v>0</v>
      </c>
      <c r="BD52" s="33">
        <f t="shared" si="23"/>
        <v>0</v>
      </c>
      <c r="BE52" s="33">
        <f t="shared" si="23"/>
        <v>0</v>
      </c>
      <c r="BF52" s="33">
        <f t="shared" si="23"/>
        <v>0</v>
      </c>
      <c r="BG52" s="33">
        <f t="shared" si="23"/>
        <v>0</v>
      </c>
      <c r="BH52" s="33">
        <f t="shared" si="23"/>
        <v>0</v>
      </c>
      <c r="BI52" s="33">
        <f t="shared" si="23"/>
        <v>0</v>
      </c>
      <c r="BJ52" s="33">
        <f t="shared" si="23"/>
        <v>0</v>
      </c>
      <c r="BK52" s="33">
        <f t="shared" si="23"/>
        <v>0</v>
      </c>
      <c r="BL52" s="33">
        <f t="shared" si="23"/>
        <v>0</v>
      </c>
      <c r="BM52" s="33">
        <f t="shared" si="23"/>
        <v>0</v>
      </c>
    </row>
    <row r="53" spans="1:71" s="9" customFormat="1" ht="11.25" x14ac:dyDescent="0.3">
      <c r="C53" s="10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row>
    <row r="54" spans="1:71" s="28" customFormat="1" x14ac:dyDescent="0.35">
      <c r="A54" s="4"/>
      <c r="B54" s="29" t="s">
        <v>129</v>
      </c>
      <c r="C54" s="108"/>
    </row>
    <row r="55" spans="1:71" x14ac:dyDescent="0.35">
      <c r="B55" s="4" t="s">
        <v>130</v>
      </c>
      <c r="C55" s="103">
        <f>SUM(E55:BM55)</f>
        <v>0</v>
      </c>
      <c r="E55" s="40">
        <v>0</v>
      </c>
    </row>
    <row r="56" spans="1:71" x14ac:dyDescent="0.35">
      <c r="B56" s="47" t="s">
        <v>131</v>
      </c>
      <c r="C56" s="109"/>
      <c r="E56" s="4">
        <f>IFERROR(HLOOKUP(B56, 'Lookups references'!$M$7:P13, MATCH('Projections - Twiggs steel 1'!#REF!, 'Lookups references'!$M$7:M13, FALSE), FALSE),0)</f>
        <v>0</v>
      </c>
      <c r="F56" s="5">
        <f>E56*(1+Scenarios!$Q$32)</f>
        <v>0</v>
      </c>
      <c r="G56" s="5">
        <f>F56*(1+Scenarios!$Q$32)</f>
        <v>0</v>
      </c>
      <c r="H56" s="5">
        <f>G56*(1+Scenarios!$Q$32)</f>
        <v>0</v>
      </c>
      <c r="I56" s="5">
        <f>H56*(1+Scenarios!$Q$32)</f>
        <v>0</v>
      </c>
      <c r="J56" s="5">
        <f>I56*(1+Scenarios!$Q$32)</f>
        <v>0</v>
      </c>
      <c r="K56" s="5">
        <f>J56*(1+Scenarios!$Q$32)</f>
        <v>0</v>
      </c>
      <c r="L56" s="5">
        <f>K56*(1+Scenarios!$Q$32)</f>
        <v>0</v>
      </c>
      <c r="M56" s="5">
        <f>L56*(1+Scenarios!$Q$32)</f>
        <v>0</v>
      </c>
      <c r="N56" s="5">
        <f>M56*(1+Scenarios!$Q$32)</f>
        <v>0</v>
      </c>
      <c r="O56" s="5">
        <f>N56*(1+Scenarios!$Q$32)</f>
        <v>0</v>
      </c>
      <c r="P56" s="5">
        <f>O56*(1+Scenarios!$Q$32)</f>
        <v>0</v>
      </c>
      <c r="Q56" s="5">
        <f>P56*(1+Scenarios!$Q$32)</f>
        <v>0</v>
      </c>
      <c r="R56" s="5">
        <f>Q56*(1+Scenarios!$Q$32)</f>
        <v>0</v>
      </c>
      <c r="S56" s="5">
        <f>R56*(1+Scenarios!$Q$32)</f>
        <v>0</v>
      </c>
      <c r="T56" s="5">
        <f>S56*(1+Scenarios!$Q$32)</f>
        <v>0</v>
      </c>
      <c r="U56" s="5">
        <f>T56*(1+Scenarios!$Q$32)</f>
        <v>0</v>
      </c>
      <c r="V56" s="5">
        <f>U56*(1+Scenarios!$Q$32)</f>
        <v>0</v>
      </c>
      <c r="W56" s="5">
        <f>V56*(1+Scenarios!$Q$32)</f>
        <v>0</v>
      </c>
      <c r="X56" s="5">
        <f>W56*(1+Scenarios!$Q$32)</f>
        <v>0</v>
      </c>
      <c r="Y56" s="5">
        <f>X56*(1+Scenarios!$Q$32)</f>
        <v>0</v>
      </c>
      <c r="Z56" s="5">
        <f>Y56*(1+Scenarios!$Q$32)</f>
        <v>0</v>
      </c>
      <c r="AA56" s="5">
        <f>Z56*(1+Scenarios!$Q$32)</f>
        <v>0</v>
      </c>
      <c r="AB56" s="5">
        <f>AA56*(1+Scenarios!$Q$32)</f>
        <v>0</v>
      </c>
      <c r="AC56" s="5">
        <f>AB56*(1+Scenarios!$Q$32)</f>
        <v>0</v>
      </c>
      <c r="AD56" s="5">
        <f>AC56*(1+Scenarios!$Q$32)</f>
        <v>0</v>
      </c>
      <c r="AE56" s="5">
        <f>AD56*(1+Scenarios!$Q$32)</f>
        <v>0</v>
      </c>
      <c r="AF56" s="5">
        <f>AE56*(1+Scenarios!$Q$32)</f>
        <v>0</v>
      </c>
      <c r="AG56" s="5">
        <f>AF56*(1+Scenarios!$Q$32)</f>
        <v>0</v>
      </c>
      <c r="AH56" s="5">
        <f>AG56*(1+Scenarios!$Q$32)</f>
        <v>0</v>
      </c>
      <c r="AI56" s="5">
        <f>AH56*(1+Scenarios!$Q$32)</f>
        <v>0</v>
      </c>
      <c r="AJ56" s="5">
        <f>AI56*(1+Scenarios!$Q$32)</f>
        <v>0</v>
      </c>
      <c r="AK56" s="5">
        <f>AJ56*(1+Scenarios!$Q$32)</f>
        <v>0</v>
      </c>
      <c r="AL56" s="5">
        <f>AK56*(1+Scenarios!$Q$32)</f>
        <v>0</v>
      </c>
      <c r="AM56" s="5">
        <f>AL56*(1+Scenarios!$Q$32)</f>
        <v>0</v>
      </c>
      <c r="AN56" s="5">
        <f>AM56*(1+Scenarios!$Q$32)</f>
        <v>0</v>
      </c>
      <c r="AO56" s="5">
        <f>AN56*(1+Scenarios!$Q$32)</f>
        <v>0</v>
      </c>
      <c r="AP56" s="5">
        <f>AO56*(1+Scenarios!$Q$32)</f>
        <v>0</v>
      </c>
      <c r="AQ56" s="5">
        <f>AP56*(1+Scenarios!$Q$32)</f>
        <v>0</v>
      </c>
      <c r="AR56" s="5">
        <f>AQ56*(1+Scenarios!$Q$32)</f>
        <v>0</v>
      </c>
      <c r="AS56" s="5">
        <f>AR56*(1+Scenarios!$Q$32)</f>
        <v>0</v>
      </c>
      <c r="AT56" s="5">
        <f>AS56*(1+Scenarios!$Q$32)</f>
        <v>0</v>
      </c>
      <c r="AU56" s="5">
        <f>AT56*(1+Scenarios!$Q$32)</f>
        <v>0</v>
      </c>
      <c r="AV56" s="5">
        <f>AU56*(1+Scenarios!$Q$32)</f>
        <v>0</v>
      </c>
      <c r="AW56" s="5">
        <f>AV56*(1+Scenarios!$Q$32)</f>
        <v>0</v>
      </c>
      <c r="AX56" s="5">
        <f>AW56*(1+Scenarios!$Q$32)</f>
        <v>0</v>
      </c>
      <c r="AY56" s="5">
        <f>AX56*(1+Scenarios!$Q$32)</f>
        <v>0</v>
      </c>
      <c r="AZ56" s="5">
        <f>AY56*(1+Scenarios!$Q$32)</f>
        <v>0</v>
      </c>
      <c r="BA56" s="5">
        <f>AZ56*(1+Scenarios!$Q$32)</f>
        <v>0</v>
      </c>
      <c r="BB56" s="5">
        <f>BA56*(1+Scenarios!$Q$32)</f>
        <v>0</v>
      </c>
      <c r="BC56" s="5">
        <f>BB56*(1+Scenarios!$Q$32)</f>
        <v>0</v>
      </c>
      <c r="BD56" s="5">
        <f>BC56*(1+Scenarios!$Q$32)</f>
        <v>0</v>
      </c>
      <c r="BE56" s="5">
        <f>BD56*(1+Scenarios!$Q$32)</f>
        <v>0</v>
      </c>
      <c r="BF56" s="5">
        <f>BE56*(1+Scenarios!$Q$32)</f>
        <v>0</v>
      </c>
      <c r="BG56" s="5">
        <f>BF56*(1+Scenarios!$Q$32)</f>
        <v>0</v>
      </c>
      <c r="BH56" s="5">
        <f>BG56*(1+Scenarios!$Q$32)</f>
        <v>0</v>
      </c>
      <c r="BI56" s="5">
        <f>BH56*(1+Scenarios!$Q$32)</f>
        <v>0</v>
      </c>
      <c r="BJ56" s="5">
        <f>BI56*(1+Scenarios!$Q$32)</f>
        <v>0</v>
      </c>
      <c r="BK56" s="5">
        <f>BJ56*(1+Scenarios!$Q$32)</f>
        <v>0</v>
      </c>
      <c r="BL56" s="5">
        <f>BK56*(1+Scenarios!$Q$32)</f>
        <v>0</v>
      </c>
      <c r="BM56" s="5">
        <f>BL56*(1+Scenarios!$Q$32)</f>
        <v>0</v>
      </c>
    </row>
    <row r="57" spans="1:71" x14ac:dyDescent="0.35">
      <c r="B57" s="47" t="s">
        <v>132</v>
      </c>
      <c r="C57" s="103"/>
      <c r="E57" s="4">
        <f>IFERROR(HLOOKUP($B$57, 'Lookups references'!$M$7:P14, MATCH('Projections - Twiggs steel 1'!#REF!, 'Lookups references'!$M$7:$M$14, FALSE), FALSE),0)</f>
        <v>0</v>
      </c>
      <c r="F57" s="4">
        <f>IFERROR(HLOOKUP($B$57, 'Lookups references'!$M$7:Q14, MATCH('Projections - Twiggs steel 1'!#REF!, 'Lookups references'!$M$7:$M$14, FALSE), FALSE),0)</f>
        <v>0</v>
      </c>
      <c r="G57" s="4">
        <f>IFERROR(HLOOKUP($B$57, 'Lookups references'!$M$7:R14, MATCH('Projections - Twiggs steel 1'!#REF!, 'Lookups references'!$M$7:$M$14, FALSE), FALSE),0)</f>
        <v>0</v>
      </c>
      <c r="H57" s="4">
        <f>IFERROR(HLOOKUP($B$57, 'Lookups references'!$M$7:S14, MATCH('Projections - Twiggs steel 1'!#REF!, 'Lookups references'!$M$7:$M$14, FALSE), FALSE),0)</f>
        <v>0</v>
      </c>
      <c r="I57" s="4">
        <f>IFERROR(HLOOKUP($B$57, 'Lookups references'!$M$7:T14, MATCH('Projections - Twiggs steel 1'!#REF!, 'Lookups references'!$M$7:$M$14, FALSE), FALSE),0)</f>
        <v>0</v>
      </c>
      <c r="J57" s="4">
        <f>IFERROR(HLOOKUP($B$57, 'Lookups references'!$M$7:U14, MATCH('Projections - Twiggs steel 1'!#REF!, 'Lookups references'!$M$7:$M$14, FALSE), FALSE),0)</f>
        <v>0</v>
      </c>
      <c r="K57" s="4">
        <f>IFERROR(HLOOKUP($B$57, 'Lookups references'!$M$7:V14, MATCH('Projections - Twiggs steel 1'!#REF!, 'Lookups references'!$M$7:$M$14, FALSE), FALSE),0)</f>
        <v>0</v>
      </c>
      <c r="L57" s="4">
        <f>IFERROR(HLOOKUP($B$57, 'Lookups references'!$M$7:W14, MATCH('Projections - Twiggs steel 1'!#REF!, 'Lookups references'!$M$7:$M$14, FALSE), FALSE),0)</f>
        <v>0</v>
      </c>
      <c r="M57" s="4">
        <f>IFERROR(HLOOKUP($B$57, 'Lookups references'!$M$7:X14, MATCH('Projections - Twiggs steel 1'!#REF!, 'Lookups references'!$M$7:$M$14, FALSE), FALSE),0)</f>
        <v>0</v>
      </c>
      <c r="N57" s="4">
        <f>IFERROR(HLOOKUP($B$57, 'Lookups references'!$M$7:Y14, MATCH('Projections - Twiggs steel 1'!#REF!, 'Lookups references'!$M$7:$M$14, FALSE), FALSE),0)</f>
        <v>0</v>
      </c>
      <c r="O57" s="4">
        <f>IFERROR(HLOOKUP($B$57, 'Lookups references'!$M$7:Z14, MATCH('Projections - Twiggs steel 1'!#REF!, 'Lookups references'!$M$7:$M$14, FALSE), FALSE),0)</f>
        <v>0</v>
      </c>
      <c r="P57" s="4">
        <f>IFERROR(HLOOKUP($B$57, 'Lookups references'!$M$7:AA14, MATCH('Projections - Twiggs steel 1'!#REF!, 'Lookups references'!$M$7:$M$14, FALSE), FALSE),0)</f>
        <v>0</v>
      </c>
      <c r="Q57" s="4">
        <f>IFERROR(HLOOKUP($B$57, 'Lookups references'!$M$7:AB14, MATCH('Projections - Twiggs steel 1'!#REF!, 'Lookups references'!$M$7:$M$14, FALSE), FALSE),0)</f>
        <v>0</v>
      </c>
      <c r="R57" s="4">
        <f>IFERROR(HLOOKUP($B$57, 'Lookups references'!$M$7:AC14, MATCH('Projections - Twiggs steel 1'!#REF!, 'Lookups references'!$M$7:$M$14, FALSE), FALSE),0)</f>
        <v>0</v>
      </c>
      <c r="S57" s="4">
        <f>IFERROR(HLOOKUP($B$57, 'Lookups references'!$M$7:AD14, MATCH('Projections - Twiggs steel 1'!#REF!, 'Lookups references'!$M$7:$M$14, FALSE), FALSE),0)</f>
        <v>0</v>
      </c>
      <c r="T57" s="4">
        <f>IFERROR(HLOOKUP($B$57, 'Lookups references'!$M$7:AE14, MATCH('Projections - Twiggs steel 1'!#REF!, 'Lookups references'!$M$7:$M$14, FALSE), FALSE),0)</f>
        <v>0</v>
      </c>
      <c r="U57" s="4">
        <f>IFERROR(HLOOKUP($B$57, 'Lookups references'!$M$7:AF14, MATCH('Projections - Twiggs steel 1'!#REF!, 'Lookups references'!$M$7:$M$14, FALSE), FALSE),0)</f>
        <v>0</v>
      </c>
      <c r="V57" s="4">
        <f>IFERROR(HLOOKUP($B$57, 'Lookups references'!$M$7:AG14, MATCH('Projections - Twiggs steel 1'!#REF!, 'Lookups references'!$M$7:$M$14, FALSE), FALSE),0)</f>
        <v>0</v>
      </c>
      <c r="W57" s="4">
        <f>IFERROR(HLOOKUP($B$57, 'Lookups references'!$M$7:AH14, MATCH('Projections - Twiggs steel 1'!#REF!, 'Lookups references'!$M$7:$M$14, FALSE), FALSE),0)</f>
        <v>0</v>
      </c>
      <c r="X57" s="4">
        <f>IFERROR(HLOOKUP($B$57, 'Lookups references'!$M$7:AI14, MATCH('Projections - Twiggs steel 1'!#REF!, 'Lookups references'!$M$7:$M$14, FALSE), FALSE),0)</f>
        <v>0</v>
      </c>
      <c r="Y57" s="4">
        <f>IFERROR(HLOOKUP($B$57, 'Lookups references'!$M$7:AJ14, MATCH('Projections - Twiggs steel 1'!#REF!, 'Lookups references'!$M$7:$M$14, FALSE), FALSE),0)</f>
        <v>0</v>
      </c>
      <c r="Z57" s="4">
        <f>IFERROR(HLOOKUP($B$57, 'Lookups references'!$M$7:AK14, MATCH('Projections - Twiggs steel 1'!#REF!, 'Lookups references'!$M$7:$M$14, FALSE), FALSE),0)</f>
        <v>0</v>
      </c>
      <c r="AA57" s="4">
        <f>IFERROR(HLOOKUP($B$57, 'Lookups references'!$M$7:AL14, MATCH('Projections - Twiggs steel 1'!#REF!, 'Lookups references'!$M$7:$M$14, FALSE), FALSE),0)</f>
        <v>0</v>
      </c>
      <c r="AB57" s="4">
        <f>IFERROR(HLOOKUP($B$57, 'Lookups references'!$M$7:AM14, MATCH('Projections - Twiggs steel 1'!#REF!, 'Lookups references'!$M$7:$M$14, FALSE), FALSE),0)</f>
        <v>0</v>
      </c>
      <c r="AC57" s="4">
        <f>IFERROR(HLOOKUP($B$57, 'Lookups references'!$M$7:AN14, MATCH('Projections - Twiggs steel 1'!#REF!, 'Lookups references'!$M$7:$M$14, FALSE), FALSE),0)</f>
        <v>0</v>
      </c>
      <c r="AD57" s="4">
        <f>IFERROR(HLOOKUP($B$57, 'Lookups references'!$M$7:AO14, MATCH('Projections - Twiggs steel 1'!#REF!, 'Lookups references'!$M$7:$M$14, FALSE), FALSE),0)</f>
        <v>0</v>
      </c>
      <c r="AE57" s="4">
        <f>IFERROR(HLOOKUP($B$57, 'Lookups references'!$M$7:AP14, MATCH('Projections - Twiggs steel 1'!#REF!, 'Lookups references'!$M$7:$M$14, FALSE), FALSE),0)</f>
        <v>0</v>
      </c>
      <c r="AF57" s="4">
        <f>IFERROR(HLOOKUP($B$57, 'Lookups references'!$M$7:AQ14, MATCH('Projections - Twiggs steel 1'!#REF!, 'Lookups references'!$M$7:$M$14, FALSE), FALSE),0)</f>
        <v>0</v>
      </c>
      <c r="AG57" s="4">
        <f>IFERROR(HLOOKUP($B$57, 'Lookups references'!$M$7:AR14, MATCH('Projections - Twiggs steel 1'!#REF!, 'Lookups references'!$M$7:$M$14, FALSE), FALSE),0)</f>
        <v>0</v>
      </c>
      <c r="AH57" s="4">
        <f>IFERROR(HLOOKUP($B$57, 'Lookups references'!$M$7:AS14, MATCH('Projections - Twiggs steel 1'!#REF!, 'Lookups references'!$M$7:$M$14, FALSE), FALSE),0)</f>
        <v>0</v>
      </c>
      <c r="AI57" s="4">
        <f>IFERROR(HLOOKUP($B$57, 'Lookups references'!$M$7:AT14, MATCH('Projections - Twiggs steel 1'!#REF!, 'Lookups references'!$M$7:$M$14, FALSE), FALSE),0)</f>
        <v>0</v>
      </c>
      <c r="AJ57" s="4">
        <f>IFERROR(HLOOKUP($B$57, 'Lookups references'!$M$7:AU14, MATCH('Projections - Twiggs steel 1'!#REF!, 'Lookups references'!$M$7:$M$14, FALSE), FALSE),0)</f>
        <v>0</v>
      </c>
      <c r="AK57" s="4">
        <f>IFERROR(HLOOKUP($B$57, 'Lookups references'!$M$7:AV14, MATCH('Projections - Twiggs steel 1'!#REF!, 'Lookups references'!$M$7:$M$14, FALSE), FALSE),0)</f>
        <v>0</v>
      </c>
      <c r="AL57" s="4">
        <f>IFERROR(HLOOKUP($B$57, 'Lookups references'!$M$7:AW14, MATCH('Projections - Twiggs steel 1'!#REF!, 'Lookups references'!$M$7:$M$14, FALSE), FALSE),0)</f>
        <v>0</v>
      </c>
      <c r="AM57" s="4">
        <f>IFERROR(HLOOKUP($B$57, 'Lookups references'!$M$7:AX14, MATCH('Projections - Twiggs steel 1'!#REF!, 'Lookups references'!$M$7:$M$14, FALSE), FALSE),0)</f>
        <v>0</v>
      </c>
      <c r="AN57" s="4">
        <f>IFERROR(HLOOKUP($B$57, 'Lookups references'!$M$7:AY14, MATCH('Projections - Twiggs steel 1'!#REF!, 'Lookups references'!$M$7:$M$14, FALSE), FALSE),0)</f>
        <v>0</v>
      </c>
      <c r="AO57" s="4">
        <f>IFERROR(HLOOKUP($B$57, 'Lookups references'!$M$7:AZ14, MATCH('Projections - Twiggs steel 1'!#REF!, 'Lookups references'!$M$7:$M$14, FALSE), FALSE),0)</f>
        <v>0</v>
      </c>
      <c r="AP57" s="4">
        <f>IFERROR(HLOOKUP($B$57, 'Lookups references'!$M$7:BA14, MATCH('Projections - Twiggs steel 1'!#REF!, 'Lookups references'!$M$7:$M$14, FALSE), FALSE),0)</f>
        <v>0</v>
      </c>
      <c r="AQ57" s="4">
        <f>IFERROR(HLOOKUP($B$57, 'Lookups references'!$M$7:BB14, MATCH('Projections - Twiggs steel 1'!#REF!, 'Lookups references'!$M$7:$M$14, FALSE), FALSE),0)</f>
        <v>0</v>
      </c>
      <c r="AR57" s="4">
        <f>IFERROR(HLOOKUP($B$57, 'Lookups references'!$M$7:BC14, MATCH('Projections - Twiggs steel 1'!#REF!, 'Lookups references'!$M$7:$M$14, FALSE), FALSE),0)</f>
        <v>0</v>
      </c>
      <c r="AS57" s="4">
        <f>IFERROR(HLOOKUP($B$57, 'Lookups references'!$M$7:BD14, MATCH('Projections - Twiggs steel 1'!#REF!, 'Lookups references'!$M$7:$M$14, FALSE), FALSE),0)</f>
        <v>0</v>
      </c>
      <c r="AT57" s="4">
        <f>IFERROR(HLOOKUP($B$57, 'Lookups references'!$M$7:BE14, MATCH('Projections - Twiggs steel 1'!#REF!, 'Lookups references'!$M$7:$M$14, FALSE), FALSE),0)</f>
        <v>0</v>
      </c>
      <c r="AU57" s="4">
        <f>IFERROR(HLOOKUP($B$57, 'Lookups references'!$M$7:BF14, MATCH('Projections - Twiggs steel 1'!#REF!, 'Lookups references'!$M$7:$M$14, FALSE), FALSE),0)</f>
        <v>0</v>
      </c>
      <c r="AV57" s="4">
        <f>IFERROR(HLOOKUP($B$57, 'Lookups references'!$M$7:BG14, MATCH('Projections - Twiggs steel 1'!#REF!, 'Lookups references'!$M$7:$M$14, FALSE), FALSE),0)</f>
        <v>0</v>
      </c>
      <c r="AW57" s="4">
        <f>IFERROR(HLOOKUP($B$57, 'Lookups references'!$M$7:BH14, MATCH('Projections - Twiggs steel 1'!#REF!, 'Lookups references'!$M$7:$M$14, FALSE), FALSE),0)</f>
        <v>0</v>
      </c>
      <c r="AX57" s="4">
        <f>IFERROR(HLOOKUP($B$57, 'Lookups references'!$M$7:BI14, MATCH('Projections - Twiggs steel 1'!#REF!, 'Lookups references'!$M$7:$M$14, FALSE), FALSE),0)</f>
        <v>0</v>
      </c>
      <c r="AY57" s="4">
        <f>IFERROR(HLOOKUP($B$57, 'Lookups references'!$M$7:BJ14, MATCH('Projections - Twiggs steel 1'!#REF!, 'Lookups references'!$M$7:$M$14, FALSE), FALSE),0)</f>
        <v>0</v>
      </c>
      <c r="AZ57" s="4">
        <f>IFERROR(HLOOKUP($B$57, 'Lookups references'!$M$7:BK14, MATCH('Projections - Twiggs steel 1'!#REF!, 'Lookups references'!$M$7:$M$14, FALSE), FALSE),0)</f>
        <v>0</v>
      </c>
      <c r="BA57" s="4">
        <f>IFERROR(HLOOKUP($B$57, 'Lookups references'!$M$7:BL14, MATCH('Projections - Twiggs steel 1'!#REF!, 'Lookups references'!$M$7:$M$14, FALSE), FALSE),0)</f>
        <v>0</v>
      </c>
      <c r="BB57" s="4">
        <f>IFERROR(HLOOKUP($B$57, 'Lookups references'!$M$7:BM14, MATCH('Projections - Twiggs steel 1'!#REF!, 'Lookups references'!$M$7:$M$14, FALSE), FALSE),0)</f>
        <v>0</v>
      </c>
      <c r="BC57" s="4">
        <f>IFERROR(HLOOKUP($B$57, 'Lookups references'!$M$7:BN14, MATCH('Projections - Twiggs steel 1'!#REF!, 'Lookups references'!$M$7:$M$14, FALSE), FALSE),0)</f>
        <v>0</v>
      </c>
      <c r="BD57" s="4">
        <f>IFERROR(HLOOKUP($B$57, 'Lookups references'!$M$7:BO14, MATCH('Projections - Twiggs steel 1'!#REF!, 'Lookups references'!$M$7:$M$14, FALSE), FALSE),0)</f>
        <v>0</v>
      </c>
      <c r="BE57" s="4">
        <f>IFERROR(HLOOKUP($B$57, 'Lookups references'!$M$7:BP14, MATCH('Projections - Twiggs steel 1'!#REF!, 'Lookups references'!$M$7:$M$14, FALSE), FALSE),0)</f>
        <v>0</v>
      </c>
      <c r="BF57" s="4">
        <f>IFERROR(HLOOKUP($B$57, 'Lookups references'!$M$7:BQ14, MATCH('Projections - Twiggs steel 1'!#REF!, 'Lookups references'!$M$7:$M$14, FALSE), FALSE),0)</f>
        <v>0</v>
      </c>
      <c r="BG57" s="4">
        <f>IFERROR(HLOOKUP($B$57, 'Lookups references'!$M$7:BR14, MATCH('Projections - Twiggs steel 1'!#REF!, 'Lookups references'!$M$7:$M$14, FALSE), FALSE),0)</f>
        <v>0</v>
      </c>
      <c r="BH57" s="4">
        <f>IFERROR(HLOOKUP($B$57, 'Lookups references'!$M$7:BS14, MATCH('Projections - Twiggs steel 1'!#REF!, 'Lookups references'!$M$7:$M$14, FALSE), FALSE),0)</f>
        <v>0</v>
      </c>
      <c r="BI57" s="4">
        <f>IFERROR(HLOOKUP($B$57, 'Lookups references'!$M$7:BT14, MATCH('Projections - Twiggs steel 1'!#REF!, 'Lookups references'!$M$7:$M$14, FALSE), FALSE),0)</f>
        <v>0</v>
      </c>
      <c r="BJ57" s="4">
        <f>IFERROR(HLOOKUP($B$57, 'Lookups references'!$M$7:BU14, MATCH('Projections - Twiggs steel 1'!#REF!, 'Lookups references'!$M$7:$M$14, FALSE), FALSE),0)</f>
        <v>0</v>
      </c>
      <c r="BK57" s="4">
        <f>IFERROR(HLOOKUP($B$57, 'Lookups references'!$M$7:BV14, MATCH('Projections - Twiggs steel 1'!#REF!, 'Lookups references'!$M$7:$M$14, FALSE), FALSE),0)</f>
        <v>0</v>
      </c>
      <c r="BL57" s="4">
        <f>IFERROR(HLOOKUP($B$57, 'Lookups references'!$M$7:BW14, MATCH('Projections - Twiggs steel 1'!#REF!, 'Lookups references'!$M$7:$M$14, FALSE), FALSE),0)</f>
        <v>0</v>
      </c>
      <c r="BM57" s="4">
        <f>IFERROR(HLOOKUP($B$57, 'Lookups references'!$M$7:BX14, MATCH('Projections - Twiggs steel 1'!#REF!, 'Lookups references'!$M$7:$M$14, FALSE), FALSE),0)</f>
        <v>0</v>
      </c>
    </row>
    <row r="58" spans="1:71" s="64" customFormat="1" x14ac:dyDescent="0.35">
      <c r="B58" s="65" t="s">
        <v>133</v>
      </c>
      <c r="C58" s="103">
        <f>SUM(E58:BM58)</f>
        <v>0</v>
      </c>
      <c r="E58" s="64">
        <f t="shared" ref="E58:AJ58" si="24">IF(E7&lt;E57, E56*E17*1000/100, 0)</f>
        <v>0</v>
      </c>
      <c r="F58" s="64">
        <f t="shared" si="24"/>
        <v>0</v>
      </c>
      <c r="G58" s="64">
        <f t="shared" si="24"/>
        <v>0</v>
      </c>
      <c r="H58" s="64">
        <f t="shared" si="24"/>
        <v>0</v>
      </c>
      <c r="I58" s="64">
        <f t="shared" si="24"/>
        <v>0</v>
      </c>
      <c r="J58" s="64">
        <f t="shared" si="24"/>
        <v>0</v>
      </c>
      <c r="K58" s="64">
        <f t="shared" si="24"/>
        <v>0</v>
      </c>
      <c r="L58" s="64">
        <f t="shared" si="24"/>
        <v>0</v>
      </c>
      <c r="M58" s="64">
        <f t="shared" si="24"/>
        <v>0</v>
      </c>
      <c r="N58" s="64">
        <f t="shared" si="24"/>
        <v>0</v>
      </c>
      <c r="O58" s="64">
        <f t="shared" si="24"/>
        <v>0</v>
      </c>
      <c r="P58" s="64">
        <f t="shared" si="24"/>
        <v>0</v>
      </c>
      <c r="Q58" s="64">
        <f t="shared" si="24"/>
        <v>0</v>
      </c>
      <c r="R58" s="64">
        <f t="shared" si="24"/>
        <v>0</v>
      </c>
      <c r="S58" s="64">
        <f t="shared" si="24"/>
        <v>0</v>
      </c>
      <c r="T58" s="64">
        <f t="shared" si="24"/>
        <v>0</v>
      </c>
      <c r="U58" s="64">
        <f t="shared" si="24"/>
        <v>0</v>
      </c>
      <c r="V58" s="64">
        <f t="shared" si="24"/>
        <v>0</v>
      </c>
      <c r="W58" s="64">
        <f t="shared" si="24"/>
        <v>0</v>
      </c>
      <c r="X58" s="64">
        <f t="shared" si="24"/>
        <v>0</v>
      </c>
      <c r="Y58" s="64">
        <f t="shared" si="24"/>
        <v>0</v>
      </c>
      <c r="Z58" s="64">
        <f t="shared" si="24"/>
        <v>0</v>
      </c>
      <c r="AA58" s="64">
        <f t="shared" si="24"/>
        <v>0</v>
      </c>
      <c r="AB58" s="64">
        <f t="shared" si="24"/>
        <v>0</v>
      </c>
      <c r="AC58" s="64">
        <f t="shared" si="24"/>
        <v>0</v>
      </c>
      <c r="AD58" s="64">
        <f t="shared" si="24"/>
        <v>0</v>
      </c>
      <c r="AE58" s="64">
        <f t="shared" si="24"/>
        <v>0</v>
      </c>
      <c r="AF58" s="64">
        <f t="shared" si="24"/>
        <v>0</v>
      </c>
      <c r="AG58" s="64">
        <f t="shared" si="24"/>
        <v>0</v>
      </c>
      <c r="AH58" s="64">
        <f t="shared" si="24"/>
        <v>0</v>
      </c>
      <c r="AI58" s="64">
        <f t="shared" si="24"/>
        <v>0</v>
      </c>
      <c r="AJ58" s="64">
        <f t="shared" si="24"/>
        <v>0</v>
      </c>
      <c r="AK58" s="64">
        <f t="shared" ref="AK58:BM58" si="25">IF(AK7&lt;AK57, AK56*AK17*1000/100, 0)</f>
        <v>0</v>
      </c>
      <c r="AL58" s="64">
        <f t="shared" si="25"/>
        <v>0</v>
      </c>
      <c r="AM58" s="64">
        <f t="shared" si="25"/>
        <v>0</v>
      </c>
      <c r="AN58" s="64">
        <f t="shared" si="25"/>
        <v>0</v>
      </c>
      <c r="AO58" s="64">
        <f t="shared" si="25"/>
        <v>0</v>
      </c>
      <c r="AP58" s="64">
        <f t="shared" si="25"/>
        <v>0</v>
      </c>
      <c r="AQ58" s="64">
        <f t="shared" si="25"/>
        <v>0</v>
      </c>
      <c r="AR58" s="64">
        <f t="shared" si="25"/>
        <v>0</v>
      </c>
      <c r="AS58" s="64">
        <f t="shared" si="25"/>
        <v>0</v>
      </c>
      <c r="AT58" s="64">
        <f t="shared" si="25"/>
        <v>0</v>
      </c>
      <c r="AU58" s="64">
        <f t="shared" si="25"/>
        <v>0</v>
      </c>
      <c r="AV58" s="64">
        <f t="shared" si="25"/>
        <v>0</v>
      </c>
      <c r="AW58" s="64">
        <f t="shared" si="25"/>
        <v>0</v>
      </c>
      <c r="AX58" s="64">
        <f t="shared" si="25"/>
        <v>0</v>
      </c>
      <c r="AY58" s="64">
        <f t="shared" si="25"/>
        <v>0</v>
      </c>
      <c r="AZ58" s="64">
        <f t="shared" si="25"/>
        <v>0</v>
      </c>
      <c r="BA58" s="64">
        <f t="shared" si="25"/>
        <v>0</v>
      </c>
      <c r="BB58" s="64">
        <f t="shared" si="25"/>
        <v>0</v>
      </c>
      <c r="BC58" s="64">
        <f t="shared" si="25"/>
        <v>0</v>
      </c>
      <c r="BD58" s="64">
        <f t="shared" si="25"/>
        <v>0</v>
      </c>
      <c r="BE58" s="64">
        <f t="shared" si="25"/>
        <v>0</v>
      </c>
      <c r="BF58" s="64">
        <f t="shared" si="25"/>
        <v>0</v>
      </c>
      <c r="BG58" s="64">
        <f t="shared" si="25"/>
        <v>0</v>
      </c>
      <c r="BH58" s="64">
        <f t="shared" si="25"/>
        <v>0</v>
      </c>
      <c r="BI58" s="64">
        <f t="shared" si="25"/>
        <v>0</v>
      </c>
      <c r="BJ58" s="64">
        <f t="shared" si="25"/>
        <v>0</v>
      </c>
      <c r="BK58" s="64">
        <f t="shared" si="25"/>
        <v>0</v>
      </c>
      <c r="BL58" s="64">
        <f t="shared" si="25"/>
        <v>0</v>
      </c>
      <c r="BM58" s="64">
        <f t="shared" si="25"/>
        <v>0</v>
      </c>
    </row>
    <row r="59" spans="1:71" x14ac:dyDescent="0.35">
      <c r="C59" s="109"/>
    </row>
    <row r="60" spans="1:71" x14ac:dyDescent="0.35">
      <c r="B60" s="5"/>
      <c r="C60" s="107"/>
      <c r="D60" s="5"/>
      <c r="E60" s="5"/>
      <c r="F60" s="5"/>
      <c r="G60" s="5"/>
      <c r="H60" s="5"/>
      <c r="I60" s="5"/>
    </row>
    <row r="61" spans="1:71" x14ac:dyDescent="0.35">
      <c r="C61" s="109"/>
    </row>
  </sheetData>
  <mergeCells count="1">
    <mergeCell ref="F5:H5"/>
  </mergeCells>
  <conditionalFormatting sqref="F35:BN35">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D5AEA580-B149-4D37-8D59-277A69374A5D}">
          <x14:formula1>
            <xm:f>Scenarios!$D$7:$U$7</xm:f>
          </x14:formula1>
          <xm:sqref>F5:H5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C8620-42DA-4C47-BC19-FE52B6218ED0}">
  <sheetPr codeName="Sheet17">
    <tabColor theme="0" tint="-0.249977111117893"/>
  </sheetPr>
  <dimension ref="A4:BS60"/>
  <sheetViews>
    <sheetView topLeftCell="A7" zoomScale="85" zoomScaleNormal="85" workbookViewId="0">
      <selection activeCell="E51" sqref="E51"/>
    </sheetView>
  </sheetViews>
  <sheetFormatPr defaultColWidth="8.6875" defaultRowHeight="12" x14ac:dyDescent="0.35"/>
  <cols>
    <col min="1" max="1" width="10.625" style="4" customWidth="1"/>
    <col min="2" max="2" width="38.87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142</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420497</v>
      </c>
      <c r="E10" s="24">
        <f>IFERROR(E36+E43+E51+E54, 0)</f>
        <v>-112123</v>
      </c>
      <c r="F10" s="24">
        <f t="shared" ref="F10:AK10" si="4">IFERROR(F36+F43+F51, 0)</f>
        <v>8877</v>
      </c>
      <c r="G10" s="24">
        <f t="shared" si="4"/>
        <v>8877</v>
      </c>
      <c r="H10" s="24">
        <f t="shared" si="4"/>
        <v>8877</v>
      </c>
      <c r="I10" s="24">
        <f t="shared" si="4"/>
        <v>8877</v>
      </c>
      <c r="J10" s="24">
        <f t="shared" si="4"/>
        <v>8877</v>
      </c>
      <c r="K10" s="24">
        <f t="shared" si="4"/>
        <v>8877</v>
      </c>
      <c r="L10" s="24">
        <f t="shared" si="4"/>
        <v>8877</v>
      </c>
      <c r="M10" s="24">
        <f t="shared" si="4"/>
        <v>8877</v>
      </c>
      <c r="N10" s="24">
        <f t="shared" si="4"/>
        <v>8877</v>
      </c>
      <c r="O10" s="24">
        <f t="shared" si="4"/>
        <v>8877</v>
      </c>
      <c r="P10" s="24">
        <f t="shared" si="4"/>
        <v>8877</v>
      </c>
      <c r="Q10" s="24">
        <f t="shared" si="4"/>
        <v>8877</v>
      </c>
      <c r="R10" s="24">
        <f t="shared" si="4"/>
        <v>8877</v>
      </c>
      <c r="S10" s="24">
        <f t="shared" si="4"/>
        <v>8877</v>
      </c>
      <c r="T10" s="24">
        <f t="shared" si="4"/>
        <v>8877</v>
      </c>
      <c r="U10" s="24">
        <f t="shared" si="4"/>
        <v>8877</v>
      </c>
      <c r="V10" s="24">
        <f t="shared" si="4"/>
        <v>8877</v>
      </c>
      <c r="W10" s="24">
        <f t="shared" si="4"/>
        <v>8877</v>
      </c>
      <c r="X10" s="24">
        <f t="shared" si="4"/>
        <v>8877</v>
      </c>
      <c r="Y10" s="24">
        <f t="shared" si="4"/>
        <v>8877</v>
      </c>
      <c r="Z10" s="24">
        <f t="shared" si="4"/>
        <v>8877</v>
      </c>
      <c r="AA10" s="24">
        <f t="shared" si="4"/>
        <v>8877</v>
      </c>
      <c r="AB10" s="24">
        <f t="shared" si="4"/>
        <v>8877</v>
      </c>
      <c r="AC10" s="24">
        <f t="shared" si="4"/>
        <v>8877</v>
      </c>
      <c r="AD10" s="24">
        <f t="shared" si="4"/>
        <v>8877</v>
      </c>
      <c r="AE10" s="24">
        <f t="shared" si="4"/>
        <v>8877</v>
      </c>
      <c r="AF10" s="24">
        <f t="shared" si="4"/>
        <v>8877</v>
      </c>
      <c r="AG10" s="24">
        <f t="shared" si="4"/>
        <v>8877</v>
      </c>
      <c r="AH10" s="24">
        <f t="shared" si="4"/>
        <v>8877</v>
      </c>
      <c r="AI10" s="24">
        <f t="shared" si="4"/>
        <v>8877</v>
      </c>
      <c r="AJ10" s="24">
        <f t="shared" si="4"/>
        <v>8877</v>
      </c>
      <c r="AK10" s="24">
        <f t="shared" si="4"/>
        <v>8877</v>
      </c>
      <c r="AL10" s="24">
        <f t="shared" ref="AL10:BM10" si="5">IFERROR(AL36+AL43+AL51, 0)</f>
        <v>8877</v>
      </c>
      <c r="AM10" s="24">
        <f t="shared" si="5"/>
        <v>8877</v>
      </c>
      <c r="AN10" s="24">
        <f t="shared" si="5"/>
        <v>8877</v>
      </c>
      <c r="AO10" s="24">
        <f t="shared" si="5"/>
        <v>8877</v>
      </c>
      <c r="AP10" s="24">
        <f t="shared" si="5"/>
        <v>8877</v>
      </c>
      <c r="AQ10" s="24">
        <f t="shared" si="5"/>
        <v>8877</v>
      </c>
      <c r="AR10" s="24">
        <f t="shared" si="5"/>
        <v>8877</v>
      </c>
      <c r="AS10" s="24">
        <f t="shared" si="5"/>
        <v>8877</v>
      </c>
      <c r="AT10" s="24">
        <f t="shared" si="5"/>
        <v>8877</v>
      </c>
      <c r="AU10" s="24">
        <f t="shared" si="5"/>
        <v>8877</v>
      </c>
      <c r="AV10" s="24">
        <f t="shared" si="5"/>
        <v>8877</v>
      </c>
      <c r="AW10" s="24">
        <f t="shared" si="5"/>
        <v>8877</v>
      </c>
      <c r="AX10" s="24">
        <f t="shared" si="5"/>
        <v>8877</v>
      </c>
      <c r="AY10" s="24">
        <f t="shared" si="5"/>
        <v>8877</v>
      </c>
      <c r="AZ10" s="24">
        <f t="shared" si="5"/>
        <v>8877</v>
      </c>
      <c r="BA10" s="24">
        <f t="shared" si="5"/>
        <v>8877</v>
      </c>
      <c r="BB10" s="24">
        <f t="shared" si="5"/>
        <v>8877</v>
      </c>
      <c r="BC10" s="24">
        <f t="shared" si="5"/>
        <v>8877</v>
      </c>
      <c r="BD10" s="24">
        <f t="shared" si="5"/>
        <v>8877</v>
      </c>
      <c r="BE10" s="24">
        <f t="shared" si="5"/>
        <v>8877</v>
      </c>
      <c r="BF10" s="24">
        <f t="shared" si="5"/>
        <v>8877</v>
      </c>
      <c r="BG10" s="24">
        <f t="shared" si="5"/>
        <v>8877</v>
      </c>
      <c r="BH10" s="24">
        <f t="shared" si="5"/>
        <v>8877</v>
      </c>
      <c r="BI10" s="24">
        <f t="shared" si="5"/>
        <v>8877</v>
      </c>
      <c r="BJ10" s="24">
        <f t="shared" si="5"/>
        <v>8877</v>
      </c>
      <c r="BK10" s="24">
        <f t="shared" si="5"/>
        <v>8877</v>
      </c>
      <c r="BL10" s="24">
        <f t="shared" si="5"/>
        <v>8877</v>
      </c>
      <c r="BM10" s="24">
        <f t="shared" si="5"/>
        <v>8877</v>
      </c>
    </row>
    <row r="11" spans="1:71" s="125" customFormat="1" x14ac:dyDescent="0.35">
      <c r="A11" s="22"/>
      <c r="B11" s="125" t="s">
        <v>93</v>
      </c>
      <c r="C11" s="126"/>
      <c r="E11" s="123">
        <f>IFERROR(E10+C11, 0)</f>
        <v>-112123</v>
      </c>
      <c r="F11" s="123">
        <f>IFERROR(F10+E11, 0)</f>
        <v>-103246</v>
      </c>
      <c r="G11" s="123">
        <f>IFERROR(G10+F11, 0)</f>
        <v>-94369</v>
      </c>
      <c r="H11" s="123">
        <f>IFERROR(H10+G11, 0)</f>
        <v>-85492</v>
      </c>
      <c r="I11" s="123">
        <f t="shared" ref="I11:BM11" si="6">IFERROR(I10+H11, 0)</f>
        <v>-76615</v>
      </c>
      <c r="J11" s="123">
        <f t="shared" si="6"/>
        <v>-67738</v>
      </c>
      <c r="K11" s="123">
        <f t="shared" si="6"/>
        <v>-58861</v>
      </c>
      <c r="L11" s="123">
        <f t="shared" si="6"/>
        <v>-49984</v>
      </c>
      <c r="M11" s="123">
        <f t="shared" si="6"/>
        <v>-41107</v>
      </c>
      <c r="N11" s="123">
        <f t="shared" si="6"/>
        <v>-32230</v>
      </c>
      <c r="O11" s="123">
        <f t="shared" si="6"/>
        <v>-23353</v>
      </c>
      <c r="P11" s="123">
        <f t="shared" si="6"/>
        <v>-14476</v>
      </c>
      <c r="Q11" s="123">
        <f t="shared" si="6"/>
        <v>-5599</v>
      </c>
      <c r="R11" s="123">
        <f t="shared" si="6"/>
        <v>3278</v>
      </c>
      <c r="S11" s="123">
        <f t="shared" si="6"/>
        <v>12155</v>
      </c>
      <c r="T11" s="123">
        <f t="shared" si="6"/>
        <v>21032</v>
      </c>
      <c r="U11" s="123">
        <f t="shared" si="6"/>
        <v>29909</v>
      </c>
      <c r="V11" s="123">
        <f t="shared" si="6"/>
        <v>38786</v>
      </c>
      <c r="W11" s="123">
        <f t="shared" si="6"/>
        <v>47663</v>
      </c>
      <c r="X11" s="123">
        <f t="shared" si="6"/>
        <v>56540</v>
      </c>
      <c r="Y11" s="123">
        <f t="shared" si="6"/>
        <v>65417</v>
      </c>
      <c r="Z11" s="123">
        <f t="shared" si="6"/>
        <v>74294</v>
      </c>
      <c r="AA11" s="123">
        <f t="shared" si="6"/>
        <v>83171</v>
      </c>
      <c r="AB11" s="123">
        <f t="shared" si="6"/>
        <v>92048</v>
      </c>
      <c r="AC11" s="123">
        <f t="shared" si="6"/>
        <v>100925</v>
      </c>
      <c r="AD11" s="123">
        <f t="shared" si="6"/>
        <v>109802</v>
      </c>
      <c r="AE11" s="123">
        <f t="shared" si="6"/>
        <v>118679</v>
      </c>
      <c r="AF11" s="123">
        <f t="shared" si="6"/>
        <v>127556</v>
      </c>
      <c r="AG11" s="123">
        <f t="shared" si="6"/>
        <v>136433</v>
      </c>
      <c r="AH11" s="123">
        <f t="shared" si="6"/>
        <v>145310</v>
      </c>
      <c r="AI11" s="123">
        <f t="shared" si="6"/>
        <v>154187</v>
      </c>
      <c r="AJ11" s="123">
        <f t="shared" si="6"/>
        <v>163064</v>
      </c>
      <c r="AK11" s="123">
        <f t="shared" si="6"/>
        <v>171941</v>
      </c>
      <c r="AL11" s="123">
        <f t="shared" si="6"/>
        <v>180818</v>
      </c>
      <c r="AM11" s="123">
        <f t="shared" si="6"/>
        <v>189695</v>
      </c>
      <c r="AN11" s="123">
        <f t="shared" si="6"/>
        <v>198572</v>
      </c>
      <c r="AO11" s="123">
        <f t="shared" si="6"/>
        <v>207449</v>
      </c>
      <c r="AP11" s="123">
        <f t="shared" si="6"/>
        <v>216326</v>
      </c>
      <c r="AQ11" s="123">
        <f t="shared" si="6"/>
        <v>225203</v>
      </c>
      <c r="AR11" s="123">
        <f t="shared" si="6"/>
        <v>234080</v>
      </c>
      <c r="AS11" s="123">
        <f t="shared" si="6"/>
        <v>242957</v>
      </c>
      <c r="AT11" s="123">
        <f t="shared" si="6"/>
        <v>251834</v>
      </c>
      <c r="AU11" s="123">
        <f t="shared" si="6"/>
        <v>260711</v>
      </c>
      <c r="AV11" s="123">
        <f t="shared" si="6"/>
        <v>269588</v>
      </c>
      <c r="AW11" s="123">
        <f t="shared" si="6"/>
        <v>278465</v>
      </c>
      <c r="AX11" s="123">
        <f t="shared" si="6"/>
        <v>287342</v>
      </c>
      <c r="AY11" s="123">
        <f t="shared" si="6"/>
        <v>296219</v>
      </c>
      <c r="AZ11" s="123">
        <f t="shared" si="6"/>
        <v>305096</v>
      </c>
      <c r="BA11" s="123">
        <f t="shared" si="6"/>
        <v>313973</v>
      </c>
      <c r="BB11" s="123">
        <f t="shared" si="6"/>
        <v>322850</v>
      </c>
      <c r="BC11" s="123">
        <f t="shared" si="6"/>
        <v>331727</v>
      </c>
      <c r="BD11" s="123">
        <f t="shared" si="6"/>
        <v>340604</v>
      </c>
      <c r="BE11" s="123">
        <f t="shared" si="6"/>
        <v>349481</v>
      </c>
      <c r="BF11" s="123">
        <f t="shared" si="6"/>
        <v>358358</v>
      </c>
      <c r="BG11" s="123">
        <f t="shared" si="6"/>
        <v>367235</v>
      </c>
      <c r="BH11" s="123">
        <f t="shared" si="6"/>
        <v>376112</v>
      </c>
      <c r="BI11" s="123">
        <f t="shared" si="6"/>
        <v>384989</v>
      </c>
      <c r="BJ11" s="123">
        <f t="shared" si="6"/>
        <v>393866</v>
      </c>
      <c r="BK11" s="123">
        <f t="shared" si="6"/>
        <v>402743</v>
      </c>
      <c r="BL11" s="123">
        <f t="shared" si="6"/>
        <v>411620</v>
      </c>
      <c r="BM11" s="123">
        <f t="shared" si="6"/>
        <v>420497</v>
      </c>
      <c r="BN11" s="123"/>
      <c r="BO11" s="123"/>
      <c r="BP11" s="123"/>
      <c r="BQ11" s="123"/>
      <c r="BR11" s="123"/>
      <c r="BS11" s="123"/>
    </row>
    <row r="12" spans="1:71" s="41" customFormat="1" x14ac:dyDescent="0.35">
      <c r="B12" s="41" t="s">
        <v>94</v>
      </c>
      <c r="C12" s="104">
        <f>SUM(E12:BM12)</f>
        <v>-7.8731486267817674E-2</v>
      </c>
      <c r="F12" s="42">
        <f>IRR(E10:F10,0)</f>
        <v>-0.92082801922888258</v>
      </c>
      <c r="G12" s="42">
        <f>IRR(E10:G10,0)</f>
        <v>-0.67626786516427972</v>
      </c>
      <c r="H12" s="42">
        <f>IRR(E10:H10,0)</f>
        <v>-0.47824997259231861</v>
      </c>
      <c r="I12" s="42">
        <f>IRR(E10:I10,0)</f>
        <v>-0.3412477659348</v>
      </c>
      <c r="J12" s="42">
        <f>IRR(E10:J10,0)</f>
        <v>-0.24625775976919162</v>
      </c>
      <c r="K12" s="42">
        <f>IRR(E10:K10,0)</f>
        <v>-0.17859488367111898</v>
      </c>
      <c r="L12" s="42">
        <f>IRR(E10:L10,0)</f>
        <v>-0.12898422269799004</v>
      </c>
      <c r="M12" s="42">
        <f>IRR(E10:M10,0)</f>
        <v>-9.1648446122567617E-2</v>
      </c>
      <c r="N12" s="42">
        <f>IRR(E10:N10,0)</f>
        <v>-6.2909302857560911E-2</v>
      </c>
      <c r="O12" s="42">
        <f>IRR(E10:O10,0)</f>
        <v>-4.0355546456523728E-2</v>
      </c>
      <c r="P12" s="42">
        <f>IRR(E10:P10,0)</f>
        <v>-2.2359892098506196E-2</v>
      </c>
      <c r="Q12" s="42">
        <f>IRR(E10:Q10,0)</f>
        <v>-7.7942936761884463E-3</v>
      </c>
      <c r="R12" s="42">
        <f>IRR(E10:R10,0)</f>
        <v>4.142291104670015E-3</v>
      </c>
      <c r="S12" s="42">
        <f>IRR(E10:S10,0)</f>
        <v>1.4031046420412085E-2</v>
      </c>
      <c r="T12" s="42">
        <f>IRR(E10:T10,0)</f>
        <v>2.2301784413564008E-2</v>
      </c>
      <c r="U12" s="42">
        <f>IRR(E10:U10,0)</f>
        <v>2.9277840077257089E-2</v>
      </c>
      <c r="V12" s="42">
        <f>IRR(E10:V10,0)</f>
        <v>3.5206190555268302E-2</v>
      </c>
      <c r="W12" s="42">
        <f>IRR(E10:W10,0)</f>
        <v>4.0278092396789589E-2</v>
      </c>
      <c r="X12" s="42">
        <f>IRR(E10:X10,0)</f>
        <v>4.4643495715783299E-2</v>
      </c>
      <c r="Y12" s="42">
        <f>IRR(E10:Y10,0)</f>
        <v>4.8421289102070331E-2</v>
      </c>
      <c r="Z12" s="42">
        <f>IRR(E10:Z10,0)</f>
        <v>5.1706698048986643E-2</v>
      </c>
      <c r="AA12" s="42">
        <f>IRR(E10:AA10,0)</f>
        <v>5.4576706059405344E-2</v>
      </c>
      <c r="AB12" s="42">
        <f>IRR(E10:AB10,0)</f>
        <v>5.70940801987605E-2</v>
      </c>
      <c r="AC12" s="42">
        <f>IRR(E10:AC10,0)</f>
        <v>5.9310397187787967E-2</v>
      </c>
      <c r="AD12" s="42">
        <f>IRR(E10:AD10,0)</f>
        <v>6.1268343999008268E-2</v>
      </c>
      <c r="AE12" s="42">
        <f>IRR(E10:AE10,0)</f>
        <v>6.3003485224008671E-2</v>
      </c>
      <c r="AF12" s="42">
        <f>IRR(E10:AF10,0)</f>
        <v>6.4545633979211869E-2</v>
      </c>
      <c r="AG12" s="42">
        <f>IRR(E10:AG10,0)</f>
        <v>6.5919924865186497E-2</v>
      </c>
      <c r="AH12" s="42">
        <f>IRR(E10:AH10,0)</f>
        <v>6.7147660773228424E-2</v>
      </c>
      <c r="AI12" s="111">
        <f>IRR(E10:AI10,1000)</f>
        <v>6.8246986430498424E-2</v>
      </c>
      <c r="AJ12" s="111">
        <f>IRR(E10:AJ10,0)</f>
        <v>6.9233428049283452E-2</v>
      </c>
      <c r="AK12" s="111">
        <f>IRR(E10:AK10,0)</f>
        <v>7.0120328655604691E-2</v>
      </c>
      <c r="AL12" s="111">
        <f>IRR(E10:AL10,0)</f>
        <v>7.091920151874076E-2</v>
      </c>
      <c r="AM12" s="111">
        <f>IRR(E10:AM10,0)</f>
        <v>7.1640018821587992E-2</v>
      </c>
      <c r="AN12" s="42">
        <f>IRR(E10:AN10,0)</f>
        <v>7.2291448777752843E-2</v>
      </c>
      <c r="AO12" s="42">
        <f>IRR(E10:AO10,0)</f>
        <v>7.2881051446566758E-2</v>
      </c>
      <c r="AP12" s="42">
        <f>IRR(E10:AP10,0)</f>
        <v>7.3415441259281122E-2</v>
      </c>
      <c r="AQ12" s="42">
        <f>IRR(E10:AQ10,0)</f>
        <v>7.3900422562065415E-2</v>
      </c>
      <c r="AR12" s="42">
        <f>IRR(E10:AR10,0)</f>
        <v>7.4341103168928058E-2</v>
      </c>
      <c r="AS12" s="42">
        <f>IRR(E10:AS10,0)</f>
        <v>7.474198990195835E-2</v>
      </c>
      <c r="AT12" s="42">
        <f>IRR(E10:AT10,0)</f>
        <v>7.5107069305141438E-2</v>
      </c>
      <c r="AU12" s="42">
        <f>IRR(E10:AU10,0)</f>
        <v>7.5439876097953329E-2</v>
      </c>
      <c r="AV12" s="42">
        <f>IRR(E10:AV10,0)</f>
        <v>7.5743551446331603E-2</v>
      </c>
      <c r="AW12" s="42">
        <f>IRR(E10:AW10,0)</f>
        <v>7.6020892740105594E-2</v>
      </c>
      <c r="AX12" s="42">
        <f>IRR(E10:AX10,0)</f>
        <v>7.627439625981669E-2</v>
      </c>
      <c r="AY12" s="42">
        <f>IRR(E10:AY10,0)</f>
        <v>7.6506293864559094E-2</v>
      </c>
      <c r="AZ12" s="42">
        <f>IRR(E10:AZ10,0)</f>
        <v>7.6718584636909393E-2</v>
      </c>
      <c r="BA12" s="42">
        <f>IRR(E10:BA10,0)</f>
        <v>7.6913062258054499E-2</v>
      </c>
      <c r="BB12" s="42">
        <f>IRR(E10:BB10,0)</f>
        <v>7.7091338756042127E-2</v>
      </c>
      <c r="BC12" s="42">
        <f>IRR(E10:BC10,0)</f>
        <v>7.7254865163315145E-2</v>
      </c>
      <c r="BD12" s="42">
        <f>IRR(E10:BD10,0)</f>
        <v>7.7404949532305256E-2</v>
      </c>
      <c r="BE12" s="42">
        <f>IRR(E10:BE10,0)</f>
        <v>7.7542772686015615E-2</v>
      </c>
      <c r="BF12" s="42">
        <f>IRR(E10:BF10,0)</f>
        <v>7.7669402021212086E-2</v>
      </c>
      <c r="BG12" s="42">
        <f>IRR(E10:BG10,0)</f>
        <v>7.7785803632727468E-2</v>
      </c>
      <c r="BH12" s="42">
        <f>IRR(E10:BH10,0)</f>
        <v>7.7892852986533256E-2</v>
      </c>
      <c r="BI12" s="42">
        <f>IRR(E10:BI10,0)</f>
        <v>7.7991344335197832E-2</v>
      </c>
      <c r="BJ12" s="42">
        <f>IRR(E10:BJ10,0)</f>
        <v>7.8081999040828132E-2</v>
      </c>
      <c r="BK12" s="42">
        <f>IRR(E10:BK10,0)</f>
        <v>7.8165472946698511E-2</v>
      </c>
      <c r="BL12" s="42">
        <f>IRR(E10:BL10,0)</f>
        <v>7.8242362918614861E-2</v>
      </c>
      <c r="BM12" s="42">
        <f>IRR(E10:BM10,0)</f>
        <v>7.8313212660080289E-2</v>
      </c>
      <c r="BN12" s="42"/>
      <c r="BO12" s="42"/>
      <c r="BP12" s="42"/>
      <c r="BQ12" s="42"/>
      <c r="BR12" s="42"/>
      <c r="BS12" s="42"/>
    </row>
    <row r="13" spans="1:71" s="23" customFormat="1" x14ac:dyDescent="0.35">
      <c r="A13" s="129"/>
      <c r="B13" s="23" t="s">
        <v>95</v>
      </c>
      <c r="C13" s="103">
        <f>SUM(E13:BM13)</f>
        <v>9517530</v>
      </c>
      <c r="F13" s="23">
        <f>NPV(Scenarios!$Q$33, $E$10:F10)</f>
        <v>-103246</v>
      </c>
      <c r="G13" s="23">
        <f>NPV(Scenarios!$Q$33, $E$10:G10)</f>
        <v>-94369</v>
      </c>
      <c r="H13" s="23">
        <f>NPV(Scenarios!$Q$33, $E$10:H10)</f>
        <v>-85492</v>
      </c>
      <c r="I13" s="23">
        <f>NPV(Scenarios!$Q$33, $E$10:I10)</f>
        <v>-76615</v>
      </c>
      <c r="J13" s="23">
        <f>NPV(Scenarios!$Q$33, $E$10:J10)</f>
        <v>-67738</v>
      </c>
      <c r="K13" s="23">
        <f>NPV(Scenarios!$Q$33, $E$10:K10)</f>
        <v>-58861</v>
      </c>
      <c r="L13" s="23">
        <f>NPV(Scenarios!$Q$33, $E$10:L10)</f>
        <v>-49984</v>
      </c>
      <c r="M13" s="23">
        <f>NPV(Scenarios!$Q$33, $E$10:M10)</f>
        <v>-41107</v>
      </c>
      <c r="N13" s="23">
        <f>NPV(Scenarios!$Q$33, $E$10:N10)</f>
        <v>-32230</v>
      </c>
      <c r="O13" s="23">
        <f>NPV(Scenarios!$Q$33, $E$10:O10)</f>
        <v>-23353</v>
      </c>
      <c r="P13" s="23">
        <f>NPV(Scenarios!$Q$33, $E$10:P10)</f>
        <v>-14476</v>
      </c>
      <c r="Q13" s="23">
        <f>NPV(Scenarios!$Q$33, $E$10:Q10)</f>
        <v>-5599</v>
      </c>
      <c r="R13" s="23">
        <f>NPV(Scenarios!$Q$33, $E$10:R10)</f>
        <v>3278</v>
      </c>
      <c r="S13" s="23">
        <f>NPV(Scenarios!$Q$33, $E$10:S10)</f>
        <v>12155</v>
      </c>
      <c r="T13" s="23">
        <f>NPV(Scenarios!$Q$33, $E$10:T10)</f>
        <v>21032</v>
      </c>
      <c r="U13" s="23">
        <f>NPV(Scenarios!$Q$33, $E$10:U10)</f>
        <v>29909</v>
      </c>
      <c r="V13" s="23">
        <f>NPV(Scenarios!$Q$33, $E$10:V10)</f>
        <v>38786</v>
      </c>
      <c r="W13" s="23">
        <f>NPV(Scenarios!$Q$33, $E$10:W10)</f>
        <v>47663</v>
      </c>
      <c r="X13" s="23">
        <f>NPV(Scenarios!$Q$33, $E$10:X10)</f>
        <v>56540</v>
      </c>
      <c r="Y13" s="23">
        <f>NPV(Scenarios!$Q$33, $E$10:Y10)</f>
        <v>65417</v>
      </c>
      <c r="Z13" s="23">
        <f>NPV(Scenarios!$Q$33, $E$10:Z10)</f>
        <v>74294</v>
      </c>
      <c r="AA13" s="23">
        <f>NPV(Scenarios!$Q$33, $E$10:AA10)</f>
        <v>83171</v>
      </c>
      <c r="AB13" s="23">
        <f>NPV(Scenarios!$Q$33, $E$10:AB10)</f>
        <v>92048</v>
      </c>
      <c r="AC13" s="23">
        <f>NPV(Scenarios!$Q$33, $E$10:AC10)</f>
        <v>100925</v>
      </c>
      <c r="AD13" s="23">
        <f>NPV(Scenarios!$Q$33, $E$10:AD10)</f>
        <v>109802</v>
      </c>
      <c r="AE13" s="23">
        <f>NPV(Scenarios!$Q$33, $E$10:AE10)</f>
        <v>118679</v>
      </c>
      <c r="AF13" s="23">
        <f>NPV(Scenarios!$Q$33, $E$10:AF10)</f>
        <v>127556</v>
      </c>
      <c r="AG13" s="23">
        <f>NPV(Scenarios!$Q$33, $E$10:AG10)</f>
        <v>136433</v>
      </c>
      <c r="AH13" s="23">
        <f>NPV(Scenarios!$Q$33, $E$10:AH10)</f>
        <v>145310</v>
      </c>
      <c r="AI13" s="23">
        <f>NPV(Scenarios!$Q$33, $E$10:AI10)</f>
        <v>154187</v>
      </c>
      <c r="AJ13" s="23">
        <f>NPV(Scenarios!$Q$33, $E$10:AJ10)</f>
        <v>163064</v>
      </c>
      <c r="AK13" s="23">
        <f>NPV(Scenarios!$Q$33, $E$10:AK10)</f>
        <v>171941</v>
      </c>
      <c r="AL13" s="23">
        <f>NPV(Scenarios!$Q$33, $E$10:AL10)</f>
        <v>180818</v>
      </c>
      <c r="AM13" s="23">
        <f>NPV(Scenarios!$Q$33, $E$10:AM10)</f>
        <v>189695</v>
      </c>
      <c r="AN13" s="23">
        <f>NPV(Scenarios!$Q$33, $E$10:AN10)</f>
        <v>198572</v>
      </c>
      <c r="AO13" s="23">
        <f>NPV(Scenarios!$Q$33, $E$10:AO10)</f>
        <v>207449</v>
      </c>
      <c r="AP13" s="23">
        <f>NPV(Scenarios!$Q$33, $E$10:AP10)</f>
        <v>216326</v>
      </c>
      <c r="AQ13" s="23">
        <f>NPV(Scenarios!$Q$33, $E$10:AQ10)</f>
        <v>225203</v>
      </c>
      <c r="AR13" s="23">
        <f>NPV(Scenarios!$Q$33, $E$10:AR10)</f>
        <v>234080</v>
      </c>
      <c r="AS13" s="23">
        <f>NPV(Scenarios!$Q$33, $E$10:AS10)</f>
        <v>242957</v>
      </c>
      <c r="AT13" s="23">
        <f>NPV(Scenarios!$Q$33, $E$10:AT10)</f>
        <v>251834</v>
      </c>
      <c r="AU13" s="23">
        <f>NPV(Scenarios!$Q$33, $E$10:AU10)</f>
        <v>260711</v>
      </c>
      <c r="AV13" s="23">
        <f>NPV(Scenarios!$Q$33, $E$10:AV10)</f>
        <v>269588</v>
      </c>
      <c r="AW13" s="23">
        <f>NPV(Scenarios!$Q$33, $E$10:AW10)</f>
        <v>278465</v>
      </c>
      <c r="AX13" s="23">
        <f>NPV(Scenarios!$Q$33, $E$10:AX10)</f>
        <v>287342</v>
      </c>
      <c r="AY13" s="23">
        <f>NPV(Scenarios!$Q$33, $E$10:AY10)</f>
        <v>296219</v>
      </c>
      <c r="AZ13" s="23">
        <f>NPV(Scenarios!$Q$33, $E$10:AZ10)</f>
        <v>305096</v>
      </c>
      <c r="BA13" s="23">
        <f>NPV(Scenarios!$Q$33, $E$10:BA10)</f>
        <v>313973</v>
      </c>
      <c r="BB13" s="23">
        <f>NPV(Scenarios!$Q$33, $E$10:BB10)</f>
        <v>322850</v>
      </c>
      <c r="BC13" s="23">
        <f>NPV(Scenarios!$Q$33, $E$10:BC10)</f>
        <v>331727</v>
      </c>
      <c r="BD13" s="23">
        <f>NPV(Scenarios!$Q$33, $E$10:BD10)</f>
        <v>340604</v>
      </c>
      <c r="BE13" s="23">
        <f>NPV(Scenarios!$Q$33, $E$10:BE10)</f>
        <v>349481</v>
      </c>
      <c r="BF13" s="23">
        <f>NPV(Scenarios!$Q$33, $E$10:BF10)</f>
        <v>358358</v>
      </c>
      <c r="BG13" s="23">
        <f>NPV(Scenarios!$Q$33, $E$10:BG10)</f>
        <v>367235</v>
      </c>
      <c r="BH13" s="23">
        <f>NPV(Scenarios!$Q$33, $E$10:BH10)</f>
        <v>376112</v>
      </c>
      <c r="BI13" s="23">
        <f>NPV(Scenarios!$Q$33, $E$10:BI10)</f>
        <v>384989</v>
      </c>
      <c r="BJ13" s="23">
        <f>NPV(Scenarios!$Q$33, $E$10:BJ10)</f>
        <v>393866</v>
      </c>
      <c r="BK13" s="23">
        <f>NPV(Scenarios!$Q$33, $E$10:BK10)</f>
        <v>402743</v>
      </c>
      <c r="BL13" s="23">
        <f>NPV(Scenarios!$Q$33, $E$10:BL10)</f>
        <v>411620</v>
      </c>
      <c r="BM13" s="23">
        <f>NPV(Scenarios!$Q$33, $E$10:BM10)</f>
        <v>420497</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8857.1999999999971</v>
      </c>
      <c r="D16" s="113"/>
      <c r="E16" s="113">
        <f>HLOOKUP($F$5, Scenarios!$G$7:$U$27, MATCH($B$16, Scenarios!$C$7:$C$28, FALSE), FALSE)</f>
        <v>145.19999999999999</v>
      </c>
      <c r="F16" s="113">
        <f>HLOOKUP($F$5, Scenarios!$G$7:$U$27, MATCH($B$16, Scenarios!$C$7:$C$28, FALSE), FALSE)</f>
        <v>145.19999999999999</v>
      </c>
      <c r="G16" s="113">
        <f>HLOOKUP($F$5, Scenarios!$G$7:$U$27, MATCH($B$16, Scenarios!$C$7:$C$28, FALSE), FALSE)</f>
        <v>145.19999999999999</v>
      </c>
      <c r="H16" s="113">
        <f>HLOOKUP($F$5, Scenarios!$G$7:$U$27, MATCH($B$16, Scenarios!$C$7:$C$28, FALSE), FALSE)</f>
        <v>145.19999999999999</v>
      </c>
      <c r="I16" s="113">
        <f>HLOOKUP($F$5, Scenarios!$G$7:$U$27, MATCH($B$16, Scenarios!$C$7:$C$28, FALSE), FALSE)</f>
        <v>145.19999999999999</v>
      </c>
      <c r="J16" s="113">
        <f>HLOOKUP($F$5, Scenarios!$G$7:$U$27, MATCH($B$16, Scenarios!$C$7:$C$28, FALSE), FALSE)</f>
        <v>145.19999999999999</v>
      </c>
      <c r="K16" s="113">
        <f>HLOOKUP($F$5, Scenarios!$G$7:$U$27, MATCH($B$16, Scenarios!$C$7:$C$28, FALSE), FALSE)</f>
        <v>145.19999999999999</v>
      </c>
      <c r="L16" s="113">
        <f>HLOOKUP($F$5, Scenarios!$G$7:$U$27, MATCH($B$16, Scenarios!$C$7:$C$28, FALSE), FALSE)</f>
        <v>145.19999999999999</v>
      </c>
      <c r="M16" s="113">
        <f>HLOOKUP($F$5, Scenarios!$G$7:$U$27, MATCH($B$16, Scenarios!$C$7:$C$28, FALSE), FALSE)</f>
        <v>145.19999999999999</v>
      </c>
      <c r="N16" s="113">
        <f>HLOOKUP($F$5, Scenarios!$G$7:$U$27, MATCH($B$16, Scenarios!$C$7:$C$28, FALSE), FALSE)</f>
        <v>145.19999999999999</v>
      </c>
      <c r="O16" s="113">
        <f>HLOOKUP($F$5, Scenarios!$G$7:$U$27, MATCH($B$16, Scenarios!$C$7:$C$28, FALSE), FALSE)</f>
        <v>145.19999999999999</v>
      </c>
      <c r="P16" s="113">
        <f>HLOOKUP($F$5, Scenarios!$G$7:$U$27, MATCH($B$16, Scenarios!$C$7:$C$28, FALSE), FALSE)</f>
        <v>145.19999999999999</v>
      </c>
      <c r="Q16" s="113">
        <f>HLOOKUP($F$5, Scenarios!$G$7:$U$27, MATCH($B$16, Scenarios!$C$7:$C$28, FALSE), FALSE)</f>
        <v>145.19999999999999</v>
      </c>
      <c r="R16" s="113">
        <f>HLOOKUP($F$5, Scenarios!$G$7:$U$27, MATCH($B$16, Scenarios!$C$7:$C$28, FALSE), FALSE)</f>
        <v>145.19999999999999</v>
      </c>
      <c r="S16" s="113">
        <f>HLOOKUP($F$5, Scenarios!$G$7:$U$27, MATCH($B$16, Scenarios!$C$7:$C$28, FALSE), FALSE)</f>
        <v>145.19999999999999</v>
      </c>
      <c r="T16" s="113">
        <f>HLOOKUP($F$5, Scenarios!$G$7:$U$27, MATCH($B$16, Scenarios!$C$7:$C$28, FALSE), FALSE)</f>
        <v>145.19999999999999</v>
      </c>
      <c r="U16" s="113">
        <f>HLOOKUP($F$5, Scenarios!$G$7:$U$27, MATCH($B$16, Scenarios!$C$7:$C$28, FALSE), FALSE)</f>
        <v>145.19999999999999</v>
      </c>
      <c r="V16" s="113">
        <f>HLOOKUP($F$5, Scenarios!$G$7:$U$27, MATCH($B$16, Scenarios!$C$7:$C$28, FALSE), FALSE)</f>
        <v>145.19999999999999</v>
      </c>
      <c r="W16" s="113">
        <f>HLOOKUP($F$5, Scenarios!$G$7:$U$27, MATCH($B$16, Scenarios!$C$7:$C$28, FALSE), FALSE)</f>
        <v>145.19999999999999</v>
      </c>
      <c r="X16" s="113">
        <f>HLOOKUP($F$5, Scenarios!$G$7:$U$27, MATCH($B$16, Scenarios!$C$7:$C$28, FALSE), FALSE)</f>
        <v>145.19999999999999</v>
      </c>
      <c r="Y16" s="113">
        <f>HLOOKUP($F$5, Scenarios!$G$7:$U$27, MATCH($B$16, Scenarios!$C$7:$C$28, FALSE), FALSE)</f>
        <v>145.19999999999999</v>
      </c>
      <c r="Z16" s="113">
        <f>HLOOKUP($F$5, Scenarios!$G$7:$U$27, MATCH($B$16, Scenarios!$C$7:$C$28, FALSE), FALSE)</f>
        <v>145.19999999999999</v>
      </c>
      <c r="AA16" s="113">
        <f>HLOOKUP($F$5, Scenarios!$G$7:$U$27, MATCH($B$16, Scenarios!$C$7:$C$28, FALSE), FALSE)</f>
        <v>145.19999999999999</v>
      </c>
      <c r="AB16" s="113">
        <f>HLOOKUP($F$5, Scenarios!$G$7:$U$27, MATCH($B$16, Scenarios!$C$7:$C$28, FALSE), FALSE)</f>
        <v>145.19999999999999</v>
      </c>
      <c r="AC16" s="113">
        <f>HLOOKUP($F$5, Scenarios!$G$7:$U$27, MATCH($B$16, Scenarios!$C$7:$C$28, FALSE), FALSE)</f>
        <v>145.19999999999999</v>
      </c>
      <c r="AD16" s="113">
        <f>HLOOKUP($F$5, Scenarios!$G$7:$U$27, MATCH($B$16, Scenarios!$C$7:$C$28, FALSE), FALSE)</f>
        <v>145.19999999999999</v>
      </c>
      <c r="AE16" s="113">
        <f>HLOOKUP($F$5, Scenarios!$G$7:$U$27, MATCH($B$16, Scenarios!$C$7:$C$28, FALSE), FALSE)</f>
        <v>145.19999999999999</v>
      </c>
      <c r="AF16" s="113">
        <f>HLOOKUP($F$5, Scenarios!$G$7:$U$27, MATCH($B$16, Scenarios!$C$7:$C$28, FALSE), FALSE)</f>
        <v>145.19999999999999</v>
      </c>
      <c r="AG16" s="113">
        <f>HLOOKUP($F$5, Scenarios!$G$7:$U$27, MATCH($B$16, Scenarios!$C$7:$C$28, FALSE), FALSE)</f>
        <v>145.19999999999999</v>
      </c>
      <c r="AH16" s="113">
        <f>HLOOKUP($F$5, Scenarios!$G$7:$U$27, MATCH($B$16, Scenarios!$C$7:$C$28, FALSE), FALSE)</f>
        <v>145.19999999999999</v>
      </c>
      <c r="AI16" s="113">
        <f>HLOOKUP($F$5, Scenarios!$G$7:$U$27, MATCH($B$16, Scenarios!$C$7:$C$28, FALSE), FALSE)</f>
        <v>145.19999999999999</v>
      </c>
      <c r="AJ16" s="113">
        <f>HLOOKUP($F$5, Scenarios!$G$7:$U$27, MATCH($B$16, Scenarios!$C$7:$C$28, FALSE), FALSE)</f>
        <v>145.19999999999999</v>
      </c>
      <c r="AK16" s="113">
        <f>HLOOKUP($F$5, Scenarios!$G$7:$U$27, MATCH($B$16, Scenarios!$C$7:$C$28, FALSE), FALSE)</f>
        <v>145.19999999999999</v>
      </c>
      <c r="AL16" s="113">
        <f>HLOOKUP($F$5, Scenarios!$G$7:$U$27, MATCH($B$16, Scenarios!$C$7:$C$28, FALSE), FALSE)</f>
        <v>145.19999999999999</v>
      </c>
      <c r="AM16" s="113">
        <f>HLOOKUP($F$5, Scenarios!$G$7:$U$27, MATCH($B$16, Scenarios!$C$7:$C$28, FALSE), FALSE)</f>
        <v>145.19999999999999</v>
      </c>
      <c r="AN16" s="113">
        <f>HLOOKUP($F$5, Scenarios!$G$7:$U$27, MATCH($B$16, Scenarios!$C$7:$C$28, FALSE), FALSE)</f>
        <v>145.19999999999999</v>
      </c>
      <c r="AO16" s="113">
        <f>HLOOKUP($F$5, Scenarios!$G$7:$U$27, MATCH($B$16, Scenarios!$C$7:$C$28, FALSE), FALSE)</f>
        <v>145.19999999999999</v>
      </c>
      <c r="AP16" s="113">
        <f>HLOOKUP($F$5, Scenarios!$G$7:$U$27, MATCH($B$16, Scenarios!$C$7:$C$28, FALSE), FALSE)</f>
        <v>145.19999999999999</v>
      </c>
      <c r="AQ16" s="113">
        <f>HLOOKUP($F$5, Scenarios!$G$7:$U$27, MATCH($B$16, Scenarios!$C$7:$C$28, FALSE), FALSE)</f>
        <v>145.19999999999999</v>
      </c>
      <c r="AR16" s="113">
        <f>HLOOKUP($F$5, Scenarios!$G$7:$U$27, MATCH($B$16, Scenarios!$C$7:$C$28, FALSE), FALSE)</f>
        <v>145.19999999999999</v>
      </c>
      <c r="AS16" s="113">
        <f>HLOOKUP($F$5, Scenarios!$G$7:$U$27, MATCH($B$16, Scenarios!$C$7:$C$28, FALSE), FALSE)</f>
        <v>145.19999999999999</v>
      </c>
      <c r="AT16" s="113">
        <f>HLOOKUP($F$5, Scenarios!$G$7:$U$27, MATCH($B$16, Scenarios!$C$7:$C$28, FALSE), FALSE)</f>
        <v>145.19999999999999</v>
      </c>
      <c r="AU16" s="113">
        <f>HLOOKUP($F$5, Scenarios!$G$7:$U$27, MATCH($B$16, Scenarios!$C$7:$C$28, FALSE), FALSE)</f>
        <v>145.19999999999999</v>
      </c>
      <c r="AV16" s="113">
        <f>HLOOKUP($F$5, Scenarios!$G$7:$U$27, MATCH($B$16, Scenarios!$C$7:$C$28, FALSE), FALSE)</f>
        <v>145.19999999999999</v>
      </c>
      <c r="AW16" s="113">
        <f>HLOOKUP($F$5, Scenarios!$G$7:$U$27, MATCH($B$16, Scenarios!$C$7:$C$28, FALSE), FALSE)</f>
        <v>145.19999999999999</v>
      </c>
      <c r="AX16" s="113">
        <f>HLOOKUP($F$5, Scenarios!$G$7:$U$27, MATCH($B$16, Scenarios!$C$7:$C$28, FALSE), FALSE)</f>
        <v>145.19999999999999</v>
      </c>
      <c r="AY16" s="113">
        <f>HLOOKUP($F$5, Scenarios!$G$7:$U$27, MATCH($B$16, Scenarios!$C$7:$C$28, FALSE), FALSE)</f>
        <v>145.19999999999999</v>
      </c>
      <c r="AZ16" s="113">
        <f>HLOOKUP($F$5, Scenarios!$G$7:$U$27, MATCH($B$16, Scenarios!$C$7:$C$28, FALSE), FALSE)</f>
        <v>145.19999999999999</v>
      </c>
      <c r="BA16" s="113">
        <f>HLOOKUP($F$5, Scenarios!$G$7:$U$27, MATCH($B$16, Scenarios!$C$7:$C$28, FALSE), FALSE)</f>
        <v>145.19999999999999</v>
      </c>
      <c r="BB16" s="113">
        <f>HLOOKUP($F$5, Scenarios!$G$7:$U$27, MATCH($B$16, Scenarios!$C$7:$C$28, FALSE), FALSE)</f>
        <v>145.19999999999999</v>
      </c>
      <c r="BC16" s="113">
        <f>HLOOKUP($F$5, Scenarios!$G$7:$U$27, MATCH($B$16, Scenarios!$C$7:$C$28, FALSE), FALSE)</f>
        <v>145.19999999999999</v>
      </c>
      <c r="BD16" s="113">
        <f>HLOOKUP($F$5, Scenarios!$G$7:$U$27, MATCH($B$16, Scenarios!$C$7:$C$28, FALSE), FALSE)</f>
        <v>145.19999999999999</v>
      </c>
      <c r="BE16" s="113">
        <f>HLOOKUP($F$5, Scenarios!$G$7:$U$27, MATCH($B$16, Scenarios!$C$7:$C$28, FALSE), FALSE)</f>
        <v>145.19999999999999</v>
      </c>
      <c r="BF16" s="113">
        <f>HLOOKUP($F$5, Scenarios!$G$7:$U$27, MATCH($B$16, Scenarios!$C$7:$C$28, FALSE), FALSE)</f>
        <v>145.19999999999999</v>
      </c>
      <c r="BG16" s="113">
        <f>HLOOKUP($F$5, Scenarios!$G$7:$U$27, MATCH($B$16, Scenarios!$C$7:$C$28, FALSE), FALSE)</f>
        <v>145.19999999999999</v>
      </c>
      <c r="BH16" s="113">
        <f>HLOOKUP($F$5, Scenarios!$G$7:$U$27, MATCH($B$16, Scenarios!$C$7:$C$28, FALSE), FALSE)</f>
        <v>145.19999999999999</v>
      </c>
      <c r="BI16" s="113">
        <f>HLOOKUP($F$5, Scenarios!$G$7:$U$27, MATCH($B$16, Scenarios!$C$7:$C$28, FALSE), FALSE)</f>
        <v>145.19999999999999</v>
      </c>
      <c r="BJ16" s="113">
        <f>HLOOKUP($F$5, Scenarios!$G$7:$U$27, MATCH($B$16, Scenarios!$C$7:$C$28, FALSE), FALSE)</f>
        <v>145.19999999999999</v>
      </c>
      <c r="BK16" s="113">
        <f>HLOOKUP($F$5, Scenarios!$G$7:$U$27, MATCH($B$16, Scenarios!$C$7:$C$28, FALSE), FALSE)</f>
        <v>145.19999999999999</v>
      </c>
      <c r="BL16" s="113">
        <f>HLOOKUP($F$5, Scenarios!$G$7:$U$27, MATCH($B$16, Scenarios!$C$7:$C$28, FALSE), FALSE)</f>
        <v>145.19999999999999</v>
      </c>
      <c r="BM16" s="113">
        <f>HLOOKUP($F$5, Scenarios!$G$7:$U$27, MATCH($B$16, Scenarios!$C$7:$C$28, FALSE), FALSE)</f>
        <v>145.19999999999999</v>
      </c>
    </row>
    <row r="17" spans="1:71" x14ac:dyDescent="0.35">
      <c r="B17" s="4" t="s">
        <v>99</v>
      </c>
      <c r="C17" s="107">
        <f>SUM(E17:BM17)</f>
        <v>5824.2799999999925</v>
      </c>
      <c r="D17" s="5"/>
      <c r="E17" s="5">
        <f>HLOOKUP($F$5, Scenarios!$G$7:$U$27, MATCH($B$17, Scenarios!$C$7:$C$28, FALSE), FALSE)</f>
        <v>95.48</v>
      </c>
      <c r="F17" s="5">
        <f>HLOOKUP($F$5, Scenarios!$G$7:$U$27, MATCH($B$17, Scenarios!$C$7:$C$28, FALSE), FALSE)</f>
        <v>95.48</v>
      </c>
      <c r="G17" s="5">
        <f>HLOOKUP($F$5, Scenarios!$G$7:$U$27, MATCH($B$17, Scenarios!$C$7:$C$28, FALSE), FALSE)</f>
        <v>95.48</v>
      </c>
      <c r="H17" s="5">
        <f>HLOOKUP($F$5, Scenarios!$G$7:$U$27, MATCH($B$17, Scenarios!$C$7:$C$28, FALSE), FALSE)</f>
        <v>95.48</v>
      </c>
      <c r="I17" s="5">
        <f>HLOOKUP($F$5, Scenarios!$G$7:$U$27, MATCH($B$17, Scenarios!$C$7:$C$28, FALSE), FALSE)</f>
        <v>95.48</v>
      </c>
      <c r="J17" s="5">
        <f>HLOOKUP($F$5, Scenarios!$G$7:$U$27, MATCH($B$17, Scenarios!$C$7:$C$28, FALSE), FALSE)</f>
        <v>95.48</v>
      </c>
      <c r="K17" s="5">
        <f>HLOOKUP($F$5, Scenarios!$G$7:$U$27, MATCH($B$17, Scenarios!$C$7:$C$28, FALSE), FALSE)</f>
        <v>95.48</v>
      </c>
      <c r="L17" s="5">
        <f>HLOOKUP($F$5, Scenarios!$G$7:$U$27, MATCH($B$17, Scenarios!$C$7:$C$28, FALSE), FALSE)</f>
        <v>95.48</v>
      </c>
      <c r="M17" s="5">
        <f>HLOOKUP($F$5, Scenarios!$G$7:$U$27, MATCH($B$17, Scenarios!$C$7:$C$28, FALSE), FALSE)</f>
        <v>95.48</v>
      </c>
      <c r="N17" s="5">
        <f>HLOOKUP($F$5, Scenarios!$G$7:$U$27, MATCH($B$17, Scenarios!$C$7:$C$28, FALSE), FALSE)</f>
        <v>95.48</v>
      </c>
      <c r="O17" s="5">
        <f>HLOOKUP($F$5, Scenarios!$G$7:$U$27, MATCH($B$17, Scenarios!$C$7:$C$28, FALSE), FALSE)</f>
        <v>95.48</v>
      </c>
      <c r="P17" s="5">
        <f>HLOOKUP($F$5, Scenarios!$G$7:$U$27, MATCH($B$17, Scenarios!$C$7:$C$28, FALSE), FALSE)</f>
        <v>95.48</v>
      </c>
      <c r="Q17" s="5">
        <f>HLOOKUP($F$5, Scenarios!$G$7:$U$27, MATCH($B$17, Scenarios!$C$7:$C$28, FALSE), FALSE)</f>
        <v>95.48</v>
      </c>
      <c r="R17" s="5">
        <f>HLOOKUP($F$5, Scenarios!$G$7:$U$27, MATCH($B$17, Scenarios!$C$7:$C$28, FALSE), FALSE)</f>
        <v>95.48</v>
      </c>
      <c r="S17" s="5">
        <f>HLOOKUP($F$5, Scenarios!$G$7:$U$27, MATCH($B$17, Scenarios!$C$7:$C$28, FALSE), FALSE)</f>
        <v>95.48</v>
      </c>
      <c r="T17" s="5">
        <f>HLOOKUP($F$5, Scenarios!$G$7:$U$27, MATCH($B$17, Scenarios!$C$7:$C$28, FALSE), FALSE)</f>
        <v>95.48</v>
      </c>
      <c r="U17" s="5">
        <f>HLOOKUP($F$5, Scenarios!$G$7:$U$27, MATCH($B$17, Scenarios!$C$7:$C$28, FALSE), FALSE)</f>
        <v>95.48</v>
      </c>
      <c r="V17" s="5">
        <f>HLOOKUP($F$5, Scenarios!$G$7:$U$27, MATCH($B$17, Scenarios!$C$7:$C$28, FALSE), FALSE)</f>
        <v>95.48</v>
      </c>
      <c r="W17" s="5">
        <f>HLOOKUP($F$5, Scenarios!$G$7:$U$27, MATCH($B$17, Scenarios!$C$7:$C$28, FALSE), FALSE)</f>
        <v>95.48</v>
      </c>
      <c r="X17" s="5">
        <f>HLOOKUP($F$5, Scenarios!$G$7:$U$27, MATCH($B$17, Scenarios!$C$7:$C$28, FALSE), FALSE)</f>
        <v>95.48</v>
      </c>
      <c r="Y17" s="5">
        <f>HLOOKUP($F$5, Scenarios!$G$7:$U$27, MATCH($B$17, Scenarios!$C$7:$C$28, FALSE), FALSE)</f>
        <v>95.48</v>
      </c>
      <c r="Z17" s="5">
        <f>HLOOKUP($F$5, Scenarios!$G$7:$U$27, MATCH($B$17, Scenarios!$C$7:$C$28, FALSE), FALSE)</f>
        <v>95.48</v>
      </c>
      <c r="AA17" s="5">
        <f>HLOOKUP($F$5, Scenarios!$G$7:$U$27, MATCH($B$17, Scenarios!$C$7:$C$28, FALSE), FALSE)</f>
        <v>95.48</v>
      </c>
      <c r="AB17" s="5">
        <f>HLOOKUP($F$5, Scenarios!$G$7:$U$27, MATCH($B$17, Scenarios!$C$7:$C$28, FALSE), FALSE)</f>
        <v>95.48</v>
      </c>
      <c r="AC17" s="5">
        <f>HLOOKUP($F$5, Scenarios!$G$7:$U$27, MATCH($B$17, Scenarios!$C$7:$C$28, FALSE), FALSE)</f>
        <v>95.48</v>
      </c>
      <c r="AD17" s="5">
        <f>HLOOKUP($F$5, Scenarios!$G$7:$U$27, MATCH($B$17, Scenarios!$C$7:$C$28, FALSE), FALSE)</f>
        <v>95.48</v>
      </c>
      <c r="AE17" s="5">
        <f>HLOOKUP($F$5, Scenarios!$G$7:$U$27, MATCH($B$17, Scenarios!$C$7:$C$28, FALSE), FALSE)</f>
        <v>95.48</v>
      </c>
      <c r="AF17" s="5">
        <f>HLOOKUP($F$5, Scenarios!$G$7:$U$27, MATCH($B$17, Scenarios!$C$7:$C$28, FALSE), FALSE)</f>
        <v>95.48</v>
      </c>
      <c r="AG17" s="5">
        <f>HLOOKUP($F$5, Scenarios!$G$7:$U$27, MATCH($B$17, Scenarios!$C$7:$C$28, FALSE), FALSE)</f>
        <v>95.48</v>
      </c>
      <c r="AH17" s="5">
        <f>HLOOKUP($F$5, Scenarios!$G$7:$U$27, MATCH($B$17, Scenarios!$C$7:$C$28, FALSE), FALSE)</f>
        <v>95.48</v>
      </c>
      <c r="AI17" s="5">
        <f>HLOOKUP($F$5, Scenarios!$G$7:$U$27, MATCH($B$17, Scenarios!$C$7:$C$28, FALSE), FALSE)</f>
        <v>95.48</v>
      </c>
      <c r="AJ17" s="5">
        <f>HLOOKUP($F$5, Scenarios!$G$7:$U$27, MATCH($B$17, Scenarios!$C$7:$C$28, FALSE), FALSE)</f>
        <v>95.48</v>
      </c>
      <c r="AK17" s="5">
        <f>HLOOKUP($F$5, Scenarios!$G$7:$U$27, MATCH($B$17, Scenarios!$C$7:$C$28, FALSE), FALSE)</f>
        <v>95.48</v>
      </c>
      <c r="AL17" s="5">
        <f>HLOOKUP($F$5, Scenarios!$G$7:$U$27, MATCH($B$17, Scenarios!$C$7:$C$28, FALSE), FALSE)</f>
        <v>95.48</v>
      </c>
      <c r="AM17" s="5">
        <f>HLOOKUP($F$5, Scenarios!$G$7:$U$27, MATCH($B$17, Scenarios!$C$7:$C$28, FALSE), FALSE)</f>
        <v>95.48</v>
      </c>
      <c r="AN17" s="5">
        <f>HLOOKUP($F$5, Scenarios!$G$7:$U$27, MATCH($B$17, Scenarios!$C$7:$C$28, FALSE), FALSE)</f>
        <v>95.48</v>
      </c>
      <c r="AO17" s="5">
        <f>HLOOKUP($F$5, Scenarios!$G$7:$U$27, MATCH($B$17, Scenarios!$C$7:$C$28, FALSE), FALSE)</f>
        <v>95.48</v>
      </c>
      <c r="AP17" s="5">
        <f>HLOOKUP($F$5, Scenarios!$G$7:$U$27, MATCH($B$17, Scenarios!$C$7:$C$28, FALSE), FALSE)</f>
        <v>95.48</v>
      </c>
      <c r="AQ17" s="5">
        <f>HLOOKUP($F$5, Scenarios!$G$7:$U$27, MATCH($B$17, Scenarios!$C$7:$C$28, FALSE), FALSE)</f>
        <v>95.48</v>
      </c>
      <c r="AR17" s="5">
        <f>HLOOKUP($F$5, Scenarios!$G$7:$U$27, MATCH($B$17, Scenarios!$C$7:$C$28, FALSE), FALSE)</f>
        <v>95.48</v>
      </c>
      <c r="AS17" s="5">
        <f>HLOOKUP($F$5, Scenarios!$G$7:$U$27, MATCH($B$17, Scenarios!$C$7:$C$28, FALSE), FALSE)</f>
        <v>95.48</v>
      </c>
      <c r="AT17" s="5">
        <f>HLOOKUP($F$5, Scenarios!$G$7:$U$27, MATCH($B$17, Scenarios!$C$7:$C$28, FALSE), FALSE)</f>
        <v>95.48</v>
      </c>
      <c r="AU17" s="5">
        <f>HLOOKUP($F$5, Scenarios!$G$7:$U$27, MATCH($B$17, Scenarios!$C$7:$C$28, FALSE), FALSE)</f>
        <v>95.48</v>
      </c>
      <c r="AV17" s="5">
        <f>HLOOKUP($F$5, Scenarios!$G$7:$U$27, MATCH($B$17, Scenarios!$C$7:$C$28, FALSE), FALSE)</f>
        <v>95.48</v>
      </c>
      <c r="AW17" s="5">
        <f>HLOOKUP($F$5, Scenarios!$G$7:$U$27, MATCH($B$17, Scenarios!$C$7:$C$28, FALSE), FALSE)</f>
        <v>95.48</v>
      </c>
      <c r="AX17" s="5">
        <f>HLOOKUP($F$5, Scenarios!$G$7:$U$27, MATCH($B$17, Scenarios!$C$7:$C$28, FALSE), FALSE)</f>
        <v>95.48</v>
      </c>
      <c r="AY17" s="5">
        <f>HLOOKUP($F$5, Scenarios!$G$7:$U$27, MATCH($B$17, Scenarios!$C$7:$C$28, FALSE), FALSE)</f>
        <v>95.48</v>
      </c>
      <c r="AZ17" s="5">
        <f>HLOOKUP($F$5, Scenarios!$G$7:$U$27, MATCH($B$17, Scenarios!$C$7:$C$28, FALSE), FALSE)</f>
        <v>95.48</v>
      </c>
      <c r="BA17" s="5">
        <f>HLOOKUP($F$5, Scenarios!$G$7:$U$27, MATCH($B$17, Scenarios!$C$7:$C$28, FALSE), FALSE)</f>
        <v>95.48</v>
      </c>
      <c r="BB17" s="5">
        <f>HLOOKUP($F$5, Scenarios!$G$7:$U$27, MATCH($B$17, Scenarios!$C$7:$C$28, FALSE), FALSE)</f>
        <v>95.48</v>
      </c>
      <c r="BC17" s="5">
        <f>HLOOKUP($F$5, Scenarios!$G$7:$U$27, MATCH($B$17, Scenarios!$C$7:$C$28, FALSE), FALSE)</f>
        <v>95.48</v>
      </c>
      <c r="BD17" s="5">
        <f>HLOOKUP($F$5, Scenarios!$G$7:$U$27, MATCH($B$17, Scenarios!$C$7:$C$28, FALSE), FALSE)</f>
        <v>95.48</v>
      </c>
      <c r="BE17" s="5">
        <f>HLOOKUP($F$5, Scenarios!$G$7:$U$27, MATCH($B$17, Scenarios!$C$7:$C$28, FALSE), FALSE)</f>
        <v>95.48</v>
      </c>
      <c r="BF17" s="5">
        <f>HLOOKUP($F$5, Scenarios!$G$7:$U$27, MATCH($B$17, Scenarios!$C$7:$C$28, FALSE), FALSE)</f>
        <v>95.48</v>
      </c>
      <c r="BG17" s="5">
        <f>HLOOKUP($F$5, Scenarios!$G$7:$U$27, MATCH($B$17, Scenarios!$C$7:$C$28, FALSE), FALSE)</f>
        <v>95.48</v>
      </c>
      <c r="BH17" s="5">
        <f>HLOOKUP($F$5, Scenarios!$G$7:$U$27, MATCH($B$17, Scenarios!$C$7:$C$28, FALSE), FALSE)</f>
        <v>95.48</v>
      </c>
      <c r="BI17" s="5">
        <f>HLOOKUP($F$5, Scenarios!$G$7:$U$27, MATCH($B$17, Scenarios!$C$7:$C$28, FALSE), FALSE)</f>
        <v>95.48</v>
      </c>
      <c r="BJ17" s="5">
        <f>HLOOKUP($F$5, Scenarios!$G$7:$U$27, MATCH($B$17, Scenarios!$C$7:$C$28, FALSE), FALSE)</f>
        <v>95.48</v>
      </c>
      <c r="BK17" s="5">
        <f>HLOOKUP($F$5, Scenarios!$G$7:$U$27, MATCH($B$17, Scenarios!$C$7:$C$28, FALSE), FALSE)</f>
        <v>95.48</v>
      </c>
      <c r="BL17" s="5">
        <f>HLOOKUP($F$5, Scenarios!$G$7:$U$27, MATCH($B$17, Scenarios!$C$7:$C$28, FALSE), FALSE)</f>
        <v>95.48</v>
      </c>
      <c r="BM17" s="5">
        <f>HLOOKUP($F$5, Scenarios!$G$7:$U$27, MATCH($B$17, Scenarios!$C$7:$C$28, FALSE), FALSE)</f>
        <v>95.48</v>
      </c>
      <c r="BN17" s="5"/>
      <c r="BO17" s="5"/>
      <c r="BP17" s="5"/>
      <c r="BQ17" s="5"/>
      <c r="BR17" s="5"/>
      <c r="BS17" s="5"/>
    </row>
    <row r="18" spans="1:71" x14ac:dyDescent="0.35">
      <c r="B18" s="5"/>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121" t="s">
        <v>100</v>
      </c>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18" customFormat="1" x14ac:dyDescent="0.35">
      <c r="A20" s="4"/>
      <c r="B20" s="120" t="s">
        <v>101</v>
      </c>
      <c r="C20" s="122"/>
      <c r="D20" s="123"/>
      <c r="E20" s="124">
        <f>HLOOKUP($F$5, Scenarios!$G$7:U29, MATCH($B$20, Scenarios!$C$7:$C$28, FALSE), FALSE)</f>
        <v>158</v>
      </c>
      <c r="F20" s="124">
        <f>E20*(1+Scenarios!$Q$32)</f>
        <v>158</v>
      </c>
      <c r="G20" s="124">
        <f>F20*(1+Scenarios!$Q$32)</f>
        <v>158</v>
      </c>
      <c r="H20" s="124">
        <f>G20*(1+Scenarios!$Q$32)</f>
        <v>158</v>
      </c>
      <c r="I20" s="124">
        <f>H20*(1+Scenarios!$Q$32)</f>
        <v>158</v>
      </c>
      <c r="J20" s="124">
        <f>I20*(1+Scenarios!$Q$32)</f>
        <v>158</v>
      </c>
      <c r="K20" s="124">
        <f>J20*(1+Scenarios!$Q$32)</f>
        <v>158</v>
      </c>
      <c r="L20" s="124">
        <f>K20*(1+Scenarios!$Q$32)</f>
        <v>158</v>
      </c>
      <c r="M20" s="124">
        <f>L20*(1+Scenarios!$Q$32)</f>
        <v>158</v>
      </c>
      <c r="N20" s="124">
        <f>M20*(1+Scenarios!$Q$32)</f>
        <v>158</v>
      </c>
      <c r="O20" s="124">
        <f>N20*(1+Scenarios!$Q$32)</f>
        <v>158</v>
      </c>
      <c r="P20" s="124">
        <f>O20*(1+Scenarios!$Q$32)</f>
        <v>158</v>
      </c>
      <c r="Q20" s="124">
        <f>P20*(1+Scenarios!$Q$32)</f>
        <v>158</v>
      </c>
      <c r="R20" s="124">
        <f>Q20*(1+Scenarios!$Q$32)</f>
        <v>158</v>
      </c>
      <c r="S20" s="124">
        <f>R20*(1+Scenarios!$Q$32)</f>
        <v>158</v>
      </c>
      <c r="T20" s="124">
        <f>S20*(1+Scenarios!$Q$32)</f>
        <v>158</v>
      </c>
      <c r="U20" s="124">
        <f>T20*(1+Scenarios!$Q$32)</f>
        <v>158</v>
      </c>
      <c r="V20" s="124">
        <f>U20*(1+Scenarios!$Q$32)</f>
        <v>158</v>
      </c>
      <c r="W20" s="124">
        <f>V20*(1+Scenarios!$Q$32)</f>
        <v>158</v>
      </c>
      <c r="X20" s="124">
        <f>W20*(1+Scenarios!$Q$32)</f>
        <v>158</v>
      </c>
      <c r="Y20" s="124">
        <f>X20*(1+Scenarios!$Q$32)</f>
        <v>158</v>
      </c>
      <c r="Z20" s="124">
        <f>Y20*(1+Scenarios!$Q$32)</f>
        <v>158</v>
      </c>
      <c r="AA20" s="124">
        <f>Z20*(1+Scenarios!$Q$32)</f>
        <v>158</v>
      </c>
      <c r="AB20" s="124">
        <f>AA20*(1+Scenarios!$Q$32)</f>
        <v>158</v>
      </c>
      <c r="AC20" s="124">
        <f>AB20*(1+Scenarios!$Q$32)</f>
        <v>158</v>
      </c>
      <c r="AD20" s="124">
        <f>AC20*(1+Scenarios!$Q$32)</f>
        <v>158</v>
      </c>
      <c r="AE20" s="124">
        <f>AD20*(1+Scenarios!$Q$32)</f>
        <v>158</v>
      </c>
      <c r="AF20" s="124">
        <f>AE20*(1+Scenarios!$Q$32)</f>
        <v>158</v>
      </c>
      <c r="AG20" s="124">
        <f>AF20*(1+Scenarios!$Q$32)</f>
        <v>158</v>
      </c>
      <c r="AH20" s="124">
        <f>AG20*(1+Scenarios!$Q$32)</f>
        <v>158</v>
      </c>
      <c r="AI20" s="124">
        <f>AH20*(1+Scenarios!$Q$32)</f>
        <v>158</v>
      </c>
      <c r="AJ20" s="124">
        <f>AI20*(1+Scenarios!$Q$32)</f>
        <v>158</v>
      </c>
      <c r="AK20" s="124">
        <f>AJ20*(1+Scenarios!$Q$32)</f>
        <v>158</v>
      </c>
      <c r="AL20" s="124">
        <f>AK20*(1+Scenarios!$Q$32)</f>
        <v>158</v>
      </c>
      <c r="AM20" s="124">
        <f>AL20*(1+Scenarios!$Q$32)</f>
        <v>158</v>
      </c>
      <c r="AN20" s="124">
        <f>AM20*(1+Scenarios!$Q$32)</f>
        <v>158</v>
      </c>
      <c r="AO20" s="124">
        <f>AN20*(1+Scenarios!$Q$32)</f>
        <v>158</v>
      </c>
      <c r="AP20" s="124">
        <f>AO20*(1+Scenarios!$Q$32)</f>
        <v>158</v>
      </c>
      <c r="AQ20" s="124">
        <f>AP20*(1+Scenarios!$Q$32)</f>
        <v>158</v>
      </c>
      <c r="AR20" s="124">
        <f>AQ20*(1+Scenarios!$Q$32)</f>
        <v>158</v>
      </c>
      <c r="AS20" s="124">
        <f>AR20*(1+Scenarios!$Q$32)</f>
        <v>158</v>
      </c>
      <c r="AT20" s="124">
        <f>AS20*(1+Scenarios!$Q$32)</f>
        <v>158</v>
      </c>
      <c r="AU20" s="124">
        <f>AT20*(1+Scenarios!$Q$32)</f>
        <v>158</v>
      </c>
      <c r="AV20" s="124">
        <f>AU20*(1+Scenarios!$Q$32)</f>
        <v>158</v>
      </c>
      <c r="AW20" s="124">
        <f>AV20*(1+Scenarios!$Q$32)</f>
        <v>158</v>
      </c>
      <c r="AX20" s="124">
        <f>AW20*(1+Scenarios!$Q$32)</f>
        <v>158</v>
      </c>
      <c r="AY20" s="124">
        <f>AX20*(1+Scenarios!$Q$32)</f>
        <v>158</v>
      </c>
      <c r="AZ20" s="124">
        <f>AY20*(1+Scenarios!$Q$32)</f>
        <v>158</v>
      </c>
      <c r="BA20" s="124">
        <f>AZ20*(1+Scenarios!$Q$32)</f>
        <v>158</v>
      </c>
      <c r="BB20" s="124">
        <f>BA20*(1+Scenarios!$Q$32)</f>
        <v>158</v>
      </c>
      <c r="BC20" s="124">
        <f>BB20*(1+Scenarios!$Q$32)</f>
        <v>158</v>
      </c>
      <c r="BD20" s="124">
        <f>BC20*(1+Scenarios!$Q$32)</f>
        <v>158</v>
      </c>
      <c r="BE20" s="124">
        <f>BD20*(1+Scenarios!$Q$32)</f>
        <v>158</v>
      </c>
      <c r="BF20" s="124">
        <f>BE20*(1+Scenarios!$Q$32)</f>
        <v>158</v>
      </c>
      <c r="BG20" s="124">
        <f>BF20*(1+Scenarios!$Q$32)</f>
        <v>158</v>
      </c>
      <c r="BH20" s="124">
        <f>BG20*(1+Scenarios!$Q$32)</f>
        <v>158</v>
      </c>
      <c r="BI20" s="124">
        <f>BH20*(1+Scenarios!$Q$32)</f>
        <v>158</v>
      </c>
      <c r="BJ20" s="124">
        <f>BI20*(1+Scenarios!$Q$32)</f>
        <v>158</v>
      </c>
      <c r="BK20" s="124">
        <f>BJ20*(1+Scenarios!$Q$32)</f>
        <v>158</v>
      </c>
      <c r="BL20" s="124">
        <f>BK20*(1+Scenarios!$Q$32)</f>
        <v>158</v>
      </c>
      <c r="BM20" s="124">
        <f>BL20*(1+Scenarios!$Q$32)</f>
        <v>158</v>
      </c>
      <c r="BN20" s="124"/>
      <c r="BO20" s="124"/>
      <c r="BP20" s="124"/>
      <c r="BQ20" s="124"/>
      <c r="BR20" s="124"/>
      <c r="BS20" s="124"/>
    </row>
    <row r="21" spans="1:71" s="23" customFormat="1" x14ac:dyDescent="0.35">
      <c r="A21" s="129"/>
      <c r="B21" s="47" t="s">
        <v>102</v>
      </c>
      <c r="C21" s="107"/>
      <c r="E21" s="5">
        <f>HLOOKUP($F$5, Scenarios!$G$7:U29, MATCH($B$21, Scenarios!$C$7:$C$28, FALSE), FALSE)</f>
        <v>50</v>
      </c>
      <c r="F21" s="5">
        <f>E21*(1+Scenarios!$Q$32)</f>
        <v>50</v>
      </c>
      <c r="G21" s="5">
        <f>F21*(1+Scenarios!$Q$32)</f>
        <v>50</v>
      </c>
      <c r="H21" s="5">
        <f>G21*(1+Scenarios!$Q$32)</f>
        <v>50</v>
      </c>
      <c r="I21" s="5">
        <f>H21*(1+Scenarios!$Q$32)</f>
        <v>50</v>
      </c>
      <c r="J21" s="5">
        <f>I21*(1+Scenarios!$Q$32)</f>
        <v>50</v>
      </c>
      <c r="K21" s="5">
        <f>J21*(1+Scenarios!$Q$32)</f>
        <v>50</v>
      </c>
      <c r="L21" s="5">
        <f>K21*(1+Scenarios!$Q$32)</f>
        <v>50</v>
      </c>
      <c r="M21" s="5">
        <f>L21*(1+Scenarios!$Q$32)</f>
        <v>50</v>
      </c>
      <c r="N21" s="5">
        <f>M21*(1+Scenarios!$Q$32)</f>
        <v>50</v>
      </c>
      <c r="O21" s="5">
        <f>N21*(1+Scenarios!$Q$32)</f>
        <v>50</v>
      </c>
      <c r="P21" s="5">
        <f>O21*(1+Scenarios!$Q$32)</f>
        <v>50</v>
      </c>
      <c r="Q21" s="5">
        <f>P21*(1+Scenarios!$Q$32)</f>
        <v>50</v>
      </c>
      <c r="R21" s="5">
        <f>Q21*(1+Scenarios!$Q$32)</f>
        <v>50</v>
      </c>
      <c r="S21" s="5">
        <f>R21*(1+Scenarios!$Q$32)</f>
        <v>50</v>
      </c>
      <c r="T21" s="5">
        <f>S21*(1+Scenarios!$Q$32)</f>
        <v>50</v>
      </c>
      <c r="U21" s="5">
        <f>T21*(1+Scenarios!$Q$32)</f>
        <v>50</v>
      </c>
      <c r="V21" s="5">
        <f>U21*(1+Scenarios!$Q$32)</f>
        <v>50</v>
      </c>
      <c r="W21" s="5">
        <f>V21*(1+Scenarios!$Q$32)</f>
        <v>50</v>
      </c>
      <c r="X21" s="5">
        <f>W21*(1+Scenarios!$Q$32)</f>
        <v>50</v>
      </c>
      <c r="Y21" s="5">
        <f>X21*(1+Scenarios!$Q$32)</f>
        <v>50</v>
      </c>
      <c r="Z21" s="5">
        <f>Y21*(1+Scenarios!$Q$32)</f>
        <v>50</v>
      </c>
      <c r="AA21" s="5">
        <f>Z21*(1+Scenarios!$Q$32)</f>
        <v>50</v>
      </c>
      <c r="AB21" s="5">
        <f>AA21*(1+Scenarios!$Q$32)</f>
        <v>50</v>
      </c>
      <c r="AC21" s="5">
        <f>AB21*(1+Scenarios!$Q$32)</f>
        <v>50</v>
      </c>
      <c r="AD21" s="5">
        <f>AC21*(1+Scenarios!$Q$32)</f>
        <v>50</v>
      </c>
      <c r="AE21" s="5">
        <f>AD21*(1+Scenarios!$Q$32)</f>
        <v>50</v>
      </c>
      <c r="AF21" s="5">
        <f>AE21*(1+Scenarios!$Q$32)</f>
        <v>50</v>
      </c>
      <c r="AG21" s="5">
        <f>AF21*(1+Scenarios!$Q$32)</f>
        <v>50</v>
      </c>
      <c r="AH21" s="5">
        <f>AG21*(1+Scenarios!$Q$32)</f>
        <v>50</v>
      </c>
      <c r="AI21" s="5">
        <f>AH21*(1+Scenarios!$Q$32)</f>
        <v>50</v>
      </c>
      <c r="AJ21" s="5">
        <f>AI21*(1+Scenarios!$Q$32)</f>
        <v>50</v>
      </c>
      <c r="AK21" s="5">
        <f>AJ21*(1+Scenarios!$Q$32)</f>
        <v>50</v>
      </c>
      <c r="AL21" s="5">
        <f>AK21*(1+Scenarios!$Q$32)</f>
        <v>50</v>
      </c>
      <c r="AM21" s="5">
        <f>AL21*(1+Scenarios!$Q$32)</f>
        <v>50</v>
      </c>
      <c r="AN21" s="5">
        <f>AM21*(1+Scenarios!$Q$32)</f>
        <v>50</v>
      </c>
      <c r="AO21" s="5">
        <f>AN21*(1+Scenarios!$Q$32)</f>
        <v>50</v>
      </c>
      <c r="AP21" s="5">
        <f>AO21*(1+Scenarios!$Q$32)</f>
        <v>50</v>
      </c>
      <c r="AQ21" s="5">
        <f>AP21*(1+Scenarios!$Q$32)</f>
        <v>50</v>
      </c>
      <c r="AR21" s="5">
        <f>AQ21*(1+Scenarios!$Q$32)</f>
        <v>50</v>
      </c>
      <c r="AS21" s="5">
        <f>AR21*(1+Scenarios!$Q$32)</f>
        <v>50</v>
      </c>
      <c r="AT21" s="5">
        <f>AS21*(1+Scenarios!$Q$32)</f>
        <v>50</v>
      </c>
      <c r="AU21" s="5">
        <f>AT21*(1+Scenarios!$Q$32)</f>
        <v>50</v>
      </c>
      <c r="AV21" s="5">
        <f>AU21*(1+Scenarios!$Q$32)</f>
        <v>50</v>
      </c>
      <c r="AW21" s="5">
        <f>AV21*(1+Scenarios!$Q$32)</f>
        <v>50</v>
      </c>
      <c r="AX21" s="5">
        <f>AW21*(1+Scenarios!$Q$32)</f>
        <v>50</v>
      </c>
      <c r="AY21" s="5">
        <f>AX21*(1+Scenarios!$Q$32)</f>
        <v>50</v>
      </c>
      <c r="AZ21" s="5">
        <f>AY21*(1+Scenarios!$Q$32)</f>
        <v>50</v>
      </c>
      <c r="BA21" s="5">
        <f>AZ21*(1+Scenarios!$Q$32)</f>
        <v>50</v>
      </c>
      <c r="BB21" s="5">
        <f>BA21*(1+Scenarios!$Q$32)</f>
        <v>50</v>
      </c>
      <c r="BC21" s="5">
        <f>BB21*(1+Scenarios!$Q$32)</f>
        <v>50</v>
      </c>
      <c r="BD21" s="5">
        <f>BC21*(1+Scenarios!$Q$32)</f>
        <v>50</v>
      </c>
      <c r="BE21" s="5">
        <f>BD21*(1+Scenarios!$Q$32)</f>
        <v>50</v>
      </c>
      <c r="BF21" s="5">
        <f>BE21*(1+Scenarios!$Q$32)</f>
        <v>50</v>
      </c>
      <c r="BG21" s="5">
        <f>BF21*(1+Scenarios!$Q$32)</f>
        <v>50</v>
      </c>
      <c r="BH21" s="5">
        <f>BG21*(1+Scenarios!$Q$32)</f>
        <v>50</v>
      </c>
      <c r="BI21" s="5">
        <f>BH21*(1+Scenarios!$Q$32)</f>
        <v>50</v>
      </c>
      <c r="BJ21" s="5">
        <f>BI21*(1+Scenarios!$Q$32)</f>
        <v>50</v>
      </c>
      <c r="BK21" s="5">
        <f>BJ21*(1+Scenarios!$Q$32)</f>
        <v>50</v>
      </c>
      <c r="BL21" s="5">
        <f>BK21*(1+Scenarios!$Q$32)</f>
        <v>50</v>
      </c>
      <c r="BM21" s="5">
        <f>BL21*(1+Scenarios!$Q$32)</f>
        <v>50</v>
      </c>
      <c r="BN21" s="5"/>
      <c r="BO21" s="5"/>
      <c r="BP21" s="5"/>
      <c r="BQ21" s="5"/>
      <c r="BR21" s="5"/>
      <c r="BS21" s="5"/>
    </row>
    <row r="22" spans="1:71" s="23" customFormat="1" x14ac:dyDescent="0.35">
      <c r="A22" s="129"/>
      <c r="B22" s="47" t="s">
        <v>103</v>
      </c>
      <c r="C22" s="107"/>
      <c r="E22" s="5">
        <f>HLOOKUP($F$5, Scenarios!$G$7:U29, MATCH($B$22, Scenarios!$C$7:$C$28, FALSE), FALSE)</f>
        <v>80</v>
      </c>
      <c r="F22" s="5">
        <f>HLOOKUP($F$5, Scenarios!$G$7:O29, MATCH($B$22, Scenarios!$C$7:$C$28, FALSE), FALSE)</f>
        <v>80</v>
      </c>
      <c r="G22" s="5">
        <f>HLOOKUP($F$5, Scenarios!$G$7:P29, MATCH($B$22, Scenarios!$C$7:$C$28, FALSE), FALSE)</f>
        <v>80</v>
      </c>
      <c r="H22" s="5">
        <f>HLOOKUP($F$5, Scenarios!$G$7:U29, MATCH($B$22, Scenarios!$C$7:$C$28, FALSE), FALSE)</f>
        <v>80</v>
      </c>
      <c r="I22" s="5">
        <f>HLOOKUP($F$5, Scenarios!$G$7:K29, MATCH($B$22, Scenarios!$C$7:$C$28, FALSE), FALSE)</f>
        <v>80</v>
      </c>
      <c r="J22" s="5">
        <f>HLOOKUP($F$5, Scenarios!$G$7:L29, MATCH($B$22, Scenarios!$C$7:$C$28, FALSE), FALSE)</f>
        <v>80</v>
      </c>
      <c r="K22" s="5">
        <f>HLOOKUP($F$5, Scenarios!$G$7:U29, MATCH($B$22, Scenarios!$C$7:$C$28, FALSE), FALSE)</f>
        <v>80</v>
      </c>
      <c r="L22" s="5">
        <f>HLOOKUP($F$5, Scenarios!$G$7:U29, MATCH($B$22, Scenarios!$C$7:$C$28, FALSE), FALSE)</f>
        <v>80</v>
      </c>
      <c r="M22" s="5">
        <f>HLOOKUP($F$5, Scenarios!$G$7:U29, MATCH($B$22, Scenarios!$C$7:$C$28, FALSE), FALSE)</f>
        <v>80</v>
      </c>
      <c r="N22" s="5">
        <f>HLOOKUP($F$5, Scenarios!$G$7:U29, MATCH($B$22, Scenarios!$C$7:$C$28, FALSE), FALSE)</f>
        <v>80</v>
      </c>
      <c r="O22" s="5">
        <f>HLOOKUP($F$5, Scenarios!$G$7:V29, MATCH($B$22, Scenarios!$C$7:$C$28, FALSE), FALSE)</f>
        <v>80</v>
      </c>
      <c r="P22" s="5">
        <f>HLOOKUP($F$5, Scenarios!$G$7:W29, MATCH($B$22, Scenarios!$C$7:$C$28, FALSE), FALSE)</f>
        <v>80</v>
      </c>
      <c r="Q22" s="5">
        <f>HLOOKUP($F$5, Scenarios!$G$7:X29, MATCH($B$22, Scenarios!$C$7:$C$28, FALSE), FALSE)</f>
        <v>80</v>
      </c>
      <c r="R22" s="5">
        <f>HLOOKUP($F$5, Scenarios!$G$7:Y29, MATCH($B$22, Scenarios!$C$7:$C$28, FALSE), FALSE)</f>
        <v>80</v>
      </c>
      <c r="S22" s="5">
        <f>HLOOKUP($F$5, Scenarios!$G$7:Z29, MATCH($B$22, Scenarios!$C$7:$C$28, FALSE), FALSE)</f>
        <v>80</v>
      </c>
      <c r="T22" s="5">
        <f>HLOOKUP($F$5, Scenarios!$G$7:AA29, MATCH($B$22, Scenarios!$C$7:$C$28, FALSE), FALSE)</f>
        <v>80</v>
      </c>
      <c r="U22" s="5">
        <f>HLOOKUP($F$5, Scenarios!$G$7:AB29, MATCH($B$22, Scenarios!$C$7:$C$28, FALSE), FALSE)</f>
        <v>80</v>
      </c>
      <c r="V22" s="5">
        <f>HLOOKUP($F$5, Scenarios!$G$7:AC29, MATCH($B$22, Scenarios!$C$7:$C$28, FALSE), FALSE)</f>
        <v>80</v>
      </c>
      <c r="W22" s="5">
        <f>HLOOKUP($F$5, Scenarios!$G$7:AD29, MATCH($B$22, Scenarios!$C$7:$C$28, FALSE), FALSE)</f>
        <v>80</v>
      </c>
      <c r="X22" s="5">
        <f>HLOOKUP($F$5, Scenarios!$G$7:AE29, MATCH($B$22, Scenarios!$C$7:$C$28, FALSE), FALSE)</f>
        <v>80</v>
      </c>
      <c r="Y22" s="5">
        <f>HLOOKUP($F$5, Scenarios!$G$7:AF29, MATCH($B$22, Scenarios!$C$7:$C$28, FALSE), FALSE)</f>
        <v>80</v>
      </c>
      <c r="Z22" s="5">
        <f>HLOOKUP($F$5, Scenarios!$G$7:AG29, MATCH($B$22, Scenarios!$C$7:$C$28, FALSE), FALSE)</f>
        <v>80</v>
      </c>
      <c r="AA22" s="5">
        <f>HLOOKUP($F$5, Scenarios!$G$7:AH29, MATCH($B$22, Scenarios!$C$7:$C$28, FALSE), FALSE)</f>
        <v>80</v>
      </c>
      <c r="AB22" s="5">
        <f>HLOOKUP($F$5, Scenarios!$G$7:AI29, MATCH($B$22, Scenarios!$C$7:$C$28, FALSE), FALSE)</f>
        <v>80</v>
      </c>
      <c r="AC22" s="5">
        <f>HLOOKUP($F$5, Scenarios!$G$7:AJ29, MATCH($B$22, Scenarios!$C$7:$C$28, FALSE), FALSE)</f>
        <v>80</v>
      </c>
      <c r="AD22" s="5">
        <f>HLOOKUP($F$5, Scenarios!$G$7:AK29, MATCH($B$22, Scenarios!$C$7:$C$28, FALSE), FALSE)</f>
        <v>80</v>
      </c>
      <c r="AE22" s="5">
        <f>HLOOKUP($F$5, Scenarios!$G$7:AL29, MATCH($B$22, Scenarios!$C$7:$C$28, FALSE), FALSE)</f>
        <v>80</v>
      </c>
      <c r="AF22" s="5">
        <f>HLOOKUP($F$5, Scenarios!$G$7:AM29, MATCH($B$22, Scenarios!$C$7:$C$28, FALSE), FALSE)</f>
        <v>80</v>
      </c>
      <c r="AG22" s="5">
        <f>HLOOKUP($F$5, Scenarios!$G$7:AN29, MATCH($B$22, Scenarios!$C$7:$C$28, FALSE), FALSE)</f>
        <v>80</v>
      </c>
      <c r="AH22" s="5">
        <f>HLOOKUP($F$5, Scenarios!$G$7:AO29, MATCH($B$22, Scenarios!$C$7:$C$28, FALSE), FALSE)</f>
        <v>80</v>
      </c>
      <c r="AI22" s="5">
        <f>HLOOKUP($F$5, Scenarios!$G$7:AP29, MATCH($B$22, Scenarios!$C$7:$C$28, FALSE), FALSE)</f>
        <v>80</v>
      </c>
      <c r="AJ22" s="5">
        <f>HLOOKUP($F$5, Scenarios!$G$7:AQ29, MATCH($B$22, Scenarios!$C$7:$C$28, FALSE), FALSE)</f>
        <v>80</v>
      </c>
      <c r="AK22" s="5">
        <f>HLOOKUP($F$5, Scenarios!$G$7:AR29, MATCH($B$22, Scenarios!$C$7:$C$28, FALSE), FALSE)</f>
        <v>80</v>
      </c>
      <c r="AL22" s="5">
        <f>HLOOKUP($F$5, Scenarios!$G$7:AS29, MATCH($B$22, Scenarios!$C$7:$C$28, FALSE), FALSE)</f>
        <v>80</v>
      </c>
      <c r="AM22" s="5">
        <f>HLOOKUP($F$5, Scenarios!$G$7:AT29, MATCH($B$22, Scenarios!$C$7:$C$28, FALSE), FALSE)</f>
        <v>80</v>
      </c>
      <c r="AN22" s="5">
        <f>HLOOKUP($F$5, Scenarios!$G$7:AU29, MATCH($B$22, Scenarios!$C$7:$C$28, FALSE), FALSE)</f>
        <v>80</v>
      </c>
      <c r="AO22" s="5">
        <f>HLOOKUP($F$5, Scenarios!$G$7:AV29, MATCH($B$22, Scenarios!$C$7:$C$28, FALSE), FALSE)</f>
        <v>80</v>
      </c>
      <c r="AP22" s="5">
        <f>HLOOKUP($F$5, Scenarios!$G$7:AW29, MATCH($B$22, Scenarios!$C$7:$C$28, FALSE), FALSE)</f>
        <v>80</v>
      </c>
      <c r="AQ22" s="5">
        <f>HLOOKUP($F$5, Scenarios!$G$7:AX29, MATCH($B$22, Scenarios!$C$7:$C$28, FALSE), FALSE)</f>
        <v>80</v>
      </c>
      <c r="AR22" s="5">
        <f>HLOOKUP($F$5, Scenarios!$G$7:AY29, MATCH($B$22, Scenarios!$C$7:$C$28, FALSE), FALSE)</f>
        <v>80</v>
      </c>
      <c r="AS22" s="5">
        <f>HLOOKUP($F$5, Scenarios!$G$7:AZ29, MATCH($B$22, Scenarios!$C$7:$C$28, FALSE), FALSE)</f>
        <v>80</v>
      </c>
      <c r="AT22" s="5">
        <f>HLOOKUP($F$5, Scenarios!$G$7:BA29, MATCH($B$22, Scenarios!$C$7:$C$28, FALSE), FALSE)</f>
        <v>80</v>
      </c>
      <c r="AU22" s="5">
        <f>HLOOKUP($F$5, Scenarios!$G$7:BB29, MATCH($B$22, Scenarios!$C$7:$C$28, FALSE), FALSE)</f>
        <v>80</v>
      </c>
      <c r="AV22" s="5">
        <f>HLOOKUP($F$5, Scenarios!$G$7:BC29, MATCH($B$22, Scenarios!$C$7:$C$28, FALSE), FALSE)</f>
        <v>80</v>
      </c>
      <c r="AW22" s="5">
        <f>HLOOKUP($F$5, Scenarios!$G$7:BD29, MATCH($B$22, Scenarios!$C$7:$C$28, FALSE), FALSE)</f>
        <v>80</v>
      </c>
      <c r="AX22" s="5">
        <f>HLOOKUP($F$5, Scenarios!$G$7:BE29, MATCH($B$22, Scenarios!$C$7:$C$28, FALSE), FALSE)</f>
        <v>80</v>
      </c>
      <c r="AY22" s="5">
        <f>HLOOKUP($F$5, Scenarios!$G$7:BF29, MATCH($B$22, Scenarios!$C$7:$C$28, FALSE), FALSE)</f>
        <v>80</v>
      </c>
      <c r="AZ22" s="5">
        <f>HLOOKUP($F$5, Scenarios!$G$7:BG29, MATCH($B$22, Scenarios!$C$7:$C$28, FALSE), FALSE)</f>
        <v>80</v>
      </c>
      <c r="BA22" s="5">
        <f>HLOOKUP($F$5, Scenarios!$G$7:BH29, MATCH($B$22, Scenarios!$C$7:$C$28, FALSE), FALSE)</f>
        <v>80</v>
      </c>
      <c r="BB22" s="5">
        <f>HLOOKUP($F$5, Scenarios!$G$7:BI29, MATCH($B$22, Scenarios!$C$7:$C$28, FALSE), FALSE)</f>
        <v>80</v>
      </c>
      <c r="BC22" s="5">
        <f>HLOOKUP($F$5, Scenarios!$G$7:BJ29, MATCH($B$22, Scenarios!$C$7:$C$28, FALSE), FALSE)</f>
        <v>80</v>
      </c>
      <c r="BD22" s="5">
        <f>HLOOKUP($F$5, Scenarios!$G$7:BK29, MATCH($B$22, Scenarios!$C$7:$C$28, FALSE), FALSE)</f>
        <v>80</v>
      </c>
      <c r="BE22" s="5">
        <f>HLOOKUP($F$5, Scenarios!$G$7:BL29, MATCH($B$22, Scenarios!$C$7:$C$28, FALSE), FALSE)</f>
        <v>80</v>
      </c>
      <c r="BF22" s="5">
        <f>HLOOKUP($F$5, Scenarios!$G$7:BM29, MATCH($B$22, Scenarios!$C$7:$C$28, FALSE), FALSE)</f>
        <v>80</v>
      </c>
      <c r="BG22" s="5">
        <f>HLOOKUP($F$5, Scenarios!$G$7:BN29, MATCH($B$22, Scenarios!$C$7:$C$28, FALSE), FALSE)</f>
        <v>80</v>
      </c>
      <c r="BH22" s="5">
        <f>HLOOKUP($F$5, Scenarios!$G$7:BO29, MATCH($B$22, Scenarios!$C$7:$C$28, FALSE), FALSE)</f>
        <v>80</v>
      </c>
      <c r="BI22" s="5">
        <f>HLOOKUP($F$5, Scenarios!$G$7:BP29, MATCH($B$22, Scenarios!$C$7:$C$28, FALSE), FALSE)</f>
        <v>80</v>
      </c>
      <c r="BJ22" s="5">
        <f>HLOOKUP($F$5, Scenarios!$G$7:BQ29, MATCH($B$22, Scenarios!$C$7:$C$28, FALSE), FALSE)</f>
        <v>80</v>
      </c>
      <c r="BK22" s="5">
        <f>HLOOKUP($F$5, Scenarios!$G$7:BR29, MATCH($B$22, Scenarios!$C$7:$C$28, FALSE), FALSE)</f>
        <v>80</v>
      </c>
      <c r="BL22" s="5">
        <f>HLOOKUP($F$5, Scenarios!$G$7:BS29, MATCH($B$22, Scenarios!$C$7:$C$28, FALSE), FALSE)</f>
        <v>80</v>
      </c>
      <c r="BM22" s="5">
        <f>HLOOKUP($F$5, Scenarios!$G$7:BT29, MATCH($B$22, Scenarios!$C$7:$C$28, FALSE), FALSE)</f>
        <v>80</v>
      </c>
      <c r="BN22" s="5"/>
      <c r="BO22" s="5"/>
      <c r="BP22" s="5"/>
      <c r="BQ22" s="5"/>
      <c r="BR22" s="5"/>
      <c r="BS22" s="5"/>
    </row>
    <row r="23" spans="1:71" x14ac:dyDescent="0.35">
      <c r="B23" s="41" t="s">
        <v>104</v>
      </c>
      <c r="C23" s="107"/>
      <c r="D23" s="5"/>
      <c r="E23" s="5">
        <f>HLOOKUP($F$5, Scenarios!$G$7:U30, MATCH($B$23, Scenarios!$C$7:$C$28, FALSE), FALSE)</f>
        <v>100</v>
      </c>
      <c r="F23" s="5">
        <f>HLOOKUP($F$5, Scenarios!$G$7:O30, MATCH($B$23, Scenarios!$C$7:$C$28, FALSE), FALSE)</f>
        <v>100</v>
      </c>
      <c r="G23" s="5">
        <f>HLOOKUP($F$5, Scenarios!$G$7:P30, MATCH($B$23, Scenarios!$C$7:$C$28, FALSE), FALSE)</f>
        <v>100</v>
      </c>
      <c r="H23" s="5">
        <f>HLOOKUP($F$5, Scenarios!$G$7:U30, MATCH($B$23, Scenarios!$C$7:$C$28, FALSE), FALSE)</f>
        <v>100</v>
      </c>
      <c r="I23" s="5">
        <f>HLOOKUP($F$5, Scenarios!$G$7:K30, MATCH($B$23, Scenarios!$C$7:$C$28, FALSE), FALSE)</f>
        <v>100</v>
      </c>
      <c r="J23" s="5">
        <f>HLOOKUP($F$5, Scenarios!$G$7:L30, MATCH($B$23, Scenarios!$C$7:$C$28, FALSE), FALSE)</f>
        <v>100</v>
      </c>
      <c r="K23" s="5">
        <f>HLOOKUP($F$5, Scenarios!$G$7:U30, MATCH($B$23, Scenarios!$C$7:$C$28, FALSE), FALSE)</f>
        <v>100</v>
      </c>
      <c r="L23" s="5">
        <f>HLOOKUP($F$5, Scenarios!$G$7:U30, MATCH($B$23, Scenarios!$C$7:$C$28, FALSE), FALSE)</f>
        <v>100</v>
      </c>
      <c r="M23" s="5">
        <f>HLOOKUP($F$5, Scenarios!$G$7:U30, MATCH($B$23, Scenarios!$C$7:$C$28, FALSE), FALSE)</f>
        <v>100</v>
      </c>
      <c r="N23" s="5">
        <f>HLOOKUP($F$5, Scenarios!$G$7:U30, MATCH($B$23, Scenarios!$C$7:$C$28, FALSE), FALSE)</f>
        <v>100</v>
      </c>
      <c r="O23" s="5">
        <f>HLOOKUP($F$5, Scenarios!$G$7:V30, MATCH($B$23, Scenarios!$C$7:$C$28, FALSE), FALSE)</f>
        <v>100</v>
      </c>
      <c r="P23" s="5">
        <f>HLOOKUP($F$5, Scenarios!$G$7:W30, MATCH($B$23, Scenarios!$C$7:$C$28, FALSE), FALSE)</f>
        <v>100</v>
      </c>
      <c r="Q23" s="5">
        <f>HLOOKUP($F$5, Scenarios!$G$7:X30, MATCH($B$23, Scenarios!$C$7:$C$28, FALSE), FALSE)</f>
        <v>100</v>
      </c>
      <c r="R23" s="5">
        <f>HLOOKUP($F$5, Scenarios!$G$7:Y30, MATCH($B$23, Scenarios!$C$7:$C$28, FALSE), FALSE)</f>
        <v>100</v>
      </c>
      <c r="S23" s="5">
        <f>HLOOKUP($F$5, Scenarios!$G$7:Z30, MATCH($B$23, Scenarios!$C$7:$C$28, FALSE), FALSE)</f>
        <v>100</v>
      </c>
      <c r="T23" s="5">
        <f>HLOOKUP($F$5, Scenarios!$G$7:AA30, MATCH($B$23, Scenarios!$C$7:$C$28, FALSE), FALSE)</f>
        <v>100</v>
      </c>
      <c r="U23" s="5">
        <f>HLOOKUP($F$5, Scenarios!$G$7:AB30, MATCH($B$23, Scenarios!$C$7:$C$28, FALSE), FALSE)</f>
        <v>100</v>
      </c>
      <c r="V23" s="5">
        <f>HLOOKUP($F$5, Scenarios!$G$7:AC30, MATCH($B$23, Scenarios!$C$7:$C$28, FALSE), FALSE)</f>
        <v>100</v>
      </c>
      <c r="W23" s="5">
        <f>HLOOKUP($F$5, Scenarios!$G$7:AD30, MATCH($B$23, Scenarios!$C$7:$C$28, FALSE), FALSE)</f>
        <v>100</v>
      </c>
      <c r="X23" s="5">
        <f>HLOOKUP($F$5, Scenarios!$G$7:AE30, MATCH($B$23, Scenarios!$C$7:$C$28, FALSE), FALSE)</f>
        <v>100</v>
      </c>
      <c r="Y23" s="5">
        <f>HLOOKUP($F$5, Scenarios!$G$7:AF30, MATCH($B$23, Scenarios!$C$7:$C$28, FALSE), FALSE)</f>
        <v>100</v>
      </c>
      <c r="Z23" s="5">
        <f>HLOOKUP($F$5, Scenarios!$G$7:AG30, MATCH($B$23, Scenarios!$C$7:$C$28, FALSE), FALSE)</f>
        <v>100</v>
      </c>
      <c r="AA23" s="5">
        <f>HLOOKUP($F$5, Scenarios!$G$7:AH30, MATCH($B$23, Scenarios!$C$7:$C$28, FALSE), FALSE)</f>
        <v>100</v>
      </c>
      <c r="AB23" s="5">
        <f>HLOOKUP($F$5, Scenarios!$G$7:AI30, MATCH($B$23, Scenarios!$C$7:$C$28, FALSE), FALSE)</f>
        <v>100</v>
      </c>
      <c r="AC23" s="5">
        <f>HLOOKUP($F$5, Scenarios!$G$7:AJ30, MATCH($B$23, Scenarios!$C$7:$C$28, FALSE), FALSE)</f>
        <v>100</v>
      </c>
      <c r="AD23" s="5">
        <f>HLOOKUP($F$5, Scenarios!$G$7:AK30, MATCH($B$23, Scenarios!$C$7:$C$28, FALSE), FALSE)</f>
        <v>100</v>
      </c>
      <c r="AE23" s="5">
        <f>HLOOKUP($F$5, Scenarios!$G$7:AL30, MATCH($B$23, Scenarios!$C$7:$C$28, FALSE), FALSE)</f>
        <v>100</v>
      </c>
      <c r="AF23" s="5">
        <f>HLOOKUP($F$5, Scenarios!$G$7:AM30, MATCH($B$23, Scenarios!$C$7:$C$28, FALSE), FALSE)</f>
        <v>100</v>
      </c>
      <c r="AG23" s="5">
        <f>HLOOKUP($F$5, Scenarios!$G$7:AN30, MATCH($B$23, Scenarios!$C$7:$C$28, FALSE), FALSE)</f>
        <v>100</v>
      </c>
      <c r="AH23" s="5">
        <f>HLOOKUP($F$5, Scenarios!$G$7:AO30, MATCH($B$23, Scenarios!$C$7:$C$28, FALSE), FALSE)</f>
        <v>100</v>
      </c>
      <c r="AI23" s="5">
        <f>HLOOKUP($F$5, Scenarios!$G$7:AP30, MATCH($B$23, Scenarios!$C$7:$C$28, FALSE), FALSE)</f>
        <v>100</v>
      </c>
      <c r="AJ23" s="5">
        <f>HLOOKUP($F$5, Scenarios!$G$7:AQ30, MATCH($B$23, Scenarios!$C$7:$C$28, FALSE), FALSE)</f>
        <v>100</v>
      </c>
      <c r="AK23" s="5">
        <f>HLOOKUP($F$5, Scenarios!$G$7:AR30, MATCH($B$23, Scenarios!$C$7:$C$28, FALSE), FALSE)</f>
        <v>100</v>
      </c>
      <c r="AL23" s="5">
        <f>HLOOKUP($F$5, Scenarios!$G$7:AS30, MATCH($B$23, Scenarios!$C$7:$C$28, FALSE), FALSE)</f>
        <v>100</v>
      </c>
      <c r="AM23" s="5">
        <f>HLOOKUP($F$5, Scenarios!$G$7:AT30, MATCH($B$23, Scenarios!$C$7:$C$28, FALSE), FALSE)</f>
        <v>100</v>
      </c>
      <c r="AN23" s="5">
        <f>HLOOKUP($F$5, Scenarios!$G$7:AU30, MATCH($B$23, Scenarios!$C$7:$C$28, FALSE), FALSE)</f>
        <v>100</v>
      </c>
      <c r="AO23" s="5">
        <f>HLOOKUP($F$5, Scenarios!$G$7:AV30, MATCH($B$23, Scenarios!$C$7:$C$28, FALSE), FALSE)</f>
        <v>100</v>
      </c>
      <c r="AP23" s="5">
        <f>HLOOKUP($F$5, Scenarios!$G$7:AW30, MATCH($B$23, Scenarios!$C$7:$C$28, FALSE), FALSE)</f>
        <v>100</v>
      </c>
      <c r="AQ23" s="5">
        <f>HLOOKUP($F$5, Scenarios!$G$7:AX30, MATCH($B$23, Scenarios!$C$7:$C$28, FALSE), FALSE)</f>
        <v>100</v>
      </c>
      <c r="AR23" s="5">
        <f>HLOOKUP($F$5, Scenarios!$G$7:AY30, MATCH($B$23, Scenarios!$C$7:$C$28, FALSE), FALSE)</f>
        <v>100</v>
      </c>
      <c r="AS23" s="5">
        <f>HLOOKUP($F$5, Scenarios!$G$7:AZ30, MATCH($B$23, Scenarios!$C$7:$C$28, FALSE), FALSE)</f>
        <v>100</v>
      </c>
      <c r="AT23" s="5">
        <f>HLOOKUP($F$5, Scenarios!$G$7:BA30, MATCH($B$23, Scenarios!$C$7:$C$28, FALSE), FALSE)</f>
        <v>100</v>
      </c>
      <c r="AU23" s="5">
        <f>HLOOKUP($F$5, Scenarios!$G$7:BB30, MATCH($B$23, Scenarios!$C$7:$C$28, FALSE), FALSE)</f>
        <v>100</v>
      </c>
      <c r="AV23" s="5">
        <f>HLOOKUP($F$5, Scenarios!$G$7:BC30, MATCH($B$23, Scenarios!$C$7:$C$28, FALSE), FALSE)</f>
        <v>100</v>
      </c>
      <c r="AW23" s="5">
        <f>HLOOKUP($F$5, Scenarios!$G$7:BD30, MATCH($B$23, Scenarios!$C$7:$C$28, FALSE), FALSE)</f>
        <v>100</v>
      </c>
      <c r="AX23" s="5">
        <f>HLOOKUP($F$5, Scenarios!$G$7:BE30, MATCH($B$23, Scenarios!$C$7:$C$28, FALSE), FALSE)</f>
        <v>100</v>
      </c>
      <c r="AY23" s="5">
        <f>HLOOKUP($F$5, Scenarios!$G$7:BF30, MATCH($B$23, Scenarios!$C$7:$C$28, FALSE), FALSE)</f>
        <v>100</v>
      </c>
      <c r="AZ23" s="5">
        <f>HLOOKUP($F$5, Scenarios!$G$7:BG30, MATCH($B$23, Scenarios!$C$7:$C$28, FALSE), FALSE)</f>
        <v>100</v>
      </c>
      <c r="BA23" s="5">
        <f>HLOOKUP($F$5, Scenarios!$G$7:BH30, MATCH($B$23, Scenarios!$C$7:$C$28, FALSE), FALSE)</f>
        <v>100</v>
      </c>
      <c r="BB23" s="5">
        <f>HLOOKUP($F$5, Scenarios!$G$7:BI30, MATCH($B$23, Scenarios!$C$7:$C$28, FALSE), FALSE)</f>
        <v>100</v>
      </c>
      <c r="BC23" s="5">
        <f>HLOOKUP($F$5, Scenarios!$G$7:BJ30, MATCH($B$23, Scenarios!$C$7:$C$28, FALSE), FALSE)</f>
        <v>100</v>
      </c>
      <c r="BD23" s="5">
        <f>HLOOKUP($F$5, Scenarios!$G$7:BK30, MATCH($B$23, Scenarios!$C$7:$C$28, FALSE), FALSE)</f>
        <v>100</v>
      </c>
      <c r="BE23" s="5">
        <f>HLOOKUP($F$5, Scenarios!$G$7:BL30, MATCH($B$23, Scenarios!$C$7:$C$28, FALSE), FALSE)</f>
        <v>100</v>
      </c>
      <c r="BF23" s="5">
        <f>HLOOKUP($F$5, Scenarios!$G$7:BM30, MATCH($B$23, Scenarios!$C$7:$C$28, FALSE), FALSE)</f>
        <v>100</v>
      </c>
      <c r="BG23" s="5">
        <f>HLOOKUP($F$5, Scenarios!$G$7:BN30, MATCH($B$23, Scenarios!$C$7:$C$28, FALSE), FALSE)</f>
        <v>100</v>
      </c>
      <c r="BH23" s="5">
        <f>HLOOKUP($F$5, Scenarios!$G$7:BO30, MATCH($B$23, Scenarios!$C$7:$C$28, FALSE), FALSE)</f>
        <v>100</v>
      </c>
      <c r="BI23" s="5">
        <f>HLOOKUP($F$5, Scenarios!$G$7:BP30, MATCH($B$23, Scenarios!$C$7:$C$28, FALSE), FALSE)</f>
        <v>100</v>
      </c>
      <c r="BJ23" s="5">
        <f>HLOOKUP($F$5, Scenarios!$G$7:BQ30, MATCH($B$23, Scenarios!$C$7:$C$28, FALSE), FALSE)</f>
        <v>100</v>
      </c>
      <c r="BK23" s="5">
        <f>HLOOKUP($F$5, Scenarios!$G$7:BR30, MATCH($B$23, Scenarios!$C$7:$C$28, FALSE), FALSE)</f>
        <v>100</v>
      </c>
      <c r="BL23" s="5">
        <f>HLOOKUP($F$5, Scenarios!$G$7:BS30, MATCH($B$23, Scenarios!$C$7:$C$28, FALSE), FALSE)</f>
        <v>100</v>
      </c>
      <c r="BM23" s="5">
        <f>HLOOKUP($F$5, Scenarios!$G$7:BT30, MATCH($B$23, Scenarios!$C$7:$C$28, FALSE), FALSE)</f>
        <v>100</v>
      </c>
    </row>
    <row r="24" spans="1:71" x14ac:dyDescent="0.35">
      <c r="B24" s="41"/>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71" s="28" customFormat="1" x14ac:dyDescent="0.35">
      <c r="A25" s="4"/>
      <c r="B25" s="29" t="s">
        <v>105</v>
      </c>
      <c r="C25" s="108"/>
    </row>
    <row r="26" spans="1:71" s="23" customFormat="1" x14ac:dyDescent="0.35">
      <c r="A26" s="129"/>
      <c r="B26" s="23" t="s">
        <v>106</v>
      </c>
      <c r="C26" s="103">
        <f>SUM(E26:BM26)</f>
        <v>337808.24000000022</v>
      </c>
      <c r="E26" s="23">
        <f>IF(E17&lt;E16,(E20-E23)*E17,IF(AND(E17&gt;E16,(E17-E16)&lt;M4),E16*(E20-E23)+(E17-E16)*(E20-E22),E16*(E20-E23)+M4*(E20-E22)+(E17-E16-M4)*(E20-E21)))</f>
        <v>5537.84</v>
      </c>
      <c r="F26" s="23">
        <f t="shared" ref="F26:BM26" si="7">IF(F17&lt;F16,(F20-F23)*F17,IF(AND(F17&gt;F16,(F17-F16)&lt;N4),F16*(F20-F23)+(F17-F16)*(F20-F22),F16*(F20-F23)+N4*(F20-F22)+(F17-F16-N4)*(F20-F21)))</f>
        <v>5537.84</v>
      </c>
      <c r="G26" s="23">
        <f t="shared" si="7"/>
        <v>5537.84</v>
      </c>
      <c r="H26" s="23">
        <f t="shared" si="7"/>
        <v>5537.84</v>
      </c>
      <c r="I26" s="23">
        <f t="shared" si="7"/>
        <v>5537.84</v>
      </c>
      <c r="J26" s="23">
        <f t="shared" si="7"/>
        <v>5537.84</v>
      </c>
      <c r="K26" s="23">
        <f t="shared" si="7"/>
        <v>5537.84</v>
      </c>
      <c r="L26" s="23">
        <f t="shared" si="7"/>
        <v>5537.84</v>
      </c>
      <c r="M26" s="23">
        <f t="shared" si="7"/>
        <v>5537.84</v>
      </c>
      <c r="N26" s="23">
        <f t="shared" si="7"/>
        <v>5537.84</v>
      </c>
      <c r="O26" s="23">
        <f t="shared" si="7"/>
        <v>5537.84</v>
      </c>
      <c r="P26" s="23">
        <f t="shared" si="7"/>
        <v>5537.84</v>
      </c>
      <c r="Q26" s="23">
        <f t="shared" si="7"/>
        <v>5537.84</v>
      </c>
      <c r="R26" s="23">
        <f t="shared" si="7"/>
        <v>5537.84</v>
      </c>
      <c r="S26" s="23">
        <f t="shared" si="7"/>
        <v>5537.84</v>
      </c>
      <c r="T26" s="23">
        <f t="shared" si="7"/>
        <v>5537.84</v>
      </c>
      <c r="U26" s="23">
        <f t="shared" si="7"/>
        <v>5537.84</v>
      </c>
      <c r="V26" s="23">
        <f t="shared" si="7"/>
        <v>5537.84</v>
      </c>
      <c r="W26" s="23">
        <f t="shared" si="7"/>
        <v>5537.84</v>
      </c>
      <c r="X26" s="23">
        <f t="shared" si="7"/>
        <v>5537.84</v>
      </c>
      <c r="Y26" s="23">
        <f t="shared" si="7"/>
        <v>5537.84</v>
      </c>
      <c r="Z26" s="23">
        <f t="shared" si="7"/>
        <v>5537.84</v>
      </c>
      <c r="AA26" s="23">
        <f t="shared" si="7"/>
        <v>5537.84</v>
      </c>
      <c r="AB26" s="23">
        <f t="shared" si="7"/>
        <v>5537.84</v>
      </c>
      <c r="AC26" s="23">
        <f t="shared" si="7"/>
        <v>5537.84</v>
      </c>
      <c r="AD26" s="23">
        <f t="shared" si="7"/>
        <v>5537.84</v>
      </c>
      <c r="AE26" s="23">
        <f t="shared" si="7"/>
        <v>5537.84</v>
      </c>
      <c r="AF26" s="23">
        <f t="shared" si="7"/>
        <v>5537.84</v>
      </c>
      <c r="AG26" s="23">
        <f t="shared" si="7"/>
        <v>5537.84</v>
      </c>
      <c r="AH26" s="23">
        <f t="shared" si="7"/>
        <v>5537.84</v>
      </c>
      <c r="AI26" s="23">
        <f t="shared" si="7"/>
        <v>5537.84</v>
      </c>
      <c r="AJ26" s="23">
        <f t="shared" si="7"/>
        <v>5537.84</v>
      </c>
      <c r="AK26" s="23">
        <f t="shared" si="7"/>
        <v>5537.84</v>
      </c>
      <c r="AL26" s="23">
        <f t="shared" si="7"/>
        <v>5537.84</v>
      </c>
      <c r="AM26" s="23">
        <f t="shared" si="7"/>
        <v>5537.84</v>
      </c>
      <c r="AN26" s="23">
        <f t="shared" si="7"/>
        <v>5537.84</v>
      </c>
      <c r="AO26" s="23">
        <f t="shared" si="7"/>
        <v>5537.84</v>
      </c>
      <c r="AP26" s="23">
        <f t="shared" si="7"/>
        <v>5537.84</v>
      </c>
      <c r="AQ26" s="23">
        <f t="shared" si="7"/>
        <v>5537.84</v>
      </c>
      <c r="AR26" s="23">
        <f t="shared" si="7"/>
        <v>5537.84</v>
      </c>
      <c r="AS26" s="23">
        <f t="shared" si="7"/>
        <v>5537.84</v>
      </c>
      <c r="AT26" s="23">
        <f t="shared" si="7"/>
        <v>5537.84</v>
      </c>
      <c r="AU26" s="23">
        <f t="shared" si="7"/>
        <v>5537.84</v>
      </c>
      <c r="AV26" s="23">
        <f t="shared" si="7"/>
        <v>5537.84</v>
      </c>
      <c r="AW26" s="23">
        <f t="shared" si="7"/>
        <v>5537.84</v>
      </c>
      <c r="AX26" s="23">
        <f t="shared" si="7"/>
        <v>5537.84</v>
      </c>
      <c r="AY26" s="23">
        <f t="shared" si="7"/>
        <v>5537.84</v>
      </c>
      <c r="AZ26" s="23">
        <f t="shared" si="7"/>
        <v>5537.84</v>
      </c>
      <c r="BA26" s="23">
        <f t="shared" si="7"/>
        <v>5537.84</v>
      </c>
      <c r="BB26" s="23">
        <f t="shared" si="7"/>
        <v>5537.84</v>
      </c>
      <c r="BC26" s="23">
        <f t="shared" si="7"/>
        <v>5537.84</v>
      </c>
      <c r="BD26" s="23">
        <f t="shared" si="7"/>
        <v>5537.84</v>
      </c>
      <c r="BE26" s="23">
        <f t="shared" si="7"/>
        <v>5537.84</v>
      </c>
      <c r="BF26" s="23">
        <f t="shared" si="7"/>
        <v>5537.84</v>
      </c>
      <c r="BG26" s="23">
        <f t="shared" si="7"/>
        <v>5537.84</v>
      </c>
      <c r="BH26" s="23">
        <f t="shared" si="7"/>
        <v>5537.84</v>
      </c>
      <c r="BI26" s="23">
        <f t="shared" si="7"/>
        <v>5537.84</v>
      </c>
      <c r="BJ26" s="23">
        <f t="shared" si="7"/>
        <v>5537.84</v>
      </c>
      <c r="BK26" s="23">
        <f t="shared" si="7"/>
        <v>5537.84</v>
      </c>
      <c r="BL26" s="23">
        <f t="shared" si="7"/>
        <v>5537.84</v>
      </c>
      <c r="BM26" s="23">
        <f t="shared" si="7"/>
        <v>5537.84</v>
      </c>
    </row>
    <row r="27" spans="1:71" s="23" customFormat="1" x14ac:dyDescent="0.35">
      <c r="A27" s="129"/>
      <c r="B27" s="23" t="s">
        <v>107</v>
      </c>
      <c r="C27" s="103">
        <f>SUM(E27:BM27)</f>
        <v>582428</v>
      </c>
      <c r="E27" s="23">
        <f>IF(E17&lt;E16,E23*E17,E23*E16)</f>
        <v>9548</v>
      </c>
      <c r="F27" s="23">
        <f t="shared" ref="F27:BM27" si="8">IF(F17&lt;F16,F23*F17,F23*F16)</f>
        <v>9548</v>
      </c>
      <c r="G27" s="23">
        <f t="shared" si="8"/>
        <v>9548</v>
      </c>
      <c r="H27" s="23">
        <f t="shared" si="8"/>
        <v>9548</v>
      </c>
      <c r="I27" s="23">
        <f t="shared" si="8"/>
        <v>9548</v>
      </c>
      <c r="J27" s="23">
        <f t="shared" si="8"/>
        <v>9548</v>
      </c>
      <c r="K27" s="23">
        <f t="shared" si="8"/>
        <v>9548</v>
      </c>
      <c r="L27" s="23">
        <f t="shared" si="8"/>
        <v>9548</v>
      </c>
      <c r="M27" s="23">
        <f t="shared" si="8"/>
        <v>9548</v>
      </c>
      <c r="N27" s="23">
        <f t="shared" si="8"/>
        <v>9548</v>
      </c>
      <c r="O27" s="23">
        <f t="shared" si="8"/>
        <v>9548</v>
      </c>
      <c r="P27" s="23">
        <f t="shared" si="8"/>
        <v>9548</v>
      </c>
      <c r="Q27" s="23">
        <f t="shared" si="8"/>
        <v>9548</v>
      </c>
      <c r="R27" s="23">
        <f t="shared" si="8"/>
        <v>9548</v>
      </c>
      <c r="S27" s="23">
        <f t="shared" si="8"/>
        <v>9548</v>
      </c>
      <c r="T27" s="23">
        <f t="shared" si="8"/>
        <v>9548</v>
      </c>
      <c r="U27" s="23">
        <f t="shared" si="8"/>
        <v>9548</v>
      </c>
      <c r="V27" s="23">
        <f t="shared" si="8"/>
        <v>9548</v>
      </c>
      <c r="W27" s="23">
        <f t="shared" si="8"/>
        <v>9548</v>
      </c>
      <c r="X27" s="23">
        <f t="shared" si="8"/>
        <v>9548</v>
      </c>
      <c r="Y27" s="23">
        <f t="shared" si="8"/>
        <v>9548</v>
      </c>
      <c r="Z27" s="23">
        <f t="shared" si="8"/>
        <v>9548</v>
      </c>
      <c r="AA27" s="23">
        <f t="shared" si="8"/>
        <v>9548</v>
      </c>
      <c r="AB27" s="23">
        <f t="shared" si="8"/>
        <v>9548</v>
      </c>
      <c r="AC27" s="23">
        <f t="shared" si="8"/>
        <v>9548</v>
      </c>
      <c r="AD27" s="23">
        <f t="shared" si="8"/>
        <v>9548</v>
      </c>
      <c r="AE27" s="23">
        <f t="shared" si="8"/>
        <v>9548</v>
      </c>
      <c r="AF27" s="23">
        <f t="shared" si="8"/>
        <v>9548</v>
      </c>
      <c r="AG27" s="23">
        <f t="shared" si="8"/>
        <v>9548</v>
      </c>
      <c r="AH27" s="23">
        <f t="shared" si="8"/>
        <v>9548</v>
      </c>
      <c r="AI27" s="23">
        <f t="shared" si="8"/>
        <v>9548</v>
      </c>
      <c r="AJ27" s="23">
        <f t="shared" si="8"/>
        <v>9548</v>
      </c>
      <c r="AK27" s="23">
        <f t="shared" si="8"/>
        <v>9548</v>
      </c>
      <c r="AL27" s="23">
        <f t="shared" si="8"/>
        <v>9548</v>
      </c>
      <c r="AM27" s="23">
        <f t="shared" si="8"/>
        <v>9548</v>
      </c>
      <c r="AN27" s="23">
        <f t="shared" si="8"/>
        <v>9548</v>
      </c>
      <c r="AO27" s="23">
        <f t="shared" si="8"/>
        <v>9548</v>
      </c>
      <c r="AP27" s="23">
        <f t="shared" si="8"/>
        <v>9548</v>
      </c>
      <c r="AQ27" s="23">
        <f t="shared" si="8"/>
        <v>9548</v>
      </c>
      <c r="AR27" s="23">
        <f t="shared" si="8"/>
        <v>9548</v>
      </c>
      <c r="AS27" s="23">
        <f t="shared" si="8"/>
        <v>9548</v>
      </c>
      <c r="AT27" s="23">
        <f t="shared" si="8"/>
        <v>9548</v>
      </c>
      <c r="AU27" s="23">
        <f t="shared" si="8"/>
        <v>9548</v>
      </c>
      <c r="AV27" s="23">
        <f t="shared" si="8"/>
        <v>9548</v>
      </c>
      <c r="AW27" s="23">
        <f t="shared" si="8"/>
        <v>9548</v>
      </c>
      <c r="AX27" s="23">
        <f t="shared" si="8"/>
        <v>9548</v>
      </c>
      <c r="AY27" s="23">
        <f t="shared" si="8"/>
        <v>9548</v>
      </c>
      <c r="AZ27" s="23">
        <f t="shared" si="8"/>
        <v>9548</v>
      </c>
      <c r="BA27" s="23">
        <f t="shared" si="8"/>
        <v>9548</v>
      </c>
      <c r="BB27" s="23">
        <f t="shared" si="8"/>
        <v>9548</v>
      </c>
      <c r="BC27" s="23">
        <f t="shared" si="8"/>
        <v>9548</v>
      </c>
      <c r="BD27" s="23">
        <f t="shared" si="8"/>
        <v>9548</v>
      </c>
      <c r="BE27" s="23">
        <f t="shared" si="8"/>
        <v>9548</v>
      </c>
      <c r="BF27" s="23">
        <f t="shared" si="8"/>
        <v>9548</v>
      </c>
      <c r="BG27" s="23">
        <f t="shared" si="8"/>
        <v>9548</v>
      </c>
      <c r="BH27" s="23">
        <f t="shared" si="8"/>
        <v>9548</v>
      </c>
      <c r="BI27" s="23">
        <f t="shared" si="8"/>
        <v>9548</v>
      </c>
      <c r="BJ27" s="23">
        <f t="shared" si="8"/>
        <v>9548</v>
      </c>
      <c r="BK27" s="23">
        <f t="shared" si="8"/>
        <v>9548</v>
      </c>
      <c r="BL27" s="23">
        <f t="shared" si="8"/>
        <v>9548</v>
      </c>
      <c r="BM27" s="23">
        <f t="shared" si="8"/>
        <v>9548</v>
      </c>
    </row>
    <row r="28" spans="1:71" s="23" customFormat="1" x14ac:dyDescent="0.35">
      <c r="A28" s="129"/>
      <c r="B28" s="23" t="s">
        <v>108</v>
      </c>
      <c r="C28" s="103">
        <f>SUM(E28:BM28)</f>
        <v>0</v>
      </c>
      <c r="E28" s="23">
        <f>IF(E17&gt;=E16,E22*(E17-E16),0)</f>
        <v>0</v>
      </c>
      <c r="F28" s="23">
        <f t="shared" ref="F28:BM28" si="9">IF(F17&gt;=F16,F22*(F17-F16),0)</f>
        <v>0</v>
      </c>
      <c r="G28" s="23">
        <f t="shared" si="9"/>
        <v>0</v>
      </c>
      <c r="H28" s="23">
        <f t="shared" si="9"/>
        <v>0</v>
      </c>
      <c r="I28" s="23">
        <f t="shared" si="9"/>
        <v>0</v>
      </c>
      <c r="J28" s="23">
        <f t="shared" si="9"/>
        <v>0</v>
      </c>
      <c r="K28" s="23">
        <f t="shared" si="9"/>
        <v>0</v>
      </c>
      <c r="L28" s="23">
        <f t="shared" si="9"/>
        <v>0</v>
      </c>
      <c r="M28" s="23">
        <f t="shared" si="9"/>
        <v>0</v>
      </c>
      <c r="N28" s="23">
        <f t="shared" si="9"/>
        <v>0</v>
      </c>
      <c r="O28" s="23">
        <f t="shared" si="9"/>
        <v>0</v>
      </c>
      <c r="P28" s="23">
        <f t="shared" si="9"/>
        <v>0</v>
      </c>
      <c r="Q28" s="23">
        <f t="shared" si="9"/>
        <v>0</v>
      </c>
      <c r="R28" s="23">
        <f t="shared" si="9"/>
        <v>0</v>
      </c>
      <c r="S28" s="23">
        <f t="shared" si="9"/>
        <v>0</v>
      </c>
      <c r="T28" s="23">
        <f t="shared" si="9"/>
        <v>0</v>
      </c>
      <c r="U28" s="23">
        <f t="shared" si="9"/>
        <v>0</v>
      </c>
      <c r="V28" s="23">
        <f t="shared" si="9"/>
        <v>0</v>
      </c>
      <c r="W28" s="23">
        <f t="shared" si="9"/>
        <v>0</v>
      </c>
      <c r="X28" s="23">
        <f t="shared" si="9"/>
        <v>0</v>
      </c>
      <c r="Y28" s="23">
        <f t="shared" si="9"/>
        <v>0</v>
      </c>
      <c r="Z28" s="23">
        <f t="shared" si="9"/>
        <v>0</v>
      </c>
      <c r="AA28" s="23">
        <f t="shared" si="9"/>
        <v>0</v>
      </c>
      <c r="AB28" s="23">
        <f t="shared" si="9"/>
        <v>0</v>
      </c>
      <c r="AC28" s="23">
        <f t="shared" si="9"/>
        <v>0</v>
      </c>
      <c r="AD28" s="23">
        <f t="shared" si="9"/>
        <v>0</v>
      </c>
      <c r="AE28" s="23">
        <f t="shared" si="9"/>
        <v>0</v>
      </c>
      <c r="AF28" s="23">
        <f t="shared" si="9"/>
        <v>0</v>
      </c>
      <c r="AG28" s="23">
        <f t="shared" si="9"/>
        <v>0</v>
      </c>
      <c r="AH28" s="23">
        <f t="shared" si="9"/>
        <v>0</v>
      </c>
      <c r="AI28" s="23">
        <f t="shared" si="9"/>
        <v>0</v>
      </c>
      <c r="AJ28" s="23">
        <f t="shared" si="9"/>
        <v>0</v>
      </c>
      <c r="AK28" s="23">
        <f t="shared" si="9"/>
        <v>0</v>
      </c>
      <c r="AL28" s="23">
        <f t="shared" si="9"/>
        <v>0</v>
      </c>
      <c r="AM28" s="23">
        <f t="shared" si="9"/>
        <v>0</v>
      </c>
      <c r="AN28" s="23">
        <f t="shared" si="9"/>
        <v>0</v>
      </c>
      <c r="AO28" s="23">
        <f t="shared" si="9"/>
        <v>0</v>
      </c>
      <c r="AP28" s="23">
        <f t="shared" si="9"/>
        <v>0</v>
      </c>
      <c r="AQ28" s="23">
        <f t="shared" si="9"/>
        <v>0</v>
      </c>
      <c r="AR28" s="23">
        <f t="shared" si="9"/>
        <v>0</v>
      </c>
      <c r="AS28" s="23">
        <f t="shared" si="9"/>
        <v>0</v>
      </c>
      <c r="AT28" s="23">
        <f t="shared" si="9"/>
        <v>0</v>
      </c>
      <c r="AU28" s="23">
        <f t="shared" si="9"/>
        <v>0</v>
      </c>
      <c r="AV28" s="23">
        <f t="shared" si="9"/>
        <v>0</v>
      </c>
      <c r="AW28" s="23">
        <f t="shared" si="9"/>
        <v>0</v>
      </c>
      <c r="AX28" s="23">
        <f t="shared" si="9"/>
        <v>0</v>
      </c>
      <c r="AY28" s="23">
        <f t="shared" si="9"/>
        <v>0</v>
      </c>
      <c r="AZ28" s="23">
        <f t="shared" si="9"/>
        <v>0</v>
      </c>
      <c r="BA28" s="23">
        <f t="shared" si="9"/>
        <v>0</v>
      </c>
      <c r="BB28" s="23">
        <f t="shared" si="9"/>
        <v>0</v>
      </c>
      <c r="BC28" s="23">
        <f t="shared" si="9"/>
        <v>0</v>
      </c>
      <c r="BD28" s="23">
        <f t="shared" si="9"/>
        <v>0</v>
      </c>
      <c r="BE28" s="23">
        <f t="shared" si="9"/>
        <v>0</v>
      </c>
      <c r="BF28" s="23">
        <f t="shared" si="9"/>
        <v>0</v>
      </c>
      <c r="BG28" s="23">
        <f t="shared" si="9"/>
        <v>0</v>
      </c>
      <c r="BH28" s="23">
        <f t="shared" si="9"/>
        <v>0</v>
      </c>
      <c r="BI28" s="23">
        <f t="shared" si="9"/>
        <v>0</v>
      </c>
      <c r="BJ28" s="23">
        <f t="shared" si="9"/>
        <v>0</v>
      </c>
      <c r="BK28" s="23">
        <f t="shared" si="9"/>
        <v>0</v>
      </c>
      <c r="BL28" s="23">
        <f t="shared" si="9"/>
        <v>0</v>
      </c>
      <c r="BM28" s="23">
        <f t="shared" si="9"/>
        <v>0</v>
      </c>
    </row>
    <row r="29" spans="1:71" s="23" customFormat="1" x14ac:dyDescent="0.35">
      <c r="A29" s="129"/>
      <c r="B29" s="23" t="s">
        <v>109</v>
      </c>
      <c r="C29" s="103">
        <f>SUM(E29:BM29)</f>
        <v>0</v>
      </c>
      <c r="E29" s="23">
        <f>IF((E17-E16)&gt;$M$4,(E17-E16-$M$4)*E21,0)</f>
        <v>0</v>
      </c>
      <c r="F29" s="23">
        <f t="shared" ref="F29:BM29" si="10">IF((F17-F16)&gt;$M$4,(F17-F16-$M$4)*F21,0)</f>
        <v>0</v>
      </c>
      <c r="G29" s="23">
        <f>IF((G17-G16)&gt;$M$4,(G17-G16-$M$4)*G21,0)</f>
        <v>0</v>
      </c>
      <c r="H29" s="23">
        <f t="shared" si="10"/>
        <v>0</v>
      </c>
      <c r="I29" s="23">
        <f t="shared" si="10"/>
        <v>0</v>
      </c>
      <c r="J29" s="23">
        <f t="shared" si="10"/>
        <v>0</v>
      </c>
      <c r="K29" s="23">
        <f t="shared" si="10"/>
        <v>0</v>
      </c>
      <c r="L29" s="23">
        <f t="shared" si="10"/>
        <v>0</v>
      </c>
      <c r="M29" s="23">
        <f t="shared" si="10"/>
        <v>0</v>
      </c>
      <c r="N29" s="23">
        <f t="shared" si="10"/>
        <v>0</v>
      </c>
      <c r="O29" s="23">
        <f t="shared" si="10"/>
        <v>0</v>
      </c>
      <c r="P29" s="23">
        <f t="shared" si="10"/>
        <v>0</v>
      </c>
      <c r="Q29" s="23">
        <f t="shared" si="10"/>
        <v>0</v>
      </c>
      <c r="R29" s="23">
        <f t="shared" si="10"/>
        <v>0</v>
      </c>
      <c r="S29" s="23">
        <f t="shared" si="10"/>
        <v>0</v>
      </c>
      <c r="T29" s="23">
        <f t="shared" si="10"/>
        <v>0</v>
      </c>
      <c r="U29" s="23">
        <f t="shared" si="10"/>
        <v>0</v>
      </c>
      <c r="V29" s="23">
        <f t="shared" si="10"/>
        <v>0</v>
      </c>
      <c r="W29" s="23">
        <f t="shared" si="10"/>
        <v>0</v>
      </c>
      <c r="X29" s="23">
        <f t="shared" si="10"/>
        <v>0</v>
      </c>
      <c r="Y29" s="23">
        <f t="shared" si="10"/>
        <v>0</v>
      </c>
      <c r="Z29" s="23">
        <f t="shared" si="10"/>
        <v>0</v>
      </c>
      <c r="AA29" s="23">
        <f t="shared" si="10"/>
        <v>0</v>
      </c>
      <c r="AB29" s="23">
        <f t="shared" si="10"/>
        <v>0</v>
      </c>
      <c r="AC29" s="23">
        <f t="shared" si="10"/>
        <v>0</v>
      </c>
      <c r="AD29" s="23">
        <f t="shared" si="10"/>
        <v>0</v>
      </c>
      <c r="AE29" s="23">
        <f t="shared" si="10"/>
        <v>0</v>
      </c>
      <c r="AF29" s="23">
        <f t="shared" si="10"/>
        <v>0</v>
      </c>
      <c r="AG29" s="23">
        <f t="shared" si="10"/>
        <v>0</v>
      </c>
      <c r="AH29" s="23">
        <f t="shared" si="10"/>
        <v>0</v>
      </c>
      <c r="AI29" s="23">
        <f t="shared" si="10"/>
        <v>0</v>
      </c>
      <c r="AJ29" s="23">
        <f t="shared" si="10"/>
        <v>0</v>
      </c>
      <c r="AK29" s="23">
        <f t="shared" si="10"/>
        <v>0</v>
      </c>
      <c r="AL29" s="23">
        <f t="shared" si="10"/>
        <v>0</v>
      </c>
      <c r="AM29" s="23">
        <f t="shared" si="10"/>
        <v>0</v>
      </c>
      <c r="AN29" s="23">
        <f t="shared" si="10"/>
        <v>0</v>
      </c>
      <c r="AO29" s="23">
        <f t="shared" si="10"/>
        <v>0</v>
      </c>
      <c r="AP29" s="23">
        <f t="shared" si="10"/>
        <v>0</v>
      </c>
      <c r="AQ29" s="23">
        <f t="shared" si="10"/>
        <v>0</v>
      </c>
      <c r="AR29" s="23">
        <f t="shared" si="10"/>
        <v>0</v>
      </c>
      <c r="AS29" s="23">
        <f t="shared" si="10"/>
        <v>0</v>
      </c>
      <c r="AT29" s="23">
        <f t="shared" si="10"/>
        <v>0</v>
      </c>
      <c r="AU29" s="23">
        <f t="shared" si="10"/>
        <v>0</v>
      </c>
      <c r="AV29" s="23">
        <f t="shared" si="10"/>
        <v>0</v>
      </c>
      <c r="AW29" s="23">
        <f t="shared" si="10"/>
        <v>0</v>
      </c>
      <c r="AX29" s="23">
        <f t="shared" si="10"/>
        <v>0</v>
      </c>
      <c r="AY29" s="23">
        <f t="shared" si="10"/>
        <v>0</v>
      </c>
      <c r="AZ29" s="23">
        <f t="shared" si="10"/>
        <v>0</v>
      </c>
      <c r="BA29" s="23">
        <f t="shared" si="10"/>
        <v>0</v>
      </c>
      <c r="BB29" s="23">
        <f t="shared" si="10"/>
        <v>0</v>
      </c>
      <c r="BC29" s="23">
        <f t="shared" si="10"/>
        <v>0</v>
      </c>
      <c r="BD29" s="23">
        <f t="shared" si="10"/>
        <v>0</v>
      </c>
      <c r="BE29" s="23">
        <f t="shared" si="10"/>
        <v>0</v>
      </c>
      <c r="BF29" s="23">
        <f t="shared" si="10"/>
        <v>0</v>
      </c>
      <c r="BG29" s="23">
        <f t="shared" si="10"/>
        <v>0</v>
      </c>
      <c r="BH29" s="23">
        <f t="shared" si="10"/>
        <v>0</v>
      </c>
      <c r="BI29" s="23">
        <f t="shared" si="10"/>
        <v>0</v>
      </c>
      <c r="BJ29" s="23">
        <f t="shared" si="10"/>
        <v>0</v>
      </c>
      <c r="BK29" s="23">
        <f t="shared" si="10"/>
        <v>0</v>
      </c>
      <c r="BL29" s="23">
        <f t="shared" si="10"/>
        <v>0</v>
      </c>
      <c r="BM29" s="23">
        <f t="shared" si="10"/>
        <v>0</v>
      </c>
    </row>
    <row r="30" spans="1:71" x14ac:dyDescent="0.35">
      <c r="C30" s="109"/>
    </row>
    <row r="31" spans="1:71" s="23" customFormat="1" x14ac:dyDescent="0.35">
      <c r="A31" s="129"/>
      <c r="B31" s="23" t="s">
        <v>110</v>
      </c>
      <c r="C31" s="103"/>
    </row>
    <row r="32" spans="1:71" s="23" customFormat="1" x14ac:dyDescent="0.35">
      <c r="A32" s="129"/>
      <c r="B32" s="23" t="s">
        <v>25</v>
      </c>
      <c r="C32" s="107">
        <f>SUM(E32:BM32)</f>
        <v>1346.1075935999988</v>
      </c>
      <c r="E32" s="10">
        <f>E17*0.23112</f>
        <v>22.067337600000002</v>
      </c>
      <c r="F32" s="10">
        <f t="shared" ref="F32:BM32" si="11">F17*0.23112</f>
        <v>22.067337600000002</v>
      </c>
      <c r="G32" s="10">
        <f t="shared" si="11"/>
        <v>22.067337600000002</v>
      </c>
      <c r="H32" s="10">
        <f t="shared" si="11"/>
        <v>22.067337600000002</v>
      </c>
      <c r="I32" s="10">
        <f t="shared" si="11"/>
        <v>22.067337600000002</v>
      </c>
      <c r="J32" s="10">
        <f t="shared" si="11"/>
        <v>22.067337600000002</v>
      </c>
      <c r="K32" s="10">
        <f t="shared" si="11"/>
        <v>22.067337600000002</v>
      </c>
      <c r="L32" s="10">
        <f t="shared" si="11"/>
        <v>22.067337600000002</v>
      </c>
      <c r="M32" s="10">
        <f t="shared" si="11"/>
        <v>22.067337600000002</v>
      </c>
      <c r="N32" s="10">
        <f t="shared" si="11"/>
        <v>22.067337600000002</v>
      </c>
      <c r="O32" s="10">
        <f t="shared" si="11"/>
        <v>22.067337600000002</v>
      </c>
      <c r="P32" s="10">
        <f t="shared" si="11"/>
        <v>22.067337600000002</v>
      </c>
      <c r="Q32" s="10">
        <f t="shared" si="11"/>
        <v>22.067337600000002</v>
      </c>
      <c r="R32" s="10">
        <f t="shared" si="11"/>
        <v>22.067337600000002</v>
      </c>
      <c r="S32" s="10">
        <f t="shared" si="11"/>
        <v>22.067337600000002</v>
      </c>
      <c r="T32" s="10">
        <f t="shared" si="11"/>
        <v>22.067337600000002</v>
      </c>
      <c r="U32" s="10">
        <f t="shared" si="11"/>
        <v>22.067337600000002</v>
      </c>
      <c r="V32" s="10">
        <f t="shared" si="11"/>
        <v>22.067337600000002</v>
      </c>
      <c r="W32" s="10">
        <f t="shared" si="11"/>
        <v>22.067337600000002</v>
      </c>
      <c r="X32" s="10">
        <f t="shared" si="11"/>
        <v>22.067337600000002</v>
      </c>
      <c r="Y32" s="10">
        <f t="shared" si="11"/>
        <v>22.067337600000002</v>
      </c>
      <c r="Z32" s="10">
        <f t="shared" si="11"/>
        <v>22.067337600000002</v>
      </c>
      <c r="AA32" s="10">
        <f t="shared" si="11"/>
        <v>22.067337600000002</v>
      </c>
      <c r="AB32" s="10">
        <f t="shared" si="11"/>
        <v>22.067337600000002</v>
      </c>
      <c r="AC32" s="10">
        <f t="shared" si="11"/>
        <v>22.067337600000002</v>
      </c>
      <c r="AD32" s="10">
        <f t="shared" si="11"/>
        <v>22.067337600000002</v>
      </c>
      <c r="AE32" s="10">
        <f t="shared" si="11"/>
        <v>22.067337600000002</v>
      </c>
      <c r="AF32" s="10">
        <f t="shared" si="11"/>
        <v>22.067337600000002</v>
      </c>
      <c r="AG32" s="10">
        <f t="shared" si="11"/>
        <v>22.067337600000002</v>
      </c>
      <c r="AH32" s="10">
        <f t="shared" si="11"/>
        <v>22.067337600000002</v>
      </c>
      <c r="AI32" s="10">
        <f t="shared" si="11"/>
        <v>22.067337600000002</v>
      </c>
      <c r="AJ32" s="10">
        <f t="shared" si="11"/>
        <v>22.067337600000002</v>
      </c>
      <c r="AK32" s="10">
        <f t="shared" si="11"/>
        <v>22.067337600000002</v>
      </c>
      <c r="AL32" s="10">
        <f t="shared" si="11"/>
        <v>22.067337600000002</v>
      </c>
      <c r="AM32" s="10">
        <f t="shared" si="11"/>
        <v>22.067337600000002</v>
      </c>
      <c r="AN32" s="10">
        <f t="shared" si="11"/>
        <v>22.067337600000002</v>
      </c>
      <c r="AO32" s="10">
        <f t="shared" si="11"/>
        <v>22.067337600000002</v>
      </c>
      <c r="AP32" s="10">
        <f t="shared" si="11"/>
        <v>22.067337600000002</v>
      </c>
      <c r="AQ32" s="10">
        <f t="shared" si="11"/>
        <v>22.067337600000002</v>
      </c>
      <c r="AR32" s="10">
        <f t="shared" si="11"/>
        <v>22.067337600000002</v>
      </c>
      <c r="AS32" s="10">
        <f t="shared" si="11"/>
        <v>22.067337600000002</v>
      </c>
      <c r="AT32" s="10">
        <f t="shared" si="11"/>
        <v>22.067337600000002</v>
      </c>
      <c r="AU32" s="10">
        <f t="shared" si="11"/>
        <v>22.067337600000002</v>
      </c>
      <c r="AV32" s="10">
        <f t="shared" si="11"/>
        <v>22.067337600000002</v>
      </c>
      <c r="AW32" s="10">
        <f t="shared" si="11"/>
        <v>22.067337600000002</v>
      </c>
      <c r="AX32" s="10">
        <f t="shared" si="11"/>
        <v>22.067337600000002</v>
      </c>
      <c r="AY32" s="10">
        <f t="shared" si="11"/>
        <v>22.067337600000002</v>
      </c>
      <c r="AZ32" s="10">
        <f t="shared" si="11"/>
        <v>22.067337600000002</v>
      </c>
      <c r="BA32" s="10">
        <f t="shared" si="11"/>
        <v>22.067337600000002</v>
      </c>
      <c r="BB32" s="10">
        <f t="shared" si="11"/>
        <v>22.067337600000002</v>
      </c>
      <c r="BC32" s="10">
        <f t="shared" si="11"/>
        <v>22.067337600000002</v>
      </c>
      <c r="BD32" s="10">
        <f t="shared" si="11"/>
        <v>22.067337600000002</v>
      </c>
      <c r="BE32" s="10">
        <f t="shared" si="11"/>
        <v>22.067337600000002</v>
      </c>
      <c r="BF32" s="10">
        <f t="shared" si="11"/>
        <v>22.067337600000002</v>
      </c>
      <c r="BG32" s="10">
        <f t="shared" si="11"/>
        <v>22.067337600000002</v>
      </c>
      <c r="BH32" s="10">
        <f t="shared" si="11"/>
        <v>22.067337600000002</v>
      </c>
      <c r="BI32" s="10">
        <f t="shared" si="11"/>
        <v>22.067337600000002</v>
      </c>
      <c r="BJ32" s="10">
        <f t="shared" si="11"/>
        <v>22.067337600000002</v>
      </c>
      <c r="BK32" s="10">
        <f t="shared" si="11"/>
        <v>22.067337600000002</v>
      </c>
      <c r="BL32" s="10">
        <f t="shared" si="11"/>
        <v>22.067337600000002</v>
      </c>
      <c r="BM32" s="10">
        <f t="shared" si="11"/>
        <v>22.067337600000002</v>
      </c>
    </row>
    <row r="33" spans="1:71" s="23" customFormat="1" x14ac:dyDescent="0.35">
      <c r="A33" s="129"/>
      <c r="B33" s="23" t="s">
        <v>111</v>
      </c>
      <c r="C33" s="114"/>
      <c r="E33" s="5" t="e" cm="1">
        <f t="array" ref="E33">(#REF!*E31(#REF!*1000)+(#REF!*1000)*#REF!)/1000</f>
        <v>#REF!</v>
      </c>
      <c r="F33" s="5" t="e">
        <f>(#REF!*(#REF!*1000)+(#REF!*1000)*#REF!)/1000</f>
        <v>#REF!</v>
      </c>
      <c r="G33" s="5" t="e">
        <f>(#REF!*(#REF!*1000)+(#REF!*1000)*#REF!)/1000</f>
        <v>#REF!</v>
      </c>
      <c r="H33" s="5" t="e">
        <f>(#REF!*(#REF!*1000)+(#REF!*1000)*#REF!)/1000</f>
        <v>#REF!</v>
      </c>
      <c r="I33" s="5" t="e">
        <f>(#REF!*(#REF!*1000)+(#REF!*1000)*#REF!)/1000</f>
        <v>#REF!</v>
      </c>
      <c r="J33" s="5" t="e">
        <f>(#REF!*(#REF!*1000)+(#REF!*1000)*#REF!)/1000</f>
        <v>#REF!</v>
      </c>
      <c r="K33" s="5" t="e">
        <f>(#REF!*(#REF!*1000)+(#REF!*1000)*#REF!)/1000</f>
        <v>#REF!</v>
      </c>
      <c r="L33" s="5" t="e">
        <f>(#REF!*(#REF!*1000)+(#REF!*1000)*#REF!)/1000</f>
        <v>#REF!</v>
      </c>
      <c r="M33" s="5" t="e">
        <f>(#REF!*(#REF!*1000)+(#REF!*1000)*#REF!)/1000</f>
        <v>#REF!</v>
      </c>
      <c r="N33" s="5" t="e">
        <f>(#REF!*(#REF!*1000)+(#REF!*1000)*#REF!)/1000</f>
        <v>#REF!</v>
      </c>
      <c r="O33" s="5" t="e">
        <f>(#REF!*(#REF!*1000)+(#REF!*1000)*#REF!)/1000</f>
        <v>#REF!</v>
      </c>
      <c r="P33" s="5" t="e">
        <f>(#REF!*(#REF!*1000)+(#REF!*1000)*#REF!)/1000</f>
        <v>#REF!</v>
      </c>
      <c r="Q33" s="5" t="e">
        <f>(#REF!*(#REF!*1000)+(#REF!*1000)*#REF!)/1000</f>
        <v>#REF!</v>
      </c>
      <c r="R33" s="5" t="e">
        <f>(#REF!*(#REF!*1000)+(#REF!*1000)*#REF!)/1000</f>
        <v>#REF!</v>
      </c>
      <c r="S33" s="5" t="e">
        <f>(#REF!*(#REF!*1000)+(#REF!*1000)*#REF!)/1000</f>
        <v>#REF!</v>
      </c>
      <c r="T33" s="5" t="e">
        <f>(#REF!*(#REF!*1000)+(#REF!*1000)*#REF!)/1000</f>
        <v>#REF!</v>
      </c>
      <c r="U33" s="5" t="e">
        <f>(#REF!*(#REF!*1000)+(#REF!*1000)*#REF!)/1000</f>
        <v>#REF!</v>
      </c>
      <c r="V33" s="5" t="e">
        <f>(#REF!*(#REF!*1000)+(#REF!*1000)*#REF!)/1000</f>
        <v>#REF!</v>
      </c>
      <c r="W33" s="5" t="e">
        <f>(#REF!*(#REF!*1000)+(#REF!*1000)*#REF!)/1000</f>
        <v>#REF!</v>
      </c>
      <c r="X33" s="5" t="e">
        <f>(#REF!*(#REF!*1000)+(#REF!*1000)*#REF!)/1000</f>
        <v>#REF!</v>
      </c>
      <c r="Y33" s="5" t="e">
        <f>(#REF!*(#REF!*1000)+(#REF!*1000)*#REF!)/1000</f>
        <v>#REF!</v>
      </c>
      <c r="Z33" s="5" t="e">
        <f>(#REF!*(#REF!*1000)+(#REF!*1000)*#REF!)/1000</f>
        <v>#REF!</v>
      </c>
      <c r="AA33" s="5" t="e">
        <f>(#REF!*(#REF!*1000)+(#REF!*1000)*#REF!)/1000</f>
        <v>#REF!</v>
      </c>
      <c r="AB33" s="5" t="e">
        <f>(#REF!*(#REF!*1000)+(#REF!*1000)*#REF!)/1000</f>
        <v>#REF!</v>
      </c>
      <c r="AC33" s="5" t="e">
        <f>(#REF!*(#REF!*1000)+(#REF!*1000)*#REF!)/1000</f>
        <v>#REF!</v>
      </c>
      <c r="AD33" s="5" t="e">
        <f>(#REF!*(#REF!*1000)+(#REF!*1000)*#REF!)/1000</f>
        <v>#REF!</v>
      </c>
      <c r="AE33" s="5" t="e">
        <f>(#REF!*(#REF!*1000)+(#REF!*1000)*#REF!)/1000</f>
        <v>#REF!</v>
      </c>
      <c r="AF33" s="5" t="e">
        <f>(#REF!*(#REF!*1000)+(#REF!*1000)*#REF!)/1000</f>
        <v>#REF!</v>
      </c>
      <c r="AG33" s="5" t="e">
        <f>(#REF!*(#REF!*1000)+(#REF!*1000)*#REF!)/1000</f>
        <v>#REF!</v>
      </c>
      <c r="AH33" s="5" t="e">
        <f>(#REF!*(#REF!*1000)+(#REF!*1000)*#REF!)/1000</f>
        <v>#REF!</v>
      </c>
      <c r="AI33" s="5" t="e">
        <f>(#REF!*(#REF!*1000)+(#REF!*1000)*#REF!)/1000</f>
        <v>#REF!</v>
      </c>
      <c r="AJ33" s="5" t="e">
        <f>(#REF!*(#REF!*1000)+(#REF!*1000)*#REF!)/1000</f>
        <v>#REF!</v>
      </c>
      <c r="AK33" s="5" t="e">
        <f>(#REF!*(#REF!*1000)+(#REF!*1000)*#REF!)/1000</f>
        <v>#REF!</v>
      </c>
      <c r="AL33" s="5" t="e">
        <f>(#REF!*(#REF!*1000)+(#REF!*1000)*#REF!)/1000</f>
        <v>#REF!</v>
      </c>
      <c r="AM33" s="5" t="e">
        <f>(#REF!*(#REF!*1000)+(#REF!*1000)*#REF!)/1000</f>
        <v>#REF!</v>
      </c>
      <c r="AN33" s="5" t="e">
        <f>(#REF!*(#REF!*1000)+(#REF!*1000)*#REF!)/1000</f>
        <v>#REF!</v>
      </c>
      <c r="AO33" s="5" t="e">
        <f>(#REF!*(#REF!*1000)+(#REF!*1000)*#REF!)/1000</f>
        <v>#REF!</v>
      </c>
      <c r="AP33" s="5" t="e">
        <f>(#REF!*(#REF!*1000)+(#REF!*1000)*#REF!)/1000</f>
        <v>#REF!</v>
      </c>
      <c r="AQ33" s="5" t="e">
        <f>(#REF!*(#REF!*1000)+(#REF!*1000)*#REF!)/1000</f>
        <v>#REF!</v>
      </c>
      <c r="AR33" s="5" t="e">
        <f>(#REF!*(#REF!*1000)+(#REF!*1000)*#REF!)/1000</f>
        <v>#REF!</v>
      </c>
      <c r="AS33" s="5" t="e">
        <f>(#REF!*(#REF!*1000)+(#REF!*1000)*#REF!)/1000</f>
        <v>#REF!</v>
      </c>
      <c r="AT33" s="5" t="e">
        <f>(#REF!*(#REF!*1000)+(#REF!*1000)*#REF!)/1000</f>
        <v>#REF!</v>
      </c>
      <c r="AU33" s="5" t="e">
        <f>(#REF!*(#REF!*1000)+(#REF!*1000)*#REF!)/1000</f>
        <v>#REF!</v>
      </c>
      <c r="AV33" s="5" t="e">
        <f>(#REF!*(#REF!*1000)+(#REF!*1000)*#REF!)/1000</f>
        <v>#REF!</v>
      </c>
      <c r="AW33" s="5" t="e">
        <f>(#REF!*(#REF!*1000)+(#REF!*1000)*#REF!)/1000</f>
        <v>#REF!</v>
      </c>
      <c r="AX33" s="5" t="e">
        <f>(#REF!*(#REF!*1000)+(#REF!*1000)*#REF!)/1000</f>
        <v>#REF!</v>
      </c>
      <c r="AY33" s="5" t="e">
        <f>(#REF!*(#REF!*1000)+(#REF!*1000)*#REF!)/1000</f>
        <v>#REF!</v>
      </c>
      <c r="AZ33" s="5" t="e">
        <f>(#REF!*(#REF!*1000)+(#REF!*1000)*#REF!)/1000</f>
        <v>#REF!</v>
      </c>
      <c r="BA33" s="5" t="e">
        <f>(#REF!*(#REF!*1000)+(#REF!*1000)*#REF!)/1000</f>
        <v>#REF!</v>
      </c>
      <c r="BB33" s="5" t="e">
        <f>(#REF!*(#REF!*1000)+(#REF!*1000)*#REF!)/1000</f>
        <v>#REF!</v>
      </c>
      <c r="BC33" s="5" t="e">
        <f>(#REF!*(#REF!*1000)+(#REF!*1000)*#REF!)/1000</f>
        <v>#REF!</v>
      </c>
      <c r="BD33" s="5" t="e">
        <f>(#REF!*(#REF!*1000)+(#REF!*1000)*#REF!)/1000</f>
        <v>#REF!</v>
      </c>
      <c r="BE33" s="5" t="e">
        <f>(#REF!*(#REF!*1000)+(#REF!*1000)*#REF!)/1000</f>
        <v>#REF!</v>
      </c>
      <c r="BF33" s="5" t="e">
        <f>(#REF!*(#REF!*1000)+(#REF!*1000)*#REF!)/1000</f>
        <v>#REF!</v>
      </c>
      <c r="BG33" s="5" t="e">
        <f>(#REF!*(#REF!*1000)+(#REF!*1000)*#REF!)/1000</f>
        <v>#REF!</v>
      </c>
      <c r="BH33" s="5" t="e">
        <f>(#REF!*(#REF!*1000)+(#REF!*1000)*#REF!)/1000</f>
        <v>#REF!</v>
      </c>
      <c r="BI33" s="5" t="e">
        <f>(#REF!*(#REF!*1000)+(#REF!*1000)*#REF!)/1000</f>
        <v>#REF!</v>
      </c>
      <c r="BJ33" s="5" t="e">
        <f>(#REF!*(#REF!*1000)+(#REF!*1000)*#REF!)/1000</f>
        <v>#REF!</v>
      </c>
      <c r="BK33" s="5" t="e">
        <f>(#REF!*(#REF!*1000)+(#REF!*1000)*#REF!)/1000</f>
        <v>#REF!</v>
      </c>
      <c r="BL33" s="5" t="e">
        <f>(#REF!*(#REF!*1000)+(#REF!*1000)*#REF!)/1000</f>
        <v>#REF!</v>
      </c>
      <c r="BM33" s="5" t="e">
        <f>(#REF!*(#REF!*1000)+(#REF!*1000)*#REF!)/1000</f>
        <v>#REF!</v>
      </c>
    </row>
    <row r="34" spans="1:71" s="5" customFormat="1" x14ac:dyDescent="0.35">
      <c r="A34" s="113"/>
      <c r="B34" s="22" t="s">
        <v>93</v>
      </c>
      <c r="C34" s="110"/>
      <c r="D34" s="34"/>
      <c r="E34" s="22"/>
      <c r="F34" s="23" t="e">
        <f>+#REF!+#REF!</f>
        <v>#REF!</v>
      </c>
      <c r="G34" s="23" t="e">
        <f>IF(G7&gt;0,#REF!+ F34, 0)</f>
        <v>#REF!</v>
      </c>
      <c r="H34" s="23" t="e">
        <f>IF(H7&gt;0,#REF!+ G34, 0)</f>
        <v>#REF!</v>
      </c>
      <c r="I34" s="23" t="e">
        <f>IF(I7&gt;0,#REF!+ H34, 0)</f>
        <v>#REF!</v>
      </c>
      <c r="J34" s="23" t="e">
        <f>IF(J7&gt;0,#REF!+ I34, 0)</f>
        <v>#REF!</v>
      </c>
      <c r="K34" s="23" t="e">
        <f>IF(K7&gt;0,#REF!+ J34, 0)</f>
        <v>#REF!</v>
      </c>
      <c r="L34" s="23" t="e">
        <f>IF(L7&gt;0,#REF!+ K34, 0)</f>
        <v>#REF!</v>
      </c>
      <c r="M34" s="23" t="e">
        <f>IF(M7&gt;0,#REF!+ L34, 0)</f>
        <v>#REF!</v>
      </c>
      <c r="N34" s="23" t="e">
        <f>IF(N7&gt;0,#REF!+ M34, 0)</f>
        <v>#REF!</v>
      </c>
      <c r="O34" s="23" t="e">
        <f>IF(O7&gt;0,#REF!+ N34, 0)</f>
        <v>#REF!</v>
      </c>
      <c r="P34" s="23" t="e">
        <f>IF(P7&gt;0,#REF!+ O34, 0)</f>
        <v>#REF!</v>
      </c>
      <c r="Q34" s="23" t="e">
        <f>IF(Q7&gt;0,#REF!+ P34, 0)</f>
        <v>#REF!</v>
      </c>
      <c r="R34" s="23" t="e">
        <f>IF(R7&gt;0,#REF!+ Q34, 0)</f>
        <v>#REF!</v>
      </c>
      <c r="S34" s="23" t="e">
        <f>IF(S7&gt;0,#REF!+ R34, 0)</f>
        <v>#REF!</v>
      </c>
      <c r="T34" s="23" t="e">
        <f>IF(T7&gt;0,#REF!+ S34, 0)</f>
        <v>#REF!</v>
      </c>
      <c r="U34" s="23" t="e">
        <f>IF(U7&gt;0,#REF!+ T34, 0)</f>
        <v>#REF!</v>
      </c>
      <c r="V34" s="23" t="e">
        <f>IF(V7&gt;0,#REF!+ U34, 0)</f>
        <v>#REF!</v>
      </c>
      <c r="W34" s="23" t="e">
        <f>IF(W7&gt;0,#REF!+ V34, 0)</f>
        <v>#REF!</v>
      </c>
      <c r="X34" s="23" t="e">
        <f>IF(X7&gt;0,#REF!+ W34, 0)</f>
        <v>#REF!</v>
      </c>
      <c r="Y34" s="23" t="e">
        <f>IF(Y7&gt;0,#REF!+ X34, 0)</f>
        <v>#REF!</v>
      </c>
      <c r="Z34" s="23" t="e">
        <f>IF(Z7&gt;0,#REF!+ Y34, 0)</f>
        <v>#REF!</v>
      </c>
      <c r="AA34" s="23" t="e">
        <f>IF(AA7&gt;0,#REF!+ Z34, 0)</f>
        <v>#REF!</v>
      </c>
      <c r="AB34" s="23" t="e">
        <f>IF(AB7&gt;0,#REF!+ AA34, 0)</f>
        <v>#REF!</v>
      </c>
      <c r="AC34" s="23" t="e">
        <f>IF(AC7&gt;0,#REF!+ AB34, 0)</f>
        <v>#REF!</v>
      </c>
      <c r="AD34" s="23" t="e">
        <f>IF(AD7&gt;0,#REF!+ AC34, 0)</f>
        <v>#REF!</v>
      </c>
      <c r="AE34" s="23" t="e">
        <f>IF(AE7&gt;0,#REF!+ AD34, 0)</f>
        <v>#REF!</v>
      </c>
      <c r="AF34" s="23" t="e">
        <f>IF(AF7&gt;0,#REF!+ AE34, 0)</f>
        <v>#REF!</v>
      </c>
      <c r="AG34" s="23" t="e">
        <f>IF(AG7&gt;0,#REF!+ AF34, 0)</f>
        <v>#REF!</v>
      </c>
      <c r="AH34" s="23" t="e">
        <f>IF(AH7&gt;0,#REF!+ AG34, 0)</f>
        <v>#REF!</v>
      </c>
      <c r="AI34" s="23" t="e">
        <f>IF(AI7&gt;0,#REF!+ AH34, 0)</f>
        <v>#REF!</v>
      </c>
      <c r="AJ34" s="23" t="e">
        <f>IF(AJ7&gt;0,#REF!+ AI34, 0)</f>
        <v>#REF!</v>
      </c>
      <c r="AK34" s="23" t="e">
        <f>IF(AK7&gt;0,#REF!+ AJ34, 0)</f>
        <v>#REF!</v>
      </c>
      <c r="AL34" s="23" t="e">
        <f>IF(AL7&gt;0,#REF!+ AK34, 0)</f>
        <v>#REF!</v>
      </c>
      <c r="AM34" s="23" t="e">
        <f>IF(AM7&gt;0,#REF!+ AL34, 0)</f>
        <v>#REF!</v>
      </c>
      <c r="AN34" s="23" t="e">
        <f>IF(AN7&gt;0,#REF!+ AM34, 0)</f>
        <v>#REF!</v>
      </c>
      <c r="AO34" s="23" t="e">
        <f>IF(AO7&gt;0,#REF!+ AN34, 0)</f>
        <v>#REF!</v>
      </c>
      <c r="AP34" s="23" t="e">
        <f>IF(AP7&gt;0,#REF!+ AO34, 0)</f>
        <v>#REF!</v>
      </c>
      <c r="AQ34" s="23" t="e">
        <f>IF(AQ7&gt;0,#REF!+ AP34, 0)</f>
        <v>#REF!</v>
      </c>
      <c r="AR34" s="23" t="e">
        <f>IF(AR7&gt;0,#REF!+ AQ34, 0)</f>
        <v>#REF!</v>
      </c>
      <c r="AS34" s="23" t="e">
        <f>IF(AS7&gt;0,#REF!+ AR34, 0)</f>
        <v>#REF!</v>
      </c>
      <c r="AT34" s="23" t="e">
        <f>IF(AT7&gt;0,#REF!+ AS34, 0)</f>
        <v>#REF!</v>
      </c>
      <c r="AU34" s="23" t="e">
        <f>IF(AU7&gt;0,#REF!+ AT34, 0)</f>
        <v>#REF!</v>
      </c>
      <c r="AV34" s="23" t="e">
        <f>IF(AV7&gt;0,#REF!+ AU34, 0)</f>
        <v>#REF!</v>
      </c>
      <c r="AW34" s="23" t="e">
        <f>IF(AW7&gt;0,#REF!+ AV34, 0)</f>
        <v>#REF!</v>
      </c>
      <c r="AX34" s="23" t="e">
        <f>IF(AX7&gt;0,#REF!+ AW34, 0)</f>
        <v>#REF!</v>
      </c>
      <c r="AY34" s="23" t="e">
        <f>IF(AY7&gt;0,#REF!+ AX34, 0)</f>
        <v>#REF!</v>
      </c>
      <c r="AZ34" s="23" t="e">
        <f>IF(AZ7&gt;0,#REF!+ AY34, 0)</f>
        <v>#REF!</v>
      </c>
      <c r="BA34" s="23" t="e">
        <f>IF(BA7&gt;0,#REF!+ AZ34, 0)</f>
        <v>#REF!</v>
      </c>
      <c r="BB34" s="23" t="e">
        <f>IF(BB7&gt;0,#REF!+ BA34, 0)</f>
        <v>#REF!</v>
      </c>
      <c r="BC34" s="23" t="e">
        <f>IF(BC7&gt;0,#REF!+ BB34, 0)</f>
        <v>#REF!</v>
      </c>
      <c r="BD34" s="23" t="e">
        <f>IF(BD7&gt;0,#REF!+ BC34, 0)</f>
        <v>#REF!</v>
      </c>
      <c r="BE34" s="23" t="e">
        <f>IF(BE7&gt;0,#REF!+ BD34, 0)</f>
        <v>#REF!</v>
      </c>
      <c r="BF34" s="23" t="e">
        <f>IF(BF7&gt;0,#REF!+ BE34, 0)</f>
        <v>#REF!</v>
      </c>
      <c r="BG34" s="23" t="e">
        <f>IF(BG7&gt;0,#REF!+ BF34, 0)</f>
        <v>#REF!</v>
      </c>
      <c r="BH34" s="23" t="e">
        <f>IF(BH7&gt;0,#REF!+ BG34, 0)</f>
        <v>#REF!</v>
      </c>
      <c r="BI34" s="23" t="e">
        <f>IF(BI7&gt;0,#REF!+ BH34, 0)</f>
        <v>#REF!</v>
      </c>
      <c r="BJ34" s="23" t="e">
        <f>IF(BJ7&gt;0,#REF!+ BI34, 0)</f>
        <v>#REF!</v>
      </c>
      <c r="BK34" s="23" t="e">
        <f>IF(BK7&gt;0,#REF!+ BJ34, 0)</f>
        <v>#REF!</v>
      </c>
      <c r="BL34" s="23" t="e">
        <f>IF(BL7&gt;0,#REF!+ BK34, 0)</f>
        <v>#REF!</v>
      </c>
      <c r="BM34" s="23" t="e">
        <f>IF(BM7&gt;0,#REF!+ BL34, 0)</f>
        <v>#REF!</v>
      </c>
      <c r="BN34" s="23"/>
    </row>
    <row r="35" spans="1:71" s="23" customFormat="1" x14ac:dyDescent="0.35">
      <c r="A35" s="129"/>
      <c r="C35" s="103"/>
    </row>
    <row r="36" spans="1:71" s="24" customFormat="1" ht="11.25" x14ac:dyDescent="0.3">
      <c r="A36" s="128"/>
      <c r="B36" s="24" t="s">
        <v>112</v>
      </c>
      <c r="C36" s="103">
        <f>SUM(E36:BM36)</f>
        <v>582428</v>
      </c>
      <c r="E36" s="24">
        <f>E27+E29+E28+E57</f>
        <v>9548</v>
      </c>
      <c r="F36" s="24">
        <f t="shared" ref="F36:BM36" si="12">F27+F29+F28+F57</f>
        <v>9548</v>
      </c>
      <c r="G36" s="24">
        <f t="shared" si="12"/>
        <v>9548</v>
      </c>
      <c r="H36" s="24">
        <f t="shared" si="12"/>
        <v>9548</v>
      </c>
      <c r="I36" s="24">
        <f t="shared" si="12"/>
        <v>9548</v>
      </c>
      <c r="J36" s="24">
        <f t="shared" si="12"/>
        <v>9548</v>
      </c>
      <c r="K36" s="24">
        <f t="shared" si="12"/>
        <v>9548</v>
      </c>
      <c r="L36" s="24">
        <f t="shared" si="12"/>
        <v>9548</v>
      </c>
      <c r="M36" s="24">
        <f t="shared" si="12"/>
        <v>9548</v>
      </c>
      <c r="N36" s="24">
        <f t="shared" si="12"/>
        <v>9548</v>
      </c>
      <c r="O36" s="24">
        <f t="shared" si="12"/>
        <v>9548</v>
      </c>
      <c r="P36" s="24">
        <f t="shared" si="12"/>
        <v>9548</v>
      </c>
      <c r="Q36" s="24">
        <f t="shared" si="12"/>
        <v>9548</v>
      </c>
      <c r="R36" s="24">
        <f t="shared" si="12"/>
        <v>9548</v>
      </c>
      <c r="S36" s="24">
        <f t="shared" si="12"/>
        <v>9548</v>
      </c>
      <c r="T36" s="24">
        <f t="shared" si="12"/>
        <v>9548</v>
      </c>
      <c r="U36" s="24">
        <f t="shared" si="12"/>
        <v>9548</v>
      </c>
      <c r="V36" s="24">
        <f t="shared" si="12"/>
        <v>9548</v>
      </c>
      <c r="W36" s="24">
        <f t="shared" si="12"/>
        <v>9548</v>
      </c>
      <c r="X36" s="24">
        <f t="shared" si="12"/>
        <v>9548</v>
      </c>
      <c r="Y36" s="24">
        <f t="shared" si="12"/>
        <v>9548</v>
      </c>
      <c r="Z36" s="24">
        <f t="shared" si="12"/>
        <v>9548</v>
      </c>
      <c r="AA36" s="24">
        <f t="shared" si="12"/>
        <v>9548</v>
      </c>
      <c r="AB36" s="24">
        <f t="shared" si="12"/>
        <v>9548</v>
      </c>
      <c r="AC36" s="24">
        <f t="shared" si="12"/>
        <v>9548</v>
      </c>
      <c r="AD36" s="24">
        <f t="shared" si="12"/>
        <v>9548</v>
      </c>
      <c r="AE36" s="24">
        <f t="shared" si="12"/>
        <v>9548</v>
      </c>
      <c r="AF36" s="24">
        <f t="shared" si="12"/>
        <v>9548</v>
      </c>
      <c r="AG36" s="24">
        <f t="shared" si="12"/>
        <v>9548</v>
      </c>
      <c r="AH36" s="24">
        <f t="shared" si="12"/>
        <v>9548</v>
      </c>
      <c r="AI36" s="24">
        <f t="shared" si="12"/>
        <v>9548</v>
      </c>
      <c r="AJ36" s="24">
        <f t="shared" si="12"/>
        <v>9548</v>
      </c>
      <c r="AK36" s="24">
        <f t="shared" si="12"/>
        <v>9548</v>
      </c>
      <c r="AL36" s="24">
        <f t="shared" si="12"/>
        <v>9548</v>
      </c>
      <c r="AM36" s="24">
        <f t="shared" si="12"/>
        <v>9548</v>
      </c>
      <c r="AN36" s="24">
        <f t="shared" si="12"/>
        <v>9548</v>
      </c>
      <c r="AO36" s="24">
        <f t="shared" si="12"/>
        <v>9548</v>
      </c>
      <c r="AP36" s="24">
        <f t="shared" si="12"/>
        <v>9548</v>
      </c>
      <c r="AQ36" s="24">
        <f t="shared" si="12"/>
        <v>9548</v>
      </c>
      <c r="AR36" s="24">
        <f t="shared" si="12"/>
        <v>9548</v>
      </c>
      <c r="AS36" s="24">
        <f t="shared" si="12"/>
        <v>9548</v>
      </c>
      <c r="AT36" s="24">
        <f t="shared" si="12"/>
        <v>9548</v>
      </c>
      <c r="AU36" s="24">
        <f t="shared" si="12"/>
        <v>9548</v>
      </c>
      <c r="AV36" s="24">
        <f t="shared" si="12"/>
        <v>9548</v>
      </c>
      <c r="AW36" s="24">
        <f t="shared" si="12"/>
        <v>9548</v>
      </c>
      <c r="AX36" s="24">
        <f t="shared" si="12"/>
        <v>9548</v>
      </c>
      <c r="AY36" s="24">
        <f t="shared" si="12"/>
        <v>9548</v>
      </c>
      <c r="AZ36" s="24">
        <f t="shared" si="12"/>
        <v>9548</v>
      </c>
      <c r="BA36" s="24">
        <f t="shared" si="12"/>
        <v>9548</v>
      </c>
      <c r="BB36" s="24">
        <f t="shared" si="12"/>
        <v>9548</v>
      </c>
      <c r="BC36" s="24">
        <f t="shared" si="12"/>
        <v>9548</v>
      </c>
      <c r="BD36" s="24">
        <f t="shared" si="12"/>
        <v>9548</v>
      </c>
      <c r="BE36" s="24">
        <f t="shared" si="12"/>
        <v>9548</v>
      </c>
      <c r="BF36" s="24">
        <f t="shared" si="12"/>
        <v>9548</v>
      </c>
      <c r="BG36" s="24">
        <f t="shared" si="12"/>
        <v>9548</v>
      </c>
      <c r="BH36" s="24">
        <f t="shared" si="12"/>
        <v>9548</v>
      </c>
      <c r="BI36" s="24">
        <f t="shared" si="12"/>
        <v>9548</v>
      </c>
      <c r="BJ36" s="24">
        <f t="shared" si="12"/>
        <v>9548</v>
      </c>
      <c r="BK36" s="24">
        <f t="shared" si="12"/>
        <v>9548</v>
      </c>
      <c r="BL36" s="24">
        <f t="shared" si="12"/>
        <v>9548</v>
      </c>
      <c r="BM36" s="24">
        <f t="shared" si="12"/>
        <v>9548</v>
      </c>
    </row>
    <row r="37" spans="1:71" x14ac:dyDescent="0.35">
      <c r="B37" s="4" t="s">
        <v>113</v>
      </c>
      <c r="C37" s="103"/>
      <c r="D37" s="5"/>
      <c r="E37" s="5">
        <f>E36</f>
        <v>9548</v>
      </c>
      <c r="F37" s="5">
        <f>F36+E37</f>
        <v>19096</v>
      </c>
      <c r="G37" s="5">
        <f t="shared" ref="G37:BM37" si="13">G36+F37</f>
        <v>28644</v>
      </c>
      <c r="H37" s="5">
        <f t="shared" si="13"/>
        <v>38192</v>
      </c>
      <c r="I37" s="5">
        <f t="shared" si="13"/>
        <v>47740</v>
      </c>
      <c r="J37" s="5">
        <f t="shared" si="13"/>
        <v>57288</v>
      </c>
      <c r="K37" s="5">
        <f t="shared" si="13"/>
        <v>66836</v>
      </c>
      <c r="L37" s="5">
        <f t="shared" si="13"/>
        <v>76384</v>
      </c>
      <c r="M37" s="5">
        <f t="shared" si="13"/>
        <v>85932</v>
      </c>
      <c r="N37" s="5">
        <f t="shared" si="13"/>
        <v>95480</v>
      </c>
      <c r="O37" s="5">
        <f t="shared" si="13"/>
        <v>105028</v>
      </c>
      <c r="P37" s="5">
        <f t="shared" si="13"/>
        <v>114576</v>
      </c>
      <c r="Q37" s="5">
        <f t="shared" si="13"/>
        <v>124124</v>
      </c>
      <c r="R37" s="5">
        <f t="shared" si="13"/>
        <v>133672</v>
      </c>
      <c r="S37" s="5">
        <f t="shared" si="13"/>
        <v>143220</v>
      </c>
      <c r="T37" s="5">
        <f t="shared" si="13"/>
        <v>152768</v>
      </c>
      <c r="U37" s="5">
        <f t="shared" si="13"/>
        <v>162316</v>
      </c>
      <c r="V37" s="5">
        <f t="shared" si="13"/>
        <v>171864</v>
      </c>
      <c r="W37" s="5">
        <f t="shared" si="13"/>
        <v>181412</v>
      </c>
      <c r="X37" s="5">
        <f t="shared" si="13"/>
        <v>190960</v>
      </c>
      <c r="Y37" s="5">
        <f t="shared" si="13"/>
        <v>200508</v>
      </c>
      <c r="Z37" s="5">
        <f t="shared" si="13"/>
        <v>210056</v>
      </c>
      <c r="AA37" s="5">
        <f t="shared" si="13"/>
        <v>219604</v>
      </c>
      <c r="AB37" s="5">
        <f t="shared" si="13"/>
        <v>229152</v>
      </c>
      <c r="AC37" s="5">
        <f t="shared" si="13"/>
        <v>238700</v>
      </c>
      <c r="AD37" s="5">
        <f t="shared" si="13"/>
        <v>248248</v>
      </c>
      <c r="AE37" s="5">
        <f t="shared" si="13"/>
        <v>257796</v>
      </c>
      <c r="AF37" s="5">
        <f t="shared" si="13"/>
        <v>267344</v>
      </c>
      <c r="AG37" s="5">
        <f t="shared" si="13"/>
        <v>276892</v>
      </c>
      <c r="AH37" s="5">
        <f t="shared" si="13"/>
        <v>286440</v>
      </c>
      <c r="AI37" s="5">
        <f t="shared" si="13"/>
        <v>295988</v>
      </c>
      <c r="AJ37" s="5">
        <f t="shared" si="13"/>
        <v>305536</v>
      </c>
      <c r="AK37" s="5">
        <f t="shared" si="13"/>
        <v>315084</v>
      </c>
      <c r="AL37" s="5">
        <f t="shared" si="13"/>
        <v>324632</v>
      </c>
      <c r="AM37" s="5">
        <f t="shared" si="13"/>
        <v>334180</v>
      </c>
      <c r="AN37" s="5">
        <f t="shared" si="13"/>
        <v>343728</v>
      </c>
      <c r="AO37" s="5">
        <f t="shared" si="13"/>
        <v>353276</v>
      </c>
      <c r="AP37" s="5">
        <f t="shared" si="13"/>
        <v>362824</v>
      </c>
      <c r="AQ37" s="5">
        <f t="shared" si="13"/>
        <v>372372</v>
      </c>
      <c r="AR37" s="5">
        <f t="shared" si="13"/>
        <v>381920</v>
      </c>
      <c r="AS37" s="5">
        <f t="shared" si="13"/>
        <v>391468</v>
      </c>
      <c r="AT37" s="5">
        <f t="shared" si="13"/>
        <v>401016</v>
      </c>
      <c r="AU37" s="5">
        <f t="shared" si="13"/>
        <v>410564</v>
      </c>
      <c r="AV37" s="5">
        <f t="shared" si="13"/>
        <v>420112</v>
      </c>
      <c r="AW37" s="5">
        <f t="shared" si="13"/>
        <v>429660</v>
      </c>
      <c r="AX37" s="5">
        <f t="shared" si="13"/>
        <v>439208</v>
      </c>
      <c r="AY37" s="5">
        <f t="shared" si="13"/>
        <v>448756</v>
      </c>
      <c r="AZ37" s="5">
        <f t="shared" si="13"/>
        <v>458304</v>
      </c>
      <c r="BA37" s="5">
        <f t="shared" si="13"/>
        <v>467852</v>
      </c>
      <c r="BB37" s="5">
        <f t="shared" si="13"/>
        <v>477400</v>
      </c>
      <c r="BC37" s="5">
        <f t="shared" si="13"/>
        <v>486948</v>
      </c>
      <c r="BD37" s="5">
        <f t="shared" si="13"/>
        <v>496496</v>
      </c>
      <c r="BE37" s="5">
        <f t="shared" si="13"/>
        <v>506044</v>
      </c>
      <c r="BF37" s="5">
        <f t="shared" si="13"/>
        <v>515592</v>
      </c>
      <c r="BG37" s="5">
        <f t="shared" si="13"/>
        <v>525140</v>
      </c>
      <c r="BH37" s="5">
        <f t="shared" si="13"/>
        <v>534688</v>
      </c>
      <c r="BI37" s="5">
        <f t="shared" si="13"/>
        <v>544236</v>
      </c>
      <c r="BJ37" s="5">
        <f t="shared" si="13"/>
        <v>553784</v>
      </c>
      <c r="BK37" s="5">
        <f t="shared" si="13"/>
        <v>563332</v>
      </c>
      <c r="BL37" s="5">
        <f t="shared" si="13"/>
        <v>572880</v>
      </c>
      <c r="BM37" s="5">
        <f t="shared" si="13"/>
        <v>582428</v>
      </c>
      <c r="BN37" s="5"/>
      <c r="BO37" s="5"/>
      <c r="BP37" s="5"/>
      <c r="BQ37" s="5"/>
      <c r="BR37" s="5"/>
      <c r="BS37" s="5"/>
    </row>
    <row r="38" spans="1:71" s="23" customFormat="1" x14ac:dyDescent="0.35">
      <c r="A38" s="129"/>
      <c r="B38" s="34"/>
      <c r="C38" s="103"/>
      <c r="D38" s="34"/>
    </row>
    <row r="39" spans="1:71" s="28" customFormat="1" x14ac:dyDescent="0.35">
      <c r="A39" s="4"/>
      <c r="B39" s="31" t="s">
        <v>114</v>
      </c>
      <c r="C39" s="106"/>
      <c r="D39" s="30"/>
      <c r="E39" s="32"/>
      <c r="F39" s="30"/>
      <c r="G39" s="30"/>
      <c r="H39" s="30"/>
      <c r="I39" s="30"/>
    </row>
    <row r="40" spans="1:71" x14ac:dyDescent="0.35">
      <c r="B40" s="47" t="s">
        <v>115</v>
      </c>
      <c r="C40" s="103">
        <f t="shared" ref="C40" si="14">SUM(E40:BM40)</f>
        <v>40931</v>
      </c>
      <c r="E40" s="5">
        <f>HLOOKUP($F$5, Scenarios!$G$7:$U$27, MATCH($B$40, Scenarios!$C$7:$C$28, FALSE), FALSE)</f>
        <v>671</v>
      </c>
      <c r="F40" s="5">
        <f>E40*(1+Scenarios!$Q$32)</f>
        <v>671</v>
      </c>
      <c r="G40" s="5">
        <f>F40*(1+Scenarios!$Q$32)</f>
        <v>671</v>
      </c>
      <c r="H40" s="5">
        <f>G40*(1+Scenarios!$Q$32)</f>
        <v>671</v>
      </c>
      <c r="I40" s="5">
        <f>H40*(1+Scenarios!$Q$32)</f>
        <v>671</v>
      </c>
      <c r="J40" s="5">
        <f>I40*(1+Scenarios!$Q$32)</f>
        <v>671</v>
      </c>
      <c r="K40" s="5">
        <f>J40*(1+Scenarios!$Q$32)</f>
        <v>671</v>
      </c>
      <c r="L40" s="5">
        <f>K40*(1+Scenarios!$Q$32)</f>
        <v>671</v>
      </c>
      <c r="M40" s="5">
        <f>L40*(1+Scenarios!$Q$32)</f>
        <v>671</v>
      </c>
      <c r="N40" s="5">
        <f>M40*(1+Scenarios!$Q$32)</f>
        <v>671</v>
      </c>
      <c r="O40" s="5">
        <f>N40*(1+Scenarios!$Q$32)</f>
        <v>671</v>
      </c>
      <c r="P40" s="5">
        <f>O40*(1+Scenarios!$Q$32)</f>
        <v>671</v>
      </c>
      <c r="Q40" s="5">
        <f>P40*(1+Scenarios!$Q$32)</f>
        <v>671</v>
      </c>
      <c r="R40" s="5">
        <f>Q40*(1+Scenarios!$Q$32)</f>
        <v>671</v>
      </c>
      <c r="S40" s="5">
        <f>R40*(1+Scenarios!$Q$32)</f>
        <v>671</v>
      </c>
      <c r="T40" s="5">
        <f>S40*(1+Scenarios!$Q$32)</f>
        <v>671</v>
      </c>
      <c r="U40" s="5">
        <f>T40*(1+Scenarios!$Q$32)</f>
        <v>671</v>
      </c>
      <c r="V40" s="5">
        <f>U40*(1+Scenarios!$Q$32)</f>
        <v>671</v>
      </c>
      <c r="W40" s="5">
        <f>V40*(1+Scenarios!$Q$32)</f>
        <v>671</v>
      </c>
      <c r="X40" s="5">
        <f>W40*(1+Scenarios!$Q$32)</f>
        <v>671</v>
      </c>
      <c r="Y40" s="5">
        <f>X40*(1+Scenarios!$Q$32)</f>
        <v>671</v>
      </c>
      <c r="Z40" s="5">
        <f>Y40*(1+Scenarios!$Q$32)</f>
        <v>671</v>
      </c>
      <c r="AA40" s="5">
        <f>Z40*(1+Scenarios!$Q$32)</f>
        <v>671</v>
      </c>
      <c r="AB40" s="5">
        <f>AA40*(1+Scenarios!$Q$32)</f>
        <v>671</v>
      </c>
      <c r="AC40" s="5">
        <f>AB40*(1+Scenarios!$Q$32)</f>
        <v>671</v>
      </c>
      <c r="AD40" s="5">
        <f>AC40*(1+Scenarios!$Q$32)</f>
        <v>671</v>
      </c>
      <c r="AE40" s="5">
        <f>AD40*(1+Scenarios!$Q$32)</f>
        <v>671</v>
      </c>
      <c r="AF40" s="5">
        <f>AE40*(1+Scenarios!$Q$32)</f>
        <v>671</v>
      </c>
      <c r="AG40" s="5">
        <f>AF40*(1+Scenarios!$Q$32)</f>
        <v>671</v>
      </c>
      <c r="AH40" s="5">
        <f>AG40*(1+Scenarios!$Q$32)</f>
        <v>671</v>
      </c>
      <c r="AI40" s="5">
        <f>AH40*(1+Scenarios!$Q$32)</f>
        <v>671</v>
      </c>
      <c r="AJ40" s="5">
        <f>AI40*(1+Scenarios!$Q$32)</f>
        <v>671</v>
      </c>
      <c r="AK40" s="5">
        <f>AJ40*(1+Scenarios!$Q$32)</f>
        <v>671</v>
      </c>
      <c r="AL40" s="5">
        <f>AK40*(1+Scenarios!$Q$32)</f>
        <v>671</v>
      </c>
      <c r="AM40" s="5">
        <f>AL40*(1+Scenarios!$Q$32)</f>
        <v>671</v>
      </c>
      <c r="AN40" s="5">
        <f>AM40*(1+Scenarios!$Q$32)</f>
        <v>671</v>
      </c>
      <c r="AO40" s="5">
        <f>AN40*(1+Scenarios!$Q$32)</f>
        <v>671</v>
      </c>
      <c r="AP40" s="5">
        <f>AO40*(1+Scenarios!$Q$32)</f>
        <v>671</v>
      </c>
      <c r="AQ40" s="5">
        <f>AP40*(1+Scenarios!$Q$32)</f>
        <v>671</v>
      </c>
      <c r="AR40" s="5">
        <f>AQ40*(1+Scenarios!$Q$32)</f>
        <v>671</v>
      </c>
      <c r="AS40" s="5">
        <f>AR40*(1+Scenarios!$Q$32)</f>
        <v>671</v>
      </c>
      <c r="AT40" s="5">
        <f>AS40*(1+Scenarios!$Q$32)</f>
        <v>671</v>
      </c>
      <c r="AU40" s="5">
        <f>AT40*(1+Scenarios!$Q$32)</f>
        <v>671</v>
      </c>
      <c r="AV40" s="5">
        <f>AU40*(1+Scenarios!$Q$32)</f>
        <v>671</v>
      </c>
      <c r="AW40" s="5">
        <f>AV40*(1+Scenarios!$Q$32)</f>
        <v>671</v>
      </c>
      <c r="AX40" s="5">
        <f>AW40*(1+Scenarios!$Q$32)</f>
        <v>671</v>
      </c>
      <c r="AY40" s="5">
        <f>AX40*(1+Scenarios!$Q$32)</f>
        <v>671</v>
      </c>
      <c r="AZ40" s="5">
        <f>AY40*(1+Scenarios!$Q$32)</f>
        <v>671</v>
      </c>
      <c r="BA40" s="5">
        <f>AZ40*(1+Scenarios!$Q$32)</f>
        <v>671</v>
      </c>
      <c r="BB40" s="5">
        <f>BA40*(1+Scenarios!$Q$32)</f>
        <v>671</v>
      </c>
      <c r="BC40" s="5">
        <f>BB40*(1+Scenarios!$Q$32)</f>
        <v>671</v>
      </c>
      <c r="BD40" s="5">
        <f>BC40*(1+Scenarios!$Q$32)</f>
        <v>671</v>
      </c>
      <c r="BE40" s="5">
        <f>BD40*(1+Scenarios!$Q$32)</f>
        <v>671</v>
      </c>
      <c r="BF40" s="5">
        <f>BE40*(1+Scenarios!$Q$32)</f>
        <v>671</v>
      </c>
      <c r="BG40" s="5">
        <f>BF40*(1+Scenarios!$Q$32)</f>
        <v>671</v>
      </c>
      <c r="BH40" s="5">
        <f>BG40*(1+Scenarios!$Q$32)</f>
        <v>671</v>
      </c>
      <c r="BI40" s="5">
        <f>BH40*(1+Scenarios!$Q$32)</f>
        <v>671</v>
      </c>
      <c r="BJ40" s="5">
        <f>BI40*(1+Scenarios!$Q$32)</f>
        <v>671</v>
      </c>
      <c r="BK40" s="5">
        <f>BJ40*(1+Scenarios!$Q$32)</f>
        <v>671</v>
      </c>
      <c r="BL40" s="5">
        <f>BK40*(1+Scenarios!$Q$32)</f>
        <v>671</v>
      </c>
      <c r="BM40" s="5">
        <f>BL40*(1+Scenarios!$Q$32)</f>
        <v>671</v>
      </c>
      <c r="BN40" s="23"/>
      <c r="BO40" s="23"/>
      <c r="BP40" s="23"/>
      <c r="BQ40" s="23"/>
      <c r="BR40" s="23"/>
      <c r="BS40" s="23"/>
    </row>
    <row r="41" spans="1:71" x14ac:dyDescent="0.35">
      <c r="B41" s="4" t="s">
        <v>116</v>
      </c>
      <c r="C41" s="103">
        <f>SUM(E41:BM41)</f>
        <v>0</v>
      </c>
      <c r="E41" s="100">
        <f>Scenarios!$H$22</f>
        <v>0</v>
      </c>
      <c r="F41" s="100">
        <f>Scenarios!$H$22</f>
        <v>0</v>
      </c>
      <c r="G41" s="100">
        <f>Scenarios!$H$22</f>
        <v>0</v>
      </c>
      <c r="H41" s="100">
        <f>Scenarios!$H$22</f>
        <v>0</v>
      </c>
      <c r="I41" s="100">
        <f>Scenarios!$H$22</f>
        <v>0</v>
      </c>
      <c r="J41" s="100">
        <f>Scenarios!$H$22</f>
        <v>0</v>
      </c>
      <c r="K41" s="100">
        <f>Scenarios!$H$22</f>
        <v>0</v>
      </c>
      <c r="L41" s="100">
        <f>Scenarios!$H$22</f>
        <v>0</v>
      </c>
      <c r="M41" s="100">
        <f>Scenarios!$H$22</f>
        <v>0</v>
      </c>
      <c r="N41" s="100">
        <f>Scenarios!$H$22</f>
        <v>0</v>
      </c>
      <c r="O41" s="100">
        <f>Scenarios!$H$22</f>
        <v>0</v>
      </c>
      <c r="P41" s="100">
        <f>Scenarios!$H$22</f>
        <v>0</v>
      </c>
      <c r="Q41" s="100">
        <f>Scenarios!$H$22</f>
        <v>0</v>
      </c>
      <c r="R41" s="100">
        <f>Scenarios!$H$22</f>
        <v>0</v>
      </c>
      <c r="S41" s="100">
        <f>Scenarios!$H$22</f>
        <v>0</v>
      </c>
      <c r="T41" s="100">
        <f>Scenarios!$H$22</f>
        <v>0</v>
      </c>
      <c r="U41" s="100">
        <f>Scenarios!$H$22</f>
        <v>0</v>
      </c>
      <c r="V41" s="100">
        <f>Scenarios!$H$22</f>
        <v>0</v>
      </c>
      <c r="W41" s="100">
        <f>Scenarios!$H$22</f>
        <v>0</v>
      </c>
      <c r="X41" s="100">
        <f>Scenarios!$H$22</f>
        <v>0</v>
      </c>
      <c r="Y41" s="100">
        <f>Scenarios!$H$22</f>
        <v>0</v>
      </c>
      <c r="Z41" s="100">
        <f>Scenarios!$H$22</f>
        <v>0</v>
      </c>
      <c r="AA41" s="100">
        <f>Scenarios!$H$22</f>
        <v>0</v>
      </c>
      <c r="AB41" s="100">
        <f>Scenarios!$H$22</f>
        <v>0</v>
      </c>
      <c r="AC41" s="100">
        <f>Scenarios!$H$22</f>
        <v>0</v>
      </c>
      <c r="AD41" s="100">
        <f>Scenarios!$H$22</f>
        <v>0</v>
      </c>
      <c r="AE41" s="100">
        <f>Scenarios!$H$22</f>
        <v>0</v>
      </c>
      <c r="AF41" s="100">
        <f>Scenarios!$H$22</f>
        <v>0</v>
      </c>
      <c r="AG41" s="100">
        <f>Scenarios!$H$22</f>
        <v>0</v>
      </c>
      <c r="AH41" s="100">
        <f>Scenarios!$H$22</f>
        <v>0</v>
      </c>
      <c r="AI41" s="100">
        <f>Scenarios!$H$22</f>
        <v>0</v>
      </c>
      <c r="AJ41" s="100">
        <f>Scenarios!$H$22</f>
        <v>0</v>
      </c>
      <c r="AK41" s="100">
        <f>Scenarios!$H$22</f>
        <v>0</v>
      </c>
      <c r="AL41" s="100">
        <f>Scenarios!$H$22</f>
        <v>0</v>
      </c>
      <c r="AM41" s="100">
        <f>Scenarios!$H$22</f>
        <v>0</v>
      </c>
      <c r="AN41" s="100">
        <f>Scenarios!$H$22</f>
        <v>0</v>
      </c>
      <c r="AO41" s="100">
        <f>Scenarios!$H$22</f>
        <v>0</v>
      </c>
      <c r="AP41" s="100">
        <f>Scenarios!$H$22</f>
        <v>0</v>
      </c>
      <c r="AQ41" s="100">
        <f>Scenarios!$H$22</f>
        <v>0</v>
      </c>
      <c r="AR41" s="100">
        <f>Scenarios!$H$22</f>
        <v>0</v>
      </c>
      <c r="AS41" s="100">
        <f>Scenarios!$H$22</f>
        <v>0</v>
      </c>
      <c r="AT41" s="100">
        <f>Scenarios!$H$22</f>
        <v>0</v>
      </c>
      <c r="AU41" s="100">
        <f>Scenarios!$H$22</f>
        <v>0</v>
      </c>
      <c r="AV41" s="100">
        <f>Scenarios!$H$22</f>
        <v>0</v>
      </c>
      <c r="AW41" s="100">
        <f>Scenarios!$H$22</f>
        <v>0</v>
      </c>
      <c r="AX41" s="100">
        <f>Scenarios!$H$22</f>
        <v>0</v>
      </c>
      <c r="AY41" s="100">
        <f>Scenarios!$H$22</f>
        <v>0</v>
      </c>
      <c r="AZ41" s="100">
        <f>Scenarios!$H$22</f>
        <v>0</v>
      </c>
      <c r="BA41" s="100">
        <f>Scenarios!$H$22</f>
        <v>0</v>
      </c>
      <c r="BB41" s="100">
        <f>Scenarios!$H$22</f>
        <v>0</v>
      </c>
      <c r="BC41" s="100">
        <f>Scenarios!$H$22</f>
        <v>0</v>
      </c>
      <c r="BD41" s="100">
        <f>Scenarios!$H$22</f>
        <v>0</v>
      </c>
      <c r="BE41" s="100">
        <f>Scenarios!$H$22</f>
        <v>0</v>
      </c>
      <c r="BF41" s="100">
        <f>Scenarios!$H$22</f>
        <v>0</v>
      </c>
      <c r="BG41" s="100">
        <f>Scenarios!$H$22</f>
        <v>0</v>
      </c>
      <c r="BH41" s="100">
        <f>Scenarios!$H$22</f>
        <v>0</v>
      </c>
      <c r="BI41" s="100">
        <f>Scenarios!$H$22</f>
        <v>0</v>
      </c>
      <c r="BJ41" s="100">
        <f>Scenarios!$H$22</f>
        <v>0</v>
      </c>
      <c r="BK41" s="100">
        <f>Scenarios!$H$22</f>
        <v>0</v>
      </c>
      <c r="BL41" s="100">
        <f>Scenarios!$H$22</f>
        <v>0</v>
      </c>
      <c r="BM41" s="100">
        <f>Scenarios!$H$22</f>
        <v>0</v>
      </c>
    </row>
    <row r="42" spans="1:71" x14ac:dyDescent="0.35">
      <c r="C42" s="109"/>
    </row>
    <row r="43" spans="1:71" s="9" customFormat="1" ht="11.25" x14ac:dyDescent="0.3">
      <c r="B43" s="9" t="s">
        <v>117</v>
      </c>
      <c r="C43" s="103">
        <f>SUM(E43:BM43)</f>
        <v>-40931</v>
      </c>
      <c r="E43" s="33">
        <f>-(E40+E41)</f>
        <v>-671</v>
      </c>
      <c r="F43" s="33">
        <f>-(F40+F41)</f>
        <v>-671</v>
      </c>
      <c r="G43" s="33">
        <f t="shared" ref="G43:L43" si="15">-(G40+G41)</f>
        <v>-671</v>
      </c>
      <c r="H43" s="33">
        <f t="shared" si="15"/>
        <v>-671</v>
      </c>
      <c r="I43" s="33">
        <f t="shared" si="15"/>
        <v>-671</v>
      </c>
      <c r="J43" s="33">
        <f t="shared" si="15"/>
        <v>-671</v>
      </c>
      <c r="K43" s="33">
        <f t="shared" si="15"/>
        <v>-671</v>
      </c>
      <c r="L43" s="33">
        <f t="shared" si="15"/>
        <v>-671</v>
      </c>
      <c r="M43" s="33">
        <f t="shared" ref="M43:BM43" si="16">-(M40)</f>
        <v>-671</v>
      </c>
      <c r="N43" s="33">
        <f t="shared" si="16"/>
        <v>-671</v>
      </c>
      <c r="O43" s="33">
        <f t="shared" si="16"/>
        <v>-671</v>
      </c>
      <c r="P43" s="33">
        <f t="shared" si="16"/>
        <v>-671</v>
      </c>
      <c r="Q43" s="33">
        <f t="shared" si="16"/>
        <v>-671</v>
      </c>
      <c r="R43" s="33">
        <f t="shared" si="16"/>
        <v>-671</v>
      </c>
      <c r="S43" s="33">
        <f t="shared" si="16"/>
        <v>-671</v>
      </c>
      <c r="T43" s="33">
        <f t="shared" si="16"/>
        <v>-671</v>
      </c>
      <c r="U43" s="33">
        <f t="shared" si="16"/>
        <v>-671</v>
      </c>
      <c r="V43" s="33">
        <f t="shared" si="16"/>
        <v>-671</v>
      </c>
      <c r="W43" s="33">
        <f t="shared" si="16"/>
        <v>-671</v>
      </c>
      <c r="X43" s="33">
        <f t="shared" si="16"/>
        <v>-671</v>
      </c>
      <c r="Y43" s="33">
        <f t="shared" si="16"/>
        <v>-671</v>
      </c>
      <c r="Z43" s="33">
        <f t="shared" si="16"/>
        <v>-671</v>
      </c>
      <c r="AA43" s="33">
        <f t="shared" si="16"/>
        <v>-671</v>
      </c>
      <c r="AB43" s="33">
        <f t="shared" si="16"/>
        <v>-671</v>
      </c>
      <c r="AC43" s="33">
        <f t="shared" si="16"/>
        <v>-671</v>
      </c>
      <c r="AD43" s="33">
        <f t="shared" si="16"/>
        <v>-671</v>
      </c>
      <c r="AE43" s="33">
        <f t="shared" si="16"/>
        <v>-671</v>
      </c>
      <c r="AF43" s="33">
        <f t="shared" si="16"/>
        <v>-671</v>
      </c>
      <c r="AG43" s="33">
        <f t="shared" si="16"/>
        <v>-671</v>
      </c>
      <c r="AH43" s="33">
        <f t="shared" si="16"/>
        <v>-671</v>
      </c>
      <c r="AI43" s="33">
        <f t="shared" si="16"/>
        <v>-671</v>
      </c>
      <c r="AJ43" s="33">
        <f t="shared" si="16"/>
        <v>-671</v>
      </c>
      <c r="AK43" s="33">
        <f t="shared" si="16"/>
        <v>-671</v>
      </c>
      <c r="AL43" s="33">
        <f t="shared" si="16"/>
        <v>-671</v>
      </c>
      <c r="AM43" s="33">
        <f t="shared" si="16"/>
        <v>-671</v>
      </c>
      <c r="AN43" s="33">
        <f t="shared" si="16"/>
        <v>-671</v>
      </c>
      <c r="AO43" s="33">
        <f t="shared" si="16"/>
        <v>-671</v>
      </c>
      <c r="AP43" s="33">
        <f t="shared" si="16"/>
        <v>-671</v>
      </c>
      <c r="AQ43" s="33">
        <f t="shared" si="16"/>
        <v>-671</v>
      </c>
      <c r="AR43" s="33">
        <f t="shared" si="16"/>
        <v>-671</v>
      </c>
      <c r="AS43" s="33">
        <f t="shared" si="16"/>
        <v>-671</v>
      </c>
      <c r="AT43" s="33">
        <f t="shared" si="16"/>
        <v>-671</v>
      </c>
      <c r="AU43" s="33">
        <f t="shared" si="16"/>
        <v>-671</v>
      </c>
      <c r="AV43" s="33">
        <f t="shared" si="16"/>
        <v>-671</v>
      </c>
      <c r="AW43" s="33">
        <f t="shared" si="16"/>
        <v>-671</v>
      </c>
      <c r="AX43" s="33">
        <f t="shared" si="16"/>
        <v>-671</v>
      </c>
      <c r="AY43" s="33">
        <f t="shared" si="16"/>
        <v>-671</v>
      </c>
      <c r="AZ43" s="33">
        <f t="shared" si="16"/>
        <v>-671</v>
      </c>
      <c r="BA43" s="33">
        <f t="shared" si="16"/>
        <v>-671</v>
      </c>
      <c r="BB43" s="33">
        <f t="shared" si="16"/>
        <v>-671</v>
      </c>
      <c r="BC43" s="33">
        <f t="shared" si="16"/>
        <v>-671</v>
      </c>
      <c r="BD43" s="33">
        <f t="shared" si="16"/>
        <v>-671</v>
      </c>
      <c r="BE43" s="33">
        <f t="shared" si="16"/>
        <v>-671</v>
      </c>
      <c r="BF43" s="33">
        <f t="shared" si="16"/>
        <v>-671</v>
      </c>
      <c r="BG43" s="33">
        <f t="shared" si="16"/>
        <v>-671</v>
      </c>
      <c r="BH43" s="33">
        <f t="shared" si="16"/>
        <v>-671</v>
      </c>
      <c r="BI43" s="33">
        <f t="shared" si="16"/>
        <v>-671</v>
      </c>
      <c r="BJ43" s="33">
        <f t="shared" si="16"/>
        <v>-671</v>
      </c>
      <c r="BK43" s="33">
        <f t="shared" si="16"/>
        <v>-671</v>
      </c>
      <c r="BL43" s="33">
        <f t="shared" si="16"/>
        <v>-671</v>
      </c>
      <c r="BM43" s="33">
        <f t="shared" si="16"/>
        <v>-671</v>
      </c>
      <c r="BN43" s="33"/>
      <c r="BO43" s="33"/>
      <c r="BP43" s="33"/>
      <c r="BQ43" s="33"/>
      <c r="BR43" s="33"/>
      <c r="BS43" s="33"/>
    </row>
    <row r="44" spans="1:71" x14ac:dyDescent="0.35">
      <c r="C44" s="109"/>
    </row>
    <row r="45" spans="1:71" s="28" customFormat="1" x14ac:dyDescent="0.35">
      <c r="A45" s="4"/>
      <c r="B45" s="29" t="s">
        <v>123</v>
      </c>
      <c r="C45" s="108"/>
    </row>
    <row r="46" spans="1:71" s="23" customFormat="1" x14ac:dyDescent="0.35">
      <c r="A46" s="129"/>
      <c r="B46" s="27" t="s">
        <v>125</v>
      </c>
      <c r="C46" s="103">
        <f>SUM(E46:BM46)</f>
        <v>0</v>
      </c>
      <c r="D46" s="27"/>
      <c r="E46" s="23">
        <f>HLOOKUP($F$5, Scenarios!$C$7:$L$42, MATCH(B46, Scenarios!$C$7:C44, FALSE), FALSE)</f>
        <v>0</v>
      </c>
    </row>
    <row r="47" spans="1:71" s="23" customFormat="1" x14ac:dyDescent="0.35">
      <c r="A47" s="129"/>
      <c r="B47" s="47" t="s">
        <v>126</v>
      </c>
      <c r="C47" s="103">
        <f>SUM(E47:BM47)</f>
        <v>121000</v>
      </c>
      <c r="D47" s="27"/>
      <c r="E47" s="23">
        <f>HLOOKUP($F$5, Scenarios!$C$7:$L$42, MATCH(B47, Scenarios!$C$7:C45, FALSE), FALSE)</f>
        <v>121000</v>
      </c>
    </row>
    <row r="48" spans="1:71" s="23" customFormat="1" x14ac:dyDescent="0.35">
      <c r="A48" s="129"/>
      <c r="B48" s="26"/>
      <c r="C48" s="103"/>
      <c r="D48" s="27"/>
    </row>
    <row r="49" spans="1:71" x14ac:dyDescent="0.35">
      <c r="B49" s="4" t="s">
        <v>127</v>
      </c>
      <c r="C49" s="103">
        <f>SUM(E49:BM49)</f>
        <v>0</v>
      </c>
      <c r="E49" s="23">
        <f>IFERROR((HLOOKUP($F$5, Scenarios!$C$7:$AD$42, (MATCH(E7, Scenarios!$C$7:$C$42, FALSE)), FALSE)), 0)</f>
        <v>0</v>
      </c>
      <c r="F49" s="23">
        <f>IFERROR((HLOOKUP($F$5, Scenarios!$C$7:$AD$42, (MATCH(F7, Scenarios!$C$7:$C$42, FALSE)), FALSE)), 0)</f>
        <v>0</v>
      </c>
      <c r="G49" s="23">
        <f>IFERROR((HLOOKUP($F$5, Scenarios!$C$7:$AD$42, (MATCH(G7, Scenarios!$C$7:$C$42, FALSE)), FALSE)), 0)</f>
        <v>0</v>
      </c>
      <c r="H49" s="23">
        <f>IFERROR((HLOOKUP($F$5, Scenarios!$C$7:$AD$42, (MATCH(H7, Scenarios!$C$7:$C$42, FALSE)), FALSE)), 0)</f>
        <v>0</v>
      </c>
      <c r="I49" s="23">
        <f>IFERROR((HLOOKUP($F$5, Scenarios!$C$7:$AD$42, (MATCH(I7, Scenarios!$C$7:$C$42, FALSE)), FALSE)), 0)</f>
        <v>0</v>
      </c>
      <c r="J49" s="23">
        <f>IFERROR((HLOOKUP($F$5, Scenarios!$C$7:$AD$42, (MATCH(J7, Scenarios!$C$7:$C$42, FALSE)), FALSE)), 0)</f>
        <v>0</v>
      </c>
      <c r="K49" s="23">
        <f>IFERROR((HLOOKUP($F$5, Scenarios!$C$7:$AD$42, (MATCH(K7, Scenarios!$C$7:$C$42, FALSE)), FALSE)), 0)</f>
        <v>0</v>
      </c>
      <c r="L49" s="23">
        <f>IFERROR((HLOOKUP($F$5, Scenarios!$C$7:$AD$42, (MATCH(L7, Scenarios!$C$7:$C$42, FALSE)), FALSE)), 0)</f>
        <v>0</v>
      </c>
      <c r="M49" s="23">
        <f>IFERROR((HLOOKUP($F$5, Scenarios!$C$7:$AD$42, (MATCH(M7, Scenarios!$C$7:$C$42, FALSE)), FALSE)), 0)</f>
        <v>0</v>
      </c>
      <c r="N49" s="23">
        <f>IFERROR((HLOOKUP($F$5, Scenarios!$C$7:$AD$42, (MATCH(N7, Scenarios!$C$7:$C$42, FALSE)), FALSE)), 0)</f>
        <v>0</v>
      </c>
      <c r="O49" s="23">
        <f>IFERROR((HLOOKUP($F$5, Scenarios!$C$7:$AD$42, (MATCH(O7, Scenarios!$C$7:$C$42, FALSE)), FALSE)), 0)</f>
        <v>0</v>
      </c>
      <c r="P49" s="23">
        <f>IFERROR((HLOOKUP($F$5, Scenarios!$C$7:$AD$42, (MATCH(P7, Scenarios!$C$7:$C$42, FALSE)), FALSE)), 0)</f>
        <v>0</v>
      </c>
      <c r="Q49" s="23">
        <f>IFERROR((HLOOKUP($F$5, Scenarios!$C$7:$AD$42, (MATCH(Q7, Scenarios!$C$7:$C$42, FALSE)), FALSE)), 0)</f>
        <v>0</v>
      </c>
      <c r="R49" s="23">
        <f>IFERROR((HLOOKUP($F$5, Scenarios!$C$7:$AD$42, (MATCH(R7, Scenarios!$C$7:$C$42, FALSE)), FALSE)), 0)</f>
        <v>0</v>
      </c>
      <c r="S49" s="23">
        <f>IFERROR((HLOOKUP($F$5, Scenarios!$C$7:$AD$42, (MATCH(S7, Scenarios!$C$7:$C$42, FALSE)), FALSE)), 0)</f>
        <v>0</v>
      </c>
      <c r="T49" s="23">
        <f>IFERROR((HLOOKUP($F$5, Scenarios!$C$7:$AD$42, (MATCH(T7, Scenarios!$C$7:$C$42, FALSE)), FALSE)), 0)</f>
        <v>0</v>
      </c>
      <c r="U49" s="23">
        <f>IFERROR((HLOOKUP($F$5, Scenarios!$C$7:$AD$42, (MATCH(U7, Scenarios!$C$7:$C$42, FALSE)), FALSE)), 0)</f>
        <v>0</v>
      </c>
      <c r="V49" s="23">
        <f>IFERROR((HLOOKUP($F$5, Scenarios!$C$7:$AD$42, (MATCH(V7, Scenarios!$C$7:$C$42, FALSE)), FALSE)), 0)</f>
        <v>0</v>
      </c>
      <c r="W49" s="23">
        <f>IFERROR((HLOOKUP($F$5, Scenarios!$C$7:$AD$42, (MATCH(W7, Scenarios!$C$7:$C$42, FALSE)), FALSE)), 0)</f>
        <v>0</v>
      </c>
      <c r="X49" s="23">
        <f>IFERROR((HLOOKUP($F$5, Scenarios!$C$7:$AD$42, (MATCH(X7, Scenarios!$C$7:$C$42, FALSE)), FALSE)), 0)</f>
        <v>0</v>
      </c>
      <c r="Y49" s="23">
        <f>IFERROR((HLOOKUP($F$5, Scenarios!$C$7:$AD$42, (MATCH(Y7, Scenarios!$C$7:$C$42, FALSE)), FALSE)), 0)</f>
        <v>0</v>
      </c>
      <c r="Z49" s="23">
        <f>IFERROR((HLOOKUP($F$5, Scenarios!$C$7:$AD$42, (MATCH(Z7, Scenarios!$C$7:$C$42, FALSE)), FALSE)), 0)</f>
        <v>0</v>
      </c>
      <c r="AA49" s="23">
        <f>IFERROR((HLOOKUP($F$5, Scenarios!$C$7:$AD$42, (MATCH(AA7, Scenarios!$C$7:$C$42, FALSE)), FALSE)), 0)</f>
        <v>0</v>
      </c>
      <c r="AB49" s="23">
        <f>IFERROR((HLOOKUP($F$5, Scenarios!$C$7:$AD$42, (MATCH(AB7, Scenarios!$C$7:$C$42, FALSE)), FALSE)), 0)</f>
        <v>0</v>
      </c>
      <c r="AC49" s="23">
        <f>IFERROR((HLOOKUP($F$5, Scenarios!$C$7:$AD$42, (MATCH(AC7, Scenarios!$C$7:$C$42, FALSE)), FALSE)), 0)</f>
        <v>0</v>
      </c>
      <c r="AD49" s="23">
        <f>IFERROR((HLOOKUP($F$5, Scenarios!$C$7:$AD$42, (MATCH(AD7, Scenarios!$C$7:$C$42, FALSE)), FALSE)), 0)</f>
        <v>0</v>
      </c>
      <c r="AE49" s="23">
        <f>IFERROR((HLOOKUP($F$5, Scenarios!$C$7:$AD$42, (MATCH(AE7, Scenarios!$C$7:$C$42, FALSE)), FALSE)), 0)</f>
        <v>0</v>
      </c>
      <c r="AF49" s="23">
        <f>IFERROR((HLOOKUP($F$5, Scenarios!$C$7:$AD$42, (MATCH(AF7, Scenarios!$C$7:$C$42, FALSE)), FALSE)), 0)</f>
        <v>0</v>
      </c>
      <c r="AG49" s="23">
        <f>IFERROR((HLOOKUP($F$5, Scenarios!$C$7:$AD$42, (MATCH(AG7, Scenarios!$C$7:$C$42, FALSE)), FALSE)), 0)</f>
        <v>0</v>
      </c>
      <c r="AH49" s="23">
        <f>IFERROR((HLOOKUP($F$5, Scenarios!$C$7:$AD$42, (MATCH(AH7, Scenarios!$C$7:$C$42, FALSE)), FALSE)), 0)</f>
        <v>0</v>
      </c>
      <c r="AI49" s="23">
        <f>IFERROR((HLOOKUP($F$5, Scenarios!$C$7:$AD$42, (MATCH(AI7, Scenarios!$C$7:$C$42, FALSE)), FALSE)), 0)</f>
        <v>0</v>
      </c>
      <c r="AJ49" s="23">
        <f>IFERROR((HLOOKUP($F$5, Scenarios!$C$7:$AD$42, (MATCH(AJ7, Scenarios!$C$7:$C$42, FALSE)), FALSE)), 0)</f>
        <v>0</v>
      </c>
      <c r="AK49" s="23">
        <f>IFERROR((HLOOKUP($F$5, Scenarios!$C$7:$AD$42, (MATCH(AK7, Scenarios!$C$7:$C$42, FALSE)), FALSE)), 0)</f>
        <v>0</v>
      </c>
      <c r="AL49" s="23">
        <f>IFERROR((HLOOKUP($F$5, Scenarios!$C$7:$AD$42, (MATCH(AL7, Scenarios!$C$7:$C$42, FALSE)), FALSE)), 0)</f>
        <v>0</v>
      </c>
      <c r="AM49" s="23">
        <f>IFERROR((HLOOKUP($F$5, Scenarios!$C$7:$AD$42, (MATCH(AM7, Scenarios!$C$7:$C$42, FALSE)), FALSE)), 0)</f>
        <v>0</v>
      </c>
      <c r="AN49" s="23">
        <f>IFERROR((HLOOKUP($F$5, Scenarios!$C$7:$AD$42, (MATCH(AN7, Scenarios!$C$7:$C$42, FALSE)), FALSE)), 0)</f>
        <v>0</v>
      </c>
      <c r="AO49" s="23">
        <f>IFERROR((HLOOKUP($F$5, Scenarios!$C$7:$AD$42, (MATCH(AO7, Scenarios!$C$7:$C$42, FALSE)), FALSE)), 0)</f>
        <v>0</v>
      </c>
      <c r="AP49" s="23">
        <f>IFERROR((HLOOKUP($F$5, Scenarios!$C$7:$AD$42, (MATCH(AP7, Scenarios!$C$7:$C$42, FALSE)), FALSE)), 0)</f>
        <v>0</v>
      </c>
      <c r="AQ49" s="23">
        <f>IFERROR((HLOOKUP($F$5, Scenarios!$C$7:$AD$42, (MATCH(AQ7, Scenarios!$C$7:$C$42, FALSE)), FALSE)), 0)</f>
        <v>0</v>
      </c>
      <c r="AR49" s="23">
        <f>IFERROR((HLOOKUP($F$5, Scenarios!$C$7:$AD$42, (MATCH(AR7, Scenarios!$C$7:$C$42, FALSE)), FALSE)), 0)</f>
        <v>0</v>
      </c>
      <c r="AS49" s="23">
        <f>IFERROR((HLOOKUP($F$5, Scenarios!$C$7:$AD$42, (MATCH(AS7, Scenarios!$C$7:$C$42, FALSE)), FALSE)), 0)</f>
        <v>0</v>
      </c>
      <c r="AT49" s="23">
        <f>IFERROR((HLOOKUP($F$5, Scenarios!$C$7:$AD$42, (MATCH(AT7, Scenarios!$C$7:$C$42, FALSE)), FALSE)), 0)</f>
        <v>0</v>
      </c>
      <c r="AU49" s="23">
        <f>IFERROR((HLOOKUP($F$5, Scenarios!$C$7:$AD$42, (MATCH(AU7, Scenarios!$C$7:$C$42, FALSE)), FALSE)), 0)</f>
        <v>0</v>
      </c>
      <c r="AV49" s="23">
        <f>IFERROR((HLOOKUP($F$5, Scenarios!$C$7:$AD$42, (MATCH(AV7, Scenarios!$C$7:$C$42, FALSE)), FALSE)), 0)</f>
        <v>0</v>
      </c>
      <c r="AW49" s="23">
        <f>IFERROR((HLOOKUP($F$5, Scenarios!$C$7:$AD$42, (MATCH(AW7, Scenarios!$C$7:$C$42, FALSE)), FALSE)), 0)</f>
        <v>0</v>
      </c>
      <c r="AX49" s="23">
        <f>IFERROR((HLOOKUP($F$5, Scenarios!$C$7:$AD$42, (MATCH(AX7, Scenarios!$C$7:$C$42, FALSE)), FALSE)), 0)</f>
        <v>0</v>
      </c>
      <c r="AY49" s="23">
        <f>IFERROR((HLOOKUP($F$5, Scenarios!$C$7:$AD$42, (MATCH(AY7, Scenarios!$C$7:$C$42, FALSE)), FALSE)), 0)</f>
        <v>0</v>
      </c>
      <c r="AZ49" s="23">
        <f>IFERROR((HLOOKUP($F$5, Scenarios!$C$7:$AD$42, (MATCH(AZ7, Scenarios!$C$7:$C$42, FALSE)), FALSE)), 0)</f>
        <v>0</v>
      </c>
      <c r="BA49" s="23">
        <f>IFERROR((HLOOKUP($F$5, Scenarios!$C$7:$AD$42, (MATCH(BA7, Scenarios!$C$7:$C$42, FALSE)), FALSE)), 0)</f>
        <v>0</v>
      </c>
      <c r="BB49" s="23">
        <f>IFERROR((HLOOKUP($F$5, Scenarios!$C$7:$AD$42, (MATCH(BB7, Scenarios!$C$7:$C$42, FALSE)), FALSE)), 0)</f>
        <v>0</v>
      </c>
      <c r="BC49" s="23">
        <f>IFERROR((HLOOKUP($F$5, Scenarios!$C$7:$AD$42, (MATCH(BC7, Scenarios!$C$7:$C$42, FALSE)), FALSE)), 0)</f>
        <v>0</v>
      </c>
      <c r="BD49" s="23">
        <f>IFERROR((HLOOKUP($F$5, Scenarios!$C$7:$AD$42, (MATCH(BD7, Scenarios!$C$7:$C$42, FALSE)), FALSE)), 0)</f>
        <v>0</v>
      </c>
      <c r="BE49" s="23">
        <f>IFERROR((HLOOKUP($F$5, Scenarios!$C$7:$AD$42, (MATCH(BE7, Scenarios!$C$7:$C$42, FALSE)), FALSE)), 0)</f>
        <v>0</v>
      </c>
      <c r="BF49" s="23">
        <f>IFERROR((HLOOKUP($F$5, Scenarios!$C$7:$AD$42, (MATCH(BF7, Scenarios!$C$7:$C$42, FALSE)), FALSE)), 0)</f>
        <v>0</v>
      </c>
      <c r="BG49" s="23">
        <f>IFERROR((HLOOKUP($F$5, Scenarios!$C$7:$AD$42, (MATCH(BG7, Scenarios!$C$7:$C$42, FALSE)), FALSE)), 0)</f>
        <v>0</v>
      </c>
      <c r="BH49" s="23">
        <f>IFERROR((HLOOKUP($F$5, Scenarios!$C$7:$AD$42, (MATCH(BH7, Scenarios!$C$7:$C$42, FALSE)), FALSE)), 0)</f>
        <v>0</v>
      </c>
      <c r="BI49" s="23">
        <f>IFERROR((HLOOKUP($F$5, Scenarios!$C$7:$AD$42, (MATCH(BI7, Scenarios!$C$7:$C$42, FALSE)), FALSE)), 0)</f>
        <v>0</v>
      </c>
      <c r="BJ49" s="23">
        <f>IFERROR((HLOOKUP($F$5, Scenarios!$C$7:$AD$42, (MATCH(BJ7, Scenarios!$C$7:$C$42, FALSE)), FALSE)), 0)</f>
        <v>0</v>
      </c>
      <c r="BK49" s="23">
        <f>IFERROR((HLOOKUP($F$5, Scenarios!$C$7:$AD$42, (MATCH(BK7, Scenarios!$C$7:$C$42, FALSE)), FALSE)), 0)</f>
        <v>0</v>
      </c>
      <c r="BL49" s="23">
        <f>IFERROR((HLOOKUP($F$5, Scenarios!$C$7:$AD$42, (MATCH(BL7, Scenarios!$C$7:$C$42, FALSE)), FALSE)), 0)</f>
        <v>0</v>
      </c>
      <c r="BM49" s="23">
        <f>IFERROR((HLOOKUP($F$5, Scenarios!$C$7:$AD$42, (MATCH(BM7, Scenarios!$C$7:$C$42, FALSE)), FALSE)), 0)</f>
        <v>0</v>
      </c>
      <c r="BN49" s="23"/>
      <c r="BO49" s="23"/>
      <c r="BP49" s="23"/>
      <c r="BQ49" s="23"/>
      <c r="BR49" s="23"/>
      <c r="BS49" s="23"/>
    </row>
    <row r="50" spans="1:71" s="23" customFormat="1" x14ac:dyDescent="0.35">
      <c r="A50" s="129"/>
      <c r="B50" s="26"/>
      <c r="C50" s="103"/>
      <c r="D50" s="27"/>
    </row>
    <row r="51" spans="1:71" s="9" customFormat="1" ht="11.25" x14ac:dyDescent="0.3">
      <c r="B51" s="9" t="s">
        <v>128</v>
      </c>
      <c r="C51" s="103">
        <f>SUM(E51:BM51)</f>
        <v>-121000</v>
      </c>
      <c r="E51" s="33">
        <f t="shared" ref="E51:AJ51" si="17">-SUM(E46:E50)</f>
        <v>-121000</v>
      </c>
      <c r="F51" s="33">
        <f t="shared" si="17"/>
        <v>0</v>
      </c>
      <c r="G51" s="33">
        <f t="shared" si="17"/>
        <v>0</v>
      </c>
      <c r="H51" s="33">
        <f t="shared" si="17"/>
        <v>0</v>
      </c>
      <c r="I51" s="33">
        <f t="shared" si="17"/>
        <v>0</v>
      </c>
      <c r="J51" s="33">
        <f t="shared" si="17"/>
        <v>0</v>
      </c>
      <c r="K51" s="33">
        <f t="shared" si="17"/>
        <v>0</v>
      </c>
      <c r="L51" s="33">
        <f t="shared" si="17"/>
        <v>0</v>
      </c>
      <c r="M51" s="33">
        <f t="shared" si="17"/>
        <v>0</v>
      </c>
      <c r="N51" s="33">
        <f t="shared" si="17"/>
        <v>0</v>
      </c>
      <c r="O51" s="33">
        <f t="shared" si="17"/>
        <v>0</v>
      </c>
      <c r="P51" s="33">
        <f t="shared" si="17"/>
        <v>0</v>
      </c>
      <c r="Q51" s="33">
        <f t="shared" si="17"/>
        <v>0</v>
      </c>
      <c r="R51" s="33">
        <f t="shared" si="17"/>
        <v>0</v>
      </c>
      <c r="S51" s="33">
        <f t="shared" si="17"/>
        <v>0</v>
      </c>
      <c r="T51" s="33">
        <f t="shared" si="17"/>
        <v>0</v>
      </c>
      <c r="U51" s="33">
        <f t="shared" si="17"/>
        <v>0</v>
      </c>
      <c r="V51" s="33">
        <f t="shared" si="17"/>
        <v>0</v>
      </c>
      <c r="W51" s="33">
        <f t="shared" si="17"/>
        <v>0</v>
      </c>
      <c r="X51" s="33">
        <f t="shared" si="17"/>
        <v>0</v>
      </c>
      <c r="Y51" s="33">
        <f t="shared" si="17"/>
        <v>0</v>
      </c>
      <c r="Z51" s="33">
        <f t="shared" si="17"/>
        <v>0</v>
      </c>
      <c r="AA51" s="33">
        <f t="shared" si="17"/>
        <v>0</v>
      </c>
      <c r="AB51" s="33">
        <f t="shared" si="17"/>
        <v>0</v>
      </c>
      <c r="AC51" s="33">
        <f t="shared" si="17"/>
        <v>0</v>
      </c>
      <c r="AD51" s="33">
        <f t="shared" si="17"/>
        <v>0</v>
      </c>
      <c r="AE51" s="33">
        <f t="shared" si="17"/>
        <v>0</v>
      </c>
      <c r="AF51" s="33">
        <f t="shared" si="17"/>
        <v>0</v>
      </c>
      <c r="AG51" s="33">
        <f t="shared" si="17"/>
        <v>0</v>
      </c>
      <c r="AH51" s="33">
        <f t="shared" si="17"/>
        <v>0</v>
      </c>
      <c r="AI51" s="33">
        <f t="shared" si="17"/>
        <v>0</v>
      </c>
      <c r="AJ51" s="33">
        <f t="shared" si="17"/>
        <v>0</v>
      </c>
      <c r="AK51" s="33">
        <f t="shared" ref="AK51:BM51" si="18">-SUM(AK46:AK50)</f>
        <v>0</v>
      </c>
      <c r="AL51" s="33">
        <f t="shared" si="18"/>
        <v>0</v>
      </c>
      <c r="AM51" s="33">
        <f t="shared" si="18"/>
        <v>0</v>
      </c>
      <c r="AN51" s="33">
        <f t="shared" si="18"/>
        <v>0</v>
      </c>
      <c r="AO51" s="33">
        <f t="shared" si="18"/>
        <v>0</v>
      </c>
      <c r="AP51" s="33">
        <f t="shared" si="18"/>
        <v>0</v>
      </c>
      <c r="AQ51" s="33">
        <f t="shared" si="18"/>
        <v>0</v>
      </c>
      <c r="AR51" s="33">
        <f t="shared" si="18"/>
        <v>0</v>
      </c>
      <c r="AS51" s="33">
        <f t="shared" si="18"/>
        <v>0</v>
      </c>
      <c r="AT51" s="33">
        <f t="shared" si="18"/>
        <v>0</v>
      </c>
      <c r="AU51" s="33">
        <f t="shared" si="18"/>
        <v>0</v>
      </c>
      <c r="AV51" s="33">
        <f t="shared" si="18"/>
        <v>0</v>
      </c>
      <c r="AW51" s="33">
        <f t="shared" si="18"/>
        <v>0</v>
      </c>
      <c r="AX51" s="33">
        <f t="shared" si="18"/>
        <v>0</v>
      </c>
      <c r="AY51" s="33">
        <f t="shared" si="18"/>
        <v>0</v>
      </c>
      <c r="AZ51" s="33">
        <f t="shared" si="18"/>
        <v>0</v>
      </c>
      <c r="BA51" s="33">
        <f t="shared" si="18"/>
        <v>0</v>
      </c>
      <c r="BB51" s="33">
        <f t="shared" si="18"/>
        <v>0</v>
      </c>
      <c r="BC51" s="33">
        <f t="shared" si="18"/>
        <v>0</v>
      </c>
      <c r="BD51" s="33">
        <f t="shared" si="18"/>
        <v>0</v>
      </c>
      <c r="BE51" s="33">
        <f t="shared" si="18"/>
        <v>0</v>
      </c>
      <c r="BF51" s="33">
        <f t="shared" si="18"/>
        <v>0</v>
      </c>
      <c r="BG51" s="33">
        <f t="shared" si="18"/>
        <v>0</v>
      </c>
      <c r="BH51" s="33">
        <f t="shared" si="18"/>
        <v>0</v>
      </c>
      <c r="BI51" s="33">
        <f t="shared" si="18"/>
        <v>0</v>
      </c>
      <c r="BJ51" s="33">
        <f t="shared" si="18"/>
        <v>0</v>
      </c>
      <c r="BK51" s="33">
        <f t="shared" si="18"/>
        <v>0</v>
      </c>
      <c r="BL51" s="33">
        <f t="shared" si="18"/>
        <v>0</v>
      </c>
      <c r="BM51" s="33">
        <f t="shared" si="18"/>
        <v>0</v>
      </c>
    </row>
    <row r="52" spans="1:71" s="9" customFormat="1" ht="11.25" x14ac:dyDescent="0.3">
      <c r="C52" s="10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71" s="28" customFormat="1" x14ac:dyDescent="0.35">
      <c r="A53" s="4"/>
      <c r="B53" s="29" t="s">
        <v>129</v>
      </c>
      <c r="C53" s="108"/>
    </row>
    <row r="54" spans="1:71" x14ac:dyDescent="0.35">
      <c r="B54" s="4" t="s">
        <v>130</v>
      </c>
      <c r="C54" s="103">
        <f>SUM(E54:BM54)</f>
        <v>0</v>
      </c>
      <c r="E54" s="40">
        <v>0</v>
      </c>
    </row>
    <row r="55" spans="1:71" x14ac:dyDescent="0.35">
      <c r="B55" s="47" t="s">
        <v>131</v>
      </c>
      <c r="C55" s="109"/>
      <c r="E55" s="4">
        <f>IFERROR(HLOOKUP(B55, 'Lookups references'!$M$7:P13, MATCH('Projections - Twiggs steel 2'!#REF!, 'Lookups references'!$M$7:M13, FALSE), FALSE),0)</f>
        <v>0</v>
      </c>
      <c r="F55" s="5">
        <f>E55*(1+Scenarios!$Q$32)</f>
        <v>0</v>
      </c>
      <c r="G55" s="5">
        <f>F55*(1+Scenarios!$Q$32)</f>
        <v>0</v>
      </c>
      <c r="H55" s="5">
        <f>G55*(1+Scenarios!$Q$32)</f>
        <v>0</v>
      </c>
      <c r="I55" s="5">
        <f>H55*(1+Scenarios!$Q$32)</f>
        <v>0</v>
      </c>
      <c r="J55" s="5">
        <f>I55*(1+Scenarios!$Q$32)</f>
        <v>0</v>
      </c>
      <c r="K55" s="5">
        <f>J55*(1+Scenarios!$Q$32)</f>
        <v>0</v>
      </c>
      <c r="L55" s="5">
        <f>K55*(1+Scenarios!$Q$32)</f>
        <v>0</v>
      </c>
      <c r="M55" s="5">
        <f>L55*(1+Scenarios!$Q$32)</f>
        <v>0</v>
      </c>
      <c r="N55" s="5">
        <f>M55*(1+Scenarios!$Q$32)</f>
        <v>0</v>
      </c>
      <c r="O55" s="5">
        <f>N55*(1+Scenarios!$Q$32)</f>
        <v>0</v>
      </c>
      <c r="P55" s="5">
        <f>O55*(1+Scenarios!$Q$32)</f>
        <v>0</v>
      </c>
      <c r="Q55" s="5">
        <f>P55*(1+Scenarios!$Q$32)</f>
        <v>0</v>
      </c>
      <c r="R55" s="5">
        <f>Q55*(1+Scenarios!$Q$32)</f>
        <v>0</v>
      </c>
      <c r="S55" s="5">
        <f>R55*(1+Scenarios!$Q$32)</f>
        <v>0</v>
      </c>
      <c r="T55" s="5">
        <f>S55*(1+Scenarios!$Q$32)</f>
        <v>0</v>
      </c>
      <c r="U55" s="5">
        <f>T55*(1+Scenarios!$Q$32)</f>
        <v>0</v>
      </c>
      <c r="V55" s="5">
        <f>U55*(1+Scenarios!$Q$32)</f>
        <v>0</v>
      </c>
      <c r="W55" s="5">
        <f>V55*(1+Scenarios!$Q$32)</f>
        <v>0</v>
      </c>
      <c r="X55" s="5">
        <f>W55*(1+Scenarios!$Q$32)</f>
        <v>0</v>
      </c>
      <c r="Y55" s="5">
        <f>X55*(1+Scenarios!$Q$32)</f>
        <v>0</v>
      </c>
      <c r="Z55" s="5">
        <f>Y55*(1+Scenarios!$Q$32)</f>
        <v>0</v>
      </c>
      <c r="AA55" s="5">
        <f>Z55*(1+Scenarios!$Q$32)</f>
        <v>0</v>
      </c>
      <c r="AB55" s="5">
        <f>AA55*(1+Scenarios!$Q$32)</f>
        <v>0</v>
      </c>
      <c r="AC55" s="5">
        <f>AB55*(1+Scenarios!$Q$32)</f>
        <v>0</v>
      </c>
      <c r="AD55" s="5">
        <f>AC55*(1+Scenarios!$Q$32)</f>
        <v>0</v>
      </c>
      <c r="AE55" s="5">
        <f>AD55*(1+Scenarios!$Q$32)</f>
        <v>0</v>
      </c>
      <c r="AF55" s="5">
        <f>AE55*(1+Scenarios!$Q$32)</f>
        <v>0</v>
      </c>
      <c r="AG55" s="5">
        <f>AF55*(1+Scenarios!$Q$32)</f>
        <v>0</v>
      </c>
      <c r="AH55" s="5">
        <f>AG55*(1+Scenarios!$Q$32)</f>
        <v>0</v>
      </c>
      <c r="AI55" s="5">
        <f>AH55*(1+Scenarios!$Q$32)</f>
        <v>0</v>
      </c>
      <c r="AJ55" s="5">
        <f>AI55*(1+Scenarios!$Q$32)</f>
        <v>0</v>
      </c>
      <c r="AK55" s="5">
        <f>AJ55*(1+Scenarios!$Q$32)</f>
        <v>0</v>
      </c>
      <c r="AL55" s="5">
        <f>AK55*(1+Scenarios!$Q$32)</f>
        <v>0</v>
      </c>
      <c r="AM55" s="5">
        <f>AL55*(1+Scenarios!$Q$32)</f>
        <v>0</v>
      </c>
      <c r="AN55" s="5">
        <f>AM55*(1+Scenarios!$Q$32)</f>
        <v>0</v>
      </c>
      <c r="AO55" s="5">
        <f>AN55*(1+Scenarios!$Q$32)</f>
        <v>0</v>
      </c>
      <c r="AP55" s="5">
        <f>AO55*(1+Scenarios!$Q$32)</f>
        <v>0</v>
      </c>
      <c r="AQ55" s="5">
        <f>AP55*(1+Scenarios!$Q$32)</f>
        <v>0</v>
      </c>
      <c r="AR55" s="5">
        <f>AQ55*(1+Scenarios!$Q$32)</f>
        <v>0</v>
      </c>
      <c r="AS55" s="5">
        <f>AR55*(1+Scenarios!$Q$32)</f>
        <v>0</v>
      </c>
      <c r="AT55" s="5">
        <f>AS55*(1+Scenarios!$Q$32)</f>
        <v>0</v>
      </c>
      <c r="AU55" s="5">
        <f>AT55*(1+Scenarios!$Q$32)</f>
        <v>0</v>
      </c>
      <c r="AV55" s="5">
        <f>AU55*(1+Scenarios!$Q$32)</f>
        <v>0</v>
      </c>
      <c r="AW55" s="5">
        <f>AV55*(1+Scenarios!$Q$32)</f>
        <v>0</v>
      </c>
      <c r="AX55" s="5">
        <f>AW55*(1+Scenarios!$Q$32)</f>
        <v>0</v>
      </c>
      <c r="AY55" s="5">
        <f>AX55*(1+Scenarios!$Q$32)</f>
        <v>0</v>
      </c>
      <c r="AZ55" s="5">
        <f>AY55*(1+Scenarios!$Q$32)</f>
        <v>0</v>
      </c>
      <c r="BA55" s="5">
        <f>AZ55*(1+Scenarios!$Q$32)</f>
        <v>0</v>
      </c>
      <c r="BB55" s="5">
        <f>BA55*(1+Scenarios!$Q$32)</f>
        <v>0</v>
      </c>
      <c r="BC55" s="5">
        <f>BB55*(1+Scenarios!$Q$32)</f>
        <v>0</v>
      </c>
      <c r="BD55" s="5">
        <f>BC55*(1+Scenarios!$Q$32)</f>
        <v>0</v>
      </c>
      <c r="BE55" s="5">
        <f>BD55*(1+Scenarios!$Q$32)</f>
        <v>0</v>
      </c>
      <c r="BF55" s="5">
        <f>BE55*(1+Scenarios!$Q$32)</f>
        <v>0</v>
      </c>
      <c r="BG55" s="5">
        <f>BF55*(1+Scenarios!$Q$32)</f>
        <v>0</v>
      </c>
      <c r="BH55" s="5">
        <f>BG55*(1+Scenarios!$Q$32)</f>
        <v>0</v>
      </c>
      <c r="BI55" s="5">
        <f>BH55*(1+Scenarios!$Q$32)</f>
        <v>0</v>
      </c>
      <c r="BJ55" s="5">
        <f>BI55*(1+Scenarios!$Q$32)</f>
        <v>0</v>
      </c>
      <c r="BK55" s="5">
        <f>BJ55*(1+Scenarios!$Q$32)</f>
        <v>0</v>
      </c>
      <c r="BL55" s="5">
        <f>BK55*(1+Scenarios!$Q$32)</f>
        <v>0</v>
      </c>
      <c r="BM55" s="5">
        <f>BL55*(1+Scenarios!$Q$32)</f>
        <v>0</v>
      </c>
    </row>
    <row r="56" spans="1:71" x14ac:dyDescent="0.35">
      <c r="B56" s="47" t="s">
        <v>132</v>
      </c>
      <c r="C56" s="103"/>
      <c r="E56" s="4">
        <f>IFERROR(HLOOKUP($B$56, 'Lookups references'!$M$7:P14, MATCH('Projections - Twiggs steel 2'!#REF!, 'Lookups references'!$M$7:$M$14, FALSE), FALSE),0)</f>
        <v>0</v>
      </c>
      <c r="F56" s="4">
        <f>IFERROR(HLOOKUP($B$56, 'Lookups references'!$M$7:Q14, MATCH('Projections - Twiggs steel 2'!#REF!, 'Lookups references'!$M$7:$M$14, FALSE), FALSE),0)</f>
        <v>0</v>
      </c>
      <c r="G56" s="4">
        <f>IFERROR(HLOOKUP($B$56, 'Lookups references'!$M$7:R14, MATCH('Projections - Twiggs steel 2'!#REF!, 'Lookups references'!$M$7:$M$14, FALSE), FALSE),0)</f>
        <v>0</v>
      </c>
      <c r="H56" s="4">
        <f>IFERROR(HLOOKUP($B$56, 'Lookups references'!$M$7:S14, MATCH('Projections - Twiggs steel 2'!#REF!, 'Lookups references'!$M$7:$M$14, FALSE), FALSE),0)</f>
        <v>0</v>
      </c>
      <c r="I56" s="4">
        <f>IFERROR(HLOOKUP($B$56, 'Lookups references'!$M$7:T14, MATCH('Projections - Twiggs steel 2'!#REF!, 'Lookups references'!$M$7:$M$14, FALSE), FALSE),0)</f>
        <v>0</v>
      </c>
      <c r="J56" s="4">
        <f>IFERROR(HLOOKUP($B$56, 'Lookups references'!$M$7:U14, MATCH('Projections - Twiggs steel 2'!#REF!, 'Lookups references'!$M$7:$M$14, FALSE), FALSE),0)</f>
        <v>0</v>
      </c>
      <c r="K56" s="4">
        <f>IFERROR(HLOOKUP($B$56, 'Lookups references'!$M$7:V14, MATCH('Projections - Twiggs steel 2'!#REF!, 'Lookups references'!$M$7:$M$14, FALSE), FALSE),0)</f>
        <v>0</v>
      </c>
      <c r="L56" s="4">
        <f>IFERROR(HLOOKUP($B$56, 'Lookups references'!$M$7:W14, MATCH('Projections - Twiggs steel 2'!#REF!, 'Lookups references'!$M$7:$M$14, FALSE), FALSE),0)</f>
        <v>0</v>
      </c>
      <c r="M56" s="4">
        <f>IFERROR(HLOOKUP($B$56, 'Lookups references'!$M$7:X14, MATCH('Projections - Twiggs steel 2'!#REF!, 'Lookups references'!$M$7:$M$14, FALSE), FALSE),0)</f>
        <v>0</v>
      </c>
      <c r="N56" s="4">
        <f>IFERROR(HLOOKUP($B$56, 'Lookups references'!$M$7:Y14, MATCH('Projections - Twiggs steel 2'!#REF!, 'Lookups references'!$M$7:$M$14, FALSE), FALSE),0)</f>
        <v>0</v>
      </c>
      <c r="O56" s="4">
        <f>IFERROR(HLOOKUP($B$56, 'Lookups references'!$M$7:Z14, MATCH('Projections - Twiggs steel 2'!#REF!, 'Lookups references'!$M$7:$M$14, FALSE), FALSE),0)</f>
        <v>0</v>
      </c>
      <c r="P56" s="4">
        <f>IFERROR(HLOOKUP($B$56, 'Lookups references'!$M$7:AA14, MATCH('Projections - Twiggs steel 2'!#REF!, 'Lookups references'!$M$7:$M$14, FALSE), FALSE),0)</f>
        <v>0</v>
      </c>
      <c r="Q56" s="4">
        <f>IFERROR(HLOOKUP($B$56, 'Lookups references'!$M$7:AB14, MATCH('Projections - Twiggs steel 2'!#REF!, 'Lookups references'!$M$7:$M$14, FALSE), FALSE),0)</f>
        <v>0</v>
      </c>
      <c r="R56" s="4">
        <f>IFERROR(HLOOKUP($B$56, 'Lookups references'!$M$7:AC14, MATCH('Projections - Twiggs steel 2'!#REF!, 'Lookups references'!$M$7:$M$14, FALSE), FALSE),0)</f>
        <v>0</v>
      </c>
      <c r="S56" s="4">
        <f>IFERROR(HLOOKUP($B$56, 'Lookups references'!$M$7:AD14, MATCH('Projections - Twiggs steel 2'!#REF!, 'Lookups references'!$M$7:$M$14, FALSE), FALSE),0)</f>
        <v>0</v>
      </c>
      <c r="T56" s="4">
        <f>IFERROR(HLOOKUP($B$56, 'Lookups references'!$M$7:AE14, MATCH('Projections - Twiggs steel 2'!#REF!, 'Lookups references'!$M$7:$M$14, FALSE), FALSE),0)</f>
        <v>0</v>
      </c>
      <c r="U56" s="4">
        <f>IFERROR(HLOOKUP($B$56, 'Lookups references'!$M$7:AF14, MATCH('Projections - Twiggs steel 2'!#REF!, 'Lookups references'!$M$7:$M$14, FALSE), FALSE),0)</f>
        <v>0</v>
      </c>
      <c r="V56" s="4">
        <f>IFERROR(HLOOKUP($B$56, 'Lookups references'!$M$7:AG14, MATCH('Projections - Twiggs steel 2'!#REF!, 'Lookups references'!$M$7:$M$14, FALSE), FALSE),0)</f>
        <v>0</v>
      </c>
      <c r="W56" s="4">
        <f>IFERROR(HLOOKUP($B$56, 'Lookups references'!$M$7:AH14, MATCH('Projections - Twiggs steel 2'!#REF!, 'Lookups references'!$M$7:$M$14, FALSE), FALSE),0)</f>
        <v>0</v>
      </c>
      <c r="X56" s="4">
        <f>IFERROR(HLOOKUP($B$56, 'Lookups references'!$M$7:AI14, MATCH('Projections - Twiggs steel 2'!#REF!, 'Lookups references'!$M$7:$M$14, FALSE), FALSE),0)</f>
        <v>0</v>
      </c>
      <c r="Y56" s="4">
        <f>IFERROR(HLOOKUP($B$56, 'Lookups references'!$M$7:AJ14, MATCH('Projections - Twiggs steel 2'!#REF!, 'Lookups references'!$M$7:$M$14, FALSE), FALSE),0)</f>
        <v>0</v>
      </c>
      <c r="Z56" s="4">
        <f>IFERROR(HLOOKUP($B$56, 'Lookups references'!$M$7:AK14, MATCH('Projections - Twiggs steel 2'!#REF!, 'Lookups references'!$M$7:$M$14, FALSE), FALSE),0)</f>
        <v>0</v>
      </c>
      <c r="AA56" s="4">
        <f>IFERROR(HLOOKUP($B$56, 'Lookups references'!$M$7:AL14, MATCH('Projections - Twiggs steel 2'!#REF!, 'Lookups references'!$M$7:$M$14, FALSE), FALSE),0)</f>
        <v>0</v>
      </c>
      <c r="AB56" s="4">
        <f>IFERROR(HLOOKUP($B$56, 'Lookups references'!$M$7:AM14, MATCH('Projections - Twiggs steel 2'!#REF!, 'Lookups references'!$M$7:$M$14, FALSE), FALSE),0)</f>
        <v>0</v>
      </c>
      <c r="AC56" s="4">
        <f>IFERROR(HLOOKUP($B$56, 'Lookups references'!$M$7:AN14, MATCH('Projections - Twiggs steel 2'!#REF!, 'Lookups references'!$M$7:$M$14, FALSE), FALSE),0)</f>
        <v>0</v>
      </c>
      <c r="AD56" s="4">
        <f>IFERROR(HLOOKUP($B$56, 'Lookups references'!$M$7:AO14, MATCH('Projections - Twiggs steel 2'!#REF!, 'Lookups references'!$M$7:$M$14, FALSE), FALSE),0)</f>
        <v>0</v>
      </c>
      <c r="AE56" s="4">
        <f>IFERROR(HLOOKUP($B$56, 'Lookups references'!$M$7:AP14, MATCH('Projections - Twiggs steel 2'!#REF!, 'Lookups references'!$M$7:$M$14, FALSE), FALSE),0)</f>
        <v>0</v>
      </c>
      <c r="AF56" s="4">
        <f>IFERROR(HLOOKUP($B$56, 'Lookups references'!$M$7:AQ14, MATCH('Projections - Twiggs steel 2'!#REF!, 'Lookups references'!$M$7:$M$14, FALSE), FALSE),0)</f>
        <v>0</v>
      </c>
      <c r="AG56" s="4">
        <f>IFERROR(HLOOKUP($B$56, 'Lookups references'!$M$7:AR14, MATCH('Projections - Twiggs steel 2'!#REF!, 'Lookups references'!$M$7:$M$14, FALSE), FALSE),0)</f>
        <v>0</v>
      </c>
      <c r="AH56" s="4">
        <f>IFERROR(HLOOKUP($B$56, 'Lookups references'!$M$7:AS14, MATCH('Projections - Twiggs steel 2'!#REF!, 'Lookups references'!$M$7:$M$14, FALSE), FALSE),0)</f>
        <v>0</v>
      </c>
      <c r="AI56" s="4">
        <f>IFERROR(HLOOKUP($B$56, 'Lookups references'!$M$7:AT14, MATCH('Projections - Twiggs steel 2'!#REF!, 'Lookups references'!$M$7:$M$14, FALSE), FALSE),0)</f>
        <v>0</v>
      </c>
      <c r="AJ56" s="4">
        <f>IFERROR(HLOOKUP($B$56, 'Lookups references'!$M$7:AU14, MATCH('Projections - Twiggs steel 2'!#REF!, 'Lookups references'!$M$7:$M$14, FALSE), FALSE),0)</f>
        <v>0</v>
      </c>
      <c r="AK56" s="4">
        <f>IFERROR(HLOOKUP($B$56, 'Lookups references'!$M$7:AV14, MATCH('Projections - Twiggs steel 2'!#REF!, 'Lookups references'!$M$7:$M$14, FALSE), FALSE),0)</f>
        <v>0</v>
      </c>
      <c r="AL56" s="4">
        <f>IFERROR(HLOOKUP($B$56, 'Lookups references'!$M$7:AW14, MATCH('Projections - Twiggs steel 2'!#REF!, 'Lookups references'!$M$7:$M$14, FALSE), FALSE),0)</f>
        <v>0</v>
      </c>
      <c r="AM56" s="4">
        <f>IFERROR(HLOOKUP($B$56, 'Lookups references'!$M$7:AX14, MATCH('Projections - Twiggs steel 2'!#REF!, 'Lookups references'!$M$7:$M$14, FALSE), FALSE),0)</f>
        <v>0</v>
      </c>
      <c r="AN56" s="4">
        <f>IFERROR(HLOOKUP($B$56, 'Lookups references'!$M$7:AY14, MATCH('Projections - Twiggs steel 2'!#REF!, 'Lookups references'!$M$7:$M$14, FALSE), FALSE),0)</f>
        <v>0</v>
      </c>
      <c r="AO56" s="4">
        <f>IFERROR(HLOOKUP($B$56, 'Lookups references'!$M$7:AZ14, MATCH('Projections - Twiggs steel 2'!#REF!, 'Lookups references'!$M$7:$M$14, FALSE), FALSE),0)</f>
        <v>0</v>
      </c>
      <c r="AP56" s="4">
        <f>IFERROR(HLOOKUP($B$56, 'Lookups references'!$M$7:BA14, MATCH('Projections - Twiggs steel 2'!#REF!, 'Lookups references'!$M$7:$M$14, FALSE), FALSE),0)</f>
        <v>0</v>
      </c>
      <c r="AQ56" s="4">
        <f>IFERROR(HLOOKUP($B$56, 'Lookups references'!$M$7:BB14, MATCH('Projections - Twiggs steel 2'!#REF!, 'Lookups references'!$M$7:$M$14, FALSE), FALSE),0)</f>
        <v>0</v>
      </c>
      <c r="AR56" s="4">
        <f>IFERROR(HLOOKUP($B$56, 'Lookups references'!$M$7:BC14, MATCH('Projections - Twiggs steel 2'!#REF!, 'Lookups references'!$M$7:$M$14, FALSE), FALSE),0)</f>
        <v>0</v>
      </c>
      <c r="AS56" s="4">
        <f>IFERROR(HLOOKUP($B$56, 'Lookups references'!$M$7:BD14, MATCH('Projections - Twiggs steel 2'!#REF!, 'Lookups references'!$M$7:$M$14, FALSE), FALSE),0)</f>
        <v>0</v>
      </c>
      <c r="AT56" s="4">
        <f>IFERROR(HLOOKUP($B$56, 'Lookups references'!$M$7:BE14, MATCH('Projections - Twiggs steel 2'!#REF!, 'Lookups references'!$M$7:$M$14, FALSE), FALSE),0)</f>
        <v>0</v>
      </c>
      <c r="AU56" s="4">
        <f>IFERROR(HLOOKUP($B$56, 'Lookups references'!$M$7:BF14, MATCH('Projections - Twiggs steel 2'!#REF!, 'Lookups references'!$M$7:$M$14, FALSE), FALSE),0)</f>
        <v>0</v>
      </c>
      <c r="AV56" s="4">
        <f>IFERROR(HLOOKUP($B$56, 'Lookups references'!$M$7:BG14, MATCH('Projections - Twiggs steel 2'!#REF!, 'Lookups references'!$M$7:$M$14, FALSE), FALSE),0)</f>
        <v>0</v>
      </c>
      <c r="AW56" s="4">
        <f>IFERROR(HLOOKUP($B$56, 'Lookups references'!$M$7:BH14, MATCH('Projections - Twiggs steel 2'!#REF!, 'Lookups references'!$M$7:$M$14, FALSE), FALSE),0)</f>
        <v>0</v>
      </c>
      <c r="AX56" s="4">
        <f>IFERROR(HLOOKUP($B$56, 'Lookups references'!$M$7:BI14, MATCH('Projections - Twiggs steel 2'!#REF!, 'Lookups references'!$M$7:$M$14, FALSE), FALSE),0)</f>
        <v>0</v>
      </c>
      <c r="AY56" s="4">
        <f>IFERROR(HLOOKUP($B$56, 'Lookups references'!$M$7:BJ14, MATCH('Projections - Twiggs steel 2'!#REF!, 'Lookups references'!$M$7:$M$14, FALSE), FALSE),0)</f>
        <v>0</v>
      </c>
      <c r="AZ56" s="4">
        <f>IFERROR(HLOOKUP($B$56, 'Lookups references'!$M$7:BK14, MATCH('Projections - Twiggs steel 2'!#REF!, 'Lookups references'!$M$7:$M$14, FALSE), FALSE),0)</f>
        <v>0</v>
      </c>
      <c r="BA56" s="4">
        <f>IFERROR(HLOOKUP($B$56, 'Lookups references'!$M$7:BL14, MATCH('Projections - Twiggs steel 2'!#REF!, 'Lookups references'!$M$7:$M$14, FALSE), FALSE),0)</f>
        <v>0</v>
      </c>
      <c r="BB56" s="4">
        <f>IFERROR(HLOOKUP($B$56, 'Lookups references'!$M$7:BM14, MATCH('Projections - Twiggs steel 2'!#REF!, 'Lookups references'!$M$7:$M$14, FALSE), FALSE),0)</f>
        <v>0</v>
      </c>
      <c r="BC56" s="4">
        <f>IFERROR(HLOOKUP($B$56, 'Lookups references'!$M$7:BN14, MATCH('Projections - Twiggs steel 2'!#REF!, 'Lookups references'!$M$7:$M$14, FALSE), FALSE),0)</f>
        <v>0</v>
      </c>
      <c r="BD56" s="4">
        <f>IFERROR(HLOOKUP($B$56, 'Lookups references'!$M$7:BO14, MATCH('Projections - Twiggs steel 2'!#REF!, 'Lookups references'!$M$7:$M$14, FALSE), FALSE),0)</f>
        <v>0</v>
      </c>
      <c r="BE56" s="4">
        <f>IFERROR(HLOOKUP($B$56, 'Lookups references'!$M$7:BP14, MATCH('Projections - Twiggs steel 2'!#REF!, 'Lookups references'!$M$7:$M$14, FALSE), FALSE),0)</f>
        <v>0</v>
      </c>
      <c r="BF56" s="4">
        <f>IFERROR(HLOOKUP($B$56, 'Lookups references'!$M$7:BQ14, MATCH('Projections - Twiggs steel 2'!#REF!, 'Lookups references'!$M$7:$M$14, FALSE), FALSE),0)</f>
        <v>0</v>
      </c>
      <c r="BG56" s="4">
        <f>IFERROR(HLOOKUP($B$56, 'Lookups references'!$M$7:BR14, MATCH('Projections - Twiggs steel 2'!#REF!, 'Lookups references'!$M$7:$M$14, FALSE), FALSE),0)</f>
        <v>0</v>
      </c>
      <c r="BH56" s="4">
        <f>IFERROR(HLOOKUP($B$56, 'Lookups references'!$M$7:BS14, MATCH('Projections - Twiggs steel 2'!#REF!, 'Lookups references'!$M$7:$M$14, FALSE), FALSE),0)</f>
        <v>0</v>
      </c>
      <c r="BI56" s="4">
        <f>IFERROR(HLOOKUP($B$56, 'Lookups references'!$M$7:BT14, MATCH('Projections - Twiggs steel 2'!#REF!, 'Lookups references'!$M$7:$M$14, FALSE), FALSE),0)</f>
        <v>0</v>
      </c>
      <c r="BJ56" s="4">
        <f>IFERROR(HLOOKUP($B$56, 'Lookups references'!$M$7:BU14, MATCH('Projections - Twiggs steel 2'!#REF!, 'Lookups references'!$M$7:$M$14, FALSE), FALSE),0)</f>
        <v>0</v>
      </c>
      <c r="BK56" s="4">
        <f>IFERROR(HLOOKUP($B$56, 'Lookups references'!$M$7:BV14, MATCH('Projections - Twiggs steel 2'!#REF!, 'Lookups references'!$M$7:$M$14, FALSE), FALSE),0)</f>
        <v>0</v>
      </c>
      <c r="BL56" s="4">
        <f>IFERROR(HLOOKUP($B$56, 'Lookups references'!$M$7:BW14, MATCH('Projections - Twiggs steel 2'!#REF!, 'Lookups references'!$M$7:$M$14, FALSE), FALSE),0)</f>
        <v>0</v>
      </c>
      <c r="BM56" s="4">
        <f>IFERROR(HLOOKUP($B$56, 'Lookups references'!$M$7:BX14, MATCH('Projections - Twiggs steel 2'!#REF!, 'Lookups references'!$M$7:$M$14, FALSE), FALSE),0)</f>
        <v>0</v>
      </c>
    </row>
    <row r="57" spans="1:71" s="64" customFormat="1" x14ac:dyDescent="0.35">
      <c r="B57" s="65" t="s">
        <v>133</v>
      </c>
      <c r="C57" s="103">
        <f>SUM(E57:BM57)</f>
        <v>0</v>
      </c>
      <c r="E57" s="64">
        <f t="shared" ref="E57:AJ57" si="19">IF(E7&lt;E56, E55*E17*1000/100, 0)</f>
        <v>0</v>
      </c>
      <c r="F57" s="64">
        <f t="shared" si="19"/>
        <v>0</v>
      </c>
      <c r="G57" s="64">
        <f t="shared" si="19"/>
        <v>0</v>
      </c>
      <c r="H57" s="64">
        <f t="shared" si="19"/>
        <v>0</v>
      </c>
      <c r="I57" s="64">
        <f t="shared" si="19"/>
        <v>0</v>
      </c>
      <c r="J57" s="64">
        <f t="shared" si="19"/>
        <v>0</v>
      </c>
      <c r="K57" s="64">
        <f t="shared" si="19"/>
        <v>0</v>
      </c>
      <c r="L57" s="64">
        <f t="shared" si="19"/>
        <v>0</v>
      </c>
      <c r="M57" s="64">
        <f t="shared" si="19"/>
        <v>0</v>
      </c>
      <c r="N57" s="64">
        <f t="shared" si="19"/>
        <v>0</v>
      </c>
      <c r="O57" s="64">
        <f t="shared" si="19"/>
        <v>0</v>
      </c>
      <c r="P57" s="64">
        <f t="shared" si="19"/>
        <v>0</v>
      </c>
      <c r="Q57" s="64">
        <f t="shared" si="19"/>
        <v>0</v>
      </c>
      <c r="R57" s="64">
        <f t="shared" si="19"/>
        <v>0</v>
      </c>
      <c r="S57" s="64">
        <f t="shared" si="19"/>
        <v>0</v>
      </c>
      <c r="T57" s="64">
        <f t="shared" si="19"/>
        <v>0</v>
      </c>
      <c r="U57" s="64">
        <f t="shared" si="19"/>
        <v>0</v>
      </c>
      <c r="V57" s="64">
        <f t="shared" si="19"/>
        <v>0</v>
      </c>
      <c r="W57" s="64">
        <f t="shared" si="19"/>
        <v>0</v>
      </c>
      <c r="X57" s="64">
        <f t="shared" si="19"/>
        <v>0</v>
      </c>
      <c r="Y57" s="64">
        <f t="shared" si="19"/>
        <v>0</v>
      </c>
      <c r="Z57" s="64">
        <f t="shared" si="19"/>
        <v>0</v>
      </c>
      <c r="AA57" s="64">
        <f t="shared" si="19"/>
        <v>0</v>
      </c>
      <c r="AB57" s="64">
        <f t="shared" si="19"/>
        <v>0</v>
      </c>
      <c r="AC57" s="64">
        <f t="shared" si="19"/>
        <v>0</v>
      </c>
      <c r="AD57" s="64">
        <f t="shared" si="19"/>
        <v>0</v>
      </c>
      <c r="AE57" s="64">
        <f t="shared" si="19"/>
        <v>0</v>
      </c>
      <c r="AF57" s="64">
        <f t="shared" si="19"/>
        <v>0</v>
      </c>
      <c r="AG57" s="64">
        <f t="shared" si="19"/>
        <v>0</v>
      </c>
      <c r="AH57" s="64">
        <f t="shared" si="19"/>
        <v>0</v>
      </c>
      <c r="AI57" s="64">
        <f t="shared" si="19"/>
        <v>0</v>
      </c>
      <c r="AJ57" s="64">
        <f t="shared" si="19"/>
        <v>0</v>
      </c>
      <c r="AK57" s="64">
        <f t="shared" ref="AK57:BM57" si="20">IF(AK7&lt;AK56, AK55*AK17*1000/100, 0)</f>
        <v>0</v>
      </c>
      <c r="AL57" s="64">
        <f t="shared" si="20"/>
        <v>0</v>
      </c>
      <c r="AM57" s="64">
        <f t="shared" si="20"/>
        <v>0</v>
      </c>
      <c r="AN57" s="64">
        <f t="shared" si="20"/>
        <v>0</v>
      </c>
      <c r="AO57" s="64">
        <f t="shared" si="20"/>
        <v>0</v>
      </c>
      <c r="AP57" s="64">
        <f t="shared" si="20"/>
        <v>0</v>
      </c>
      <c r="AQ57" s="64">
        <f t="shared" si="20"/>
        <v>0</v>
      </c>
      <c r="AR57" s="64">
        <f t="shared" si="20"/>
        <v>0</v>
      </c>
      <c r="AS57" s="64">
        <f t="shared" si="20"/>
        <v>0</v>
      </c>
      <c r="AT57" s="64">
        <f t="shared" si="20"/>
        <v>0</v>
      </c>
      <c r="AU57" s="64">
        <f t="shared" si="20"/>
        <v>0</v>
      </c>
      <c r="AV57" s="64">
        <f t="shared" si="20"/>
        <v>0</v>
      </c>
      <c r="AW57" s="64">
        <f t="shared" si="20"/>
        <v>0</v>
      </c>
      <c r="AX57" s="64">
        <f t="shared" si="20"/>
        <v>0</v>
      </c>
      <c r="AY57" s="64">
        <f t="shared" si="20"/>
        <v>0</v>
      </c>
      <c r="AZ57" s="64">
        <f t="shared" si="20"/>
        <v>0</v>
      </c>
      <c r="BA57" s="64">
        <f t="shared" si="20"/>
        <v>0</v>
      </c>
      <c r="BB57" s="64">
        <f t="shared" si="20"/>
        <v>0</v>
      </c>
      <c r="BC57" s="64">
        <f t="shared" si="20"/>
        <v>0</v>
      </c>
      <c r="BD57" s="64">
        <f t="shared" si="20"/>
        <v>0</v>
      </c>
      <c r="BE57" s="64">
        <f t="shared" si="20"/>
        <v>0</v>
      </c>
      <c r="BF57" s="64">
        <f t="shared" si="20"/>
        <v>0</v>
      </c>
      <c r="BG57" s="64">
        <f t="shared" si="20"/>
        <v>0</v>
      </c>
      <c r="BH57" s="64">
        <f t="shared" si="20"/>
        <v>0</v>
      </c>
      <c r="BI57" s="64">
        <f t="shared" si="20"/>
        <v>0</v>
      </c>
      <c r="BJ57" s="64">
        <f t="shared" si="20"/>
        <v>0</v>
      </c>
      <c r="BK57" s="64">
        <f t="shared" si="20"/>
        <v>0</v>
      </c>
      <c r="BL57" s="64">
        <f t="shared" si="20"/>
        <v>0</v>
      </c>
      <c r="BM57" s="64">
        <f t="shared" si="20"/>
        <v>0</v>
      </c>
    </row>
    <row r="58" spans="1:71" x14ac:dyDescent="0.35">
      <c r="C58" s="109"/>
    </row>
    <row r="59" spans="1:71" x14ac:dyDescent="0.35">
      <c r="B59" s="5"/>
      <c r="C59" s="107"/>
      <c r="D59" s="5"/>
      <c r="E59" s="5"/>
      <c r="F59" s="5"/>
      <c r="G59" s="5"/>
      <c r="H59" s="5"/>
      <c r="I59" s="5"/>
    </row>
    <row r="60" spans="1:71" x14ac:dyDescent="0.35">
      <c r="C60" s="109"/>
    </row>
  </sheetData>
  <mergeCells count="1">
    <mergeCell ref="F5:H5"/>
  </mergeCells>
  <conditionalFormatting sqref="F34:BN34">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31045FFE-91D3-4206-9DB6-ED3854B1AEED}">
          <x14:formula1>
            <xm:f>Scenarios!#REF!</xm:f>
          </x14:formula1>
          <xm:sqref>F5:H5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BC3CD-9C43-46F1-8867-517FC7127943}">
  <sheetPr codeName="Sheet18">
    <tabColor theme="0" tint="-0.249977111117893"/>
  </sheetPr>
  <dimension ref="A4:BS60"/>
  <sheetViews>
    <sheetView topLeftCell="A10" zoomScale="85" zoomScaleNormal="85" workbookViewId="0">
      <selection activeCell="G47" sqref="G47"/>
    </sheetView>
  </sheetViews>
  <sheetFormatPr defaultColWidth="8.6875" defaultRowHeight="12" x14ac:dyDescent="0.35"/>
  <cols>
    <col min="1" max="1" width="10.625" style="4" customWidth="1"/>
    <col min="2" max="2" width="38.87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143</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160577.79999999999</v>
      </c>
      <c r="E10" s="24">
        <f>IFERROR(E36+E43+E51+E54, 0)</f>
        <v>-42810.2</v>
      </c>
      <c r="F10" s="24">
        <f t="shared" ref="F10:AK10" si="4">IFERROR(F36+F43+F51, 0)</f>
        <v>3389.8</v>
      </c>
      <c r="G10" s="24">
        <f t="shared" si="4"/>
        <v>3389.8</v>
      </c>
      <c r="H10" s="24">
        <f t="shared" si="4"/>
        <v>3389.8</v>
      </c>
      <c r="I10" s="24">
        <f t="shared" si="4"/>
        <v>3389.8</v>
      </c>
      <c r="J10" s="24">
        <f t="shared" si="4"/>
        <v>3389.8</v>
      </c>
      <c r="K10" s="24">
        <f t="shared" si="4"/>
        <v>3389.8</v>
      </c>
      <c r="L10" s="24">
        <f t="shared" si="4"/>
        <v>3389.8</v>
      </c>
      <c r="M10" s="24">
        <f t="shared" si="4"/>
        <v>3389.8</v>
      </c>
      <c r="N10" s="24">
        <f t="shared" si="4"/>
        <v>3389.8</v>
      </c>
      <c r="O10" s="24">
        <f t="shared" si="4"/>
        <v>3389.8</v>
      </c>
      <c r="P10" s="24">
        <f t="shared" si="4"/>
        <v>3389.8</v>
      </c>
      <c r="Q10" s="24">
        <f t="shared" si="4"/>
        <v>3389.8</v>
      </c>
      <c r="R10" s="24">
        <f t="shared" si="4"/>
        <v>3389.8</v>
      </c>
      <c r="S10" s="24">
        <f t="shared" si="4"/>
        <v>3389.8</v>
      </c>
      <c r="T10" s="24">
        <f t="shared" si="4"/>
        <v>3389.8</v>
      </c>
      <c r="U10" s="24">
        <f t="shared" si="4"/>
        <v>3389.8</v>
      </c>
      <c r="V10" s="24">
        <f t="shared" si="4"/>
        <v>3389.8</v>
      </c>
      <c r="W10" s="24">
        <f t="shared" si="4"/>
        <v>3389.8</v>
      </c>
      <c r="X10" s="24">
        <f t="shared" si="4"/>
        <v>3389.8</v>
      </c>
      <c r="Y10" s="24">
        <f t="shared" si="4"/>
        <v>3389.8</v>
      </c>
      <c r="Z10" s="24">
        <f t="shared" si="4"/>
        <v>3389.8</v>
      </c>
      <c r="AA10" s="24">
        <f t="shared" si="4"/>
        <v>3389.8</v>
      </c>
      <c r="AB10" s="24">
        <f t="shared" si="4"/>
        <v>3389.8</v>
      </c>
      <c r="AC10" s="24">
        <f t="shared" si="4"/>
        <v>3389.8</v>
      </c>
      <c r="AD10" s="24">
        <f t="shared" si="4"/>
        <v>3389.8</v>
      </c>
      <c r="AE10" s="24">
        <f t="shared" si="4"/>
        <v>3389.8</v>
      </c>
      <c r="AF10" s="24">
        <f t="shared" si="4"/>
        <v>3389.8</v>
      </c>
      <c r="AG10" s="24">
        <f t="shared" si="4"/>
        <v>3389.8</v>
      </c>
      <c r="AH10" s="24">
        <f t="shared" si="4"/>
        <v>3389.8</v>
      </c>
      <c r="AI10" s="24">
        <f t="shared" si="4"/>
        <v>3389.8</v>
      </c>
      <c r="AJ10" s="24">
        <f t="shared" si="4"/>
        <v>3389.8</v>
      </c>
      <c r="AK10" s="24">
        <f t="shared" si="4"/>
        <v>3389.8</v>
      </c>
      <c r="AL10" s="24">
        <f t="shared" ref="AL10:BM10" si="5">IFERROR(AL36+AL43+AL51, 0)</f>
        <v>3389.8</v>
      </c>
      <c r="AM10" s="24">
        <f t="shared" si="5"/>
        <v>3389.8</v>
      </c>
      <c r="AN10" s="24">
        <f t="shared" si="5"/>
        <v>3389.8</v>
      </c>
      <c r="AO10" s="24">
        <f t="shared" si="5"/>
        <v>3389.8</v>
      </c>
      <c r="AP10" s="24">
        <f t="shared" si="5"/>
        <v>3389.8</v>
      </c>
      <c r="AQ10" s="24">
        <f t="shared" si="5"/>
        <v>3389.8</v>
      </c>
      <c r="AR10" s="24">
        <f t="shared" si="5"/>
        <v>3389.8</v>
      </c>
      <c r="AS10" s="24">
        <f t="shared" si="5"/>
        <v>3389.8</v>
      </c>
      <c r="AT10" s="24">
        <f t="shared" si="5"/>
        <v>3389.8</v>
      </c>
      <c r="AU10" s="24">
        <f t="shared" si="5"/>
        <v>3389.8</v>
      </c>
      <c r="AV10" s="24">
        <f t="shared" si="5"/>
        <v>3389.8</v>
      </c>
      <c r="AW10" s="24">
        <f t="shared" si="5"/>
        <v>3389.8</v>
      </c>
      <c r="AX10" s="24">
        <f t="shared" si="5"/>
        <v>3389.8</v>
      </c>
      <c r="AY10" s="24">
        <f t="shared" si="5"/>
        <v>3389.8</v>
      </c>
      <c r="AZ10" s="24">
        <f t="shared" si="5"/>
        <v>3389.8</v>
      </c>
      <c r="BA10" s="24">
        <f t="shared" si="5"/>
        <v>3389.8</v>
      </c>
      <c r="BB10" s="24">
        <f t="shared" si="5"/>
        <v>3389.8</v>
      </c>
      <c r="BC10" s="24">
        <f t="shared" si="5"/>
        <v>3389.8</v>
      </c>
      <c r="BD10" s="24">
        <f t="shared" si="5"/>
        <v>3389.8</v>
      </c>
      <c r="BE10" s="24">
        <f t="shared" si="5"/>
        <v>3389.8</v>
      </c>
      <c r="BF10" s="24">
        <f t="shared" si="5"/>
        <v>3389.8</v>
      </c>
      <c r="BG10" s="24">
        <f t="shared" si="5"/>
        <v>3389.8</v>
      </c>
      <c r="BH10" s="24">
        <f t="shared" si="5"/>
        <v>3389.8</v>
      </c>
      <c r="BI10" s="24">
        <f t="shared" si="5"/>
        <v>3389.8</v>
      </c>
      <c r="BJ10" s="24">
        <f t="shared" si="5"/>
        <v>3389.8</v>
      </c>
      <c r="BK10" s="24">
        <f t="shared" si="5"/>
        <v>3389.8</v>
      </c>
      <c r="BL10" s="24">
        <f t="shared" si="5"/>
        <v>3389.8</v>
      </c>
      <c r="BM10" s="24">
        <f t="shared" si="5"/>
        <v>3389.8</v>
      </c>
    </row>
    <row r="11" spans="1:71" s="125" customFormat="1" x14ac:dyDescent="0.35">
      <c r="A11" s="22"/>
      <c r="B11" s="125" t="s">
        <v>93</v>
      </c>
      <c r="C11" s="126"/>
      <c r="E11" s="123">
        <f>IFERROR(E10+C11, 0)</f>
        <v>-42810.2</v>
      </c>
      <c r="F11" s="123">
        <f>IFERROR(F10+E11, 0)</f>
        <v>-39420.399999999994</v>
      </c>
      <c r="G11" s="123">
        <f>IFERROR(G10+F11, 0)</f>
        <v>-36030.599999999991</v>
      </c>
      <c r="H11" s="123">
        <f>IFERROR(H10+G11, 0)</f>
        <v>-32640.799999999992</v>
      </c>
      <c r="I11" s="123">
        <f t="shared" ref="I11:BM11" si="6">IFERROR(I10+H11, 0)</f>
        <v>-29250.999999999993</v>
      </c>
      <c r="J11" s="123">
        <f t="shared" si="6"/>
        <v>-25861.199999999993</v>
      </c>
      <c r="K11" s="123">
        <f t="shared" si="6"/>
        <v>-22471.399999999994</v>
      </c>
      <c r="L11" s="123">
        <f t="shared" si="6"/>
        <v>-19081.599999999995</v>
      </c>
      <c r="M11" s="123">
        <f t="shared" si="6"/>
        <v>-15691.799999999996</v>
      </c>
      <c r="N11" s="123">
        <f t="shared" si="6"/>
        <v>-12301.999999999996</v>
      </c>
      <c r="O11" s="123">
        <f t="shared" si="6"/>
        <v>-8912.1999999999971</v>
      </c>
      <c r="P11" s="123">
        <f t="shared" si="6"/>
        <v>-5522.3999999999969</v>
      </c>
      <c r="Q11" s="123">
        <f t="shared" si="6"/>
        <v>-2132.5999999999967</v>
      </c>
      <c r="R11" s="123">
        <f t="shared" si="6"/>
        <v>1257.2000000000035</v>
      </c>
      <c r="S11" s="123">
        <f t="shared" si="6"/>
        <v>4647.0000000000036</v>
      </c>
      <c r="T11" s="123">
        <f t="shared" si="6"/>
        <v>8036.8000000000038</v>
      </c>
      <c r="U11" s="123">
        <f t="shared" si="6"/>
        <v>11426.600000000004</v>
      </c>
      <c r="V11" s="123">
        <f t="shared" si="6"/>
        <v>14816.400000000005</v>
      </c>
      <c r="W11" s="123">
        <f t="shared" si="6"/>
        <v>18206.200000000004</v>
      </c>
      <c r="X11" s="123">
        <f t="shared" si="6"/>
        <v>21596.000000000004</v>
      </c>
      <c r="Y11" s="123">
        <f t="shared" si="6"/>
        <v>24985.800000000003</v>
      </c>
      <c r="Z11" s="123">
        <f t="shared" si="6"/>
        <v>28375.600000000002</v>
      </c>
      <c r="AA11" s="123">
        <f t="shared" si="6"/>
        <v>31765.4</v>
      </c>
      <c r="AB11" s="123">
        <f t="shared" si="6"/>
        <v>35155.200000000004</v>
      </c>
      <c r="AC11" s="123">
        <f t="shared" si="6"/>
        <v>38545.000000000007</v>
      </c>
      <c r="AD11" s="123">
        <f t="shared" si="6"/>
        <v>41934.80000000001</v>
      </c>
      <c r="AE11" s="123">
        <f t="shared" si="6"/>
        <v>45324.600000000013</v>
      </c>
      <c r="AF11" s="123">
        <f t="shared" si="6"/>
        <v>48714.400000000016</v>
      </c>
      <c r="AG11" s="123">
        <f t="shared" si="6"/>
        <v>52104.200000000019</v>
      </c>
      <c r="AH11" s="123">
        <f t="shared" si="6"/>
        <v>55494.000000000022</v>
      </c>
      <c r="AI11" s="123">
        <f t="shared" si="6"/>
        <v>58883.800000000025</v>
      </c>
      <c r="AJ11" s="123">
        <f t="shared" si="6"/>
        <v>62273.600000000028</v>
      </c>
      <c r="AK11" s="123">
        <f t="shared" si="6"/>
        <v>65663.400000000023</v>
      </c>
      <c r="AL11" s="123">
        <f t="shared" si="6"/>
        <v>69053.200000000026</v>
      </c>
      <c r="AM11" s="123">
        <f t="shared" si="6"/>
        <v>72443.000000000029</v>
      </c>
      <c r="AN11" s="123">
        <f t="shared" si="6"/>
        <v>75832.800000000032</v>
      </c>
      <c r="AO11" s="123">
        <f t="shared" si="6"/>
        <v>79222.600000000035</v>
      </c>
      <c r="AP11" s="123">
        <f t="shared" si="6"/>
        <v>82612.400000000038</v>
      </c>
      <c r="AQ11" s="123">
        <f t="shared" si="6"/>
        <v>86002.200000000041</v>
      </c>
      <c r="AR11" s="123">
        <f t="shared" si="6"/>
        <v>89392.000000000044</v>
      </c>
      <c r="AS11" s="123">
        <f t="shared" si="6"/>
        <v>92781.800000000047</v>
      </c>
      <c r="AT11" s="123">
        <f t="shared" si="6"/>
        <v>96171.600000000049</v>
      </c>
      <c r="AU11" s="123">
        <f t="shared" si="6"/>
        <v>99561.400000000052</v>
      </c>
      <c r="AV11" s="123">
        <f t="shared" si="6"/>
        <v>102951.20000000006</v>
      </c>
      <c r="AW11" s="123">
        <f t="shared" si="6"/>
        <v>106341.00000000006</v>
      </c>
      <c r="AX11" s="123">
        <f t="shared" si="6"/>
        <v>109730.80000000006</v>
      </c>
      <c r="AY11" s="123">
        <f t="shared" si="6"/>
        <v>113120.60000000006</v>
      </c>
      <c r="AZ11" s="123">
        <f t="shared" si="6"/>
        <v>116510.40000000007</v>
      </c>
      <c r="BA11" s="123">
        <f t="shared" si="6"/>
        <v>119900.20000000007</v>
      </c>
      <c r="BB11" s="123">
        <f t="shared" si="6"/>
        <v>123290.00000000007</v>
      </c>
      <c r="BC11" s="123">
        <f t="shared" si="6"/>
        <v>126679.80000000008</v>
      </c>
      <c r="BD11" s="123">
        <f t="shared" si="6"/>
        <v>130069.60000000008</v>
      </c>
      <c r="BE11" s="123">
        <f t="shared" si="6"/>
        <v>133459.40000000008</v>
      </c>
      <c r="BF11" s="123">
        <f t="shared" si="6"/>
        <v>136849.20000000007</v>
      </c>
      <c r="BG11" s="123">
        <f t="shared" si="6"/>
        <v>140239.00000000006</v>
      </c>
      <c r="BH11" s="123">
        <f t="shared" si="6"/>
        <v>143628.80000000005</v>
      </c>
      <c r="BI11" s="123">
        <f t="shared" si="6"/>
        <v>147018.60000000003</v>
      </c>
      <c r="BJ11" s="123">
        <f t="shared" si="6"/>
        <v>150408.40000000002</v>
      </c>
      <c r="BK11" s="123">
        <f t="shared" si="6"/>
        <v>153798.20000000001</v>
      </c>
      <c r="BL11" s="123">
        <f t="shared" si="6"/>
        <v>157188</v>
      </c>
      <c r="BM11" s="123">
        <f t="shared" si="6"/>
        <v>160577.79999999999</v>
      </c>
      <c r="BN11" s="123"/>
      <c r="BO11" s="123"/>
      <c r="BP11" s="123"/>
      <c r="BQ11" s="123"/>
      <c r="BR11" s="123"/>
      <c r="BS11" s="123"/>
    </row>
    <row r="12" spans="1:71" s="41" customFormat="1" x14ac:dyDescent="0.35">
      <c r="B12" s="41" t="s">
        <v>94</v>
      </c>
      <c r="C12" s="104">
        <f>SUM(E12:BM12)</f>
        <v>-7.7858432846908743E-2</v>
      </c>
      <c r="F12" s="42">
        <f>IRR(E10:F10,0)</f>
        <v>-0.92081793591246941</v>
      </c>
      <c r="G12" s="42">
        <f>IRR(E10:G10,0)</f>
        <v>-0.67624437849127306</v>
      </c>
      <c r="H12" s="42">
        <f>IRR(E10:H10,0)</f>
        <v>-0.47822235135284052</v>
      </c>
      <c r="I12" s="42">
        <f>IRR(E10:I10,0)</f>
        <v>-0.34121977843058182</v>
      </c>
      <c r="J12" s="42">
        <f>IRR(E10:J10,0)</f>
        <v>-0.24623069449862156</v>
      </c>
      <c r="K12" s="42">
        <f>IRR(E10:K10,0)</f>
        <v>-0.17856912125587254</v>
      </c>
      <c r="L12" s="42">
        <f>IRR(E10:L10,0)</f>
        <v>-0.12895980960061759</v>
      </c>
      <c r="M12" s="42">
        <f>IRR(E10:M10,0)</f>
        <v>-9.1625307998679406E-2</v>
      </c>
      <c r="N12" s="42">
        <f>IRR(E10:N10,0)</f>
        <v>-6.2887327185493169E-2</v>
      </c>
      <c r="O12" s="42">
        <f>IRR(E10:O10,0)</f>
        <v>-4.0334615113262862E-2</v>
      </c>
      <c r="P12" s="42">
        <f>IRR(E10:P10,0)</f>
        <v>-2.2339893824017798E-2</v>
      </c>
      <c r="Q12" s="42">
        <f>IRR(E10:Q10,0)</f>
        <v>-7.7751282114431053E-3</v>
      </c>
      <c r="R12" s="42">
        <f>IRR(E10:R10,0)</f>
        <v>4.1607123391858014E-3</v>
      </c>
      <c r="S12" s="42">
        <f>IRR(E10:S10,0)</f>
        <v>1.4048801021427026E-2</v>
      </c>
      <c r="T12" s="42">
        <f>IRR(E10:T10,0)</f>
        <v>2.23189401680568E-2</v>
      </c>
      <c r="U12" s="42">
        <f>IRR(E10:U10,0)</f>
        <v>2.9294456218430298E-2</v>
      </c>
      <c r="V12" s="42">
        <f>IRR(E10:V10,0)</f>
        <v>3.5222318943098019E-2</v>
      </c>
      <c r="W12" s="42">
        <f>IRR(E10:W10,0)</f>
        <v>4.0293778566430127E-2</v>
      </c>
      <c r="X12" s="42">
        <f>IRR(E10:X10,0)</f>
        <v>4.4658779783165681E-2</v>
      </c>
      <c r="Y12" s="42">
        <f>IRR(E10:Y10,0)</f>
        <v>4.8436206535252602E-2</v>
      </c>
      <c r="Z12" s="42">
        <f>IRR(E10:Z10,0)</f>
        <v>5.172128032073986E-2</v>
      </c>
      <c r="AA12" s="42">
        <f>IRR(E10:AA10,0)</f>
        <v>5.4590981197900179E-2</v>
      </c>
      <c r="AB12" s="42">
        <f>IRR(E10:AB10,0)</f>
        <v>5.7108073252228442E-2</v>
      </c>
      <c r="AC12" s="42">
        <f>IRR(E10:AC10,0)</f>
        <v>5.9324130617148585E-2</v>
      </c>
      <c r="AD12" s="42">
        <f>IRR(E10:AD10,0)</f>
        <v>6.1281838010424527E-2</v>
      </c>
      <c r="AE12" s="42">
        <f>IRR(E10:AE10,0)</f>
        <v>6.3016758051381405E-2</v>
      </c>
      <c r="AF12" s="42">
        <f>IRR(E10:AF10,0)</f>
        <v>6.4558702124946965E-2</v>
      </c>
      <c r="AG12" s="42">
        <f>IRR(E10:AG10,0)</f>
        <v>6.5932803306105958E-2</v>
      </c>
      <c r="AH12" s="42">
        <f>IRR(E10:AH10,0)</f>
        <v>6.716036313713758E-2</v>
      </c>
      <c r="AI12" s="111">
        <f>IRR(E10:AI10,1000)</f>
        <v>6.8259525149076961E-2</v>
      </c>
      <c r="AJ12" s="111">
        <f>IRR(E10:AJ10,0)</f>
        <v>6.9245814488681834E-2</v>
      </c>
      <c r="AK12" s="111">
        <f>IRR(E10:AK10,0)</f>
        <v>7.0132573231254769E-2</v>
      </c>
      <c r="AL12" s="111">
        <f>IRR(E10:AL10,0)</f>
        <v>7.0931313794547313E-2</v>
      </c>
      <c r="AM12" s="111">
        <f>IRR(E10:AM10,0)</f>
        <v>7.1652007596698652E-2</v>
      </c>
      <c r="AN12" s="42">
        <f>IRR(E10:AN10,0)</f>
        <v>7.2303322162583061E-2</v>
      </c>
      <c r="AO12" s="42">
        <f>IRR(E10:AO10,0)</f>
        <v>7.2892816929619686E-2</v>
      </c>
      <c r="AP12" s="42">
        <f>IRR(E10:AP10,0)</f>
        <v>7.3427105766054268E-2</v>
      </c>
      <c r="AQ12" s="42">
        <f>IRR(E10:AQ10,0)</f>
        <v>7.3911992507138313E-2</v>
      </c>
      <c r="AR12" s="42">
        <f>IRR(E10:AR10,0)</f>
        <v>7.4352584502148877E-2</v>
      </c>
      <c r="AS12" s="42">
        <f>IRR(E10:AS10,0)</f>
        <v>7.4753388149513045E-2</v>
      </c>
      <c r="AT12" s="42">
        <f>IRR(E10:AT10,0)</f>
        <v>7.5118389606167568E-2</v>
      </c>
      <c r="AU12" s="42">
        <f>IRR(E10:AU10,0)</f>
        <v>7.5451123237271878E-2</v>
      </c>
      <c r="AV12" s="42">
        <f>IRR(E10:AV10,0)</f>
        <v>7.5754729883606542E-2</v>
      </c>
      <c r="AW12" s="42">
        <f>IRR(E10:AW10,0)</f>
        <v>7.6032006636878036E-2</v>
      </c>
      <c r="AX12" s="42">
        <f>IRR(E10:AX10,0)</f>
        <v>7.628544950219962E-2</v>
      </c>
      <c r="AY12" s="42">
        <f>IRR(E10:AY10,0)</f>
        <v>7.6517290085336587E-2</v>
      </c>
      <c r="AZ12" s="42">
        <f>IRR(E10:AZ10,0)</f>
        <v>7.6729527234732364E-2</v>
      </c>
      <c r="BA12" s="42">
        <f>IRR(E10:BA10,0)</f>
        <v>7.6923954414995332E-2</v>
      </c>
      <c r="BB12" s="42">
        <f>IRR(E10:BB10,0)</f>
        <v>7.7102183453542583E-2</v>
      </c>
      <c r="BC12" s="42">
        <f>IRR(E10:BC10,0)</f>
        <v>7.7265665196700306E-2</v>
      </c>
      <c r="BD12" s="42">
        <f>IRR(E10:BD10,0)</f>
        <v>7.7415707524021382E-2</v>
      </c>
      <c r="BE12" s="42">
        <f>IRR(E10:BE10,0)</f>
        <v>7.7553491097724025E-2</v>
      </c>
      <c r="BF12" s="42">
        <f>IRR(E10:BF10,0)</f>
        <v>7.768008316486319E-2</v>
      </c>
      <c r="BG12" s="42">
        <f>IRR(E10:BG10,0)</f>
        <v>7.7796449680712199E-2</v>
      </c>
      <c r="BH12" s="42">
        <f>IRR(E10:BH10,0)</f>
        <v>7.7903465981013609E-2</v>
      </c>
      <c r="BI12" s="42">
        <f>IRR(E10:BI10,0)</f>
        <v>7.8001926196688665E-2</v>
      </c>
      <c r="BJ12" s="42">
        <f>IRR(E10:BJ10,0)</f>
        <v>7.8092551576109948E-2</v>
      </c>
      <c r="BK12" s="42">
        <f>IRR(E10:BK10,0)</f>
        <v>7.8175997856119395E-2</v>
      </c>
      <c r="BL12" s="42">
        <f>IRR(E10:BL10,0)</f>
        <v>7.8252861802844409E-2</v>
      </c>
      <c r="BM12" s="42">
        <f>IRR(E10:BM10,0)</f>
        <v>7.8323687026360833E-2</v>
      </c>
      <c r="BN12" s="42"/>
      <c r="BO12" s="42"/>
      <c r="BP12" s="42"/>
      <c r="BQ12" s="42"/>
      <c r="BR12" s="42"/>
      <c r="BS12" s="42"/>
    </row>
    <row r="13" spans="1:71" s="23" customFormat="1" x14ac:dyDescent="0.35">
      <c r="A13" s="129"/>
      <c r="B13" s="23" t="s">
        <v>95</v>
      </c>
      <c r="C13" s="103">
        <f>SUM(E13:BM13)</f>
        <v>3634722.0000000019</v>
      </c>
      <c r="F13" s="23">
        <f>NPV(Scenarios!$Q$33, $E$10:F10)</f>
        <v>-39420.399999999994</v>
      </c>
      <c r="G13" s="23">
        <f>NPV(Scenarios!$Q$33, $E$10:G10)</f>
        <v>-36030.599999999991</v>
      </c>
      <c r="H13" s="23">
        <f>NPV(Scenarios!$Q$33, $E$10:H10)</f>
        <v>-32640.799999999992</v>
      </c>
      <c r="I13" s="23">
        <f>NPV(Scenarios!$Q$33, $E$10:I10)</f>
        <v>-29250.999999999993</v>
      </c>
      <c r="J13" s="23">
        <f>NPV(Scenarios!$Q$33, $E$10:J10)</f>
        <v>-25861.199999999993</v>
      </c>
      <c r="K13" s="23">
        <f>NPV(Scenarios!$Q$33, $E$10:K10)</f>
        <v>-22471.399999999994</v>
      </c>
      <c r="L13" s="23">
        <f>NPV(Scenarios!$Q$33, $E$10:L10)</f>
        <v>-19081.599999999995</v>
      </c>
      <c r="M13" s="23">
        <f>NPV(Scenarios!$Q$33, $E$10:M10)</f>
        <v>-15691.799999999996</v>
      </c>
      <c r="N13" s="23">
        <f>NPV(Scenarios!$Q$33, $E$10:N10)</f>
        <v>-12301.999999999996</v>
      </c>
      <c r="O13" s="23">
        <f>NPV(Scenarios!$Q$33, $E$10:O10)</f>
        <v>-8912.1999999999971</v>
      </c>
      <c r="P13" s="23">
        <f>NPV(Scenarios!$Q$33, $E$10:P10)</f>
        <v>-5522.3999999999969</v>
      </c>
      <c r="Q13" s="23">
        <f>NPV(Scenarios!$Q$33, $E$10:Q10)</f>
        <v>-2132.5999999999967</v>
      </c>
      <c r="R13" s="23">
        <f>NPV(Scenarios!$Q$33, $E$10:R10)</f>
        <v>1257.2000000000035</v>
      </c>
      <c r="S13" s="23">
        <f>NPV(Scenarios!$Q$33, $E$10:S10)</f>
        <v>4647.0000000000036</v>
      </c>
      <c r="T13" s="23">
        <f>NPV(Scenarios!$Q$33, $E$10:T10)</f>
        <v>8036.8000000000038</v>
      </c>
      <c r="U13" s="23">
        <f>NPV(Scenarios!$Q$33, $E$10:U10)</f>
        <v>11426.600000000004</v>
      </c>
      <c r="V13" s="23">
        <f>NPV(Scenarios!$Q$33, $E$10:V10)</f>
        <v>14816.400000000005</v>
      </c>
      <c r="W13" s="23">
        <f>NPV(Scenarios!$Q$33, $E$10:W10)</f>
        <v>18206.200000000004</v>
      </c>
      <c r="X13" s="23">
        <f>NPV(Scenarios!$Q$33, $E$10:X10)</f>
        <v>21596.000000000004</v>
      </c>
      <c r="Y13" s="23">
        <f>NPV(Scenarios!$Q$33, $E$10:Y10)</f>
        <v>24985.800000000003</v>
      </c>
      <c r="Z13" s="23">
        <f>NPV(Scenarios!$Q$33, $E$10:Z10)</f>
        <v>28375.600000000002</v>
      </c>
      <c r="AA13" s="23">
        <f>NPV(Scenarios!$Q$33, $E$10:AA10)</f>
        <v>31765.4</v>
      </c>
      <c r="AB13" s="23">
        <f>NPV(Scenarios!$Q$33, $E$10:AB10)</f>
        <v>35155.200000000004</v>
      </c>
      <c r="AC13" s="23">
        <f>NPV(Scenarios!$Q$33, $E$10:AC10)</f>
        <v>38545.000000000007</v>
      </c>
      <c r="AD13" s="23">
        <f>NPV(Scenarios!$Q$33, $E$10:AD10)</f>
        <v>41934.80000000001</v>
      </c>
      <c r="AE13" s="23">
        <f>NPV(Scenarios!$Q$33, $E$10:AE10)</f>
        <v>45324.600000000013</v>
      </c>
      <c r="AF13" s="23">
        <f>NPV(Scenarios!$Q$33, $E$10:AF10)</f>
        <v>48714.400000000016</v>
      </c>
      <c r="AG13" s="23">
        <f>NPV(Scenarios!$Q$33, $E$10:AG10)</f>
        <v>52104.200000000019</v>
      </c>
      <c r="AH13" s="23">
        <f>NPV(Scenarios!$Q$33, $E$10:AH10)</f>
        <v>55494.000000000022</v>
      </c>
      <c r="AI13" s="23">
        <f>NPV(Scenarios!$Q$33, $E$10:AI10)</f>
        <v>58883.800000000025</v>
      </c>
      <c r="AJ13" s="23">
        <f>NPV(Scenarios!$Q$33, $E$10:AJ10)</f>
        <v>62273.600000000028</v>
      </c>
      <c r="AK13" s="23">
        <f>NPV(Scenarios!$Q$33, $E$10:AK10)</f>
        <v>65663.400000000023</v>
      </c>
      <c r="AL13" s="23">
        <f>NPV(Scenarios!$Q$33, $E$10:AL10)</f>
        <v>69053.200000000026</v>
      </c>
      <c r="AM13" s="23">
        <f>NPV(Scenarios!$Q$33, $E$10:AM10)</f>
        <v>72443.000000000029</v>
      </c>
      <c r="AN13" s="23">
        <f>NPV(Scenarios!$Q$33, $E$10:AN10)</f>
        <v>75832.800000000032</v>
      </c>
      <c r="AO13" s="23">
        <f>NPV(Scenarios!$Q$33, $E$10:AO10)</f>
        <v>79222.600000000035</v>
      </c>
      <c r="AP13" s="23">
        <f>NPV(Scenarios!$Q$33, $E$10:AP10)</f>
        <v>82612.400000000038</v>
      </c>
      <c r="AQ13" s="23">
        <f>NPV(Scenarios!$Q$33, $E$10:AQ10)</f>
        <v>86002.200000000041</v>
      </c>
      <c r="AR13" s="23">
        <f>NPV(Scenarios!$Q$33, $E$10:AR10)</f>
        <v>89392.000000000044</v>
      </c>
      <c r="AS13" s="23">
        <f>NPV(Scenarios!$Q$33, $E$10:AS10)</f>
        <v>92781.800000000047</v>
      </c>
      <c r="AT13" s="23">
        <f>NPV(Scenarios!$Q$33, $E$10:AT10)</f>
        <v>96171.600000000049</v>
      </c>
      <c r="AU13" s="23">
        <f>NPV(Scenarios!$Q$33, $E$10:AU10)</f>
        <v>99561.400000000052</v>
      </c>
      <c r="AV13" s="23">
        <f>NPV(Scenarios!$Q$33, $E$10:AV10)</f>
        <v>102951.20000000006</v>
      </c>
      <c r="AW13" s="23">
        <f>NPV(Scenarios!$Q$33, $E$10:AW10)</f>
        <v>106341.00000000006</v>
      </c>
      <c r="AX13" s="23">
        <f>NPV(Scenarios!$Q$33, $E$10:AX10)</f>
        <v>109730.80000000006</v>
      </c>
      <c r="AY13" s="23">
        <f>NPV(Scenarios!$Q$33, $E$10:AY10)</f>
        <v>113120.60000000006</v>
      </c>
      <c r="AZ13" s="23">
        <f>NPV(Scenarios!$Q$33, $E$10:AZ10)</f>
        <v>116510.40000000007</v>
      </c>
      <c r="BA13" s="23">
        <f>NPV(Scenarios!$Q$33, $E$10:BA10)</f>
        <v>119900.20000000007</v>
      </c>
      <c r="BB13" s="23">
        <f>NPV(Scenarios!$Q$33, $E$10:BB10)</f>
        <v>123290.00000000007</v>
      </c>
      <c r="BC13" s="23">
        <f>NPV(Scenarios!$Q$33, $E$10:BC10)</f>
        <v>126679.80000000008</v>
      </c>
      <c r="BD13" s="23">
        <f>NPV(Scenarios!$Q$33, $E$10:BD10)</f>
        <v>130069.60000000008</v>
      </c>
      <c r="BE13" s="23">
        <f>NPV(Scenarios!$Q$33, $E$10:BE10)</f>
        <v>133459.40000000008</v>
      </c>
      <c r="BF13" s="23">
        <f>NPV(Scenarios!$Q$33, $E$10:BF10)</f>
        <v>136849.20000000007</v>
      </c>
      <c r="BG13" s="23">
        <f>NPV(Scenarios!$Q$33, $E$10:BG10)</f>
        <v>140239.00000000006</v>
      </c>
      <c r="BH13" s="23">
        <f>NPV(Scenarios!$Q$33, $E$10:BH10)</f>
        <v>143628.80000000005</v>
      </c>
      <c r="BI13" s="23">
        <f>NPV(Scenarios!$Q$33, $E$10:BI10)</f>
        <v>147018.60000000003</v>
      </c>
      <c r="BJ13" s="23">
        <f>NPV(Scenarios!$Q$33, $E$10:BJ10)</f>
        <v>150408.40000000002</v>
      </c>
      <c r="BK13" s="23">
        <f>NPV(Scenarios!$Q$33, $E$10:BK10)</f>
        <v>153798.20000000001</v>
      </c>
      <c r="BL13" s="23">
        <f>NPV(Scenarios!$Q$33, $E$10:BL10)</f>
        <v>157188</v>
      </c>
      <c r="BM13" s="23">
        <f>NPV(Scenarios!$Q$33, $E$10:BM10)</f>
        <v>160577.79999999999</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8857.1999999999971</v>
      </c>
      <c r="D16" s="113"/>
      <c r="E16" s="113">
        <f>HLOOKUP($F$5, Scenarios!$G$7:$U$27, MATCH($B$16, Scenarios!$C$7:$C$28, FALSE), FALSE)</f>
        <v>145.19999999999999</v>
      </c>
      <c r="F16" s="113">
        <f>HLOOKUP($F$5, Scenarios!$G$7:$U$27, MATCH($B$16, Scenarios!$C$7:$C$28, FALSE), FALSE)</f>
        <v>145.19999999999999</v>
      </c>
      <c r="G16" s="113">
        <f>HLOOKUP($F$5, Scenarios!$G$7:$U$27, MATCH($B$16, Scenarios!$C$7:$C$28, FALSE), FALSE)</f>
        <v>145.19999999999999</v>
      </c>
      <c r="H16" s="113">
        <f>HLOOKUP($F$5, Scenarios!$G$7:$U$27, MATCH($B$16, Scenarios!$C$7:$C$28, FALSE), FALSE)</f>
        <v>145.19999999999999</v>
      </c>
      <c r="I16" s="113">
        <f>HLOOKUP($F$5, Scenarios!$G$7:$U$27, MATCH($B$16, Scenarios!$C$7:$C$28, FALSE), FALSE)</f>
        <v>145.19999999999999</v>
      </c>
      <c r="J16" s="113">
        <f>HLOOKUP($F$5, Scenarios!$G$7:$U$27, MATCH($B$16, Scenarios!$C$7:$C$28, FALSE), FALSE)</f>
        <v>145.19999999999999</v>
      </c>
      <c r="K16" s="113">
        <f>HLOOKUP($F$5, Scenarios!$G$7:$U$27, MATCH($B$16, Scenarios!$C$7:$C$28, FALSE), FALSE)</f>
        <v>145.19999999999999</v>
      </c>
      <c r="L16" s="113">
        <f>HLOOKUP($F$5, Scenarios!$G$7:$U$27, MATCH($B$16, Scenarios!$C$7:$C$28, FALSE), FALSE)</f>
        <v>145.19999999999999</v>
      </c>
      <c r="M16" s="113">
        <f>HLOOKUP($F$5, Scenarios!$G$7:$U$27, MATCH($B$16, Scenarios!$C$7:$C$28, FALSE), FALSE)</f>
        <v>145.19999999999999</v>
      </c>
      <c r="N16" s="113">
        <f>HLOOKUP($F$5, Scenarios!$G$7:$U$27, MATCH($B$16, Scenarios!$C$7:$C$28, FALSE), FALSE)</f>
        <v>145.19999999999999</v>
      </c>
      <c r="O16" s="113">
        <f>HLOOKUP($F$5, Scenarios!$G$7:$U$27, MATCH($B$16, Scenarios!$C$7:$C$28, FALSE), FALSE)</f>
        <v>145.19999999999999</v>
      </c>
      <c r="P16" s="113">
        <f>HLOOKUP($F$5, Scenarios!$G$7:$U$27, MATCH($B$16, Scenarios!$C$7:$C$28, FALSE), FALSE)</f>
        <v>145.19999999999999</v>
      </c>
      <c r="Q16" s="113">
        <f>HLOOKUP($F$5, Scenarios!$G$7:$U$27, MATCH($B$16, Scenarios!$C$7:$C$28, FALSE), FALSE)</f>
        <v>145.19999999999999</v>
      </c>
      <c r="R16" s="113">
        <f>HLOOKUP($F$5, Scenarios!$G$7:$U$27, MATCH($B$16, Scenarios!$C$7:$C$28, FALSE), FALSE)</f>
        <v>145.19999999999999</v>
      </c>
      <c r="S16" s="113">
        <f>HLOOKUP($F$5, Scenarios!$G$7:$U$27, MATCH($B$16, Scenarios!$C$7:$C$28, FALSE), FALSE)</f>
        <v>145.19999999999999</v>
      </c>
      <c r="T16" s="113">
        <f>HLOOKUP($F$5, Scenarios!$G$7:$U$27, MATCH($B$16, Scenarios!$C$7:$C$28, FALSE), FALSE)</f>
        <v>145.19999999999999</v>
      </c>
      <c r="U16" s="113">
        <f>HLOOKUP($F$5, Scenarios!$G$7:$U$27, MATCH($B$16, Scenarios!$C$7:$C$28, FALSE), FALSE)</f>
        <v>145.19999999999999</v>
      </c>
      <c r="V16" s="113">
        <f>HLOOKUP($F$5, Scenarios!$G$7:$U$27, MATCH($B$16, Scenarios!$C$7:$C$28, FALSE), FALSE)</f>
        <v>145.19999999999999</v>
      </c>
      <c r="W16" s="113">
        <f>HLOOKUP($F$5, Scenarios!$G$7:$U$27, MATCH($B$16, Scenarios!$C$7:$C$28, FALSE), FALSE)</f>
        <v>145.19999999999999</v>
      </c>
      <c r="X16" s="113">
        <f>HLOOKUP($F$5, Scenarios!$G$7:$U$27, MATCH($B$16, Scenarios!$C$7:$C$28, FALSE), FALSE)</f>
        <v>145.19999999999999</v>
      </c>
      <c r="Y16" s="113">
        <f>HLOOKUP($F$5, Scenarios!$G$7:$U$27, MATCH($B$16, Scenarios!$C$7:$C$28, FALSE), FALSE)</f>
        <v>145.19999999999999</v>
      </c>
      <c r="Z16" s="113">
        <f>HLOOKUP($F$5, Scenarios!$G$7:$U$27, MATCH($B$16, Scenarios!$C$7:$C$28, FALSE), FALSE)</f>
        <v>145.19999999999999</v>
      </c>
      <c r="AA16" s="113">
        <f>HLOOKUP($F$5, Scenarios!$G$7:$U$27, MATCH($B$16, Scenarios!$C$7:$C$28, FALSE), FALSE)</f>
        <v>145.19999999999999</v>
      </c>
      <c r="AB16" s="113">
        <f>HLOOKUP($F$5, Scenarios!$G$7:$U$27, MATCH($B$16, Scenarios!$C$7:$C$28, FALSE), FALSE)</f>
        <v>145.19999999999999</v>
      </c>
      <c r="AC16" s="113">
        <f>HLOOKUP($F$5, Scenarios!$G$7:$U$27, MATCH($B$16, Scenarios!$C$7:$C$28, FALSE), FALSE)</f>
        <v>145.19999999999999</v>
      </c>
      <c r="AD16" s="113">
        <f>HLOOKUP($F$5, Scenarios!$G$7:$U$27, MATCH($B$16, Scenarios!$C$7:$C$28, FALSE), FALSE)</f>
        <v>145.19999999999999</v>
      </c>
      <c r="AE16" s="113">
        <f>HLOOKUP($F$5, Scenarios!$G$7:$U$27, MATCH($B$16, Scenarios!$C$7:$C$28, FALSE), FALSE)</f>
        <v>145.19999999999999</v>
      </c>
      <c r="AF16" s="113">
        <f>HLOOKUP($F$5, Scenarios!$G$7:$U$27, MATCH($B$16, Scenarios!$C$7:$C$28, FALSE), FALSE)</f>
        <v>145.19999999999999</v>
      </c>
      <c r="AG16" s="113">
        <f>HLOOKUP($F$5, Scenarios!$G$7:$U$27, MATCH($B$16, Scenarios!$C$7:$C$28, FALSE), FALSE)</f>
        <v>145.19999999999999</v>
      </c>
      <c r="AH16" s="113">
        <f>HLOOKUP($F$5, Scenarios!$G$7:$U$27, MATCH($B$16, Scenarios!$C$7:$C$28, FALSE), FALSE)</f>
        <v>145.19999999999999</v>
      </c>
      <c r="AI16" s="113">
        <f>HLOOKUP($F$5, Scenarios!$G$7:$U$27, MATCH($B$16, Scenarios!$C$7:$C$28, FALSE), FALSE)</f>
        <v>145.19999999999999</v>
      </c>
      <c r="AJ16" s="113">
        <f>HLOOKUP($F$5, Scenarios!$G$7:$U$27, MATCH($B$16, Scenarios!$C$7:$C$28, FALSE), FALSE)</f>
        <v>145.19999999999999</v>
      </c>
      <c r="AK16" s="113">
        <f>HLOOKUP($F$5, Scenarios!$G$7:$U$27, MATCH($B$16, Scenarios!$C$7:$C$28, FALSE), FALSE)</f>
        <v>145.19999999999999</v>
      </c>
      <c r="AL16" s="113">
        <f>HLOOKUP($F$5, Scenarios!$G$7:$U$27, MATCH($B$16, Scenarios!$C$7:$C$28, FALSE), FALSE)</f>
        <v>145.19999999999999</v>
      </c>
      <c r="AM16" s="113">
        <f>HLOOKUP($F$5, Scenarios!$G$7:$U$27, MATCH($B$16, Scenarios!$C$7:$C$28, FALSE), FALSE)</f>
        <v>145.19999999999999</v>
      </c>
      <c r="AN16" s="113">
        <f>HLOOKUP($F$5, Scenarios!$G$7:$U$27, MATCH($B$16, Scenarios!$C$7:$C$28, FALSE), FALSE)</f>
        <v>145.19999999999999</v>
      </c>
      <c r="AO16" s="113">
        <f>HLOOKUP($F$5, Scenarios!$G$7:$U$27, MATCH($B$16, Scenarios!$C$7:$C$28, FALSE), FALSE)</f>
        <v>145.19999999999999</v>
      </c>
      <c r="AP16" s="113">
        <f>HLOOKUP($F$5, Scenarios!$G$7:$U$27, MATCH($B$16, Scenarios!$C$7:$C$28, FALSE), FALSE)</f>
        <v>145.19999999999999</v>
      </c>
      <c r="AQ16" s="113">
        <f>HLOOKUP($F$5, Scenarios!$G$7:$U$27, MATCH($B$16, Scenarios!$C$7:$C$28, FALSE), FALSE)</f>
        <v>145.19999999999999</v>
      </c>
      <c r="AR16" s="113">
        <f>HLOOKUP($F$5, Scenarios!$G$7:$U$27, MATCH($B$16, Scenarios!$C$7:$C$28, FALSE), FALSE)</f>
        <v>145.19999999999999</v>
      </c>
      <c r="AS16" s="113">
        <f>HLOOKUP($F$5, Scenarios!$G$7:$U$27, MATCH($B$16, Scenarios!$C$7:$C$28, FALSE), FALSE)</f>
        <v>145.19999999999999</v>
      </c>
      <c r="AT16" s="113">
        <f>HLOOKUP($F$5, Scenarios!$G$7:$U$27, MATCH($B$16, Scenarios!$C$7:$C$28, FALSE), FALSE)</f>
        <v>145.19999999999999</v>
      </c>
      <c r="AU16" s="113">
        <f>HLOOKUP($F$5, Scenarios!$G$7:$U$27, MATCH($B$16, Scenarios!$C$7:$C$28, FALSE), FALSE)</f>
        <v>145.19999999999999</v>
      </c>
      <c r="AV16" s="113">
        <f>HLOOKUP($F$5, Scenarios!$G$7:$U$27, MATCH($B$16, Scenarios!$C$7:$C$28, FALSE), FALSE)</f>
        <v>145.19999999999999</v>
      </c>
      <c r="AW16" s="113">
        <f>HLOOKUP($F$5, Scenarios!$G$7:$U$27, MATCH($B$16, Scenarios!$C$7:$C$28, FALSE), FALSE)</f>
        <v>145.19999999999999</v>
      </c>
      <c r="AX16" s="113">
        <f>HLOOKUP($F$5, Scenarios!$G$7:$U$27, MATCH($B$16, Scenarios!$C$7:$C$28, FALSE), FALSE)</f>
        <v>145.19999999999999</v>
      </c>
      <c r="AY16" s="113">
        <f>HLOOKUP($F$5, Scenarios!$G$7:$U$27, MATCH($B$16, Scenarios!$C$7:$C$28, FALSE), FALSE)</f>
        <v>145.19999999999999</v>
      </c>
      <c r="AZ16" s="113">
        <f>HLOOKUP($F$5, Scenarios!$G$7:$U$27, MATCH($B$16, Scenarios!$C$7:$C$28, FALSE), FALSE)</f>
        <v>145.19999999999999</v>
      </c>
      <c r="BA16" s="113">
        <f>HLOOKUP($F$5, Scenarios!$G$7:$U$27, MATCH($B$16, Scenarios!$C$7:$C$28, FALSE), FALSE)</f>
        <v>145.19999999999999</v>
      </c>
      <c r="BB16" s="113">
        <f>HLOOKUP($F$5, Scenarios!$G$7:$U$27, MATCH($B$16, Scenarios!$C$7:$C$28, FALSE), FALSE)</f>
        <v>145.19999999999999</v>
      </c>
      <c r="BC16" s="113">
        <f>HLOOKUP($F$5, Scenarios!$G$7:$U$27, MATCH($B$16, Scenarios!$C$7:$C$28, FALSE), FALSE)</f>
        <v>145.19999999999999</v>
      </c>
      <c r="BD16" s="113">
        <f>HLOOKUP($F$5, Scenarios!$G$7:$U$27, MATCH($B$16, Scenarios!$C$7:$C$28, FALSE), FALSE)</f>
        <v>145.19999999999999</v>
      </c>
      <c r="BE16" s="113">
        <f>HLOOKUP($F$5, Scenarios!$G$7:$U$27, MATCH($B$16, Scenarios!$C$7:$C$28, FALSE), FALSE)</f>
        <v>145.19999999999999</v>
      </c>
      <c r="BF16" s="113">
        <f>HLOOKUP($F$5, Scenarios!$G$7:$U$27, MATCH($B$16, Scenarios!$C$7:$C$28, FALSE), FALSE)</f>
        <v>145.19999999999999</v>
      </c>
      <c r="BG16" s="113">
        <f>HLOOKUP($F$5, Scenarios!$G$7:$U$27, MATCH($B$16, Scenarios!$C$7:$C$28, FALSE), FALSE)</f>
        <v>145.19999999999999</v>
      </c>
      <c r="BH16" s="113">
        <f>HLOOKUP($F$5, Scenarios!$G$7:$U$27, MATCH($B$16, Scenarios!$C$7:$C$28, FALSE), FALSE)</f>
        <v>145.19999999999999</v>
      </c>
      <c r="BI16" s="113">
        <f>HLOOKUP($F$5, Scenarios!$G$7:$U$27, MATCH($B$16, Scenarios!$C$7:$C$28, FALSE), FALSE)</f>
        <v>145.19999999999999</v>
      </c>
      <c r="BJ16" s="113">
        <f>HLOOKUP($F$5, Scenarios!$G$7:$U$27, MATCH($B$16, Scenarios!$C$7:$C$28, FALSE), FALSE)</f>
        <v>145.19999999999999</v>
      </c>
      <c r="BK16" s="113">
        <f>HLOOKUP($F$5, Scenarios!$G$7:$U$27, MATCH($B$16, Scenarios!$C$7:$C$28, FALSE), FALSE)</f>
        <v>145.19999999999999</v>
      </c>
      <c r="BL16" s="113">
        <f>HLOOKUP($F$5, Scenarios!$G$7:$U$27, MATCH($B$16, Scenarios!$C$7:$C$28, FALSE), FALSE)</f>
        <v>145.19999999999999</v>
      </c>
      <c r="BM16" s="113">
        <f>HLOOKUP($F$5, Scenarios!$G$7:$U$27, MATCH($B$16, Scenarios!$C$7:$C$28, FALSE), FALSE)</f>
        <v>145.19999999999999</v>
      </c>
    </row>
    <row r="17" spans="1:71" x14ac:dyDescent="0.35">
      <c r="B17" s="4" t="s">
        <v>99</v>
      </c>
      <c r="C17" s="107">
        <f>SUM(E17:BM17)</f>
        <v>2224.0600000000013</v>
      </c>
      <c r="D17" s="5"/>
      <c r="E17" s="5">
        <f>HLOOKUP($F$5, Scenarios!$G$7:$U$27, MATCH($B$17, Scenarios!$C$7:$C$28, FALSE), FALSE)</f>
        <v>36.46</v>
      </c>
      <c r="F17" s="5">
        <f>HLOOKUP($F$5, Scenarios!$G$7:$U$27, MATCH($B$17, Scenarios!$C$7:$C$28, FALSE), FALSE)</f>
        <v>36.46</v>
      </c>
      <c r="G17" s="5">
        <f>HLOOKUP($F$5, Scenarios!$G$7:$U$27, MATCH($B$17, Scenarios!$C$7:$C$28, FALSE), FALSE)</f>
        <v>36.46</v>
      </c>
      <c r="H17" s="5">
        <f>HLOOKUP($F$5, Scenarios!$G$7:$U$27, MATCH($B$17, Scenarios!$C$7:$C$28, FALSE), FALSE)</f>
        <v>36.46</v>
      </c>
      <c r="I17" s="5">
        <f>HLOOKUP($F$5, Scenarios!$G$7:$U$27, MATCH($B$17, Scenarios!$C$7:$C$28, FALSE), FALSE)</f>
        <v>36.46</v>
      </c>
      <c r="J17" s="5">
        <f>HLOOKUP($F$5, Scenarios!$G$7:$U$27, MATCH($B$17, Scenarios!$C$7:$C$28, FALSE), FALSE)</f>
        <v>36.46</v>
      </c>
      <c r="K17" s="5">
        <f>HLOOKUP($F$5, Scenarios!$G$7:$U$27, MATCH($B$17, Scenarios!$C$7:$C$28, FALSE), FALSE)</f>
        <v>36.46</v>
      </c>
      <c r="L17" s="5">
        <f>HLOOKUP($F$5, Scenarios!$G$7:$U$27, MATCH($B$17, Scenarios!$C$7:$C$28, FALSE), FALSE)</f>
        <v>36.46</v>
      </c>
      <c r="M17" s="5">
        <f>HLOOKUP($F$5, Scenarios!$G$7:$U$27, MATCH($B$17, Scenarios!$C$7:$C$28, FALSE), FALSE)</f>
        <v>36.46</v>
      </c>
      <c r="N17" s="5">
        <f>HLOOKUP($F$5, Scenarios!$G$7:$U$27, MATCH($B$17, Scenarios!$C$7:$C$28, FALSE), FALSE)</f>
        <v>36.46</v>
      </c>
      <c r="O17" s="5">
        <f>HLOOKUP($F$5, Scenarios!$G$7:$U$27, MATCH($B$17, Scenarios!$C$7:$C$28, FALSE), FALSE)</f>
        <v>36.46</v>
      </c>
      <c r="P17" s="5">
        <f>HLOOKUP($F$5, Scenarios!$G$7:$U$27, MATCH($B$17, Scenarios!$C$7:$C$28, FALSE), FALSE)</f>
        <v>36.46</v>
      </c>
      <c r="Q17" s="5">
        <f>HLOOKUP($F$5, Scenarios!$G$7:$U$27, MATCH($B$17, Scenarios!$C$7:$C$28, FALSE), FALSE)</f>
        <v>36.46</v>
      </c>
      <c r="R17" s="5">
        <f>HLOOKUP($F$5, Scenarios!$G$7:$U$27, MATCH($B$17, Scenarios!$C$7:$C$28, FALSE), FALSE)</f>
        <v>36.46</v>
      </c>
      <c r="S17" s="5">
        <f>HLOOKUP($F$5, Scenarios!$G$7:$U$27, MATCH($B$17, Scenarios!$C$7:$C$28, FALSE), FALSE)</f>
        <v>36.46</v>
      </c>
      <c r="T17" s="5">
        <f>HLOOKUP($F$5, Scenarios!$G$7:$U$27, MATCH($B$17, Scenarios!$C$7:$C$28, FALSE), FALSE)</f>
        <v>36.46</v>
      </c>
      <c r="U17" s="5">
        <f>HLOOKUP($F$5, Scenarios!$G$7:$U$27, MATCH($B$17, Scenarios!$C$7:$C$28, FALSE), FALSE)</f>
        <v>36.46</v>
      </c>
      <c r="V17" s="5">
        <f>HLOOKUP($F$5, Scenarios!$G$7:$U$27, MATCH($B$17, Scenarios!$C$7:$C$28, FALSE), FALSE)</f>
        <v>36.46</v>
      </c>
      <c r="W17" s="5">
        <f>HLOOKUP($F$5, Scenarios!$G$7:$U$27, MATCH($B$17, Scenarios!$C$7:$C$28, FALSE), FALSE)</f>
        <v>36.46</v>
      </c>
      <c r="X17" s="5">
        <f>HLOOKUP($F$5, Scenarios!$G$7:$U$27, MATCH($B$17, Scenarios!$C$7:$C$28, FALSE), FALSE)</f>
        <v>36.46</v>
      </c>
      <c r="Y17" s="5">
        <f>HLOOKUP($F$5, Scenarios!$G$7:$U$27, MATCH($B$17, Scenarios!$C$7:$C$28, FALSE), FALSE)</f>
        <v>36.46</v>
      </c>
      <c r="Z17" s="5">
        <f>HLOOKUP($F$5, Scenarios!$G$7:$U$27, MATCH($B$17, Scenarios!$C$7:$C$28, FALSE), FALSE)</f>
        <v>36.46</v>
      </c>
      <c r="AA17" s="5">
        <f>HLOOKUP($F$5, Scenarios!$G$7:$U$27, MATCH($B$17, Scenarios!$C$7:$C$28, FALSE), FALSE)</f>
        <v>36.46</v>
      </c>
      <c r="AB17" s="5">
        <f>HLOOKUP($F$5, Scenarios!$G$7:$U$27, MATCH($B$17, Scenarios!$C$7:$C$28, FALSE), FALSE)</f>
        <v>36.46</v>
      </c>
      <c r="AC17" s="5">
        <f>HLOOKUP($F$5, Scenarios!$G$7:$U$27, MATCH($B$17, Scenarios!$C$7:$C$28, FALSE), FALSE)</f>
        <v>36.46</v>
      </c>
      <c r="AD17" s="5">
        <f>HLOOKUP($F$5, Scenarios!$G$7:$U$27, MATCH($B$17, Scenarios!$C$7:$C$28, FALSE), FALSE)</f>
        <v>36.46</v>
      </c>
      <c r="AE17" s="5">
        <f>HLOOKUP($F$5, Scenarios!$G$7:$U$27, MATCH($B$17, Scenarios!$C$7:$C$28, FALSE), FALSE)</f>
        <v>36.46</v>
      </c>
      <c r="AF17" s="5">
        <f>HLOOKUP($F$5, Scenarios!$G$7:$U$27, MATCH($B$17, Scenarios!$C$7:$C$28, FALSE), FALSE)</f>
        <v>36.46</v>
      </c>
      <c r="AG17" s="5">
        <f>HLOOKUP($F$5, Scenarios!$G$7:$U$27, MATCH($B$17, Scenarios!$C$7:$C$28, FALSE), FALSE)</f>
        <v>36.46</v>
      </c>
      <c r="AH17" s="5">
        <f>HLOOKUP($F$5, Scenarios!$G$7:$U$27, MATCH($B$17, Scenarios!$C$7:$C$28, FALSE), FALSE)</f>
        <v>36.46</v>
      </c>
      <c r="AI17" s="5">
        <f>HLOOKUP($F$5, Scenarios!$G$7:$U$27, MATCH($B$17, Scenarios!$C$7:$C$28, FALSE), FALSE)</f>
        <v>36.46</v>
      </c>
      <c r="AJ17" s="5">
        <f>HLOOKUP($F$5, Scenarios!$G$7:$U$27, MATCH($B$17, Scenarios!$C$7:$C$28, FALSE), FALSE)</f>
        <v>36.46</v>
      </c>
      <c r="AK17" s="5">
        <f>HLOOKUP($F$5, Scenarios!$G$7:$U$27, MATCH($B$17, Scenarios!$C$7:$C$28, FALSE), FALSE)</f>
        <v>36.46</v>
      </c>
      <c r="AL17" s="5">
        <f>HLOOKUP($F$5, Scenarios!$G$7:$U$27, MATCH($B$17, Scenarios!$C$7:$C$28, FALSE), FALSE)</f>
        <v>36.46</v>
      </c>
      <c r="AM17" s="5">
        <f>HLOOKUP($F$5, Scenarios!$G$7:$U$27, MATCH($B$17, Scenarios!$C$7:$C$28, FALSE), FALSE)</f>
        <v>36.46</v>
      </c>
      <c r="AN17" s="5">
        <f>HLOOKUP($F$5, Scenarios!$G$7:$U$27, MATCH($B$17, Scenarios!$C$7:$C$28, FALSE), FALSE)</f>
        <v>36.46</v>
      </c>
      <c r="AO17" s="5">
        <f>HLOOKUP($F$5, Scenarios!$G$7:$U$27, MATCH($B$17, Scenarios!$C$7:$C$28, FALSE), FALSE)</f>
        <v>36.46</v>
      </c>
      <c r="AP17" s="5">
        <f>HLOOKUP($F$5, Scenarios!$G$7:$U$27, MATCH($B$17, Scenarios!$C$7:$C$28, FALSE), FALSE)</f>
        <v>36.46</v>
      </c>
      <c r="AQ17" s="5">
        <f>HLOOKUP($F$5, Scenarios!$G$7:$U$27, MATCH($B$17, Scenarios!$C$7:$C$28, FALSE), FALSE)</f>
        <v>36.46</v>
      </c>
      <c r="AR17" s="5">
        <f>HLOOKUP($F$5, Scenarios!$G$7:$U$27, MATCH($B$17, Scenarios!$C$7:$C$28, FALSE), FALSE)</f>
        <v>36.46</v>
      </c>
      <c r="AS17" s="5">
        <f>HLOOKUP($F$5, Scenarios!$G$7:$U$27, MATCH($B$17, Scenarios!$C$7:$C$28, FALSE), FALSE)</f>
        <v>36.46</v>
      </c>
      <c r="AT17" s="5">
        <f>HLOOKUP($F$5, Scenarios!$G$7:$U$27, MATCH($B$17, Scenarios!$C$7:$C$28, FALSE), FALSE)</f>
        <v>36.46</v>
      </c>
      <c r="AU17" s="5">
        <f>HLOOKUP($F$5, Scenarios!$G$7:$U$27, MATCH($B$17, Scenarios!$C$7:$C$28, FALSE), FALSE)</f>
        <v>36.46</v>
      </c>
      <c r="AV17" s="5">
        <f>HLOOKUP($F$5, Scenarios!$G$7:$U$27, MATCH($B$17, Scenarios!$C$7:$C$28, FALSE), FALSE)</f>
        <v>36.46</v>
      </c>
      <c r="AW17" s="5">
        <f>HLOOKUP($F$5, Scenarios!$G$7:$U$27, MATCH($B$17, Scenarios!$C$7:$C$28, FALSE), FALSE)</f>
        <v>36.46</v>
      </c>
      <c r="AX17" s="5">
        <f>HLOOKUP($F$5, Scenarios!$G$7:$U$27, MATCH($B$17, Scenarios!$C$7:$C$28, FALSE), FALSE)</f>
        <v>36.46</v>
      </c>
      <c r="AY17" s="5">
        <f>HLOOKUP($F$5, Scenarios!$G$7:$U$27, MATCH($B$17, Scenarios!$C$7:$C$28, FALSE), FALSE)</f>
        <v>36.46</v>
      </c>
      <c r="AZ17" s="5">
        <f>HLOOKUP($F$5, Scenarios!$G$7:$U$27, MATCH($B$17, Scenarios!$C$7:$C$28, FALSE), FALSE)</f>
        <v>36.46</v>
      </c>
      <c r="BA17" s="5">
        <f>HLOOKUP($F$5, Scenarios!$G$7:$U$27, MATCH($B$17, Scenarios!$C$7:$C$28, FALSE), FALSE)</f>
        <v>36.46</v>
      </c>
      <c r="BB17" s="5">
        <f>HLOOKUP($F$5, Scenarios!$G$7:$U$27, MATCH($B$17, Scenarios!$C$7:$C$28, FALSE), FALSE)</f>
        <v>36.46</v>
      </c>
      <c r="BC17" s="5">
        <f>HLOOKUP($F$5, Scenarios!$G$7:$U$27, MATCH($B$17, Scenarios!$C$7:$C$28, FALSE), FALSE)</f>
        <v>36.46</v>
      </c>
      <c r="BD17" s="5">
        <f>HLOOKUP($F$5, Scenarios!$G$7:$U$27, MATCH($B$17, Scenarios!$C$7:$C$28, FALSE), FALSE)</f>
        <v>36.46</v>
      </c>
      <c r="BE17" s="5">
        <f>HLOOKUP($F$5, Scenarios!$G$7:$U$27, MATCH($B$17, Scenarios!$C$7:$C$28, FALSE), FALSE)</f>
        <v>36.46</v>
      </c>
      <c r="BF17" s="5">
        <f>HLOOKUP($F$5, Scenarios!$G$7:$U$27, MATCH($B$17, Scenarios!$C$7:$C$28, FALSE), FALSE)</f>
        <v>36.46</v>
      </c>
      <c r="BG17" s="5">
        <f>HLOOKUP($F$5, Scenarios!$G$7:$U$27, MATCH($B$17, Scenarios!$C$7:$C$28, FALSE), FALSE)</f>
        <v>36.46</v>
      </c>
      <c r="BH17" s="5">
        <f>HLOOKUP($F$5, Scenarios!$G$7:$U$27, MATCH($B$17, Scenarios!$C$7:$C$28, FALSE), FALSE)</f>
        <v>36.46</v>
      </c>
      <c r="BI17" s="5">
        <f>HLOOKUP($F$5, Scenarios!$G$7:$U$27, MATCH($B$17, Scenarios!$C$7:$C$28, FALSE), FALSE)</f>
        <v>36.46</v>
      </c>
      <c r="BJ17" s="5">
        <f>HLOOKUP($F$5, Scenarios!$G$7:$U$27, MATCH($B$17, Scenarios!$C$7:$C$28, FALSE), FALSE)</f>
        <v>36.46</v>
      </c>
      <c r="BK17" s="5">
        <f>HLOOKUP($F$5, Scenarios!$G$7:$U$27, MATCH($B$17, Scenarios!$C$7:$C$28, FALSE), FALSE)</f>
        <v>36.46</v>
      </c>
      <c r="BL17" s="5">
        <f>HLOOKUP($F$5, Scenarios!$G$7:$U$27, MATCH($B$17, Scenarios!$C$7:$C$28, FALSE), FALSE)</f>
        <v>36.46</v>
      </c>
      <c r="BM17" s="5">
        <f>HLOOKUP($F$5, Scenarios!$G$7:$U$27, MATCH($B$17, Scenarios!$C$7:$C$28, FALSE), FALSE)</f>
        <v>36.46</v>
      </c>
      <c r="BN17" s="5"/>
      <c r="BO17" s="5"/>
      <c r="BP17" s="5"/>
      <c r="BQ17" s="5"/>
      <c r="BR17" s="5"/>
      <c r="BS17" s="5"/>
    </row>
    <row r="18" spans="1:71" x14ac:dyDescent="0.35">
      <c r="B18" s="5"/>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121" t="s">
        <v>100</v>
      </c>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18" customFormat="1" x14ac:dyDescent="0.35">
      <c r="A20" s="4"/>
      <c r="B20" s="120" t="s">
        <v>101</v>
      </c>
      <c r="C20" s="122"/>
      <c r="D20" s="123"/>
      <c r="E20" s="124">
        <f>HLOOKUP($F$5, Scenarios!$G$7:U29, MATCH($B$20, Scenarios!$C$7:$C$28, FALSE), FALSE)</f>
        <v>158</v>
      </c>
      <c r="F20" s="124">
        <f>E20*(1+Scenarios!$Q$32)</f>
        <v>158</v>
      </c>
      <c r="G20" s="124">
        <f>F20*(1+Scenarios!$Q$32)</f>
        <v>158</v>
      </c>
      <c r="H20" s="124">
        <f>G20*(1+Scenarios!$Q$32)</f>
        <v>158</v>
      </c>
      <c r="I20" s="124">
        <f>H20*(1+Scenarios!$Q$32)</f>
        <v>158</v>
      </c>
      <c r="J20" s="124">
        <f>I20*(1+Scenarios!$Q$32)</f>
        <v>158</v>
      </c>
      <c r="K20" s="124">
        <f>J20*(1+Scenarios!$Q$32)</f>
        <v>158</v>
      </c>
      <c r="L20" s="124">
        <f>K20*(1+Scenarios!$Q$32)</f>
        <v>158</v>
      </c>
      <c r="M20" s="124">
        <f>L20*(1+Scenarios!$Q$32)</f>
        <v>158</v>
      </c>
      <c r="N20" s="124">
        <f>M20*(1+Scenarios!$Q$32)</f>
        <v>158</v>
      </c>
      <c r="O20" s="124">
        <f>N20*(1+Scenarios!$Q$32)</f>
        <v>158</v>
      </c>
      <c r="P20" s="124">
        <f>O20*(1+Scenarios!$Q$32)</f>
        <v>158</v>
      </c>
      <c r="Q20" s="124">
        <f>P20*(1+Scenarios!$Q$32)</f>
        <v>158</v>
      </c>
      <c r="R20" s="124">
        <f>Q20*(1+Scenarios!$Q$32)</f>
        <v>158</v>
      </c>
      <c r="S20" s="124">
        <f>R20*(1+Scenarios!$Q$32)</f>
        <v>158</v>
      </c>
      <c r="T20" s="124">
        <f>S20*(1+Scenarios!$Q$32)</f>
        <v>158</v>
      </c>
      <c r="U20" s="124">
        <f>T20*(1+Scenarios!$Q$32)</f>
        <v>158</v>
      </c>
      <c r="V20" s="124">
        <f>U20*(1+Scenarios!$Q$32)</f>
        <v>158</v>
      </c>
      <c r="W20" s="124">
        <f>V20*(1+Scenarios!$Q$32)</f>
        <v>158</v>
      </c>
      <c r="X20" s="124">
        <f>W20*(1+Scenarios!$Q$32)</f>
        <v>158</v>
      </c>
      <c r="Y20" s="124">
        <f>X20*(1+Scenarios!$Q$32)</f>
        <v>158</v>
      </c>
      <c r="Z20" s="124">
        <f>Y20*(1+Scenarios!$Q$32)</f>
        <v>158</v>
      </c>
      <c r="AA20" s="124">
        <f>Z20*(1+Scenarios!$Q$32)</f>
        <v>158</v>
      </c>
      <c r="AB20" s="124">
        <f>AA20*(1+Scenarios!$Q$32)</f>
        <v>158</v>
      </c>
      <c r="AC20" s="124">
        <f>AB20*(1+Scenarios!$Q$32)</f>
        <v>158</v>
      </c>
      <c r="AD20" s="124">
        <f>AC20*(1+Scenarios!$Q$32)</f>
        <v>158</v>
      </c>
      <c r="AE20" s="124">
        <f>AD20*(1+Scenarios!$Q$32)</f>
        <v>158</v>
      </c>
      <c r="AF20" s="124">
        <f>AE20*(1+Scenarios!$Q$32)</f>
        <v>158</v>
      </c>
      <c r="AG20" s="124">
        <f>AF20*(1+Scenarios!$Q$32)</f>
        <v>158</v>
      </c>
      <c r="AH20" s="124">
        <f>AG20*(1+Scenarios!$Q$32)</f>
        <v>158</v>
      </c>
      <c r="AI20" s="124">
        <f>AH20*(1+Scenarios!$Q$32)</f>
        <v>158</v>
      </c>
      <c r="AJ20" s="124">
        <f>AI20*(1+Scenarios!$Q$32)</f>
        <v>158</v>
      </c>
      <c r="AK20" s="124">
        <f>AJ20*(1+Scenarios!$Q$32)</f>
        <v>158</v>
      </c>
      <c r="AL20" s="124">
        <f>AK20*(1+Scenarios!$Q$32)</f>
        <v>158</v>
      </c>
      <c r="AM20" s="124">
        <f>AL20*(1+Scenarios!$Q$32)</f>
        <v>158</v>
      </c>
      <c r="AN20" s="124">
        <f>AM20*(1+Scenarios!$Q$32)</f>
        <v>158</v>
      </c>
      <c r="AO20" s="124">
        <f>AN20*(1+Scenarios!$Q$32)</f>
        <v>158</v>
      </c>
      <c r="AP20" s="124">
        <f>AO20*(1+Scenarios!$Q$32)</f>
        <v>158</v>
      </c>
      <c r="AQ20" s="124">
        <f>AP20*(1+Scenarios!$Q$32)</f>
        <v>158</v>
      </c>
      <c r="AR20" s="124">
        <f>AQ20*(1+Scenarios!$Q$32)</f>
        <v>158</v>
      </c>
      <c r="AS20" s="124">
        <f>AR20*(1+Scenarios!$Q$32)</f>
        <v>158</v>
      </c>
      <c r="AT20" s="124">
        <f>AS20*(1+Scenarios!$Q$32)</f>
        <v>158</v>
      </c>
      <c r="AU20" s="124">
        <f>AT20*(1+Scenarios!$Q$32)</f>
        <v>158</v>
      </c>
      <c r="AV20" s="124">
        <f>AU20*(1+Scenarios!$Q$32)</f>
        <v>158</v>
      </c>
      <c r="AW20" s="124">
        <f>AV20*(1+Scenarios!$Q$32)</f>
        <v>158</v>
      </c>
      <c r="AX20" s="124">
        <f>AW20*(1+Scenarios!$Q$32)</f>
        <v>158</v>
      </c>
      <c r="AY20" s="124">
        <f>AX20*(1+Scenarios!$Q$32)</f>
        <v>158</v>
      </c>
      <c r="AZ20" s="124">
        <f>AY20*(1+Scenarios!$Q$32)</f>
        <v>158</v>
      </c>
      <c r="BA20" s="124">
        <f>AZ20*(1+Scenarios!$Q$32)</f>
        <v>158</v>
      </c>
      <c r="BB20" s="124">
        <f>BA20*(1+Scenarios!$Q$32)</f>
        <v>158</v>
      </c>
      <c r="BC20" s="124">
        <f>BB20*(1+Scenarios!$Q$32)</f>
        <v>158</v>
      </c>
      <c r="BD20" s="124">
        <f>BC20*(1+Scenarios!$Q$32)</f>
        <v>158</v>
      </c>
      <c r="BE20" s="124">
        <f>BD20*(1+Scenarios!$Q$32)</f>
        <v>158</v>
      </c>
      <c r="BF20" s="124">
        <f>BE20*(1+Scenarios!$Q$32)</f>
        <v>158</v>
      </c>
      <c r="BG20" s="124">
        <f>BF20*(1+Scenarios!$Q$32)</f>
        <v>158</v>
      </c>
      <c r="BH20" s="124">
        <f>BG20*(1+Scenarios!$Q$32)</f>
        <v>158</v>
      </c>
      <c r="BI20" s="124">
        <f>BH20*(1+Scenarios!$Q$32)</f>
        <v>158</v>
      </c>
      <c r="BJ20" s="124">
        <f>BI20*(1+Scenarios!$Q$32)</f>
        <v>158</v>
      </c>
      <c r="BK20" s="124">
        <f>BJ20*(1+Scenarios!$Q$32)</f>
        <v>158</v>
      </c>
      <c r="BL20" s="124">
        <f>BK20*(1+Scenarios!$Q$32)</f>
        <v>158</v>
      </c>
      <c r="BM20" s="124">
        <f>BL20*(1+Scenarios!$Q$32)</f>
        <v>158</v>
      </c>
      <c r="BN20" s="124"/>
      <c r="BO20" s="124"/>
      <c r="BP20" s="124"/>
      <c r="BQ20" s="124"/>
      <c r="BR20" s="124"/>
      <c r="BS20" s="124"/>
    </row>
    <row r="21" spans="1:71" s="23" customFormat="1" x14ac:dyDescent="0.35">
      <c r="A21" s="129"/>
      <c r="B21" s="47" t="s">
        <v>102</v>
      </c>
      <c r="C21" s="107"/>
      <c r="E21" s="5">
        <f>HLOOKUP($F$5, Scenarios!$G$7:U29, MATCH($B$21, Scenarios!$C$7:$C$28, FALSE), FALSE)</f>
        <v>50</v>
      </c>
      <c r="F21" s="5">
        <f>E21*(1+Scenarios!$Q$32)</f>
        <v>50</v>
      </c>
      <c r="G21" s="5">
        <f>F21*(1+Scenarios!$Q$32)</f>
        <v>50</v>
      </c>
      <c r="H21" s="5">
        <f>G21*(1+Scenarios!$Q$32)</f>
        <v>50</v>
      </c>
      <c r="I21" s="5">
        <f>H21*(1+Scenarios!$Q$32)</f>
        <v>50</v>
      </c>
      <c r="J21" s="5">
        <f>I21*(1+Scenarios!$Q$32)</f>
        <v>50</v>
      </c>
      <c r="K21" s="5">
        <f>J21*(1+Scenarios!$Q$32)</f>
        <v>50</v>
      </c>
      <c r="L21" s="5">
        <f>K21*(1+Scenarios!$Q$32)</f>
        <v>50</v>
      </c>
      <c r="M21" s="5">
        <f>L21*(1+Scenarios!$Q$32)</f>
        <v>50</v>
      </c>
      <c r="N21" s="5">
        <f>M21*(1+Scenarios!$Q$32)</f>
        <v>50</v>
      </c>
      <c r="O21" s="5">
        <f>N21*(1+Scenarios!$Q$32)</f>
        <v>50</v>
      </c>
      <c r="P21" s="5">
        <f>O21*(1+Scenarios!$Q$32)</f>
        <v>50</v>
      </c>
      <c r="Q21" s="5">
        <f>P21*(1+Scenarios!$Q$32)</f>
        <v>50</v>
      </c>
      <c r="R21" s="5">
        <f>Q21*(1+Scenarios!$Q$32)</f>
        <v>50</v>
      </c>
      <c r="S21" s="5">
        <f>R21*(1+Scenarios!$Q$32)</f>
        <v>50</v>
      </c>
      <c r="T21" s="5">
        <f>S21*(1+Scenarios!$Q$32)</f>
        <v>50</v>
      </c>
      <c r="U21" s="5">
        <f>T21*(1+Scenarios!$Q$32)</f>
        <v>50</v>
      </c>
      <c r="V21" s="5">
        <f>U21*(1+Scenarios!$Q$32)</f>
        <v>50</v>
      </c>
      <c r="W21" s="5">
        <f>V21*(1+Scenarios!$Q$32)</f>
        <v>50</v>
      </c>
      <c r="X21" s="5">
        <f>W21*(1+Scenarios!$Q$32)</f>
        <v>50</v>
      </c>
      <c r="Y21" s="5">
        <f>X21*(1+Scenarios!$Q$32)</f>
        <v>50</v>
      </c>
      <c r="Z21" s="5">
        <f>Y21*(1+Scenarios!$Q$32)</f>
        <v>50</v>
      </c>
      <c r="AA21" s="5">
        <f>Z21*(1+Scenarios!$Q$32)</f>
        <v>50</v>
      </c>
      <c r="AB21" s="5">
        <f>AA21*(1+Scenarios!$Q$32)</f>
        <v>50</v>
      </c>
      <c r="AC21" s="5">
        <f>AB21*(1+Scenarios!$Q$32)</f>
        <v>50</v>
      </c>
      <c r="AD21" s="5">
        <f>AC21*(1+Scenarios!$Q$32)</f>
        <v>50</v>
      </c>
      <c r="AE21" s="5">
        <f>AD21*(1+Scenarios!$Q$32)</f>
        <v>50</v>
      </c>
      <c r="AF21" s="5">
        <f>AE21*(1+Scenarios!$Q$32)</f>
        <v>50</v>
      </c>
      <c r="AG21" s="5">
        <f>AF21*(1+Scenarios!$Q$32)</f>
        <v>50</v>
      </c>
      <c r="AH21" s="5">
        <f>AG21*(1+Scenarios!$Q$32)</f>
        <v>50</v>
      </c>
      <c r="AI21" s="5">
        <f>AH21*(1+Scenarios!$Q$32)</f>
        <v>50</v>
      </c>
      <c r="AJ21" s="5">
        <f>AI21*(1+Scenarios!$Q$32)</f>
        <v>50</v>
      </c>
      <c r="AK21" s="5">
        <f>AJ21*(1+Scenarios!$Q$32)</f>
        <v>50</v>
      </c>
      <c r="AL21" s="5">
        <f>AK21*(1+Scenarios!$Q$32)</f>
        <v>50</v>
      </c>
      <c r="AM21" s="5">
        <f>AL21*(1+Scenarios!$Q$32)</f>
        <v>50</v>
      </c>
      <c r="AN21" s="5">
        <f>AM21*(1+Scenarios!$Q$32)</f>
        <v>50</v>
      </c>
      <c r="AO21" s="5">
        <f>AN21*(1+Scenarios!$Q$32)</f>
        <v>50</v>
      </c>
      <c r="AP21" s="5">
        <f>AO21*(1+Scenarios!$Q$32)</f>
        <v>50</v>
      </c>
      <c r="AQ21" s="5">
        <f>AP21*(1+Scenarios!$Q$32)</f>
        <v>50</v>
      </c>
      <c r="AR21" s="5">
        <f>AQ21*(1+Scenarios!$Q$32)</f>
        <v>50</v>
      </c>
      <c r="AS21" s="5">
        <f>AR21*(1+Scenarios!$Q$32)</f>
        <v>50</v>
      </c>
      <c r="AT21" s="5">
        <f>AS21*(1+Scenarios!$Q$32)</f>
        <v>50</v>
      </c>
      <c r="AU21" s="5">
        <f>AT21*(1+Scenarios!$Q$32)</f>
        <v>50</v>
      </c>
      <c r="AV21" s="5">
        <f>AU21*(1+Scenarios!$Q$32)</f>
        <v>50</v>
      </c>
      <c r="AW21" s="5">
        <f>AV21*(1+Scenarios!$Q$32)</f>
        <v>50</v>
      </c>
      <c r="AX21" s="5">
        <f>AW21*(1+Scenarios!$Q$32)</f>
        <v>50</v>
      </c>
      <c r="AY21" s="5">
        <f>AX21*(1+Scenarios!$Q$32)</f>
        <v>50</v>
      </c>
      <c r="AZ21" s="5">
        <f>AY21*(1+Scenarios!$Q$32)</f>
        <v>50</v>
      </c>
      <c r="BA21" s="5">
        <f>AZ21*(1+Scenarios!$Q$32)</f>
        <v>50</v>
      </c>
      <c r="BB21" s="5">
        <f>BA21*(1+Scenarios!$Q$32)</f>
        <v>50</v>
      </c>
      <c r="BC21" s="5">
        <f>BB21*(1+Scenarios!$Q$32)</f>
        <v>50</v>
      </c>
      <c r="BD21" s="5">
        <f>BC21*(1+Scenarios!$Q$32)</f>
        <v>50</v>
      </c>
      <c r="BE21" s="5">
        <f>BD21*(1+Scenarios!$Q$32)</f>
        <v>50</v>
      </c>
      <c r="BF21" s="5">
        <f>BE21*(1+Scenarios!$Q$32)</f>
        <v>50</v>
      </c>
      <c r="BG21" s="5">
        <f>BF21*(1+Scenarios!$Q$32)</f>
        <v>50</v>
      </c>
      <c r="BH21" s="5">
        <f>BG21*(1+Scenarios!$Q$32)</f>
        <v>50</v>
      </c>
      <c r="BI21" s="5">
        <f>BH21*(1+Scenarios!$Q$32)</f>
        <v>50</v>
      </c>
      <c r="BJ21" s="5">
        <f>BI21*(1+Scenarios!$Q$32)</f>
        <v>50</v>
      </c>
      <c r="BK21" s="5">
        <f>BJ21*(1+Scenarios!$Q$32)</f>
        <v>50</v>
      </c>
      <c r="BL21" s="5">
        <f>BK21*(1+Scenarios!$Q$32)</f>
        <v>50</v>
      </c>
      <c r="BM21" s="5">
        <f>BL21*(1+Scenarios!$Q$32)</f>
        <v>50</v>
      </c>
      <c r="BN21" s="5"/>
      <c r="BO21" s="5"/>
      <c r="BP21" s="5"/>
      <c r="BQ21" s="5"/>
      <c r="BR21" s="5"/>
      <c r="BS21" s="5"/>
    </row>
    <row r="22" spans="1:71" s="23" customFormat="1" x14ac:dyDescent="0.35">
      <c r="A22" s="129"/>
      <c r="B22" s="47" t="s">
        <v>103</v>
      </c>
      <c r="C22" s="107"/>
      <c r="E22" s="5">
        <f>HLOOKUP($F$5, Scenarios!$G$7:U29, MATCH($B$22, Scenarios!$C$7:$C$28, FALSE), FALSE)</f>
        <v>80</v>
      </c>
      <c r="F22" s="5">
        <f>HLOOKUP($F$5, Scenarios!$G$7:O29, MATCH($B$22, Scenarios!$C$7:$C$28, FALSE), FALSE)</f>
        <v>80</v>
      </c>
      <c r="G22" s="5">
        <f>HLOOKUP($F$5, Scenarios!$G$7:P29, MATCH($B$22, Scenarios!$C$7:$C$28, FALSE), FALSE)</f>
        <v>80</v>
      </c>
      <c r="H22" s="5">
        <f>HLOOKUP($F$5, Scenarios!$G$7:U29, MATCH($B$22, Scenarios!$C$7:$C$28, FALSE), FALSE)</f>
        <v>80</v>
      </c>
      <c r="I22" s="5">
        <f>HLOOKUP($F$5, Scenarios!$G$7:K29, MATCH($B$22, Scenarios!$C$7:$C$28, FALSE), FALSE)</f>
        <v>80</v>
      </c>
      <c r="J22" s="5">
        <f>HLOOKUP($F$5, Scenarios!$G$7:L29, MATCH($B$22, Scenarios!$C$7:$C$28, FALSE), FALSE)</f>
        <v>80</v>
      </c>
      <c r="K22" s="5">
        <f>HLOOKUP($F$5, Scenarios!$G$7:U29, MATCH($B$22, Scenarios!$C$7:$C$28, FALSE), FALSE)</f>
        <v>80</v>
      </c>
      <c r="L22" s="5">
        <f>HLOOKUP($F$5, Scenarios!$G$7:U29, MATCH($B$22, Scenarios!$C$7:$C$28, FALSE), FALSE)</f>
        <v>80</v>
      </c>
      <c r="M22" s="5">
        <f>HLOOKUP($F$5, Scenarios!$G$7:U29, MATCH($B$22, Scenarios!$C$7:$C$28, FALSE), FALSE)</f>
        <v>80</v>
      </c>
      <c r="N22" s="5">
        <f>HLOOKUP($F$5, Scenarios!$G$7:U29, MATCH($B$22, Scenarios!$C$7:$C$28, FALSE), FALSE)</f>
        <v>80</v>
      </c>
      <c r="O22" s="5">
        <f>HLOOKUP($F$5, Scenarios!$G$7:V29, MATCH($B$22, Scenarios!$C$7:$C$28, FALSE), FALSE)</f>
        <v>80</v>
      </c>
      <c r="P22" s="5">
        <f>HLOOKUP($F$5, Scenarios!$G$7:W29, MATCH($B$22, Scenarios!$C$7:$C$28, FALSE), FALSE)</f>
        <v>80</v>
      </c>
      <c r="Q22" s="5">
        <f>HLOOKUP($F$5, Scenarios!$G$7:X29, MATCH($B$22, Scenarios!$C$7:$C$28, FALSE), FALSE)</f>
        <v>80</v>
      </c>
      <c r="R22" s="5">
        <f>HLOOKUP($F$5, Scenarios!$G$7:Y29, MATCH($B$22, Scenarios!$C$7:$C$28, FALSE), FALSE)</f>
        <v>80</v>
      </c>
      <c r="S22" s="5">
        <f>HLOOKUP($F$5, Scenarios!$G$7:Z29, MATCH($B$22, Scenarios!$C$7:$C$28, FALSE), FALSE)</f>
        <v>80</v>
      </c>
      <c r="T22" s="5">
        <f>HLOOKUP($F$5, Scenarios!$G$7:AA29, MATCH($B$22, Scenarios!$C$7:$C$28, FALSE), FALSE)</f>
        <v>80</v>
      </c>
      <c r="U22" s="5">
        <f>HLOOKUP($F$5, Scenarios!$G$7:AB29, MATCH($B$22, Scenarios!$C$7:$C$28, FALSE), FALSE)</f>
        <v>80</v>
      </c>
      <c r="V22" s="5">
        <f>HLOOKUP($F$5, Scenarios!$G$7:AC29, MATCH($B$22, Scenarios!$C$7:$C$28, FALSE), FALSE)</f>
        <v>80</v>
      </c>
      <c r="W22" s="5">
        <f>HLOOKUP($F$5, Scenarios!$G$7:AD29, MATCH($B$22, Scenarios!$C$7:$C$28, FALSE), FALSE)</f>
        <v>80</v>
      </c>
      <c r="X22" s="5">
        <f>HLOOKUP($F$5, Scenarios!$G$7:AE29, MATCH($B$22, Scenarios!$C$7:$C$28, FALSE), FALSE)</f>
        <v>80</v>
      </c>
      <c r="Y22" s="5">
        <f>HLOOKUP($F$5, Scenarios!$G$7:AF29, MATCH($B$22, Scenarios!$C$7:$C$28, FALSE), FALSE)</f>
        <v>80</v>
      </c>
      <c r="Z22" s="5">
        <f>HLOOKUP($F$5, Scenarios!$G$7:AG29, MATCH($B$22, Scenarios!$C$7:$C$28, FALSE), FALSE)</f>
        <v>80</v>
      </c>
      <c r="AA22" s="5">
        <f>HLOOKUP($F$5, Scenarios!$G$7:AH29, MATCH($B$22, Scenarios!$C$7:$C$28, FALSE), FALSE)</f>
        <v>80</v>
      </c>
      <c r="AB22" s="5">
        <f>HLOOKUP($F$5, Scenarios!$G$7:AI29, MATCH($B$22, Scenarios!$C$7:$C$28, FALSE), FALSE)</f>
        <v>80</v>
      </c>
      <c r="AC22" s="5">
        <f>HLOOKUP($F$5, Scenarios!$G$7:AJ29, MATCH($B$22, Scenarios!$C$7:$C$28, FALSE), FALSE)</f>
        <v>80</v>
      </c>
      <c r="AD22" s="5">
        <f>HLOOKUP($F$5, Scenarios!$G$7:AK29, MATCH($B$22, Scenarios!$C$7:$C$28, FALSE), FALSE)</f>
        <v>80</v>
      </c>
      <c r="AE22" s="5">
        <f>HLOOKUP($F$5, Scenarios!$G$7:AL29, MATCH($B$22, Scenarios!$C$7:$C$28, FALSE), FALSE)</f>
        <v>80</v>
      </c>
      <c r="AF22" s="5">
        <f>HLOOKUP($F$5, Scenarios!$G$7:AM29, MATCH($B$22, Scenarios!$C$7:$C$28, FALSE), FALSE)</f>
        <v>80</v>
      </c>
      <c r="AG22" s="5">
        <f>HLOOKUP($F$5, Scenarios!$G$7:AN29, MATCH($B$22, Scenarios!$C$7:$C$28, FALSE), FALSE)</f>
        <v>80</v>
      </c>
      <c r="AH22" s="5">
        <f>HLOOKUP($F$5, Scenarios!$G$7:AO29, MATCH($B$22, Scenarios!$C$7:$C$28, FALSE), FALSE)</f>
        <v>80</v>
      </c>
      <c r="AI22" s="5">
        <f>HLOOKUP($F$5, Scenarios!$G$7:AP29, MATCH($B$22, Scenarios!$C$7:$C$28, FALSE), FALSE)</f>
        <v>80</v>
      </c>
      <c r="AJ22" s="5">
        <f>HLOOKUP($F$5, Scenarios!$G$7:AQ29, MATCH($B$22, Scenarios!$C$7:$C$28, FALSE), FALSE)</f>
        <v>80</v>
      </c>
      <c r="AK22" s="5">
        <f>HLOOKUP($F$5, Scenarios!$G$7:AR29, MATCH($B$22, Scenarios!$C$7:$C$28, FALSE), FALSE)</f>
        <v>80</v>
      </c>
      <c r="AL22" s="5">
        <f>HLOOKUP($F$5, Scenarios!$G$7:AS29, MATCH($B$22, Scenarios!$C$7:$C$28, FALSE), FALSE)</f>
        <v>80</v>
      </c>
      <c r="AM22" s="5">
        <f>HLOOKUP($F$5, Scenarios!$G$7:AT29, MATCH($B$22, Scenarios!$C$7:$C$28, FALSE), FALSE)</f>
        <v>80</v>
      </c>
      <c r="AN22" s="5">
        <f>HLOOKUP($F$5, Scenarios!$G$7:AU29, MATCH($B$22, Scenarios!$C$7:$C$28, FALSE), FALSE)</f>
        <v>80</v>
      </c>
      <c r="AO22" s="5">
        <f>HLOOKUP($F$5, Scenarios!$G$7:AV29, MATCH($B$22, Scenarios!$C$7:$C$28, FALSE), FALSE)</f>
        <v>80</v>
      </c>
      <c r="AP22" s="5">
        <f>HLOOKUP($F$5, Scenarios!$G$7:AW29, MATCH($B$22, Scenarios!$C$7:$C$28, FALSE), FALSE)</f>
        <v>80</v>
      </c>
      <c r="AQ22" s="5">
        <f>HLOOKUP($F$5, Scenarios!$G$7:AX29, MATCH($B$22, Scenarios!$C$7:$C$28, FALSE), FALSE)</f>
        <v>80</v>
      </c>
      <c r="AR22" s="5">
        <f>HLOOKUP($F$5, Scenarios!$G$7:AY29, MATCH($B$22, Scenarios!$C$7:$C$28, FALSE), FALSE)</f>
        <v>80</v>
      </c>
      <c r="AS22" s="5">
        <f>HLOOKUP($F$5, Scenarios!$G$7:AZ29, MATCH($B$22, Scenarios!$C$7:$C$28, FALSE), FALSE)</f>
        <v>80</v>
      </c>
      <c r="AT22" s="5">
        <f>HLOOKUP($F$5, Scenarios!$G$7:BA29, MATCH($B$22, Scenarios!$C$7:$C$28, FALSE), FALSE)</f>
        <v>80</v>
      </c>
      <c r="AU22" s="5">
        <f>HLOOKUP($F$5, Scenarios!$G$7:BB29, MATCH($B$22, Scenarios!$C$7:$C$28, FALSE), FALSE)</f>
        <v>80</v>
      </c>
      <c r="AV22" s="5">
        <f>HLOOKUP($F$5, Scenarios!$G$7:BC29, MATCH($B$22, Scenarios!$C$7:$C$28, FALSE), FALSE)</f>
        <v>80</v>
      </c>
      <c r="AW22" s="5">
        <f>HLOOKUP($F$5, Scenarios!$G$7:BD29, MATCH($B$22, Scenarios!$C$7:$C$28, FALSE), FALSE)</f>
        <v>80</v>
      </c>
      <c r="AX22" s="5">
        <f>HLOOKUP($F$5, Scenarios!$G$7:BE29, MATCH($B$22, Scenarios!$C$7:$C$28, FALSE), FALSE)</f>
        <v>80</v>
      </c>
      <c r="AY22" s="5">
        <f>HLOOKUP($F$5, Scenarios!$G$7:BF29, MATCH($B$22, Scenarios!$C$7:$C$28, FALSE), FALSE)</f>
        <v>80</v>
      </c>
      <c r="AZ22" s="5">
        <f>HLOOKUP($F$5, Scenarios!$G$7:BG29, MATCH($B$22, Scenarios!$C$7:$C$28, FALSE), FALSE)</f>
        <v>80</v>
      </c>
      <c r="BA22" s="5">
        <f>HLOOKUP($F$5, Scenarios!$G$7:BH29, MATCH($B$22, Scenarios!$C$7:$C$28, FALSE), FALSE)</f>
        <v>80</v>
      </c>
      <c r="BB22" s="5">
        <f>HLOOKUP($F$5, Scenarios!$G$7:BI29, MATCH($B$22, Scenarios!$C$7:$C$28, FALSE), FALSE)</f>
        <v>80</v>
      </c>
      <c r="BC22" s="5">
        <f>HLOOKUP($F$5, Scenarios!$G$7:BJ29, MATCH($B$22, Scenarios!$C$7:$C$28, FALSE), FALSE)</f>
        <v>80</v>
      </c>
      <c r="BD22" s="5">
        <f>HLOOKUP($F$5, Scenarios!$G$7:BK29, MATCH($B$22, Scenarios!$C$7:$C$28, FALSE), FALSE)</f>
        <v>80</v>
      </c>
      <c r="BE22" s="5">
        <f>HLOOKUP($F$5, Scenarios!$G$7:BL29, MATCH($B$22, Scenarios!$C$7:$C$28, FALSE), FALSE)</f>
        <v>80</v>
      </c>
      <c r="BF22" s="5">
        <f>HLOOKUP($F$5, Scenarios!$G$7:BM29, MATCH($B$22, Scenarios!$C$7:$C$28, FALSE), FALSE)</f>
        <v>80</v>
      </c>
      <c r="BG22" s="5">
        <f>HLOOKUP($F$5, Scenarios!$G$7:BN29, MATCH($B$22, Scenarios!$C$7:$C$28, FALSE), FALSE)</f>
        <v>80</v>
      </c>
      <c r="BH22" s="5">
        <f>HLOOKUP($F$5, Scenarios!$G$7:BO29, MATCH($B$22, Scenarios!$C$7:$C$28, FALSE), FALSE)</f>
        <v>80</v>
      </c>
      <c r="BI22" s="5">
        <f>HLOOKUP($F$5, Scenarios!$G$7:BP29, MATCH($B$22, Scenarios!$C$7:$C$28, FALSE), FALSE)</f>
        <v>80</v>
      </c>
      <c r="BJ22" s="5">
        <f>HLOOKUP($F$5, Scenarios!$G$7:BQ29, MATCH($B$22, Scenarios!$C$7:$C$28, FALSE), FALSE)</f>
        <v>80</v>
      </c>
      <c r="BK22" s="5">
        <f>HLOOKUP($F$5, Scenarios!$G$7:BR29, MATCH($B$22, Scenarios!$C$7:$C$28, FALSE), FALSE)</f>
        <v>80</v>
      </c>
      <c r="BL22" s="5">
        <f>HLOOKUP($F$5, Scenarios!$G$7:BS29, MATCH($B$22, Scenarios!$C$7:$C$28, FALSE), FALSE)</f>
        <v>80</v>
      </c>
      <c r="BM22" s="5">
        <f>HLOOKUP($F$5, Scenarios!$G$7:BT29, MATCH($B$22, Scenarios!$C$7:$C$28, FALSE), FALSE)</f>
        <v>80</v>
      </c>
      <c r="BN22" s="5"/>
      <c r="BO22" s="5"/>
      <c r="BP22" s="5"/>
      <c r="BQ22" s="5"/>
      <c r="BR22" s="5"/>
      <c r="BS22" s="5"/>
    </row>
    <row r="23" spans="1:71" x14ac:dyDescent="0.35">
      <c r="B23" s="41" t="s">
        <v>104</v>
      </c>
      <c r="C23" s="107"/>
      <c r="D23" s="5"/>
      <c r="E23" s="5">
        <f>HLOOKUP($F$5, Scenarios!$G$7:U30, MATCH($B$23, Scenarios!$C$7:$C$28, FALSE), FALSE)</f>
        <v>100</v>
      </c>
      <c r="F23" s="5">
        <f>HLOOKUP($F$5, Scenarios!$G$7:O30, MATCH($B$23, Scenarios!$C$7:$C$28, FALSE), FALSE)</f>
        <v>100</v>
      </c>
      <c r="G23" s="5">
        <f>HLOOKUP($F$5, Scenarios!$G$7:P30, MATCH($B$23, Scenarios!$C$7:$C$28, FALSE), FALSE)</f>
        <v>100</v>
      </c>
      <c r="H23" s="5">
        <f>HLOOKUP($F$5, Scenarios!$G$7:U30, MATCH($B$23, Scenarios!$C$7:$C$28, FALSE), FALSE)</f>
        <v>100</v>
      </c>
      <c r="I23" s="5">
        <f>HLOOKUP($F$5, Scenarios!$G$7:K30, MATCH($B$23, Scenarios!$C$7:$C$28, FALSE), FALSE)</f>
        <v>100</v>
      </c>
      <c r="J23" s="5">
        <f>HLOOKUP($F$5, Scenarios!$G$7:L30, MATCH($B$23, Scenarios!$C$7:$C$28, FALSE), FALSE)</f>
        <v>100</v>
      </c>
      <c r="K23" s="5">
        <f>HLOOKUP($F$5, Scenarios!$G$7:U30, MATCH($B$23, Scenarios!$C$7:$C$28, FALSE), FALSE)</f>
        <v>100</v>
      </c>
      <c r="L23" s="5">
        <f>HLOOKUP($F$5, Scenarios!$G$7:U30, MATCH($B$23, Scenarios!$C$7:$C$28, FALSE), FALSE)</f>
        <v>100</v>
      </c>
      <c r="M23" s="5">
        <f>HLOOKUP($F$5, Scenarios!$G$7:U30, MATCH($B$23, Scenarios!$C$7:$C$28, FALSE), FALSE)</f>
        <v>100</v>
      </c>
      <c r="N23" s="5">
        <f>HLOOKUP($F$5, Scenarios!$G$7:U30, MATCH($B$23, Scenarios!$C$7:$C$28, FALSE), FALSE)</f>
        <v>100</v>
      </c>
      <c r="O23" s="5">
        <f>HLOOKUP($F$5, Scenarios!$G$7:V30, MATCH($B$23, Scenarios!$C$7:$C$28, FALSE), FALSE)</f>
        <v>100</v>
      </c>
      <c r="P23" s="5">
        <f>HLOOKUP($F$5, Scenarios!$G$7:W30, MATCH($B$23, Scenarios!$C$7:$C$28, FALSE), FALSE)</f>
        <v>100</v>
      </c>
      <c r="Q23" s="5">
        <f>HLOOKUP($F$5, Scenarios!$G$7:X30, MATCH($B$23, Scenarios!$C$7:$C$28, FALSE), FALSE)</f>
        <v>100</v>
      </c>
      <c r="R23" s="5">
        <f>HLOOKUP($F$5, Scenarios!$G$7:Y30, MATCH($B$23, Scenarios!$C$7:$C$28, FALSE), FALSE)</f>
        <v>100</v>
      </c>
      <c r="S23" s="5">
        <f>HLOOKUP($F$5, Scenarios!$G$7:Z30, MATCH($B$23, Scenarios!$C$7:$C$28, FALSE), FALSE)</f>
        <v>100</v>
      </c>
      <c r="T23" s="5">
        <f>HLOOKUP($F$5, Scenarios!$G$7:AA30, MATCH($B$23, Scenarios!$C$7:$C$28, FALSE), FALSE)</f>
        <v>100</v>
      </c>
      <c r="U23" s="5">
        <f>HLOOKUP($F$5, Scenarios!$G$7:AB30, MATCH($B$23, Scenarios!$C$7:$C$28, FALSE), FALSE)</f>
        <v>100</v>
      </c>
      <c r="V23" s="5">
        <f>HLOOKUP($F$5, Scenarios!$G$7:AC30, MATCH($B$23, Scenarios!$C$7:$C$28, FALSE), FALSE)</f>
        <v>100</v>
      </c>
      <c r="W23" s="5">
        <f>HLOOKUP($F$5, Scenarios!$G$7:AD30, MATCH($B$23, Scenarios!$C$7:$C$28, FALSE), FALSE)</f>
        <v>100</v>
      </c>
      <c r="X23" s="5">
        <f>HLOOKUP($F$5, Scenarios!$G$7:AE30, MATCH($B$23, Scenarios!$C$7:$C$28, FALSE), FALSE)</f>
        <v>100</v>
      </c>
      <c r="Y23" s="5">
        <f>HLOOKUP($F$5, Scenarios!$G$7:AF30, MATCH($B$23, Scenarios!$C$7:$C$28, FALSE), FALSE)</f>
        <v>100</v>
      </c>
      <c r="Z23" s="5">
        <f>HLOOKUP($F$5, Scenarios!$G$7:AG30, MATCH($B$23, Scenarios!$C$7:$C$28, FALSE), FALSE)</f>
        <v>100</v>
      </c>
      <c r="AA23" s="5">
        <f>HLOOKUP($F$5, Scenarios!$G$7:AH30, MATCH($B$23, Scenarios!$C$7:$C$28, FALSE), FALSE)</f>
        <v>100</v>
      </c>
      <c r="AB23" s="5">
        <f>HLOOKUP($F$5, Scenarios!$G$7:AI30, MATCH($B$23, Scenarios!$C$7:$C$28, FALSE), FALSE)</f>
        <v>100</v>
      </c>
      <c r="AC23" s="5">
        <f>HLOOKUP($F$5, Scenarios!$G$7:AJ30, MATCH($B$23, Scenarios!$C$7:$C$28, FALSE), FALSE)</f>
        <v>100</v>
      </c>
      <c r="AD23" s="5">
        <f>HLOOKUP($F$5, Scenarios!$G$7:AK30, MATCH($B$23, Scenarios!$C$7:$C$28, FALSE), FALSE)</f>
        <v>100</v>
      </c>
      <c r="AE23" s="5">
        <f>HLOOKUP($F$5, Scenarios!$G$7:AL30, MATCH($B$23, Scenarios!$C$7:$C$28, FALSE), FALSE)</f>
        <v>100</v>
      </c>
      <c r="AF23" s="5">
        <f>HLOOKUP($F$5, Scenarios!$G$7:AM30, MATCH($B$23, Scenarios!$C$7:$C$28, FALSE), FALSE)</f>
        <v>100</v>
      </c>
      <c r="AG23" s="5">
        <f>HLOOKUP($F$5, Scenarios!$G$7:AN30, MATCH($B$23, Scenarios!$C$7:$C$28, FALSE), FALSE)</f>
        <v>100</v>
      </c>
      <c r="AH23" s="5">
        <f>HLOOKUP($F$5, Scenarios!$G$7:AO30, MATCH($B$23, Scenarios!$C$7:$C$28, FALSE), FALSE)</f>
        <v>100</v>
      </c>
      <c r="AI23" s="5">
        <f>HLOOKUP($F$5, Scenarios!$G$7:AP30, MATCH($B$23, Scenarios!$C$7:$C$28, FALSE), FALSE)</f>
        <v>100</v>
      </c>
      <c r="AJ23" s="5">
        <f>HLOOKUP($F$5, Scenarios!$G$7:AQ30, MATCH($B$23, Scenarios!$C$7:$C$28, FALSE), FALSE)</f>
        <v>100</v>
      </c>
      <c r="AK23" s="5">
        <f>HLOOKUP($F$5, Scenarios!$G$7:AR30, MATCH($B$23, Scenarios!$C$7:$C$28, FALSE), FALSE)</f>
        <v>100</v>
      </c>
      <c r="AL23" s="5">
        <f>HLOOKUP($F$5, Scenarios!$G$7:AS30, MATCH($B$23, Scenarios!$C$7:$C$28, FALSE), FALSE)</f>
        <v>100</v>
      </c>
      <c r="AM23" s="5">
        <f>HLOOKUP($F$5, Scenarios!$G$7:AT30, MATCH($B$23, Scenarios!$C$7:$C$28, FALSE), FALSE)</f>
        <v>100</v>
      </c>
      <c r="AN23" s="5">
        <f>HLOOKUP($F$5, Scenarios!$G$7:AU30, MATCH($B$23, Scenarios!$C$7:$C$28, FALSE), FALSE)</f>
        <v>100</v>
      </c>
      <c r="AO23" s="5">
        <f>HLOOKUP($F$5, Scenarios!$G$7:AV30, MATCH($B$23, Scenarios!$C$7:$C$28, FALSE), FALSE)</f>
        <v>100</v>
      </c>
      <c r="AP23" s="5">
        <f>HLOOKUP($F$5, Scenarios!$G$7:AW30, MATCH($B$23, Scenarios!$C$7:$C$28, FALSE), FALSE)</f>
        <v>100</v>
      </c>
      <c r="AQ23" s="5">
        <f>HLOOKUP($F$5, Scenarios!$G$7:AX30, MATCH($B$23, Scenarios!$C$7:$C$28, FALSE), FALSE)</f>
        <v>100</v>
      </c>
      <c r="AR23" s="5">
        <f>HLOOKUP($F$5, Scenarios!$G$7:AY30, MATCH($B$23, Scenarios!$C$7:$C$28, FALSE), FALSE)</f>
        <v>100</v>
      </c>
      <c r="AS23" s="5">
        <f>HLOOKUP($F$5, Scenarios!$G$7:AZ30, MATCH($B$23, Scenarios!$C$7:$C$28, FALSE), FALSE)</f>
        <v>100</v>
      </c>
      <c r="AT23" s="5">
        <f>HLOOKUP($F$5, Scenarios!$G$7:BA30, MATCH($B$23, Scenarios!$C$7:$C$28, FALSE), FALSE)</f>
        <v>100</v>
      </c>
      <c r="AU23" s="5">
        <f>HLOOKUP($F$5, Scenarios!$G$7:BB30, MATCH($B$23, Scenarios!$C$7:$C$28, FALSE), FALSE)</f>
        <v>100</v>
      </c>
      <c r="AV23" s="5">
        <f>HLOOKUP($F$5, Scenarios!$G$7:BC30, MATCH($B$23, Scenarios!$C$7:$C$28, FALSE), FALSE)</f>
        <v>100</v>
      </c>
      <c r="AW23" s="5">
        <f>HLOOKUP($F$5, Scenarios!$G$7:BD30, MATCH($B$23, Scenarios!$C$7:$C$28, FALSE), FALSE)</f>
        <v>100</v>
      </c>
      <c r="AX23" s="5">
        <f>HLOOKUP($F$5, Scenarios!$G$7:BE30, MATCH($B$23, Scenarios!$C$7:$C$28, FALSE), FALSE)</f>
        <v>100</v>
      </c>
      <c r="AY23" s="5">
        <f>HLOOKUP($F$5, Scenarios!$G$7:BF30, MATCH($B$23, Scenarios!$C$7:$C$28, FALSE), FALSE)</f>
        <v>100</v>
      </c>
      <c r="AZ23" s="5">
        <f>HLOOKUP($F$5, Scenarios!$G$7:BG30, MATCH($B$23, Scenarios!$C$7:$C$28, FALSE), FALSE)</f>
        <v>100</v>
      </c>
      <c r="BA23" s="5">
        <f>HLOOKUP($F$5, Scenarios!$G$7:BH30, MATCH($B$23, Scenarios!$C$7:$C$28, FALSE), FALSE)</f>
        <v>100</v>
      </c>
      <c r="BB23" s="5">
        <f>HLOOKUP($F$5, Scenarios!$G$7:BI30, MATCH($B$23, Scenarios!$C$7:$C$28, FALSE), FALSE)</f>
        <v>100</v>
      </c>
      <c r="BC23" s="5">
        <f>HLOOKUP($F$5, Scenarios!$G$7:BJ30, MATCH($B$23, Scenarios!$C$7:$C$28, FALSE), FALSE)</f>
        <v>100</v>
      </c>
      <c r="BD23" s="5">
        <f>HLOOKUP($F$5, Scenarios!$G$7:BK30, MATCH($B$23, Scenarios!$C$7:$C$28, FALSE), FALSE)</f>
        <v>100</v>
      </c>
      <c r="BE23" s="5">
        <f>HLOOKUP($F$5, Scenarios!$G$7:BL30, MATCH($B$23, Scenarios!$C$7:$C$28, FALSE), FALSE)</f>
        <v>100</v>
      </c>
      <c r="BF23" s="5">
        <f>HLOOKUP($F$5, Scenarios!$G$7:BM30, MATCH($B$23, Scenarios!$C$7:$C$28, FALSE), FALSE)</f>
        <v>100</v>
      </c>
      <c r="BG23" s="5">
        <f>HLOOKUP($F$5, Scenarios!$G$7:BN30, MATCH($B$23, Scenarios!$C$7:$C$28, FALSE), FALSE)</f>
        <v>100</v>
      </c>
      <c r="BH23" s="5">
        <f>HLOOKUP($F$5, Scenarios!$G$7:BO30, MATCH($B$23, Scenarios!$C$7:$C$28, FALSE), FALSE)</f>
        <v>100</v>
      </c>
      <c r="BI23" s="5">
        <f>HLOOKUP($F$5, Scenarios!$G$7:BP30, MATCH($B$23, Scenarios!$C$7:$C$28, FALSE), FALSE)</f>
        <v>100</v>
      </c>
      <c r="BJ23" s="5">
        <f>HLOOKUP($F$5, Scenarios!$G$7:BQ30, MATCH($B$23, Scenarios!$C$7:$C$28, FALSE), FALSE)</f>
        <v>100</v>
      </c>
      <c r="BK23" s="5">
        <f>HLOOKUP($F$5, Scenarios!$G$7:BR30, MATCH($B$23, Scenarios!$C$7:$C$28, FALSE), FALSE)</f>
        <v>100</v>
      </c>
      <c r="BL23" s="5">
        <f>HLOOKUP($F$5, Scenarios!$G$7:BS30, MATCH($B$23, Scenarios!$C$7:$C$28, FALSE), FALSE)</f>
        <v>100</v>
      </c>
      <c r="BM23" s="5">
        <f>HLOOKUP($F$5, Scenarios!$G$7:BT30, MATCH($B$23, Scenarios!$C$7:$C$28, FALSE), FALSE)</f>
        <v>100</v>
      </c>
    </row>
    <row r="24" spans="1:71" x14ac:dyDescent="0.35">
      <c r="B24" s="41"/>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71" s="28" customFormat="1" x14ac:dyDescent="0.35">
      <c r="A25" s="4"/>
      <c r="B25" s="29" t="s">
        <v>105</v>
      </c>
      <c r="C25" s="108"/>
    </row>
    <row r="26" spans="1:71" s="23" customFormat="1" x14ac:dyDescent="0.35">
      <c r="A26" s="129"/>
      <c r="B26" s="23" t="s">
        <v>106</v>
      </c>
      <c r="C26" s="103">
        <f>SUM(E26:BM26)</f>
        <v>128995.47999999979</v>
      </c>
      <c r="E26" s="23">
        <f>IF(E17&lt;E16,(E20-E23)*E17,IF(AND(E17&gt;E16,(E17-E16)&lt;M4),E16*(E20-E23)+(E17-E16)*(E20-E22),E16*(E20-E23)+M4*(E20-E22)+(E17-E16-M4)*(E20-E21)))</f>
        <v>2114.6799999999998</v>
      </c>
      <c r="F26" s="23">
        <f t="shared" ref="F26:BM26" si="7">IF(F17&lt;F16,(F20-F23)*F17,IF(AND(F17&gt;F16,(F17-F16)&lt;N4),F16*(F20-F23)+(F17-F16)*(F20-F22),F16*(F20-F23)+N4*(F20-F22)+(F17-F16-N4)*(F20-F21)))</f>
        <v>2114.6799999999998</v>
      </c>
      <c r="G26" s="23">
        <f t="shared" si="7"/>
        <v>2114.6799999999998</v>
      </c>
      <c r="H26" s="23">
        <f t="shared" si="7"/>
        <v>2114.6799999999998</v>
      </c>
      <c r="I26" s="23">
        <f t="shared" si="7"/>
        <v>2114.6799999999998</v>
      </c>
      <c r="J26" s="23">
        <f t="shared" si="7"/>
        <v>2114.6799999999998</v>
      </c>
      <c r="K26" s="23">
        <f t="shared" si="7"/>
        <v>2114.6799999999998</v>
      </c>
      <c r="L26" s="23">
        <f t="shared" si="7"/>
        <v>2114.6799999999998</v>
      </c>
      <c r="M26" s="23">
        <f t="shared" si="7"/>
        <v>2114.6799999999998</v>
      </c>
      <c r="N26" s="23">
        <f t="shared" si="7"/>
        <v>2114.6799999999998</v>
      </c>
      <c r="O26" s="23">
        <f t="shared" si="7"/>
        <v>2114.6799999999998</v>
      </c>
      <c r="P26" s="23">
        <f t="shared" si="7"/>
        <v>2114.6799999999998</v>
      </c>
      <c r="Q26" s="23">
        <f t="shared" si="7"/>
        <v>2114.6799999999998</v>
      </c>
      <c r="R26" s="23">
        <f t="shared" si="7"/>
        <v>2114.6799999999998</v>
      </c>
      <c r="S26" s="23">
        <f t="shared" si="7"/>
        <v>2114.6799999999998</v>
      </c>
      <c r="T26" s="23">
        <f t="shared" si="7"/>
        <v>2114.6799999999998</v>
      </c>
      <c r="U26" s="23">
        <f t="shared" si="7"/>
        <v>2114.6799999999998</v>
      </c>
      <c r="V26" s="23">
        <f t="shared" si="7"/>
        <v>2114.6799999999998</v>
      </c>
      <c r="W26" s="23">
        <f t="shared" si="7"/>
        <v>2114.6799999999998</v>
      </c>
      <c r="X26" s="23">
        <f t="shared" si="7"/>
        <v>2114.6799999999998</v>
      </c>
      <c r="Y26" s="23">
        <f t="shared" si="7"/>
        <v>2114.6799999999998</v>
      </c>
      <c r="Z26" s="23">
        <f t="shared" si="7"/>
        <v>2114.6799999999998</v>
      </c>
      <c r="AA26" s="23">
        <f t="shared" si="7"/>
        <v>2114.6799999999998</v>
      </c>
      <c r="AB26" s="23">
        <f t="shared" si="7"/>
        <v>2114.6799999999998</v>
      </c>
      <c r="AC26" s="23">
        <f t="shared" si="7"/>
        <v>2114.6799999999998</v>
      </c>
      <c r="AD26" s="23">
        <f t="shared" si="7"/>
        <v>2114.6799999999998</v>
      </c>
      <c r="AE26" s="23">
        <f t="shared" si="7"/>
        <v>2114.6799999999998</v>
      </c>
      <c r="AF26" s="23">
        <f t="shared" si="7"/>
        <v>2114.6799999999998</v>
      </c>
      <c r="AG26" s="23">
        <f t="shared" si="7"/>
        <v>2114.6799999999998</v>
      </c>
      <c r="AH26" s="23">
        <f t="shared" si="7"/>
        <v>2114.6799999999998</v>
      </c>
      <c r="AI26" s="23">
        <f t="shared" si="7"/>
        <v>2114.6799999999998</v>
      </c>
      <c r="AJ26" s="23">
        <f t="shared" si="7"/>
        <v>2114.6799999999998</v>
      </c>
      <c r="AK26" s="23">
        <f t="shared" si="7"/>
        <v>2114.6799999999998</v>
      </c>
      <c r="AL26" s="23">
        <f t="shared" si="7"/>
        <v>2114.6799999999998</v>
      </c>
      <c r="AM26" s="23">
        <f t="shared" si="7"/>
        <v>2114.6799999999998</v>
      </c>
      <c r="AN26" s="23">
        <f t="shared" si="7"/>
        <v>2114.6799999999998</v>
      </c>
      <c r="AO26" s="23">
        <f t="shared" si="7"/>
        <v>2114.6799999999998</v>
      </c>
      <c r="AP26" s="23">
        <f t="shared" si="7"/>
        <v>2114.6799999999998</v>
      </c>
      <c r="AQ26" s="23">
        <f t="shared" si="7"/>
        <v>2114.6799999999998</v>
      </c>
      <c r="AR26" s="23">
        <f t="shared" si="7"/>
        <v>2114.6799999999998</v>
      </c>
      <c r="AS26" s="23">
        <f t="shared" si="7"/>
        <v>2114.6799999999998</v>
      </c>
      <c r="AT26" s="23">
        <f t="shared" si="7"/>
        <v>2114.6799999999998</v>
      </c>
      <c r="AU26" s="23">
        <f t="shared" si="7"/>
        <v>2114.6799999999998</v>
      </c>
      <c r="AV26" s="23">
        <f t="shared" si="7"/>
        <v>2114.6799999999998</v>
      </c>
      <c r="AW26" s="23">
        <f t="shared" si="7"/>
        <v>2114.6799999999998</v>
      </c>
      <c r="AX26" s="23">
        <f t="shared" si="7"/>
        <v>2114.6799999999998</v>
      </c>
      <c r="AY26" s="23">
        <f t="shared" si="7"/>
        <v>2114.6799999999998</v>
      </c>
      <c r="AZ26" s="23">
        <f t="shared" si="7"/>
        <v>2114.6799999999998</v>
      </c>
      <c r="BA26" s="23">
        <f t="shared" si="7"/>
        <v>2114.6799999999998</v>
      </c>
      <c r="BB26" s="23">
        <f t="shared" si="7"/>
        <v>2114.6799999999998</v>
      </c>
      <c r="BC26" s="23">
        <f t="shared" si="7"/>
        <v>2114.6799999999998</v>
      </c>
      <c r="BD26" s="23">
        <f t="shared" si="7"/>
        <v>2114.6799999999998</v>
      </c>
      <c r="BE26" s="23">
        <f t="shared" si="7"/>
        <v>2114.6799999999998</v>
      </c>
      <c r="BF26" s="23">
        <f t="shared" si="7"/>
        <v>2114.6799999999998</v>
      </c>
      <c r="BG26" s="23">
        <f t="shared" si="7"/>
        <v>2114.6799999999998</v>
      </c>
      <c r="BH26" s="23">
        <f t="shared" si="7"/>
        <v>2114.6799999999998</v>
      </c>
      <c r="BI26" s="23">
        <f t="shared" si="7"/>
        <v>2114.6799999999998</v>
      </c>
      <c r="BJ26" s="23">
        <f t="shared" si="7"/>
        <v>2114.6799999999998</v>
      </c>
      <c r="BK26" s="23">
        <f t="shared" si="7"/>
        <v>2114.6799999999998</v>
      </c>
      <c r="BL26" s="23">
        <f t="shared" si="7"/>
        <v>2114.6799999999998</v>
      </c>
      <c r="BM26" s="23">
        <f t="shared" si="7"/>
        <v>2114.6799999999998</v>
      </c>
    </row>
    <row r="27" spans="1:71" s="23" customFormat="1" x14ac:dyDescent="0.35">
      <c r="A27" s="129"/>
      <c r="B27" s="23" t="s">
        <v>107</v>
      </c>
      <c r="C27" s="103">
        <f>SUM(E27:BM27)</f>
        <v>222406</v>
      </c>
      <c r="E27" s="23">
        <f>IF(E17&lt;E16,E23*E17,E23*E16)</f>
        <v>3646</v>
      </c>
      <c r="F27" s="23">
        <f t="shared" ref="F27:BM27" si="8">IF(F17&lt;F16,F23*F17,F23*F16)</f>
        <v>3646</v>
      </c>
      <c r="G27" s="23">
        <f t="shared" si="8"/>
        <v>3646</v>
      </c>
      <c r="H27" s="23">
        <f t="shared" si="8"/>
        <v>3646</v>
      </c>
      <c r="I27" s="23">
        <f t="shared" si="8"/>
        <v>3646</v>
      </c>
      <c r="J27" s="23">
        <f t="shared" si="8"/>
        <v>3646</v>
      </c>
      <c r="K27" s="23">
        <f t="shared" si="8"/>
        <v>3646</v>
      </c>
      <c r="L27" s="23">
        <f t="shared" si="8"/>
        <v>3646</v>
      </c>
      <c r="M27" s="23">
        <f t="shared" si="8"/>
        <v>3646</v>
      </c>
      <c r="N27" s="23">
        <f t="shared" si="8"/>
        <v>3646</v>
      </c>
      <c r="O27" s="23">
        <f t="shared" si="8"/>
        <v>3646</v>
      </c>
      <c r="P27" s="23">
        <f t="shared" si="8"/>
        <v>3646</v>
      </c>
      <c r="Q27" s="23">
        <f t="shared" si="8"/>
        <v>3646</v>
      </c>
      <c r="R27" s="23">
        <f t="shared" si="8"/>
        <v>3646</v>
      </c>
      <c r="S27" s="23">
        <f t="shared" si="8"/>
        <v>3646</v>
      </c>
      <c r="T27" s="23">
        <f t="shared" si="8"/>
        <v>3646</v>
      </c>
      <c r="U27" s="23">
        <f t="shared" si="8"/>
        <v>3646</v>
      </c>
      <c r="V27" s="23">
        <f t="shared" si="8"/>
        <v>3646</v>
      </c>
      <c r="W27" s="23">
        <f t="shared" si="8"/>
        <v>3646</v>
      </c>
      <c r="X27" s="23">
        <f t="shared" si="8"/>
        <v>3646</v>
      </c>
      <c r="Y27" s="23">
        <f t="shared" si="8"/>
        <v>3646</v>
      </c>
      <c r="Z27" s="23">
        <f t="shared" si="8"/>
        <v>3646</v>
      </c>
      <c r="AA27" s="23">
        <f t="shared" si="8"/>
        <v>3646</v>
      </c>
      <c r="AB27" s="23">
        <f t="shared" si="8"/>
        <v>3646</v>
      </c>
      <c r="AC27" s="23">
        <f t="shared" si="8"/>
        <v>3646</v>
      </c>
      <c r="AD27" s="23">
        <f t="shared" si="8"/>
        <v>3646</v>
      </c>
      <c r="AE27" s="23">
        <f t="shared" si="8"/>
        <v>3646</v>
      </c>
      <c r="AF27" s="23">
        <f t="shared" si="8"/>
        <v>3646</v>
      </c>
      <c r="AG27" s="23">
        <f t="shared" si="8"/>
        <v>3646</v>
      </c>
      <c r="AH27" s="23">
        <f t="shared" si="8"/>
        <v>3646</v>
      </c>
      <c r="AI27" s="23">
        <f t="shared" si="8"/>
        <v>3646</v>
      </c>
      <c r="AJ27" s="23">
        <f t="shared" si="8"/>
        <v>3646</v>
      </c>
      <c r="AK27" s="23">
        <f t="shared" si="8"/>
        <v>3646</v>
      </c>
      <c r="AL27" s="23">
        <f t="shared" si="8"/>
        <v>3646</v>
      </c>
      <c r="AM27" s="23">
        <f t="shared" si="8"/>
        <v>3646</v>
      </c>
      <c r="AN27" s="23">
        <f t="shared" si="8"/>
        <v>3646</v>
      </c>
      <c r="AO27" s="23">
        <f t="shared" si="8"/>
        <v>3646</v>
      </c>
      <c r="AP27" s="23">
        <f t="shared" si="8"/>
        <v>3646</v>
      </c>
      <c r="AQ27" s="23">
        <f t="shared" si="8"/>
        <v>3646</v>
      </c>
      <c r="AR27" s="23">
        <f t="shared" si="8"/>
        <v>3646</v>
      </c>
      <c r="AS27" s="23">
        <f t="shared" si="8"/>
        <v>3646</v>
      </c>
      <c r="AT27" s="23">
        <f t="shared" si="8"/>
        <v>3646</v>
      </c>
      <c r="AU27" s="23">
        <f t="shared" si="8"/>
        <v>3646</v>
      </c>
      <c r="AV27" s="23">
        <f t="shared" si="8"/>
        <v>3646</v>
      </c>
      <c r="AW27" s="23">
        <f t="shared" si="8"/>
        <v>3646</v>
      </c>
      <c r="AX27" s="23">
        <f t="shared" si="8"/>
        <v>3646</v>
      </c>
      <c r="AY27" s="23">
        <f t="shared" si="8"/>
        <v>3646</v>
      </c>
      <c r="AZ27" s="23">
        <f t="shared" si="8"/>
        <v>3646</v>
      </c>
      <c r="BA27" s="23">
        <f t="shared" si="8"/>
        <v>3646</v>
      </c>
      <c r="BB27" s="23">
        <f t="shared" si="8"/>
        <v>3646</v>
      </c>
      <c r="BC27" s="23">
        <f t="shared" si="8"/>
        <v>3646</v>
      </c>
      <c r="BD27" s="23">
        <f t="shared" si="8"/>
        <v>3646</v>
      </c>
      <c r="BE27" s="23">
        <f t="shared" si="8"/>
        <v>3646</v>
      </c>
      <c r="BF27" s="23">
        <f t="shared" si="8"/>
        <v>3646</v>
      </c>
      <c r="BG27" s="23">
        <f t="shared" si="8"/>
        <v>3646</v>
      </c>
      <c r="BH27" s="23">
        <f t="shared" si="8"/>
        <v>3646</v>
      </c>
      <c r="BI27" s="23">
        <f t="shared" si="8"/>
        <v>3646</v>
      </c>
      <c r="BJ27" s="23">
        <f t="shared" si="8"/>
        <v>3646</v>
      </c>
      <c r="BK27" s="23">
        <f t="shared" si="8"/>
        <v>3646</v>
      </c>
      <c r="BL27" s="23">
        <f t="shared" si="8"/>
        <v>3646</v>
      </c>
      <c r="BM27" s="23">
        <f t="shared" si="8"/>
        <v>3646</v>
      </c>
    </row>
    <row r="28" spans="1:71" s="23" customFormat="1" x14ac:dyDescent="0.35">
      <c r="A28" s="129"/>
      <c r="B28" s="23" t="s">
        <v>108</v>
      </c>
      <c r="C28" s="103">
        <f>SUM(E28:BM28)</f>
        <v>0</v>
      </c>
      <c r="E28" s="23">
        <f>IF(E17&gt;=E16,E22*(E17-E16),0)</f>
        <v>0</v>
      </c>
      <c r="F28" s="23">
        <f t="shared" ref="F28:BM28" si="9">IF(F17&gt;=F16,F22*(F17-F16),0)</f>
        <v>0</v>
      </c>
      <c r="G28" s="23">
        <f t="shared" si="9"/>
        <v>0</v>
      </c>
      <c r="H28" s="23">
        <f t="shared" si="9"/>
        <v>0</v>
      </c>
      <c r="I28" s="23">
        <f t="shared" si="9"/>
        <v>0</v>
      </c>
      <c r="J28" s="23">
        <f t="shared" si="9"/>
        <v>0</v>
      </c>
      <c r="K28" s="23">
        <f t="shared" si="9"/>
        <v>0</v>
      </c>
      <c r="L28" s="23">
        <f t="shared" si="9"/>
        <v>0</v>
      </c>
      <c r="M28" s="23">
        <f t="shared" si="9"/>
        <v>0</v>
      </c>
      <c r="N28" s="23">
        <f t="shared" si="9"/>
        <v>0</v>
      </c>
      <c r="O28" s="23">
        <f t="shared" si="9"/>
        <v>0</v>
      </c>
      <c r="P28" s="23">
        <f t="shared" si="9"/>
        <v>0</v>
      </c>
      <c r="Q28" s="23">
        <f t="shared" si="9"/>
        <v>0</v>
      </c>
      <c r="R28" s="23">
        <f t="shared" si="9"/>
        <v>0</v>
      </c>
      <c r="S28" s="23">
        <f t="shared" si="9"/>
        <v>0</v>
      </c>
      <c r="T28" s="23">
        <f t="shared" si="9"/>
        <v>0</v>
      </c>
      <c r="U28" s="23">
        <f t="shared" si="9"/>
        <v>0</v>
      </c>
      <c r="V28" s="23">
        <f t="shared" si="9"/>
        <v>0</v>
      </c>
      <c r="W28" s="23">
        <f t="shared" si="9"/>
        <v>0</v>
      </c>
      <c r="X28" s="23">
        <f t="shared" si="9"/>
        <v>0</v>
      </c>
      <c r="Y28" s="23">
        <f t="shared" si="9"/>
        <v>0</v>
      </c>
      <c r="Z28" s="23">
        <f t="shared" si="9"/>
        <v>0</v>
      </c>
      <c r="AA28" s="23">
        <f t="shared" si="9"/>
        <v>0</v>
      </c>
      <c r="AB28" s="23">
        <f t="shared" si="9"/>
        <v>0</v>
      </c>
      <c r="AC28" s="23">
        <f t="shared" si="9"/>
        <v>0</v>
      </c>
      <c r="AD28" s="23">
        <f t="shared" si="9"/>
        <v>0</v>
      </c>
      <c r="AE28" s="23">
        <f t="shared" si="9"/>
        <v>0</v>
      </c>
      <c r="AF28" s="23">
        <f t="shared" si="9"/>
        <v>0</v>
      </c>
      <c r="AG28" s="23">
        <f t="shared" si="9"/>
        <v>0</v>
      </c>
      <c r="AH28" s="23">
        <f t="shared" si="9"/>
        <v>0</v>
      </c>
      <c r="AI28" s="23">
        <f t="shared" si="9"/>
        <v>0</v>
      </c>
      <c r="AJ28" s="23">
        <f t="shared" si="9"/>
        <v>0</v>
      </c>
      <c r="AK28" s="23">
        <f t="shared" si="9"/>
        <v>0</v>
      </c>
      <c r="AL28" s="23">
        <f t="shared" si="9"/>
        <v>0</v>
      </c>
      <c r="AM28" s="23">
        <f t="shared" si="9"/>
        <v>0</v>
      </c>
      <c r="AN28" s="23">
        <f t="shared" si="9"/>
        <v>0</v>
      </c>
      <c r="AO28" s="23">
        <f t="shared" si="9"/>
        <v>0</v>
      </c>
      <c r="AP28" s="23">
        <f t="shared" si="9"/>
        <v>0</v>
      </c>
      <c r="AQ28" s="23">
        <f t="shared" si="9"/>
        <v>0</v>
      </c>
      <c r="AR28" s="23">
        <f t="shared" si="9"/>
        <v>0</v>
      </c>
      <c r="AS28" s="23">
        <f t="shared" si="9"/>
        <v>0</v>
      </c>
      <c r="AT28" s="23">
        <f t="shared" si="9"/>
        <v>0</v>
      </c>
      <c r="AU28" s="23">
        <f t="shared" si="9"/>
        <v>0</v>
      </c>
      <c r="AV28" s="23">
        <f t="shared" si="9"/>
        <v>0</v>
      </c>
      <c r="AW28" s="23">
        <f t="shared" si="9"/>
        <v>0</v>
      </c>
      <c r="AX28" s="23">
        <f t="shared" si="9"/>
        <v>0</v>
      </c>
      <c r="AY28" s="23">
        <f t="shared" si="9"/>
        <v>0</v>
      </c>
      <c r="AZ28" s="23">
        <f t="shared" si="9"/>
        <v>0</v>
      </c>
      <c r="BA28" s="23">
        <f t="shared" si="9"/>
        <v>0</v>
      </c>
      <c r="BB28" s="23">
        <f t="shared" si="9"/>
        <v>0</v>
      </c>
      <c r="BC28" s="23">
        <f t="shared" si="9"/>
        <v>0</v>
      </c>
      <c r="BD28" s="23">
        <f t="shared" si="9"/>
        <v>0</v>
      </c>
      <c r="BE28" s="23">
        <f t="shared" si="9"/>
        <v>0</v>
      </c>
      <c r="BF28" s="23">
        <f t="shared" si="9"/>
        <v>0</v>
      </c>
      <c r="BG28" s="23">
        <f t="shared" si="9"/>
        <v>0</v>
      </c>
      <c r="BH28" s="23">
        <f t="shared" si="9"/>
        <v>0</v>
      </c>
      <c r="BI28" s="23">
        <f t="shared" si="9"/>
        <v>0</v>
      </c>
      <c r="BJ28" s="23">
        <f t="shared" si="9"/>
        <v>0</v>
      </c>
      <c r="BK28" s="23">
        <f t="shared" si="9"/>
        <v>0</v>
      </c>
      <c r="BL28" s="23">
        <f t="shared" si="9"/>
        <v>0</v>
      </c>
      <c r="BM28" s="23">
        <f t="shared" si="9"/>
        <v>0</v>
      </c>
    </row>
    <row r="29" spans="1:71" s="23" customFormat="1" x14ac:dyDescent="0.35">
      <c r="A29" s="129"/>
      <c r="B29" s="23" t="s">
        <v>109</v>
      </c>
      <c r="C29" s="103">
        <f>SUM(E29:BM29)</f>
        <v>0</v>
      </c>
      <c r="E29" s="23">
        <f>IF((E17-E16)&gt;$M$4,(E17-E16-$M$4)*E21,0)</f>
        <v>0</v>
      </c>
      <c r="F29" s="23">
        <f t="shared" ref="F29:BM29" si="10">IF((F17-F16)&gt;$M$4,(F17-F16-$M$4)*F21,0)</f>
        <v>0</v>
      </c>
      <c r="G29" s="23">
        <f>IF((G17-G16)&gt;$M$4,(G17-G16-$M$4)*G21,0)</f>
        <v>0</v>
      </c>
      <c r="H29" s="23">
        <f t="shared" si="10"/>
        <v>0</v>
      </c>
      <c r="I29" s="23">
        <f t="shared" si="10"/>
        <v>0</v>
      </c>
      <c r="J29" s="23">
        <f t="shared" si="10"/>
        <v>0</v>
      </c>
      <c r="K29" s="23">
        <f t="shared" si="10"/>
        <v>0</v>
      </c>
      <c r="L29" s="23">
        <f t="shared" si="10"/>
        <v>0</v>
      </c>
      <c r="M29" s="23">
        <f t="shared" si="10"/>
        <v>0</v>
      </c>
      <c r="N29" s="23">
        <f t="shared" si="10"/>
        <v>0</v>
      </c>
      <c r="O29" s="23">
        <f t="shared" si="10"/>
        <v>0</v>
      </c>
      <c r="P29" s="23">
        <f t="shared" si="10"/>
        <v>0</v>
      </c>
      <c r="Q29" s="23">
        <f t="shared" si="10"/>
        <v>0</v>
      </c>
      <c r="R29" s="23">
        <f t="shared" si="10"/>
        <v>0</v>
      </c>
      <c r="S29" s="23">
        <f t="shared" si="10"/>
        <v>0</v>
      </c>
      <c r="T29" s="23">
        <f t="shared" si="10"/>
        <v>0</v>
      </c>
      <c r="U29" s="23">
        <f t="shared" si="10"/>
        <v>0</v>
      </c>
      <c r="V29" s="23">
        <f t="shared" si="10"/>
        <v>0</v>
      </c>
      <c r="W29" s="23">
        <f t="shared" si="10"/>
        <v>0</v>
      </c>
      <c r="X29" s="23">
        <f t="shared" si="10"/>
        <v>0</v>
      </c>
      <c r="Y29" s="23">
        <f t="shared" si="10"/>
        <v>0</v>
      </c>
      <c r="Z29" s="23">
        <f t="shared" si="10"/>
        <v>0</v>
      </c>
      <c r="AA29" s="23">
        <f t="shared" si="10"/>
        <v>0</v>
      </c>
      <c r="AB29" s="23">
        <f t="shared" si="10"/>
        <v>0</v>
      </c>
      <c r="AC29" s="23">
        <f t="shared" si="10"/>
        <v>0</v>
      </c>
      <c r="AD29" s="23">
        <f t="shared" si="10"/>
        <v>0</v>
      </c>
      <c r="AE29" s="23">
        <f t="shared" si="10"/>
        <v>0</v>
      </c>
      <c r="AF29" s="23">
        <f t="shared" si="10"/>
        <v>0</v>
      </c>
      <c r="AG29" s="23">
        <f t="shared" si="10"/>
        <v>0</v>
      </c>
      <c r="AH29" s="23">
        <f t="shared" si="10"/>
        <v>0</v>
      </c>
      <c r="AI29" s="23">
        <f t="shared" si="10"/>
        <v>0</v>
      </c>
      <c r="AJ29" s="23">
        <f t="shared" si="10"/>
        <v>0</v>
      </c>
      <c r="AK29" s="23">
        <f t="shared" si="10"/>
        <v>0</v>
      </c>
      <c r="AL29" s="23">
        <f t="shared" si="10"/>
        <v>0</v>
      </c>
      <c r="AM29" s="23">
        <f t="shared" si="10"/>
        <v>0</v>
      </c>
      <c r="AN29" s="23">
        <f t="shared" si="10"/>
        <v>0</v>
      </c>
      <c r="AO29" s="23">
        <f t="shared" si="10"/>
        <v>0</v>
      </c>
      <c r="AP29" s="23">
        <f t="shared" si="10"/>
        <v>0</v>
      </c>
      <c r="AQ29" s="23">
        <f t="shared" si="10"/>
        <v>0</v>
      </c>
      <c r="AR29" s="23">
        <f t="shared" si="10"/>
        <v>0</v>
      </c>
      <c r="AS29" s="23">
        <f t="shared" si="10"/>
        <v>0</v>
      </c>
      <c r="AT29" s="23">
        <f t="shared" si="10"/>
        <v>0</v>
      </c>
      <c r="AU29" s="23">
        <f t="shared" si="10"/>
        <v>0</v>
      </c>
      <c r="AV29" s="23">
        <f t="shared" si="10"/>
        <v>0</v>
      </c>
      <c r="AW29" s="23">
        <f t="shared" si="10"/>
        <v>0</v>
      </c>
      <c r="AX29" s="23">
        <f t="shared" si="10"/>
        <v>0</v>
      </c>
      <c r="AY29" s="23">
        <f t="shared" si="10"/>
        <v>0</v>
      </c>
      <c r="AZ29" s="23">
        <f t="shared" si="10"/>
        <v>0</v>
      </c>
      <c r="BA29" s="23">
        <f t="shared" si="10"/>
        <v>0</v>
      </c>
      <c r="BB29" s="23">
        <f t="shared" si="10"/>
        <v>0</v>
      </c>
      <c r="BC29" s="23">
        <f t="shared" si="10"/>
        <v>0</v>
      </c>
      <c r="BD29" s="23">
        <f t="shared" si="10"/>
        <v>0</v>
      </c>
      <c r="BE29" s="23">
        <f t="shared" si="10"/>
        <v>0</v>
      </c>
      <c r="BF29" s="23">
        <f t="shared" si="10"/>
        <v>0</v>
      </c>
      <c r="BG29" s="23">
        <f t="shared" si="10"/>
        <v>0</v>
      </c>
      <c r="BH29" s="23">
        <f t="shared" si="10"/>
        <v>0</v>
      </c>
      <c r="BI29" s="23">
        <f t="shared" si="10"/>
        <v>0</v>
      </c>
      <c r="BJ29" s="23">
        <f t="shared" si="10"/>
        <v>0</v>
      </c>
      <c r="BK29" s="23">
        <f t="shared" si="10"/>
        <v>0</v>
      </c>
      <c r="BL29" s="23">
        <f t="shared" si="10"/>
        <v>0</v>
      </c>
      <c r="BM29" s="23">
        <f t="shared" si="10"/>
        <v>0</v>
      </c>
    </row>
    <row r="30" spans="1:71" x14ac:dyDescent="0.35">
      <c r="C30" s="109"/>
    </row>
    <row r="31" spans="1:71" s="23" customFormat="1" x14ac:dyDescent="0.35">
      <c r="A31" s="129"/>
      <c r="B31" s="23" t="s">
        <v>110</v>
      </c>
      <c r="C31" s="103"/>
    </row>
    <row r="32" spans="1:71" s="23" customFormat="1" x14ac:dyDescent="0.35">
      <c r="A32" s="129"/>
      <c r="B32" s="23" t="s">
        <v>25</v>
      </c>
      <c r="C32" s="107">
        <f>SUM(E32:BM32)</f>
        <v>514.02474720000043</v>
      </c>
      <c r="E32" s="10">
        <f>E17*0.23112</f>
        <v>8.4266351999999998</v>
      </c>
      <c r="F32" s="10">
        <f t="shared" ref="F32:BM32" si="11">F17*0.23112</f>
        <v>8.4266351999999998</v>
      </c>
      <c r="G32" s="10">
        <f t="shared" si="11"/>
        <v>8.4266351999999998</v>
      </c>
      <c r="H32" s="10">
        <f t="shared" si="11"/>
        <v>8.4266351999999998</v>
      </c>
      <c r="I32" s="10">
        <f t="shared" si="11"/>
        <v>8.4266351999999998</v>
      </c>
      <c r="J32" s="10">
        <f t="shared" si="11"/>
        <v>8.4266351999999998</v>
      </c>
      <c r="K32" s="10">
        <f t="shared" si="11"/>
        <v>8.4266351999999998</v>
      </c>
      <c r="L32" s="10">
        <f t="shared" si="11"/>
        <v>8.4266351999999998</v>
      </c>
      <c r="M32" s="10">
        <f t="shared" si="11"/>
        <v>8.4266351999999998</v>
      </c>
      <c r="N32" s="10">
        <f t="shared" si="11"/>
        <v>8.4266351999999998</v>
      </c>
      <c r="O32" s="10">
        <f t="shared" si="11"/>
        <v>8.4266351999999998</v>
      </c>
      <c r="P32" s="10">
        <f t="shared" si="11"/>
        <v>8.4266351999999998</v>
      </c>
      <c r="Q32" s="10">
        <f t="shared" si="11"/>
        <v>8.4266351999999998</v>
      </c>
      <c r="R32" s="10">
        <f t="shared" si="11"/>
        <v>8.4266351999999998</v>
      </c>
      <c r="S32" s="10">
        <f t="shared" si="11"/>
        <v>8.4266351999999998</v>
      </c>
      <c r="T32" s="10">
        <f t="shared" si="11"/>
        <v>8.4266351999999998</v>
      </c>
      <c r="U32" s="10">
        <f t="shared" si="11"/>
        <v>8.4266351999999998</v>
      </c>
      <c r="V32" s="10">
        <f t="shared" si="11"/>
        <v>8.4266351999999998</v>
      </c>
      <c r="W32" s="10">
        <f t="shared" si="11"/>
        <v>8.4266351999999998</v>
      </c>
      <c r="X32" s="10">
        <f t="shared" si="11"/>
        <v>8.4266351999999998</v>
      </c>
      <c r="Y32" s="10">
        <f t="shared" si="11"/>
        <v>8.4266351999999998</v>
      </c>
      <c r="Z32" s="10">
        <f t="shared" si="11"/>
        <v>8.4266351999999998</v>
      </c>
      <c r="AA32" s="10">
        <f t="shared" si="11"/>
        <v>8.4266351999999998</v>
      </c>
      <c r="AB32" s="10">
        <f t="shared" si="11"/>
        <v>8.4266351999999998</v>
      </c>
      <c r="AC32" s="10">
        <f t="shared" si="11"/>
        <v>8.4266351999999998</v>
      </c>
      <c r="AD32" s="10">
        <f t="shared" si="11"/>
        <v>8.4266351999999998</v>
      </c>
      <c r="AE32" s="10">
        <f t="shared" si="11"/>
        <v>8.4266351999999998</v>
      </c>
      <c r="AF32" s="10">
        <f t="shared" si="11"/>
        <v>8.4266351999999998</v>
      </c>
      <c r="AG32" s="10">
        <f t="shared" si="11"/>
        <v>8.4266351999999998</v>
      </c>
      <c r="AH32" s="10">
        <f t="shared" si="11"/>
        <v>8.4266351999999998</v>
      </c>
      <c r="AI32" s="10">
        <f t="shared" si="11"/>
        <v>8.4266351999999998</v>
      </c>
      <c r="AJ32" s="10">
        <f t="shared" si="11"/>
        <v>8.4266351999999998</v>
      </c>
      <c r="AK32" s="10">
        <f t="shared" si="11"/>
        <v>8.4266351999999998</v>
      </c>
      <c r="AL32" s="10">
        <f t="shared" si="11"/>
        <v>8.4266351999999998</v>
      </c>
      <c r="AM32" s="10">
        <f t="shared" si="11"/>
        <v>8.4266351999999998</v>
      </c>
      <c r="AN32" s="10">
        <f t="shared" si="11"/>
        <v>8.4266351999999998</v>
      </c>
      <c r="AO32" s="10">
        <f t="shared" si="11"/>
        <v>8.4266351999999998</v>
      </c>
      <c r="AP32" s="10">
        <f t="shared" si="11"/>
        <v>8.4266351999999998</v>
      </c>
      <c r="AQ32" s="10">
        <f t="shared" si="11"/>
        <v>8.4266351999999998</v>
      </c>
      <c r="AR32" s="10">
        <f t="shared" si="11"/>
        <v>8.4266351999999998</v>
      </c>
      <c r="AS32" s="10">
        <f t="shared" si="11"/>
        <v>8.4266351999999998</v>
      </c>
      <c r="AT32" s="10">
        <f t="shared" si="11"/>
        <v>8.4266351999999998</v>
      </c>
      <c r="AU32" s="10">
        <f t="shared" si="11"/>
        <v>8.4266351999999998</v>
      </c>
      <c r="AV32" s="10">
        <f t="shared" si="11"/>
        <v>8.4266351999999998</v>
      </c>
      <c r="AW32" s="10">
        <f t="shared" si="11"/>
        <v>8.4266351999999998</v>
      </c>
      <c r="AX32" s="10">
        <f t="shared" si="11"/>
        <v>8.4266351999999998</v>
      </c>
      <c r="AY32" s="10">
        <f t="shared" si="11"/>
        <v>8.4266351999999998</v>
      </c>
      <c r="AZ32" s="10">
        <f t="shared" si="11"/>
        <v>8.4266351999999998</v>
      </c>
      <c r="BA32" s="10">
        <f t="shared" si="11"/>
        <v>8.4266351999999998</v>
      </c>
      <c r="BB32" s="10">
        <f t="shared" si="11"/>
        <v>8.4266351999999998</v>
      </c>
      <c r="BC32" s="10">
        <f t="shared" si="11"/>
        <v>8.4266351999999998</v>
      </c>
      <c r="BD32" s="10">
        <f t="shared" si="11"/>
        <v>8.4266351999999998</v>
      </c>
      <c r="BE32" s="10">
        <f t="shared" si="11"/>
        <v>8.4266351999999998</v>
      </c>
      <c r="BF32" s="10">
        <f t="shared" si="11"/>
        <v>8.4266351999999998</v>
      </c>
      <c r="BG32" s="10">
        <f t="shared" si="11"/>
        <v>8.4266351999999998</v>
      </c>
      <c r="BH32" s="10">
        <f t="shared" si="11"/>
        <v>8.4266351999999998</v>
      </c>
      <c r="BI32" s="10">
        <f t="shared" si="11"/>
        <v>8.4266351999999998</v>
      </c>
      <c r="BJ32" s="10">
        <f t="shared" si="11"/>
        <v>8.4266351999999998</v>
      </c>
      <c r="BK32" s="10">
        <f t="shared" si="11"/>
        <v>8.4266351999999998</v>
      </c>
      <c r="BL32" s="10">
        <f t="shared" si="11"/>
        <v>8.4266351999999998</v>
      </c>
      <c r="BM32" s="10">
        <f t="shared" si="11"/>
        <v>8.4266351999999998</v>
      </c>
    </row>
    <row r="33" spans="1:71" s="23" customFormat="1" x14ac:dyDescent="0.35">
      <c r="A33" s="129"/>
      <c r="B33" s="23" t="s">
        <v>111</v>
      </c>
      <c r="C33" s="114"/>
      <c r="E33" s="5" t="e" cm="1">
        <f t="array" ref="E33">(#REF!*E31(#REF!*1000)+(#REF!*1000)*#REF!)/1000</f>
        <v>#REF!</v>
      </c>
      <c r="F33" s="5" t="e">
        <f>(#REF!*(#REF!*1000)+(#REF!*1000)*#REF!)/1000</f>
        <v>#REF!</v>
      </c>
      <c r="G33" s="5" t="e">
        <f>(#REF!*(#REF!*1000)+(#REF!*1000)*#REF!)/1000</f>
        <v>#REF!</v>
      </c>
      <c r="H33" s="5" t="e">
        <f>(#REF!*(#REF!*1000)+(#REF!*1000)*#REF!)/1000</f>
        <v>#REF!</v>
      </c>
      <c r="I33" s="5" t="e">
        <f>(#REF!*(#REF!*1000)+(#REF!*1000)*#REF!)/1000</f>
        <v>#REF!</v>
      </c>
      <c r="J33" s="5" t="e">
        <f>(#REF!*(#REF!*1000)+(#REF!*1000)*#REF!)/1000</f>
        <v>#REF!</v>
      </c>
      <c r="K33" s="5" t="e">
        <f>(#REF!*(#REF!*1000)+(#REF!*1000)*#REF!)/1000</f>
        <v>#REF!</v>
      </c>
      <c r="L33" s="5" t="e">
        <f>(#REF!*(#REF!*1000)+(#REF!*1000)*#REF!)/1000</f>
        <v>#REF!</v>
      </c>
      <c r="M33" s="5" t="e">
        <f>(#REF!*(#REF!*1000)+(#REF!*1000)*#REF!)/1000</f>
        <v>#REF!</v>
      </c>
      <c r="N33" s="5" t="e">
        <f>(#REF!*(#REF!*1000)+(#REF!*1000)*#REF!)/1000</f>
        <v>#REF!</v>
      </c>
      <c r="O33" s="5" t="e">
        <f>(#REF!*(#REF!*1000)+(#REF!*1000)*#REF!)/1000</f>
        <v>#REF!</v>
      </c>
      <c r="P33" s="5" t="e">
        <f>(#REF!*(#REF!*1000)+(#REF!*1000)*#REF!)/1000</f>
        <v>#REF!</v>
      </c>
      <c r="Q33" s="5" t="e">
        <f>(#REF!*(#REF!*1000)+(#REF!*1000)*#REF!)/1000</f>
        <v>#REF!</v>
      </c>
      <c r="R33" s="5" t="e">
        <f>(#REF!*(#REF!*1000)+(#REF!*1000)*#REF!)/1000</f>
        <v>#REF!</v>
      </c>
      <c r="S33" s="5" t="e">
        <f>(#REF!*(#REF!*1000)+(#REF!*1000)*#REF!)/1000</f>
        <v>#REF!</v>
      </c>
      <c r="T33" s="5" t="e">
        <f>(#REF!*(#REF!*1000)+(#REF!*1000)*#REF!)/1000</f>
        <v>#REF!</v>
      </c>
      <c r="U33" s="5" t="e">
        <f>(#REF!*(#REF!*1000)+(#REF!*1000)*#REF!)/1000</f>
        <v>#REF!</v>
      </c>
      <c r="V33" s="5" t="e">
        <f>(#REF!*(#REF!*1000)+(#REF!*1000)*#REF!)/1000</f>
        <v>#REF!</v>
      </c>
      <c r="W33" s="5" t="e">
        <f>(#REF!*(#REF!*1000)+(#REF!*1000)*#REF!)/1000</f>
        <v>#REF!</v>
      </c>
      <c r="X33" s="5" t="e">
        <f>(#REF!*(#REF!*1000)+(#REF!*1000)*#REF!)/1000</f>
        <v>#REF!</v>
      </c>
      <c r="Y33" s="5" t="e">
        <f>(#REF!*(#REF!*1000)+(#REF!*1000)*#REF!)/1000</f>
        <v>#REF!</v>
      </c>
      <c r="Z33" s="5" t="e">
        <f>(#REF!*(#REF!*1000)+(#REF!*1000)*#REF!)/1000</f>
        <v>#REF!</v>
      </c>
      <c r="AA33" s="5" t="e">
        <f>(#REF!*(#REF!*1000)+(#REF!*1000)*#REF!)/1000</f>
        <v>#REF!</v>
      </c>
      <c r="AB33" s="5" t="e">
        <f>(#REF!*(#REF!*1000)+(#REF!*1000)*#REF!)/1000</f>
        <v>#REF!</v>
      </c>
      <c r="AC33" s="5" t="e">
        <f>(#REF!*(#REF!*1000)+(#REF!*1000)*#REF!)/1000</f>
        <v>#REF!</v>
      </c>
      <c r="AD33" s="5" t="e">
        <f>(#REF!*(#REF!*1000)+(#REF!*1000)*#REF!)/1000</f>
        <v>#REF!</v>
      </c>
      <c r="AE33" s="5" t="e">
        <f>(#REF!*(#REF!*1000)+(#REF!*1000)*#REF!)/1000</f>
        <v>#REF!</v>
      </c>
      <c r="AF33" s="5" t="e">
        <f>(#REF!*(#REF!*1000)+(#REF!*1000)*#REF!)/1000</f>
        <v>#REF!</v>
      </c>
      <c r="AG33" s="5" t="e">
        <f>(#REF!*(#REF!*1000)+(#REF!*1000)*#REF!)/1000</f>
        <v>#REF!</v>
      </c>
      <c r="AH33" s="5" t="e">
        <f>(#REF!*(#REF!*1000)+(#REF!*1000)*#REF!)/1000</f>
        <v>#REF!</v>
      </c>
      <c r="AI33" s="5" t="e">
        <f>(#REF!*(#REF!*1000)+(#REF!*1000)*#REF!)/1000</f>
        <v>#REF!</v>
      </c>
      <c r="AJ33" s="5" t="e">
        <f>(#REF!*(#REF!*1000)+(#REF!*1000)*#REF!)/1000</f>
        <v>#REF!</v>
      </c>
      <c r="AK33" s="5" t="e">
        <f>(#REF!*(#REF!*1000)+(#REF!*1000)*#REF!)/1000</f>
        <v>#REF!</v>
      </c>
      <c r="AL33" s="5" t="e">
        <f>(#REF!*(#REF!*1000)+(#REF!*1000)*#REF!)/1000</f>
        <v>#REF!</v>
      </c>
      <c r="AM33" s="5" t="e">
        <f>(#REF!*(#REF!*1000)+(#REF!*1000)*#REF!)/1000</f>
        <v>#REF!</v>
      </c>
      <c r="AN33" s="5" t="e">
        <f>(#REF!*(#REF!*1000)+(#REF!*1000)*#REF!)/1000</f>
        <v>#REF!</v>
      </c>
      <c r="AO33" s="5" t="e">
        <f>(#REF!*(#REF!*1000)+(#REF!*1000)*#REF!)/1000</f>
        <v>#REF!</v>
      </c>
      <c r="AP33" s="5" t="e">
        <f>(#REF!*(#REF!*1000)+(#REF!*1000)*#REF!)/1000</f>
        <v>#REF!</v>
      </c>
      <c r="AQ33" s="5" t="e">
        <f>(#REF!*(#REF!*1000)+(#REF!*1000)*#REF!)/1000</f>
        <v>#REF!</v>
      </c>
      <c r="AR33" s="5" t="e">
        <f>(#REF!*(#REF!*1000)+(#REF!*1000)*#REF!)/1000</f>
        <v>#REF!</v>
      </c>
      <c r="AS33" s="5" t="e">
        <f>(#REF!*(#REF!*1000)+(#REF!*1000)*#REF!)/1000</f>
        <v>#REF!</v>
      </c>
      <c r="AT33" s="5" t="e">
        <f>(#REF!*(#REF!*1000)+(#REF!*1000)*#REF!)/1000</f>
        <v>#REF!</v>
      </c>
      <c r="AU33" s="5" t="e">
        <f>(#REF!*(#REF!*1000)+(#REF!*1000)*#REF!)/1000</f>
        <v>#REF!</v>
      </c>
      <c r="AV33" s="5" t="e">
        <f>(#REF!*(#REF!*1000)+(#REF!*1000)*#REF!)/1000</f>
        <v>#REF!</v>
      </c>
      <c r="AW33" s="5" t="e">
        <f>(#REF!*(#REF!*1000)+(#REF!*1000)*#REF!)/1000</f>
        <v>#REF!</v>
      </c>
      <c r="AX33" s="5" t="e">
        <f>(#REF!*(#REF!*1000)+(#REF!*1000)*#REF!)/1000</f>
        <v>#REF!</v>
      </c>
      <c r="AY33" s="5" t="e">
        <f>(#REF!*(#REF!*1000)+(#REF!*1000)*#REF!)/1000</f>
        <v>#REF!</v>
      </c>
      <c r="AZ33" s="5" t="e">
        <f>(#REF!*(#REF!*1000)+(#REF!*1000)*#REF!)/1000</f>
        <v>#REF!</v>
      </c>
      <c r="BA33" s="5" t="e">
        <f>(#REF!*(#REF!*1000)+(#REF!*1000)*#REF!)/1000</f>
        <v>#REF!</v>
      </c>
      <c r="BB33" s="5" t="e">
        <f>(#REF!*(#REF!*1000)+(#REF!*1000)*#REF!)/1000</f>
        <v>#REF!</v>
      </c>
      <c r="BC33" s="5" t="e">
        <f>(#REF!*(#REF!*1000)+(#REF!*1000)*#REF!)/1000</f>
        <v>#REF!</v>
      </c>
      <c r="BD33" s="5" t="e">
        <f>(#REF!*(#REF!*1000)+(#REF!*1000)*#REF!)/1000</f>
        <v>#REF!</v>
      </c>
      <c r="BE33" s="5" t="e">
        <f>(#REF!*(#REF!*1000)+(#REF!*1000)*#REF!)/1000</f>
        <v>#REF!</v>
      </c>
      <c r="BF33" s="5" t="e">
        <f>(#REF!*(#REF!*1000)+(#REF!*1000)*#REF!)/1000</f>
        <v>#REF!</v>
      </c>
      <c r="BG33" s="5" t="e">
        <f>(#REF!*(#REF!*1000)+(#REF!*1000)*#REF!)/1000</f>
        <v>#REF!</v>
      </c>
      <c r="BH33" s="5" t="e">
        <f>(#REF!*(#REF!*1000)+(#REF!*1000)*#REF!)/1000</f>
        <v>#REF!</v>
      </c>
      <c r="BI33" s="5" t="e">
        <f>(#REF!*(#REF!*1000)+(#REF!*1000)*#REF!)/1000</f>
        <v>#REF!</v>
      </c>
      <c r="BJ33" s="5" t="e">
        <f>(#REF!*(#REF!*1000)+(#REF!*1000)*#REF!)/1000</f>
        <v>#REF!</v>
      </c>
      <c r="BK33" s="5" t="e">
        <f>(#REF!*(#REF!*1000)+(#REF!*1000)*#REF!)/1000</f>
        <v>#REF!</v>
      </c>
      <c r="BL33" s="5" t="e">
        <f>(#REF!*(#REF!*1000)+(#REF!*1000)*#REF!)/1000</f>
        <v>#REF!</v>
      </c>
      <c r="BM33" s="5" t="e">
        <f>(#REF!*(#REF!*1000)+(#REF!*1000)*#REF!)/1000</f>
        <v>#REF!</v>
      </c>
    </row>
    <row r="34" spans="1:71" s="5" customFormat="1" x14ac:dyDescent="0.35">
      <c r="A34" s="113"/>
      <c r="B34" s="22" t="s">
        <v>93</v>
      </c>
      <c r="C34" s="110"/>
      <c r="D34" s="34"/>
      <c r="E34" s="22"/>
      <c r="F34" s="23" t="e">
        <f>+#REF!+#REF!</f>
        <v>#REF!</v>
      </c>
      <c r="G34" s="23" t="e">
        <f>IF(G7&gt;0,#REF!+ F34, 0)</f>
        <v>#REF!</v>
      </c>
      <c r="H34" s="23" t="e">
        <f>IF(H7&gt;0,#REF!+ G34, 0)</f>
        <v>#REF!</v>
      </c>
      <c r="I34" s="23" t="e">
        <f>IF(I7&gt;0,#REF!+ H34, 0)</f>
        <v>#REF!</v>
      </c>
      <c r="J34" s="23" t="e">
        <f>IF(J7&gt;0,#REF!+ I34, 0)</f>
        <v>#REF!</v>
      </c>
      <c r="K34" s="23" t="e">
        <f>IF(K7&gt;0,#REF!+ J34, 0)</f>
        <v>#REF!</v>
      </c>
      <c r="L34" s="23" t="e">
        <f>IF(L7&gt;0,#REF!+ K34, 0)</f>
        <v>#REF!</v>
      </c>
      <c r="M34" s="23" t="e">
        <f>IF(M7&gt;0,#REF!+ L34, 0)</f>
        <v>#REF!</v>
      </c>
      <c r="N34" s="23" t="e">
        <f>IF(N7&gt;0,#REF!+ M34, 0)</f>
        <v>#REF!</v>
      </c>
      <c r="O34" s="23" t="e">
        <f>IF(O7&gt;0,#REF!+ N34, 0)</f>
        <v>#REF!</v>
      </c>
      <c r="P34" s="23" t="e">
        <f>IF(P7&gt;0,#REF!+ O34, 0)</f>
        <v>#REF!</v>
      </c>
      <c r="Q34" s="23" t="e">
        <f>IF(Q7&gt;0,#REF!+ P34, 0)</f>
        <v>#REF!</v>
      </c>
      <c r="R34" s="23" t="e">
        <f>IF(R7&gt;0,#REF!+ Q34, 0)</f>
        <v>#REF!</v>
      </c>
      <c r="S34" s="23" t="e">
        <f>IF(S7&gt;0,#REF!+ R34, 0)</f>
        <v>#REF!</v>
      </c>
      <c r="T34" s="23" t="e">
        <f>IF(T7&gt;0,#REF!+ S34, 0)</f>
        <v>#REF!</v>
      </c>
      <c r="U34" s="23" t="e">
        <f>IF(U7&gt;0,#REF!+ T34, 0)</f>
        <v>#REF!</v>
      </c>
      <c r="V34" s="23" t="e">
        <f>IF(V7&gt;0,#REF!+ U34, 0)</f>
        <v>#REF!</v>
      </c>
      <c r="W34" s="23" t="e">
        <f>IF(W7&gt;0,#REF!+ V34, 0)</f>
        <v>#REF!</v>
      </c>
      <c r="X34" s="23" t="e">
        <f>IF(X7&gt;0,#REF!+ W34, 0)</f>
        <v>#REF!</v>
      </c>
      <c r="Y34" s="23" t="e">
        <f>IF(Y7&gt;0,#REF!+ X34, 0)</f>
        <v>#REF!</v>
      </c>
      <c r="Z34" s="23" t="e">
        <f>IF(Z7&gt;0,#REF!+ Y34, 0)</f>
        <v>#REF!</v>
      </c>
      <c r="AA34" s="23" t="e">
        <f>IF(AA7&gt;0,#REF!+ Z34, 0)</f>
        <v>#REF!</v>
      </c>
      <c r="AB34" s="23" t="e">
        <f>IF(AB7&gt;0,#REF!+ AA34, 0)</f>
        <v>#REF!</v>
      </c>
      <c r="AC34" s="23" t="e">
        <f>IF(AC7&gt;0,#REF!+ AB34, 0)</f>
        <v>#REF!</v>
      </c>
      <c r="AD34" s="23" t="e">
        <f>IF(AD7&gt;0,#REF!+ AC34, 0)</f>
        <v>#REF!</v>
      </c>
      <c r="AE34" s="23" t="e">
        <f>IF(AE7&gt;0,#REF!+ AD34, 0)</f>
        <v>#REF!</v>
      </c>
      <c r="AF34" s="23" t="e">
        <f>IF(AF7&gt;0,#REF!+ AE34, 0)</f>
        <v>#REF!</v>
      </c>
      <c r="AG34" s="23" t="e">
        <f>IF(AG7&gt;0,#REF!+ AF34, 0)</f>
        <v>#REF!</v>
      </c>
      <c r="AH34" s="23" t="e">
        <f>IF(AH7&gt;0,#REF!+ AG34, 0)</f>
        <v>#REF!</v>
      </c>
      <c r="AI34" s="23" t="e">
        <f>IF(AI7&gt;0,#REF!+ AH34, 0)</f>
        <v>#REF!</v>
      </c>
      <c r="AJ34" s="23" t="e">
        <f>IF(AJ7&gt;0,#REF!+ AI34, 0)</f>
        <v>#REF!</v>
      </c>
      <c r="AK34" s="23" t="e">
        <f>IF(AK7&gt;0,#REF!+ AJ34, 0)</f>
        <v>#REF!</v>
      </c>
      <c r="AL34" s="23" t="e">
        <f>IF(AL7&gt;0,#REF!+ AK34, 0)</f>
        <v>#REF!</v>
      </c>
      <c r="AM34" s="23" t="e">
        <f>IF(AM7&gt;0,#REF!+ AL34, 0)</f>
        <v>#REF!</v>
      </c>
      <c r="AN34" s="23" t="e">
        <f>IF(AN7&gt;0,#REF!+ AM34, 0)</f>
        <v>#REF!</v>
      </c>
      <c r="AO34" s="23" t="e">
        <f>IF(AO7&gt;0,#REF!+ AN34, 0)</f>
        <v>#REF!</v>
      </c>
      <c r="AP34" s="23" t="e">
        <f>IF(AP7&gt;0,#REF!+ AO34, 0)</f>
        <v>#REF!</v>
      </c>
      <c r="AQ34" s="23" t="e">
        <f>IF(AQ7&gt;0,#REF!+ AP34, 0)</f>
        <v>#REF!</v>
      </c>
      <c r="AR34" s="23" t="e">
        <f>IF(AR7&gt;0,#REF!+ AQ34, 0)</f>
        <v>#REF!</v>
      </c>
      <c r="AS34" s="23" t="e">
        <f>IF(AS7&gt;0,#REF!+ AR34, 0)</f>
        <v>#REF!</v>
      </c>
      <c r="AT34" s="23" t="e">
        <f>IF(AT7&gt;0,#REF!+ AS34, 0)</f>
        <v>#REF!</v>
      </c>
      <c r="AU34" s="23" t="e">
        <f>IF(AU7&gt;0,#REF!+ AT34, 0)</f>
        <v>#REF!</v>
      </c>
      <c r="AV34" s="23" t="e">
        <f>IF(AV7&gt;0,#REF!+ AU34, 0)</f>
        <v>#REF!</v>
      </c>
      <c r="AW34" s="23" t="e">
        <f>IF(AW7&gt;0,#REF!+ AV34, 0)</f>
        <v>#REF!</v>
      </c>
      <c r="AX34" s="23" t="e">
        <f>IF(AX7&gt;0,#REF!+ AW34, 0)</f>
        <v>#REF!</v>
      </c>
      <c r="AY34" s="23" t="e">
        <f>IF(AY7&gt;0,#REF!+ AX34, 0)</f>
        <v>#REF!</v>
      </c>
      <c r="AZ34" s="23" t="e">
        <f>IF(AZ7&gt;0,#REF!+ AY34, 0)</f>
        <v>#REF!</v>
      </c>
      <c r="BA34" s="23" t="e">
        <f>IF(BA7&gt;0,#REF!+ AZ34, 0)</f>
        <v>#REF!</v>
      </c>
      <c r="BB34" s="23" t="e">
        <f>IF(BB7&gt;0,#REF!+ BA34, 0)</f>
        <v>#REF!</v>
      </c>
      <c r="BC34" s="23" t="e">
        <f>IF(BC7&gt;0,#REF!+ BB34, 0)</f>
        <v>#REF!</v>
      </c>
      <c r="BD34" s="23" t="e">
        <f>IF(BD7&gt;0,#REF!+ BC34, 0)</f>
        <v>#REF!</v>
      </c>
      <c r="BE34" s="23" t="e">
        <f>IF(BE7&gt;0,#REF!+ BD34, 0)</f>
        <v>#REF!</v>
      </c>
      <c r="BF34" s="23" t="e">
        <f>IF(BF7&gt;0,#REF!+ BE34, 0)</f>
        <v>#REF!</v>
      </c>
      <c r="BG34" s="23" t="e">
        <f>IF(BG7&gt;0,#REF!+ BF34, 0)</f>
        <v>#REF!</v>
      </c>
      <c r="BH34" s="23" t="e">
        <f>IF(BH7&gt;0,#REF!+ BG34, 0)</f>
        <v>#REF!</v>
      </c>
      <c r="BI34" s="23" t="e">
        <f>IF(BI7&gt;0,#REF!+ BH34, 0)</f>
        <v>#REF!</v>
      </c>
      <c r="BJ34" s="23" t="e">
        <f>IF(BJ7&gt;0,#REF!+ BI34, 0)</f>
        <v>#REF!</v>
      </c>
      <c r="BK34" s="23" t="e">
        <f>IF(BK7&gt;0,#REF!+ BJ34, 0)</f>
        <v>#REF!</v>
      </c>
      <c r="BL34" s="23" t="e">
        <f>IF(BL7&gt;0,#REF!+ BK34, 0)</f>
        <v>#REF!</v>
      </c>
      <c r="BM34" s="23" t="e">
        <f>IF(BM7&gt;0,#REF!+ BL34, 0)</f>
        <v>#REF!</v>
      </c>
      <c r="BN34" s="23"/>
    </row>
    <row r="35" spans="1:71" s="23" customFormat="1" x14ac:dyDescent="0.35">
      <c r="A35" s="129"/>
      <c r="C35" s="103"/>
    </row>
    <row r="36" spans="1:71" s="24" customFormat="1" ht="11.25" x14ac:dyDescent="0.3">
      <c r="A36" s="128"/>
      <c r="B36" s="24" t="s">
        <v>112</v>
      </c>
      <c r="C36" s="103">
        <f>SUM(E36:BM36)</f>
        <v>222406</v>
      </c>
      <c r="E36" s="24">
        <f>E29+E27+E28+E57</f>
        <v>3646</v>
      </c>
      <c r="F36" s="24">
        <f t="shared" ref="F36:BM36" si="12">F29+F27+F28+F57</f>
        <v>3646</v>
      </c>
      <c r="G36" s="24">
        <f t="shared" si="12"/>
        <v>3646</v>
      </c>
      <c r="H36" s="24">
        <f t="shared" si="12"/>
        <v>3646</v>
      </c>
      <c r="I36" s="24">
        <f t="shared" si="12"/>
        <v>3646</v>
      </c>
      <c r="J36" s="24">
        <f t="shared" si="12"/>
        <v>3646</v>
      </c>
      <c r="K36" s="24">
        <f t="shared" si="12"/>
        <v>3646</v>
      </c>
      <c r="L36" s="24">
        <f t="shared" si="12"/>
        <v>3646</v>
      </c>
      <c r="M36" s="24">
        <f t="shared" si="12"/>
        <v>3646</v>
      </c>
      <c r="N36" s="24">
        <f t="shared" si="12"/>
        <v>3646</v>
      </c>
      <c r="O36" s="24">
        <f t="shared" si="12"/>
        <v>3646</v>
      </c>
      <c r="P36" s="24">
        <f t="shared" si="12"/>
        <v>3646</v>
      </c>
      <c r="Q36" s="24">
        <f t="shared" si="12"/>
        <v>3646</v>
      </c>
      <c r="R36" s="24">
        <f t="shared" si="12"/>
        <v>3646</v>
      </c>
      <c r="S36" s="24">
        <f t="shared" si="12"/>
        <v>3646</v>
      </c>
      <c r="T36" s="24">
        <f t="shared" si="12"/>
        <v>3646</v>
      </c>
      <c r="U36" s="24">
        <f t="shared" si="12"/>
        <v>3646</v>
      </c>
      <c r="V36" s="24">
        <f t="shared" si="12"/>
        <v>3646</v>
      </c>
      <c r="W36" s="24">
        <f t="shared" si="12"/>
        <v>3646</v>
      </c>
      <c r="X36" s="24">
        <f t="shared" si="12"/>
        <v>3646</v>
      </c>
      <c r="Y36" s="24">
        <f t="shared" si="12"/>
        <v>3646</v>
      </c>
      <c r="Z36" s="24">
        <f t="shared" si="12"/>
        <v>3646</v>
      </c>
      <c r="AA36" s="24">
        <f t="shared" si="12"/>
        <v>3646</v>
      </c>
      <c r="AB36" s="24">
        <f t="shared" si="12"/>
        <v>3646</v>
      </c>
      <c r="AC36" s="24">
        <f t="shared" si="12"/>
        <v>3646</v>
      </c>
      <c r="AD36" s="24">
        <f t="shared" si="12"/>
        <v>3646</v>
      </c>
      <c r="AE36" s="24">
        <f t="shared" si="12"/>
        <v>3646</v>
      </c>
      <c r="AF36" s="24">
        <f t="shared" si="12"/>
        <v>3646</v>
      </c>
      <c r="AG36" s="24">
        <f t="shared" si="12"/>
        <v>3646</v>
      </c>
      <c r="AH36" s="24">
        <f t="shared" si="12"/>
        <v>3646</v>
      </c>
      <c r="AI36" s="24">
        <f t="shared" si="12"/>
        <v>3646</v>
      </c>
      <c r="AJ36" s="24">
        <f t="shared" si="12"/>
        <v>3646</v>
      </c>
      <c r="AK36" s="24">
        <f t="shared" si="12"/>
        <v>3646</v>
      </c>
      <c r="AL36" s="24">
        <f t="shared" si="12"/>
        <v>3646</v>
      </c>
      <c r="AM36" s="24">
        <f t="shared" si="12"/>
        <v>3646</v>
      </c>
      <c r="AN36" s="24">
        <f t="shared" si="12"/>
        <v>3646</v>
      </c>
      <c r="AO36" s="24">
        <f t="shared" si="12"/>
        <v>3646</v>
      </c>
      <c r="AP36" s="24">
        <f t="shared" si="12"/>
        <v>3646</v>
      </c>
      <c r="AQ36" s="24">
        <f t="shared" si="12"/>
        <v>3646</v>
      </c>
      <c r="AR36" s="24">
        <f t="shared" si="12"/>
        <v>3646</v>
      </c>
      <c r="AS36" s="24">
        <f t="shared" si="12"/>
        <v>3646</v>
      </c>
      <c r="AT36" s="24">
        <f t="shared" si="12"/>
        <v>3646</v>
      </c>
      <c r="AU36" s="24">
        <f t="shared" si="12"/>
        <v>3646</v>
      </c>
      <c r="AV36" s="24">
        <f t="shared" si="12"/>
        <v>3646</v>
      </c>
      <c r="AW36" s="24">
        <f t="shared" si="12"/>
        <v>3646</v>
      </c>
      <c r="AX36" s="24">
        <f t="shared" si="12"/>
        <v>3646</v>
      </c>
      <c r="AY36" s="24">
        <f t="shared" si="12"/>
        <v>3646</v>
      </c>
      <c r="AZ36" s="24">
        <f t="shared" si="12"/>
        <v>3646</v>
      </c>
      <c r="BA36" s="24">
        <f t="shared" si="12"/>
        <v>3646</v>
      </c>
      <c r="BB36" s="24">
        <f t="shared" si="12"/>
        <v>3646</v>
      </c>
      <c r="BC36" s="24">
        <f t="shared" si="12"/>
        <v>3646</v>
      </c>
      <c r="BD36" s="24">
        <f t="shared" si="12"/>
        <v>3646</v>
      </c>
      <c r="BE36" s="24">
        <f t="shared" si="12"/>
        <v>3646</v>
      </c>
      <c r="BF36" s="24">
        <f t="shared" si="12"/>
        <v>3646</v>
      </c>
      <c r="BG36" s="24">
        <f t="shared" si="12"/>
        <v>3646</v>
      </c>
      <c r="BH36" s="24">
        <f t="shared" si="12"/>
        <v>3646</v>
      </c>
      <c r="BI36" s="24">
        <f t="shared" si="12"/>
        <v>3646</v>
      </c>
      <c r="BJ36" s="24">
        <f t="shared" si="12"/>
        <v>3646</v>
      </c>
      <c r="BK36" s="24">
        <f t="shared" si="12"/>
        <v>3646</v>
      </c>
      <c r="BL36" s="24">
        <f t="shared" si="12"/>
        <v>3646</v>
      </c>
      <c r="BM36" s="24">
        <f t="shared" si="12"/>
        <v>3646</v>
      </c>
    </row>
    <row r="37" spans="1:71" x14ac:dyDescent="0.35">
      <c r="B37" s="4" t="s">
        <v>113</v>
      </c>
      <c r="C37" s="103"/>
      <c r="D37" s="5"/>
      <c r="E37" s="5">
        <f>E36</f>
        <v>3646</v>
      </c>
      <c r="F37" s="5">
        <f>F36+E37</f>
        <v>7292</v>
      </c>
      <c r="G37" s="5">
        <f t="shared" ref="G37:BM37" si="13">G36+F37</f>
        <v>10938</v>
      </c>
      <c r="H37" s="5">
        <f t="shared" si="13"/>
        <v>14584</v>
      </c>
      <c r="I37" s="5">
        <f t="shared" si="13"/>
        <v>18230</v>
      </c>
      <c r="J37" s="5">
        <f t="shared" si="13"/>
        <v>21876</v>
      </c>
      <c r="K37" s="5">
        <f t="shared" si="13"/>
        <v>25522</v>
      </c>
      <c r="L37" s="5">
        <f t="shared" si="13"/>
        <v>29168</v>
      </c>
      <c r="M37" s="5">
        <f t="shared" si="13"/>
        <v>32814</v>
      </c>
      <c r="N37" s="5">
        <f t="shared" si="13"/>
        <v>36460</v>
      </c>
      <c r="O37" s="5">
        <f t="shared" si="13"/>
        <v>40106</v>
      </c>
      <c r="P37" s="5">
        <f t="shared" si="13"/>
        <v>43752</v>
      </c>
      <c r="Q37" s="5">
        <f t="shared" si="13"/>
        <v>47398</v>
      </c>
      <c r="R37" s="5">
        <f t="shared" si="13"/>
        <v>51044</v>
      </c>
      <c r="S37" s="5">
        <f t="shared" si="13"/>
        <v>54690</v>
      </c>
      <c r="T37" s="5">
        <f t="shared" si="13"/>
        <v>58336</v>
      </c>
      <c r="U37" s="5">
        <f t="shared" si="13"/>
        <v>61982</v>
      </c>
      <c r="V37" s="5">
        <f t="shared" si="13"/>
        <v>65628</v>
      </c>
      <c r="W37" s="5">
        <f t="shared" si="13"/>
        <v>69274</v>
      </c>
      <c r="X37" s="5">
        <f t="shared" si="13"/>
        <v>72920</v>
      </c>
      <c r="Y37" s="5">
        <f t="shared" si="13"/>
        <v>76566</v>
      </c>
      <c r="Z37" s="5">
        <f t="shared" si="13"/>
        <v>80212</v>
      </c>
      <c r="AA37" s="5">
        <f t="shared" si="13"/>
        <v>83858</v>
      </c>
      <c r="AB37" s="5">
        <f t="shared" si="13"/>
        <v>87504</v>
      </c>
      <c r="AC37" s="5">
        <f t="shared" si="13"/>
        <v>91150</v>
      </c>
      <c r="AD37" s="5">
        <f t="shared" si="13"/>
        <v>94796</v>
      </c>
      <c r="AE37" s="5">
        <f t="shared" si="13"/>
        <v>98442</v>
      </c>
      <c r="AF37" s="5">
        <f t="shared" si="13"/>
        <v>102088</v>
      </c>
      <c r="AG37" s="5">
        <f t="shared" si="13"/>
        <v>105734</v>
      </c>
      <c r="AH37" s="5">
        <f t="shared" si="13"/>
        <v>109380</v>
      </c>
      <c r="AI37" s="5">
        <f t="shared" si="13"/>
        <v>113026</v>
      </c>
      <c r="AJ37" s="5">
        <f t="shared" si="13"/>
        <v>116672</v>
      </c>
      <c r="AK37" s="5">
        <f t="shared" si="13"/>
        <v>120318</v>
      </c>
      <c r="AL37" s="5">
        <f t="shared" si="13"/>
        <v>123964</v>
      </c>
      <c r="AM37" s="5">
        <f t="shared" si="13"/>
        <v>127610</v>
      </c>
      <c r="AN37" s="5">
        <f t="shared" si="13"/>
        <v>131256</v>
      </c>
      <c r="AO37" s="5">
        <f t="shared" si="13"/>
        <v>134902</v>
      </c>
      <c r="AP37" s="5">
        <f t="shared" si="13"/>
        <v>138548</v>
      </c>
      <c r="AQ37" s="5">
        <f t="shared" si="13"/>
        <v>142194</v>
      </c>
      <c r="AR37" s="5">
        <f t="shared" si="13"/>
        <v>145840</v>
      </c>
      <c r="AS37" s="5">
        <f t="shared" si="13"/>
        <v>149486</v>
      </c>
      <c r="AT37" s="5">
        <f t="shared" si="13"/>
        <v>153132</v>
      </c>
      <c r="AU37" s="5">
        <f t="shared" si="13"/>
        <v>156778</v>
      </c>
      <c r="AV37" s="5">
        <f t="shared" si="13"/>
        <v>160424</v>
      </c>
      <c r="AW37" s="5">
        <f t="shared" si="13"/>
        <v>164070</v>
      </c>
      <c r="AX37" s="5">
        <f t="shared" si="13"/>
        <v>167716</v>
      </c>
      <c r="AY37" s="5">
        <f t="shared" si="13"/>
        <v>171362</v>
      </c>
      <c r="AZ37" s="5">
        <f t="shared" si="13"/>
        <v>175008</v>
      </c>
      <c r="BA37" s="5">
        <f t="shared" si="13"/>
        <v>178654</v>
      </c>
      <c r="BB37" s="5">
        <f t="shared" si="13"/>
        <v>182300</v>
      </c>
      <c r="BC37" s="5">
        <f t="shared" si="13"/>
        <v>185946</v>
      </c>
      <c r="BD37" s="5">
        <f t="shared" si="13"/>
        <v>189592</v>
      </c>
      <c r="BE37" s="5">
        <f t="shared" si="13"/>
        <v>193238</v>
      </c>
      <c r="BF37" s="5">
        <f t="shared" si="13"/>
        <v>196884</v>
      </c>
      <c r="BG37" s="5">
        <f t="shared" si="13"/>
        <v>200530</v>
      </c>
      <c r="BH37" s="5">
        <f t="shared" si="13"/>
        <v>204176</v>
      </c>
      <c r="BI37" s="5">
        <f t="shared" si="13"/>
        <v>207822</v>
      </c>
      <c r="BJ37" s="5">
        <f t="shared" si="13"/>
        <v>211468</v>
      </c>
      <c r="BK37" s="5">
        <f t="shared" si="13"/>
        <v>215114</v>
      </c>
      <c r="BL37" s="5">
        <f t="shared" si="13"/>
        <v>218760</v>
      </c>
      <c r="BM37" s="5">
        <f t="shared" si="13"/>
        <v>222406</v>
      </c>
      <c r="BN37" s="5"/>
      <c r="BO37" s="5"/>
      <c r="BP37" s="5"/>
      <c r="BQ37" s="5"/>
      <c r="BR37" s="5"/>
      <c r="BS37" s="5"/>
    </row>
    <row r="38" spans="1:71" s="23" customFormat="1" x14ac:dyDescent="0.35">
      <c r="A38" s="129"/>
      <c r="B38" s="34"/>
      <c r="C38" s="103"/>
      <c r="D38" s="34"/>
    </row>
    <row r="39" spans="1:71" s="28" customFormat="1" x14ac:dyDescent="0.35">
      <c r="A39" s="4"/>
      <c r="B39" s="31" t="s">
        <v>114</v>
      </c>
      <c r="C39" s="106"/>
      <c r="D39" s="30"/>
      <c r="E39" s="32"/>
      <c r="F39" s="30"/>
      <c r="G39" s="30"/>
      <c r="H39" s="30"/>
      <c r="I39" s="30"/>
    </row>
    <row r="40" spans="1:71" x14ac:dyDescent="0.35">
      <c r="B40" s="47" t="s">
        <v>115</v>
      </c>
      <c r="C40" s="103">
        <f t="shared" ref="C40" si="14">SUM(E40:BM40)</f>
        <v>15628.200000000017</v>
      </c>
      <c r="E40" s="5">
        <f>HLOOKUP($F$5, Scenarios!$G$7:$U$27, MATCH($B$40, Scenarios!$C$7:$C$28, FALSE), FALSE)</f>
        <v>256.2</v>
      </c>
      <c r="F40" s="5">
        <f>E40*(1+Scenarios!$Q$32)</f>
        <v>256.2</v>
      </c>
      <c r="G40" s="5">
        <f>F40*(1+Scenarios!$Q$32)</f>
        <v>256.2</v>
      </c>
      <c r="H40" s="5">
        <f>G40*(1+Scenarios!$Q$32)</f>
        <v>256.2</v>
      </c>
      <c r="I40" s="5">
        <f>H40*(1+Scenarios!$Q$32)</f>
        <v>256.2</v>
      </c>
      <c r="J40" s="5">
        <f>I40*(1+Scenarios!$Q$32)</f>
        <v>256.2</v>
      </c>
      <c r="K40" s="5">
        <f>J40*(1+Scenarios!$Q$32)</f>
        <v>256.2</v>
      </c>
      <c r="L40" s="5">
        <f>K40*(1+Scenarios!$Q$32)</f>
        <v>256.2</v>
      </c>
      <c r="M40" s="5">
        <f>L40*(1+Scenarios!$Q$32)</f>
        <v>256.2</v>
      </c>
      <c r="N40" s="5">
        <f>M40*(1+Scenarios!$Q$32)</f>
        <v>256.2</v>
      </c>
      <c r="O40" s="5">
        <f>N40*(1+Scenarios!$Q$32)</f>
        <v>256.2</v>
      </c>
      <c r="P40" s="5">
        <f>O40*(1+Scenarios!$Q$32)</f>
        <v>256.2</v>
      </c>
      <c r="Q40" s="5">
        <f>P40*(1+Scenarios!$Q$32)</f>
        <v>256.2</v>
      </c>
      <c r="R40" s="5">
        <f>Q40*(1+Scenarios!$Q$32)</f>
        <v>256.2</v>
      </c>
      <c r="S40" s="5">
        <f>R40*(1+Scenarios!$Q$32)</f>
        <v>256.2</v>
      </c>
      <c r="T40" s="5">
        <f>S40*(1+Scenarios!$Q$32)</f>
        <v>256.2</v>
      </c>
      <c r="U40" s="5">
        <f>T40*(1+Scenarios!$Q$32)</f>
        <v>256.2</v>
      </c>
      <c r="V40" s="5">
        <f>U40*(1+Scenarios!$Q$32)</f>
        <v>256.2</v>
      </c>
      <c r="W40" s="5">
        <f>V40*(1+Scenarios!$Q$32)</f>
        <v>256.2</v>
      </c>
      <c r="X40" s="5">
        <f>W40*(1+Scenarios!$Q$32)</f>
        <v>256.2</v>
      </c>
      <c r="Y40" s="5">
        <f>X40*(1+Scenarios!$Q$32)</f>
        <v>256.2</v>
      </c>
      <c r="Z40" s="5">
        <f>Y40*(1+Scenarios!$Q$32)</f>
        <v>256.2</v>
      </c>
      <c r="AA40" s="5">
        <f>Z40*(1+Scenarios!$Q$32)</f>
        <v>256.2</v>
      </c>
      <c r="AB40" s="5">
        <f>AA40*(1+Scenarios!$Q$32)</f>
        <v>256.2</v>
      </c>
      <c r="AC40" s="5">
        <f>AB40*(1+Scenarios!$Q$32)</f>
        <v>256.2</v>
      </c>
      <c r="AD40" s="5">
        <f>AC40*(1+Scenarios!$Q$32)</f>
        <v>256.2</v>
      </c>
      <c r="AE40" s="5">
        <f>AD40*(1+Scenarios!$Q$32)</f>
        <v>256.2</v>
      </c>
      <c r="AF40" s="5">
        <f>AE40*(1+Scenarios!$Q$32)</f>
        <v>256.2</v>
      </c>
      <c r="AG40" s="5">
        <f>AF40*(1+Scenarios!$Q$32)</f>
        <v>256.2</v>
      </c>
      <c r="AH40" s="5">
        <f>AG40*(1+Scenarios!$Q$32)</f>
        <v>256.2</v>
      </c>
      <c r="AI40" s="5">
        <f>AH40*(1+Scenarios!$Q$32)</f>
        <v>256.2</v>
      </c>
      <c r="AJ40" s="5">
        <f>AI40*(1+Scenarios!$Q$32)</f>
        <v>256.2</v>
      </c>
      <c r="AK40" s="5">
        <f>AJ40*(1+Scenarios!$Q$32)</f>
        <v>256.2</v>
      </c>
      <c r="AL40" s="5">
        <f>AK40*(1+Scenarios!$Q$32)</f>
        <v>256.2</v>
      </c>
      <c r="AM40" s="5">
        <f>AL40*(1+Scenarios!$Q$32)</f>
        <v>256.2</v>
      </c>
      <c r="AN40" s="5">
        <f>AM40*(1+Scenarios!$Q$32)</f>
        <v>256.2</v>
      </c>
      <c r="AO40" s="5">
        <f>AN40*(1+Scenarios!$Q$32)</f>
        <v>256.2</v>
      </c>
      <c r="AP40" s="5">
        <f>AO40*(1+Scenarios!$Q$32)</f>
        <v>256.2</v>
      </c>
      <c r="AQ40" s="5">
        <f>AP40*(1+Scenarios!$Q$32)</f>
        <v>256.2</v>
      </c>
      <c r="AR40" s="5">
        <f>AQ40*(1+Scenarios!$Q$32)</f>
        <v>256.2</v>
      </c>
      <c r="AS40" s="5">
        <f>AR40*(1+Scenarios!$Q$32)</f>
        <v>256.2</v>
      </c>
      <c r="AT40" s="5">
        <f>AS40*(1+Scenarios!$Q$32)</f>
        <v>256.2</v>
      </c>
      <c r="AU40" s="5">
        <f>AT40*(1+Scenarios!$Q$32)</f>
        <v>256.2</v>
      </c>
      <c r="AV40" s="5">
        <f>AU40*(1+Scenarios!$Q$32)</f>
        <v>256.2</v>
      </c>
      <c r="AW40" s="5">
        <f>AV40*(1+Scenarios!$Q$32)</f>
        <v>256.2</v>
      </c>
      <c r="AX40" s="5">
        <f>AW40*(1+Scenarios!$Q$32)</f>
        <v>256.2</v>
      </c>
      <c r="AY40" s="5">
        <f>AX40*(1+Scenarios!$Q$32)</f>
        <v>256.2</v>
      </c>
      <c r="AZ40" s="5">
        <f>AY40*(1+Scenarios!$Q$32)</f>
        <v>256.2</v>
      </c>
      <c r="BA40" s="5">
        <f>AZ40*(1+Scenarios!$Q$32)</f>
        <v>256.2</v>
      </c>
      <c r="BB40" s="5">
        <f>BA40*(1+Scenarios!$Q$32)</f>
        <v>256.2</v>
      </c>
      <c r="BC40" s="5">
        <f>BB40*(1+Scenarios!$Q$32)</f>
        <v>256.2</v>
      </c>
      <c r="BD40" s="5">
        <f>BC40*(1+Scenarios!$Q$32)</f>
        <v>256.2</v>
      </c>
      <c r="BE40" s="5">
        <f>BD40*(1+Scenarios!$Q$32)</f>
        <v>256.2</v>
      </c>
      <c r="BF40" s="5">
        <f>BE40*(1+Scenarios!$Q$32)</f>
        <v>256.2</v>
      </c>
      <c r="BG40" s="5">
        <f>BF40*(1+Scenarios!$Q$32)</f>
        <v>256.2</v>
      </c>
      <c r="BH40" s="5">
        <f>BG40*(1+Scenarios!$Q$32)</f>
        <v>256.2</v>
      </c>
      <c r="BI40" s="5">
        <f>BH40*(1+Scenarios!$Q$32)</f>
        <v>256.2</v>
      </c>
      <c r="BJ40" s="5">
        <f>BI40*(1+Scenarios!$Q$32)</f>
        <v>256.2</v>
      </c>
      <c r="BK40" s="5">
        <f>BJ40*(1+Scenarios!$Q$32)</f>
        <v>256.2</v>
      </c>
      <c r="BL40" s="5">
        <f>BK40*(1+Scenarios!$Q$32)</f>
        <v>256.2</v>
      </c>
      <c r="BM40" s="5">
        <f>BL40*(1+Scenarios!$Q$32)</f>
        <v>256.2</v>
      </c>
      <c r="BN40" s="23"/>
      <c r="BO40" s="23"/>
      <c r="BP40" s="23"/>
      <c r="BQ40" s="23"/>
      <c r="BR40" s="23"/>
      <c r="BS40" s="23"/>
    </row>
    <row r="41" spans="1:71" x14ac:dyDescent="0.35">
      <c r="B41" s="4" t="s">
        <v>116</v>
      </c>
      <c r="C41" s="103">
        <f>SUM(E41:BM41)</f>
        <v>0</v>
      </c>
      <c r="E41" s="100">
        <f>Scenarios!$I$22</f>
        <v>0</v>
      </c>
      <c r="F41" s="100">
        <f>Scenarios!$I$22</f>
        <v>0</v>
      </c>
      <c r="G41" s="100">
        <f>Scenarios!$I$22</f>
        <v>0</v>
      </c>
      <c r="H41" s="100">
        <f>Scenarios!$I$22</f>
        <v>0</v>
      </c>
      <c r="I41" s="100">
        <f>Scenarios!$I$22</f>
        <v>0</v>
      </c>
      <c r="J41" s="100">
        <f>Scenarios!$I$22</f>
        <v>0</v>
      </c>
      <c r="K41" s="100">
        <f>Scenarios!$I$22</f>
        <v>0</v>
      </c>
      <c r="L41" s="100">
        <f>Scenarios!$I$22</f>
        <v>0</v>
      </c>
      <c r="M41" s="100">
        <f>Scenarios!$I$22</f>
        <v>0</v>
      </c>
      <c r="N41" s="100">
        <f>Scenarios!$I$22</f>
        <v>0</v>
      </c>
      <c r="O41" s="100">
        <f>Scenarios!$I$22</f>
        <v>0</v>
      </c>
      <c r="P41" s="100">
        <f>Scenarios!$I$22</f>
        <v>0</v>
      </c>
      <c r="Q41" s="100">
        <f>Scenarios!$I$22</f>
        <v>0</v>
      </c>
      <c r="R41" s="100">
        <f>Scenarios!$I$22</f>
        <v>0</v>
      </c>
      <c r="S41" s="100">
        <f>Scenarios!$I$22</f>
        <v>0</v>
      </c>
      <c r="T41" s="100">
        <f>Scenarios!$I$22</f>
        <v>0</v>
      </c>
      <c r="U41" s="100">
        <f>Scenarios!$I$22</f>
        <v>0</v>
      </c>
      <c r="V41" s="100">
        <f>Scenarios!$I$22</f>
        <v>0</v>
      </c>
      <c r="W41" s="100">
        <f>Scenarios!$I$22</f>
        <v>0</v>
      </c>
      <c r="X41" s="100">
        <f>Scenarios!$I$22</f>
        <v>0</v>
      </c>
      <c r="Y41" s="100">
        <f>Scenarios!$I$22</f>
        <v>0</v>
      </c>
      <c r="Z41" s="100">
        <f>Scenarios!$I$22</f>
        <v>0</v>
      </c>
      <c r="AA41" s="100">
        <f>Scenarios!$I$22</f>
        <v>0</v>
      </c>
      <c r="AB41" s="100">
        <f>Scenarios!$I$22</f>
        <v>0</v>
      </c>
      <c r="AC41" s="100">
        <f>Scenarios!$I$22</f>
        <v>0</v>
      </c>
      <c r="AD41" s="100">
        <f>Scenarios!$I$22</f>
        <v>0</v>
      </c>
      <c r="AE41" s="100">
        <f>Scenarios!$I$22</f>
        <v>0</v>
      </c>
      <c r="AF41" s="100">
        <f>Scenarios!$I$22</f>
        <v>0</v>
      </c>
      <c r="AG41" s="100">
        <f>Scenarios!$I$22</f>
        <v>0</v>
      </c>
      <c r="AH41" s="100">
        <f>Scenarios!$I$22</f>
        <v>0</v>
      </c>
      <c r="AI41" s="100">
        <f>Scenarios!$I$22</f>
        <v>0</v>
      </c>
      <c r="AJ41" s="100">
        <f>Scenarios!$I$22</f>
        <v>0</v>
      </c>
      <c r="AK41" s="100">
        <f>Scenarios!$I$22</f>
        <v>0</v>
      </c>
      <c r="AL41" s="100">
        <f>Scenarios!$I$22</f>
        <v>0</v>
      </c>
      <c r="AM41" s="100">
        <f>Scenarios!$I$22</f>
        <v>0</v>
      </c>
      <c r="AN41" s="100">
        <f>Scenarios!$I$22</f>
        <v>0</v>
      </c>
      <c r="AO41" s="100">
        <f>Scenarios!$I$22</f>
        <v>0</v>
      </c>
      <c r="AP41" s="100">
        <f>Scenarios!$I$22</f>
        <v>0</v>
      </c>
      <c r="AQ41" s="100">
        <f>Scenarios!$I$22</f>
        <v>0</v>
      </c>
      <c r="AR41" s="100">
        <f>Scenarios!$I$22</f>
        <v>0</v>
      </c>
      <c r="AS41" s="100">
        <f>Scenarios!$I$22</f>
        <v>0</v>
      </c>
      <c r="AT41" s="100">
        <f>Scenarios!$I$22</f>
        <v>0</v>
      </c>
      <c r="AU41" s="100">
        <f>Scenarios!$I$22</f>
        <v>0</v>
      </c>
      <c r="AV41" s="100">
        <f>Scenarios!$I$22</f>
        <v>0</v>
      </c>
      <c r="AW41" s="100">
        <f>Scenarios!$I$22</f>
        <v>0</v>
      </c>
      <c r="AX41" s="100">
        <f>Scenarios!$I$22</f>
        <v>0</v>
      </c>
      <c r="AY41" s="100">
        <f>Scenarios!$I$22</f>
        <v>0</v>
      </c>
      <c r="AZ41" s="100">
        <f>Scenarios!$I$22</f>
        <v>0</v>
      </c>
      <c r="BA41" s="100">
        <f>Scenarios!$I$22</f>
        <v>0</v>
      </c>
      <c r="BB41" s="100">
        <f>Scenarios!$I$22</f>
        <v>0</v>
      </c>
      <c r="BC41" s="100">
        <f>Scenarios!$I$22</f>
        <v>0</v>
      </c>
      <c r="BD41" s="100">
        <f>Scenarios!$I$22</f>
        <v>0</v>
      </c>
      <c r="BE41" s="100">
        <f>Scenarios!$I$22</f>
        <v>0</v>
      </c>
      <c r="BF41" s="100">
        <f>Scenarios!$I$22</f>
        <v>0</v>
      </c>
      <c r="BG41" s="100">
        <f>Scenarios!$I$22</f>
        <v>0</v>
      </c>
      <c r="BH41" s="100">
        <f>Scenarios!$I$22</f>
        <v>0</v>
      </c>
      <c r="BI41" s="100">
        <f>Scenarios!$I$22</f>
        <v>0</v>
      </c>
      <c r="BJ41" s="100">
        <f>Scenarios!$I$22</f>
        <v>0</v>
      </c>
      <c r="BK41" s="100">
        <f>Scenarios!$I$22</f>
        <v>0</v>
      </c>
      <c r="BL41" s="100">
        <f>Scenarios!$I$22</f>
        <v>0</v>
      </c>
      <c r="BM41" s="100">
        <f>Scenarios!$I$22</f>
        <v>0</v>
      </c>
    </row>
    <row r="42" spans="1:71" x14ac:dyDescent="0.35">
      <c r="C42" s="109"/>
    </row>
    <row r="43" spans="1:71" s="9" customFormat="1" ht="11.25" x14ac:dyDescent="0.3">
      <c r="B43" s="9" t="s">
        <v>117</v>
      </c>
      <c r="C43" s="103">
        <f>SUM(E43:BM43)</f>
        <v>-15628.200000000017</v>
      </c>
      <c r="E43" s="33">
        <f>-(E40+E41)</f>
        <v>-256.2</v>
      </c>
      <c r="F43" s="33">
        <f>-(F40+F41)</f>
        <v>-256.2</v>
      </c>
      <c r="G43" s="33">
        <f t="shared" ref="G43:L43" si="15">-(G40+G41)</f>
        <v>-256.2</v>
      </c>
      <c r="H43" s="33">
        <f t="shared" si="15"/>
        <v>-256.2</v>
      </c>
      <c r="I43" s="33">
        <f t="shared" si="15"/>
        <v>-256.2</v>
      </c>
      <c r="J43" s="33">
        <f t="shared" si="15"/>
        <v>-256.2</v>
      </c>
      <c r="K43" s="33">
        <f t="shared" si="15"/>
        <v>-256.2</v>
      </c>
      <c r="L43" s="33">
        <f t="shared" si="15"/>
        <v>-256.2</v>
      </c>
      <c r="M43" s="33">
        <f t="shared" ref="M43:BM43" si="16">-(M40)</f>
        <v>-256.2</v>
      </c>
      <c r="N43" s="33">
        <f t="shared" si="16"/>
        <v>-256.2</v>
      </c>
      <c r="O43" s="33">
        <f t="shared" si="16"/>
        <v>-256.2</v>
      </c>
      <c r="P43" s="33">
        <f t="shared" si="16"/>
        <v>-256.2</v>
      </c>
      <c r="Q43" s="33">
        <f t="shared" si="16"/>
        <v>-256.2</v>
      </c>
      <c r="R43" s="33">
        <f t="shared" si="16"/>
        <v>-256.2</v>
      </c>
      <c r="S43" s="33">
        <f t="shared" si="16"/>
        <v>-256.2</v>
      </c>
      <c r="T43" s="33">
        <f t="shared" si="16"/>
        <v>-256.2</v>
      </c>
      <c r="U43" s="33">
        <f t="shared" si="16"/>
        <v>-256.2</v>
      </c>
      <c r="V43" s="33">
        <f t="shared" si="16"/>
        <v>-256.2</v>
      </c>
      <c r="W43" s="33">
        <f t="shared" si="16"/>
        <v>-256.2</v>
      </c>
      <c r="X43" s="33">
        <f t="shared" si="16"/>
        <v>-256.2</v>
      </c>
      <c r="Y43" s="33">
        <f t="shared" si="16"/>
        <v>-256.2</v>
      </c>
      <c r="Z43" s="33">
        <f t="shared" si="16"/>
        <v>-256.2</v>
      </c>
      <c r="AA43" s="33">
        <f t="shared" si="16"/>
        <v>-256.2</v>
      </c>
      <c r="AB43" s="33">
        <f t="shared" si="16"/>
        <v>-256.2</v>
      </c>
      <c r="AC43" s="33">
        <f t="shared" si="16"/>
        <v>-256.2</v>
      </c>
      <c r="AD43" s="33">
        <f t="shared" si="16"/>
        <v>-256.2</v>
      </c>
      <c r="AE43" s="33">
        <f t="shared" si="16"/>
        <v>-256.2</v>
      </c>
      <c r="AF43" s="33">
        <f t="shared" si="16"/>
        <v>-256.2</v>
      </c>
      <c r="AG43" s="33">
        <f t="shared" si="16"/>
        <v>-256.2</v>
      </c>
      <c r="AH43" s="33">
        <f t="shared" si="16"/>
        <v>-256.2</v>
      </c>
      <c r="AI43" s="33">
        <f t="shared" si="16"/>
        <v>-256.2</v>
      </c>
      <c r="AJ43" s="33">
        <f t="shared" si="16"/>
        <v>-256.2</v>
      </c>
      <c r="AK43" s="33">
        <f t="shared" si="16"/>
        <v>-256.2</v>
      </c>
      <c r="AL43" s="33">
        <f t="shared" si="16"/>
        <v>-256.2</v>
      </c>
      <c r="AM43" s="33">
        <f t="shared" si="16"/>
        <v>-256.2</v>
      </c>
      <c r="AN43" s="33">
        <f t="shared" si="16"/>
        <v>-256.2</v>
      </c>
      <c r="AO43" s="33">
        <f t="shared" si="16"/>
        <v>-256.2</v>
      </c>
      <c r="AP43" s="33">
        <f t="shared" si="16"/>
        <v>-256.2</v>
      </c>
      <c r="AQ43" s="33">
        <f t="shared" si="16"/>
        <v>-256.2</v>
      </c>
      <c r="AR43" s="33">
        <f t="shared" si="16"/>
        <v>-256.2</v>
      </c>
      <c r="AS43" s="33">
        <f t="shared" si="16"/>
        <v>-256.2</v>
      </c>
      <c r="AT43" s="33">
        <f t="shared" si="16"/>
        <v>-256.2</v>
      </c>
      <c r="AU43" s="33">
        <f t="shared" si="16"/>
        <v>-256.2</v>
      </c>
      <c r="AV43" s="33">
        <f t="shared" si="16"/>
        <v>-256.2</v>
      </c>
      <c r="AW43" s="33">
        <f t="shared" si="16"/>
        <v>-256.2</v>
      </c>
      <c r="AX43" s="33">
        <f t="shared" si="16"/>
        <v>-256.2</v>
      </c>
      <c r="AY43" s="33">
        <f t="shared" si="16"/>
        <v>-256.2</v>
      </c>
      <c r="AZ43" s="33">
        <f t="shared" si="16"/>
        <v>-256.2</v>
      </c>
      <c r="BA43" s="33">
        <f t="shared" si="16"/>
        <v>-256.2</v>
      </c>
      <c r="BB43" s="33">
        <f t="shared" si="16"/>
        <v>-256.2</v>
      </c>
      <c r="BC43" s="33">
        <f t="shared" si="16"/>
        <v>-256.2</v>
      </c>
      <c r="BD43" s="33">
        <f t="shared" si="16"/>
        <v>-256.2</v>
      </c>
      <c r="BE43" s="33">
        <f t="shared" si="16"/>
        <v>-256.2</v>
      </c>
      <c r="BF43" s="33">
        <f t="shared" si="16"/>
        <v>-256.2</v>
      </c>
      <c r="BG43" s="33">
        <f t="shared" si="16"/>
        <v>-256.2</v>
      </c>
      <c r="BH43" s="33">
        <f t="shared" si="16"/>
        <v>-256.2</v>
      </c>
      <c r="BI43" s="33">
        <f t="shared" si="16"/>
        <v>-256.2</v>
      </c>
      <c r="BJ43" s="33">
        <f t="shared" si="16"/>
        <v>-256.2</v>
      </c>
      <c r="BK43" s="33">
        <f t="shared" si="16"/>
        <v>-256.2</v>
      </c>
      <c r="BL43" s="33">
        <f t="shared" si="16"/>
        <v>-256.2</v>
      </c>
      <c r="BM43" s="33">
        <f t="shared" si="16"/>
        <v>-256.2</v>
      </c>
      <c r="BN43" s="33"/>
      <c r="BO43" s="33"/>
      <c r="BP43" s="33"/>
      <c r="BQ43" s="33"/>
      <c r="BR43" s="33"/>
      <c r="BS43" s="33"/>
    </row>
    <row r="44" spans="1:71" x14ac:dyDescent="0.35">
      <c r="C44" s="109"/>
    </row>
    <row r="45" spans="1:71" s="28" customFormat="1" x14ac:dyDescent="0.35">
      <c r="A45" s="4"/>
      <c r="B45" s="29" t="s">
        <v>123</v>
      </c>
      <c r="C45" s="108"/>
    </row>
    <row r="46" spans="1:71" s="23" customFormat="1" x14ac:dyDescent="0.35">
      <c r="A46" s="129"/>
      <c r="B46" s="27" t="s">
        <v>125</v>
      </c>
      <c r="C46" s="103">
        <f>SUM(E46:BM46)</f>
        <v>0</v>
      </c>
      <c r="D46" s="27"/>
      <c r="E46" s="23">
        <f>HLOOKUP($F$5, Scenarios!$C$7:$L$42, MATCH(B46, Scenarios!$C$7:C44, FALSE), FALSE)</f>
        <v>0</v>
      </c>
    </row>
    <row r="47" spans="1:71" s="23" customFormat="1" x14ac:dyDescent="0.35">
      <c r="A47" s="129"/>
      <c r="B47" s="47" t="s">
        <v>126</v>
      </c>
      <c r="C47" s="103">
        <f>SUM(E47:BM47)</f>
        <v>46200</v>
      </c>
      <c r="D47" s="27"/>
      <c r="E47" s="23">
        <f>HLOOKUP($F$5, Scenarios!$C$7:$L$42, MATCH(B47, Scenarios!$C$7:C45, FALSE), FALSE)</f>
        <v>46200</v>
      </c>
    </row>
    <row r="48" spans="1:71" s="23" customFormat="1" x14ac:dyDescent="0.35">
      <c r="A48" s="129"/>
      <c r="B48" s="26"/>
      <c r="C48" s="103"/>
      <c r="D48" s="27"/>
    </row>
    <row r="49" spans="1:71" x14ac:dyDescent="0.35">
      <c r="B49" s="4" t="s">
        <v>127</v>
      </c>
      <c r="C49" s="103">
        <f>SUM(E49:BM49)</f>
        <v>0</v>
      </c>
      <c r="E49" s="23">
        <f>IFERROR((HLOOKUP($F$5, Scenarios!$C$7:$AD$42, (MATCH(E7, Scenarios!$C$7:$C$42, FALSE)), FALSE)), 0)</f>
        <v>0</v>
      </c>
      <c r="F49" s="23">
        <f>IFERROR((HLOOKUP($F$5, Scenarios!$C$7:$AD$42, (MATCH(F7, Scenarios!$C$7:$C$42, FALSE)), FALSE)), 0)</f>
        <v>0</v>
      </c>
      <c r="G49" s="23">
        <f>IFERROR((HLOOKUP($F$5, Scenarios!$C$7:$AD$42, (MATCH(G7, Scenarios!$C$7:$C$42, FALSE)), FALSE)), 0)</f>
        <v>0</v>
      </c>
      <c r="H49" s="23">
        <f>IFERROR((HLOOKUP($F$5, Scenarios!$C$7:$AD$42, (MATCH(H7, Scenarios!$C$7:$C$42, FALSE)), FALSE)), 0)</f>
        <v>0</v>
      </c>
      <c r="I49" s="23">
        <f>IFERROR((HLOOKUP($F$5, Scenarios!$C$7:$AD$42, (MATCH(I7, Scenarios!$C$7:$C$42, FALSE)), FALSE)), 0)</f>
        <v>0</v>
      </c>
      <c r="J49" s="23">
        <f>IFERROR((HLOOKUP($F$5, Scenarios!$C$7:$AD$42, (MATCH(J7, Scenarios!$C$7:$C$42, FALSE)), FALSE)), 0)</f>
        <v>0</v>
      </c>
      <c r="K49" s="23">
        <f>IFERROR((HLOOKUP($F$5, Scenarios!$C$7:$AD$42, (MATCH(K7, Scenarios!$C$7:$C$42, FALSE)), FALSE)), 0)</f>
        <v>0</v>
      </c>
      <c r="L49" s="23">
        <f>IFERROR((HLOOKUP($F$5, Scenarios!$C$7:$AD$42, (MATCH(L7, Scenarios!$C$7:$C$42, FALSE)), FALSE)), 0)</f>
        <v>0</v>
      </c>
      <c r="M49" s="23">
        <f>IFERROR((HLOOKUP($F$5, Scenarios!$C$7:$AD$42, (MATCH(M7, Scenarios!$C$7:$C$42, FALSE)), FALSE)), 0)</f>
        <v>0</v>
      </c>
      <c r="N49" s="23">
        <f>IFERROR((HLOOKUP($F$5, Scenarios!$C$7:$AD$42, (MATCH(N7, Scenarios!$C$7:$C$42, FALSE)), FALSE)), 0)</f>
        <v>0</v>
      </c>
      <c r="O49" s="23">
        <f>IFERROR((HLOOKUP($F$5, Scenarios!$C$7:$AD$42, (MATCH(O7, Scenarios!$C$7:$C$42, FALSE)), FALSE)), 0)</f>
        <v>0</v>
      </c>
      <c r="P49" s="23">
        <f>IFERROR((HLOOKUP($F$5, Scenarios!$C$7:$AD$42, (MATCH(P7, Scenarios!$C$7:$C$42, FALSE)), FALSE)), 0)</f>
        <v>0</v>
      </c>
      <c r="Q49" s="23">
        <f>IFERROR((HLOOKUP($F$5, Scenarios!$C$7:$AD$42, (MATCH(Q7, Scenarios!$C$7:$C$42, FALSE)), FALSE)), 0)</f>
        <v>0</v>
      </c>
      <c r="R49" s="23">
        <f>IFERROR((HLOOKUP($F$5, Scenarios!$C$7:$AD$42, (MATCH(R7, Scenarios!$C$7:$C$42, FALSE)), FALSE)), 0)</f>
        <v>0</v>
      </c>
      <c r="S49" s="23">
        <f>IFERROR((HLOOKUP($F$5, Scenarios!$C$7:$AD$42, (MATCH(S7, Scenarios!$C$7:$C$42, FALSE)), FALSE)), 0)</f>
        <v>0</v>
      </c>
      <c r="T49" s="23">
        <f>IFERROR((HLOOKUP($F$5, Scenarios!$C$7:$AD$42, (MATCH(T7, Scenarios!$C$7:$C$42, FALSE)), FALSE)), 0)</f>
        <v>0</v>
      </c>
      <c r="U49" s="23">
        <f>IFERROR((HLOOKUP($F$5, Scenarios!$C$7:$AD$42, (MATCH(U7, Scenarios!$C$7:$C$42, FALSE)), FALSE)), 0)</f>
        <v>0</v>
      </c>
      <c r="V49" s="23">
        <f>IFERROR((HLOOKUP($F$5, Scenarios!$C$7:$AD$42, (MATCH(V7, Scenarios!$C$7:$C$42, FALSE)), FALSE)), 0)</f>
        <v>0</v>
      </c>
      <c r="W49" s="23">
        <f>IFERROR((HLOOKUP($F$5, Scenarios!$C$7:$AD$42, (MATCH(W7, Scenarios!$C$7:$C$42, FALSE)), FALSE)), 0)</f>
        <v>0</v>
      </c>
      <c r="X49" s="23">
        <f>IFERROR((HLOOKUP($F$5, Scenarios!$C$7:$AD$42, (MATCH(X7, Scenarios!$C$7:$C$42, FALSE)), FALSE)), 0)</f>
        <v>0</v>
      </c>
      <c r="Y49" s="23">
        <f>IFERROR((HLOOKUP($F$5, Scenarios!$C$7:$AD$42, (MATCH(Y7, Scenarios!$C$7:$C$42, FALSE)), FALSE)), 0)</f>
        <v>0</v>
      </c>
      <c r="Z49" s="23">
        <f>IFERROR((HLOOKUP($F$5, Scenarios!$C$7:$AD$42, (MATCH(Z7, Scenarios!$C$7:$C$42, FALSE)), FALSE)), 0)</f>
        <v>0</v>
      </c>
      <c r="AA49" s="23">
        <f>IFERROR((HLOOKUP($F$5, Scenarios!$C$7:$AD$42, (MATCH(AA7, Scenarios!$C$7:$C$42, FALSE)), FALSE)), 0)</f>
        <v>0</v>
      </c>
      <c r="AB49" s="23">
        <f>IFERROR((HLOOKUP($F$5, Scenarios!$C$7:$AD$42, (MATCH(AB7, Scenarios!$C$7:$C$42, FALSE)), FALSE)), 0)</f>
        <v>0</v>
      </c>
      <c r="AC49" s="23">
        <f>IFERROR((HLOOKUP($F$5, Scenarios!$C$7:$AD$42, (MATCH(AC7, Scenarios!$C$7:$C$42, FALSE)), FALSE)), 0)</f>
        <v>0</v>
      </c>
      <c r="AD49" s="23">
        <f>IFERROR((HLOOKUP($F$5, Scenarios!$C$7:$AD$42, (MATCH(AD7, Scenarios!$C$7:$C$42, FALSE)), FALSE)), 0)</f>
        <v>0</v>
      </c>
      <c r="AE49" s="23">
        <f>IFERROR((HLOOKUP($F$5, Scenarios!$C$7:$AD$42, (MATCH(AE7, Scenarios!$C$7:$C$42, FALSE)), FALSE)), 0)</f>
        <v>0</v>
      </c>
      <c r="AF49" s="23">
        <f>IFERROR((HLOOKUP($F$5, Scenarios!$C$7:$AD$42, (MATCH(AF7, Scenarios!$C$7:$C$42, FALSE)), FALSE)), 0)</f>
        <v>0</v>
      </c>
      <c r="AG49" s="23">
        <f>IFERROR((HLOOKUP($F$5, Scenarios!$C$7:$AD$42, (MATCH(AG7, Scenarios!$C$7:$C$42, FALSE)), FALSE)), 0)</f>
        <v>0</v>
      </c>
      <c r="AH49" s="23">
        <f>IFERROR((HLOOKUP($F$5, Scenarios!$C$7:$AD$42, (MATCH(AH7, Scenarios!$C$7:$C$42, FALSE)), FALSE)), 0)</f>
        <v>0</v>
      </c>
      <c r="AI49" s="23">
        <f>IFERROR((HLOOKUP($F$5, Scenarios!$C$7:$AD$42, (MATCH(AI7, Scenarios!$C$7:$C$42, FALSE)), FALSE)), 0)</f>
        <v>0</v>
      </c>
      <c r="AJ49" s="23">
        <f>IFERROR((HLOOKUP($F$5, Scenarios!$C$7:$AD$42, (MATCH(AJ7, Scenarios!$C$7:$C$42, FALSE)), FALSE)), 0)</f>
        <v>0</v>
      </c>
      <c r="AK49" s="23">
        <f>IFERROR((HLOOKUP($F$5, Scenarios!$C$7:$AD$42, (MATCH(AK7, Scenarios!$C$7:$C$42, FALSE)), FALSE)), 0)</f>
        <v>0</v>
      </c>
      <c r="AL49" s="23">
        <f>IFERROR((HLOOKUP($F$5, Scenarios!$C$7:$AD$42, (MATCH(AL7, Scenarios!$C$7:$C$42, FALSE)), FALSE)), 0)</f>
        <v>0</v>
      </c>
      <c r="AM49" s="23">
        <f>IFERROR((HLOOKUP($F$5, Scenarios!$C$7:$AD$42, (MATCH(AM7, Scenarios!$C$7:$C$42, FALSE)), FALSE)), 0)</f>
        <v>0</v>
      </c>
      <c r="AN49" s="23">
        <f>IFERROR((HLOOKUP($F$5, Scenarios!$C$7:$AD$42, (MATCH(AN7, Scenarios!$C$7:$C$42, FALSE)), FALSE)), 0)</f>
        <v>0</v>
      </c>
      <c r="AO49" s="23">
        <f>IFERROR((HLOOKUP($F$5, Scenarios!$C$7:$AD$42, (MATCH(AO7, Scenarios!$C$7:$C$42, FALSE)), FALSE)), 0)</f>
        <v>0</v>
      </c>
      <c r="AP49" s="23">
        <f>IFERROR((HLOOKUP($F$5, Scenarios!$C$7:$AD$42, (MATCH(AP7, Scenarios!$C$7:$C$42, FALSE)), FALSE)), 0)</f>
        <v>0</v>
      </c>
      <c r="AQ49" s="23">
        <f>IFERROR((HLOOKUP($F$5, Scenarios!$C$7:$AD$42, (MATCH(AQ7, Scenarios!$C$7:$C$42, FALSE)), FALSE)), 0)</f>
        <v>0</v>
      </c>
      <c r="AR49" s="23">
        <f>IFERROR((HLOOKUP($F$5, Scenarios!$C$7:$AD$42, (MATCH(AR7, Scenarios!$C$7:$C$42, FALSE)), FALSE)), 0)</f>
        <v>0</v>
      </c>
      <c r="AS49" s="23">
        <f>IFERROR((HLOOKUP($F$5, Scenarios!$C$7:$AD$42, (MATCH(AS7, Scenarios!$C$7:$C$42, FALSE)), FALSE)), 0)</f>
        <v>0</v>
      </c>
      <c r="AT49" s="23">
        <f>IFERROR((HLOOKUP($F$5, Scenarios!$C$7:$AD$42, (MATCH(AT7, Scenarios!$C$7:$C$42, FALSE)), FALSE)), 0)</f>
        <v>0</v>
      </c>
      <c r="AU49" s="23">
        <f>IFERROR((HLOOKUP($F$5, Scenarios!$C$7:$AD$42, (MATCH(AU7, Scenarios!$C$7:$C$42, FALSE)), FALSE)), 0)</f>
        <v>0</v>
      </c>
      <c r="AV49" s="23">
        <f>IFERROR((HLOOKUP($F$5, Scenarios!$C$7:$AD$42, (MATCH(AV7, Scenarios!$C$7:$C$42, FALSE)), FALSE)), 0)</f>
        <v>0</v>
      </c>
      <c r="AW49" s="23">
        <f>IFERROR((HLOOKUP($F$5, Scenarios!$C$7:$AD$42, (MATCH(AW7, Scenarios!$C$7:$C$42, FALSE)), FALSE)), 0)</f>
        <v>0</v>
      </c>
      <c r="AX49" s="23">
        <f>IFERROR((HLOOKUP($F$5, Scenarios!$C$7:$AD$42, (MATCH(AX7, Scenarios!$C$7:$C$42, FALSE)), FALSE)), 0)</f>
        <v>0</v>
      </c>
      <c r="AY49" s="23">
        <f>IFERROR((HLOOKUP($F$5, Scenarios!$C$7:$AD$42, (MATCH(AY7, Scenarios!$C$7:$C$42, FALSE)), FALSE)), 0)</f>
        <v>0</v>
      </c>
      <c r="AZ49" s="23">
        <f>IFERROR((HLOOKUP($F$5, Scenarios!$C$7:$AD$42, (MATCH(AZ7, Scenarios!$C$7:$C$42, FALSE)), FALSE)), 0)</f>
        <v>0</v>
      </c>
      <c r="BA49" s="23">
        <f>IFERROR((HLOOKUP($F$5, Scenarios!$C$7:$AD$42, (MATCH(BA7, Scenarios!$C$7:$C$42, FALSE)), FALSE)), 0)</f>
        <v>0</v>
      </c>
      <c r="BB49" s="23">
        <f>IFERROR((HLOOKUP($F$5, Scenarios!$C$7:$AD$42, (MATCH(BB7, Scenarios!$C$7:$C$42, FALSE)), FALSE)), 0)</f>
        <v>0</v>
      </c>
      <c r="BC49" s="23">
        <f>IFERROR((HLOOKUP($F$5, Scenarios!$C$7:$AD$42, (MATCH(BC7, Scenarios!$C$7:$C$42, FALSE)), FALSE)), 0)</f>
        <v>0</v>
      </c>
      <c r="BD49" s="23">
        <f>IFERROR((HLOOKUP($F$5, Scenarios!$C$7:$AD$42, (MATCH(BD7, Scenarios!$C$7:$C$42, FALSE)), FALSE)), 0)</f>
        <v>0</v>
      </c>
      <c r="BE49" s="23">
        <f>IFERROR((HLOOKUP($F$5, Scenarios!$C$7:$AD$42, (MATCH(BE7, Scenarios!$C$7:$C$42, FALSE)), FALSE)), 0)</f>
        <v>0</v>
      </c>
      <c r="BF49" s="23">
        <f>IFERROR((HLOOKUP($F$5, Scenarios!$C$7:$AD$42, (MATCH(BF7, Scenarios!$C$7:$C$42, FALSE)), FALSE)), 0)</f>
        <v>0</v>
      </c>
      <c r="BG49" s="23">
        <f>IFERROR((HLOOKUP($F$5, Scenarios!$C$7:$AD$42, (MATCH(BG7, Scenarios!$C$7:$C$42, FALSE)), FALSE)), 0)</f>
        <v>0</v>
      </c>
      <c r="BH49" s="23">
        <f>IFERROR((HLOOKUP($F$5, Scenarios!$C$7:$AD$42, (MATCH(BH7, Scenarios!$C$7:$C$42, FALSE)), FALSE)), 0)</f>
        <v>0</v>
      </c>
      <c r="BI49" s="23">
        <f>IFERROR((HLOOKUP($F$5, Scenarios!$C$7:$AD$42, (MATCH(BI7, Scenarios!$C$7:$C$42, FALSE)), FALSE)), 0)</f>
        <v>0</v>
      </c>
      <c r="BJ49" s="23">
        <f>IFERROR((HLOOKUP($F$5, Scenarios!$C$7:$AD$42, (MATCH(BJ7, Scenarios!$C$7:$C$42, FALSE)), FALSE)), 0)</f>
        <v>0</v>
      </c>
      <c r="BK49" s="23">
        <f>IFERROR((HLOOKUP($F$5, Scenarios!$C$7:$AD$42, (MATCH(BK7, Scenarios!$C$7:$C$42, FALSE)), FALSE)), 0)</f>
        <v>0</v>
      </c>
      <c r="BL49" s="23">
        <f>IFERROR((HLOOKUP($F$5, Scenarios!$C$7:$AD$42, (MATCH(BL7, Scenarios!$C$7:$C$42, FALSE)), FALSE)), 0)</f>
        <v>0</v>
      </c>
      <c r="BM49" s="23">
        <f>IFERROR((HLOOKUP($F$5, Scenarios!$C$7:$AD$42, (MATCH(BM7, Scenarios!$C$7:$C$42, FALSE)), FALSE)), 0)</f>
        <v>0</v>
      </c>
      <c r="BN49" s="23"/>
      <c r="BO49" s="23"/>
      <c r="BP49" s="23"/>
      <c r="BQ49" s="23"/>
      <c r="BR49" s="23"/>
      <c r="BS49" s="23"/>
    </row>
    <row r="50" spans="1:71" s="23" customFormat="1" x14ac:dyDescent="0.35">
      <c r="A50" s="129"/>
      <c r="B50" s="26"/>
      <c r="C50" s="103"/>
      <c r="D50" s="27"/>
    </row>
    <row r="51" spans="1:71" s="9" customFormat="1" ht="11.25" x14ac:dyDescent="0.3">
      <c r="B51" s="9" t="s">
        <v>128</v>
      </c>
      <c r="C51" s="103">
        <f>SUM(E51:BM51)</f>
        <v>-46200</v>
      </c>
      <c r="E51" s="33">
        <f t="shared" ref="E51:AJ51" si="17">-SUM(E46:E50)</f>
        <v>-46200</v>
      </c>
      <c r="F51" s="33">
        <f t="shared" si="17"/>
        <v>0</v>
      </c>
      <c r="G51" s="33">
        <f t="shared" si="17"/>
        <v>0</v>
      </c>
      <c r="H51" s="33">
        <f t="shared" si="17"/>
        <v>0</v>
      </c>
      <c r="I51" s="33">
        <f t="shared" si="17"/>
        <v>0</v>
      </c>
      <c r="J51" s="33">
        <f t="shared" si="17"/>
        <v>0</v>
      </c>
      <c r="K51" s="33">
        <f t="shared" si="17"/>
        <v>0</v>
      </c>
      <c r="L51" s="33">
        <f t="shared" si="17"/>
        <v>0</v>
      </c>
      <c r="M51" s="33">
        <f t="shared" si="17"/>
        <v>0</v>
      </c>
      <c r="N51" s="33">
        <f t="shared" si="17"/>
        <v>0</v>
      </c>
      <c r="O51" s="33">
        <f t="shared" si="17"/>
        <v>0</v>
      </c>
      <c r="P51" s="33">
        <f t="shared" si="17"/>
        <v>0</v>
      </c>
      <c r="Q51" s="33">
        <f t="shared" si="17"/>
        <v>0</v>
      </c>
      <c r="R51" s="33">
        <f t="shared" si="17"/>
        <v>0</v>
      </c>
      <c r="S51" s="33">
        <f t="shared" si="17"/>
        <v>0</v>
      </c>
      <c r="T51" s="33">
        <f t="shared" si="17"/>
        <v>0</v>
      </c>
      <c r="U51" s="33">
        <f t="shared" si="17"/>
        <v>0</v>
      </c>
      <c r="V51" s="33">
        <f t="shared" si="17"/>
        <v>0</v>
      </c>
      <c r="W51" s="33">
        <f t="shared" si="17"/>
        <v>0</v>
      </c>
      <c r="X51" s="33">
        <f t="shared" si="17"/>
        <v>0</v>
      </c>
      <c r="Y51" s="33">
        <f t="shared" si="17"/>
        <v>0</v>
      </c>
      <c r="Z51" s="33">
        <f t="shared" si="17"/>
        <v>0</v>
      </c>
      <c r="AA51" s="33">
        <f t="shared" si="17"/>
        <v>0</v>
      </c>
      <c r="AB51" s="33">
        <f t="shared" si="17"/>
        <v>0</v>
      </c>
      <c r="AC51" s="33">
        <f t="shared" si="17"/>
        <v>0</v>
      </c>
      <c r="AD51" s="33">
        <f t="shared" si="17"/>
        <v>0</v>
      </c>
      <c r="AE51" s="33">
        <f t="shared" si="17"/>
        <v>0</v>
      </c>
      <c r="AF51" s="33">
        <f t="shared" si="17"/>
        <v>0</v>
      </c>
      <c r="AG51" s="33">
        <f t="shared" si="17"/>
        <v>0</v>
      </c>
      <c r="AH51" s="33">
        <f t="shared" si="17"/>
        <v>0</v>
      </c>
      <c r="AI51" s="33">
        <f t="shared" si="17"/>
        <v>0</v>
      </c>
      <c r="AJ51" s="33">
        <f t="shared" si="17"/>
        <v>0</v>
      </c>
      <c r="AK51" s="33">
        <f t="shared" ref="AK51:BM51" si="18">-SUM(AK46:AK50)</f>
        <v>0</v>
      </c>
      <c r="AL51" s="33">
        <f t="shared" si="18"/>
        <v>0</v>
      </c>
      <c r="AM51" s="33">
        <f t="shared" si="18"/>
        <v>0</v>
      </c>
      <c r="AN51" s="33">
        <f t="shared" si="18"/>
        <v>0</v>
      </c>
      <c r="AO51" s="33">
        <f t="shared" si="18"/>
        <v>0</v>
      </c>
      <c r="AP51" s="33">
        <f t="shared" si="18"/>
        <v>0</v>
      </c>
      <c r="AQ51" s="33">
        <f t="shared" si="18"/>
        <v>0</v>
      </c>
      <c r="AR51" s="33">
        <f t="shared" si="18"/>
        <v>0</v>
      </c>
      <c r="AS51" s="33">
        <f t="shared" si="18"/>
        <v>0</v>
      </c>
      <c r="AT51" s="33">
        <f t="shared" si="18"/>
        <v>0</v>
      </c>
      <c r="AU51" s="33">
        <f t="shared" si="18"/>
        <v>0</v>
      </c>
      <c r="AV51" s="33">
        <f t="shared" si="18"/>
        <v>0</v>
      </c>
      <c r="AW51" s="33">
        <f t="shared" si="18"/>
        <v>0</v>
      </c>
      <c r="AX51" s="33">
        <f t="shared" si="18"/>
        <v>0</v>
      </c>
      <c r="AY51" s="33">
        <f t="shared" si="18"/>
        <v>0</v>
      </c>
      <c r="AZ51" s="33">
        <f t="shared" si="18"/>
        <v>0</v>
      </c>
      <c r="BA51" s="33">
        <f t="shared" si="18"/>
        <v>0</v>
      </c>
      <c r="BB51" s="33">
        <f t="shared" si="18"/>
        <v>0</v>
      </c>
      <c r="BC51" s="33">
        <f t="shared" si="18"/>
        <v>0</v>
      </c>
      <c r="BD51" s="33">
        <f t="shared" si="18"/>
        <v>0</v>
      </c>
      <c r="BE51" s="33">
        <f t="shared" si="18"/>
        <v>0</v>
      </c>
      <c r="BF51" s="33">
        <f t="shared" si="18"/>
        <v>0</v>
      </c>
      <c r="BG51" s="33">
        <f t="shared" si="18"/>
        <v>0</v>
      </c>
      <c r="BH51" s="33">
        <f t="shared" si="18"/>
        <v>0</v>
      </c>
      <c r="BI51" s="33">
        <f t="shared" si="18"/>
        <v>0</v>
      </c>
      <c r="BJ51" s="33">
        <f t="shared" si="18"/>
        <v>0</v>
      </c>
      <c r="BK51" s="33">
        <f t="shared" si="18"/>
        <v>0</v>
      </c>
      <c r="BL51" s="33">
        <f t="shared" si="18"/>
        <v>0</v>
      </c>
      <c r="BM51" s="33">
        <f t="shared" si="18"/>
        <v>0</v>
      </c>
    </row>
    <row r="52" spans="1:71" s="9" customFormat="1" ht="11.25" x14ac:dyDescent="0.3">
      <c r="C52" s="10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71" s="28" customFormat="1" x14ac:dyDescent="0.35">
      <c r="A53" s="4"/>
      <c r="B53" s="29" t="s">
        <v>129</v>
      </c>
      <c r="C53" s="108"/>
    </row>
    <row r="54" spans="1:71" x14ac:dyDescent="0.35">
      <c r="B54" s="4" t="s">
        <v>130</v>
      </c>
      <c r="C54" s="103">
        <f>SUM(E54:BM54)</f>
        <v>0</v>
      </c>
      <c r="E54" s="40">
        <v>0</v>
      </c>
    </row>
    <row r="55" spans="1:71" x14ac:dyDescent="0.35">
      <c r="B55" s="47" t="s">
        <v>131</v>
      </c>
      <c r="C55" s="109"/>
      <c r="E55" s="4">
        <f>IFERROR(HLOOKUP(B55, 'Lookups references'!$M$7:P13, MATCH('Projections - Twiggs steel 3'!#REF!, 'Lookups references'!$M$7:M13, FALSE), FALSE),0)</f>
        <v>0</v>
      </c>
      <c r="F55" s="5">
        <f>E55*(1+Scenarios!$Q$32)</f>
        <v>0</v>
      </c>
      <c r="G55" s="5">
        <f>F55*(1+Scenarios!$Q$32)</f>
        <v>0</v>
      </c>
      <c r="H55" s="5">
        <f>G55*(1+Scenarios!$Q$32)</f>
        <v>0</v>
      </c>
      <c r="I55" s="5">
        <f>H55*(1+Scenarios!$Q$32)</f>
        <v>0</v>
      </c>
      <c r="J55" s="5">
        <f>I55*(1+Scenarios!$Q$32)</f>
        <v>0</v>
      </c>
      <c r="K55" s="5">
        <f>J55*(1+Scenarios!$Q$32)</f>
        <v>0</v>
      </c>
      <c r="L55" s="5">
        <f>K55*(1+Scenarios!$Q$32)</f>
        <v>0</v>
      </c>
      <c r="M55" s="5">
        <f>L55*(1+Scenarios!$Q$32)</f>
        <v>0</v>
      </c>
      <c r="N55" s="5">
        <f>M55*(1+Scenarios!$Q$32)</f>
        <v>0</v>
      </c>
      <c r="O55" s="5">
        <f>N55*(1+Scenarios!$Q$32)</f>
        <v>0</v>
      </c>
      <c r="P55" s="5">
        <f>O55*(1+Scenarios!$Q$32)</f>
        <v>0</v>
      </c>
      <c r="Q55" s="5">
        <f>P55*(1+Scenarios!$Q$32)</f>
        <v>0</v>
      </c>
      <c r="R55" s="5">
        <f>Q55*(1+Scenarios!$Q$32)</f>
        <v>0</v>
      </c>
      <c r="S55" s="5">
        <f>R55*(1+Scenarios!$Q$32)</f>
        <v>0</v>
      </c>
      <c r="T55" s="5">
        <f>S55*(1+Scenarios!$Q$32)</f>
        <v>0</v>
      </c>
      <c r="U55" s="5">
        <f>T55*(1+Scenarios!$Q$32)</f>
        <v>0</v>
      </c>
      <c r="V55" s="5">
        <f>U55*(1+Scenarios!$Q$32)</f>
        <v>0</v>
      </c>
      <c r="W55" s="5">
        <f>V55*(1+Scenarios!$Q$32)</f>
        <v>0</v>
      </c>
      <c r="X55" s="5">
        <f>W55*(1+Scenarios!$Q$32)</f>
        <v>0</v>
      </c>
      <c r="Y55" s="5">
        <f>X55*(1+Scenarios!$Q$32)</f>
        <v>0</v>
      </c>
      <c r="Z55" s="5">
        <f>Y55*(1+Scenarios!$Q$32)</f>
        <v>0</v>
      </c>
      <c r="AA55" s="5">
        <f>Z55*(1+Scenarios!$Q$32)</f>
        <v>0</v>
      </c>
      <c r="AB55" s="5">
        <f>AA55*(1+Scenarios!$Q$32)</f>
        <v>0</v>
      </c>
      <c r="AC55" s="5">
        <f>AB55*(1+Scenarios!$Q$32)</f>
        <v>0</v>
      </c>
      <c r="AD55" s="5">
        <f>AC55*(1+Scenarios!$Q$32)</f>
        <v>0</v>
      </c>
      <c r="AE55" s="5">
        <f>AD55*(1+Scenarios!$Q$32)</f>
        <v>0</v>
      </c>
      <c r="AF55" s="5">
        <f>AE55*(1+Scenarios!$Q$32)</f>
        <v>0</v>
      </c>
      <c r="AG55" s="5">
        <f>AF55*(1+Scenarios!$Q$32)</f>
        <v>0</v>
      </c>
      <c r="AH55" s="5">
        <f>AG55*(1+Scenarios!$Q$32)</f>
        <v>0</v>
      </c>
      <c r="AI55" s="5">
        <f>AH55*(1+Scenarios!$Q$32)</f>
        <v>0</v>
      </c>
      <c r="AJ55" s="5">
        <f>AI55*(1+Scenarios!$Q$32)</f>
        <v>0</v>
      </c>
      <c r="AK55" s="5">
        <f>AJ55*(1+Scenarios!$Q$32)</f>
        <v>0</v>
      </c>
      <c r="AL55" s="5">
        <f>AK55*(1+Scenarios!$Q$32)</f>
        <v>0</v>
      </c>
      <c r="AM55" s="5">
        <f>AL55*(1+Scenarios!$Q$32)</f>
        <v>0</v>
      </c>
      <c r="AN55" s="5">
        <f>AM55*(1+Scenarios!$Q$32)</f>
        <v>0</v>
      </c>
      <c r="AO55" s="5">
        <f>AN55*(1+Scenarios!$Q$32)</f>
        <v>0</v>
      </c>
      <c r="AP55" s="5">
        <f>AO55*(1+Scenarios!$Q$32)</f>
        <v>0</v>
      </c>
      <c r="AQ55" s="5">
        <f>AP55*(1+Scenarios!$Q$32)</f>
        <v>0</v>
      </c>
      <c r="AR55" s="5">
        <f>AQ55*(1+Scenarios!$Q$32)</f>
        <v>0</v>
      </c>
      <c r="AS55" s="5">
        <f>AR55*(1+Scenarios!$Q$32)</f>
        <v>0</v>
      </c>
      <c r="AT55" s="5">
        <f>AS55*(1+Scenarios!$Q$32)</f>
        <v>0</v>
      </c>
      <c r="AU55" s="5">
        <f>AT55*(1+Scenarios!$Q$32)</f>
        <v>0</v>
      </c>
      <c r="AV55" s="5">
        <f>AU55*(1+Scenarios!$Q$32)</f>
        <v>0</v>
      </c>
      <c r="AW55" s="5">
        <f>AV55*(1+Scenarios!$Q$32)</f>
        <v>0</v>
      </c>
      <c r="AX55" s="5">
        <f>AW55*(1+Scenarios!$Q$32)</f>
        <v>0</v>
      </c>
      <c r="AY55" s="5">
        <f>AX55*(1+Scenarios!$Q$32)</f>
        <v>0</v>
      </c>
      <c r="AZ55" s="5">
        <f>AY55*(1+Scenarios!$Q$32)</f>
        <v>0</v>
      </c>
      <c r="BA55" s="5">
        <f>AZ55*(1+Scenarios!$Q$32)</f>
        <v>0</v>
      </c>
      <c r="BB55" s="5">
        <f>BA55*(1+Scenarios!$Q$32)</f>
        <v>0</v>
      </c>
      <c r="BC55" s="5">
        <f>BB55*(1+Scenarios!$Q$32)</f>
        <v>0</v>
      </c>
      <c r="BD55" s="5">
        <f>BC55*(1+Scenarios!$Q$32)</f>
        <v>0</v>
      </c>
      <c r="BE55" s="5">
        <f>BD55*(1+Scenarios!$Q$32)</f>
        <v>0</v>
      </c>
      <c r="BF55" s="5">
        <f>BE55*(1+Scenarios!$Q$32)</f>
        <v>0</v>
      </c>
      <c r="BG55" s="5">
        <f>BF55*(1+Scenarios!$Q$32)</f>
        <v>0</v>
      </c>
      <c r="BH55" s="5">
        <f>BG55*(1+Scenarios!$Q$32)</f>
        <v>0</v>
      </c>
      <c r="BI55" s="5">
        <f>BH55*(1+Scenarios!$Q$32)</f>
        <v>0</v>
      </c>
      <c r="BJ55" s="5">
        <f>BI55*(1+Scenarios!$Q$32)</f>
        <v>0</v>
      </c>
      <c r="BK55" s="5">
        <f>BJ55*(1+Scenarios!$Q$32)</f>
        <v>0</v>
      </c>
      <c r="BL55" s="5">
        <f>BK55*(1+Scenarios!$Q$32)</f>
        <v>0</v>
      </c>
      <c r="BM55" s="5">
        <f>BL55*(1+Scenarios!$Q$32)</f>
        <v>0</v>
      </c>
    </row>
    <row r="56" spans="1:71" x14ac:dyDescent="0.35">
      <c r="B56" s="47" t="s">
        <v>132</v>
      </c>
      <c r="C56" s="103"/>
      <c r="E56" s="4">
        <f>IFERROR(HLOOKUP($B$56, 'Lookups references'!$M$7:P14, MATCH('Projections - Twiggs steel 3'!#REF!, 'Lookups references'!$M$7:$M$14, FALSE), FALSE),0)</f>
        <v>0</v>
      </c>
      <c r="F56" s="4">
        <f>IFERROR(HLOOKUP($B$56, 'Lookups references'!$M$7:Q14, MATCH('Projections - Twiggs steel 3'!#REF!, 'Lookups references'!$M$7:$M$14, FALSE), FALSE),0)</f>
        <v>0</v>
      </c>
      <c r="G56" s="4">
        <f>IFERROR(HLOOKUP($B$56, 'Lookups references'!$M$7:R14, MATCH('Projections - Twiggs steel 3'!#REF!, 'Lookups references'!$M$7:$M$14, FALSE), FALSE),0)</f>
        <v>0</v>
      </c>
      <c r="H56" s="4">
        <f>IFERROR(HLOOKUP($B$56, 'Lookups references'!$M$7:S14, MATCH('Projections - Twiggs steel 3'!#REF!, 'Lookups references'!$M$7:$M$14, FALSE), FALSE),0)</f>
        <v>0</v>
      </c>
      <c r="I56" s="4">
        <f>IFERROR(HLOOKUP($B$56, 'Lookups references'!$M$7:T14, MATCH('Projections - Twiggs steel 3'!#REF!, 'Lookups references'!$M$7:$M$14, FALSE), FALSE),0)</f>
        <v>0</v>
      </c>
      <c r="J56" s="4">
        <f>IFERROR(HLOOKUP($B$56, 'Lookups references'!$M$7:U14, MATCH('Projections - Twiggs steel 3'!#REF!, 'Lookups references'!$M$7:$M$14, FALSE), FALSE),0)</f>
        <v>0</v>
      </c>
      <c r="K56" s="4">
        <f>IFERROR(HLOOKUP($B$56, 'Lookups references'!$M$7:V14, MATCH('Projections - Twiggs steel 3'!#REF!, 'Lookups references'!$M$7:$M$14, FALSE), FALSE),0)</f>
        <v>0</v>
      </c>
      <c r="L56" s="4">
        <f>IFERROR(HLOOKUP($B$56, 'Lookups references'!$M$7:W14, MATCH('Projections - Twiggs steel 3'!#REF!, 'Lookups references'!$M$7:$M$14, FALSE), FALSE),0)</f>
        <v>0</v>
      </c>
      <c r="M56" s="4">
        <f>IFERROR(HLOOKUP($B$56, 'Lookups references'!$M$7:X14, MATCH('Projections - Twiggs steel 3'!#REF!, 'Lookups references'!$M$7:$M$14, FALSE), FALSE),0)</f>
        <v>0</v>
      </c>
      <c r="N56" s="4">
        <f>IFERROR(HLOOKUP($B$56, 'Lookups references'!$M$7:Y14, MATCH('Projections - Twiggs steel 3'!#REF!, 'Lookups references'!$M$7:$M$14, FALSE), FALSE),0)</f>
        <v>0</v>
      </c>
      <c r="O56" s="4">
        <f>IFERROR(HLOOKUP($B$56, 'Lookups references'!$M$7:Z14, MATCH('Projections - Twiggs steel 3'!#REF!, 'Lookups references'!$M$7:$M$14, FALSE), FALSE),0)</f>
        <v>0</v>
      </c>
      <c r="P56" s="4">
        <f>IFERROR(HLOOKUP($B$56, 'Lookups references'!$M$7:AA14, MATCH('Projections - Twiggs steel 3'!#REF!, 'Lookups references'!$M$7:$M$14, FALSE), FALSE),0)</f>
        <v>0</v>
      </c>
      <c r="Q56" s="4">
        <f>IFERROR(HLOOKUP($B$56, 'Lookups references'!$M$7:AB14, MATCH('Projections - Twiggs steel 3'!#REF!, 'Lookups references'!$M$7:$M$14, FALSE), FALSE),0)</f>
        <v>0</v>
      </c>
      <c r="R56" s="4">
        <f>IFERROR(HLOOKUP($B$56, 'Lookups references'!$M$7:AC14, MATCH('Projections - Twiggs steel 3'!#REF!, 'Lookups references'!$M$7:$M$14, FALSE), FALSE),0)</f>
        <v>0</v>
      </c>
      <c r="S56" s="4">
        <f>IFERROR(HLOOKUP($B$56, 'Lookups references'!$M$7:AD14, MATCH('Projections - Twiggs steel 3'!#REF!, 'Lookups references'!$M$7:$M$14, FALSE), FALSE),0)</f>
        <v>0</v>
      </c>
      <c r="T56" s="4">
        <f>IFERROR(HLOOKUP($B$56, 'Lookups references'!$M$7:AE14, MATCH('Projections - Twiggs steel 3'!#REF!, 'Lookups references'!$M$7:$M$14, FALSE), FALSE),0)</f>
        <v>0</v>
      </c>
      <c r="U56" s="4">
        <f>IFERROR(HLOOKUP($B$56, 'Lookups references'!$M$7:AF14, MATCH('Projections - Twiggs steel 3'!#REF!, 'Lookups references'!$M$7:$M$14, FALSE), FALSE),0)</f>
        <v>0</v>
      </c>
      <c r="V56" s="4">
        <f>IFERROR(HLOOKUP($B$56, 'Lookups references'!$M$7:AG14, MATCH('Projections - Twiggs steel 3'!#REF!, 'Lookups references'!$M$7:$M$14, FALSE), FALSE),0)</f>
        <v>0</v>
      </c>
      <c r="W56" s="4">
        <f>IFERROR(HLOOKUP($B$56, 'Lookups references'!$M$7:AH14, MATCH('Projections - Twiggs steel 3'!#REF!, 'Lookups references'!$M$7:$M$14, FALSE), FALSE),0)</f>
        <v>0</v>
      </c>
      <c r="X56" s="4">
        <f>IFERROR(HLOOKUP($B$56, 'Lookups references'!$M$7:AI14, MATCH('Projections - Twiggs steel 3'!#REF!, 'Lookups references'!$M$7:$M$14, FALSE), FALSE),0)</f>
        <v>0</v>
      </c>
      <c r="Y56" s="4">
        <f>IFERROR(HLOOKUP($B$56, 'Lookups references'!$M$7:AJ14, MATCH('Projections - Twiggs steel 3'!#REF!, 'Lookups references'!$M$7:$M$14, FALSE), FALSE),0)</f>
        <v>0</v>
      </c>
      <c r="Z56" s="4">
        <f>IFERROR(HLOOKUP($B$56, 'Lookups references'!$M$7:AK14, MATCH('Projections - Twiggs steel 3'!#REF!, 'Lookups references'!$M$7:$M$14, FALSE), FALSE),0)</f>
        <v>0</v>
      </c>
      <c r="AA56" s="4">
        <f>IFERROR(HLOOKUP($B$56, 'Lookups references'!$M$7:AL14, MATCH('Projections - Twiggs steel 3'!#REF!, 'Lookups references'!$M$7:$M$14, FALSE), FALSE),0)</f>
        <v>0</v>
      </c>
      <c r="AB56" s="4">
        <f>IFERROR(HLOOKUP($B$56, 'Lookups references'!$M$7:AM14, MATCH('Projections - Twiggs steel 3'!#REF!, 'Lookups references'!$M$7:$M$14, FALSE), FALSE),0)</f>
        <v>0</v>
      </c>
      <c r="AC56" s="4">
        <f>IFERROR(HLOOKUP($B$56, 'Lookups references'!$M$7:AN14, MATCH('Projections - Twiggs steel 3'!#REF!, 'Lookups references'!$M$7:$M$14, FALSE), FALSE),0)</f>
        <v>0</v>
      </c>
      <c r="AD56" s="4">
        <f>IFERROR(HLOOKUP($B$56, 'Lookups references'!$M$7:AO14, MATCH('Projections - Twiggs steel 3'!#REF!, 'Lookups references'!$M$7:$M$14, FALSE), FALSE),0)</f>
        <v>0</v>
      </c>
      <c r="AE56" s="4">
        <f>IFERROR(HLOOKUP($B$56, 'Lookups references'!$M$7:AP14, MATCH('Projections - Twiggs steel 3'!#REF!, 'Lookups references'!$M$7:$M$14, FALSE), FALSE),0)</f>
        <v>0</v>
      </c>
      <c r="AF56" s="4">
        <f>IFERROR(HLOOKUP($B$56, 'Lookups references'!$M$7:AQ14, MATCH('Projections - Twiggs steel 3'!#REF!, 'Lookups references'!$M$7:$M$14, FALSE), FALSE),0)</f>
        <v>0</v>
      </c>
      <c r="AG56" s="4">
        <f>IFERROR(HLOOKUP($B$56, 'Lookups references'!$M$7:AR14, MATCH('Projections - Twiggs steel 3'!#REF!, 'Lookups references'!$M$7:$M$14, FALSE), FALSE),0)</f>
        <v>0</v>
      </c>
      <c r="AH56" s="4">
        <f>IFERROR(HLOOKUP($B$56, 'Lookups references'!$M$7:AS14, MATCH('Projections - Twiggs steel 3'!#REF!, 'Lookups references'!$M$7:$M$14, FALSE), FALSE),0)</f>
        <v>0</v>
      </c>
      <c r="AI56" s="4">
        <f>IFERROR(HLOOKUP($B$56, 'Lookups references'!$M$7:AT14, MATCH('Projections - Twiggs steel 3'!#REF!, 'Lookups references'!$M$7:$M$14, FALSE), FALSE),0)</f>
        <v>0</v>
      </c>
      <c r="AJ56" s="4">
        <f>IFERROR(HLOOKUP($B$56, 'Lookups references'!$M$7:AU14, MATCH('Projections - Twiggs steel 3'!#REF!, 'Lookups references'!$M$7:$M$14, FALSE), FALSE),0)</f>
        <v>0</v>
      </c>
      <c r="AK56" s="4">
        <f>IFERROR(HLOOKUP($B$56, 'Lookups references'!$M$7:AV14, MATCH('Projections - Twiggs steel 3'!#REF!, 'Lookups references'!$M$7:$M$14, FALSE), FALSE),0)</f>
        <v>0</v>
      </c>
      <c r="AL56" s="4">
        <f>IFERROR(HLOOKUP($B$56, 'Lookups references'!$M$7:AW14, MATCH('Projections - Twiggs steel 3'!#REF!, 'Lookups references'!$M$7:$M$14, FALSE), FALSE),0)</f>
        <v>0</v>
      </c>
      <c r="AM56" s="4">
        <f>IFERROR(HLOOKUP($B$56, 'Lookups references'!$M$7:AX14, MATCH('Projections - Twiggs steel 3'!#REF!, 'Lookups references'!$M$7:$M$14, FALSE), FALSE),0)</f>
        <v>0</v>
      </c>
      <c r="AN56" s="4">
        <f>IFERROR(HLOOKUP($B$56, 'Lookups references'!$M$7:AY14, MATCH('Projections - Twiggs steel 3'!#REF!, 'Lookups references'!$M$7:$M$14, FALSE), FALSE),0)</f>
        <v>0</v>
      </c>
      <c r="AO56" s="4">
        <f>IFERROR(HLOOKUP($B$56, 'Lookups references'!$M$7:AZ14, MATCH('Projections - Twiggs steel 3'!#REF!, 'Lookups references'!$M$7:$M$14, FALSE), FALSE),0)</f>
        <v>0</v>
      </c>
      <c r="AP56" s="4">
        <f>IFERROR(HLOOKUP($B$56, 'Lookups references'!$M$7:BA14, MATCH('Projections - Twiggs steel 3'!#REF!, 'Lookups references'!$M$7:$M$14, FALSE), FALSE),0)</f>
        <v>0</v>
      </c>
      <c r="AQ56" s="4">
        <f>IFERROR(HLOOKUP($B$56, 'Lookups references'!$M$7:BB14, MATCH('Projections - Twiggs steel 3'!#REF!, 'Lookups references'!$M$7:$M$14, FALSE), FALSE),0)</f>
        <v>0</v>
      </c>
      <c r="AR56" s="4">
        <f>IFERROR(HLOOKUP($B$56, 'Lookups references'!$M$7:BC14, MATCH('Projections - Twiggs steel 3'!#REF!, 'Lookups references'!$M$7:$M$14, FALSE), FALSE),0)</f>
        <v>0</v>
      </c>
      <c r="AS56" s="4">
        <f>IFERROR(HLOOKUP($B$56, 'Lookups references'!$M$7:BD14, MATCH('Projections - Twiggs steel 3'!#REF!, 'Lookups references'!$M$7:$M$14, FALSE), FALSE),0)</f>
        <v>0</v>
      </c>
      <c r="AT56" s="4">
        <f>IFERROR(HLOOKUP($B$56, 'Lookups references'!$M$7:BE14, MATCH('Projections - Twiggs steel 3'!#REF!, 'Lookups references'!$M$7:$M$14, FALSE), FALSE),0)</f>
        <v>0</v>
      </c>
      <c r="AU56" s="4">
        <f>IFERROR(HLOOKUP($B$56, 'Lookups references'!$M$7:BF14, MATCH('Projections - Twiggs steel 3'!#REF!, 'Lookups references'!$M$7:$M$14, FALSE), FALSE),0)</f>
        <v>0</v>
      </c>
      <c r="AV56" s="4">
        <f>IFERROR(HLOOKUP($B$56, 'Lookups references'!$M$7:BG14, MATCH('Projections - Twiggs steel 3'!#REF!, 'Lookups references'!$M$7:$M$14, FALSE), FALSE),0)</f>
        <v>0</v>
      </c>
      <c r="AW56" s="4">
        <f>IFERROR(HLOOKUP($B$56, 'Lookups references'!$M$7:BH14, MATCH('Projections - Twiggs steel 3'!#REF!, 'Lookups references'!$M$7:$M$14, FALSE), FALSE),0)</f>
        <v>0</v>
      </c>
      <c r="AX56" s="4">
        <f>IFERROR(HLOOKUP($B$56, 'Lookups references'!$M$7:BI14, MATCH('Projections - Twiggs steel 3'!#REF!, 'Lookups references'!$M$7:$M$14, FALSE), FALSE),0)</f>
        <v>0</v>
      </c>
      <c r="AY56" s="4">
        <f>IFERROR(HLOOKUP($B$56, 'Lookups references'!$M$7:BJ14, MATCH('Projections - Twiggs steel 3'!#REF!, 'Lookups references'!$M$7:$M$14, FALSE), FALSE),0)</f>
        <v>0</v>
      </c>
      <c r="AZ56" s="4">
        <f>IFERROR(HLOOKUP($B$56, 'Lookups references'!$M$7:BK14, MATCH('Projections - Twiggs steel 3'!#REF!, 'Lookups references'!$M$7:$M$14, FALSE), FALSE),0)</f>
        <v>0</v>
      </c>
      <c r="BA56" s="4">
        <f>IFERROR(HLOOKUP($B$56, 'Lookups references'!$M$7:BL14, MATCH('Projections - Twiggs steel 3'!#REF!, 'Lookups references'!$M$7:$M$14, FALSE), FALSE),0)</f>
        <v>0</v>
      </c>
      <c r="BB56" s="4">
        <f>IFERROR(HLOOKUP($B$56, 'Lookups references'!$M$7:BM14, MATCH('Projections - Twiggs steel 3'!#REF!, 'Lookups references'!$M$7:$M$14, FALSE), FALSE),0)</f>
        <v>0</v>
      </c>
      <c r="BC56" s="4">
        <f>IFERROR(HLOOKUP($B$56, 'Lookups references'!$M$7:BN14, MATCH('Projections - Twiggs steel 3'!#REF!, 'Lookups references'!$M$7:$M$14, FALSE), FALSE),0)</f>
        <v>0</v>
      </c>
      <c r="BD56" s="4">
        <f>IFERROR(HLOOKUP($B$56, 'Lookups references'!$M$7:BO14, MATCH('Projections - Twiggs steel 3'!#REF!, 'Lookups references'!$M$7:$M$14, FALSE), FALSE),0)</f>
        <v>0</v>
      </c>
      <c r="BE56" s="4">
        <f>IFERROR(HLOOKUP($B$56, 'Lookups references'!$M$7:BP14, MATCH('Projections - Twiggs steel 3'!#REF!, 'Lookups references'!$M$7:$M$14, FALSE), FALSE),0)</f>
        <v>0</v>
      </c>
      <c r="BF56" s="4">
        <f>IFERROR(HLOOKUP($B$56, 'Lookups references'!$M$7:BQ14, MATCH('Projections - Twiggs steel 3'!#REF!, 'Lookups references'!$M$7:$M$14, FALSE), FALSE),0)</f>
        <v>0</v>
      </c>
      <c r="BG56" s="4">
        <f>IFERROR(HLOOKUP($B$56, 'Lookups references'!$M$7:BR14, MATCH('Projections - Twiggs steel 3'!#REF!, 'Lookups references'!$M$7:$M$14, FALSE), FALSE),0)</f>
        <v>0</v>
      </c>
      <c r="BH56" s="4">
        <f>IFERROR(HLOOKUP($B$56, 'Lookups references'!$M$7:BS14, MATCH('Projections - Twiggs steel 3'!#REF!, 'Lookups references'!$M$7:$M$14, FALSE), FALSE),0)</f>
        <v>0</v>
      </c>
      <c r="BI56" s="4">
        <f>IFERROR(HLOOKUP($B$56, 'Lookups references'!$M$7:BT14, MATCH('Projections - Twiggs steel 3'!#REF!, 'Lookups references'!$M$7:$M$14, FALSE), FALSE),0)</f>
        <v>0</v>
      </c>
      <c r="BJ56" s="4">
        <f>IFERROR(HLOOKUP($B$56, 'Lookups references'!$M$7:BU14, MATCH('Projections - Twiggs steel 3'!#REF!, 'Lookups references'!$M$7:$M$14, FALSE), FALSE),0)</f>
        <v>0</v>
      </c>
      <c r="BK56" s="4">
        <f>IFERROR(HLOOKUP($B$56, 'Lookups references'!$M$7:BV14, MATCH('Projections - Twiggs steel 3'!#REF!, 'Lookups references'!$M$7:$M$14, FALSE), FALSE),0)</f>
        <v>0</v>
      </c>
      <c r="BL56" s="4">
        <f>IFERROR(HLOOKUP($B$56, 'Lookups references'!$M$7:BW14, MATCH('Projections - Twiggs steel 3'!#REF!, 'Lookups references'!$M$7:$M$14, FALSE), FALSE),0)</f>
        <v>0</v>
      </c>
      <c r="BM56" s="4">
        <f>IFERROR(HLOOKUP($B$56, 'Lookups references'!$M$7:BX14, MATCH('Projections - Twiggs steel 3'!#REF!, 'Lookups references'!$M$7:$M$14, FALSE), FALSE),0)</f>
        <v>0</v>
      </c>
    </row>
    <row r="57" spans="1:71" s="64" customFormat="1" x14ac:dyDescent="0.35">
      <c r="B57" s="65" t="s">
        <v>133</v>
      </c>
      <c r="C57" s="103">
        <f>SUM(E57:BM57)</f>
        <v>0</v>
      </c>
      <c r="E57" s="64">
        <f t="shared" ref="E57:AJ57" si="19">IF(E7&lt;E56, E55*E17*1000/100, 0)</f>
        <v>0</v>
      </c>
      <c r="F57" s="64">
        <f t="shared" si="19"/>
        <v>0</v>
      </c>
      <c r="G57" s="64">
        <f t="shared" si="19"/>
        <v>0</v>
      </c>
      <c r="H57" s="64">
        <f t="shared" si="19"/>
        <v>0</v>
      </c>
      <c r="I57" s="64">
        <f t="shared" si="19"/>
        <v>0</v>
      </c>
      <c r="J57" s="64">
        <f t="shared" si="19"/>
        <v>0</v>
      </c>
      <c r="K57" s="64">
        <f t="shared" si="19"/>
        <v>0</v>
      </c>
      <c r="L57" s="64">
        <f t="shared" si="19"/>
        <v>0</v>
      </c>
      <c r="M57" s="64">
        <f t="shared" si="19"/>
        <v>0</v>
      </c>
      <c r="N57" s="64">
        <f t="shared" si="19"/>
        <v>0</v>
      </c>
      <c r="O57" s="64">
        <f t="shared" si="19"/>
        <v>0</v>
      </c>
      <c r="P57" s="64">
        <f t="shared" si="19"/>
        <v>0</v>
      </c>
      <c r="Q57" s="64">
        <f t="shared" si="19"/>
        <v>0</v>
      </c>
      <c r="R57" s="64">
        <f t="shared" si="19"/>
        <v>0</v>
      </c>
      <c r="S57" s="64">
        <f t="shared" si="19"/>
        <v>0</v>
      </c>
      <c r="T57" s="64">
        <f t="shared" si="19"/>
        <v>0</v>
      </c>
      <c r="U57" s="64">
        <f t="shared" si="19"/>
        <v>0</v>
      </c>
      <c r="V57" s="64">
        <f t="shared" si="19"/>
        <v>0</v>
      </c>
      <c r="W57" s="64">
        <f t="shared" si="19"/>
        <v>0</v>
      </c>
      <c r="X57" s="64">
        <f t="shared" si="19"/>
        <v>0</v>
      </c>
      <c r="Y57" s="64">
        <f t="shared" si="19"/>
        <v>0</v>
      </c>
      <c r="Z57" s="64">
        <f t="shared" si="19"/>
        <v>0</v>
      </c>
      <c r="AA57" s="64">
        <f t="shared" si="19"/>
        <v>0</v>
      </c>
      <c r="AB57" s="64">
        <f t="shared" si="19"/>
        <v>0</v>
      </c>
      <c r="AC57" s="64">
        <f t="shared" si="19"/>
        <v>0</v>
      </c>
      <c r="AD57" s="64">
        <f t="shared" si="19"/>
        <v>0</v>
      </c>
      <c r="AE57" s="64">
        <f t="shared" si="19"/>
        <v>0</v>
      </c>
      <c r="AF57" s="64">
        <f t="shared" si="19"/>
        <v>0</v>
      </c>
      <c r="AG57" s="64">
        <f t="shared" si="19"/>
        <v>0</v>
      </c>
      <c r="AH57" s="64">
        <f t="shared" si="19"/>
        <v>0</v>
      </c>
      <c r="AI57" s="64">
        <f t="shared" si="19"/>
        <v>0</v>
      </c>
      <c r="AJ57" s="64">
        <f t="shared" si="19"/>
        <v>0</v>
      </c>
      <c r="AK57" s="64">
        <f t="shared" ref="AK57:BM57" si="20">IF(AK7&lt;AK56, AK55*AK17*1000/100, 0)</f>
        <v>0</v>
      </c>
      <c r="AL57" s="64">
        <f t="shared" si="20"/>
        <v>0</v>
      </c>
      <c r="AM57" s="64">
        <f t="shared" si="20"/>
        <v>0</v>
      </c>
      <c r="AN57" s="64">
        <f t="shared" si="20"/>
        <v>0</v>
      </c>
      <c r="AO57" s="64">
        <f t="shared" si="20"/>
        <v>0</v>
      </c>
      <c r="AP57" s="64">
        <f t="shared" si="20"/>
        <v>0</v>
      </c>
      <c r="AQ57" s="64">
        <f t="shared" si="20"/>
        <v>0</v>
      </c>
      <c r="AR57" s="64">
        <f t="shared" si="20"/>
        <v>0</v>
      </c>
      <c r="AS57" s="64">
        <f t="shared" si="20"/>
        <v>0</v>
      </c>
      <c r="AT57" s="64">
        <f t="shared" si="20"/>
        <v>0</v>
      </c>
      <c r="AU57" s="64">
        <f t="shared" si="20"/>
        <v>0</v>
      </c>
      <c r="AV57" s="64">
        <f t="shared" si="20"/>
        <v>0</v>
      </c>
      <c r="AW57" s="64">
        <f t="shared" si="20"/>
        <v>0</v>
      </c>
      <c r="AX57" s="64">
        <f t="shared" si="20"/>
        <v>0</v>
      </c>
      <c r="AY57" s="64">
        <f t="shared" si="20"/>
        <v>0</v>
      </c>
      <c r="AZ57" s="64">
        <f t="shared" si="20"/>
        <v>0</v>
      </c>
      <c r="BA57" s="64">
        <f t="shared" si="20"/>
        <v>0</v>
      </c>
      <c r="BB57" s="64">
        <f t="shared" si="20"/>
        <v>0</v>
      </c>
      <c r="BC57" s="64">
        <f t="shared" si="20"/>
        <v>0</v>
      </c>
      <c r="BD57" s="64">
        <f t="shared" si="20"/>
        <v>0</v>
      </c>
      <c r="BE57" s="64">
        <f t="shared" si="20"/>
        <v>0</v>
      </c>
      <c r="BF57" s="64">
        <f t="shared" si="20"/>
        <v>0</v>
      </c>
      <c r="BG57" s="64">
        <f t="shared" si="20"/>
        <v>0</v>
      </c>
      <c r="BH57" s="64">
        <f t="shared" si="20"/>
        <v>0</v>
      </c>
      <c r="BI57" s="64">
        <f t="shared" si="20"/>
        <v>0</v>
      </c>
      <c r="BJ57" s="64">
        <f t="shared" si="20"/>
        <v>0</v>
      </c>
      <c r="BK57" s="64">
        <f t="shared" si="20"/>
        <v>0</v>
      </c>
      <c r="BL57" s="64">
        <f t="shared" si="20"/>
        <v>0</v>
      </c>
      <c r="BM57" s="64">
        <f t="shared" si="20"/>
        <v>0</v>
      </c>
    </row>
    <row r="58" spans="1:71" x14ac:dyDescent="0.35">
      <c r="C58" s="109"/>
    </row>
    <row r="59" spans="1:71" x14ac:dyDescent="0.35">
      <c r="B59" s="5"/>
      <c r="C59" s="107"/>
      <c r="D59" s="5"/>
      <c r="E59" s="5"/>
      <c r="F59" s="5"/>
      <c r="G59" s="5"/>
      <c r="H59" s="5"/>
      <c r="I59" s="5"/>
    </row>
    <row r="60" spans="1:71" x14ac:dyDescent="0.35">
      <c r="C60" s="109"/>
    </row>
  </sheetData>
  <mergeCells count="1">
    <mergeCell ref="F5:H5"/>
  </mergeCells>
  <conditionalFormatting sqref="F34:BN34">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F8146BFB-C03A-4B5F-8D2F-5B7FADBF040C}">
          <x14:formula1>
            <xm:f>Scenarios!#REF!</xm:f>
          </x14:formula1>
          <xm:sqref>F5:H5</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0941A-38A4-4403-B5D2-C5FD73C8FA5E}">
  <sheetPr codeName="Sheet19">
    <tabColor theme="0" tint="-0.249977111117893"/>
  </sheetPr>
  <dimension ref="A4:BS60"/>
  <sheetViews>
    <sheetView zoomScale="85" zoomScaleNormal="85" workbookViewId="0">
      <selection activeCell="E26" sqref="E26"/>
    </sheetView>
  </sheetViews>
  <sheetFormatPr defaultColWidth="8.6875" defaultRowHeight="12" x14ac:dyDescent="0.35"/>
  <cols>
    <col min="1" max="1" width="10.625" style="4" customWidth="1"/>
    <col min="2" max="2" width="38.87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144</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312908.40000000002</v>
      </c>
      <c r="E10" s="24">
        <f>IFERROR(E36+E43+E51+E54, 0)</f>
        <v>-85755.6</v>
      </c>
      <c r="F10" s="24">
        <f t="shared" ref="F10:AK10" si="4">IFERROR(F36+F43+F51, 0)</f>
        <v>6644.4000000000005</v>
      </c>
      <c r="G10" s="24">
        <f t="shared" si="4"/>
        <v>6644.4000000000005</v>
      </c>
      <c r="H10" s="24">
        <f t="shared" si="4"/>
        <v>6644.4000000000005</v>
      </c>
      <c r="I10" s="24">
        <f t="shared" si="4"/>
        <v>6644.4000000000005</v>
      </c>
      <c r="J10" s="24">
        <f t="shared" si="4"/>
        <v>6644.4000000000005</v>
      </c>
      <c r="K10" s="24">
        <f t="shared" si="4"/>
        <v>6644.4000000000005</v>
      </c>
      <c r="L10" s="24">
        <f>IFERROR(L36+L43+L51, 0)</f>
        <v>6644.4000000000005</v>
      </c>
      <c r="M10" s="24">
        <f t="shared" si="4"/>
        <v>6644.4000000000005</v>
      </c>
      <c r="N10" s="24">
        <f t="shared" si="4"/>
        <v>6644.4000000000005</v>
      </c>
      <c r="O10" s="24">
        <f t="shared" si="4"/>
        <v>6644.4000000000005</v>
      </c>
      <c r="P10" s="24">
        <f t="shared" si="4"/>
        <v>6644.4000000000005</v>
      </c>
      <c r="Q10" s="24">
        <f t="shared" si="4"/>
        <v>6644.4000000000005</v>
      </c>
      <c r="R10" s="24">
        <f t="shared" si="4"/>
        <v>6644.4000000000005</v>
      </c>
      <c r="S10" s="24">
        <f t="shared" si="4"/>
        <v>6644.4000000000005</v>
      </c>
      <c r="T10" s="24">
        <f t="shared" si="4"/>
        <v>6644.4000000000005</v>
      </c>
      <c r="U10" s="24">
        <f t="shared" si="4"/>
        <v>6644.4000000000005</v>
      </c>
      <c r="V10" s="24">
        <f t="shared" si="4"/>
        <v>6644.4000000000005</v>
      </c>
      <c r="W10" s="24">
        <f t="shared" si="4"/>
        <v>6644.4000000000005</v>
      </c>
      <c r="X10" s="24">
        <f t="shared" si="4"/>
        <v>6644.4000000000005</v>
      </c>
      <c r="Y10" s="24">
        <f t="shared" si="4"/>
        <v>6644.4000000000005</v>
      </c>
      <c r="Z10" s="24">
        <f t="shared" si="4"/>
        <v>6644.4000000000005</v>
      </c>
      <c r="AA10" s="24">
        <f t="shared" si="4"/>
        <v>6644.4000000000005</v>
      </c>
      <c r="AB10" s="24">
        <f t="shared" si="4"/>
        <v>6644.4000000000005</v>
      </c>
      <c r="AC10" s="24">
        <f t="shared" si="4"/>
        <v>6644.4000000000005</v>
      </c>
      <c r="AD10" s="24">
        <f t="shared" si="4"/>
        <v>6644.4000000000005</v>
      </c>
      <c r="AE10" s="24">
        <f t="shared" si="4"/>
        <v>6644.4000000000005</v>
      </c>
      <c r="AF10" s="24">
        <f t="shared" si="4"/>
        <v>6644.4000000000005</v>
      </c>
      <c r="AG10" s="24">
        <f t="shared" si="4"/>
        <v>6644.4000000000005</v>
      </c>
      <c r="AH10" s="24">
        <f t="shared" si="4"/>
        <v>6644.4000000000005</v>
      </c>
      <c r="AI10" s="24">
        <f t="shared" si="4"/>
        <v>6644.4000000000005</v>
      </c>
      <c r="AJ10" s="24">
        <f t="shared" si="4"/>
        <v>6644.4000000000005</v>
      </c>
      <c r="AK10" s="24">
        <f t="shared" si="4"/>
        <v>6644.4000000000005</v>
      </c>
      <c r="AL10" s="24">
        <f t="shared" ref="AL10:BM10" si="5">IFERROR(AL36+AL43+AL51, 0)</f>
        <v>6644.4000000000005</v>
      </c>
      <c r="AM10" s="24">
        <f t="shared" si="5"/>
        <v>6644.4000000000005</v>
      </c>
      <c r="AN10" s="24">
        <f t="shared" si="5"/>
        <v>6644.4000000000005</v>
      </c>
      <c r="AO10" s="24">
        <f t="shared" si="5"/>
        <v>6644.4000000000005</v>
      </c>
      <c r="AP10" s="24">
        <f t="shared" si="5"/>
        <v>6644.4000000000005</v>
      </c>
      <c r="AQ10" s="24">
        <f t="shared" si="5"/>
        <v>6644.4000000000005</v>
      </c>
      <c r="AR10" s="24">
        <f t="shared" si="5"/>
        <v>6644.4000000000005</v>
      </c>
      <c r="AS10" s="24">
        <f t="shared" si="5"/>
        <v>6644.4000000000005</v>
      </c>
      <c r="AT10" s="24">
        <f t="shared" si="5"/>
        <v>6644.4000000000005</v>
      </c>
      <c r="AU10" s="24">
        <f t="shared" si="5"/>
        <v>6644.4000000000005</v>
      </c>
      <c r="AV10" s="24">
        <f t="shared" si="5"/>
        <v>6644.4000000000005</v>
      </c>
      <c r="AW10" s="24">
        <f t="shared" si="5"/>
        <v>6644.4000000000005</v>
      </c>
      <c r="AX10" s="24">
        <f t="shared" si="5"/>
        <v>6644.4000000000005</v>
      </c>
      <c r="AY10" s="24">
        <f t="shared" si="5"/>
        <v>6644.4000000000005</v>
      </c>
      <c r="AZ10" s="24">
        <f t="shared" si="5"/>
        <v>6644.4000000000005</v>
      </c>
      <c r="BA10" s="24">
        <f t="shared" si="5"/>
        <v>6644.4000000000005</v>
      </c>
      <c r="BB10" s="24">
        <f t="shared" si="5"/>
        <v>6644.4000000000005</v>
      </c>
      <c r="BC10" s="24">
        <f t="shared" si="5"/>
        <v>6644.4000000000005</v>
      </c>
      <c r="BD10" s="24">
        <f t="shared" si="5"/>
        <v>6644.4000000000005</v>
      </c>
      <c r="BE10" s="24">
        <f t="shared" si="5"/>
        <v>6644.4000000000005</v>
      </c>
      <c r="BF10" s="24">
        <f t="shared" si="5"/>
        <v>6644.4000000000005</v>
      </c>
      <c r="BG10" s="24">
        <f t="shared" si="5"/>
        <v>6644.4000000000005</v>
      </c>
      <c r="BH10" s="24">
        <f t="shared" si="5"/>
        <v>6644.4000000000005</v>
      </c>
      <c r="BI10" s="24">
        <f t="shared" si="5"/>
        <v>6644.4000000000005</v>
      </c>
      <c r="BJ10" s="24">
        <f t="shared" si="5"/>
        <v>6644.4000000000005</v>
      </c>
      <c r="BK10" s="24">
        <f t="shared" si="5"/>
        <v>6644.4000000000005</v>
      </c>
      <c r="BL10" s="24">
        <f t="shared" si="5"/>
        <v>6644.4000000000005</v>
      </c>
      <c r="BM10" s="24">
        <f t="shared" si="5"/>
        <v>6644.4000000000005</v>
      </c>
    </row>
    <row r="11" spans="1:71" s="125" customFormat="1" x14ac:dyDescent="0.35">
      <c r="A11" s="22"/>
      <c r="B11" s="125" t="s">
        <v>93</v>
      </c>
      <c r="C11" s="126"/>
      <c r="E11" s="123">
        <f>IFERROR(E10+C11, 0)</f>
        <v>-85755.6</v>
      </c>
      <c r="F11" s="123">
        <f>IFERROR(F10+E11, 0)</f>
        <v>-79111.200000000012</v>
      </c>
      <c r="G11" s="123">
        <f>IFERROR(G10+F11, 0)</f>
        <v>-72466.800000000017</v>
      </c>
      <c r="H11" s="123">
        <f>IFERROR(H10+G11, 0)</f>
        <v>-65822.400000000023</v>
      </c>
      <c r="I11" s="123">
        <f t="shared" ref="I11:BM11" si="6">IFERROR(I10+H11, 0)</f>
        <v>-59178.000000000022</v>
      </c>
      <c r="J11" s="123">
        <f t="shared" si="6"/>
        <v>-52533.60000000002</v>
      </c>
      <c r="K11" s="123">
        <f t="shared" si="6"/>
        <v>-45889.200000000019</v>
      </c>
      <c r="L11" s="123">
        <f t="shared" si="6"/>
        <v>-39244.800000000017</v>
      </c>
      <c r="M11" s="123">
        <f t="shared" si="6"/>
        <v>-32600.400000000016</v>
      </c>
      <c r="N11" s="123">
        <f t="shared" si="6"/>
        <v>-25956.000000000015</v>
      </c>
      <c r="O11" s="123">
        <f t="shared" si="6"/>
        <v>-19311.600000000013</v>
      </c>
      <c r="P11" s="123">
        <f t="shared" si="6"/>
        <v>-12667.200000000012</v>
      </c>
      <c r="Q11" s="123">
        <f t="shared" si="6"/>
        <v>-6022.8000000000111</v>
      </c>
      <c r="R11" s="123">
        <f t="shared" si="6"/>
        <v>621.59999999998945</v>
      </c>
      <c r="S11" s="123">
        <f t="shared" si="6"/>
        <v>7265.99999999999</v>
      </c>
      <c r="T11" s="123">
        <f t="shared" si="6"/>
        <v>13910.399999999991</v>
      </c>
      <c r="U11" s="123">
        <f t="shared" si="6"/>
        <v>20554.799999999992</v>
      </c>
      <c r="V11" s="123">
        <f t="shared" si="6"/>
        <v>27199.199999999993</v>
      </c>
      <c r="W11" s="123">
        <f t="shared" si="6"/>
        <v>33843.599999999991</v>
      </c>
      <c r="X11" s="123">
        <f t="shared" si="6"/>
        <v>40487.999999999993</v>
      </c>
      <c r="Y11" s="123">
        <f t="shared" si="6"/>
        <v>47132.399999999994</v>
      </c>
      <c r="Z11" s="123">
        <f t="shared" si="6"/>
        <v>53776.799999999996</v>
      </c>
      <c r="AA11" s="123">
        <f t="shared" si="6"/>
        <v>60421.2</v>
      </c>
      <c r="AB11" s="123">
        <f t="shared" si="6"/>
        <v>67065.599999999991</v>
      </c>
      <c r="AC11" s="123">
        <f t="shared" si="6"/>
        <v>73709.999999999985</v>
      </c>
      <c r="AD11" s="123">
        <f t="shared" si="6"/>
        <v>80354.39999999998</v>
      </c>
      <c r="AE11" s="123">
        <f t="shared" si="6"/>
        <v>86998.799999999974</v>
      </c>
      <c r="AF11" s="123">
        <f t="shared" si="6"/>
        <v>93643.199999999968</v>
      </c>
      <c r="AG11" s="123">
        <f t="shared" si="6"/>
        <v>100287.59999999996</v>
      </c>
      <c r="AH11" s="123">
        <f t="shared" si="6"/>
        <v>106931.99999999996</v>
      </c>
      <c r="AI11" s="123">
        <f t="shared" si="6"/>
        <v>113576.39999999995</v>
      </c>
      <c r="AJ11" s="123">
        <f t="shared" si="6"/>
        <v>120220.79999999994</v>
      </c>
      <c r="AK11" s="123">
        <f t="shared" si="6"/>
        <v>126865.19999999994</v>
      </c>
      <c r="AL11" s="123">
        <f t="shared" si="6"/>
        <v>133509.59999999995</v>
      </c>
      <c r="AM11" s="123">
        <f t="shared" si="6"/>
        <v>140153.99999999994</v>
      </c>
      <c r="AN11" s="123">
        <f t="shared" si="6"/>
        <v>146798.39999999994</v>
      </c>
      <c r="AO11" s="123">
        <f t="shared" si="6"/>
        <v>153442.79999999993</v>
      </c>
      <c r="AP11" s="123">
        <f t="shared" si="6"/>
        <v>160087.19999999992</v>
      </c>
      <c r="AQ11" s="123">
        <f t="shared" si="6"/>
        <v>166731.59999999992</v>
      </c>
      <c r="AR11" s="123">
        <f t="shared" si="6"/>
        <v>173375.99999999991</v>
      </c>
      <c r="AS11" s="123">
        <f t="shared" si="6"/>
        <v>180020.39999999991</v>
      </c>
      <c r="AT11" s="123">
        <f t="shared" si="6"/>
        <v>186664.7999999999</v>
      </c>
      <c r="AU11" s="123">
        <f t="shared" si="6"/>
        <v>193309.1999999999</v>
      </c>
      <c r="AV11" s="123">
        <f t="shared" si="6"/>
        <v>199953.59999999989</v>
      </c>
      <c r="AW11" s="123">
        <f t="shared" si="6"/>
        <v>206597.99999999988</v>
      </c>
      <c r="AX11" s="123">
        <f t="shared" si="6"/>
        <v>213242.39999999988</v>
      </c>
      <c r="AY11" s="123">
        <f t="shared" si="6"/>
        <v>219886.79999999987</v>
      </c>
      <c r="AZ11" s="123">
        <f t="shared" si="6"/>
        <v>226531.19999999987</v>
      </c>
      <c r="BA11" s="123">
        <f t="shared" si="6"/>
        <v>233175.59999999986</v>
      </c>
      <c r="BB11" s="123">
        <f t="shared" si="6"/>
        <v>239819.99999999985</v>
      </c>
      <c r="BC11" s="123">
        <f t="shared" si="6"/>
        <v>246464.39999999985</v>
      </c>
      <c r="BD11" s="123">
        <f t="shared" si="6"/>
        <v>253108.79999999984</v>
      </c>
      <c r="BE11" s="123">
        <f t="shared" si="6"/>
        <v>259753.19999999984</v>
      </c>
      <c r="BF11" s="123">
        <f t="shared" si="6"/>
        <v>266397.59999999986</v>
      </c>
      <c r="BG11" s="123">
        <f t="shared" si="6"/>
        <v>273041.99999999988</v>
      </c>
      <c r="BH11" s="123">
        <f t="shared" si="6"/>
        <v>279686.39999999991</v>
      </c>
      <c r="BI11" s="123">
        <f t="shared" si="6"/>
        <v>286330.79999999993</v>
      </c>
      <c r="BJ11" s="123">
        <f t="shared" si="6"/>
        <v>292975.19999999995</v>
      </c>
      <c r="BK11" s="123">
        <f t="shared" si="6"/>
        <v>299619.59999999998</v>
      </c>
      <c r="BL11" s="123">
        <f t="shared" si="6"/>
        <v>306264</v>
      </c>
      <c r="BM11" s="123">
        <f t="shared" si="6"/>
        <v>312908.40000000002</v>
      </c>
      <c r="BN11" s="123"/>
      <c r="BO11" s="123"/>
      <c r="BP11" s="123"/>
      <c r="BQ11" s="123"/>
      <c r="BR11" s="123"/>
      <c r="BS11" s="123"/>
    </row>
    <row r="12" spans="1:71" s="41" customFormat="1" x14ac:dyDescent="0.35">
      <c r="B12" s="41" t="s">
        <v>94</v>
      </c>
      <c r="C12" s="104">
        <f>SUM(E12:BM12)</f>
        <v>-0.22582033498104725</v>
      </c>
      <c r="F12" s="42">
        <f>IRR(E10:F10,0)</f>
        <v>-0.92251934567538441</v>
      </c>
      <c r="G12" s="42">
        <f>IRR(E10:G10,0)</f>
        <v>-0.6802232565617673</v>
      </c>
      <c r="H12" s="42">
        <f>IRR(E10:H10,0)</f>
        <v>-0.48290771951060874</v>
      </c>
      <c r="I12" s="42">
        <f>IRR(E10:I10,0)</f>
        <v>-0.34597012703541918</v>
      </c>
      <c r="J12" s="42">
        <f>IRR(E10:J10,0)</f>
        <v>-0.25082593006391884</v>
      </c>
      <c r="K12" s="42">
        <f>IRR(E10:K10,0)</f>
        <v>-0.18294384096748084</v>
      </c>
      <c r="L12" s="42">
        <f>IRR(E10:L10,0)</f>
        <v>-0.1331056848972112</v>
      </c>
      <c r="M12" s="42">
        <f>IRR(E10:M10,0)</f>
        <v>-9.5554712813294307E-2</v>
      </c>
      <c r="N12" s="42">
        <f>IRR(E10:N10,0)</f>
        <v>-6.6619225069468491E-2</v>
      </c>
      <c r="O12" s="42">
        <f>IRR(E10:O10,0)</f>
        <v>-4.3888982240700813E-2</v>
      </c>
      <c r="P12" s="42">
        <f>IRR(E10:P10,0)</f>
        <v>-2.5735577041711699E-2</v>
      </c>
      <c r="Q12" s="42">
        <f>IRR(E10:Q10,0)</f>
        <v>-1.1029127866014066E-2</v>
      </c>
      <c r="R12" s="42">
        <f>IRR(E10:R10,0)</f>
        <v>1.0333663058954556E-3</v>
      </c>
      <c r="S12" s="42">
        <f>IRR(E10:S10,0)</f>
        <v>1.1034935610230612E-2</v>
      </c>
      <c r="T12" s="42">
        <f>IRR(E10:T10,0)</f>
        <v>1.9407043407598357E-2</v>
      </c>
      <c r="U12" s="42">
        <f>IRR(E10:U10,0)</f>
        <v>2.6474465771750832E-2</v>
      </c>
      <c r="V12" s="42">
        <f>IRR(E10:V10,0)</f>
        <v>3.248542284392042E-2</v>
      </c>
      <c r="W12" s="42">
        <f>IRR(E10:W10,0)</f>
        <v>3.7632237948630909E-2</v>
      </c>
      <c r="X12" s="42">
        <f>IRR(E10:X10,0)</f>
        <v>4.2065775579888109E-2</v>
      </c>
      <c r="Y12" s="42">
        <f>IRR(E10:Y10,0)</f>
        <v>4.5905708796835309E-2</v>
      </c>
      <c r="Z12" s="42">
        <f>IRR(E10:Z10,0)</f>
        <v>4.9247937584869561E-2</v>
      </c>
      <c r="AA12" s="42">
        <f>IRR(E10:AA10,0)</f>
        <v>5.2170027089362803E-2</v>
      </c>
      <c r="AB12" s="42">
        <f>IRR(E10:AB10,0)</f>
        <v>5.4735247642698992E-2</v>
      </c>
      <c r="AC12" s="42">
        <f>IRR(E10:AC10,0)</f>
        <v>5.6995612985335731E-2</v>
      </c>
      <c r="AD12" s="42">
        <f>IRR(E10:AD10,0)</f>
        <v>5.8994190983776118E-2</v>
      </c>
      <c r="AE12" s="42">
        <f>IRR(E10:AE10,0)</f>
        <v>6.0766879434826393E-2</v>
      </c>
      <c r="AF12" s="42">
        <f>IRR(E10:AF10,0)</f>
        <v>6.2343784008173975E-2</v>
      </c>
      <c r="AG12" s="42">
        <f>IRR(E10:AG10,0)</f>
        <v>6.3750297084641971E-2</v>
      </c>
      <c r="AH12" s="42">
        <f>IRR(E10:AH10,0)</f>
        <v>6.5007949486055372E-2</v>
      </c>
      <c r="AI12" s="111">
        <f>IRR(E10:AI10,1000)</f>
        <v>6.6135088156072053E-2</v>
      </c>
      <c r="AJ12" s="111">
        <f>IRR(E10:AJ10,0)</f>
        <v>6.714741929202761E-2</v>
      </c>
      <c r="AK12" s="111">
        <f>IRR(E10:AK10,0)</f>
        <v>6.805844661979088E-2</v>
      </c>
      <c r="AL12" s="111">
        <f>IRR(E10:AL10,0)</f>
        <v>6.8879827320089015E-2</v>
      </c>
      <c r="AM12" s="111">
        <f>IRR(E10:AM10,0)</f>
        <v>6.9621662824798758E-2</v>
      </c>
      <c r="AN12" s="42">
        <f>IRR(E10:AN10,0)</f>
        <v>7.0292737749080736E-2</v>
      </c>
      <c r="AO12" s="42">
        <f>IRR(E10:AO10,0)</f>
        <v>7.0900717261475288E-2</v>
      </c>
      <c r="AP12" s="42">
        <f>IRR(E10:AP10,0)</f>
        <v>7.1452310946778841E-2</v>
      </c>
      <c r="AQ12" s="42">
        <f>IRR(E10:AQ10,0)</f>
        <v>7.1953409501659849E-2</v>
      </c>
      <c r="AR12" s="42">
        <f>IRR(E10:AR10,0)</f>
        <v>7.2409199284568126E-2</v>
      </c>
      <c r="AS12" s="42">
        <f>IRR(E10:AS10,0)</f>
        <v>7.2824258720959101E-2</v>
      </c>
      <c r="AT12" s="42">
        <f>IRR(E10:AT10,0)</f>
        <v>7.3202639769756939E-2</v>
      </c>
      <c r="AU12" s="42">
        <f>IRR(E10:AU10,0)</f>
        <v>7.354793703372331E-2</v>
      </c>
      <c r="AV12" s="42">
        <f>IRR(E10:AV10,0)</f>
        <v>7.386334660493965E-2</v>
      </c>
      <c r="AW12" s="42">
        <f>IRR(E10:AW10,0)</f>
        <v>7.4151716347123697E-2</v>
      </c>
      <c r="AX12" s="42">
        <f>IRR(E10:AX10,0)</f>
        <v>7.4415589004772187E-2</v>
      </c>
      <c r="AY12" s="42">
        <f>IRR(E10:AY10,0)</f>
        <v>7.4657239283143939E-2</v>
      </c>
      <c r="AZ12" s="42">
        <f>IRR(E10:AZ10,0)</f>
        <v>7.487870583843792E-2</v>
      </c>
      <c r="BA12" s="42">
        <f>IRR(E10:BA10,0)</f>
        <v>7.5081818959338964E-2</v>
      </c>
      <c r="BB12" s="42">
        <f>IRR(E10:BB10,0)</f>
        <v>7.5268224587329957E-2</v>
      </c>
      <c r="BC12" s="42">
        <f>IRR(E10:BC10,0)</f>
        <v>7.5439405216378264E-2</v>
      </c>
      <c r="BD12" s="42">
        <f>IRR(E10:BD10,0)</f>
        <v>7.5596698124547945E-2</v>
      </c>
      <c r="BE12" s="42">
        <f>IRR(E10:BE10,0)</f>
        <v>7.5741311317679472E-2</v>
      </c>
      <c r="BF12" s="42">
        <f>IRR(E10:BF10,0)</f>
        <v>7.587433750556416E-2</v>
      </c>
      <c r="BG12" s="42">
        <f>IRR(E10:BG10,0)</f>
        <v>7.5996766381513092E-2</v>
      </c>
      <c r="BH12" s="42">
        <f>IRR(E10:BH10,0)</f>
        <v>7.61094954350785E-2</v>
      </c>
      <c r="BI12" s="42">
        <f>IRR(E10:BI10,0)</f>
        <v>7.6213339493351295E-2</v>
      </c>
      <c r="BJ12" s="42">
        <f>IRR(E10:BJ10,0)</f>
        <v>7.6309039157526293E-2</v>
      </c>
      <c r="BK12" s="42">
        <f>IRR(E10:BK10,0)</f>
        <v>7.6397268277302643E-2</v>
      </c>
      <c r="BL12" s="42">
        <f>IRR(E10:BL10,0)</f>
        <v>7.6478640585391888E-2</v>
      </c>
      <c r="BM12" s="42">
        <f>IRR(E10:BM10,0)</f>
        <v>7.6553715597241112E-2</v>
      </c>
      <c r="BN12" s="42"/>
      <c r="BO12" s="42"/>
      <c r="BP12" s="42"/>
      <c r="BQ12" s="42"/>
      <c r="BR12" s="42"/>
      <c r="BS12" s="42"/>
    </row>
    <row r="13" spans="1:71" s="23" customFormat="1" x14ac:dyDescent="0.35">
      <c r="A13" s="129"/>
      <c r="B13" s="23" t="s">
        <v>95</v>
      </c>
      <c r="C13" s="103">
        <f>SUM(E13:BM13)</f>
        <v>7013915.9999999981</v>
      </c>
      <c r="F13" s="23">
        <f>NPV(Scenarios!$Q$33, $E$10:F10)</f>
        <v>-79111.200000000012</v>
      </c>
      <c r="G13" s="23">
        <f>NPV(Scenarios!$Q$33, $E$10:G10)</f>
        <v>-72466.800000000017</v>
      </c>
      <c r="H13" s="23">
        <f>NPV(Scenarios!$Q$33, $E$10:H10)</f>
        <v>-65822.400000000023</v>
      </c>
      <c r="I13" s="23">
        <f>NPV(Scenarios!$Q$33, $E$10:I10)</f>
        <v>-59178.000000000022</v>
      </c>
      <c r="J13" s="23">
        <f>NPV(Scenarios!$Q$33, $E$10:J10)</f>
        <v>-52533.60000000002</v>
      </c>
      <c r="K13" s="23">
        <f>NPV(Scenarios!$Q$33, $E$10:K10)</f>
        <v>-45889.200000000019</v>
      </c>
      <c r="L13" s="23">
        <f>NPV(Scenarios!$Q$33, $E$10:L10)</f>
        <v>-39244.800000000017</v>
      </c>
      <c r="M13" s="23">
        <f>NPV(Scenarios!$Q$33, $E$10:M10)</f>
        <v>-32600.400000000016</v>
      </c>
      <c r="N13" s="23">
        <f>NPV(Scenarios!$Q$33, $E$10:N10)</f>
        <v>-25956.000000000015</v>
      </c>
      <c r="O13" s="23">
        <f>NPV(Scenarios!$Q$33, $E$10:O10)</f>
        <v>-19311.600000000013</v>
      </c>
      <c r="P13" s="23">
        <f>NPV(Scenarios!$Q$33, $E$10:P10)</f>
        <v>-12667.200000000012</v>
      </c>
      <c r="Q13" s="23">
        <f>NPV(Scenarios!$Q$33, $E$10:Q10)</f>
        <v>-6022.8000000000111</v>
      </c>
      <c r="R13" s="23">
        <f>NPV(Scenarios!$Q$33, $E$10:R10)</f>
        <v>621.59999999998945</v>
      </c>
      <c r="S13" s="23">
        <f>NPV(Scenarios!$Q$33, $E$10:S10)</f>
        <v>7265.99999999999</v>
      </c>
      <c r="T13" s="23">
        <f>NPV(Scenarios!$Q$33, $E$10:T10)</f>
        <v>13910.399999999991</v>
      </c>
      <c r="U13" s="23">
        <f>NPV(Scenarios!$Q$33, $E$10:U10)</f>
        <v>20554.799999999992</v>
      </c>
      <c r="V13" s="23">
        <f>NPV(Scenarios!$Q$33, $E$10:V10)</f>
        <v>27199.199999999993</v>
      </c>
      <c r="W13" s="23">
        <f>NPV(Scenarios!$Q$33, $E$10:W10)</f>
        <v>33843.599999999991</v>
      </c>
      <c r="X13" s="23">
        <f>NPV(Scenarios!$Q$33, $E$10:X10)</f>
        <v>40487.999999999993</v>
      </c>
      <c r="Y13" s="23">
        <f>NPV(Scenarios!$Q$33, $E$10:Y10)</f>
        <v>47132.399999999994</v>
      </c>
      <c r="Z13" s="23">
        <f>NPV(Scenarios!$Q$33, $E$10:Z10)</f>
        <v>53776.799999999996</v>
      </c>
      <c r="AA13" s="23">
        <f>NPV(Scenarios!$Q$33, $E$10:AA10)</f>
        <v>60421.2</v>
      </c>
      <c r="AB13" s="23">
        <f>NPV(Scenarios!$Q$33, $E$10:AB10)</f>
        <v>67065.599999999991</v>
      </c>
      <c r="AC13" s="23">
        <f>NPV(Scenarios!$Q$33, $E$10:AC10)</f>
        <v>73709.999999999985</v>
      </c>
      <c r="AD13" s="23">
        <f>NPV(Scenarios!$Q$33, $E$10:AD10)</f>
        <v>80354.39999999998</v>
      </c>
      <c r="AE13" s="23">
        <f>NPV(Scenarios!$Q$33, $E$10:AE10)</f>
        <v>86998.799999999974</v>
      </c>
      <c r="AF13" s="23">
        <f>NPV(Scenarios!$Q$33, $E$10:AF10)</f>
        <v>93643.199999999968</v>
      </c>
      <c r="AG13" s="23">
        <f>NPV(Scenarios!$Q$33, $E$10:AG10)</f>
        <v>100287.59999999996</v>
      </c>
      <c r="AH13" s="23">
        <f>NPV(Scenarios!$Q$33, $E$10:AH10)</f>
        <v>106931.99999999996</v>
      </c>
      <c r="AI13" s="23">
        <f>NPV(Scenarios!$Q$33, $E$10:AI10)</f>
        <v>113576.39999999995</v>
      </c>
      <c r="AJ13" s="23">
        <f>NPV(Scenarios!$Q$33, $E$10:AJ10)</f>
        <v>120220.79999999994</v>
      </c>
      <c r="AK13" s="23">
        <f>NPV(Scenarios!$Q$33, $E$10:AK10)</f>
        <v>126865.19999999994</v>
      </c>
      <c r="AL13" s="23">
        <f>NPV(Scenarios!$Q$33, $E$10:AL10)</f>
        <v>133509.59999999995</v>
      </c>
      <c r="AM13" s="23">
        <f>NPV(Scenarios!$Q$33, $E$10:AM10)</f>
        <v>140153.99999999994</v>
      </c>
      <c r="AN13" s="23">
        <f>NPV(Scenarios!$Q$33, $E$10:AN10)</f>
        <v>146798.39999999994</v>
      </c>
      <c r="AO13" s="23">
        <f>NPV(Scenarios!$Q$33, $E$10:AO10)</f>
        <v>153442.79999999993</v>
      </c>
      <c r="AP13" s="23">
        <f>NPV(Scenarios!$Q$33, $E$10:AP10)</f>
        <v>160087.19999999992</v>
      </c>
      <c r="AQ13" s="23">
        <f>NPV(Scenarios!$Q$33, $E$10:AQ10)</f>
        <v>166731.59999999992</v>
      </c>
      <c r="AR13" s="23">
        <f>NPV(Scenarios!$Q$33, $E$10:AR10)</f>
        <v>173375.99999999991</v>
      </c>
      <c r="AS13" s="23">
        <f>NPV(Scenarios!$Q$33, $E$10:AS10)</f>
        <v>180020.39999999991</v>
      </c>
      <c r="AT13" s="23">
        <f>NPV(Scenarios!$Q$33, $E$10:AT10)</f>
        <v>186664.7999999999</v>
      </c>
      <c r="AU13" s="23">
        <f>NPV(Scenarios!$Q$33, $E$10:AU10)</f>
        <v>193309.1999999999</v>
      </c>
      <c r="AV13" s="23">
        <f>NPV(Scenarios!$Q$33, $E$10:AV10)</f>
        <v>199953.59999999989</v>
      </c>
      <c r="AW13" s="23">
        <f>NPV(Scenarios!$Q$33, $E$10:AW10)</f>
        <v>206597.99999999988</v>
      </c>
      <c r="AX13" s="23">
        <f>NPV(Scenarios!$Q$33, $E$10:AX10)</f>
        <v>213242.39999999988</v>
      </c>
      <c r="AY13" s="23">
        <f>NPV(Scenarios!$Q$33, $E$10:AY10)</f>
        <v>219886.79999999987</v>
      </c>
      <c r="AZ13" s="23">
        <f>NPV(Scenarios!$Q$33, $E$10:AZ10)</f>
        <v>226531.19999999987</v>
      </c>
      <c r="BA13" s="23">
        <f>NPV(Scenarios!$Q$33, $E$10:BA10)</f>
        <v>233175.59999999986</v>
      </c>
      <c r="BB13" s="23">
        <f>NPV(Scenarios!$Q$33, $E$10:BB10)</f>
        <v>239819.99999999985</v>
      </c>
      <c r="BC13" s="23">
        <f>NPV(Scenarios!$Q$33, $E$10:BC10)</f>
        <v>246464.39999999985</v>
      </c>
      <c r="BD13" s="23">
        <f>NPV(Scenarios!$Q$33, $E$10:BD10)</f>
        <v>253108.79999999984</v>
      </c>
      <c r="BE13" s="23">
        <f>NPV(Scenarios!$Q$33, $E$10:BE10)</f>
        <v>259753.19999999984</v>
      </c>
      <c r="BF13" s="23">
        <f>NPV(Scenarios!$Q$33, $E$10:BF10)</f>
        <v>266397.59999999986</v>
      </c>
      <c r="BG13" s="23">
        <f>NPV(Scenarios!$Q$33, $E$10:BG10)</f>
        <v>273041.99999999988</v>
      </c>
      <c r="BH13" s="23">
        <f>NPV(Scenarios!$Q$33, $E$10:BH10)</f>
        <v>279686.39999999991</v>
      </c>
      <c r="BI13" s="23">
        <f>NPV(Scenarios!$Q$33, $E$10:BI10)</f>
        <v>286330.79999999993</v>
      </c>
      <c r="BJ13" s="23">
        <f>NPV(Scenarios!$Q$33, $E$10:BJ10)</f>
        <v>292975.19999999995</v>
      </c>
      <c r="BK13" s="23">
        <f>NPV(Scenarios!$Q$33, $E$10:BK10)</f>
        <v>299619.59999999998</v>
      </c>
      <c r="BL13" s="23">
        <f>NPV(Scenarios!$Q$33, $E$10:BL10)</f>
        <v>306264</v>
      </c>
      <c r="BM13" s="23">
        <f>NPV(Scenarios!$Q$33, $E$10:BM10)</f>
        <v>312908.40000000002</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4550.5999999999985</v>
      </c>
      <c r="D16" s="113"/>
      <c r="E16" s="113">
        <f>HLOOKUP($F$5, Scenarios!$G$7:$AD$27, MATCH($B$16, Scenarios!$C$7:$C$28, FALSE), FALSE)</f>
        <v>74.599999999999994</v>
      </c>
      <c r="F16" s="113">
        <f>HLOOKUP($F$5, Scenarios!$G$7:$AD$27, MATCH($B$16, Scenarios!$C$7:$C$28, FALSE), FALSE)</f>
        <v>74.599999999999994</v>
      </c>
      <c r="G16" s="113">
        <f>HLOOKUP($F$5, Scenarios!$G$7:$AD$27, MATCH($B$16, Scenarios!$C$7:$C$28, FALSE), FALSE)</f>
        <v>74.599999999999994</v>
      </c>
      <c r="H16" s="113">
        <f>HLOOKUP($F$5, Scenarios!$G$7:$AD$27, MATCH($B$16, Scenarios!$C$7:$C$28, FALSE), FALSE)</f>
        <v>74.599999999999994</v>
      </c>
      <c r="I16" s="113">
        <f>HLOOKUP($F$5, Scenarios!$G$7:$AD$27, MATCH($B$16, Scenarios!$C$7:$C$28, FALSE), FALSE)</f>
        <v>74.599999999999994</v>
      </c>
      <c r="J16" s="113">
        <f>HLOOKUP($F$5, Scenarios!$G$7:$AD$27, MATCH($B$16, Scenarios!$C$7:$C$28, FALSE), FALSE)</f>
        <v>74.599999999999994</v>
      </c>
      <c r="K16" s="113">
        <f>HLOOKUP($F$5, Scenarios!$G$7:$AD$27, MATCH($B$16, Scenarios!$C$7:$C$28, FALSE), FALSE)</f>
        <v>74.599999999999994</v>
      </c>
      <c r="L16" s="113">
        <f>HLOOKUP($F$5, Scenarios!$G$7:$AD$27, MATCH($B$16, Scenarios!$C$7:$C$28, FALSE), FALSE)</f>
        <v>74.599999999999994</v>
      </c>
      <c r="M16" s="113">
        <f>HLOOKUP($F$5, Scenarios!$G$7:$AD$27, MATCH($B$16, Scenarios!$C$7:$C$28, FALSE), FALSE)</f>
        <v>74.599999999999994</v>
      </c>
      <c r="N16" s="113">
        <f>HLOOKUP($F$5, Scenarios!$G$7:$AD$27, MATCH($B$16, Scenarios!$C$7:$C$28, FALSE), FALSE)</f>
        <v>74.599999999999994</v>
      </c>
      <c r="O16" s="113">
        <f>HLOOKUP($F$5, Scenarios!$G$7:$AD$27, MATCH($B$16, Scenarios!$C$7:$C$28, FALSE), FALSE)</f>
        <v>74.599999999999994</v>
      </c>
      <c r="P16" s="113">
        <f>HLOOKUP($F$5, Scenarios!$G$7:$AD$27, MATCH($B$16, Scenarios!$C$7:$C$28, FALSE), FALSE)</f>
        <v>74.599999999999994</v>
      </c>
      <c r="Q16" s="113">
        <f>HLOOKUP($F$5, Scenarios!$G$7:$AD$27, MATCH($B$16, Scenarios!$C$7:$C$28, FALSE), FALSE)</f>
        <v>74.599999999999994</v>
      </c>
      <c r="R16" s="113">
        <f>HLOOKUP($F$5, Scenarios!$G$7:$AD$27, MATCH($B$16, Scenarios!$C$7:$C$28, FALSE), FALSE)</f>
        <v>74.599999999999994</v>
      </c>
      <c r="S16" s="113">
        <f>HLOOKUP($F$5, Scenarios!$G$7:$AD$27, MATCH($B$16, Scenarios!$C$7:$C$28, FALSE), FALSE)</f>
        <v>74.599999999999994</v>
      </c>
      <c r="T16" s="113">
        <f>HLOOKUP($F$5, Scenarios!$G$7:$AD$27, MATCH($B$16, Scenarios!$C$7:$C$28, FALSE), FALSE)</f>
        <v>74.599999999999994</v>
      </c>
      <c r="U16" s="113">
        <f>HLOOKUP($F$5, Scenarios!$G$7:$AD$27, MATCH($B$16, Scenarios!$C$7:$C$28, FALSE), FALSE)</f>
        <v>74.599999999999994</v>
      </c>
      <c r="V16" s="113">
        <f>HLOOKUP($F$5, Scenarios!$G$7:$AD$27, MATCH($B$16, Scenarios!$C$7:$C$28, FALSE), FALSE)</f>
        <v>74.599999999999994</v>
      </c>
      <c r="W16" s="113">
        <f>HLOOKUP($F$5, Scenarios!$G$7:$AD$27, MATCH($B$16, Scenarios!$C$7:$C$28, FALSE), FALSE)</f>
        <v>74.599999999999994</v>
      </c>
      <c r="X16" s="113">
        <f>HLOOKUP($F$5, Scenarios!$G$7:$AD$27, MATCH($B$16, Scenarios!$C$7:$C$28, FALSE), FALSE)</f>
        <v>74.599999999999994</v>
      </c>
      <c r="Y16" s="113">
        <f>HLOOKUP($F$5, Scenarios!$G$7:$AD$27, MATCH($B$16, Scenarios!$C$7:$C$28, FALSE), FALSE)</f>
        <v>74.599999999999994</v>
      </c>
      <c r="Z16" s="113">
        <f>HLOOKUP($F$5, Scenarios!$G$7:$AD$27, MATCH($B$16, Scenarios!$C$7:$C$28, FALSE), FALSE)</f>
        <v>74.599999999999994</v>
      </c>
      <c r="AA16" s="113">
        <f>HLOOKUP($F$5, Scenarios!$G$7:$AD$27, MATCH($B$16, Scenarios!$C$7:$C$28, FALSE), FALSE)</f>
        <v>74.599999999999994</v>
      </c>
      <c r="AB16" s="113">
        <f>HLOOKUP($F$5, Scenarios!$G$7:$AD$27, MATCH($B$16, Scenarios!$C$7:$C$28, FALSE), FALSE)</f>
        <v>74.599999999999994</v>
      </c>
      <c r="AC16" s="113">
        <f>HLOOKUP($F$5, Scenarios!$G$7:$AD$27, MATCH($B$16, Scenarios!$C$7:$C$28, FALSE), FALSE)</f>
        <v>74.599999999999994</v>
      </c>
      <c r="AD16" s="113">
        <f>HLOOKUP($F$5, Scenarios!$G$7:$AD$27, MATCH($B$16, Scenarios!$C$7:$C$28, FALSE), FALSE)</f>
        <v>74.599999999999994</v>
      </c>
      <c r="AE16" s="113">
        <f>HLOOKUP($F$5, Scenarios!$G$7:$AD$27, MATCH($B$16, Scenarios!$C$7:$C$28, FALSE), FALSE)</f>
        <v>74.599999999999994</v>
      </c>
      <c r="AF16" s="113">
        <f>HLOOKUP($F$5, Scenarios!$G$7:$AD$27, MATCH($B$16, Scenarios!$C$7:$C$28, FALSE), FALSE)</f>
        <v>74.599999999999994</v>
      </c>
      <c r="AG16" s="113">
        <f>HLOOKUP($F$5, Scenarios!$G$7:$AD$27, MATCH($B$16, Scenarios!$C$7:$C$28, FALSE), FALSE)</f>
        <v>74.599999999999994</v>
      </c>
      <c r="AH16" s="113">
        <f>HLOOKUP($F$5, Scenarios!$G$7:$AD$27, MATCH($B$16, Scenarios!$C$7:$C$28, FALSE), FALSE)</f>
        <v>74.599999999999994</v>
      </c>
      <c r="AI16" s="113">
        <f>HLOOKUP($F$5, Scenarios!$G$7:$AD$27, MATCH($B$16, Scenarios!$C$7:$C$28, FALSE), FALSE)</f>
        <v>74.599999999999994</v>
      </c>
      <c r="AJ16" s="113">
        <f>HLOOKUP($F$5, Scenarios!$G$7:$AD$27, MATCH($B$16, Scenarios!$C$7:$C$28, FALSE), FALSE)</f>
        <v>74.599999999999994</v>
      </c>
      <c r="AK16" s="113">
        <f>HLOOKUP($F$5, Scenarios!$G$7:$AD$27, MATCH($B$16, Scenarios!$C$7:$C$28, FALSE), FALSE)</f>
        <v>74.599999999999994</v>
      </c>
      <c r="AL16" s="113">
        <f>HLOOKUP($F$5, Scenarios!$G$7:$AD$27, MATCH($B$16, Scenarios!$C$7:$C$28, FALSE), FALSE)</f>
        <v>74.599999999999994</v>
      </c>
      <c r="AM16" s="113">
        <f>HLOOKUP($F$5, Scenarios!$G$7:$AD$27, MATCH($B$16, Scenarios!$C$7:$C$28, FALSE), FALSE)</f>
        <v>74.599999999999994</v>
      </c>
      <c r="AN16" s="113">
        <f>HLOOKUP($F$5, Scenarios!$G$7:$AD$27, MATCH($B$16, Scenarios!$C$7:$C$28, FALSE), FALSE)</f>
        <v>74.599999999999994</v>
      </c>
      <c r="AO16" s="113">
        <f>HLOOKUP($F$5, Scenarios!$G$7:$AD$27, MATCH($B$16, Scenarios!$C$7:$C$28, FALSE), FALSE)</f>
        <v>74.599999999999994</v>
      </c>
      <c r="AP16" s="113">
        <f>HLOOKUP($F$5, Scenarios!$G$7:$AD$27, MATCH($B$16, Scenarios!$C$7:$C$28, FALSE), FALSE)</f>
        <v>74.599999999999994</v>
      </c>
      <c r="AQ16" s="113">
        <f>HLOOKUP($F$5, Scenarios!$G$7:$AD$27, MATCH($B$16, Scenarios!$C$7:$C$28, FALSE), FALSE)</f>
        <v>74.599999999999994</v>
      </c>
      <c r="AR16" s="113">
        <f>HLOOKUP($F$5, Scenarios!$G$7:$AD$27, MATCH($B$16, Scenarios!$C$7:$C$28, FALSE), FALSE)</f>
        <v>74.599999999999994</v>
      </c>
      <c r="AS16" s="113">
        <f>HLOOKUP($F$5, Scenarios!$G$7:$AD$27, MATCH($B$16, Scenarios!$C$7:$C$28, FALSE), FALSE)</f>
        <v>74.599999999999994</v>
      </c>
      <c r="AT16" s="113">
        <f>HLOOKUP($F$5, Scenarios!$G$7:$AD$27, MATCH($B$16, Scenarios!$C$7:$C$28, FALSE), FALSE)</f>
        <v>74.599999999999994</v>
      </c>
      <c r="AU16" s="113">
        <f>HLOOKUP($F$5, Scenarios!$G$7:$AD$27, MATCH($B$16, Scenarios!$C$7:$C$28, FALSE), FALSE)</f>
        <v>74.599999999999994</v>
      </c>
      <c r="AV16" s="113">
        <f>HLOOKUP($F$5, Scenarios!$G$7:$AD$27, MATCH($B$16, Scenarios!$C$7:$C$28, FALSE), FALSE)</f>
        <v>74.599999999999994</v>
      </c>
      <c r="AW16" s="113">
        <f>HLOOKUP($F$5, Scenarios!$G$7:$AD$27, MATCH($B$16, Scenarios!$C$7:$C$28, FALSE), FALSE)</f>
        <v>74.599999999999994</v>
      </c>
      <c r="AX16" s="113">
        <f>HLOOKUP($F$5, Scenarios!$G$7:$AD$27, MATCH($B$16, Scenarios!$C$7:$C$28, FALSE), FALSE)</f>
        <v>74.599999999999994</v>
      </c>
      <c r="AY16" s="113">
        <f>HLOOKUP($F$5, Scenarios!$G$7:$AD$27, MATCH($B$16, Scenarios!$C$7:$C$28, FALSE), FALSE)</f>
        <v>74.599999999999994</v>
      </c>
      <c r="AZ16" s="113">
        <f>HLOOKUP($F$5, Scenarios!$G$7:$AD$27, MATCH($B$16, Scenarios!$C$7:$C$28, FALSE), FALSE)</f>
        <v>74.599999999999994</v>
      </c>
      <c r="BA16" s="113">
        <f>HLOOKUP($F$5, Scenarios!$G$7:$AD$27, MATCH($B$16, Scenarios!$C$7:$C$28, FALSE), FALSE)</f>
        <v>74.599999999999994</v>
      </c>
      <c r="BB16" s="113">
        <f>HLOOKUP($F$5, Scenarios!$G$7:$AD$27, MATCH($B$16, Scenarios!$C$7:$C$28, FALSE), FALSE)</f>
        <v>74.599999999999994</v>
      </c>
      <c r="BC16" s="113">
        <f>HLOOKUP($F$5, Scenarios!$G$7:$AD$27, MATCH($B$16, Scenarios!$C$7:$C$28, FALSE), FALSE)</f>
        <v>74.599999999999994</v>
      </c>
      <c r="BD16" s="113">
        <f>HLOOKUP($F$5, Scenarios!$G$7:$AD$27, MATCH($B$16, Scenarios!$C$7:$C$28, FALSE), FALSE)</f>
        <v>74.599999999999994</v>
      </c>
      <c r="BE16" s="113">
        <f>HLOOKUP($F$5, Scenarios!$G$7:$AD$27, MATCH($B$16, Scenarios!$C$7:$C$28, FALSE), FALSE)</f>
        <v>74.599999999999994</v>
      </c>
      <c r="BF16" s="113">
        <f>HLOOKUP($F$5, Scenarios!$G$7:$AD$27, MATCH($B$16, Scenarios!$C$7:$C$28, FALSE), FALSE)</f>
        <v>74.599999999999994</v>
      </c>
      <c r="BG16" s="113">
        <f>HLOOKUP($F$5, Scenarios!$G$7:$AD$27, MATCH($B$16, Scenarios!$C$7:$C$28, FALSE), FALSE)</f>
        <v>74.599999999999994</v>
      </c>
      <c r="BH16" s="113">
        <f>HLOOKUP($F$5, Scenarios!$G$7:$AD$27, MATCH($B$16, Scenarios!$C$7:$C$28, FALSE), FALSE)</f>
        <v>74.599999999999994</v>
      </c>
      <c r="BI16" s="113">
        <f>HLOOKUP($F$5, Scenarios!$G$7:$AD$27, MATCH($B$16, Scenarios!$C$7:$C$28, FALSE), FALSE)</f>
        <v>74.599999999999994</v>
      </c>
      <c r="BJ16" s="113">
        <f>HLOOKUP($F$5, Scenarios!$G$7:$AD$27, MATCH($B$16, Scenarios!$C$7:$C$28, FALSE), FALSE)</f>
        <v>74.599999999999994</v>
      </c>
      <c r="BK16" s="113">
        <f>HLOOKUP($F$5, Scenarios!$G$7:$AD$27, MATCH($B$16, Scenarios!$C$7:$C$28, FALSE), FALSE)</f>
        <v>74.599999999999994</v>
      </c>
      <c r="BL16" s="113">
        <f>HLOOKUP($F$5, Scenarios!$G$7:$AD$27, MATCH($B$16, Scenarios!$C$7:$C$28, FALSE), FALSE)</f>
        <v>74.599999999999994</v>
      </c>
      <c r="BM16" s="113">
        <f>HLOOKUP($F$5, Scenarios!$G$7:$AD$27, MATCH($B$16, Scenarios!$C$7:$C$28, FALSE), FALSE)</f>
        <v>74.599999999999994</v>
      </c>
    </row>
    <row r="17" spans="1:71" x14ac:dyDescent="0.35">
      <c r="B17" s="4" t="s">
        <v>99</v>
      </c>
      <c r="C17" s="107">
        <f>SUM(E17:BM17)</f>
        <v>4365.6480000000065</v>
      </c>
      <c r="D17" s="5"/>
      <c r="E17" s="5">
        <f>HLOOKUP($F$5, Scenarios!$G$7:$AD$27, MATCH($B$17, Scenarios!$C$7:$C$28, FALSE), FALSE)</f>
        <v>71.567999999999998</v>
      </c>
      <c r="F17" s="5">
        <f>HLOOKUP($F$5, Scenarios!$G$7:$AD$27, MATCH($B$17, Scenarios!$C$7:$C$28, FALSE), FALSE)</f>
        <v>71.567999999999998</v>
      </c>
      <c r="G17" s="5">
        <f>HLOOKUP($F$5, Scenarios!$G$7:$AD$27, MATCH($B$17, Scenarios!$C$7:$C$28, FALSE), FALSE)</f>
        <v>71.567999999999998</v>
      </c>
      <c r="H17" s="5">
        <f>HLOOKUP($F$5, Scenarios!$G$7:$AD$27, MATCH($B$17, Scenarios!$C$7:$C$28, FALSE), FALSE)</f>
        <v>71.567999999999998</v>
      </c>
      <c r="I17" s="5">
        <f>HLOOKUP($F$5, Scenarios!$G$7:$AD$27, MATCH($B$17, Scenarios!$C$7:$C$28, FALSE), FALSE)</f>
        <v>71.567999999999998</v>
      </c>
      <c r="J17" s="5">
        <f>HLOOKUP($F$5, Scenarios!$G$7:$AD$27, MATCH($B$17, Scenarios!$C$7:$C$28, FALSE), FALSE)</f>
        <v>71.567999999999998</v>
      </c>
      <c r="K17" s="5">
        <f>HLOOKUP($F$5, Scenarios!$G$7:$AD$27, MATCH($B$17, Scenarios!$C$7:$C$28, FALSE), FALSE)</f>
        <v>71.567999999999998</v>
      </c>
      <c r="L17" s="5">
        <f>HLOOKUP($F$5, Scenarios!$G$7:$AD$27, MATCH($B$17, Scenarios!$C$7:$C$28, FALSE), FALSE)</f>
        <v>71.567999999999998</v>
      </c>
      <c r="M17" s="5">
        <f>HLOOKUP($F$5, Scenarios!$G$7:$AD$27, MATCH($B$17, Scenarios!$C$7:$C$28, FALSE), FALSE)</f>
        <v>71.567999999999998</v>
      </c>
      <c r="N17" s="5">
        <f>HLOOKUP($F$5, Scenarios!$G$7:$AD$27, MATCH($B$17, Scenarios!$C$7:$C$28, FALSE), FALSE)</f>
        <v>71.567999999999998</v>
      </c>
      <c r="O17" s="5">
        <f>HLOOKUP($F$5, Scenarios!$G$7:$AD$27, MATCH($B$17, Scenarios!$C$7:$C$28, FALSE), FALSE)</f>
        <v>71.567999999999998</v>
      </c>
      <c r="P17" s="5">
        <f>HLOOKUP($F$5, Scenarios!$G$7:$AD$27, MATCH($B$17, Scenarios!$C$7:$C$28, FALSE), FALSE)</f>
        <v>71.567999999999998</v>
      </c>
      <c r="Q17" s="5">
        <f>HLOOKUP($F$5, Scenarios!$G$7:$AD$27, MATCH($B$17, Scenarios!$C$7:$C$28, FALSE), FALSE)</f>
        <v>71.567999999999998</v>
      </c>
      <c r="R17" s="5">
        <f>HLOOKUP($F$5, Scenarios!$G$7:$AD$27, MATCH($B$17, Scenarios!$C$7:$C$28, FALSE), FALSE)</f>
        <v>71.567999999999998</v>
      </c>
      <c r="S17" s="5">
        <f>HLOOKUP($F$5, Scenarios!$G$7:$AD$27, MATCH($B$17, Scenarios!$C$7:$C$28, FALSE), FALSE)</f>
        <v>71.567999999999998</v>
      </c>
      <c r="T17" s="5">
        <f>HLOOKUP($F$5, Scenarios!$G$7:$AD$27, MATCH($B$17, Scenarios!$C$7:$C$28, FALSE), FALSE)</f>
        <v>71.567999999999998</v>
      </c>
      <c r="U17" s="5">
        <f>HLOOKUP($F$5, Scenarios!$G$7:$AD$27, MATCH($B$17, Scenarios!$C$7:$C$28, FALSE), FALSE)</f>
        <v>71.567999999999998</v>
      </c>
      <c r="V17" s="5">
        <f>HLOOKUP($F$5, Scenarios!$G$7:$AD$27, MATCH($B$17, Scenarios!$C$7:$C$28, FALSE), FALSE)</f>
        <v>71.567999999999998</v>
      </c>
      <c r="W17" s="5">
        <f>HLOOKUP($F$5, Scenarios!$G$7:$AD$27, MATCH($B$17, Scenarios!$C$7:$C$28, FALSE), FALSE)</f>
        <v>71.567999999999998</v>
      </c>
      <c r="X17" s="5">
        <f>HLOOKUP($F$5, Scenarios!$G$7:$AD$27, MATCH($B$17, Scenarios!$C$7:$C$28, FALSE), FALSE)</f>
        <v>71.567999999999998</v>
      </c>
      <c r="Y17" s="5">
        <f>HLOOKUP($F$5, Scenarios!$G$7:$AD$27, MATCH($B$17, Scenarios!$C$7:$C$28, FALSE), FALSE)</f>
        <v>71.567999999999998</v>
      </c>
      <c r="Z17" s="5">
        <f>HLOOKUP($F$5, Scenarios!$G$7:$AD$27, MATCH($B$17, Scenarios!$C$7:$C$28, FALSE), FALSE)</f>
        <v>71.567999999999998</v>
      </c>
      <c r="AA17" s="5">
        <f>HLOOKUP($F$5, Scenarios!$G$7:$AD$27, MATCH($B$17, Scenarios!$C$7:$C$28, FALSE), FALSE)</f>
        <v>71.567999999999998</v>
      </c>
      <c r="AB17" s="5">
        <f>HLOOKUP($F$5, Scenarios!$G$7:$AD$27, MATCH($B$17, Scenarios!$C$7:$C$28, FALSE), FALSE)</f>
        <v>71.567999999999998</v>
      </c>
      <c r="AC17" s="5">
        <f>HLOOKUP($F$5, Scenarios!$G$7:$AD$27, MATCH($B$17, Scenarios!$C$7:$C$28, FALSE), FALSE)</f>
        <v>71.567999999999998</v>
      </c>
      <c r="AD17" s="5">
        <f>HLOOKUP($F$5, Scenarios!$G$7:$AD$27, MATCH($B$17, Scenarios!$C$7:$C$28, FALSE), FALSE)</f>
        <v>71.567999999999998</v>
      </c>
      <c r="AE17" s="5">
        <f>HLOOKUP($F$5, Scenarios!$G$7:$AD$27, MATCH($B$17, Scenarios!$C$7:$C$28, FALSE), FALSE)</f>
        <v>71.567999999999998</v>
      </c>
      <c r="AF17" s="5">
        <f>HLOOKUP($F$5, Scenarios!$G$7:$AD$27, MATCH($B$17, Scenarios!$C$7:$C$28, FALSE), FALSE)</f>
        <v>71.567999999999998</v>
      </c>
      <c r="AG17" s="5">
        <f>HLOOKUP($F$5, Scenarios!$G$7:$AD$27, MATCH($B$17, Scenarios!$C$7:$C$28, FALSE), FALSE)</f>
        <v>71.567999999999998</v>
      </c>
      <c r="AH17" s="5">
        <f>HLOOKUP($F$5, Scenarios!$G$7:$AD$27, MATCH($B$17, Scenarios!$C$7:$C$28, FALSE), FALSE)</f>
        <v>71.567999999999998</v>
      </c>
      <c r="AI17" s="5">
        <f>HLOOKUP($F$5, Scenarios!$G$7:$AD$27, MATCH($B$17, Scenarios!$C$7:$C$28, FALSE), FALSE)</f>
        <v>71.567999999999998</v>
      </c>
      <c r="AJ17" s="5">
        <f>HLOOKUP($F$5, Scenarios!$G$7:$AD$27, MATCH($B$17, Scenarios!$C$7:$C$28, FALSE), FALSE)</f>
        <v>71.567999999999998</v>
      </c>
      <c r="AK17" s="5">
        <f>HLOOKUP($F$5, Scenarios!$G$7:$AD$27, MATCH($B$17, Scenarios!$C$7:$C$28, FALSE), FALSE)</f>
        <v>71.567999999999998</v>
      </c>
      <c r="AL17" s="5">
        <f>HLOOKUP($F$5, Scenarios!$G$7:$AD$27, MATCH($B$17, Scenarios!$C$7:$C$28, FALSE), FALSE)</f>
        <v>71.567999999999998</v>
      </c>
      <c r="AM17" s="5">
        <f>HLOOKUP($F$5, Scenarios!$G$7:$AD$27, MATCH($B$17, Scenarios!$C$7:$C$28, FALSE), FALSE)</f>
        <v>71.567999999999998</v>
      </c>
      <c r="AN17" s="5">
        <f>HLOOKUP($F$5, Scenarios!$G$7:$AD$27, MATCH($B$17, Scenarios!$C$7:$C$28, FALSE), FALSE)</f>
        <v>71.567999999999998</v>
      </c>
      <c r="AO17" s="5">
        <f>HLOOKUP($F$5, Scenarios!$G$7:$AD$27, MATCH($B$17, Scenarios!$C$7:$C$28, FALSE), FALSE)</f>
        <v>71.567999999999998</v>
      </c>
      <c r="AP17" s="5">
        <f>HLOOKUP($F$5, Scenarios!$G$7:$AD$27, MATCH($B$17, Scenarios!$C$7:$C$28, FALSE), FALSE)</f>
        <v>71.567999999999998</v>
      </c>
      <c r="AQ17" s="5">
        <f>HLOOKUP($F$5, Scenarios!$G$7:$AD$27, MATCH($B$17, Scenarios!$C$7:$C$28, FALSE), FALSE)</f>
        <v>71.567999999999998</v>
      </c>
      <c r="AR17" s="5">
        <f>HLOOKUP($F$5, Scenarios!$G$7:$AD$27, MATCH($B$17, Scenarios!$C$7:$C$28, FALSE), FALSE)</f>
        <v>71.567999999999998</v>
      </c>
      <c r="AS17" s="5">
        <f>HLOOKUP($F$5, Scenarios!$G$7:$AD$27, MATCH($B$17, Scenarios!$C$7:$C$28, FALSE), FALSE)</f>
        <v>71.567999999999998</v>
      </c>
      <c r="AT17" s="5">
        <f>HLOOKUP($F$5, Scenarios!$G$7:$AD$27, MATCH($B$17, Scenarios!$C$7:$C$28, FALSE), FALSE)</f>
        <v>71.567999999999998</v>
      </c>
      <c r="AU17" s="5">
        <f>HLOOKUP($F$5, Scenarios!$G$7:$AD$27, MATCH($B$17, Scenarios!$C$7:$C$28, FALSE), FALSE)</f>
        <v>71.567999999999998</v>
      </c>
      <c r="AV17" s="5">
        <f>HLOOKUP($F$5, Scenarios!$G$7:$AD$27, MATCH($B$17, Scenarios!$C$7:$C$28, FALSE), FALSE)</f>
        <v>71.567999999999998</v>
      </c>
      <c r="AW17" s="5">
        <f>HLOOKUP($F$5, Scenarios!$G$7:$AD$27, MATCH($B$17, Scenarios!$C$7:$C$28, FALSE), FALSE)</f>
        <v>71.567999999999998</v>
      </c>
      <c r="AX17" s="5">
        <f>HLOOKUP($F$5, Scenarios!$G$7:$AD$27, MATCH($B$17, Scenarios!$C$7:$C$28, FALSE), FALSE)</f>
        <v>71.567999999999998</v>
      </c>
      <c r="AY17" s="5">
        <f>HLOOKUP($F$5, Scenarios!$G$7:$AD$27, MATCH($B$17, Scenarios!$C$7:$C$28, FALSE), FALSE)</f>
        <v>71.567999999999998</v>
      </c>
      <c r="AZ17" s="5">
        <f>HLOOKUP($F$5, Scenarios!$G$7:$AD$27, MATCH($B$17, Scenarios!$C$7:$C$28, FALSE), FALSE)</f>
        <v>71.567999999999998</v>
      </c>
      <c r="BA17" s="5">
        <f>HLOOKUP($F$5, Scenarios!$G$7:$AD$27, MATCH($B$17, Scenarios!$C$7:$C$28, FALSE), FALSE)</f>
        <v>71.567999999999998</v>
      </c>
      <c r="BB17" s="5">
        <f>HLOOKUP($F$5, Scenarios!$G$7:$AD$27, MATCH($B$17, Scenarios!$C$7:$C$28, FALSE), FALSE)</f>
        <v>71.567999999999998</v>
      </c>
      <c r="BC17" s="5">
        <f>HLOOKUP($F$5, Scenarios!$G$7:$AD$27, MATCH($B$17, Scenarios!$C$7:$C$28, FALSE), FALSE)</f>
        <v>71.567999999999998</v>
      </c>
      <c r="BD17" s="5">
        <f>HLOOKUP($F$5, Scenarios!$G$7:$AD$27, MATCH($B$17, Scenarios!$C$7:$C$28, FALSE), FALSE)</f>
        <v>71.567999999999998</v>
      </c>
      <c r="BE17" s="5">
        <f>HLOOKUP($F$5, Scenarios!$G$7:$AD$27, MATCH($B$17, Scenarios!$C$7:$C$28, FALSE), FALSE)</f>
        <v>71.567999999999998</v>
      </c>
      <c r="BF17" s="5">
        <f>HLOOKUP($F$5, Scenarios!$G$7:$AD$27, MATCH($B$17, Scenarios!$C$7:$C$28, FALSE), FALSE)</f>
        <v>71.567999999999998</v>
      </c>
      <c r="BG17" s="5">
        <f>HLOOKUP($F$5, Scenarios!$G$7:$AD$27, MATCH($B$17, Scenarios!$C$7:$C$28, FALSE), FALSE)</f>
        <v>71.567999999999998</v>
      </c>
      <c r="BH17" s="5">
        <f>HLOOKUP($F$5, Scenarios!$G$7:$AD$27, MATCH($B$17, Scenarios!$C$7:$C$28, FALSE), FALSE)</f>
        <v>71.567999999999998</v>
      </c>
      <c r="BI17" s="5">
        <f>HLOOKUP($F$5, Scenarios!$G$7:$AD$27, MATCH($B$17, Scenarios!$C$7:$C$28, FALSE), FALSE)</f>
        <v>71.567999999999998</v>
      </c>
      <c r="BJ17" s="5">
        <f>HLOOKUP($F$5, Scenarios!$G$7:$AD$27, MATCH($B$17, Scenarios!$C$7:$C$28, FALSE), FALSE)</f>
        <v>71.567999999999998</v>
      </c>
      <c r="BK17" s="5">
        <f>HLOOKUP($F$5, Scenarios!$G$7:$AD$27, MATCH($B$17, Scenarios!$C$7:$C$28, FALSE), FALSE)</f>
        <v>71.567999999999998</v>
      </c>
      <c r="BL17" s="5">
        <f>HLOOKUP($F$5, Scenarios!$G$7:$AD$27, MATCH($B$17, Scenarios!$C$7:$C$28, FALSE), FALSE)</f>
        <v>71.567999999999998</v>
      </c>
      <c r="BM17" s="5">
        <f>HLOOKUP($F$5, Scenarios!$G$7:$AD$27, MATCH($B$17, Scenarios!$C$7:$C$28, FALSE), FALSE)</f>
        <v>71.567999999999998</v>
      </c>
      <c r="BN17" s="5"/>
      <c r="BO17" s="5"/>
      <c r="BP17" s="5"/>
      <c r="BQ17" s="5"/>
      <c r="BR17" s="5"/>
      <c r="BS17" s="5"/>
    </row>
    <row r="18" spans="1:71" x14ac:dyDescent="0.35">
      <c r="B18" s="5"/>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121" t="s">
        <v>100</v>
      </c>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18" customFormat="1" x14ac:dyDescent="0.35">
      <c r="A20" s="4"/>
      <c r="B20" s="120" t="s">
        <v>101</v>
      </c>
      <c r="C20" s="122"/>
      <c r="D20" s="123"/>
      <c r="E20" s="124">
        <f>HLOOKUP($F$5, Scenarios!$G$7:AD29, MATCH($B$20, Scenarios!$C$7:$C$28, FALSE), FALSE)</f>
        <v>152</v>
      </c>
      <c r="F20" s="124">
        <f>E20*(1+Scenarios!$Q$32)</f>
        <v>152</v>
      </c>
      <c r="G20" s="124">
        <f>F20*(1+Scenarios!$Q$32)</f>
        <v>152</v>
      </c>
      <c r="H20" s="124">
        <f>G20*(1+Scenarios!$Q$32)</f>
        <v>152</v>
      </c>
      <c r="I20" s="124">
        <f>H20*(1+Scenarios!$Q$32)</f>
        <v>152</v>
      </c>
      <c r="J20" s="124">
        <f>I20*(1+Scenarios!$Q$32)</f>
        <v>152</v>
      </c>
      <c r="K20" s="124">
        <f>J20*(1+Scenarios!$Q$32)</f>
        <v>152</v>
      </c>
      <c r="L20" s="124">
        <f>K20*(1+Scenarios!$Q$32)</f>
        <v>152</v>
      </c>
      <c r="M20" s="124">
        <f>L20*(1+Scenarios!$Q$32)</f>
        <v>152</v>
      </c>
      <c r="N20" s="124">
        <f>M20*(1+Scenarios!$Q$32)</f>
        <v>152</v>
      </c>
      <c r="O20" s="124">
        <f>N20*(1+Scenarios!$Q$32)</f>
        <v>152</v>
      </c>
      <c r="P20" s="124">
        <f>O20*(1+Scenarios!$Q$32)</f>
        <v>152</v>
      </c>
      <c r="Q20" s="124">
        <f>P20*(1+Scenarios!$Q$32)</f>
        <v>152</v>
      </c>
      <c r="R20" s="124">
        <f>Q20*(1+Scenarios!$Q$32)</f>
        <v>152</v>
      </c>
      <c r="S20" s="124">
        <f>R20*(1+Scenarios!$Q$32)</f>
        <v>152</v>
      </c>
      <c r="T20" s="124">
        <f>S20*(1+Scenarios!$Q$32)</f>
        <v>152</v>
      </c>
      <c r="U20" s="124">
        <f>T20*(1+Scenarios!$Q$32)</f>
        <v>152</v>
      </c>
      <c r="V20" s="124">
        <f>U20*(1+Scenarios!$Q$32)</f>
        <v>152</v>
      </c>
      <c r="W20" s="124">
        <f>V20*(1+Scenarios!$Q$32)</f>
        <v>152</v>
      </c>
      <c r="X20" s="124">
        <f>W20*(1+Scenarios!$Q$32)</f>
        <v>152</v>
      </c>
      <c r="Y20" s="124">
        <f>X20*(1+Scenarios!$Q$32)</f>
        <v>152</v>
      </c>
      <c r="Z20" s="124">
        <f>Y20*(1+Scenarios!$Q$32)</f>
        <v>152</v>
      </c>
      <c r="AA20" s="124">
        <f>Z20*(1+Scenarios!$Q$32)</f>
        <v>152</v>
      </c>
      <c r="AB20" s="124">
        <f>AA20*(1+Scenarios!$Q$32)</f>
        <v>152</v>
      </c>
      <c r="AC20" s="124">
        <f>AB20*(1+Scenarios!$Q$32)</f>
        <v>152</v>
      </c>
      <c r="AD20" s="124">
        <f>AC20*(1+Scenarios!$Q$32)</f>
        <v>152</v>
      </c>
      <c r="AE20" s="124">
        <f>AD20*(1+Scenarios!$Q$32)</f>
        <v>152</v>
      </c>
      <c r="AF20" s="124">
        <f>AE20*(1+Scenarios!$Q$32)</f>
        <v>152</v>
      </c>
      <c r="AG20" s="124">
        <f>AF20*(1+Scenarios!$Q$32)</f>
        <v>152</v>
      </c>
      <c r="AH20" s="124">
        <f>AG20*(1+Scenarios!$Q$32)</f>
        <v>152</v>
      </c>
      <c r="AI20" s="124">
        <f>AH20*(1+Scenarios!$Q$32)</f>
        <v>152</v>
      </c>
      <c r="AJ20" s="124">
        <f>AI20*(1+Scenarios!$Q$32)</f>
        <v>152</v>
      </c>
      <c r="AK20" s="124">
        <f>AJ20*(1+Scenarios!$Q$32)</f>
        <v>152</v>
      </c>
      <c r="AL20" s="124">
        <f>AK20*(1+Scenarios!$Q$32)</f>
        <v>152</v>
      </c>
      <c r="AM20" s="124">
        <f>AL20*(1+Scenarios!$Q$32)</f>
        <v>152</v>
      </c>
      <c r="AN20" s="124">
        <f>AM20*(1+Scenarios!$Q$32)</f>
        <v>152</v>
      </c>
      <c r="AO20" s="124">
        <f>AN20*(1+Scenarios!$Q$32)</f>
        <v>152</v>
      </c>
      <c r="AP20" s="124">
        <f>AO20*(1+Scenarios!$Q$32)</f>
        <v>152</v>
      </c>
      <c r="AQ20" s="124">
        <f>AP20*(1+Scenarios!$Q$32)</f>
        <v>152</v>
      </c>
      <c r="AR20" s="124">
        <f>AQ20*(1+Scenarios!$Q$32)</f>
        <v>152</v>
      </c>
      <c r="AS20" s="124">
        <f>AR20*(1+Scenarios!$Q$32)</f>
        <v>152</v>
      </c>
      <c r="AT20" s="124">
        <f>AS20*(1+Scenarios!$Q$32)</f>
        <v>152</v>
      </c>
      <c r="AU20" s="124">
        <f>AT20*(1+Scenarios!$Q$32)</f>
        <v>152</v>
      </c>
      <c r="AV20" s="124">
        <f>AU20*(1+Scenarios!$Q$32)</f>
        <v>152</v>
      </c>
      <c r="AW20" s="124">
        <f>AV20*(1+Scenarios!$Q$32)</f>
        <v>152</v>
      </c>
      <c r="AX20" s="124">
        <f>AW20*(1+Scenarios!$Q$32)</f>
        <v>152</v>
      </c>
      <c r="AY20" s="124">
        <f>AX20*(1+Scenarios!$Q$32)</f>
        <v>152</v>
      </c>
      <c r="AZ20" s="124">
        <f>AY20*(1+Scenarios!$Q$32)</f>
        <v>152</v>
      </c>
      <c r="BA20" s="124">
        <f>AZ20*(1+Scenarios!$Q$32)</f>
        <v>152</v>
      </c>
      <c r="BB20" s="124">
        <f>BA20*(1+Scenarios!$Q$32)</f>
        <v>152</v>
      </c>
      <c r="BC20" s="124">
        <f>BB20*(1+Scenarios!$Q$32)</f>
        <v>152</v>
      </c>
      <c r="BD20" s="124">
        <f>BC20*(1+Scenarios!$Q$32)</f>
        <v>152</v>
      </c>
      <c r="BE20" s="124">
        <f>BD20*(1+Scenarios!$Q$32)</f>
        <v>152</v>
      </c>
      <c r="BF20" s="124">
        <f>BE20*(1+Scenarios!$Q$32)</f>
        <v>152</v>
      </c>
      <c r="BG20" s="124">
        <f>BF20*(1+Scenarios!$Q$32)</f>
        <v>152</v>
      </c>
      <c r="BH20" s="124">
        <f>BG20*(1+Scenarios!$Q$32)</f>
        <v>152</v>
      </c>
      <c r="BI20" s="124">
        <f>BH20*(1+Scenarios!$Q$32)</f>
        <v>152</v>
      </c>
      <c r="BJ20" s="124">
        <f>BI20*(1+Scenarios!$Q$32)</f>
        <v>152</v>
      </c>
      <c r="BK20" s="124">
        <f>BJ20*(1+Scenarios!$Q$32)</f>
        <v>152</v>
      </c>
      <c r="BL20" s="124">
        <f>BK20*(1+Scenarios!$Q$32)</f>
        <v>152</v>
      </c>
      <c r="BM20" s="124">
        <f>BL20*(1+Scenarios!$Q$32)</f>
        <v>152</v>
      </c>
      <c r="BN20" s="124"/>
      <c r="BO20" s="124"/>
      <c r="BP20" s="124"/>
      <c r="BQ20" s="124"/>
      <c r="BR20" s="124"/>
      <c r="BS20" s="124"/>
    </row>
    <row r="21" spans="1:71" s="23" customFormat="1" x14ac:dyDescent="0.35">
      <c r="A21" s="129"/>
      <c r="B21" s="47" t="s">
        <v>102</v>
      </c>
      <c r="C21" s="107"/>
      <c r="E21" s="5">
        <f>HLOOKUP($F$5, Scenarios!$G$7:AD29, MATCH($B$21, Scenarios!$C$7:$C$28, FALSE), FALSE)</f>
        <v>50</v>
      </c>
      <c r="F21" s="5">
        <f>E21*(1+Scenarios!$Q$32)</f>
        <v>50</v>
      </c>
      <c r="G21" s="5">
        <f>F21*(1+Scenarios!$Q$32)</f>
        <v>50</v>
      </c>
      <c r="H21" s="5">
        <f>G21*(1+Scenarios!$Q$32)</f>
        <v>50</v>
      </c>
      <c r="I21" s="5">
        <f>H21*(1+Scenarios!$Q$32)</f>
        <v>50</v>
      </c>
      <c r="J21" s="5">
        <f>I21*(1+Scenarios!$Q$32)</f>
        <v>50</v>
      </c>
      <c r="K21" s="5">
        <f>J21*(1+Scenarios!$Q$32)</f>
        <v>50</v>
      </c>
      <c r="L21" s="5">
        <f>K21*(1+Scenarios!$Q$32)</f>
        <v>50</v>
      </c>
      <c r="M21" s="5">
        <f>L21*(1+Scenarios!$Q$32)</f>
        <v>50</v>
      </c>
      <c r="N21" s="5">
        <f>M21*(1+Scenarios!$Q$32)</f>
        <v>50</v>
      </c>
      <c r="O21" s="5">
        <f>N21*(1+Scenarios!$Q$32)</f>
        <v>50</v>
      </c>
      <c r="P21" s="5">
        <f>O21*(1+Scenarios!$Q$32)</f>
        <v>50</v>
      </c>
      <c r="Q21" s="5">
        <f>P21*(1+Scenarios!$Q$32)</f>
        <v>50</v>
      </c>
      <c r="R21" s="5">
        <f>Q21*(1+Scenarios!$Q$32)</f>
        <v>50</v>
      </c>
      <c r="S21" s="5">
        <f>R21*(1+Scenarios!$Q$32)</f>
        <v>50</v>
      </c>
      <c r="T21" s="5">
        <f>S21*(1+Scenarios!$Q$32)</f>
        <v>50</v>
      </c>
      <c r="U21" s="5">
        <f>T21*(1+Scenarios!$Q$32)</f>
        <v>50</v>
      </c>
      <c r="V21" s="5">
        <f>U21*(1+Scenarios!$Q$32)</f>
        <v>50</v>
      </c>
      <c r="W21" s="5">
        <f>V21*(1+Scenarios!$Q$32)</f>
        <v>50</v>
      </c>
      <c r="X21" s="5">
        <f>W21*(1+Scenarios!$Q$32)</f>
        <v>50</v>
      </c>
      <c r="Y21" s="5">
        <f>X21*(1+Scenarios!$Q$32)</f>
        <v>50</v>
      </c>
      <c r="Z21" s="5">
        <f>Y21*(1+Scenarios!$Q$32)</f>
        <v>50</v>
      </c>
      <c r="AA21" s="5">
        <f>Z21*(1+Scenarios!$Q$32)</f>
        <v>50</v>
      </c>
      <c r="AB21" s="5">
        <f>AA21*(1+Scenarios!$Q$32)</f>
        <v>50</v>
      </c>
      <c r="AC21" s="5">
        <f>AB21*(1+Scenarios!$Q$32)</f>
        <v>50</v>
      </c>
      <c r="AD21" s="5">
        <f>AC21*(1+Scenarios!$Q$32)</f>
        <v>50</v>
      </c>
      <c r="AE21" s="5">
        <f>AD21*(1+Scenarios!$Q$32)</f>
        <v>50</v>
      </c>
      <c r="AF21" s="5">
        <f>AE21*(1+Scenarios!$Q$32)</f>
        <v>50</v>
      </c>
      <c r="AG21" s="5">
        <f>AF21*(1+Scenarios!$Q$32)</f>
        <v>50</v>
      </c>
      <c r="AH21" s="5">
        <f>AG21*(1+Scenarios!$Q$32)</f>
        <v>50</v>
      </c>
      <c r="AI21" s="5">
        <f>AH21*(1+Scenarios!$Q$32)</f>
        <v>50</v>
      </c>
      <c r="AJ21" s="5">
        <f>AI21*(1+Scenarios!$Q$32)</f>
        <v>50</v>
      </c>
      <c r="AK21" s="5">
        <f>AJ21*(1+Scenarios!$Q$32)</f>
        <v>50</v>
      </c>
      <c r="AL21" s="5">
        <f>AK21*(1+Scenarios!$Q$32)</f>
        <v>50</v>
      </c>
      <c r="AM21" s="5">
        <f>AL21*(1+Scenarios!$Q$32)</f>
        <v>50</v>
      </c>
      <c r="AN21" s="5">
        <f>AM21*(1+Scenarios!$Q$32)</f>
        <v>50</v>
      </c>
      <c r="AO21" s="5">
        <f>AN21*(1+Scenarios!$Q$32)</f>
        <v>50</v>
      </c>
      <c r="AP21" s="5">
        <f>AO21*(1+Scenarios!$Q$32)</f>
        <v>50</v>
      </c>
      <c r="AQ21" s="5">
        <f>AP21*(1+Scenarios!$Q$32)</f>
        <v>50</v>
      </c>
      <c r="AR21" s="5">
        <f>AQ21*(1+Scenarios!$Q$32)</f>
        <v>50</v>
      </c>
      <c r="AS21" s="5">
        <f>AR21*(1+Scenarios!$Q$32)</f>
        <v>50</v>
      </c>
      <c r="AT21" s="5">
        <f>AS21*(1+Scenarios!$Q$32)</f>
        <v>50</v>
      </c>
      <c r="AU21" s="5">
        <f>AT21*(1+Scenarios!$Q$32)</f>
        <v>50</v>
      </c>
      <c r="AV21" s="5">
        <f>AU21*(1+Scenarios!$Q$32)</f>
        <v>50</v>
      </c>
      <c r="AW21" s="5">
        <f>AV21*(1+Scenarios!$Q$32)</f>
        <v>50</v>
      </c>
      <c r="AX21" s="5">
        <f>AW21*(1+Scenarios!$Q$32)</f>
        <v>50</v>
      </c>
      <c r="AY21" s="5">
        <f>AX21*(1+Scenarios!$Q$32)</f>
        <v>50</v>
      </c>
      <c r="AZ21" s="5">
        <f>AY21*(1+Scenarios!$Q$32)</f>
        <v>50</v>
      </c>
      <c r="BA21" s="5">
        <f>AZ21*(1+Scenarios!$Q$32)</f>
        <v>50</v>
      </c>
      <c r="BB21" s="5">
        <f>BA21*(1+Scenarios!$Q$32)</f>
        <v>50</v>
      </c>
      <c r="BC21" s="5">
        <f>BB21*(1+Scenarios!$Q$32)</f>
        <v>50</v>
      </c>
      <c r="BD21" s="5">
        <f>BC21*(1+Scenarios!$Q$32)</f>
        <v>50</v>
      </c>
      <c r="BE21" s="5">
        <f>BD21*(1+Scenarios!$Q$32)</f>
        <v>50</v>
      </c>
      <c r="BF21" s="5">
        <f>BE21*(1+Scenarios!$Q$32)</f>
        <v>50</v>
      </c>
      <c r="BG21" s="5">
        <f>BF21*(1+Scenarios!$Q$32)</f>
        <v>50</v>
      </c>
      <c r="BH21" s="5">
        <f>BG21*(1+Scenarios!$Q$32)</f>
        <v>50</v>
      </c>
      <c r="BI21" s="5">
        <f>BH21*(1+Scenarios!$Q$32)</f>
        <v>50</v>
      </c>
      <c r="BJ21" s="5">
        <f>BI21*(1+Scenarios!$Q$32)</f>
        <v>50</v>
      </c>
      <c r="BK21" s="5">
        <f>BJ21*(1+Scenarios!$Q$32)</f>
        <v>50</v>
      </c>
      <c r="BL21" s="5">
        <f>BK21*(1+Scenarios!$Q$32)</f>
        <v>50</v>
      </c>
      <c r="BM21" s="5">
        <f>BL21*(1+Scenarios!$Q$32)</f>
        <v>50</v>
      </c>
      <c r="BN21" s="5"/>
      <c r="BO21" s="5"/>
      <c r="BP21" s="5"/>
      <c r="BQ21" s="5"/>
      <c r="BR21" s="5"/>
      <c r="BS21" s="5"/>
    </row>
    <row r="22" spans="1:71" s="23" customFormat="1" x14ac:dyDescent="0.35">
      <c r="A22" s="129"/>
      <c r="B22" s="47" t="s">
        <v>103</v>
      </c>
      <c r="C22" s="107"/>
      <c r="E22" s="5">
        <f>HLOOKUP($F$5, Scenarios!$G$7:AD29, MATCH($B$22, Scenarios!$C$7:$C$28, FALSE), FALSE)</f>
        <v>80</v>
      </c>
      <c r="F22" s="5">
        <f>HLOOKUP($F$5, Scenarios!$G$7:AE29, MATCH($B$22, Scenarios!$C$7:$C$28, FALSE), FALSE)</f>
        <v>80</v>
      </c>
      <c r="G22" s="5">
        <f>HLOOKUP($F$5, Scenarios!$G$7:AF29, MATCH($B$22, Scenarios!$C$7:$C$28, FALSE), FALSE)</f>
        <v>80</v>
      </c>
      <c r="H22" s="5">
        <f>HLOOKUP($F$5, Scenarios!$G$7:AG29, MATCH($B$22, Scenarios!$C$7:$C$28, FALSE), FALSE)</f>
        <v>80</v>
      </c>
      <c r="I22" s="5">
        <f>HLOOKUP($F$5, Scenarios!$G$7:K29, MATCH($B$22, Scenarios!$C$7:$C$28, FALSE), FALSE)</f>
        <v>80</v>
      </c>
      <c r="J22" s="5">
        <f>HLOOKUP($F$5, Scenarios!$G$7:L29, MATCH($B$22, Scenarios!$C$7:$C$28, FALSE), FALSE)</f>
        <v>80</v>
      </c>
      <c r="K22" s="5">
        <f>HLOOKUP($F$5, Scenarios!$G$7:U29, MATCH($B$22, Scenarios!$C$7:$C$28, FALSE), FALSE)</f>
        <v>80</v>
      </c>
      <c r="L22" s="5">
        <f>HLOOKUP($F$5, Scenarios!$G$7:U29, MATCH($B$22, Scenarios!$C$7:$C$28, FALSE), FALSE)</f>
        <v>80</v>
      </c>
      <c r="M22" s="5">
        <f>HLOOKUP($F$5, Scenarios!$G$7:U29, MATCH($B$22, Scenarios!$C$7:$C$28, FALSE), FALSE)</f>
        <v>80</v>
      </c>
      <c r="N22" s="5">
        <f>HLOOKUP($F$5, Scenarios!$G$7:U29, MATCH($B$22, Scenarios!$C$7:$C$28, FALSE), FALSE)</f>
        <v>80</v>
      </c>
      <c r="O22" s="5">
        <f>HLOOKUP($F$5, Scenarios!$G$7:V29, MATCH($B$22, Scenarios!$C$7:$C$28, FALSE), FALSE)</f>
        <v>80</v>
      </c>
      <c r="P22" s="5">
        <f>HLOOKUP($F$5, Scenarios!$G$7:W29, MATCH($B$22, Scenarios!$C$7:$C$28, FALSE), FALSE)</f>
        <v>80</v>
      </c>
      <c r="Q22" s="5">
        <f>HLOOKUP($F$5, Scenarios!$G$7:X29, MATCH($B$22, Scenarios!$C$7:$C$28, FALSE), FALSE)</f>
        <v>80</v>
      </c>
      <c r="R22" s="5">
        <f>HLOOKUP($F$5, Scenarios!$G$7:Y29, MATCH($B$22, Scenarios!$C$7:$C$28, FALSE), FALSE)</f>
        <v>80</v>
      </c>
      <c r="S22" s="5">
        <f>HLOOKUP($F$5, Scenarios!$G$7:Z29, MATCH($B$22, Scenarios!$C$7:$C$28, FALSE), FALSE)</f>
        <v>80</v>
      </c>
      <c r="T22" s="5">
        <f>HLOOKUP($F$5, Scenarios!$G$7:AA29, MATCH($B$22, Scenarios!$C$7:$C$28, FALSE), FALSE)</f>
        <v>80</v>
      </c>
      <c r="U22" s="5">
        <f>HLOOKUP($F$5, Scenarios!$G$7:AB29, MATCH($B$22, Scenarios!$C$7:$C$28, FALSE), FALSE)</f>
        <v>80</v>
      </c>
      <c r="V22" s="5">
        <f>HLOOKUP($F$5, Scenarios!$G$7:AC29, MATCH($B$22, Scenarios!$C$7:$C$28, FALSE), FALSE)</f>
        <v>80</v>
      </c>
      <c r="W22" s="5">
        <f>HLOOKUP($F$5, Scenarios!$G$7:AD29, MATCH($B$22, Scenarios!$C$7:$C$28, FALSE), FALSE)</f>
        <v>80</v>
      </c>
      <c r="X22" s="5">
        <f>HLOOKUP($F$5, Scenarios!$G$7:AE29, MATCH($B$22, Scenarios!$C$7:$C$28, FALSE), FALSE)</f>
        <v>80</v>
      </c>
      <c r="Y22" s="5">
        <f>HLOOKUP($F$5, Scenarios!$G$7:AF29, MATCH($B$22, Scenarios!$C$7:$C$28, FALSE), FALSE)</f>
        <v>80</v>
      </c>
      <c r="Z22" s="5">
        <f>HLOOKUP($F$5, Scenarios!$G$7:AG29, MATCH($B$22, Scenarios!$C$7:$C$28, FALSE), FALSE)</f>
        <v>80</v>
      </c>
      <c r="AA22" s="5">
        <f>HLOOKUP($F$5, Scenarios!$G$7:AH29, MATCH($B$22, Scenarios!$C$7:$C$28, FALSE), FALSE)</f>
        <v>80</v>
      </c>
      <c r="AB22" s="5">
        <f>HLOOKUP($F$5, Scenarios!$G$7:AI29, MATCH($B$22, Scenarios!$C$7:$C$28, FALSE), FALSE)</f>
        <v>80</v>
      </c>
      <c r="AC22" s="5">
        <f>HLOOKUP($F$5, Scenarios!$G$7:AJ29, MATCH($B$22, Scenarios!$C$7:$C$28, FALSE), FALSE)</f>
        <v>80</v>
      </c>
      <c r="AD22" s="5">
        <f>HLOOKUP($F$5, Scenarios!$G$7:AK29, MATCH($B$22, Scenarios!$C$7:$C$28, FALSE), FALSE)</f>
        <v>80</v>
      </c>
      <c r="AE22" s="5">
        <f>HLOOKUP($F$5, Scenarios!$G$7:AL29, MATCH($B$22, Scenarios!$C$7:$C$28, FALSE), FALSE)</f>
        <v>80</v>
      </c>
      <c r="AF22" s="5">
        <f>HLOOKUP($F$5, Scenarios!$G$7:AM29, MATCH($B$22, Scenarios!$C$7:$C$28, FALSE), FALSE)</f>
        <v>80</v>
      </c>
      <c r="AG22" s="5">
        <f>HLOOKUP($F$5, Scenarios!$G$7:AN29, MATCH($B$22, Scenarios!$C$7:$C$28, FALSE), FALSE)</f>
        <v>80</v>
      </c>
      <c r="AH22" s="5">
        <f>HLOOKUP($F$5, Scenarios!$G$7:AO29, MATCH($B$22, Scenarios!$C$7:$C$28, FALSE), FALSE)</f>
        <v>80</v>
      </c>
      <c r="AI22" s="5">
        <f>HLOOKUP($F$5, Scenarios!$G$7:AP29, MATCH($B$22, Scenarios!$C$7:$C$28, FALSE), FALSE)</f>
        <v>80</v>
      </c>
      <c r="AJ22" s="5">
        <f>HLOOKUP($F$5, Scenarios!$G$7:AQ29, MATCH($B$22, Scenarios!$C$7:$C$28, FALSE), FALSE)</f>
        <v>80</v>
      </c>
      <c r="AK22" s="5">
        <f>HLOOKUP($F$5, Scenarios!$G$7:AR29, MATCH($B$22, Scenarios!$C$7:$C$28, FALSE), FALSE)</f>
        <v>80</v>
      </c>
      <c r="AL22" s="5">
        <f>HLOOKUP($F$5, Scenarios!$G$7:AS29, MATCH($B$22, Scenarios!$C$7:$C$28, FALSE), FALSE)</f>
        <v>80</v>
      </c>
      <c r="AM22" s="5">
        <f>HLOOKUP($F$5, Scenarios!$G$7:AT29, MATCH($B$22, Scenarios!$C$7:$C$28, FALSE), FALSE)</f>
        <v>80</v>
      </c>
      <c r="AN22" s="5">
        <f>HLOOKUP($F$5, Scenarios!$G$7:AU29, MATCH($B$22, Scenarios!$C$7:$C$28, FALSE), FALSE)</f>
        <v>80</v>
      </c>
      <c r="AO22" s="5">
        <f>HLOOKUP($F$5, Scenarios!$G$7:AV29, MATCH($B$22, Scenarios!$C$7:$C$28, FALSE), FALSE)</f>
        <v>80</v>
      </c>
      <c r="AP22" s="5">
        <f>HLOOKUP($F$5, Scenarios!$G$7:AW29, MATCH($B$22, Scenarios!$C$7:$C$28, FALSE), FALSE)</f>
        <v>80</v>
      </c>
      <c r="AQ22" s="5">
        <f>HLOOKUP($F$5, Scenarios!$G$7:AX29, MATCH($B$22, Scenarios!$C$7:$C$28, FALSE), FALSE)</f>
        <v>80</v>
      </c>
      <c r="AR22" s="5">
        <f>HLOOKUP($F$5, Scenarios!$G$7:AY29, MATCH($B$22, Scenarios!$C$7:$C$28, FALSE), FALSE)</f>
        <v>80</v>
      </c>
      <c r="AS22" s="5">
        <f>HLOOKUP($F$5, Scenarios!$G$7:AZ29, MATCH($B$22, Scenarios!$C$7:$C$28, FALSE), FALSE)</f>
        <v>80</v>
      </c>
      <c r="AT22" s="5">
        <f>HLOOKUP($F$5, Scenarios!$G$7:BA29, MATCH($B$22, Scenarios!$C$7:$C$28, FALSE), FALSE)</f>
        <v>80</v>
      </c>
      <c r="AU22" s="5">
        <f>HLOOKUP($F$5, Scenarios!$G$7:BB29, MATCH($B$22, Scenarios!$C$7:$C$28, FALSE), FALSE)</f>
        <v>80</v>
      </c>
      <c r="AV22" s="5">
        <f>HLOOKUP($F$5, Scenarios!$G$7:BC29, MATCH($B$22, Scenarios!$C$7:$C$28, FALSE), FALSE)</f>
        <v>80</v>
      </c>
      <c r="AW22" s="5">
        <f>HLOOKUP($F$5, Scenarios!$G$7:BD29, MATCH($B$22, Scenarios!$C$7:$C$28, FALSE), FALSE)</f>
        <v>80</v>
      </c>
      <c r="AX22" s="5">
        <f>HLOOKUP($F$5, Scenarios!$G$7:BE29, MATCH($B$22, Scenarios!$C$7:$C$28, FALSE), FALSE)</f>
        <v>80</v>
      </c>
      <c r="AY22" s="5">
        <f>HLOOKUP($F$5, Scenarios!$G$7:BF29, MATCH($B$22, Scenarios!$C$7:$C$28, FALSE), FALSE)</f>
        <v>80</v>
      </c>
      <c r="AZ22" s="5">
        <f>HLOOKUP($F$5, Scenarios!$G$7:BG29, MATCH($B$22, Scenarios!$C$7:$C$28, FALSE), FALSE)</f>
        <v>80</v>
      </c>
      <c r="BA22" s="5">
        <f>HLOOKUP($F$5, Scenarios!$G$7:BH29, MATCH($B$22, Scenarios!$C$7:$C$28, FALSE), FALSE)</f>
        <v>80</v>
      </c>
      <c r="BB22" s="5">
        <f>HLOOKUP($F$5, Scenarios!$G$7:BI29, MATCH($B$22, Scenarios!$C$7:$C$28, FALSE), FALSE)</f>
        <v>80</v>
      </c>
      <c r="BC22" s="5">
        <f>HLOOKUP($F$5, Scenarios!$G$7:BJ29, MATCH($B$22, Scenarios!$C$7:$C$28, FALSE), FALSE)</f>
        <v>80</v>
      </c>
      <c r="BD22" s="5">
        <f>HLOOKUP($F$5, Scenarios!$G$7:BK29, MATCH($B$22, Scenarios!$C$7:$C$28, FALSE), FALSE)</f>
        <v>80</v>
      </c>
      <c r="BE22" s="5">
        <f>HLOOKUP($F$5, Scenarios!$G$7:BL29, MATCH($B$22, Scenarios!$C$7:$C$28, FALSE), FALSE)</f>
        <v>80</v>
      </c>
      <c r="BF22" s="5">
        <f>HLOOKUP($F$5, Scenarios!$G$7:BM29, MATCH($B$22, Scenarios!$C$7:$C$28, FALSE), FALSE)</f>
        <v>80</v>
      </c>
      <c r="BG22" s="5">
        <f>HLOOKUP($F$5, Scenarios!$G$7:BN29, MATCH($B$22, Scenarios!$C$7:$C$28, FALSE), FALSE)</f>
        <v>80</v>
      </c>
      <c r="BH22" s="5">
        <f>HLOOKUP($F$5, Scenarios!$G$7:BO29, MATCH($B$22, Scenarios!$C$7:$C$28, FALSE), FALSE)</f>
        <v>80</v>
      </c>
      <c r="BI22" s="5">
        <f>HLOOKUP($F$5, Scenarios!$G$7:BP29, MATCH($B$22, Scenarios!$C$7:$C$28, FALSE), FALSE)</f>
        <v>80</v>
      </c>
      <c r="BJ22" s="5">
        <f>HLOOKUP($F$5, Scenarios!$G$7:BQ29, MATCH($B$22, Scenarios!$C$7:$C$28, FALSE), FALSE)</f>
        <v>80</v>
      </c>
      <c r="BK22" s="5">
        <f>HLOOKUP($F$5, Scenarios!$G$7:BR29, MATCH($B$22, Scenarios!$C$7:$C$28, FALSE), FALSE)</f>
        <v>80</v>
      </c>
      <c r="BL22" s="5">
        <f>HLOOKUP($F$5, Scenarios!$G$7:BS29, MATCH($B$22, Scenarios!$C$7:$C$28, FALSE), FALSE)</f>
        <v>80</v>
      </c>
      <c r="BM22" s="5">
        <f>HLOOKUP($F$5, Scenarios!$G$7:BT29, MATCH($B$22, Scenarios!$C$7:$C$28, FALSE), FALSE)</f>
        <v>80</v>
      </c>
      <c r="BN22" s="5"/>
      <c r="BO22" s="5"/>
      <c r="BP22" s="5"/>
      <c r="BQ22" s="5"/>
      <c r="BR22" s="5"/>
      <c r="BS22" s="5"/>
    </row>
    <row r="23" spans="1:71" x14ac:dyDescent="0.35">
      <c r="B23" s="41" t="s">
        <v>104</v>
      </c>
      <c r="C23" s="107"/>
      <c r="D23" s="5"/>
      <c r="E23" s="5">
        <f>HLOOKUP($F$5, Scenarios!$G$7:AD30, MATCH($B$23, Scenarios!$C$7:$C$28, FALSE), FALSE)</f>
        <v>100</v>
      </c>
      <c r="F23" s="5">
        <f>HLOOKUP($F$5, Scenarios!$G$7:AE30, MATCH($B$23, Scenarios!$C$7:$C$28, FALSE), FALSE)</f>
        <v>100</v>
      </c>
      <c r="G23" s="5">
        <f>HLOOKUP($F$5, Scenarios!$G$7:AF30, MATCH($B$23, Scenarios!$C$7:$C$28, FALSE), FALSE)</f>
        <v>100</v>
      </c>
      <c r="H23" s="5">
        <f>HLOOKUP($F$5, Scenarios!$G$7:AG30, MATCH($B$23, Scenarios!$C$7:$C$28, FALSE), FALSE)</f>
        <v>100</v>
      </c>
      <c r="I23" s="5">
        <f>HLOOKUP($F$5, Scenarios!$G$7:K30, MATCH($B$23, Scenarios!$C$7:$C$28, FALSE), FALSE)</f>
        <v>100</v>
      </c>
      <c r="J23" s="5">
        <f>HLOOKUP($F$5, Scenarios!$G$7:L30, MATCH($B$23, Scenarios!$C$7:$C$28, FALSE), FALSE)</f>
        <v>100</v>
      </c>
      <c r="K23" s="5">
        <f>HLOOKUP($F$5, Scenarios!$G$7:U30, MATCH($B$23, Scenarios!$C$7:$C$28, FALSE), FALSE)</f>
        <v>100</v>
      </c>
      <c r="L23" s="5">
        <f>HLOOKUP($F$5, Scenarios!$G$7:U30, MATCH($B$23, Scenarios!$C$7:$C$28, FALSE), FALSE)</f>
        <v>100</v>
      </c>
      <c r="M23" s="5">
        <f>HLOOKUP($F$5, Scenarios!$G$7:U30, MATCH($B$23, Scenarios!$C$7:$C$28, FALSE), FALSE)</f>
        <v>100</v>
      </c>
      <c r="N23" s="5">
        <f>HLOOKUP($F$5, Scenarios!$G$7:U30, MATCH($B$23, Scenarios!$C$7:$C$28, FALSE), FALSE)</f>
        <v>100</v>
      </c>
      <c r="O23" s="5">
        <f>HLOOKUP($F$5, Scenarios!$G$7:V30, MATCH($B$23, Scenarios!$C$7:$C$28, FALSE), FALSE)</f>
        <v>100</v>
      </c>
      <c r="P23" s="5">
        <f>HLOOKUP($F$5, Scenarios!$G$7:W30, MATCH($B$23, Scenarios!$C$7:$C$28, FALSE), FALSE)</f>
        <v>100</v>
      </c>
      <c r="Q23" s="5">
        <f>HLOOKUP($F$5, Scenarios!$G$7:X30, MATCH($B$23, Scenarios!$C$7:$C$28, FALSE), FALSE)</f>
        <v>100</v>
      </c>
      <c r="R23" s="5">
        <f>HLOOKUP($F$5, Scenarios!$G$7:Y30, MATCH($B$23, Scenarios!$C$7:$C$28, FALSE), FALSE)</f>
        <v>100</v>
      </c>
      <c r="S23" s="5">
        <f>HLOOKUP($F$5, Scenarios!$G$7:Z30, MATCH($B$23, Scenarios!$C$7:$C$28, FALSE), FALSE)</f>
        <v>100</v>
      </c>
      <c r="T23" s="5">
        <f>HLOOKUP($F$5, Scenarios!$G$7:AA30, MATCH($B$23, Scenarios!$C$7:$C$28, FALSE), FALSE)</f>
        <v>100</v>
      </c>
      <c r="U23" s="5">
        <f>HLOOKUP($F$5, Scenarios!$G$7:AB30, MATCH($B$23, Scenarios!$C$7:$C$28, FALSE), FALSE)</f>
        <v>100</v>
      </c>
      <c r="V23" s="5">
        <f>HLOOKUP($F$5, Scenarios!$G$7:AC30, MATCH($B$23, Scenarios!$C$7:$C$28, FALSE), FALSE)</f>
        <v>100</v>
      </c>
      <c r="W23" s="5">
        <f>HLOOKUP($F$5, Scenarios!$G$7:AD30, MATCH($B$23, Scenarios!$C$7:$C$28, FALSE), FALSE)</f>
        <v>100</v>
      </c>
      <c r="X23" s="5">
        <f>HLOOKUP($F$5, Scenarios!$G$7:AE30, MATCH($B$23, Scenarios!$C$7:$C$28, FALSE), FALSE)</f>
        <v>100</v>
      </c>
      <c r="Y23" s="5">
        <f>HLOOKUP($F$5, Scenarios!$G$7:AF30, MATCH($B$23, Scenarios!$C$7:$C$28, FALSE), FALSE)</f>
        <v>100</v>
      </c>
      <c r="Z23" s="5">
        <f>HLOOKUP($F$5, Scenarios!$G$7:AG30, MATCH($B$23, Scenarios!$C$7:$C$28, FALSE), FALSE)</f>
        <v>100</v>
      </c>
      <c r="AA23" s="5">
        <f>HLOOKUP($F$5, Scenarios!$G$7:AH30, MATCH($B$23, Scenarios!$C$7:$C$28, FALSE), FALSE)</f>
        <v>100</v>
      </c>
      <c r="AB23" s="5">
        <f>HLOOKUP($F$5, Scenarios!$G$7:AI30, MATCH($B$23, Scenarios!$C$7:$C$28, FALSE), FALSE)</f>
        <v>100</v>
      </c>
      <c r="AC23" s="5">
        <f>HLOOKUP($F$5, Scenarios!$G$7:AJ30, MATCH($B$23, Scenarios!$C$7:$C$28, FALSE), FALSE)</f>
        <v>100</v>
      </c>
      <c r="AD23" s="5">
        <f>HLOOKUP($F$5, Scenarios!$G$7:AK30, MATCH($B$23, Scenarios!$C$7:$C$28, FALSE), FALSE)</f>
        <v>100</v>
      </c>
      <c r="AE23" s="5">
        <f>HLOOKUP($F$5, Scenarios!$G$7:AL30, MATCH($B$23, Scenarios!$C$7:$C$28, FALSE), FALSE)</f>
        <v>100</v>
      </c>
      <c r="AF23" s="5">
        <f>HLOOKUP($F$5, Scenarios!$G$7:AM30, MATCH($B$23, Scenarios!$C$7:$C$28, FALSE), FALSE)</f>
        <v>100</v>
      </c>
      <c r="AG23" s="5">
        <f>HLOOKUP($F$5, Scenarios!$G$7:AN30, MATCH($B$23, Scenarios!$C$7:$C$28, FALSE), FALSE)</f>
        <v>100</v>
      </c>
      <c r="AH23" s="5">
        <f>HLOOKUP($F$5, Scenarios!$G$7:AO30, MATCH($B$23, Scenarios!$C$7:$C$28, FALSE), FALSE)</f>
        <v>100</v>
      </c>
      <c r="AI23" s="5">
        <f>HLOOKUP($F$5, Scenarios!$G$7:AP30, MATCH($B$23, Scenarios!$C$7:$C$28, FALSE), FALSE)</f>
        <v>100</v>
      </c>
      <c r="AJ23" s="5">
        <f>HLOOKUP($F$5, Scenarios!$G$7:AQ30, MATCH($B$23, Scenarios!$C$7:$C$28, FALSE), FALSE)</f>
        <v>100</v>
      </c>
      <c r="AK23" s="5">
        <f>HLOOKUP($F$5, Scenarios!$G$7:AR30, MATCH($B$23, Scenarios!$C$7:$C$28, FALSE), FALSE)</f>
        <v>100</v>
      </c>
      <c r="AL23" s="5">
        <f>HLOOKUP($F$5, Scenarios!$G$7:AS30, MATCH($B$23, Scenarios!$C$7:$C$28, FALSE), FALSE)</f>
        <v>100</v>
      </c>
      <c r="AM23" s="5">
        <f>HLOOKUP($F$5, Scenarios!$G$7:AT30, MATCH($B$23, Scenarios!$C$7:$C$28, FALSE), FALSE)</f>
        <v>100</v>
      </c>
      <c r="AN23" s="5">
        <f>HLOOKUP($F$5, Scenarios!$G$7:AU30, MATCH($B$23, Scenarios!$C$7:$C$28, FALSE), FALSE)</f>
        <v>100</v>
      </c>
      <c r="AO23" s="5">
        <f>HLOOKUP($F$5, Scenarios!$G$7:AV30, MATCH($B$23, Scenarios!$C$7:$C$28, FALSE), FALSE)</f>
        <v>100</v>
      </c>
      <c r="AP23" s="5">
        <f>HLOOKUP($F$5, Scenarios!$G$7:AW30, MATCH($B$23, Scenarios!$C$7:$C$28, FALSE), FALSE)</f>
        <v>100</v>
      </c>
      <c r="AQ23" s="5">
        <f>HLOOKUP($F$5, Scenarios!$G$7:AX30, MATCH($B$23, Scenarios!$C$7:$C$28, FALSE), FALSE)</f>
        <v>100</v>
      </c>
      <c r="AR23" s="5">
        <f>HLOOKUP($F$5, Scenarios!$G$7:AY30, MATCH($B$23, Scenarios!$C$7:$C$28, FALSE), FALSE)</f>
        <v>100</v>
      </c>
      <c r="AS23" s="5">
        <f>HLOOKUP($F$5, Scenarios!$G$7:AZ30, MATCH($B$23, Scenarios!$C$7:$C$28, FALSE), FALSE)</f>
        <v>100</v>
      </c>
      <c r="AT23" s="5">
        <f>HLOOKUP($F$5, Scenarios!$G$7:BA30, MATCH($B$23, Scenarios!$C$7:$C$28, FALSE), FALSE)</f>
        <v>100</v>
      </c>
      <c r="AU23" s="5">
        <f>HLOOKUP($F$5, Scenarios!$G$7:BB30, MATCH($B$23, Scenarios!$C$7:$C$28, FALSE), FALSE)</f>
        <v>100</v>
      </c>
      <c r="AV23" s="5">
        <f>HLOOKUP($F$5, Scenarios!$G$7:BC30, MATCH($B$23, Scenarios!$C$7:$C$28, FALSE), FALSE)</f>
        <v>100</v>
      </c>
      <c r="AW23" s="5">
        <f>HLOOKUP($F$5, Scenarios!$G$7:BD30, MATCH($B$23, Scenarios!$C$7:$C$28, FALSE), FALSE)</f>
        <v>100</v>
      </c>
      <c r="AX23" s="5">
        <f>HLOOKUP($F$5, Scenarios!$G$7:BE30, MATCH($B$23, Scenarios!$C$7:$C$28, FALSE), FALSE)</f>
        <v>100</v>
      </c>
      <c r="AY23" s="5">
        <f>HLOOKUP($F$5, Scenarios!$G$7:BF30, MATCH($B$23, Scenarios!$C$7:$C$28, FALSE), FALSE)</f>
        <v>100</v>
      </c>
      <c r="AZ23" s="5">
        <f>HLOOKUP($F$5, Scenarios!$G$7:BG30, MATCH($B$23, Scenarios!$C$7:$C$28, FALSE), FALSE)</f>
        <v>100</v>
      </c>
      <c r="BA23" s="5">
        <f>HLOOKUP($F$5, Scenarios!$G$7:BH30, MATCH($B$23, Scenarios!$C$7:$C$28, FALSE), FALSE)</f>
        <v>100</v>
      </c>
      <c r="BB23" s="5">
        <f>HLOOKUP($F$5, Scenarios!$G$7:BI30, MATCH($B$23, Scenarios!$C$7:$C$28, FALSE), FALSE)</f>
        <v>100</v>
      </c>
      <c r="BC23" s="5">
        <f>HLOOKUP($F$5, Scenarios!$G$7:BJ30, MATCH($B$23, Scenarios!$C$7:$C$28, FALSE), FALSE)</f>
        <v>100</v>
      </c>
      <c r="BD23" s="5">
        <f>HLOOKUP($F$5, Scenarios!$G$7:BK30, MATCH($B$23, Scenarios!$C$7:$C$28, FALSE), FALSE)</f>
        <v>100</v>
      </c>
      <c r="BE23" s="5">
        <f>HLOOKUP($F$5, Scenarios!$G$7:BL30, MATCH($B$23, Scenarios!$C$7:$C$28, FALSE), FALSE)</f>
        <v>100</v>
      </c>
      <c r="BF23" s="5">
        <f>HLOOKUP($F$5, Scenarios!$G$7:BM30, MATCH($B$23, Scenarios!$C$7:$C$28, FALSE), FALSE)</f>
        <v>100</v>
      </c>
      <c r="BG23" s="5">
        <f>HLOOKUP($F$5, Scenarios!$G$7:BN30, MATCH($B$23, Scenarios!$C$7:$C$28, FALSE), FALSE)</f>
        <v>100</v>
      </c>
      <c r="BH23" s="5">
        <f>HLOOKUP($F$5, Scenarios!$G$7:BO30, MATCH($B$23, Scenarios!$C$7:$C$28, FALSE), FALSE)</f>
        <v>100</v>
      </c>
      <c r="BI23" s="5">
        <f>HLOOKUP($F$5, Scenarios!$G$7:BP30, MATCH($B$23, Scenarios!$C$7:$C$28, FALSE), FALSE)</f>
        <v>100</v>
      </c>
      <c r="BJ23" s="5">
        <f>HLOOKUP($F$5, Scenarios!$G$7:BQ30, MATCH($B$23, Scenarios!$C$7:$C$28, FALSE), FALSE)</f>
        <v>100</v>
      </c>
      <c r="BK23" s="5">
        <f>HLOOKUP($F$5, Scenarios!$G$7:BR30, MATCH($B$23, Scenarios!$C$7:$C$28, FALSE), FALSE)</f>
        <v>100</v>
      </c>
      <c r="BL23" s="5">
        <f>HLOOKUP($F$5, Scenarios!$G$7:BS30, MATCH($B$23, Scenarios!$C$7:$C$28, FALSE), FALSE)</f>
        <v>100</v>
      </c>
      <c r="BM23" s="5">
        <f>HLOOKUP($F$5, Scenarios!$G$7:BT30, MATCH($B$23, Scenarios!$C$7:$C$28, FALSE), FALSE)</f>
        <v>100</v>
      </c>
    </row>
    <row r="24" spans="1:71" x14ac:dyDescent="0.35">
      <c r="B24" s="41"/>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71" s="28" customFormat="1" x14ac:dyDescent="0.35">
      <c r="A25" s="4"/>
      <c r="B25" s="29" t="s">
        <v>105</v>
      </c>
      <c r="C25" s="108"/>
    </row>
    <row r="26" spans="1:71" s="23" customFormat="1" x14ac:dyDescent="0.35">
      <c r="A26" s="129"/>
      <c r="B26" s="23" t="s">
        <v>106</v>
      </c>
      <c r="C26" s="103">
        <f>SUM(E26:BM26)</f>
        <v>227013.69599999971</v>
      </c>
      <c r="E26" s="23">
        <f>IF(E17&lt;E16,(E20-E23)*E17,IF(AND(E17&gt;E16,(E17-E16)&lt;M4),E16*(E20-E23)+(E17-E16)*(E20-E22),E16*(E20-E23)+M4*(E20-E22)+(E17-E16-M4)*(E20-E21)))</f>
        <v>3721.5360000000001</v>
      </c>
      <c r="F26" s="23">
        <f t="shared" ref="F26:BM26" si="7">IF(F17&lt;F16,(F20-F23)*F17,IF(AND(F17&gt;F16,(F17-F16)&lt;N4),F16*(F20-F23)+(F17-F16)*(F20-F22),F16*(F20-F23)+N4*(F20-F22)+(F17-F16-N4)*(F20-F21)))</f>
        <v>3721.5360000000001</v>
      </c>
      <c r="G26" s="23">
        <f t="shared" si="7"/>
        <v>3721.5360000000001</v>
      </c>
      <c r="H26" s="23">
        <f t="shared" si="7"/>
        <v>3721.5360000000001</v>
      </c>
      <c r="I26" s="23">
        <f t="shared" si="7"/>
        <v>3721.5360000000001</v>
      </c>
      <c r="J26" s="23">
        <f t="shared" si="7"/>
        <v>3721.5360000000001</v>
      </c>
      <c r="K26" s="23">
        <f t="shared" si="7"/>
        <v>3721.5360000000001</v>
      </c>
      <c r="L26" s="23">
        <f t="shared" si="7"/>
        <v>3721.5360000000001</v>
      </c>
      <c r="M26" s="23">
        <f t="shared" si="7"/>
        <v>3721.5360000000001</v>
      </c>
      <c r="N26" s="23">
        <f t="shared" si="7"/>
        <v>3721.5360000000001</v>
      </c>
      <c r="O26" s="23">
        <f t="shared" si="7"/>
        <v>3721.5360000000001</v>
      </c>
      <c r="P26" s="23">
        <f t="shared" si="7"/>
        <v>3721.5360000000001</v>
      </c>
      <c r="Q26" s="23">
        <f t="shared" si="7"/>
        <v>3721.5360000000001</v>
      </c>
      <c r="R26" s="23">
        <f t="shared" si="7"/>
        <v>3721.5360000000001</v>
      </c>
      <c r="S26" s="23">
        <f t="shared" si="7"/>
        <v>3721.5360000000001</v>
      </c>
      <c r="T26" s="23">
        <f t="shared" si="7"/>
        <v>3721.5360000000001</v>
      </c>
      <c r="U26" s="23">
        <f t="shared" si="7"/>
        <v>3721.5360000000001</v>
      </c>
      <c r="V26" s="23">
        <f t="shared" si="7"/>
        <v>3721.5360000000001</v>
      </c>
      <c r="W26" s="23">
        <f t="shared" si="7"/>
        <v>3721.5360000000001</v>
      </c>
      <c r="X26" s="23">
        <f t="shared" si="7"/>
        <v>3721.5360000000001</v>
      </c>
      <c r="Y26" s="23">
        <f t="shared" si="7"/>
        <v>3721.5360000000001</v>
      </c>
      <c r="Z26" s="23">
        <f t="shared" si="7"/>
        <v>3721.5360000000001</v>
      </c>
      <c r="AA26" s="23">
        <f t="shared" si="7"/>
        <v>3721.5360000000001</v>
      </c>
      <c r="AB26" s="23">
        <f t="shared" si="7"/>
        <v>3721.5360000000001</v>
      </c>
      <c r="AC26" s="23">
        <f t="shared" si="7"/>
        <v>3721.5360000000001</v>
      </c>
      <c r="AD26" s="23">
        <f t="shared" si="7"/>
        <v>3721.5360000000001</v>
      </c>
      <c r="AE26" s="23">
        <f t="shared" si="7"/>
        <v>3721.5360000000001</v>
      </c>
      <c r="AF26" s="23">
        <f t="shared" si="7"/>
        <v>3721.5360000000001</v>
      </c>
      <c r="AG26" s="23">
        <f t="shared" si="7"/>
        <v>3721.5360000000001</v>
      </c>
      <c r="AH26" s="23">
        <f t="shared" si="7"/>
        <v>3721.5360000000001</v>
      </c>
      <c r="AI26" s="23">
        <f t="shared" si="7"/>
        <v>3721.5360000000001</v>
      </c>
      <c r="AJ26" s="23">
        <f t="shared" si="7"/>
        <v>3721.5360000000001</v>
      </c>
      <c r="AK26" s="23">
        <f t="shared" si="7"/>
        <v>3721.5360000000001</v>
      </c>
      <c r="AL26" s="23">
        <f t="shared" si="7"/>
        <v>3721.5360000000001</v>
      </c>
      <c r="AM26" s="23">
        <f t="shared" si="7"/>
        <v>3721.5360000000001</v>
      </c>
      <c r="AN26" s="23">
        <f t="shared" si="7"/>
        <v>3721.5360000000001</v>
      </c>
      <c r="AO26" s="23">
        <f t="shared" si="7"/>
        <v>3721.5360000000001</v>
      </c>
      <c r="AP26" s="23">
        <f t="shared" si="7"/>
        <v>3721.5360000000001</v>
      </c>
      <c r="AQ26" s="23">
        <f t="shared" si="7"/>
        <v>3721.5360000000001</v>
      </c>
      <c r="AR26" s="23">
        <f t="shared" si="7"/>
        <v>3721.5360000000001</v>
      </c>
      <c r="AS26" s="23">
        <f t="shared" si="7"/>
        <v>3721.5360000000001</v>
      </c>
      <c r="AT26" s="23">
        <f t="shared" si="7"/>
        <v>3721.5360000000001</v>
      </c>
      <c r="AU26" s="23">
        <f t="shared" si="7"/>
        <v>3721.5360000000001</v>
      </c>
      <c r="AV26" s="23">
        <f t="shared" si="7"/>
        <v>3721.5360000000001</v>
      </c>
      <c r="AW26" s="23">
        <f t="shared" si="7"/>
        <v>3721.5360000000001</v>
      </c>
      <c r="AX26" s="23">
        <f t="shared" si="7"/>
        <v>3721.5360000000001</v>
      </c>
      <c r="AY26" s="23">
        <f t="shared" si="7"/>
        <v>3721.5360000000001</v>
      </c>
      <c r="AZ26" s="23">
        <f t="shared" si="7"/>
        <v>3721.5360000000001</v>
      </c>
      <c r="BA26" s="23">
        <f t="shared" si="7"/>
        <v>3721.5360000000001</v>
      </c>
      <c r="BB26" s="23">
        <f t="shared" si="7"/>
        <v>3721.5360000000001</v>
      </c>
      <c r="BC26" s="23">
        <f t="shared" si="7"/>
        <v>3721.5360000000001</v>
      </c>
      <c r="BD26" s="23">
        <f t="shared" si="7"/>
        <v>3721.5360000000001</v>
      </c>
      <c r="BE26" s="23">
        <f t="shared" si="7"/>
        <v>3721.5360000000001</v>
      </c>
      <c r="BF26" s="23">
        <f t="shared" si="7"/>
        <v>3721.5360000000001</v>
      </c>
      <c r="BG26" s="23">
        <f t="shared" si="7"/>
        <v>3721.5360000000001</v>
      </c>
      <c r="BH26" s="23">
        <f t="shared" si="7"/>
        <v>3721.5360000000001</v>
      </c>
      <c r="BI26" s="23">
        <f t="shared" si="7"/>
        <v>3721.5360000000001</v>
      </c>
      <c r="BJ26" s="23">
        <f t="shared" si="7"/>
        <v>3721.5360000000001</v>
      </c>
      <c r="BK26" s="23">
        <f t="shared" si="7"/>
        <v>3721.5360000000001</v>
      </c>
      <c r="BL26" s="23">
        <f t="shared" si="7"/>
        <v>3721.5360000000001</v>
      </c>
      <c r="BM26" s="23">
        <f t="shared" si="7"/>
        <v>3721.5360000000001</v>
      </c>
    </row>
    <row r="27" spans="1:71" s="23" customFormat="1" x14ac:dyDescent="0.35">
      <c r="A27" s="129"/>
      <c r="B27" s="23" t="s">
        <v>107</v>
      </c>
      <c r="C27" s="103">
        <f>SUM(E27:BM27)</f>
        <v>436564.79999999958</v>
      </c>
      <c r="E27" s="23">
        <f>IF(E17&lt;E16,E23*E17,E23*E16)</f>
        <v>7156.8</v>
      </c>
      <c r="F27" s="23">
        <f t="shared" ref="F27:BM27" si="8">IF(F17&lt;F16,F23*F17,F23*F16)</f>
        <v>7156.8</v>
      </c>
      <c r="G27" s="23">
        <f t="shared" si="8"/>
        <v>7156.8</v>
      </c>
      <c r="H27" s="23">
        <f t="shared" si="8"/>
        <v>7156.8</v>
      </c>
      <c r="I27" s="23">
        <f t="shared" si="8"/>
        <v>7156.8</v>
      </c>
      <c r="J27" s="23">
        <f t="shared" si="8"/>
        <v>7156.8</v>
      </c>
      <c r="K27" s="23">
        <f t="shared" si="8"/>
        <v>7156.8</v>
      </c>
      <c r="L27" s="23">
        <f t="shared" si="8"/>
        <v>7156.8</v>
      </c>
      <c r="M27" s="23">
        <f t="shared" si="8"/>
        <v>7156.8</v>
      </c>
      <c r="N27" s="23">
        <f t="shared" si="8"/>
        <v>7156.8</v>
      </c>
      <c r="O27" s="23">
        <f t="shared" si="8"/>
        <v>7156.8</v>
      </c>
      <c r="P27" s="23">
        <f t="shared" si="8"/>
        <v>7156.8</v>
      </c>
      <c r="Q27" s="23">
        <f t="shared" si="8"/>
        <v>7156.8</v>
      </c>
      <c r="R27" s="23">
        <f t="shared" si="8"/>
        <v>7156.8</v>
      </c>
      <c r="S27" s="23">
        <f t="shared" si="8"/>
        <v>7156.8</v>
      </c>
      <c r="T27" s="23">
        <f t="shared" si="8"/>
        <v>7156.8</v>
      </c>
      <c r="U27" s="23">
        <f t="shared" si="8"/>
        <v>7156.8</v>
      </c>
      <c r="V27" s="23">
        <f t="shared" si="8"/>
        <v>7156.8</v>
      </c>
      <c r="W27" s="23">
        <f t="shared" si="8"/>
        <v>7156.8</v>
      </c>
      <c r="X27" s="23">
        <f t="shared" si="8"/>
        <v>7156.8</v>
      </c>
      <c r="Y27" s="23">
        <f t="shared" si="8"/>
        <v>7156.8</v>
      </c>
      <c r="Z27" s="23">
        <f t="shared" si="8"/>
        <v>7156.8</v>
      </c>
      <c r="AA27" s="23">
        <f t="shared" si="8"/>
        <v>7156.8</v>
      </c>
      <c r="AB27" s="23">
        <f t="shared" si="8"/>
        <v>7156.8</v>
      </c>
      <c r="AC27" s="23">
        <f t="shared" si="8"/>
        <v>7156.8</v>
      </c>
      <c r="AD27" s="23">
        <f t="shared" si="8"/>
        <v>7156.8</v>
      </c>
      <c r="AE27" s="23">
        <f t="shared" si="8"/>
        <v>7156.8</v>
      </c>
      <c r="AF27" s="23">
        <f t="shared" si="8"/>
        <v>7156.8</v>
      </c>
      <c r="AG27" s="23">
        <f t="shared" si="8"/>
        <v>7156.8</v>
      </c>
      <c r="AH27" s="23">
        <f t="shared" si="8"/>
        <v>7156.8</v>
      </c>
      <c r="AI27" s="23">
        <f t="shared" si="8"/>
        <v>7156.8</v>
      </c>
      <c r="AJ27" s="23">
        <f t="shared" si="8"/>
        <v>7156.8</v>
      </c>
      <c r="AK27" s="23">
        <f t="shared" si="8"/>
        <v>7156.8</v>
      </c>
      <c r="AL27" s="23">
        <f t="shared" si="8"/>
        <v>7156.8</v>
      </c>
      <c r="AM27" s="23">
        <f t="shared" si="8"/>
        <v>7156.8</v>
      </c>
      <c r="AN27" s="23">
        <f t="shared" si="8"/>
        <v>7156.8</v>
      </c>
      <c r="AO27" s="23">
        <f t="shared" si="8"/>
        <v>7156.8</v>
      </c>
      <c r="AP27" s="23">
        <f t="shared" si="8"/>
        <v>7156.8</v>
      </c>
      <c r="AQ27" s="23">
        <f t="shared" si="8"/>
        <v>7156.8</v>
      </c>
      <c r="AR27" s="23">
        <f t="shared" si="8"/>
        <v>7156.8</v>
      </c>
      <c r="AS27" s="23">
        <f t="shared" si="8"/>
        <v>7156.8</v>
      </c>
      <c r="AT27" s="23">
        <f t="shared" si="8"/>
        <v>7156.8</v>
      </c>
      <c r="AU27" s="23">
        <f t="shared" si="8"/>
        <v>7156.8</v>
      </c>
      <c r="AV27" s="23">
        <f t="shared" si="8"/>
        <v>7156.8</v>
      </c>
      <c r="AW27" s="23">
        <f t="shared" si="8"/>
        <v>7156.8</v>
      </c>
      <c r="AX27" s="23">
        <f t="shared" si="8"/>
        <v>7156.8</v>
      </c>
      <c r="AY27" s="23">
        <f t="shared" si="8"/>
        <v>7156.8</v>
      </c>
      <c r="AZ27" s="23">
        <f t="shared" si="8"/>
        <v>7156.8</v>
      </c>
      <c r="BA27" s="23">
        <f t="shared" si="8"/>
        <v>7156.8</v>
      </c>
      <c r="BB27" s="23">
        <f t="shared" si="8"/>
        <v>7156.8</v>
      </c>
      <c r="BC27" s="23">
        <f t="shared" si="8"/>
        <v>7156.8</v>
      </c>
      <c r="BD27" s="23">
        <f t="shared" si="8"/>
        <v>7156.8</v>
      </c>
      <c r="BE27" s="23">
        <f t="shared" si="8"/>
        <v>7156.8</v>
      </c>
      <c r="BF27" s="23">
        <f t="shared" si="8"/>
        <v>7156.8</v>
      </c>
      <c r="BG27" s="23">
        <f t="shared" si="8"/>
        <v>7156.8</v>
      </c>
      <c r="BH27" s="23">
        <f t="shared" si="8"/>
        <v>7156.8</v>
      </c>
      <c r="BI27" s="23">
        <f t="shared" si="8"/>
        <v>7156.8</v>
      </c>
      <c r="BJ27" s="23">
        <f t="shared" si="8"/>
        <v>7156.8</v>
      </c>
      <c r="BK27" s="23">
        <f t="shared" si="8"/>
        <v>7156.8</v>
      </c>
      <c r="BL27" s="23">
        <f t="shared" si="8"/>
        <v>7156.8</v>
      </c>
      <c r="BM27" s="23">
        <f t="shared" si="8"/>
        <v>7156.8</v>
      </c>
    </row>
    <row r="28" spans="1:71" s="23" customFormat="1" x14ac:dyDescent="0.35">
      <c r="A28" s="129"/>
      <c r="B28" s="23" t="s">
        <v>108</v>
      </c>
      <c r="C28" s="103">
        <f>SUM(E28:BM28)</f>
        <v>0</v>
      </c>
      <c r="E28" s="23">
        <f>IF(E17&gt;=E16,E22*(E17-E16),0)</f>
        <v>0</v>
      </c>
      <c r="F28" s="23">
        <f t="shared" ref="F28:BM28" si="9">IF(F17&gt;=F16,F22*(F17-F16),0)</f>
        <v>0</v>
      </c>
      <c r="G28" s="23">
        <f t="shared" si="9"/>
        <v>0</v>
      </c>
      <c r="H28" s="23">
        <f t="shared" si="9"/>
        <v>0</v>
      </c>
      <c r="I28" s="23">
        <f t="shared" si="9"/>
        <v>0</v>
      </c>
      <c r="J28" s="23">
        <f t="shared" si="9"/>
        <v>0</v>
      </c>
      <c r="K28" s="23">
        <f t="shared" si="9"/>
        <v>0</v>
      </c>
      <c r="L28" s="23">
        <f t="shared" si="9"/>
        <v>0</v>
      </c>
      <c r="M28" s="23">
        <f t="shared" si="9"/>
        <v>0</v>
      </c>
      <c r="N28" s="23">
        <f t="shared" si="9"/>
        <v>0</v>
      </c>
      <c r="O28" s="23">
        <f t="shared" si="9"/>
        <v>0</v>
      </c>
      <c r="P28" s="23">
        <f t="shared" si="9"/>
        <v>0</v>
      </c>
      <c r="Q28" s="23">
        <f t="shared" si="9"/>
        <v>0</v>
      </c>
      <c r="R28" s="23">
        <f t="shared" si="9"/>
        <v>0</v>
      </c>
      <c r="S28" s="23">
        <f t="shared" si="9"/>
        <v>0</v>
      </c>
      <c r="T28" s="23">
        <f t="shared" si="9"/>
        <v>0</v>
      </c>
      <c r="U28" s="23">
        <f t="shared" si="9"/>
        <v>0</v>
      </c>
      <c r="V28" s="23">
        <f t="shared" si="9"/>
        <v>0</v>
      </c>
      <c r="W28" s="23">
        <f t="shared" si="9"/>
        <v>0</v>
      </c>
      <c r="X28" s="23">
        <f t="shared" si="9"/>
        <v>0</v>
      </c>
      <c r="Y28" s="23">
        <f t="shared" si="9"/>
        <v>0</v>
      </c>
      <c r="Z28" s="23">
        <f t="shared" si="9"/>
        <v>0</v>
      </c>
      <c r="AA28" s="23">
        <f t="shared" si="9"/>
        <v>0</v>
      </c>
      <c r="AB28" s="23">
        <f t="shared" si="9"/>
        <v>0</v>
      </c>
      <c r="AC28" s="23">
        <f t="shared" si="9"/>
        <v>0</v>
      </c>
      <c r="AD28" s="23">
        <f t="shared" si="9"/>
        <v>0</v>
      </c>
      <c r="AE28" s="23">
        <f t="shared" si="9"/>
        <v>0</v>
      </c>
      <c r="AF28" s="23">
        <f t="shared" si="9"/>
        <v>0</v>
      </c>
      <c r="AG28" s="23">
        <f t="shared" si="9"/>
        <v>0</v>
      </c>
      <c r="AH28" s="23">
        <f t="shared" si="9"/>
        <v>0</v>
      </c>
      <c r="AI28" s="23">
        <f t="shared" si="9"/>
        <v>0</v>
      </c>
      <c r="AJ28" s="23">
        <f t="shared" si="9"/>
        <v>0</v>
      </c>
      <c r="AK28" s="23">
        <f t="shared" si="9"/>
        <v>0</v>
      </c>
      <c r="AL28" s="23">
        <f t="shared" si="9"/>
        <v>0</v>
      </c>
      <c r="AM28" s="23">
        <f t="shared" si="9"/>
        <v>0</v>
      </c>
      <c r="AN28" s="23">
        <f t="shared" si="9"/>
        <v>0</v>
      </c>
      <c r="AO28" s="23">
        <f t="shared" si="9"/>
        <v>0</v>
      </c>
      <c r="AP28" s="23">
        <f t="shared" si="9"/>
        <v>0</v>
      </c>
      <c r="AQ28" s="23">
        <f t="shared" si="9"/>
        <v>0</v>
      </c>
      <c r="AR28" s="23">
        <f t="shared" si="9"/>
        <v>0</v>
      </c>
      <c r="AS28" s="23">
        <f t="shared" si="9"/>
        <v>0</v>
      </c>
      <c r="AT28" s="23">
        <f t="shared" si="9"/>
        <v>0</v>
      </c>
      <c r="AU28" s="23">
        <f t="shared" si="9"/>
        <v>0</v>
      </c>
      <c r="AV28" s="23">
        <f t="shared" si="9"/>
        <v>0</v>
      </c>
      <c r="AW28" s="23">
        <f t="shared" si="9"/>
        <v>0</v>
      </c>
      <c r="AX28" s="23">
        <f t="shared" si="9"/>
        <v>0</v>
      </c>
      <c r="AY28" s="23">
        <f t="shared" si="9"/>
        <v>0</v>
      </c>
      <c r="AZ28" s="23">
        <f t="shared" si="9"/>
        <v>0</v>
      </c>
      <c r="BA28" s="23">
        <f t="shared" si="9"/>
        <v>0</v>
      </c>
      <c r="BB28" s="23">
        <f t="shared" si="9"/>
        <v>0</v>
      </c>
      <c r="BC28" s="23">
        <f t="shared" si="9"/>
        <v>0</v>
      </c>
      <c r="BD28" s="23">
        <f t="shared" si="9"/>
        <v>0</v>
      </c>
      <c r="BE28" s="23">
        <f t="shared" si="9"/>
        <v>0</v>
      </c>
      <c r="BF28" s="23">
        <f t="shared" si="9"/>
        <v>0</v>
      </c>
      <c r="BG28" s="23">
        <f t="shared" si="9"/>
        <v>0</v>
      </c>
      <c r="BH28" s="23">
        <f t="shared" si="9"/>
        <v>0</v>
      </c>
      <c r="BI28" s="23">
        <f t="shared" si="9"/>
        <v>0</v>
      </c>
      <c r="BJ28" s="23">
        <f t="shared" si="9"/>
        <v>0</v>
      </c>
      <c r="BK28" s="23">
        <f t="shared" si="9"/>
        <v>0</v>
      </c>
      <c r="BL28" s="23">
        <f t="shared" si="9"/>
        <v>0</v>
      </c>
      <c r="BM28" s="23">
        <f t="shared" si="9"/>
        <v>0</v>
      </c>
    </row>
    <row r="29" spans="1:71" s="23" customFormat="1" x14ac:dyDescent="0.35">
      <c r="A29" s="129"/>
      <c r="B29" s="23" t="s">
        <v>109</v>
      </c>
      <c r="C29" s="103">
        <f>SUM(E29:BM29)</f>
        <v>0</v>
      </c>
      <c r="E29" s="23">
        <f>IF((E17-E16)&gt;$M$4,(E17-E16-$M$4)*E21,0)</f>
        <v>0</v>
      </c>
      <c r="F29" s="23">
        <f t="shared" ref="F29:BM29" si="10">IF((F17-F16)&gt;$M$4,(F17-F16-$M$4)*F21,0)</f>
        <v>0</v>
      </c>
      <c r="G29" s="23">
        <f>IF((G17-G16)&gt;$M$4,(G17-G16-$M$4)*G21,0)</f>
        <v>0</v>
      </c>
      <c r="H29" s="23">
        <f t="shared" si="10"/>
        <v>0</v>
      </c>
      <c r="I29" s="23">
        <f t="shared" si="10"/>
        <v>0</v>
      </c>
      <c r="J29" s="23">
        <f t="shared" si="10"/>
        <v>0</v>
      </c>
      <c r="K29" s="23">
        <f t="shared" si="10"/>
        <v>0</v>
      </c>
      <c r="L29" s="23">
        <f t="shared" si="10"/>
        <v>0</v>
      </c>
      <c r="M29" s="23">
        <f t="shared" si="10"/>
        <v>0</v>
      </c>
      <c r="N29" s="23">
        <f t="shared" si="10"/>
        <v>0</v>
      </c>
      <c r="O29" s="23">
        <f t="shared" si="10"/>
        <v>0</v>
      </c>
      <c r="P29" s="23">
        <f t="shared" si="10"/>
        <v>0</v>
      </c>
      <c r="Q29" s="23">
        <f t="shared" si="10"/>
        <v>0</v>
      </c>
      <c r="R29" s="23">
        <f t="shared" si="10"/>
        <v>0</v>
      </c>
      <c r="S29" s="23">
        <f t="shared" si="10"/>
        <v>0</v>
      </c>
      <c r="T29" s="23">
        <f t="shared" si="10"/>
        <v>0</v>
      </c>
      <c r="U29" s="23">
        <f t="shared" si="10"/>
        <v>0</v>
      </c>
      <c r="V29" s="23">
        <f t="shared" si="10"/>
        <v>0</v>
      </c>
      <c r="W29" s="23">
        <f t="shared" si="10"/>
        <v>0</v>
      </c>
      <c r="X29" s="23">
        <f t="shared" si="10"/>
        <v>0</v>
      </c>
      <c r="Y29" s="23">
        <f t="shared" si="10"/>
        <v>0</v>
      </c>
      <c r="Z29" s="23">
        <f t="shared" si="10"/>
        <v>0</v>
      </c>
      <c r="AA29" s="23">
        <f t="shared" si="10"/>
        <v>0</v>
      </c>
      <c r="AB29" s="23">
        <f t="shared" si="10"/>
        <v>0</v>
      </c>
      <c r="AC29" s="23">
        <f t="shared" si="10"/>
        <v>0</v>
      </c>
      <c r="AD29" s="23">
        <f t="shared" si="10"/>
        <v>0</v>
      </c>
      <c r="AE29" s="23">
        <f t="shared" si="10"/>
        <v>0</v>
      </c>
      <c r="AF29" s="23">
        <f t="shared" si="10"/>
        <v>0</v>
      </c>
      <c r="AG29" s="23">
        <f t="shared" si="10"/>
        <v>0</v>
      </c>
      <c r="AH29" s="23">
        <f t="shared" si="10"/>
        <v>0</v>
      </c>
      <c r="AI29" s="23">
        <f t="shared" si="10"/>
        <v>0</v>
      </c>
      <c r="AJ29" s="23">
        <f t="shared" si="10"/>
        <v>0</v>
      </c>
      <c r="AK29" s="23">
        <f t="shared" si="10"/>
        <v>0</v>
      </c>
      <c r="AL29" s="23">
        <f t="shared" si="10"/>
        <v>0</v>
      </c>
      <c r="AM29" s="23">
        <f t="shared" si="10"/>
        <v>0</v>
      </c>
      <c r="AN29" s="23">
        <f t="shared" si="10"/>
        <v>0</v>
      </c>
      <c r="AO29" s="23">
        <f t="shared" si="10"/>
        <v>0</v>
      </c>
      <c r="AP29" s="23">
        <f t="shared" si="10"/>
        <v>0</v>
      </c>
      <c r="AQ29" s="23">
        <f t="shared" si="10"/>
        <v>0</v>
      </c>
      <c r="AR29" s="23">
        <f t="shared" si="10"/>
        <v>0</v>
      </c>
      <c r="AS29" s="23">
        <f t="shared" si="10"/>
        <v>0</v>
      </c>
      <c r="AT29" s="23">
        <f t="shared" si="10"/>
        <v>0</v>
      </c>
      <c r="AU29" s="23">
        <f t="shared" si="10"/>
        <v>0</v>
      </c>
      <c r="AV29" s="23">
        <f t="shared" si="10"/>
        <v>0</v>
      </c>
      <c r="AW29" s="23">
        <f t="shared" si="10"/>
        <v>0</v>
      </c>
      <c r="AX29" s="23">
        <f t="shared" si="10"/>
        <v>0</v>
      </c>
      <c r="AY29" s="23">
        <f t="shared" si="10"/>
        <v>0</v>
      </c>
      <c r="AZ29" s="23">
        <f t="shared" si="10"/>
        <v>0</v>
      </c>
      <c r="BA29" s="23">
        <f t="shared" si="10"/>
        <v>0</v>
      </c>
      <c r="BB29" s="23">
        <f t="shared" si="10"/>
        <v>0</v>
      </c>
      <c r="BC29" s="23">
        <f t="shared" si="10"/>
        <v>0</v>
      </c>
      <c r="BD29" s="23">
        <f t="shared" si="10"/>
        <v>0</v>
      </c>
      <c r="BE29" s="23">
        <f t="shared" si="10"/>
        <v>0</v>
      </c>
      <c r="BF29" s="23">
        <f t="shared" si="10"/>
        <v>0</v>
      </c>
      <c r="BG29" s="23">
        <f t="shared" si="10"/>
        <v>0</v>
      </c>
      <c r="BH29" s="23">
        <f t="shared" si="10"/>
        <v>0</v>
      </c>
      <c r="BI29" s="23">
        <f t="shared" si="10"/>
        <v>0</v>
      </c>
      <c r="BJ29" s="23">
        <f t="shared" si="10"/>
        <v>0</v>
      </c>
      <c r="BK29" s="23">
        <f t="shared" si="10"/>
        <v>0</v>
      </c>
      <c r="BL29" s="23">
        <f t="shared" si="10"/>
        <v>0</v>
      </c>
      <c r="BM29" s="23">
        <f t="shared" si="10"/>
        <v>0</v>
      </c>
    </row>
    <row r="30" spans="1:71" x14ac:dyDescent="0.35">
      <c r="C30" s="109"/>
    </row>
    <row r="31" spans="1:71" s="23" customFormat="1" x14ac:dyDescent="0.35">
      <c r="A31" s="129"/>
      <c r="B31" s="23" t="s">
        <v>110</v>
      </c>
      <c r="C31" s="103"/>
    </row>
    <row r="32" spans="1:71" s="23" customFormat="1" x14ac:dyDescent="0.35">
      <c r="A32" s="129"/>
      <c r="B32" s="23" t="s">
        <v>25</v>
      </c>
      <c r="C32" s="107">
        <f>SUM(E32:BM32)</f>
        <v>1008.9885657600007</v>
      </c>
      <c r="E32" s="10">
        <f>E17*0.23112</f>
        <v>16.540796159999999</v>
      </c>
      <c r="F32" s="10">
        <f t="shared" ref="F32:BM32" si="11">F17*0.23112</f>
        <v>16.540796159999999</v>
      </c>
      <c r="G32" s="10">
        <f t="shared" si="11"/>
        <v>16.540796159999999</v>
      </c>
      <c r="H32" s="10">
        <f t="shared" si="11"/>
        <v>16.540796159999999</v>
      </c>
      <c r="I32" s="10">
        <f t="shared" si="11"/>
        <v>16.540796159999999</v>
      </c>
      <c r="J32" s="10">
        <f t="shared" si="11"/>
        <v>16.540796159999999</v>
      </c>
      <c r="K32" s="10">
        <f t="shared" si="11"/>
        <v>16.540796159999999</v>
      </c>
      <c r="L32" s="10">
        <f t="shared" si="11"/>
        <v>16.540796159999999</v>
      </c>
      <c r="M32" s="10">
        <f t="shared" si="11"/>
        <v>16.540796159999999</v>
      </c>
      <c r="N32" s="10">
        <f t="shared" si="11"/>
        <v>16.540796159999999</v>
      </c>
      <c r="O32" s="10">
        <f t="shared" si="11"/>
        <v>16.540796159999999</v>
      </c>
      <c r="P32" s="10">
        <f t="shared" si="11"/>
        <v>16.540796159999999</v>
      </c>
      <c r="Q32" s="10">
        <f t="shared" si="11"/>
        <v>16.540796159999999</v>
      </c>
      <c r="R32" s="10">
        <f t="shared" si="11"/>
        <v>16.540796159999999</v>
      </c>
      <c r="S32" s="10">
        <f t="shared" si="11"/>
        <v>16.540796159999999</v>
      </c>
      <c r="T32" s="10">
        <f t="shared" si="11"/>
        <v>16.540796159999999</v>
      </c>
      <c r="U32" s="10">
        <f t="shared" si="11"/>
        <v>16.540796159999999</v>
      </c>
      <c r="V32" s="10">
        <f t="shared" si="11"/>
        <v>16.540796159999999</v>
      </c>
      <c r="W32" s="10">
        <f t="shared" si="11"/>
        <v>16.540796159999999</v>
      </c>
      <c r="X32" s="10">
        <f t="shared" si="11"/>
        <v>16.540796159999999</v>
      </c>
      <c r="Y32" s="10">
        <f t="shared" si="11"/>
        <v>16.540796159999999</v>
      </c>
      <c r="Z32" s="10">
        <f t="shared" si="11"/>
        <v>16.540796159999999</v>
      </c>
      <c r="AA32" s="10">
        <f t="shared" si="11"/>
        <v>16.540796159999999</v>
      </c>
      <c r="AB32" s="10">
        <f t="shared" si="11"/>
        <v>16.540796159999999</v>
      </c>
      <c r="AC32" s="10">
        <f t="shared" si="11"/>
        <v>16.540796159999999</v>
      </c>
      <c r="AD32" s="10">
        <f t="shared" si="11"/>
        <v>16.540796159999999</v>
      </c>
      <c r="AE32" s="10">
        <f t="shared" si="11"/>
        <v>16.540796159999999</v>
      </c>
      <c r="AF32" s="10">
        <f t="shared" si="11"/>
        <v>16.540796159999999</v>
      </c>
      <c r="AG32" s="10">
        <f t="shared" si="11"/>
        <v>16.540796159999999</v>
      </c>
      <c r="AH32" s="10">
        <f t="shared" si="11"/>
        <v>16.540796159999999</v>
      </c>
      <c r="AI32" s="10">
        <f t="shared" si="11"/>
        <v>16.540796159999999</v>
      </c>
      <c r="AJ32" s="10">
        <f t="shared" si="11"/>
        <v>16.540796159999999</v>
      </c>
      <c r="AK32" s="10">
        <f t="shared" si="11"/>
        <v>16.540796159999999</v>
      </c>
      <c r="AL32" s="10">
        <f t="shared" si="11"/>
        <v>16.540796159999999</v>
      </c>
      <c r="AM32" s="10">
        <f t="shared" si="11"/>
        <v>16.540796159999999</v>
      </c>
      <c r="AN32" s="10">
        <f t="shared" si="11"/>
        <v>16.540796159999999</v>
      </c>
      <c r="AO32" s="10">
        <f t="shared" si="11"/>
        <v>16.540796159999999</v>
      </c>
      <c r="AP32" s="10">
        <f t="shared" si="11"/>
        <v>16.540796159999999</v>
      </c>
      <c r="AQ32" s="10">
        <f t="shared" si="11"/>
        <v>16.540796159999999</v>
      </c>
      <c r="AR32" s="10">
        <f t="shared" si="11"/>
        <v>16.540796159999999</v>
      </c>
      <c r="AS32" s="10">
        <f t="shared" si="11"/>
        <v>16.540796159999999</v>
      </c>
      <c r="AT32" s="10">
        <f t="shared" si="11"/>
        <v>16.540796159999999</v>
      </c>
      <c r="AU32" s="10">
        <f t="shared" si="11"/>
        <v>16.540796159999999</v>
      </c>
      <c r="AV32" s="10">
        <f t="shared" si="11"/>
        <v>16.540796159999999</v>
      </c>
      <c r="AW32" s="10">
        <f t="shared" si="11"/>
        <v>16.540796159999999</v>
      </c>
      <c r="AX32" s="10">
        <f t="shared" si="11"/>
        <v>16.540796159999999</v>
      </c>
      <c r="AY32" s="10">
        <f t="shared" si="11"/>
        <v>16.540796159999999</v>
      </c>
      <c r="AZ32" s="10">
        <f t="shared" si="11"/>
        <v>16.540796159999999</v>
      </c>
      <c r="BA32" s="10">
        <f t="shared" si="11"/>
        <v>16.540796159999999</v>
      </c>
      <c r="BB32" s="10">
        <f t="shared" si="11"/>
        <v>16.540796159999999</v>
      </c>
      <c r="BC32" s="10">
        <f t="shared" si="11"/>
        <v>16.540796159999999</v>
      </c>
      <c r="BD32" s="10">
        <f t="shared" si="11"/>
        <v>16.540796159999999</v>
      </c>
      <c r="BE32" s="10">
        <f t="shared" si="11"/>
        <v>16.540796159999999</v>
      </c>
      <c r="BF32" s="10">
        <f t="shared" si="11"/>
        <v>16.540796159999999</v>
      </c>
      <c r="BG32" s="10">
        <f t="shared" si="11"/>
        <v>16.540796159999999</v>
      </c>
      <c r="BH32" s="10">
        <f t="shared" si="11"/>
        <v>16.540796159999999</v>
      </c>
      <c r="BI32" s="10">
        <f t="shared" si="11"/>
        <v>16.540796159999999</v>
      </c>
      <c r="BJ32" s="10">
        <f t="shared" si="11"/>
        <v>16.540796159999999</v>
      </c>
      <c r="BK32" s="10">
        <f t="shared" si="11"/>
        <v>16.540796159999999</v>
      </c>
      <c r="BL32" s="10">
        <f t="shared" si="11"/>
        <v>16.540796159999999</v>
      </c>
      <c r="BM32" s="10">
        <f t="shared" si="11"/>
        <v>16.540796159999999</v>
      </c>
    </row>
    <row r="33" spans="1:71" s="23" customFormat="1" x14ac:dyDescent="0.35">
      <c r="A33" s="129"/>
      <c r="B33" s="23" t="s">
        <v>111</v>
      </c>
      <c r="C33" s="114"/>
      <c r="E33" s="5" t="e" cm="1">
        <f t="array" ref="E33">(#REF!*E31(#REF!*1000)+(#REF!*1000)*#REF!)/1000</f>
        <v>#REF!</v>
      </c>
      <c r="F33" s="5" t="e">
        <f>(#REF!*(#REF!*1000)+(#REF!*1000)*#REF!)/1000</f>
        <v>#REF!</v>
      </c>
      <c r="G33" s="5" t="e">
        <f>(#REF!*(#REF!*1000)+(#REF!*1000)*#REF!)/1000</f>
        <v>#REF!</v>
      </c>
      <c r="H33" s="5" t="e">
        <f>(#REF!*(#REF!*1000)+(#REF!*1000)*#REF!)/1000</f>
        <v>#REF!</v>
      </c>
      <c r="I33" s="5" t="e">
        <f>(#REF!*(#REF!*1000)+(#REF!*1000)*#REF!)/1000</f>
        <v>#REF!</v>
      </c>
      <c r="J33" s="5" t="e">
        <f>(#REF!*(#REF!*1000)+(#REF!*1000)*#REF!)/1000</f>
        <v>#REF!</v>
      </c>
      <c r="K33" s="5" t="e">
        <f>(#REF!*(#REF!*1000)+(#REF!*1000)*#REF!)/1000</f>
        <v>#REF!</v>
      </c>
      <c r="L33" s="5" t="e">
        <f>(#REF!*(#REF!*1000)+(#REF!*1000)*#REF!)/1000</f>
        <v>#REF!</v>
      </c>
      <c r="M33" s="5" t="e">
        <f>(#REF!*(#REF!*1000)+(#REF!*1000)*#REF!)/1000</f>
        <v>#REF!</v>
      </c>
      <c r="N33" s="5" t="e">
        <f>(#REF!*(#REF!*1000)+(#REF!*1000)*#REF!)/1000</f>
        <v>#REF!</v>
      </c>
      <c r="O33" s="5" t="e">
        <f>(#REF!*(#REF!*1000)+(#REF!*1000)*#REF!)/1000</f>
        <v>#REF!</v>
      </c>
      <c r="P33" s="5" t="e">
        <f>(#REF!*(#REF!*1000)+(#REF!*1000)*#REF!)/1000</f>
        <v>#REF!</v>
      </c>
      <c r="Q33" s="5" t="e">
        <f>(#REF!*(#REF!*1000)+(#REF!*1000)*#REF!)/1000</f>
        <v>#REF!</v>
      </c>
      <c r="R33" s="5" t="e">
        <f>(#REF!*(#REF!*1000)+(#REF!*1000)*#REF!)/1000</f>
        <v>#REF!</v>
      </c>
      <c r="S33" s="5" t="e">
        <f>(#REF!*(#REF!*1000)+(#REF!*1000)*#REF!)/1000</f>
        <v>#REF!</v>
      </c>
      <c r="T33" s="5" t="e">
        <f>(#REF!*(#REF!*1000)+(#REF!*1000)*#REF!)/1000</f>
        <v>#REF!</v>
      </c>
      <c r="U33" s="5" t="e">
        <f>(#REF!*(#REF!*1000)+(#REF!*1000)*#REF!)/1000</f>
        <v>#REF!</v>
      </c>
      <c r="V33" s="5" t="e">
        <f>(#REF!*(#REF!*1000)+(#REF!*1000)*#REF!)/1000</f>
        <v>#REF!</v>
      </c>
      <c r="W33" s="5" t="e">
        <f>(#REF!*(#REF!*1000)+(#REF!*1000)*#REF!)/1000</f>
        <v>#REF!</v>
      </c>
      <c r="X33" s="5" t="e">
        <f>(#REF!*(#REF!*1000)+(#REF!*1000)*#REF!)/1000</f>
        <v>#REF!</v>
      </c>
      <c r="Y33" s="5" t="e">
        <f>(#REF!*(#REF!*1000)+(#REF!*1000)*#REF!)/1000</f>
        <v>#REF!</v>
      </c>
      <c r="Z33" s="5" t="e">
        <f>(#REF!*(#REF!*1000)+(#REF!*1000)*#REF!)/1000</f>
        <v>#REF!</v>
      </c>
      <c r="AA33" s="5" t="e">
        <f>(#REF!*(#REF!*1000)+(#REF!*1000)*#REF!)/1000</f>
        <v>#REF!</v>
      </c>
      <c r="AB33" s="5" t="e">
        <f>(#REF!*(#REF!*1000)+(#REF!*1000)*#REF!)/1000</f>
        <v>#REF!</v>
      </c>
      <c r="AC33" s="5" t="e">
        <f>(#REF!*(#REF!*1000)+(#REF!*1000)*#REF!)/1000</f>
        <v>#REF!</v>
      </c>
      <c r="AD33" s="5" t="e">
        <f>(#REF!*(#REF!*1000)+(#REF!*1000)*#REF!)/1000</f>
        <v>#REF!</v>
      </c>
      <c r="AE33" s="5" t="e">
        <f>(#REF!*(#REF!*1000)+(#REF!*1000)*#REF!)/1000</f>
        <v>#REF!</v>
      </c>
      <c r="AF33" s="5" t="e">
        <f>(#REF!*(#REF!*1000)+(#REF!*1000)*#REF!)/1000</f>
        <v>#REF!</v>
      </c>
      <c r="AG33" s="5" t="e">
        <f>(#REF!*(#REF!*1000)+(#REF!*1000)*#REF!)/1000</f>
        <v>#REF!</v>
      </c>
      <c r="AH33" s="5" t="e">
        <f>(#REF!*(#REF!*1000)+(#REF!*1000)*#REF!)/1000</f>
        <v>#REF!</v>
      </c>
      <c r="AI33" s="5" t="e">
        <f>(#REF!*(#REF!*1000)+(#REF!*1000)*#REF!)/1000</f>
        <v>#REF!</v>
      </c>
      <c r="AJ33" s="5" t="e">
        <f>(#REF!*(#REF!*1000)+(#REF!*1000)*#REF!)/1000</f>
        <v>#REF!</v>
      </c>
      <c r="AK33" s="5" t="e">
        <f>(#REF!*(#REF!*1000)+(#REF!*1000)*#REF!)/1000</f>
        <v>#REF!</v>
      </c>
      <c r="AL33" s="5" t="e">
        <f>(#REF!*(#REF!*1000)+(#REF!*1000)*#REF!)/1000</f>
        <v>#REF!</v>
      </c>
      <c r="AM33" s="5" t="e">
        <f>(#REF!*(#REF!*1000)+(#REF!*1000)*#REF!)/1000</f>
        <v>#REF!</v>
      </c>
      <c r="AN33" s="5" t="e">
        <f>(#REF!*(#REF!*1000)+(#REF!*1000)*#REF!)/1000</f>
        <v>#REF!</v>
      </c>
      <c r="AO33" s="5" t="e">
        <f>(#REF!*(#REF!*1000)+(#REF!*1000)*#REF!)/1000</f>
        <v>#REF!</v>
      </c>
      <c r="AP33" s="5" t="e">
        <f>(#REF!*(#REF!*1000)+(#REF!*1000)*#REF!)/1000</f>
        <v>#REF!</v>
      </c>
      <c r="AQ33" s="5" t="e">
        <f>(#REF!*(#REF!*1000)+(#REF!*1000)*#REF!)/1000</f>
        <v>#REF!</v>
      </c>
      <c r="AR33" s="5" t="e">
        <f>(#REF!*(#REF!*1000)+(#REF!*1000)*#REF!)/1000</f>
        <v>#REF!</v>
      </c>
      <c r="AS33" s="5" t="e">
        <f>(#REF!*(#REF!*1000)+(#REF!*1000)*#REF!)/1000</f>
        <v>#REF!</v>
      </c>
      <c r="AT33" s="5" t="e">
        <f>(#REF!*(#REF!*1000)+(#REF!*1000)*#REF!)/1000</f>
        <v>#REF!</v>
      </c>
      <c r="AU33" s="5" t="e">
        <f>(#REF!*(#REF!*1000)+(#REF!*1000)*#REF!)/1000</f>
        <v>#REF!</v>
      </c>
      <c r="AV33" s="5" t="e">
        <f>(#REF!*(#REF!*1000)+(#REF!*1000)*#REF!)/1000</f>
        <v>#REF!</v>
      </c>
      <c r="AW33" s="5" t="e">
        <f>(#REF!*(#REF!*1000)+(#REF!*1000)*#REF!)/1000</f>
        <v>#REF!</v>
      </c>
      <c r="AX33" s="5" t="e">
        <f>(#REF!*(#REF!*1000)+(#REF!*1000)*#REF!)/1000</f>
        <v>#REF!</v>
      </c>
      <c r="AY33" s="5" t="e">
        <f>(#REF!*(#REF!*1000)+(#REF!*1000)*#REF!)/1000</f>
        <v>#REF!</v>
      </c>
      <c r="AZ33" s="5" t="e">
        <f>(#REF!*(#REF!*1000)+(#REF!*1000)*#REF!)/1000</f>
        <v>#REF!</v>
      </c>
      <c r="BA33" s="5" t="e">
        <f>(#REF!*(#REF!*1000)+(#REF!*1000)*#REF!)/1000</f>
        <v>#REF!</v>
      </c>
      <c r="BB33" s="5" t="e">
        <f>(#REF!*(#REF!*1000)+(#REF!*1000)*#REF!)/1000</f>
        <v>#REF!</v>
      </c>
      <c r="BC33" s="5" t="e">
        <f>(#REF!*(#REF!*1000)+(#REF!*1000)*#REF!)/1000</f>
        <v>#REF!</v>
      </c>
      <c r="BD33" s="5" t="e">
        <f>(#REF!*(#REF!*1000)+(#REF!*1000)*#REF!)/1000</f>
        <v>#REF!</v>
      </c>
      <c r="BE33" s="5" t="e">
        <f>(#REF!*(#REF!*1000)+(#REF!*1000)*#REF!)/1000</f>
        <v>#REF!</v>
      </c>
      <c r="BF33" s="5" t="e">
        <f>(#REF!*(#REF!*1000)+(#REF!*1000)*#REF!)/1000</f>
        <v>#REF!</v>
      </c>
      <c r="BG33" s="5" t="e">
        <f>(#REF!*(#REF!*1000)+(#REF!*1000)*#REF!)/1000</f>
        <v>#REF!</v>
      </c>
      <c r="BH33" s="5" t="e">
        <f>(#REF!*(#REF!*1000)+(#REF!*1000)*#REF!)/1000</f>
        <v>#REF!</v>
      </c>
      <c r="BI33" s="5" t="e">
        <f>(#REF!*(#REF!*1000)+(#REF!*1000)*#REF!)/1000</f>
        <v>#REF!</v>
      </c>
      <c r="BJ33" s="5" t="e">
        <f>(#REF!*(#REF!*1000)+(#REF!*1000)*#REF!)/1000</f>
        <v>#REF!</v>
      </c>
      <c r="BK33" s="5" t="e">
        <f>(#REF!*(#REF!*1000)+(#REF!*1000)*#REF!)/1000</f>
        <v>#REF!</v>
      </c>
      <c r="BL33" s="5" t="e">
        <f>(#REF!*(#REF!*1000)+(#REF!*1000)*#REF!)/1000</f>
        <v>#REF!</v>
      </c>
      <c r="BM33" s="5" t="e">
        <f>(#REF!*(#REF!*1000)+(#REF!*1000)*#REF!)/1000</f>
        <v>#REF!</v>
      </c>
    </row>
    <row r="34" spans="1:71" s="5" customFormat="1" x14ac:dyDescent="0.35">
      <c r="A34" s="113"/>
      <c r="B34" s="22" t="s">
        <v>93</v>
      </c>
      <c r="C34" s="110"/>
      <c r="D34" s="34"/>
      <c r="E34" s="22"/>
      <c r="F34" s="23" t="e">
        <f>+#REF!+#REF!</f>
        <v>#REF!</v>
      </c>
      <c r="G34" s="23" t="e">
        <f>IF(G7&gt;0,#REF!+ F34, 0)</f>
        <v>#REF!</v>
      </c>
      <c r="H34" s="23" t="e">
        <f>IF(H7&gt;0,#REF!+ G34, 0)</f>
        <v>#REF!</v>
      </c>
      <c r="I34" s="23" t="e">
        <f>IF(I7&gt;0,#REF!+ H34, 0)</f>
        <v>#REF!</v>
      </c>
      <c r="J34" s="23" t="e">
        <f>IF(J7&gt;0,#REF!+ I34, 0)</f>
        <v>#REF!</v>
      </c>
      <c r="K34" s="23" t="e">
        <f>IF(K7&gt;0,#REF!+ J34, 0)</f>
        <v>#REF!</v>
      </c>
      <c r="L34" s="23" t="e">
        <f>IF(L7&gt;0,#REF!+ K34, 0)</f>
        <v>#REF!</v>
      </c>
      <c r="M34" s="23" t="e">
        <f>IF(M7&gt;0,#REF!+ L34, 0)</f>
        <v>#REF!</v>
      </c>
      <c r="N34" s="23" t="e">
        <f>IF(N7&gt;0,#REF!+ M34, 0)</f>
        <v>#REF!</v>
      </c>
      <c r="O34" s="23" t="e">
        <f>IF(O7&gt;0,#REF!+ N34, 0)</f>
        <v>#REF!</v>
      </c>
      <c r="P34" s="23" t="e">
        <f>IF(P7&gt;0,#REF!+ O34, 0)</f>
        <v>#REF!</v>
      </c>
      <c r="Q34" s="23" t="e">
        <f>IF(Q7&gt;0,#REF!+ P34, 0)</f>
        <v>#REF!</v>
      </c>
      <c r="R34" s="23" t="e">
        <f>IF(R7&gt;0,#REF!+ Q34, 0)</f>
        <v>#REF!</v>
      </c>
      <c r="S34" s="23" t="e">
        <f>IF(S7&gt;0,#REF!+ R34, 0)</f>
        <v>#REF!</v>
      </c>
      <c r="T34" s="23" t="e">
        <f>IF(T7&gt;0,#REF!+ S34, 0)</f>
        <v>#REF!</v>
      </c>
      <c r="U34" s="23" t="e">
        <f>IF(U7&gt;0,#REF!+ T34, 0)</f>
        <v>#REF!</v>
      </c>
      <c r="V34" s="23" t="e">
        <f>IF(V7&gt;0,#REF!+ U34, 0)</f>
        <v>#REF!</v>
      </c>
      <c r="W34" s="23" t="e">
        <f>IF(W7&gt;0,#REF!+ V34, 0)</f>
        <v>#REF!</v>
      </c>
      <c r="X34" s="23" t="e">
        <f>IF(X7&gt;0,#REF!+ W34, 0)</f>
        <v>#REF!</v>
      </c>
      <c r="Y34" s="23" t="e">
        <f>IF(Y7&gt;0,#REF!+ X34, 0)</f>
        <v>#REF!</v>
      </c>
      <c r="Z34" s="23" t="e">
        <f>IF(Z7&gt;0,#REF!+ Y34, 0)</f>
        <v>#REF!</v>
      </c>
      <c r="AA34" s="23" t="e">
        <f>IF(AA7&gt;0,#REF!+ Z34, 0)</f>
        <v>#REF!</v>
      </c>
      <c r="AB34" s="23" t="e">
        <f>IF(AB7&gt;0,#REF!+ AA34, 0)</f>
        <v>#REF!</v>
      </c>
      <c r="AC34" s="23" t="e">
        <f>IF(AC7&gt;0,#REF!+ AB34, 0)</f>
        <v>#REF!</v>
      </c>
      <c r="AD34" s="23" t="e">
        <f>IF(AD7&gt;0,#REF!+ AC34, 0)</f>
        <v>#REF!</v>
      </c>
      <c r="AE34" s="23" t="e">
        <f>IF(AE7&gt;0,#REF!+ AD34, 0)</f>
        <v>#REF!</v>
      </c>
      <c r="AF34" s="23" t="e">
        <f>IF(AF7&gt;0,#REF!+ AE34, 0)</f>
        <v>#REF!</v>
      </c>
      <c r="AG34" s="23" t="e">
        <f>IF(AG7&gt;0,#REF!+ AF34, 0)</f>
        <v>#REF!</v>
      </c>
      <c r="AH34" s="23" t="e">
        <f>IF(AH7&gt;0,#REF!+ AG34, 0)</f>
        <v>#REF!</v>
      </c>
      <c r="AI34" s="23" t="e">
        <f>IF(AI7&gt;0,#REF!+ AH34, 0)</f>
        <v>#REF!</v>
      </c>
      <c r="AJ34" s="23" t="e">
        <f>IF(AJ7&gt;0,#REF!+ AI34, 0)</f>
        <v>#REF!</v>
      </c>
      <c r="AK34" s="23" t="e">
        <f>IF(AK7&gt;0,#REF!+ AJ34, 0)</f>
        <v>#REF!</v>
      </c>
      <c r="AL34" s="23" t="e">
        <f>IF(AL7&gt;0,#REF!+ AK34, 0)</f>
        <v>#REF!</v>
      </c>
      <c r="AM34" s="23" t="e">
        <f>IF(AM7&gt;0,#REF!+ AL34, 0)</f>
        <v>#REF!</v>
      </c>
      <c r="AN34" s="23" t="e">
        <f>IF(AN7&gt;0,#REF!+ AM34, 0)</f>
        <v>#REF!</v>
      </c>
      <c r="AO34" s="23" t="e">
        <f>IF(AO7&gt;0,#REF!+ AN34, 0)</f>
        <v>#REF!</v>
      </c>
      <c r="AP34" s="23" t="e">
        <f>IF(AP7&gt;0,#REF!+ AO34, 0)</f>
        <v>#REF!</v>
      </c>
      <c r="AQ34" s="23" t="e">
        <f>IF(AQ7&gt;0,#REF!+ AP34, 0)</f>
        <v>#REF!</v>
      </c>
      <c r="AR34" s="23" t="e">
        <f>IF(AR7&gt;0,#REF!+ AQ34, 0)</f>
        <v>#REF!</v>
      </c>
      <c r="AS34" s="23" t="e">
        <f>IF(AS7&gt;0,#REF!+ AR34, 0)</f>
        <v>#REF!</v>
      </c>
      <c r="AT34" s="23" t="e">
        <f>IF(AT7&gt;0,#REF!+ AS34, 0)</f>
        <v>#REF!</v>
      </c>
      <c r="AU34" s="23" t="e">
        <f>IF(AU7&gt;0,#REF!+ AT34, 0)</f>
        <v>#REF!</v>
      </c>
      <c r="AV34" s="23" t="e">
        <f>IF(AV7&gt;0,#REF!+ AU34, 0)</f>
        <v>#REF!</v>
      </c>
      <c r="AW34" s="23" t="e">
        <f>IF(AW7&gt;0,#REF!+ AV34, 0)</f>
        <v>#REF!</v>
      </c>
      <c r="AX34" s="23" t="e">
        <f>IF(AX7&gt;0,#REF!+ AW34, 0)</f>
        <v>#REF!</v>
      </c>
      <c r="AY34" s="23" t="e">
        <f>IF(AY7&gt;0,#REF!+ AX34, 0)</f>
        <v>#REF!</v>
      </c>
      <c r="AZ34" s="23" t="e">
        <f>IF(AZ7&gt;0,#REF!+ AY34, 0)</f>
        <v>#REF!</v>
      </c>
      <c r="BA34" s="23" t="e">
        <f>IF(BA7&gt;0,#REF!+ AZ34, 0)</f>
        <v>#REF!</v>
      </c>
      <c r="BB34" s="23" t="e">
        <f>IF(BB7&gt;0,#REF!+ BA34, 0)</f>
        <v>#REF!</v>
      </c>
      <c r="BC34" s="23" t="e">
        <f>IF(BC7&gt;0,#REF!+ BB34, 0)</f>
        <v>#REF!</v>
      </c>
      <c r="BD34" s="23" t="e">
        <f>IF(BD7&gt;0,#REF!+ BC34, 0)</f>
        <v>#REF!</v>
      </c>
      <c r="BE34" s="23" t="e">
        <f>IF(BE7&gt;0,#REF!+ BD34, 0)</f>
        <v>#REF!</v>
      </c>
      <c r="BF34" s="23" t="e">
        <f>IF(BF7&gt;0,#REF!+ BE34, 0)</f>
        <v>#REF!</v>
      </c>
      <c r="BG34" s="23" t="e">
        <f>IF(BG7&gt;0,#REF!+ BF34, 0)</f>
        <v>#REF!</v>
      </c>
      <c r="BH34" s="23" t="e">
        <f>IF(BH7&gt;0,#REF!+ BG34, 0)</f>
        <v>#REF!</v>
      </c>
      <c r="BI34" s="23" t="e">
        <f>IF(BI7&gt;0,#REF!+ BH34, 0)</f>
        <v>#REF!</v>
      </c>
      <c r="BJ34" s="23" t="e">
        <f>IF(BJ7&gt;0,#REF!+ BI34, 0)</f>
        <v>#REF!</v>
      </c>
      <c r="BK34" s="23" t="e">
        <f>IF(BK7&gt;0,#REF!+ BJ34, 0)</f>
        <v>#REF!</v>
      </c>
      <c r="BL34" s="23" t="e">
        <f>IF(BL7&gt;0,#REF!+ BK34, 0)</f>
        <v>#REF!</v>
      </c>
      <c r="BM34" s="23" t="e">
        <f>IF(BM7&gt;0,#REF!+ BL34, 0)</f>
        <v>#REF!</v>
      </c>
      <c r="BN34" s="23"/>
    </row>
    <row r="35" spans="1:71" s="23" customFormat="1" x14ac:dyDescent="0.35">
      <c r="A35" s="129"/>
      <c r="C35" s="103"/>
    </row>
    <row r="36" spans="1:71" s="24" customFormat="1" ht="11.25" x14ac:dyDescent="0.3">
      <c r="A36" s="128"/>
      <c r="B36" s="24" t="s">
        <v>112</v>
      </c>
      <c r="C36" s="103">
        <f>SUM(E36:BM36)</f>
        <v>436564.79999999958</v>
      </c>
      <c r="E36" s="24">
        <f>E27+E28+E29+E57</f>
        <v>7156.8</v>
      </c>
      <c r="F36" s="24">
        <f t="shared" ref="F36:BM36" si="12">F27+F28+F29+F57</f>
        <v>7156.8</v>
      </c>
      <c r="G36" s="24">
        <f t="shared" si="12"/>
        <v>7156.8</v>
      </c>
      <c r="H36" s="24">
        <f t="shared" si="12"/>
        <v>7156.8</v>
      </c>
      <c r="I36" s="24">
        <f t="shared" si="12"/>
        <v>7156.8</v>
      </c>
      <c r="J36" s="24">
        <f t="shared" si="12"/>
        <v>7156.8</v>
      </c>
      <c r="K36" s="24">
        <f t="shared" si="12"/>
        <v>7156.8</v>
      </c>
      <c r="L36" s="24">
        <f t="shared" si="12"/>
        <v>7156.8</v>
      </c>
      <c r="M36" s="24">
        <f t="shared" si="12"/>
        <v>7156.8</v>
      </c>
      <c r="N36" s="24">
        <f t="shared" si="12"/>
        <v>7156.8</v>
      </c>
      <c r="O36" s="24">
        <f t="shared" si="12"/>
        <v>7156.8</v>
      </c>
      <c r="P36" s="24">
        <f t="shared" si="12"/>
        <v>7156.8</v>
      </c>
      <c r="Q36" s="24">
        <f t="shared" si="12"/>
        <v>7156.8</v>
      </c>
      <c r="R36" s="24">
        <f t="shared" si="12"/>
        <v>7156.8</v>
      </c>
      <c r="S36" s="24">
        <f t="shared" si="12"/>
        <v>7156.8</v>
      </c>
      <c r="T36" s="24">
        <f t="shared" si="12"/>
        <v>7156.8</v>
      </c>
      <c r="U36" s="24">
        <f t="shared" si="12"/>
        <v>7156.8</v>
      </c>
      <c r="V36" s="24">
        <f t="shared" si="12"/>
        <v>7156.8</v>
      </c>
      <c r="W36" s="24">
        <f t="shared" si="12"/>
        <v>7156.8</v>
      </c>
      <c r="X36" s="24">
        <f t="shared" si="12"/>
        <v>7156.8</v>
      </c>
      <c r="Y36" s="24">
        <f t="shared" si="12"/>
        <v>7156.8</v>
      </c>
      <c r="Z36" s="24">
        <f t="shared" si="12"/>
        <v>7156.8</v>
      </c>
      <c r="AA36" s="24">
        <f t="shared" si="12"/>
        <v>7156.8</v>
      </c>
      <c r="AB36" s="24">
        <f t="shared" si="12"/>
        <v>7156.8</v>
      </c>
      <c r="AC36" s="24">
        <f t="shared" si="12"/>
        <v>7156.8</v>
      </c>
      <c r="AD36" s="24">
        <f t="shared" si="12"/>
        <v>7156.8</v>
      </c>
      <c r="AE36" s="24">
        <f t="shared" si="12"/>
        <v>7156.8</v>
      </c>
      <c r="AF36" s="24">
        <f t="shared" si="12"/>
        <v>7156.8</v>
      </c>
      <c r="AG36" s="24">
        <f t="shared" si="12"/>
        <v>7156.8</v>
      </c>
      <c r="AH36" s="24">
        <f t="shared" si="12"/>
        <v>7156.8</v>
      </c>
      <c r="AI36" s="24">
        <f t="shared" si="12"/>
        <v>7156.8</v>
      </c>
      <c r="AJ36" s="24">
        <f t="shared" si="12"/>
        <v>7156.8</v>
      </c>
      <c r="AK36" s="24">
        <f t="shared" si="12"/>
        <v>7156.8</v>
      </c>
      <c r="AL36" s="24">
        <f t="shared" si="12"/>
        <v>7156.8</v>
      </c>
      <c r="AM36" s="24">
        <f t="shared" si="12"/>
        <v>7156.8</v>
      </c>
      <c r="AN36" s="24">
        <f t="shared" si="12"/>
        <v>7156.8</v>
      </c>
      <c r="AO36" s="24">
        <f t="shared" si="12"/>
        <v>7156.8</v>
      </c>
      <c r="AP36" s="24">
        <f t="shared" si="12"/>
        <v>7156.8</v>
      </c>
      <c r="AQ36" s="24">
        <f t="shared" si="12"/>
        <v>7156.8</v>
      </c>
      <c r="AR36" s="24">
        <f t="shared" si="12"/>
        <v>7156.8</v>
      </c>
      <c r="AS36" s="24">
        <f t="shared" si="12"/>
        <v>7156.8</v>
      </c>
      <c r="AT36" s="24">
        <f t="shared" si="12"/>
        <v>7156.8</v>
      </c>
      <c r="AU36" s="24">
        <f t="shared" si="12"/>
        <v>7156.8</v>
      </c>
      <c r="AV36" s="24">
        <f t="shared" si="12"/>
        <v>7156.8</v>
      </c>
      <c r="AW36" s="24">
        <f t="shared" si="12"/>
        <v>7156.8</v>
      </c>
      <c r="AX36" s="24">
        <f t="shared" si="12"/>
        <v>7156.8</v>
      </c>
      <c r="AY36" s="24">
        <f t="shared" si="12"/>
        <v>7156.8</v>
      </c>
      <c r="AZ36" s="24">
        <f t="shared" si="12"/>
        <v>7156.8</v>
      </c>
      <c r="BA36" s="24">
        <f t="shared" si="12"/>
        <v>7156.8</v>
      </c>
      <c r="BB36" s="24">
        <f t="shared" si="12"/>
        <v>7156.8</v>
      </c>
      <c r="BC36" s="24">
        <f t="shared" si="12"/>
        <v>7156.8</v>
      </c>
      <c r="BD36" s="24">
        <f t="shared" si="12"/>
        <v>7156.8</v>
      </c>
      <c r="BE36" s="24">
        <f t="shared" si="12"/>
        <v>7156.8</v>
      </c>
      <c r="BF36" s="24">
        <f t="shared" si="12"/>
        <v>7156.8</v>
      </c>
      <c r="BG36" s="24">
        <f t="shared" si="12"/>
        <v>7156.8</v>
      </c>
      <c r="BH36" s="24">
        <f t="shared" si="12"/>
        <v>7156.8</v>
      </c>
      <c r="BI36" s="24">
        <f t="shared" si="12"/>
        <v>7156.8</v>
      </c>
      <c r="BJ36" s="24">
        <f t="shared" si="12"/>
        <v>7156.8</v>
      </c>
      <c r="BK36" s="24">
        <f t="shared" si="12"/>
        <v>7156.8</v>
      </c>
      <c r="BL36" s="24">
        <f t="shared" si="12"/>
        <v>7156.8</v>
      </c>
      <c r="BM36" s="24">
        <f t="shared" si="12"/>
        <v>7156.8</v>
      </c>
    </row>
    <row r="37" spans="1:71" x14ac:dyDescent="0.35">
      <c r="B37" s="4" t="s">
        <v>113</v>
      </c>
      <c r="C37" s="103"/>
      <c r="D37" s="5"/>
      <c r="E37" s="5">
        <f>E36</f>
        <v>7156.8</v>
      </c>
      <c r="F37" s="5">
        <f>F36+E37</f>
        <v>14313.6</v>
      </c>
      <c r="G37" s="5">
        <f t="shared" ref="G37:BM37" si="13">G36+F37</f>
        <v>21470.400000000001</v>
      </c>
      <c r="H37" s="5">
        <f t="shared" si="13"/>
        <v>28627.200000000001</v>
      </c>
      <c r="I37" s="5">
        <f t="shared" si="13"/>
        <v>35784</v>
      </c>
      <c r="J37" s="5">
        <f t="shared" si="13"/>
        <v>42940.800000000003</v>
      </c>
      <c r="K37" s="5">
        <f t="shared" si="13"/>
        <v>50097.600000000006</v>
      </c>
      <c r="L37" s="5">
        <f t="shared" si="13"/>
        <v>57254.400000000009</v>
      </c>
      <c r="M37" s="5">
        <f t="shared" si="13"/>
        <v>64411.200000000012</v>
      </c>
      <c r="N37" s="5">
        <f t="shared" si="13"/>
        <v>71568.000000000015</v>
      </c>
      <c r="O37" s="5">
        <f t="shared" si="13"/>
        <v>78724.800000000017</v>
      </c>
      <c r="P37" s="5">
        <f t="shared" si="13"/>
        <v>85881.60000000002</v>
      </c>
      <c r="Q37" s="5">
        <f t="shared" si="13"/>
        <v>93038.400000000023</v>
      </c>
      <c r="R37" s="5">
        <f t="shared" si="13"/>
        <v>100195.20000000003</v>
      </c>
      <c r="S37" s="5">
        <f t="shared" si="13"/>
        <v>107352.00000000003</v>
      </c>
      <c r="T37" s="5">
        <f t="shared" si="13"/>
        <v>114508.80000000003</v>
      </c>
      <c r="U37" s="5">
        <f t="shared" si="13"/>
        <v>121665.60000000003</v>
      </c>
      <c r="V37" s="5">
        <f t="shared" si="13"/>
        <v>128822.40000000004</v>
      </c>
      <c r="W37" s="5">
        <f t="shared" si="13"/>
        <v>135979.20000000004</v>
      </c>
      <c r="X37" s="5">
        <f t="shared" si="13"/>
        <v>143136.00000000003</v>
      </c>
      <c r="Y37" s="5">
        <f t="shared" si="13"/>
        <v>150292.80000000002</v>
      </c>
      <c r="Z37" s="5">
        <f t="shared" si="13"/>
        <v>157449.60000000001</v>
      </c>
      <c r="AA37" s="5">
        <f t="shared" si="13"/>
        <v>164606.39999999999</v>
      </c>
      <c r="AB37" s="5">
        <f t="shared" si="13"/>
        <v>171763.19999999998</v>
      </c>
      <c r="AC37" s="5">
        <f t="shared" si="13"/>
        <v>178919.99999999997</v>
      </c>
      <c r="AD37" s="5">
        <f t="shared" si="13"/>
        <v>186076.79999999996</v>
      </c>
      <c r="AE37" s="5">
        <f t="shared" si="13"/>
        <v>193233.59999999995</v>
      </c>
      <c r="AF37" s="5">
        <f t="shared" si="13"/>
        <v>200390.39999999994</v>
      </c>
      <c r="AG37" s="5">
        <f t="shared" si="13"/>
        <v>207547.19999999992</v>
      </c>
      <c r="AH37" s="5">
        <f t="shared" si="13"/>
        <v>214703.99999999991</v>
      </c>
      <c r="AI37" s="5">
        <f t="shared" si="13"/>
        <v>221860.7999999999</v>
      </c>
      <c r="AJ37" s="5">
        <f t="shared" si="13"/>
        <v>229017.59999999989</v>
      </c>
      <c r="AK37" s="5">
        <f t="shared" si="13"/>
        <v>236174.39999999988</v>
      </c>
      <c r="AL37" s="5">
        <f t="shared" si="13"/>
        <v>243331.19999999987</v>
      </c>
      <c r="AM37" s="5">
        <f t="shared" si="13"/>
        <v>250487.99999999985</v>
      </c>
      <c r="AN37" s="5">
        <f t="shared" si="13"/>
        <v>257644.79999999984</v>
      </c>
      <c r="AO37" s="5">
        <f t="shared" si="13"/>
        <v>264801.59999999986</v>
      </c>
      <c r="AP37" s="5">
        <f t="shared" si="13"/>
        <v>271958.39999999985</v>
      </c>
      <c r="AQ37" s="5">
        <f t="shared" si="13"/>
        <v>279115.19999999984</v>
      </c>
      <c r="AR37" s="5">
        <f t="shared" si="13"/>
        <v>286271.99999999983</v>
      </c>
      <c r="AS37" s="5">
        <f t="shared" si="13"/>
        <v>293428.79999999981</v>
      </c>
      <c r="AT37" s="5">
        <f t="shared" si="13"/>
        <v>300585.5999999998</v>
      </c>
      <c r="AU37" s="5">
        <f t="shared" si="13"/>
        <v>307742.39999999979</v>
      </c>
      <c r="AV37" s="5">
        <f t="shared" si="13"/>
        <v>314899.19999999978</v>
      </c>
      <c r="AW37" s="5">
        <f t="shared" si="13"/>
        <v>322055.99999999977</v>
      </c>
      <c r="AX37" s="5">
        <f t="shared" si="13"/>
        <v>329212.79999999976</v>
      </c>
      <c r="AY37" s="5">
        <f t="shared" si="13"/>
        <v>336369.59999999974</v>
      </c>
      <c r="AZ37" s="5">
        <f t="shared" si="13"/>
        <v>343526.39999999973</v>
      </c>
      <c r="BA37" s="5">
        <f t="shared" si="13"/>
        <v>350683.19999999972</v>
      </c>
      <c r="BB37" s="5">
        <f t="shared" si="13"/>
        <v>357839.99999999971</v>
      </c>
      <c r="BC37" s="5">
        <f t="shared" si="13"/>
        <v>364996.7999999997</v>
      </c>
      <c r="BD37" s="5">
        <f t="shared" si="13"/>
        <v>372153.59999999969</v>
      </c>
      <c r="BE37" s="5">
        <f t="shared" si="13"/>
        <v>379310.39999999967</v>
      </c>
      <c r="BF37" s="5">
        <f t="shared" si="13"/>
        <v>386467.19999999966</v>
      </c>
      <c r="BG37" s="5">
        <f t="shared" si="13"/>
        <v>393623.99999999965</v>
      </c>
      <c r="BH37" s="5">
        <f t="shared" si="13"/>
        <v>400780.79999999964</v>
      </c>
      <c r="BI37" s="5">
        <f t="shared" si="13"/>
        <v>407937.59999999963</v>
      </c>
      <c r="BJ37" s="5">
        <f t="shared" si="13"/>
        <v>415094.39999999962</v>
      </c>
      <c r="BK37" s="5">
        <f t="shared" si="13"/>
        <v>422251.1999999996</v>
      </c>
      <c r="BL37" s="5">
        <f t="shared" si="13"/>
        <v>429407.99999999959</v>
      </c>
      <c r="BM37" s="5">
        <f t="shared" si="13"/>
        <v>436564.79999999958</v>
      </c>
      <c r="BN37" s="5"/>
      <c r="BO37" s="5"/>
      <c r="BP37" s="5"/>
      <c r="BQ37" s="5"/>
      <c r="BR37" s="5"/>
      <c r="BS37" s="5"/>
    </row>
    <row r="38" spans="1:71" s="23" customFormat="1" x14ac:dyDescent="0.35">
      <c r="A38" s="129"/>
      <c r="B38" s="34"/>
      <c r="C38" s="103"/>
      <c r="D38" s="34"/>
    </row>
    <row r="39" spans="1:71" s="28" customFormat="1" x14ac:dyDescent="0.35">
      <c r="A39" s="4"/>
      <c r="B39" s="31" t="s">
        <v>114</v>
      </c>
      <c r="C39" s="106"/>
      <c r="D39" s="30"/>
      <c r="E39" s="32"/>
      <c r="F39" s="30"/>
      <c r="G39" s="30"/>
      <c r="H39" s="30"/>
      <c r="I39" s="30"/>
    </row>
    <row r="40" spans="1:71" x14ac:dyDescent="0.35">
      <c r="B40" s="47" t="s">
        <v>115</v>
      </c>
      <c r="C40" s="103">
        <f t="shared" ref="C40" si="14">SUM(E40:BM40)</f>
        <v>31256.400000000034</v>
      </c>
      <c r="E40" s="5">
        <f>HLOOKUP($F$5, Scenarios!$G$7:$AD$27, MATCH($B$40, Scenarios!$C$7:$C$28, FALSE), FALSE)</f>
        <v>512.4</v>
      </c>
      <c r="F40" s="5">
        <f>E40*(1+Scenarios!$Q$32)</f>
        <v>512.4</v>
      </c>
      <c r="G40" s="5">
        <f>F40*(1+Scenarios!$Q$32)</f>
        <v>512.4</v>
      </c>
      <c r="H40" s="5">
        <f>G40*(1+Scenarios!$Q$32)</f>
        <v>512.4</v>
      </c>
      <c r="I40" s="5">
        <f>H40*(1+Scenarios!$Q$32)</f>
        <v>512.4</v>
      </c>
      <c r="J40" s="5">
        <f>I40*(1+Scenarios!$Q$32)</f>
        <v>512.4</v>
      </c>
      <c r="K40" s="5">
        <f>J40*(1+Scenarios!$Q$32)</f>
        <v>512.4</v>
      </c>
      <c r="L40" s="5">
        <f>K40*(1+Scenarios!$Q$32)</f>
        <v>512.4</v>
      </c>
      <c r="M40" s="5">
        <f>L40*(1+Scenarios!$Q$32)</f>
        <v>512.4</v>
      </c>
      <c r="N40" s="5">
        <f>M40*(1+Scenarios!$Q$32)</f>
        <v>512.4</v>
      </c>
      <c r="O40" s="5">
        <f>N40*(1+Scenarios!$Q$32)</f>
        <v>512.4</v>
      </c>
      <c r="P40" s="5">
        <f>O40*(1+Scenarios!$Q$32)</f>
        <v>512.4</v>
      </c>
      <c r="Q40" s="5">
        <f>P40*(1+Scenarios!$Q$32)</f>
        <v>512.4</v>
      </c>
      <c r="R40" s="5">
        <f>Q40*(1+Scenarios!$Q$32)</f>
        <v>512.4</v>
      </c>
      <c r="S40" s="5">
        <f>R40*(1+Scenarios!$Q$32)</f>
        <v>512.4</v>
      </c>
      <c r="T40" s="5">
        <f>S40*(1+Scenarios!$Q$32)</f>
        <v>512.4</v>
      </c>
      <c r="U40" s="5">
        <f>T40*(1+Scenarios!$Q$32)</f>
        <v>512.4</v>
      </c>
      <c r="V40" s="5">
        <f>U40*(1+Scenarios!$Q$32)</f>
        <v>512.4</v>
      </c>
      <c r="W40" s="5">
        <f>V40*(1+Scenarios!$Q$32)</f>
        <v>512.4</v>
      </c>
      <c r="X40" s="5">
        <f>W40*(1+Scenarios!$Q$32)</f>
        <v>512.4</v>
      </c>
      <c r="Y40" s="5">
        <f>X40*(1+Scenarios!$Q$32)</f>
        <v>512.4</v>
      </c>
      <c r="Z40" s="5">
        <f>Y40*(1+Scenarios!$Q$32)</f>
        <v>512.4</v>
      </c>
      <c r="AA40" s="5">
        <f>Z40*(1+Scenarios!$Q$32)</f>
        <v>512.4</v>
      </c>
      <c r="AB40" s="5">
        <f>AA40*(1+Scenarios!$Q$32)</f>
        <v>512.4</v>
      </c>
      <c r="AC40" s="5">
        <f>AB40*(1+Scenarios!$Q$32)</f>
        <v>512.4</v>
      </c>
      <c r="AD40" s="5">
        <f>AC40*(1+Scenarios!$Q$32)</f>
        <v>512.4</v>
      </c>
      <c r="AE40" s="5">
        <f>AD40*(1+Scenarios!$Q$32)</f>
        <v>512.4</v>
      </c>
      <c r="AF40" s="5">
        <f>AE40*(1+Scenarios!$Q$32)</f>
        <v>512.4</v>
      </c>
      <c r="AG40" s="5">
        <f>AF40*(1+Scenarios!$Q$32)</f>
        <v>512.4</v>
      </c>
      <c r="AH40" s="5">
        <f>AG40*(1+Scenarios!$Q$32)</f>
        <v>512.4</v>
      </c>
      <c r="AI40" s="5">
        <f>AH40*(1+Scenarios!$Q$32)</f>
        <v>512.4</v>
      </c>
      <c r="AJ40" s="5">
        <f>AI40*(1+Scenarios!$Q$32)</f>
        <v>512.4</v>
      </c>
      <c r="AK40" s="5">
        <f>AJ40*(1+Scenarios!$Q$32)</f>
        <v>512.4</v>
      </c>
      <c r="AL40" s="5">
        <f>AK40*(1+Scenarios!$Q$32)</f>
        <v>512.4</v>
      </c>
      <c r="AM40" s="5">
        <f>AL40*(1+Scenarios!$Q$32)</f>
        <v>512.4</v>
      </c>
      <c r="AN40" s="5">
        <f>AM40*(1+Scenarios!$Q$32)</f>
        <v>512.4</v>
      </c>
      <c r="AO40" s="5">
        <f>AN40*(1+Scenarios!$Q$32)</f>
        <v>512.4</v>
      </c>
      <c r="AP40" s="5">
        <f>AO40*(1+Scenarios!$Q$32)</f>
        <v>512.4</v>
      </c>
      <c r="AQ40" s="5">
        <f>AP40*(1+Scenarios!$Q$32)</f>
        <v>512.4</v>
      </c>
      <c r="AR40" s="5">
        <f>AQ40*(1+Scenarios!$Q$32)</f>
        <v>512.4</v>
      </c>
      <c r="AS40" s="5">
        <f>AR40*(1+Scenarios!$Q$32)</f>
        <v>512.4</v>
      </c>
      <c r="AT40" s="5">
        <f>AS40*(1+Scenarios!$Q$32)</f>
        <v>512.4</v>
      </c>
      <c r="AU40" s="5">
        <f>AT40*(1+Scenarios!$Q$32)</f>
        <v>512.4</v>
      </c>
      <c r="AV40" s="5">
        <f>AU40*(1+Scenarios!$Q$32)</f>
        <v>512.4</v>
      </c>
      <c r="AW40" s="5">
        <f>AV40*(1+Scenarios!$Q$32)</f>
        <v>512.4</v>
      </c>
      <c r="AX40" s="5">
        <f>AW40*(1+Scenarios!$Q$32)</f>
        <v>512.4</v>
      </c>
      <c r="AY40" s="5">
        <f>AX40*(1+Scenarios!$Q$32)</f>
        <v>512.4</v>
      </c>
      <c r="AZ40" s="5">
        <f>AY40*(1+Scenarios!$Q$32)</f>
        <v>512.4</v>
      </c>
      <c r="BA40" s="5">
        <f>AZ40*(1+Scenarios!$Q$32)</f>
        <v>512.4</v>
      </c>
      <c r="BB40" s="5">
        <f>BA40*(1+Scenarios!$Q$32)</f>
        <v>512.4</v>
      </c>
      <c r="BC40" s="5">
        <f>BB40*(1+Scenarios!$Q$32)</f>
        <v>512.4</v>
      </c>
      <c r="BD40" s="5">
        <f>BC40*(1+Scenarios!$Q$32)</f>
        <v>512.4</v>
      </c>
      <c r="BE40" s="5">
        <f>BD40*(1+Scenarios!$Q$32)</f>
        <v>512.4</v>
      </c>
      <c r="BF40" s="5">
        <f>BE40*(1+Scenarios!$Q$32)</f>
        <v>512.4</v>
      </c>
      <c r="BG40" s="5">
        <f>BF40*(1+Scenarios!$Q$32)</f>
        <v>512.4</v>
      </c>
      <c r="BH40" s="5">
        <f>BG40*(1+Scenarios!$Q$32)</f>
        <v>512.4</v>
      </c>
      <c r="BI40" s="5">
        <f>BH40*(1+Scenarios!$Q$32)</f>
        <v>512.4</v>
      </c>
      <c r="BJ40" s="5">
        <f>BI40*(1+Scenarios!$Q$32)</f>
        <v>512.4</v>
      </c>
      <c r="BK40" s="5">
        <f>BJ40*(1+Scenarios!$Q$32)</f>
        <v>512.4</v>
      </c>
      <c r="BL40" s="5">
        <f>BK40*(1+Scenarios!$Q$32)</f>
        <v>512.4</v>
      </c>
      <c r="BM40" s="5">
        <f>BL40*(1+Scenarios!$Q$32)</f>
        <v>512.4</v>
      </c>
      <c r="BN40" s="23"/>
      <c r="BO40" s="23"/>
      <c r="BP40" s="23"/>
      <c r="BQ40" s="23"/>
      <c r="BR40" s="23"/>
      <c r="BS40" s="23"/>
    </row>
    <row r="41" spans="1:71" x14ac:dyDescent="0.35">
      <c r="B41" s="4" t="s">
        <v>116</v>
      </c>
      <c r="C41" s="103">
        <f>SUM(E41:BM41)</f>
        <v>0</v>
      </c>
      <c r="E41" s="100">
        <f>Scenarios!$K$22</f>
        <v>0</v>
      </c>
      <c r="F41" s="100">
        <f>Scenarios!$K$22</f>
        <v>0</v>
      </c>
      <c r="G41" s="100">
        <f>Scenarios!$K$22</f>
        <v>0</v>
      </c>
      <c r="H41" s="100">
        <f>Scenarios!$K$22</f>
        <v>0</v>
      </c>
      <c r="I41" s="100">
        <f>Scenarios!$K$22</f>
        <v>0</v>
      </c>
      <c r="J41" s="100">
        <f>Scenarios!$K$22</f>
        <v>0</v>
      </c>
      <c r="K41" s="100">
        <f>Scenarios!$K$22</f>
        <v>0</v>
      </c>
      <c r="L41" s="100">
        <f>Scenarios!$K$22</f>
        <v>0</v>
      </c>
      <c r="M41" s="100">
        <f>Scenarios!$K$22</f>
        <v>0</v>
      </c>
      <c r="N41" s="100">
        <f>Scenarios!$K$22</f>
        <v>0</v>
      </c>
      <c r="O41" s="100">
        <f>Scenarios!$K$22</f>
        <v>0</v>
      </c>
      <c r="P41" s="100">
        <f>Scenarios!$K$22</f>
        <v>0</v>
      </c>
      <c r="Q41" s="100">
        <f>Scenarios!$K$22</f>
        <v>0</v>
      </c>
      <c r="R41" s="100">
        <f>Scenarios!$K$22</f>
        <v>0</v>
      </c>
      <c r="S41" s="100">
        <f>Scenarios!$K$22</f>
        <v>0</v>
      </c>
      <c r="T41" s="100">
        <f>Scenarios!$K$22</f>
        <v>0</v>
      </c>
      <c r="U41" s="100">
        <f>Scenarios!$K$22</f>
        <v>0</v>
      </c>
      <c r="V41" s="100">
        <f>Scenarios!$K$22</f>
        <v>0</v>
      </c>
      <c r="W41" s="100">
        <f>Scenarios!$K$22</f>
        <v>0</v>
      </c>
      <c r="X41" s="100">
        <f>Scenarios!$K$22</f>
        <v>0</v>
      </c>
      <c r="Y41" s="100">
        <f>Scenarios!$K$22</f>
        <v>0</v>
      </c>
      <c r="Z41" s="100">
        <f>Scenarios!$K$22</f>
        <v>0</v>
      </c>
      <c r="AA41" s="100">
        <f>Scenarios!$K$22</f>
        <v>0</v>
      </c>
      <c r="AB41" s="100">
        <f>Scenarios!$K$22</f>
        <v>0</v>
      </c>
      <c r="AC41" s="100">
        <f>Scenarios!$K$22</f>
        <v>0</v>
      </c>
      <c r="AD41" s="100">
        <f>Scenarios!$K$22</f>
        <v>0</v>
      </c>
      <c r="AE41" s="100">
        <f>Scenarios!$K$22</f>
        <v>0</v>
      </c>
      <c r="AF41" s="100">
        <f>Scenarios!$K$22</f>
        <v>0</v>
      </c>
      <c r="AG41" s="100">
        <f>Scenarios!$K$22</f>
        <v>0</v>
      </c>
      <c r="AH41" s="100">
        <f>Scenarios!$K$22</f>
        <v>0</v>
      </c>
      <c r="AI41" s="100">
        <f>Scenarios!$K$22</f>
        <v>0</v>
      </c>
      <c r="AJ41" s="100">
        <f>Scenarios!$K$22</f>
        <v>0</v>
      </c>
      <c r="AK41" s="100">
        <f>Scenarios!$K$22</f>
        <v>0</v>
      </c>
      <c r="AL41" s="100">
        <f>Scenarios!$K$22</f>
        <v>0</v>
      </c>
      <c r="AM41" s="100">
        <f>Scenarios!$K$22</f>
        <v>0</v>
      </c>
      <c r="AN41" s="100">
        <f>Scenarios!$K$22</f>
        <v>0</v>
      </c>
      <c r="AO41" s="100">
        <f>Scenarios!$K$22</f>
        <v>0</v>
      </c>
      <c r="AP41" s="100">
        <f>Scenarios!$K$22</f>
        <v>0</v>
      </c>
      <c r="AQ41" s="100">
        <f>Scenarios!$K$22</f>
        <v>0</v>
      </c>
      <c r="AR41" s="100">
        <f>Scenarios!$K$22</f>
        <v>0</v>
      </c>
      <c r="AS41" s="100">
        <f>Scenarios!$K$22</f>
        <v>0</v>
      </c>
      <c r="AT41" s="100">
        <f>Scenarios!$K$22</f>
        <v>0</v>
      </c>
      <c r="AU41" s="100">
        <f>Scenarios!$K$22</f>
        <v>0</v>
      </c>
      <c r="AV41" s="100">
        <f>Scenarios!$K$22</f>
        <v>0</v>
      </c>
      <c r="AW41" s="100">
        <f>Scenarios!$K$22</f>
        <v>0</v>
      </c>
      <c r="AX41" s="100">
        <f>Scenarios!$K$22</f>
        <v>0</v>
      </c>
      <c r="AY41" s="100">
        <f>Scenarios!$K$22</f>
        <v>0</v>
      </c>
      <c r="AZ41" s="100">
        <f>Scenarios!$K$22</f>
        <v>0</v>
      </c>
      <c r="BA41" s="100">
        <f>Scenarios!$K$22</f>
        <v>0</v>
      </c>
      <c r="BB41" s="100">
        <f>Scenarios!$K$22</f>
        <v>0</v>
      </c>
      <c r="BC41" s="100">
        <f>Scenarios!$K$22</f>
        <v>0</v>
      </c>
      <c r="BD41" s="100">
        <f>Scenarios!$K$22</f>
        <v>0</v>
      </c>
      <c r="BE41" s="100">
        <f>Scenarios!$K$22</f>
        <v>0</v>
      </c>
      <c r="BF41" s="100">
        <f>Scenarios!$K$22</f>
        <v>0</v>
      </c>
      <c r="BG41" s="100">
        <f>Scenarios!$K$22</f>
        <v>0</v>
      </c>
      <c r="BH41" s="100">
        <f>Scenarios!$K$22</f>
        <v>0</v>
      </c>
      <c r="BI41" s="100">
        <f>Scenarios!$K$22</f>
        <v>0</v>
      </c>
      <c r="BJ41" s="100">
        <f>Scenarios!$K$22</f>
        <v>0</v>
      </c>
      <c r="BK41" s="100">
        <f>Scenarios!$K$22</f>
        <v>0</v>
      </c>
      <c r="BL41" s="100">
        <f>Scenarios!$K$22</f>
        <v>0</v>
      </c>
      <c r="BM41" s="100">
        <f>Scenarios!$K$22</f>
        <v>0</v>
      </c>
    </row>
    <row r="42" spans="1:71" x14ac:dyDescent="0.35">
      <c r="C42" s="109"/>
    </row>
    <row r="43" spans="1:71" s="9" customFormat="1" ht="11.25" x14ac:dyDescent="0.3">
      <c r="B43" s="9" t="s">
        <v>117</v>
      </c>
      <c r="C43" s="103">
        <f>SUM(E43:BM43)</f>
        <v>-31256.400000000034</v>
      </c>
      <c r="E43" s="33">
        <f>-(E40+E41)</f>
        <v>-512.4</v>
      </c>
      <c r="F43" s="33">
        <f>-(F40+F41)</f>
        <v>-512.4</v>
      </c>
      <c r="G43" s="33">
        <f t="shared" ref="G43:BM43" si="15">-(G40+G41)</f>
        <v>-512.4</v>
      </c>
      <c r="H43" s="33">
        <f t="shared" si="15"/>
        <v>-512.4</v>
      </c>
      <c r="I43" s="33">
        <f t="shared" si="15"/>
        <v>-512.4</v>
      </c>
      <c r="J43" s="33">
        <f t="shared" si="15"/>
        <v>-512.4</v>
      </c>
      <c r="K43" s="33">
        <f t="shared" si="15"/>
        <v>-512.4</v>
      </c>
      <c r="L43" s="33">
        <f t="shared" si="15"/>
        <v>-512.4</v>
      </c>
      <c r="M43" s="33">
        <f t="shared" si="15"/>
        <v>-512.4</v>
      </c>
      <c r="N43" s="33">
        <f t="shared" si="15"/>
        <v>-512.4</v>
      </c>
      <c r="O43" s="33">
        <f t="shared" si="15"/>
        <v>-512.4</v>
      </c>
      <c r="P43" s="33">
        <f t="shared" si="15"/>
        <v>-512.4</v>
      </c>
      <c r="Q43" s="33">
        <f t="shared" si="15"/>
        <v>-512.4</v>
      </c>
      <c r="R43" s="33">
        <f t="shared" si="15"/>
        <v>-512.4</v>
      </c>
      <c r="S43" s="33">
        <f t="shared" si="15"/>
        <v>-512.4</v>
      </c>
      <c r="T43" s="33">
        <f t="shared" si="15"/>
        <v>-512.4</v>
      </c>
      <c r="U43" s="33">
        <f t="shared" si="15"/>
        <v>-512.4</v>
      </c>
      <c r="V43" s="33">
        <f t="shared" si="15"/>
        <v>-512.4</v>
      </c>
      <c r="W43" s="33">
        <f t="shared" si="15"/>
        <v>-512.4</v>
      </c>
      <c r="X43" s="33">
        <f t="shared" si="15"/>
        <v>-512.4</v>
      </c>
      <c r="Y43" s="33">
        <f t="shared" si="15"/>
        <v>-512.4</v>
      </c>
      <c r="Z43" s="33">
        <f t="shared" si="15"/>
        <v>-512.4</v>
      </c>
      <c r="AA43" s="33">
        <f t="shared" si="15"/>
        <v>-512.4</v>
      </c>
      <c r="AB43" s="33">
        <f t="shared" si="15"/>
        <v>-512.4</v>
      </c>
      <c r="AC43" s="33">
        <f t="shared" si="15"/>
        <v>-512.4</v>
      </c>
      <c r="AD43" s="33">
        <f t="shared" si="15"/>
        <v>-512.4</v>
      </c>
      <c r="AE43" s="33">
        <f t="shared" si="15"/>
        <v>-512.4</v>
      </c>
      <c r="AF43" s="33">
        <f t="shared" si="15"/>
        <v>-512.4</v>
      </c>
      <c r="AG43" s="33">
        <f t="shared" si="15"/>
        <v>-512.4</v>
      </c>
      <c r="AH43" s="33">
        <f t="shared" si="15"/>
        <v>-512.4</v>
      </c>
      <c r="AI43" s="33">
        <f t="shared" si="15"/>
        <v>-512.4</v>
      </c>
      <c r="AJ43" s="33">
        <f t="shared" si="15"/>
        <v>-512.4</v>
      </c>
      <c r="AK43" s="33">
        <f t="shared" si="15"/>
        <v>-512.4</v>
      </c>
      <c r="AL43" s="33">
        <f t="shared" si="15"/>
        <v>-512.4</v>
      </c>
      <c r="AM43" s="33">
        <f t="shared" si="15"/>
        <v>-512.4</v>
      </c>
      <c r="AN43" s="33">
        <f t="shared" si="15"/>
        <v>-512.4</v>
      </c>
      <c r="AO43" s="33">
        <f t="shared" si="15"/>
        <v>-512.4</v>
      </c>
      <c r="AP43" s="33">
        <f t="shared" si="15"/>
        <v>-512.4</v>
      </c>
      <c r="AQ43" s="33">
        <f t="shared" si="15"/>
        <v>-512.4</v>
      </c>
      <c r="AR43" s="33">
        <f t="shared" si="15"/>
        <v>-512.4</v>
      </c>
      <c r="AS43" s="33">
        <f t="shared" si="15"/>
        <v>-512.4</v>
      </c>
      <c r="AT43" s="33">
        <f t="shared" si="15"/>
        <v>-512.4</v>
      </c>
      <c r="AU43" s="33">
        <f t="shared" si="15"/>
        <v>-512.4</v>
      </c>
      <c r="AV43" s="33">
        <f t="shared" si="15"/>
        <v>-512.4</v>
      </c>
      <c r="AW43" s="33">
        <f t="shared" si="15"/>
        <v>-512.4</v>
      </c>
      <c r="AX43" s="33">
        <f t="shared" si="15"/>
        <v>-512.4</v>
      </c>
      <c r="AY43" s="33">
        <f t="shared" si="15"/>
        <v>-512.4</v>
      </c>
      <c r="AZ43" s="33">
        <f t="shared" si="15"/>
        <v>-512.4</v>
      </c>
      <c r="BA43" s="33">
        <f t="shared" si="15"/>
        <v>-512.4</v>
      </c>
      <c r="BB43" s="33">
        <f t="shared" si="15"/>
        <v>-512.4</v>
      </c>
      <c r="BC43" s="33">
        <f t="shared" si="15"/>
        <v>-512.4</v>
      </c>
      <c r="BD43" s="33">
        <f t="shared" si="15"/>
        <v>-512.4</v>
      </c>
      <c r="BE43" s="33">
        <f t="shared" si="15"/>
        <v>-512.4</v>
      </c>
      <c r="BF43" s="33">
        <f t="shared" si="15"/>
        <v>-512.4</v>
      </c>
      <c r="BG43" s="33">
        <f t="shared" si="15"/>
        <v>-512.4</v>
      </c>
      <c r="BH43" s="33">
        <f t="shared" si="15"/>
        <v>-512.4</v>
      </c>
      <c r="BI43" s="33">
        <f t="shared" si="15"/>
        <v>-512.4</v>
      </c>
      <c r="BJ43" s="33">
        <f t="shared" si="15"/>
        <v>-512.4</v>
      </c>
      <c r="BK43" s="33">
        <f t="shared" si="15"/>
        <v>-512.4</v>
      </c>
      <c r="BL43" s="33">
        <f t="shared" si="15"/>
        <v>-512.4</v>
      </c>
      <c r="BM43" s="33">
        <f t="shared" si="15"/>
        <v>-512.4</v>
      </c>
      <c r="BN43" s="33"/>
      <c r="BO43" s="33"/>
      <c r="BP43" s="33"/>
      <c r="BQ43" s="33"/>
      <c r="BR43" s="33"/>
      <c r="BS43" s="33"/>
    </row>
    <row r="44" spans="1:71" x14ac:dyDescent="0.35">
      <c r="C44" s="109"/>
    </row>
    <row r="45" spans="1:71" s="28" customFormat="1" x14ac:dyDescent="0.35">
      <c r="A45" s="4"/>
      <c r="B45" s="29" t="s">
        <v>123</v>
      </c>
      <c r="C45" s="108"/>
    </row>
    <row r="46" spans="1:71" s="23" customFormat="1" x14ac:dyDescent="0.35">
      <c r="A46" s="129"/>
      <c r="B46" s="27" t="s">
        <v>125</v>
      </c>
      <c r="C46" s="103">
        <f>SUM(E46:BM46)</f>
        <v>0</v>
      </c>
      <c r="D46" s="27"/>
      <c r="E46" s="23">
        <f>HLOOKUP($F$5, Scenarios!$C$7:$AD$42, MATCH(B46, Scenarios!$C$7:C44, FALSE), FALSE)</f>
        <v>0</v>
      </c>
    </row>
    <row r="47" spans="1:71" s="23" customFormat="1" x14ac:dyDescent="0.35">
      <c r="A47" s="129"/>
      <c r="B47" s="47" t="s">
        <v>126</v>
      </c>
      <c r="C47" s="103">
        <f>SUM(E47:BM47)</f>
        <v>92400</v>
      </c>
      <c r="D47" s="27"/>
      <c r="E47" s="23">
        <f>HLOOKUP($F$5, Scenarios!$C$7:$AD$42, MATCH(B47, Scenarios!$C$7:C45, FALSE), FALSE)</f>
        <v>92400</v>
      </c>
    </row>
    <row r="48" spans="1:71" s="23" customFormat="1" x14ac:dyDescent="0.35">
      <c r="A48" s="129"/>
      <c r="B48" s="26"/>
      <c r="C48" s="103"/>
      <c r="D48" s="27"/>
    </row>
    <row r="49" spans="1:71" x14ac:dyDescent="0.35">
      <c r="B49" s="4" t="s">
        <v>127</v>
      </c>
      <c r="C49" s="103">
        <f>SUM(E49:BM49)</f>
        <v>0</v>
      </c>
      <c r="E49" s="23">
        <f>IFERROR((HLOOKUP($F$5, Scenarios!$C$7:$AD$42, (MATCH(E7, Scenarios!$C$7:$C$42, FALSE)), FALSE)), 0)</f>
        <v>0</v>
      </c>
      <c r="F49" s="23">
        <f>IFERROR((HLOOKUP($F$5, Scenarios!$C$7:$AD$42, (MATCH(F7, Scenarios!$C$7:$C$42, FALSE)), FALSE)), 0)</f>
        <v>0</v>
      </c>
      <c r="G49" s="23">
        <f>IFERROR((HLOOKUP($F$5, Scenarios!$C$7:$AD$42, (MATCH(G7, Scenarios!$C$7:$C$42, FALSE)), FALSE)), 0)</f>
        <v>0</v>
      </c>
      <c r="H49" s="23">
        <f>IFERROR((HLOOKUP($F$5, Scenarios!$C$7:$AD$42, (MATCH(H7, Scenarios!$C$7:$C$42, FALSE)), FALSE)), 0)</f>
        <v>0</v>
      </c>
      <c r="I49" s="23">
        <f>IFERROR((HLOOKUP($F$5, Scenarios!$C$7:$AD$42, (MATCH(I7, Scenarios!$C$7:$C$42, FALSE)), FALSE)), 0)</f>
        <v>0</v>
      </c>
      <c r="J49" s="23">
        <f>IFERROR((HLOOKUP($F$5, Scenarios!$C$7:$AD$42, (MATCH(J7, Scenarios!$C$7:$C$42, FALSE)), FALSE)), 0)</f>
        <v>0</v>
      </c>
      <c r="K49" s="23">
        <f>IFERROR((HLOOKUP($F$5, Scenarios!$C$7:$AD$42, (MATCH(K7, Scenarios!$C$7:$C$42, FALSE)), FALSE)), 0)</f>
        <v>0</v>
      </c>
      <c r="L49" s="23">
        <f>IFERROR((HLOOKUP($F$5, Scenarios!$C$7:$AD$42, (MATCH(L7, Scenarios!$C$7:$C$42, FALSE)), FALSE)), 0)</f>
        <v>0</v>
      </c>
      <c r="M49" s="23">
        <f>IFERROR((HLOOKUP($F$5, Scenarios!$C$7:$AD$42, (MATCH(M7, Scenarios!$C$7:$C$42, FALSE)), FALSE)), 0)</f>
        <v>0</v>
      </c>
      <c r="N49" s="23">
        <f>IFERROR((HLOOKUP($F$5, Scenarios!$C$7:$AD$42, (MATCH(N7, Scenarios!$C$7:$C$42, FALSE)), FALSE)), 0)</f>
        <v>0</v>
      </c>
      <c r="O49" s="23">
        <f>IFERROR((HLOOKUP($F$5, Scenarios!$C$7:$AD$42, (MATCH(O7, Scenarios!$C$7:$C$42, FALSE)), FALSE)), 0)</f>
        <v>0</v>
      </c>
      <c r="P49" s="23">
        <f>IFERROR((HLOOKUP($F$5, Scenarios!$C$7:$AD$42, (MATCH(P7, Scenarios!$C$7:$C$42, FALSE)), FALSE)), 0)</f>
        <v>0</v>
      </c>
      <c r="Q49" s="23">
        <f>IFERROR((HLOOKUP($F$5, Scenarios!$C$7:$AD$42, (MATCH(Q7, Scenarios!$C$7:$C$42, FALSE)), FALSE)), 0)</f>
        <v>0</v>
      </c>
      <c r="R49" s="23">
        <f>IFERROR((HLOOKUP($F$5, Scenarios!$C$7:$AD$42, (MATCH(R7, Scenarios!$C$7:$C$42, FALSE)), FALSE)), 0)</f>
        <v>0</v>
      </c>
      <c r="S49" s="23">
        <f>IFERROR((HLOOKUP($F$5, Scenarios!$C$7:$AD$42, (MATCH(S7, Scenarios!$C$7:$C$42, FALSE)), FALSE)), 0)</f>
        <v>0</v>
      </c>
      <c r="T49" s="23">
        <f>IFERROR((HLOOKUP($F$5, Scenarios!$C$7:$AD$42, (MATCH(T7, Scenarios!$C$7:$C$42, FALSE)), FALSE)), 0)</f>
        <v>0</v>
      </c>
      <c r="U49" s="23">
        <f>IFERROR((HLOOKUP($F$5, Scenarios!$C$7:$AD$42, (MATCH(U7, Scenarios!$C$7:$C$42, FALSE)), FALSE)), 0)</f>
        <v>0</v>
      </c>
      <c r="V49" s="23">
        <f>IFERROR((HLOOKUP($F$5, Scenarios!$C$7:$AD$42, (MATCH(V7, Scenarios!$C$7:$C$42, FALSE)), FALSE)), 0)</f>
        <v>0</v>
      </c>
      <c r="W49" s="23">
        <f>IFERROR((HLOOKUP($F$5, Scenarios!$C$7:$AD$42, (MATCH(W7, Scenarios!$C$7:$C$42, FALSE)), FALSE)), 0)</f>
        <v>0</v>
      </c>
      <c r="X49" s="23">
        <f>IFERROR((HLOOKUP($F$5, Scenarios!$C$7:$AD$42, (MATCH(X7, Scenarios!$C$7:$C$42, FALSE)), FALSE)), 0)</f>
        <v>0</v>
      </c>
      <c r="Y49" s="23">
        <f>IFERROR((HLOOKUP($F$5, Scenarios!$C$7:$AD$42, (MATCH(Y7, Scenarios!$C$7:$C$42, FALSE)), FALSE)), 0)</f>
        <v>0</v>
      </c>
      <c r="Z49" s="23">
        <f>IFERROR((HLOOKUP($F$5, Scenarios!$C$7:$AD$42, (MATCH(Z7, Scenarios!$C$7:$C$42, FALSE)), FALSE)), 0)</f>
        <v>0</v>
      </c>
      <c r="AA49" s="23">
        <f>IFERROR((HLOOKUP($F$5, Scenarios!$C$7:$AD$42, (MATCH(AA7, Scenarios!$C$7:$C$42, FALSE)), FALSE)), 0)</f>
        <v>0</v>
      </c>
      <c r="AB49" s="23">
        <f>IFERROR((HLOOKUP($F$5, Scenarios!$C$7:$AD$42, (MATCH(AB7, Scenarios!$C$7:$C$42, FALSE)), FALSE)), 0)</f>
        <v>0</v>
      </c>
      <c r="AC49" s="23">
        <f>IFERROR((HLOOKUP($F$5, Scenarios!$C$7:$AD$42, (MATCH(AC7, Scenarios!$C$7:$C$42, FALSE)), FALSE)), 0)</f>
        <v>0</v>
      </c>
      <c r="AD49" s="23">
        <f>IFERROR((HLOOKUP($F$5, Scenarios!$C$7:$AD$42, (MATCH(AD7, Scenarios!$C$7:$C$42, FALSE)), FALSE)), 0)</f>
        <v>0</v>
      </c>
      <c r="AE49" s="23">
        <f>IFERROR((HLOOKUP($F$5, Scenarios!$C$7:$AD$42, (MATCH(AE7, Scenarios!$C$7:$C$42, FALSE)), FALSE)), 0)</f>
        <v>0</v>
      </c>
      <c r="AF49" s="23">
        <f>IFERROR((HLOOKUP($F$5, Scenarios!$C$7:$AD$42, (MATCH(AF7, Scenarios!$C$7:$C$42, FALSE)), FALSE)), 0)</f>
        <v>0</v>
      </c>
      <c r="AG49" s="23">
        <f>IFERROR((HLOOKUP($F$5, Scenarios!$C$7:$AD$42, (MATCH(AG7, Scenarios!$C$7:$C$42, FALSE)), FALSE)), 0)</f>
        <v>0</v>
      </c>
      <c r="AH49" s="23">
        <f>IFERROR((HLOOKUP($F$5, Scenarios!$C$7:$AD$42, (MATCH(AH7, Scenarios!$C$7:$C$42, FALSE)), FALSE)), 0)</f>
        <v>0</v>
      </c>
      <c r="AI49" s="23">
        <f>IFERROR((HLOOKUP($F$5, Scenarios!$C$7:$AD$42, (MATCH(AI7, Scenarios!$C$7:$C$42, FALSE)), FALSE)), 0)</f>
        <v>0</v>
      </c>
      <c r="AJ49" s="23">
        <f>IFERROR((HLOOKUP($F$5, Scenarios!$C$7:$AD$42, (MATCH(AJ7, Scenarios!$C$7:$C$42, FALSE)), FALSE)), 0)</f>
        <v>0</v>
      </c>
      <c r="AK49" s="23">
        <f>IFERROR((HLOOKUP($F$5, Scenarios!$C$7:$AD$42, (MATCH(AK7, Scenarios!$C$7:$C$42, FALSE)), FALSE)), 0)</f>
        <v>0</v>
      </c>
      <c r="AL49" s="23">
        <f>IFERROR((HLOOKUP($F$5, Scenarios!$C$7:$AD$42, (MATCH(AL7, Scenarios!$C$7:$C$42, FALSE)), FALSE)), 0)</f>
        <v>0</v>
      </c>
      <c r="AM49" s="23">
        <f>IFERROR((HLOOKUP($F$5, Scenarios!$C$7:$AD$42, (MATCH(AM7, Scenarios!$C$7:$C$42, FALSE)), FALSE)), 0)</f>
        <v>0</v>
      </c>
      <c r="AN49" s="23">
        <f>IFERROR((HLOOKUP($F$5, Scenarios!$C$7:$AD$42, (MATCH(AN7, Scenarios!$C$7:$C$42, FALSE)), FALSE)), 0)</f>
        <v>0</v>
      </c>
      <c r="AO49" s="23">
        <f>IFERROR((HLOOKUP($F$5, Scenarios!$C$7:$AD$42, (MATCH(AO7, Scenarios!$C$7:$C$42, FALSE)), FALSE)), 0)</f>
        <v>0</v>
      </c>
      <c r="AP49" s="23">
        <f>IFERROR((HLOOKUP($F$5, Scenarios!$C$7:$AD$42, (MATCH(AP7, Scenarios!$C$7:$C$42, FALSE)), FALSE)), 0)</f>
        <v>0</v>
      </c>
      <c r="AQ49" s="23">
        <f>IFERROR((HLOOKUP($F$5, Scenarios!$C$7:$AD$42, (MATCH(AQ7, Scenarios!$C$7:$C$42, FALSE)), FALSE)), 0)</f>
        <v>0</v>
      </c>
      <c r="AR49" s="23">
        <f>IFERROR((HLOOKUP($F$5, Scenarios!$C$7:$AD$42, (MATCH(AR7, Scenarios!$C$7:$C$42, FALSE)), FALSE)), 0)</f>
        <v>0</v>
      </c>
      <c r="AS49" s="23">
        <f>IFERROR((HLOOKUP($F$5, Scenarios!$C$7:$AD$42, (MATCH(AS7, Scenarios!$C$7:$C$42, FALSE)), FALSE)), 0)</f>
        <v>0</v>
      </c>
      <c r="AT49" s="23">
        <f>IFERROR((HLOOKUP($F$5, Scenarios!$C$7:$AD$42, (MATCH(AT7, Scenarios!$C$7:$C$42, FALSE)), FALSE)), 0)</f>
        <v>0</v>
      </c>
      <c r="AU49" s="23">
        <f>IFERROR((HLOOKUP($F$5, Scenarios!$C$7:$AD$42, (MATCH(AU7, Scenarios!$C$7:$C$42, FALSE)), FALSE)), 0)</f>
        <v>0</v>
      </c>
      <c r="AV49" s="23">
        <f>IFERROR((HLOOKUP($F$5, Scenarios!$C$7:$AD$42, (MATCH(AV7, Scenarios!$C$7:$C$42, FALSE)), FALSE)), 0)</f>
        <v>0</v>
      </c>
      <c r="AW49" s="23">
        <f>IFERROR((HLOOKUP($F$5, Scenarios!$C$7:$AD$42, (MATCH(AW7, Scenarios!$C$7:$C$42, FALSE)), FALSE)), 0)</f>
        <v>0</v>
      </c>
      <c r="AX49" s="23">
        <f>IFERROR((HLOOKUP($F$5, Scenarios!$C$7:$AD$42, (MATCH(AX7, Scenarios!$C$7:$C$42, FALSE)), FALSE)), 0)</f>
        <v>0</v>
      </c>
      <c r="AY49" s="23">
        <f>IFERROR((HLOOKUP($F$5, Scenarios!$C$7:$AD$42, (MATCH(AY7, Scenarios!$C$7:$C$42, FALSE)), FALSE)), 0)</f>
        <v>0</v>
      </c>
      <c r="AZ49" s="23">
        <f>IFERROR((HLOOKUP($F$5, Scenarios!$C$7:$AD$42, (MATCH(AZ7, Scenarios!$C$7:$C$42, FALSE)), FALSE)), 0)</f>
        <v>0</v>
      </c>
      <c r="BA49" s="23">
        <f>IFERROR((HLOOKUP($F$5, Scenarios!$C$7:$AD$42, (MATCH(BA7, Scenarios!$C$7:$C$42, FALSE)), FALSE)), 0)</f>
        <v>0</v>
      </c>
      <c r="BB49" s="23">
        <f>IFERROR((HLOOKUP($F$5, Scenarios!$C$7:$AD$42, (MATCH(BB7, Scenarios!$C$7:$C$42, FALSE)), FALSE)), 0)</f>
        <v>0</v>
      </c>
      <c r="BC49" s="23">
        <f>IFERROR((HLOOKUP($F$5, Scenarios!$C$7:$AD$42, (MATCH(BC7, Scenarios!$C$7:$C$42, FALSE)), FALSE)), 0)</f>
        <v>0</v>
      </c>
      <c r="BD49" s="23">
        <f>IFERROR((HLOOKUP($F$5, Scenarios!$C$7:$AD$42, (MATCH(BD7, Scenarios!$C$7:$C$42, FALSE)), FALSE)), 0)</f>
        <v>0</v>
      </c>
      <c r="BE49" s="23">
        <f>IFERROR((HLOOKUP($F$5, Scenarios!$C$7:$AD$42, (MATCH(BE7, Scenarios!$C$7:$C$42, FALSE)), FALSE)), 0)</f>
        <v>0</v>
      </c>
      <c r="BF49" s="23">
        <f>IFERROR((HLOOKUP($F$5, Scenarios!$C$7:$AD$42, (MATCH(BF7, Scenarios!$C$7:$C$42, FALSE)), FALSE)), 0)</f>
        <v>0</v>
      </c>
      <c r="BG49" s="23">
        <f>IFERROR((HLOOKUP($F$5, Scenarios!$C$7:$AD$42, (MATCH(BG7, Scenarios!$C$7:$C$42, FALSE)), FALSE)), 0)</f>
        <v>0</v>
      </c>
      <c r="BH49" s="23">
        <f>IFERROR((HLOOKUP($F$5, Scenarios!$C$7:$AD$42, (MATCH(BH7, Scenarios!$C$7:$C$42, FALSE)), FALSE)), 0)</f>
        <v>0</v>
      </c>
      <c r="BI49" s="23">
        <f>IFERROR((HLOOKUP($F$5, Scenarios!$C$7:$AD$42, (MATCH(BI7, Scenarios!$C$7:$C$42, FALSE)), FALSE)), 0)</f>
        <v>0</v>
      </c>
      <c r="BJ49" s="23">
        <f>IFERROR((HLOOKUP($F$5, Scenarios!$C$7:$AD$42, (MATCH(BJ7, Scenarios!$C$7:$C$42, FALSE)), FALSE)), 0)</f>
        <v>0</v>
      </c>
      <c r="BK49" s="23">
        <f>IFERROR((HLOOKUP($F$5, Scenarios!$C$7:$AD$42, (MATCH(BK7, Scenarios!$C$7:$C$42, FALSE)), FALSE)), 0)</f>
        <v>0</v>
      </c>
      <c r="BL49" s="23">
        <f>IFERROR((HLOOKUP($F$5, Scenarios!$C$7:$AD$42, (MATCH(BL7, Scenarios!$C$7:$C$42, FALSE)), FALSE)), 0)</f>
        <v>0</v>
      </c>
      <c r="BM49" s="23">
        <f>IFERROR((HLOOKUP($F$5, Scenarios!$C$7:$AD$42, (MATCH(BM7, Scenarios!$C$7:$C$42, FALSE)), FALSE)), 0)</f>
        <v>0</v>
      </c>
      <c r="BN49" s="23"/>
      <c r="BO49" s="23"/>
      <c r="BP49" s="23"/>
      <c r="BQ49" s="23"/>
      <c r="BR49" s="23"/>
      <c r="BS49" s="23"/>
    </row>
    <row r="50" spans="1:71" s="23" customFormat="1" x14ac:dyDescent="0.35">
      <c r="A50" s="129"/>
      <c r="B50" s="26"/>
      <c r="C50" s="103"/>
      <c r="D50" s="27"/>
    </row>
    <row r="51" spans="1:71" s="9" customFormat="1" ht="11.25" x14ac:dyDescent="0.3">
      <c r="B51" s="9" t="s">
        <v>128</v>
      </c>
      <c r="C51" s="103">
        <f>SUM(E51:BM51)</f>
        <v>-92400</v>
      </c>
      <c r="E51" s="33">
        <f t="shared" ref="E51:AJ51" si="16">-SUM(E46:E50)</f>
        <v>-92400</v>
      </c>
      <c r="F51" s="33">
        <f t="shared" si="16"/>
        <v>0</v>
      </c>
      <c r="G51" s="33">
        <f t="shared" si="16"/>
        <v>0</v>
      </c>
      <c r="H51" s="33">
        <f t="shared" si="16"/>
        <v>0</v>
      </c>
      <c r="I51" s="33">
        <f t="shared" si="16"/>
        <v>0</v>
      </c>
      <c r="J51" s="33">
        <f t="shared" si="16"/>
        <v>0</v>
      </c>
      <c r="K51" s="33">
        <f t="shared" si="16"/>
        <v>0</v>
      </c>
      <c r="L51" s="33">
        <f t="shared" si="16"/>
        <v>0</v>
      </c>
      <c r="M51" s="33">
        <f t="shared" si="16"/>
        <v>0</v>
      </c>
      <c r="N51" s="33">
        <f t="shared" si="16"/>
        <v>0</v>
      </c>
      <c r="O51" s="33">
        <f t="shared" si="16"/>
        <v>0</v>
      </c>
      <c r="P51" s="33">
        <f t="shared" si="16"/>
        <v>0</v>
      </c>
      <c r="Q51" s="33">
        <f t="shared" si="16"/>
        <v>0</v>
      </c>
      <c r="R51" s="33">
        <f t="shared" si="16"/>
        <v>0</v>
      </c>
      <c r="S51" s="33">
        <f t="shared" si="16"/>
        <v>0</v>
      </c>
      <c r="T51" s="33">
        <f t="shared" si="16"/>
        <v>0</v>
      </c>
      <c r="U51" s="33">
        <f t="shared" si="16"/>
        <v>0</v>
      </c>
      <c r="V51" s="33">
        <f t="shared" si="16"/>
        <v>0</v>
      </c>
      <c r="W51" s="33">
        <f t="shared" si="16"/>
        <v>0</v>
      </c>
      <c r="X51" s="33">
        <f t="shared" si="16"/>
        <v>0</v>
      </c>
      <c r="Y51" s="33">
        <f t="shared" si="16"/>
        <v>0</v>
      </c>
      <c r="Z51" s="33">
        <f t="shared" si="16"/>
        <v>0</v>
      </c>
      <c r="AA51" s="33">
        <f t="shared" si="16"/>
        <v>0</v>
      </c>
      <c r="AB51" s="33">
        <f t="shared" si="16"/>
        <v>0</v>
      </c>
      <c r="AC51" s="33">
        <f t="shared" si="16"/>
        <v>0</v>
      </c>
      <c r="AD51" s="33">
        <f t="shared" si="16"/>
        <v>0</v>
      </c>
      <c r="AE51" s="33">
        <f t="shared" si="16"/>
        <v>0</v>
      </c>
      <c r="AF51" s="33">
        <f t="shared" si="16"/>
        <v>0</v>
      </c>
      <c r="AG51" s="33">
        <f t="shared" si="16"/>
        <v>0</v>
      </c>
      <c r="AH51" s="33">
        <f t="shared" si="16"/>
        <v>0</v>
      </c>
      <c r="AI51" s="33">
        <f t="shared" si="16"/>
        <v>0</v>
      </c>
      <c r="AJ51" s="33">
        <f t="shared" si="16"/>
        <v>0</v>
      </c>
      <c r="AK51" s="33">
        <f t="shared" ref="AK51:BM51" si="17">-SUM(AK46:AK50)</f>
        <v>0</v>
      </c>
      <c r="AL51" s="33">
        <f t="shared" si="17"/>
        <v>0</v>
      </c>
      <c r="AM51" s="33">
        <f t="shared" si="17"/>
        <v>0</v>
      </c>
      <c r="AN51" s="33">
        <f t="shared" si="17"/>
        <v>0</v>
      </c>
      <c r="AO51" s="33">
        <f t="shared" si="17"/>
        <v>0</v>
      </c>
      <c r="AP51" s="33">
        <f t="shared" si="17"/>
        <v>0</v>
      </c>
      <c r="AQ51" s="33">
        <f t="shared" si="17"/>
        <v>0</v>
      </c>
      <c r="AR51" s="33">
        <f t="shared" si="17"/>
        <v>0</v>
      </c>
      <c r="AS51" s="33">
        <f t="shared" si="17"/>
        <v>0</v>
      </c>
      <c r="AT51" s="33">
        <f t="shared" si="17"/>
        <v>0</v>
      </c>
      <c r="AU51" s="33">
        <f t="shared" si="17"/>
        <v>0</v>
      </c>
      <c r="AV51" s="33">
        <f t="shared" si="17"/>
        <v>0</v>
      </c>
      <c r="AW51" s="33">
        <f t="shared" si="17"/>
        <v>0</v>
      </c>
      <c r="AX51" s="33">
        <f t="shared" si="17"/>
        <v>0</v>
      </c>
      <c r="AY51" s="33">
        <f t="shared" si="17"/>
        <v>0</v>
      </c>
      <c r="AZ51" s="33">
        <f t="shared" si="17"/>
        <v>0</v>
      </c>
      <c r="BA51" s="33">
        <f t="shared" si="17"/>
        <v>0</v>
      </c>
      <c r="BB51" s="33">
        <f t="shared" si="17"/>
        <v>0</v>
      </c>
      <c r="BC51" s="33">
        <f t="shared" si="17"/>
        <v>0</v>
      </c>
      <c r="BD51" s="33">
        <f t="shared" si="17"/>
        <v>0</v>
      </c>
      <c r="BE51" s="33">
        <f t="shared" si="17"/>
        <v>0</v>
      </c>
      <c r="BF51" s="33">
        <f t="shared" si="17"/>
        <v>0</v>
      </c>
      <c r="BG51" s="33">
        <f t="shared" si="17"/>
        <v>0</v>
      </c>
      <c r="BH51" s="33">
        <f t="shared" si="17"/>
        <v>0</v>
      </c>
      <c r="BI51" s="33">
        <f t="shared" si="17"/>
        <v>0</v>
      </c>
      <c r="BJ51" s="33">
        <f t="shared" si="17"/>
        <v>0</v>
      </c>
      <c r="BK51" s="33">
        <f t="shared" si="17"/>
        <v>0</v>
      </c>
      <c r="BL51" s="33">
        <f t="shared" si="17"/>
        <v>0</v>
      </c>
      <c r="BM51" s="33">
        <f t="shared" si="17"/>
        <v>0</v>
      </c>
    </row>
    <row r="52" spans="1:71" s="9" customFormat="1" ht="11.25" x14ac:dyDescent="0.3">
      <c r="C52" s="10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71" s="28" customFormat="1" x14ac:dyDescent="0.35">
      <c r="A53" s="4"/>
      <c r="B53" s="29" t="s">
        <v>129</v>
      </c>
      <c r="C53" s="108"/>
    </row>
    <row r="54" spans="1:71" x14ac:dyDescent="0.35">
      <c r="B54" s="4" t="s">
        <v>130</v>
      </c>
      <c r="C54" s="103">
        <f>SUM(E54:BM54)</f>
        <v>0</v>
      </c>
      <c r="E54" s="40">
        <v>0</v>
      </c>
    </row>
    <row r="55" spans="1:71" x14ac:dyDescent="0.35">
      <c r="B55" s="47" t="s">
        <v>131</v>
      </c>
      <c r="C55" s="109"/>
      <c r="E55" s="4">
        <f>IFERROR(HLOOKUP(B55, 'Lookups references'!$M$7:P13, MATCH('Projections - Twiggs office 1'!#REF!, 'Lookups references'!$M$7:M13, FALSE), FALSE),0)</f>
        <v>0</v>
      </c>
      <c r="F55" s="5">
        <f>E55*(1+Scenarios!$Q$32)</f>
        <v>0</v>
      </c>
      <c r="G55" s="5">
        <f>F55*(1+Scenarios!$Q$32)</f>
        <v>0</v>
      </c>
      <c r="H55" s="5">
        <f>G55*(1+Scenarios!$Q$32)</f>
        <v>0</v>
      </c>
      <c r="I55" s="5">
        <f>H55*(1+Scenarios!$Q$32)</f>
        <v>0</v>
      </c>
      <c r="J55" s="5">
        <f>I55*(1+Scenarios!$Q$32)</f>
        <v>0</v>
      </c>
      <c r="K55" s="5">
        <f>J55*(1+Scenarios!$Q$32)</f>
        <v>0</v>
      </c>
      <c r="L55" s="5">
        <f>K55*(1+Scenarios!$Q$32)</f>
        <v>0</v>
      </c>
      <c r="M55" s="5">
        <f>L55*(1+Scenarios!$Q$32)</f>
        <v>0</v>
      </c>
      <c r="N55" s="5">
        <f>M55*(1+Scenarios!$Q$32)</f>
        <v>0</v>
      </c>
      <c r="O55" s="5">
        <f>N55*(1+Scenarios!$Q$32)</f>
        <v>0</v>
      </c>
      <c r="P55" s="5">
        <f>O55*(1+Scenarios!$Q$32)</f>
        <v>0</v>
      </c>
      <c r="Q55" s="5">
        <f>P55*(1+Scenarios!$Q$32)</f>
        <v>0</v>
      </c>
      <c r="R55" s="5">
        <f>Q55*(1+Scenarios!$Q$32)</f>
        <v>0</v>
      </c>
      <c r="S55" s="5">
        <f>R55*(1+Scenarios!$Q$32)</f>
        <v>0</v>
      </c>
      <c r="T55" s="5">
        <f>S55*(1+Scenarios!$Q$32)</f>
        <v>0</v>
      </c>
      <c r="U55" s="5">
        <f>T55*(1+Scenarios!$Q$32)</f>
        <v>0</v>
      </c>
      <c r="V55" s="5">
        <f>U55*(1+Scenarios!$Q$32)</f>
        <v>0</v>
      </c>
      <c r="W55" s="5">
        <f>V55*(1+Scenarios!$Q$32)</f>
        <v>0</v>
      </c>
      <c r="X55" s="5">
        <f>W55*(1+Scenarios!$Q$32)</f>
        <v>0</v>
      </c>
      <c r="Y55" s="5">
        <f>X55*(1+Scenarios!$Q$32)</f>
        <v>0</v>
      </c>
      <c r="Z55" s="5">
        <f>Y55*(1+Scenarios!$Q$32)</f>
        <v>0</v>
      </c>
      <c r="AA55" s="5">
        <f>Z55*(1+Scenarios!$Q$32)</f>
        <v>0</v>
      </c>
      <c r="AB55" s="5">
        <f>AA55*(1+Scenarios!$Q$32)</f>
        <v>0</v>
      </c>
      <c r="AC55" s="5">
        <f>AB55*(1+Scenarios!$Q$32)</f>
        <v>0</v>
      </c>
      <c r="AD55" s="5">
        <f>AC55*(1+Scenarios!$Q$32)</f>
        <v>0</v>
      </c>
      <c r="AE55" s="5">
        <f>AD55*(1+Scenarios!$Q$32)</f>
        <v>0</v>
      </c>
      <c r="AF55" s="5">
        <f>AE55*(1+Scenarios!$Q$32)</f>
        <v>0</v>
      </c>
      <c r="AG55" s="5">
        <f>AF55*(1+Scenarios!$Q$32)</f>
        <v>0</v>
      </c>
      <c r="AH55" s="5">
        <f>AG55*(1+Scenarios!$Q$32)</f>
        <v>0</v>
      </c>
      <c r="AI55" s="5">
        <f>AH55*(1+Scenarios!$Q$32)</f>
        <v>0</v>
      </c>
      <c r="AJ55" s="5">
        <f>AI55*(1+Scenarios!$Q$32)</f>
        <v>0</v>
      </c>
      <c r="AK55" s="5">
        <f>AJ55*(1+Scenarios!$Q$32)</f>
        <v>0</v>
      </c>
      <c r="AL55" s="5">
        <f>AK55*(1+Scenarios!$Q$32)</f>
        <v>0</v>
      </c>
      <c r="AM55" s="5">
        <f>AL55*(1+Scenarios!$Q$32)</f>
        <v>0</v>
      </c>
      <c r="AN55" s="5">
        <f>AM55*(1+Scenarios!$Q$32)</f>
        <v>0</v>
      </c>
      <c r="AO55" s="5">
        <f>AN55*(1+Scenarios!$Q$32)</f>
        <v>0</v>
      </c>
      <c r="AP55" s="5">
        <f>AO55*(1+Scenarios!$Q$32)</f>
        <v>0</v>
      </c>
      <c r="AQ55" s="5">
        <f>AP55*(1+Scenarios!$Q$32)</f>
        <v>0</v>
      </c>
      <c r="AR55" s="5">
        <f>AQ55*(1+Scenarios!$Q$32)</f>
        <v>0</v>
      </c>
      <c r="AS55" s="5">
        <f>AR55*(1+Scenarios!$Q$32)</f>
        <v>0</v>
      </c>
      <c r="AT55" s="5">
        <f>AS55*(1+Scenarios!$Q$32)</f>
        <v>0</v>
      </c>
      <c r="AU55" s="5">
        <f>AT55*(1+Scenarios!$Q$32)</f>
        <v>0</v>
      </c>
      <c r="AV55" s="5">
        <f>AU55*(1+Scenarios!$Q$32)</f>
        <v>0</v>
      </c>
      <c r="AW55" s="5">
        <f>AV55*(1+Scenarios!$Q$32)</f>
        <v>0</v>
      </c>
      <c r="AX55" s="5">
        <f>AW55*(1+Scenarios!$Q$32)</f>
        <v>0</v>
      </c>
      <c r="AY55" s="5">
        <f>AX55*(1+Scenarios!$Q$32)</f>
        <v>0</v>
      </c>
      <c r="AZ55" s="5">
        <f>AY55*(1+Scenarios!$Q$32)</f>
        <v>0</v>
      </c>
      <c r="BA55" s="5">
        <f>AZ55*(1+Scenarios!$Q$32)</f>
        <v>0</v>
      </c>
      <c r="BB55" s="5">
        <f>BA55*(1+Scenarios!$Q$32)</f>
        <v>0</v>
      </c>
      <c r="BC55" s="5">
        <f>BB55*(1+Scenarios!$Q$32)</f>
        <v>0</v>
      </c>
      <c r="BD55" s="5">
        <f>BC55*(1+Scenarios!$Q$32)</f>
        <v>0</v>
      </c>
      <c r="BE55" s="5">
        <f>BD55*(1+Scenarios!$Q$32)</f>
        <v>0</v>
      </c>
      <c r="BF55" s="5">
        <f>BE55*(1+Scenarios!$Q$32)</f>
        <v>0</v>
      </c>
      <c r="BG55" s="5">
        <f>BF55*(1+Scenarios!$Q$32)</f>
        <v>0</v>
      </c>
      <c r="BH55" s="5">
        <f>BG55*(1+Scenarios!$Q$32)</f>
        <v>0</v>
      </c>
      <c r="BI55" s="5">
        <f>BH55*(1+Scenarios!$Q$32)</f>
        <v>0</v>
      </c>
      <c r="BJ55" s="5">
        <f>BI55*(1+Scenarios!$Q$32)</f>
        <v>0</v>
      </c>
      <c r="BK55" s="5">
        <f>BJ55*(1+Scenarios!$Q$32)</f>
        <v>0</v>
      </c>
      <c r="BL55" s="5">
        <f>BK55*(1+Scenarios!$Q$32)</f>
        <v>0</v>
      </c>
      <c r="BM55" s="5">
        <f>BL55*(1+Scenarios!$Q$32)</f>
        <v>0</v>
      </c>
    </row>
    <row r="56" spans="1:71" x14ac:dyDescent="0.35">
      <c r="B56" s="47" t="s">
        <v>132</v>
      </c>
      <c r="C56" s="103"/>
      <c r="E56" s="4">
        <f>IFERROR(HLOOKUP($B$56, 'Lookups references'!$M$7:P14, MATCH('Projections - Twiggs office 1'!#REF!, 'Lookups references'!$M$7:$M$14, FALSE), FALSE),0)</f>
        <v>0</v>
      </c>
      <c r="F56" s="4">
        <f>IFERROR(HLOOKUP($B$56, 'Lookups references'!$M$7:Q14, MATCH('Projections - Twiggs office 1'!#REF!, 'Lookups references'!$M$7:$M$14, FALSE), FALSE),0)</f>
        <v>0</v>
      </c>
      <c r="G56" s="4">
        <f>IFERROR(HLOOKUP($B$56, 'Lookups references'!$M$7:R14, MATCH('Projections - Twiggs office 1'!#REF!, 'Lookups references'!$M$7:$M$14, FALSE), FALSE),0)</f>
        <v>0</v>
      </c>
      <c r="H56" s="4">
        <f>IFERROR(HLOOKUP($B$56, 'Lookups references'!$M$7:S14, MATCH('Projections - Twiggs office 1'!#REF!, 'Lookups references'!$M$7:$M$14, FALSE), FALSE),0)</f>
        <v>0</v>
      </c>
      <c r="I56" s="4">
        <f>IFERROR(HLOOKUP($B$56, 'Lookups references'!$M$7:T14, MATCH('Projections - Twiggs office 1'!#REF!, 'Lookups references'!$M$7:$M$14, FALSE), FALSE),0)</f>
        <v>0</v>
      </c>
      <c r="J56" s="4">
        <f>IFERROR(HLOOKUP($B$56, 'Lookups references'!$M$7:U14, MATCH('Projections - Twiggs office 1'!#REF!, 'Lookups references'!$M$7:$M$14, FALSE), FALSE),0)</f>
        <v>0</v>
      </c>
      <c r="K56" s="4">
        <f>IFERROR(HLOOKUP($B$56, 'Lookups references'!$M$7:V14, MATCH('Projections - Twiggs office 1'!#REF!, 'Lookups references'!$M$7:$M$14, FALSE), FALSE),0)</f>
        <v>0</v>
      </c>
      <c r="L56" s="4">
        <f>IFERROR(HLOOKUP($B$56, 'Lookups references'!$M$7:W14, MATCH('Projections - Twiggs office 1'!#REF!, 'Lookups references'!$M$7:$M$14, FALSE), FALSE),0)</f>
        <v>0</v>
      </c>
      <c r="M56" s="4">
        <f>IFERROR(HLOOKUP($B$56, 'Lookups references'!$M$7:X14, MATCH('Projections - Twiggs office 1'!#REF!, 'Lookups references'!$M$7:$M$14, FALSE), FALSE),0)</f>
        <v>0</v>
      </c>
      <c r="N56" s="4">
        <f>IFERROR(HLOOKUP($B$56, 'Lookups references'!$M$7:Y14, MATCH('Projections - Twiggs office 1'!#REF!, 'Lookups references'!$M$7:$M$14, FALSE), FALSE),0)</f>
        <v>0</v>
      </c>
      <c r="O56" s="4">
        <f>IFERROR(HLOOKUP($B$56, 'Lookups references'!$M$7:Z14, MATCH('Projections - Twiggs office 1'!#REF!, 'Lookups references'!$M$7:$M$14, FALSE), FALSE),0)</f>
        <v>0</v>
      </c>
      <c r="P56" s="4">
        <f>IFERROR(HLOOKUP($B$56, 'Lookups references'!$M$7:AA14, MATCH('Projections - Twiggs office 1'!#REF!, 'Lookups references'!$M$7:$M$14, FALSE), FALSE),0)</f>
        <v>0</v>
      </c>
      <c r="Q56" s="4">
        <f>IFERROR(HLOOKUP($B$56, 'Lookups references'!$M$7:AB14, MATCH('Projections - Twiggs office 1'!#REF!, 'Lookups references'!$M$7:$M$14, FALSE), FALSE),0)</f>
        <v>0</v>
      </c>
      <c r="R56" s="4">
        <f>IFERROR(HLOOKUP($B$56, 'Lookups references'!$M$7:AC14, MATCH('Projections - Twiggs office 1'!#REF!, 'Lookups references'!$M$7:$M$14, FALSE), FALSE),0)</f>
        <v>0</v>
      </c>
      <c r="S56" s="4">
        <f>IFERROR(HLOOKUP($B$56, 'Lookups references'!$M$7:AD14, MATCH('Projections - Twiggs office 1'!#REF!, 'Lookups references'!$M$7:$M$14, FALSE), FALSE),0)</f>
        <v>0</v>
      </c>
      <c r="T56" s="4">
        <f>IFERROR(HLOOKUP($B$56, 'Lookups references'!$M$7:AE14, MATCH('Projections - Twiggs office 1'!#REF!, 'Lookups references'!$M$7:$M$14, FALSE), FALSE),0)</f>
        <v>0</v>
      </c>
      <c r="U56" s="4">
        <f>IFERROR(HLOOKUP($B$56, 'Lookups references'!$M$7:AF14, MATCH('Projections - Twiggs office 1'!#REF!, 'Lookups references'!$M$7:$M$14, FALSE), FALSE),0)</f>
        <v>0</v>
      </c>
      <c r="V56" s="4">
        <f>IFERROR(HLOOKUP($B$56, 'Lookups references'!$M$7:AG14, MATCH('Projections - Twiggs office 1'!#REF!, 'Lookups references'!$M$7:$M$14, FALSE), FALSE),0)</f>
        <v>0</v>
      </c>
      <c r="W56" s="4">
        <f>IFERROR(HLOOKUP($B$56, 'Lookups references'!$M$7:AH14, MATCH('Projections - Twiggs office 1'!#REF!, 'Lookups references'!$M$7:$M$14, FALSE), FALSE),0)</f>
        <v>0</v>
      </c>
      <c r="X56" s="4">
        <f>IFERROR(HLOOKUP($B$56, 'Lookups references'!$M$7:AI14, MATCH('Projections - Twiggs office 1'!#REF!, 'Lookups references'!$M$7:$M$14, FALSE), FALSE),0)</f>
        <v>0</v>
      </c>
      <c r="Y56" s="4">
        <f>IFERROR(HLOOKUP($B$56, 'Lookups references'!$M$7:AJ14, MATCH('Projections - Twiggs office 1'!#REF!, 'Lookups references'!$M$7:$M$14, FALSE), FALSE),0)</f>
        <v>0</v>
      </c>
      <c r="Z56" s="4">
        <f>IFERROR(HLOOKUP($B$56, 'Lookups references'!$M$7:AK14, MATCH('Projections - Twiggs office 1'!#REF!, 'Lookups references'!$M$7:$M$14, FALSE), FALSE),0)</f>
        <v>0</v>
      </c>
      <c r="AA56" s="4">
        <f>IFERROR(HLOOKUP($B$56, 'Lookups references'!$M$7:AL14, MATCH('Projections - Twiggs office 1'!#REF!, 'Lookups references'!$M$7:$M$14, FALSE), FALSE),0)</f>
        <v>0</v>
      </c>
      <c r="AB56" s="4">
        <f>IFERROR(HLOOKUP($B$56, 'Lookups references'!$M$7:AM14, MATCH('Projections - Twiggs office 1'!#REF!, 'Lookups references'!$M$7:$M$14, FALSE), FALSE),0)</f>
        <v>0</v>
      </c>
      <c r="AC56" s="4">
        <f>IFERROR(HLOOKUP($B$56, 'Lookups references'!$M$7:AN14, MATCH('Projections - Twiggs office 1'!#REF!, 'Lookups references'!$M$7:$M$14, FALSE), FALSE),0)</f>
        <v>0</v>
      </c>
      <c r="AD56" s="4">
        <f>IFERROR(HLOOKUP($B$56, 'Lookups references'!$M$7:AO14, MATCH('Projections - Twiggs office 1'!#REF!, 'Lookups references'!$M$7:$M$14, FALSE), FALSE),0)</f>
        <v>0</v>
      </c>
      <c r="AE56" s="4">
        <f>IFERROR(HLOOKUP($B$56, 'Lookups references'!$M$7:AP14, MATCH('Projections - Twiggs office 1'!#REF!, 'Lookups references'!$M$7:$M$14, FALSE), FALSE),0)</f>
        <v>0</v>
      </c>
      <c r="AF56" s="4">
        <f>IFERROR(HLOOKUP($B$56, 'Lookups references'!$M$7:AQ14, MATCH('Projections - Twiggs office 1'!#REF!, 'Lookups references'!$M$7:$M$14, FALSE), FALSE),0)</f>
        <v>0</v>
      </c>
      <c r="AG56" s="4">
        <f>IFERROR(HLOOKUP($B$56, 'Lookups references'!$M$7:AR14, MATCH('Projections - Twiggs office 1'!#REF!, 'Lookups references'!$M$7:$M$14, FALSE), FALSE),0)</f>
        <v>0</v>
      </c>
      <c r="AH56" s="4">
        <f>IFERROR(HLOOKUP($B$56, 'Lookups references'!$M$7:AS14, MATCH('Projections - Twiggs office 1'!#REF!, 'Lookups references'!$M$7:$M$14, FALSE), FALSE),0)</f>
        <v>0</v>
      </c>
      <c r="AI56" s="4">
        <f>IFERROR(HLOOKUP($B$56, 'Lookups references'!$M$7:AT14, MATCH('Projections - Twiggs office 1'!#REF!, 'Lookups references'!$M$7:$M$14, FALSE), FALSE),0)</f>
        <v>0</v>
      </c>
      <c r="AJ56" s="4">
        <f>IFERROR(HLOOKUP($B$56, 'Lookups references'!$M$7:AU14, MATCH('Projections - Twiggs office 1'!#REF!, 'Lookups references'!$M$7:$M$14, FALSE), FALSE),0)</f>
        <v>0</v>
      </c>
      <c r="AK56" s="4">
        <f>IFERROR(HLOOKUP($B$56, 'Lookups references'!$M$7:AV14, MATCH('Projections - Twiggs office 1'!#REF!, 'Lookups references'!$M$7:$M$14, FALSE), FALSE),0)</f>
        <v>0</v>
      </c>
      <c r="AL56" s="4">
        <f>IFERROR(HLOOKUP($B$56, 'Lookups references'!$M$7:AW14, MATCH('Projections - Twiggs office 1'!#REF!, 'Lookups references'!$M$7:$M$14, FALSE), FALSE),0)</f>
        <v>0</v>
      </c>
      <c r="AM56" s="4">
        <f>IFERROR(HLOOKUP($B$56, 'Lookups references'!$M$7:AX14, MATCH('Projections - Twiggs office 1'!#REF!, 'Lookups references'!$M$7:$M$14, FALSE), FALSE),0)</f>
        <v>0</v>
      </c>
      <c r="AN56" s="4">
        <f>IFERROR(HLOOKUP($B$56, 'Lookups references'!$M$7:AY14, MATCH('Projections - Twiggs office 1'!#REF!, 'Lookups references'!$M$7:$M$14, FALSE), FALSE),0)</f>
        <v>0</v>
      </c>
      <c r="AO56" s="4">
        <f>IFERROR(HLOOKUP($B$56, 'Lookups references'!$M$7:AZ14, MATCH('Projections - Twiggs office 1'!#REF!, 'Lookups references'!$M$7:$M$14, FALSE), FALSE),0)</f>
        <v>0</v>
      </c>
      <c r="AP56" s="4">
        <f>IFERROR(HLOOKUP($B$56, 'Lookups references'!$M$7:BA14, MATCH('Projections - Twiggs office 1'!#REF!, 'Lookups references'!$M$7:$M$14, FALSE), FALSE),0)</f>
        <v>0</v>
      </c>
      <c r="AQ56" s="4">
        <f>IFERROR(HLOOKUP($B$56, 'Lookups references'!$M$7:BB14, MATCH('Projections - Twiggs office 1'!#REF!, 'Lookups references'!$M$7:$M$14, FALSE), FALSE),0)</f>
        <v>0</v>
      </c>
      <c r="AR56" s="4">
        <f>IFERROR(HLOOKUP($B$56, 'Lookups references'!$M$7:BC14, MATCH('Projections - Twiggs office 1'!#REF!, 'Lookups references'!$M$7:$M$14, FALSE), FALSE),0)</f>
        <v>0</v>
      </c>
      <c r="AS56" s="4">
        <f>IFERROR(HLOOKUP($B$56, 'Lookups references'!$M$7:BD14, MATCH('Projections - Twiggs office 1'!#REF!, 'Lookups references'!$M$7:$M$14, FALSE), FALSE),0)</f>
        <v>0</v>
      </c>
      <c r="AT56" s="4">
        <f>IFERROR(HLOOKUP($B$56, 'Lookups references'!$M$7:BE14, MATCH('Projections - Twiggs office 1'!#REF!, 'Lookups references'!$M$7:$M$14, FALSE), FALSE),0)</f>
        <v>0</v>
      </c>
      <c r="AU56" s="4">
        <f>IFERROR(HLOOKUP($B$56, 'Lookups references'!$M$7:BF14, MATCH('Projections - Twiggs office 1'!#REF!, 'Lookups references'!$M$7:$M$14, FALSE), FALSE),0)</f>
        <v>0</v>
      </c>
      <c r="AV56" s="4">
        <f>IFERROR(HLOOKUP($B$56, 'Lookups references'!$M$7:BG14, MATCH('Projections - Twiggs office 1'!#REF!, 'Lookups references'!$M$7:$M$14, FALSE), FALSE),0)</f>
        <v>0</v>
      </c>
      <c r="AW56" s="4">
        <f>IFERROR(HLOOKUP($B$56, 'Lookups references'!$M$7:BH14, MATCH('Projections - Twiggs office 1'!#REF!, 'Lookups references'!$M$7:$M$14, FALSE), FALSE),0)</f>
        <v>0</v>
      </c>
      <c r="AX56" s="4">
        <f>IFERROR(HLOOKUP($B$56, 'Lookups references'!$M$7:BI14, MATCH('Projections - Twiggs office 1'!#REF!, 'Lookups references'!$M$7:$M$14, FALSE), FALSE),0)</f>
        <v>0</v>
      </c>
      <c r="AY56" s="4">
        <f>IFERROR(HLOOKUP($B$56, 'Lookups references'!$M$7:BJ14, MATCH('Projections - Twiggs office 1'!#REF!, 'Lookups references'!$M$7:$M$14, FALSE), FALSE),0)</f>
        <v>0</v>
      </c>
      <c r="AZ56" s="4">
        <f>IFERROR(HLOOKUP($B$56, 'Lookups references'!$M$7:BK14, MATCH('Projections - Twiggs office 1'!#REF!, 'Lookups references'!$M$7:$M$14, FALSE), FALSE),0)</f>
        <v>0</v>
      </c>
      <c r="BA56" s="4">
        <f>IFERROR(HLOOKUP($B$56, 'Lookups references'!$M$7:BL14, MATCH('Projections - Twiggs office 1'!#REF!, 'Lookups references'!$M$7:$M$14, FALSE), FALSE),0)</f>
        <v>0</v>
      </c>
      <c r="BB56" s="4">
        <f>IFERROR(HLOOKUP($B$56, 'Lookups references'!$M$7:BM14, MATCH('Projections - Twiggs office 1'!#REF!, 'Lookups references'!$M$7:$M$14, FALSE), FALSE),0)</f>
        <v>0</v>
      </c>
      <c r="BC56" s="4">
        <f>IFERROR(HLOOKUP($B$56, 'Lookups references'!$M$7:BN14, MATCH('Projections - Twiggs office 1'!#REF!, 'Lookups references'!$M$7:$M$14, FALSE), FALSE),0)</f>
        <v>0</v>
      </c>
      <c r="BD56" s="4">
        <f>IFERROR(HLOOKUP($B$56, 'Lookups references'!$M$7:BO14, MATCH('Projections - Twiggs office 1'!#REF!, 'Lookups references'!$M$7:$M$14, FALSE), FALSE),0)</f>
        <v>0</v>
      </c>
      <c r="BE56" s="4">
        <f>IFERROR(HLOOKUP($B$56, 'Lookups references'!$M$7:BP14, MATCH('Projections - Twiggs office 1'!#REF!, 'Lookups references'!$M$7:$M$14, FALSE), FALSE),0)</f>
        <v>0</v>
      </c>
      <c r="BF56" s="4">
        <f>IFERROR(HLOOKUP($B$56, 'Lookups references'!$M$7:BQ14, MATCH('Projections - Twiggs office 1'!#REF!, 'Lookups references'!$M$7:$M$14, FALSE), FALSE),0)</f>
        <v>0</v>
      </c>
      <c r="BG56" s="4">
        <f>IFERROR(HLOOKUP($B$56, 'Lookups references'!$M$7:BR14, MATCH('Projections - Twiggs office 1'!#REF!, 'Lookups references'!$M$7:$M$14, FALSE), FALSE),0)</f>
        <v>0</v>
      </c>
      <c r="BH56" s="4">
        <f>IFERROR(HLOOKUP($B$56, 'Lookups references'!$M$7:BS14, MATCH('Projections - Twiggs office 1'!#REF!, 'Lookups references'!$M$7:$M$14, FALSE), FALSE),0)</f>
        <v>0</v>
      </c>
      <c r="BI56" s="4">
        <f>IFERROR(HLOOKUP($B$56, 'Lookups references'!$M$7:BT14, MATCH('Projections - Twiggs office 1'!#REF!, 'Lookups references'!$M$7:$M$14, FALSE), FALSE),0)</f>
        <v>0</v>
      </c>
      <c r="BJ56" s="4">
        <f>IFERROR(HLOOKUP($B$56, 'Lookups references'!$M$7:BU14, MATCH('Projections - Twiggs office 1'!#REF!, 'Lookups references'!$M$7:$M$14, FALSE), FALSE),0)</f>
        <v>0</v>
      </c>
      <c r="BK56" s="4">
        <f>IFERROR(HLOOKUP($B$56, 'Lookups references'!$M$7:BV14, MATCH('Projections - Twiggs office 1'!#REF!, 'Lookups references'!$M$7:$M$14, FALSE), FALSE),0)</f>
        <v>0</v>
      </c>
      <c r="BL56" s="4">
        <f>IFERROR(HLOOKUP($B$56, 'Lookups references'!$M$7:BW14, MATCH('Projections - Twiggs office 1'!#REF!, 'Lookups references'!$M$7:$M$14, FALSE), FALSE),0)</f>
        <v>0</v>
      </c>
      <c r="BM56" s="4">
        <f>IFERROR(HLOOKUP($B$56, 'Lookups references'!$M$7:BX14, MATCH('Projections - Twiggs office 1'!#REF!, 'Lookups references'!$M$7:$M$14, FALSE), FALSE),0)</f>
        <v>0</v>
      </c>
    </row>
    <row r="57" spans="1:71" s="64" customFormat="1" x14ac:dyDescent="0.35">
      <c r="B57" s="65" t="s">
        <v>133</v>
      </c>
      <c r="C57" s="103">
        <f>SUM(E57:BM57)</f>
        <v>0</v>
      </c>
      <c r="E57" s="64">
        <f t="shared" ref="E57:AJ57" si="18">IF(E7&lt;E56, E55*E17*1000/100, 0)</f>
        <v>0</v>
      </c>
      <c r="F57" s="64">
        <f t="shared" si="18"/>
        <v>0</v>
      </c>
      <c r="G57" s="64">
        <f t="shared" si="18"/>
        <v>0</v>
      </c>
      <c r="H57" s="64">
        <f t="shared" si="18"/>
        <v>0</v>
      </c>
      <c r="I57" s="64">
        <f t="shared" si="18"/>
        <v>0</v>
      </c>
      <c r="J57" s="64">
        <f t="shared" si="18"/>
        <v>0</v>
      </c>
      <c r="K57" s="64">
        <f t="shared" si="18"/>
        <v>0</v>
      </c>
      <c r="L57" s="64">
        <f t="shared" si="18"/>
        <v>0</v>
      </c>
      <c r="M57" s="64">
        <f t="shared" si="18"/>
        <v>0</v>
      </c>
      <c r="N57" s="64">
        <f t="shared" si="18"/>
        <v>0</v>
      </c>
      <c r="O57" s="64">
        <f t="shared" si="18"/>
        <v>0</v>
      </c>
      <c r="P57" s="64">
        <f t="shared" si="18"/>
        <v>0</v>
      </c>
      <c r="Q57" s="64">
        <f t="shared" si="18"/>
        <v>0</v>
      </c>
      <c r="R57" s="64">
        <f t="shared" si="18"/>
        <v>0</v>
      </c>
      <c r="S57" s="64">
        <f t="shared" si="18"/>
        <v>0</v>
      </c>
      <c r="T57" s="64">
        <f t="shared" si="18"/>
        <v>0</v>
      </c>
      <c r="U57" s="64">
        <f t="shared" si="18"/>
        <v>0</v>
      </c>
      <c r="V57" s="64">
        <f t="shared" si="18"/>
        <v>0</v>
      </c>
      <c r="W57" s="64">
        <f t="shared" si="18"/>
        <v>0</v>
      </c>
      <c r="X57" s="64">
        <f t="shared" si="18"/>
        <v>0</v>
      </c>
      <c r="Y57" s="64">
        <f t="shared" si="18"/>
        <v>0</v>
      </c>
      <c r="Z57" s="64">
        <f t="shared" si="18"/>
        <v>0</v>
      </c>
      <c r="AA57" s="64">
        <f t="shared" si="18"/>
        <v>0</v>
      </c>
      <c r="AB57" s="64">
        <f t="shared" si="18"/>
        <v>0</v>
      </c>
      <c r="AC57" s="64">
        <f t="shared" si="18"/>
        <v>0</v>
      </c>
      <c r="AD57" s="64">
        <f t="shared" si="18"/>
        <v>0</v>
      </c>
      <c r="AE57" s="64">
        <f t="shared" si="18"/>
        <v>0</v>
      </c>
      <c r="AF57" s="64">
        <f t="shared" si="18"/>
        <v>0</v>
      </c>
      <c r="AG57" s="64">
        <f t="shared" si="18"/>
        <v>0</v>
      </c>
      <c r="AH57" s="64">
        <f t="shared" si="18"/>
        <v>0</v>
      </c>
      <c r="AI57" s="64">
        <f t="shared" si="18"/>
        <v>0</v>
      </c>
      <c r="AJ57" s="64">
        <f t="shared" si="18"/>
        <v>0</v>
      </c>
      <c r="AK57" s="64">
        <f t="shared" ref="AK57:BM57" si="19">IF(AK7&lt;AK56, AK55*AK17*1000/100, 0)</f>
        <v>0</v>
      </c>
      <c r="AL57" s="64">
        <f t="shared" si="19"/>
        <v>0</v>
      </c>
      <c r="AM57" s="64">
        <f t="shared" si="19"/>
        <v>0</v>
      </c>
      <c r="AN57" s="64">
        <f t="shared" si="19"/>
        <v>0</v>
      </c>
      <c r="AO57" s="64">
        <f t="shared" si="19"/>
        <v>0</v>
      </c>
      <c r="AP57" s="64">
        <f t="shared" si="19"/>
        <v>0</v>
      </c>
      <c r="AQ57" s="64">
        <f t="shared" si="19"/>
        <v>0</v>
      </c>
      <c r="AR57" s="64">
        <f t="shared" si="19"/>
        <v>0</v>
      </c>
      <c r="AS57" s="64">
        <f t="shared" si="19"/>
        <v>0</v>
      </c>
      <c r="AT57" s="64">
        <f t="shared" si="19"/>
        <v>0</v>
      </c>
      <c r="AU57" s="64">
        <f t="shared" si="19"/>
        <v>0</v>
      </c>
      <c r="AV57" s="64">
        <f t="shared" si="19"/>
        <v>0</v>
      </c>
      <c r="AW57" s="64">
        <f t="shared" si="19"/>
        <v>0</v>
      </c>
      <c r="AX57" s="64">
        <f t="shared" si="19"/>
        <v>0</v>
      </c>
      <c r="AY57" s="64">
        <f t="shared" si="19"/>
        <v>0</v>
      </c>
      <c r="AZ57" s="64">
        <f t="shared" si="19"/>
        <v>0</v>
      </c>
      <c r="BA57" s="64">
        <f t="shared" si="19"/>
        <v>0</v>
      </c>
      <c r="BB57" s="64">
        <f t="shared" si="19"/>
        <v>0</v>
      </c>
      <c r="BC57" s="64">
        <f t="shared" si="19"/>
        <v>0</v>
      </c>
      <c r="BD57" s="64">
        <f t="shared" si="19"/>
        <v>0</v>
      </c>
      <c r="BE57" s="64">
        <f t="shared" si="19"/>
        <v>0</v>
      </c>
      <c r="BF57" s="64">
        <f t="shared" si="19"/>
        <v>0</v>
      </c>
      <c r="BG57" s="64">
        <f t="shared" si="19"/>
        <v>0</v>
      </c>
      <c r="BH57" s="64">
        <f t="shared" si="19"/>
        <v>0</v>
      </c>
      <c r="BI57" s="64">
        <f t="shared" si="19"/>
        <v>0</v>
      </c>
      <c r="BJ57" s="64">
        <f t="shared" si="19"/>
        <v>0</v>
      </c>
      <c r="BK57" s="64">
        <f t="shared" si="19"/>
        <v>0</v>
      </c>
      <c r="BL57" s="64">
        <f t="shared" si="19"/>
        <v>0</v>
      </c>
      <c r="BM57" s="64">
        <f t="shared" si="19"/>
        <v>0</v>
      </c>
    </row>
    <row r="58" spans="1:71" x14ac:dyDescent="0.35">
      <c r="C58" s="109"/>
    </row>
    <row r="59" spans="1:71" x14ac:dyDescent="0.35">
      <c r="B59" s="5"/>
      <c r="C59" s="107"/>
      <c r="D59" s="5"/>
      <c r="E59" s="5"/>
      <c r="F59" s="5"/>
      <c r="G59" s="5"/>
      <c r="H59" s="5"/>
      <c r="I59" s="5"/>
    </row>
    <row r="60" spans="1:71" x14ac:dyDescent="0.35">
      <c r="C60" s="109"/>
    </row>
  </sheetData>
  <mergeCells count="1">
    <mergeCell ref="F5:H5"/>
  </mergeCells>
  <conditionalFormatting sqref="F34:BN34">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C700F5FF-5BBE-48AF-86CE-340B8FE8D44A}">
          <x14:formula1>
            <xm:f>Scenarios!#REF!</xm:f>
          </x14:formula1>
          <xm:sqref>F5:H5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647BC-0459-4A72-ADF5-88F0048C7F37}">
  <sheetPr codeName="Sheet20">
    <tabColor theme="0" tint="-0.249977111117893"/>
  </sheetPr>
  <dimension ref="A4:BS60"/>
  <sheetViews>
    <sheetView topLeftCell="A3" zoomScale="85" zoomScaleNormal="85" workbookViewId="0">
      <selection activeCell="F49" sqref="F49"/>
    </sheetView>
  </sheetViews>
  <sheetFormatPr defaultColWidth="8.6875" defaultRowHeight="12" x14ac:dyDescent="0.35"/>
  <cols>
    <col min="1" max="1" width="10.625" style="4" customWidth="1"/>
    <col min="2" max="2" width="38.87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145</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204880.5</v>
      </c>
      <c r="E10" s="24">
        <f>IFERROR(E36+E43+E51+E54, 0)</f>
        <v>-56149.5</v>
      </c>
      <c r="F10" s="24">
        <f t="shared" ref="F10:AK10" si="4">IFERROR(F36+F43+F51, 0)</f>
        <v>4350.5</v>
      </c>
      <c r="G10" s="24">
        <f t="shared" si="4"/>
        <v>4350.5</v>
      </c>
      <c r="H10" s="24">
        <f t="shared" si="4"/>
        <v>4350.5</v>
      </c>
      <c r="I10" s="24">
        <f t="shared" si="4"/>
        <v>4350.5</v>
      </c>
      <c r="J10" s="24">
        <f t="shared" si="4"/>
        <v>4350.5</v>
      </c>
      <c r="K10" s="24">
        <f t="shared" si="4"/>
        <v>4350.5</v>
      </c>
      <c r="L10" s="24">
        <f t="shared" si="4"/>
        <v>4350.5</v>
      </c>
      <c r="M10" s="24">
        <f t="shared" si="4"/>
        <v>4350.5</v>
      </c>
      <c r="N10" s="24">
        <f t="shared" si="4"/>
        <v>4350.5</v>
      </c>
      <c r="O10" s="24">
        <f t="shared" si="4"/>
        <v>4350.5</v>
      </c>
      <c r="P10" s="24">
        <f t="shared" si="4"/>
        <v>4350.5</v>
      </c>
      <c r="Q10" s="24">
        <f t="shared" si="4"/>
        <v>4350.5</v>
      </c>
      <c r="R10" s="24">
        <f t="shared" si="4"/>
        <v>4350.5</v>
      </c>
      <c r="S10" s="24">
        <f t="shared" si="4"/>
        <v>4350.5</v>
      </c>
      <c r="T10" s="24">
        <f t="shared" si="4"/>
        <v>4350.5</v>
      </c>
      <c r="U10" s="24">
        <f t="shared" si="4"/>
        <v>4350.5</v>
      </c>
      <c r="V10" s="24">
        <f t="shared" si="4"/>
        <v>4350.5</v>
      </c>
      <c r="W10" s="24">
        <f t="shared" si="4"/>
        <v>4350.5</v>
      </c>
      <c r="X10" s="24">
        <f t="shared" si="4"/>
        <v>4350.5</v>
      </c>
      <c r="Y10" s="24">
        <f t="shared" si="4"/>
        <v>4350.5</v>
      </c>
      <c r="Z10" s="24">
        <f t="shared" si="4"/>
        <v>4350.5</v>
      </c>
      <c r="AA10" s="24">
        <f t="shared" si="4"/>
        <v>4350.5</v>
      </c>
      <c r="AB10" s="24">
        <f t="shared" si="4"/>
        <v>4350.5</v>
      </c>
      <c r="AC10" s="24">
        <f t="shared" si="4"/>
        <v>4350.5</v>
      </c>
      <c r="AD10" s="24">
        <f t="shared" si="4"/>
        <v>4350.5</v>
      </c>
      <c r="AE10" s="24">
        <f t="shared" si="4"/>
        <v>4350.5</v>
      </c>
      <c r="AF10" s="24">
        <f t="shared" si="4"/>
        <v>4350.5</v>
      </c>
      <c r="AG10" s="24">
        <f t="shared" si="4"/>
        <v>4350.5</v>
      </c>
      <c r="AH10" s="24">
        <f t="shared" si="4"/>
        <v>4350.5</v>
      </c>
      <c r="AI10" s="24">
        <f t="shared" si="4"/>
        <v>4350.5</v>
      </c>
      <c r="AJ10" s="24">
        <f t="shared" si="4"/>
        <v>4350.5</v>
      </c>
      <c r="AK10" s="24">
        <f t="shared" si="4"/>
        <v>4350.5</v>
      </c>
      <c r="AL10" s="24">
        <f t="shared" ref="AL10:BM10" si="5">IFERROR(AL36+AL43+AL51, 0)</f>
        <v>4350.5</v>
      </c>
      <c r="AM10" s="24">
        <f t="shared" si="5"/>
        <v>4350.5</v>
      </c>
      <c r="AN10" s="24">
        <f t="shared" si="5"/>
        <v>4350.5</v>
      </c>
      <c r="AO10" s="24">
        <f t="shared" si="5"/>
        <v>4350.5</v>
      </c>
      <c r="AP10" s="24">
        <f t="shared" si="5"/>
        <v>4350.5</v>
      </c>
      <c r="AQ10" s="24">
        <f t="shared" si="5"/>
        <v>4350.5</v>
      </c>
      <c r="AR10" s="24">
        <f t="shared" si="5"/>
        <v>4350.5</v>
      </c>
      <c r="AS10" s="24">
        <f t="shared" si="5"/>
        <v>4350.5</v>
      </c>
      <c r="AT10" s="24">
        <f t="shared" si="5"/>
        <v>4350.5</v>
      </c>
      <c r="AU10" s="24">
        <f t="shared" si="5"/>
        <v>4350.5</v>
      </c>
      <c r="AV10" s="24">
        <f t="shared" si="5"/>
        <v>4350.5</v>
      </c>
      <c r="AW10" s="24">
        <f t="shared" si="5"/>
        <v>4350.5</v>
      </c>
      <c r="AX10" s="24">
        <f t="shared" si="5"/>
        <v>4350.5</v>
      </c>
      <c r="AY10" s="24">
        <f t="shared" si="5"/>
        <v>4350.5</v>
      </c>
      <c r="AZ10" s="24">
        <f t="shared" si="5"/>
        <v>4350.5</v>
      </c>
      <c r="BA10" s="24">
        <f t="shared" si="5"/>
        <v>4350.5</v>
      </c>
      <c r="BB10" s="24">
        <f t="shared" si="5"/>
        <v>4350.5</v>
      </c>
      <c r="BC10" s="24">
        <f t="shared" si="5"/>
        <v>4350.5</v>
      </c>
      <c r="BD10" s="24">
        <f t="shared" si="5"/>
        <v>4350.5</v>
      </c>
      <c r="BE10" s="24">
        <f t="shared" si="5"/>
        <v>4350.5</v>
      </c>
      <c r="BF10" s="24">
        <f t="shared" si="5"/>
        <v>4350.5</v>
      </c>
      <c r="BG10" s="24">
        <f t="shared" si="5"/>
        <v>4350.5</v>
      </c>
      <c r="BH10" s="24">
        <f t="shared" si="5"/>
        <v>4350.5</v>
      </c>
      <c r="BI10" s="24">
        <f t="shared" si="5"/>
        <v>4350.5</v>
      </c>
      <c r="BJ10" s="24">
        <f t="shared" si="5"/>
        <v>4350.5</v>
      </c>
      <c r="BK10" s="24">
        <f t="shared" si="5"/>
        <v>4350.5</v>
      </c>
      <c r="BL10" s="24">
        <f t="shared" si="5"/>
        <v>4350.5</v>
      </c>
      <c r="BM10" s="24">
        <f t="shared" si="5"/>
        <v>4350.5</v>
      </c>
    </row>
    <row r="11" spans="1:71" s="125" customFormat="1" x14ac:dyDescent="0.35">
      <c r="A11" s="22"/>
      <c r="B11" s="125" t="s">
        <v>93</v>
      </c>
      <c r="C11" s="126"/>
      <c r="E11" s="123">
        <f>IFERROR(E10+C11, 0)</f>
        <v>-56149.5</v>
      </c>
      <c r="F11" s="123">
        <f>IFERROR(F10+E11, 0)</f>
        <v>-51799</v>
      </c>
      <c r="G11" s="123">
        <f>IFERROR(G10+F11, 0)</f>
        <v>-47448.5</v>
      </c>
      <c r="H11" s="123">
        <f>IFERROR(H10+G11, 0)</f>
        <v>-43098</v>
      </c>
      <c r="I11" s="123">
        <f t="shared" ref="I11:BM11" si="6">IFERROR(I10+H11, 0)</f>
        <v>-38747.5</v>
      </c>
      <c r="J11" s="123">
        <f t="shared" si="6"/>
        <v>-34397</v>
      </c>
      <c r="K11" s="123">
        <f t="shared" si="6"/>
        <v>-30046.5</v>
      </c>
      <c r="L11" s="123">
        <f t="shared" si="6"/>
        <v>-25696</v>
      </c>
      <c r="M11" s="123">
        <f t="shared" si="6"/>
        <v>-21345.5</v>
      </c>
      <c r="N11" s="123">
        <f t="shared" si="6"/>
        <v>-16995</v>
      </c>
      <c r="O11" s="123">
        <f t="shared" si="6"/>
        <v>-12644.5</v>
      </c>
      <c r="P11" s="123">
        <f t="shared" si="6"/>
        <v>-8294</v>
      </c>
      <c r="Q11" s="123">
        <f t="shared" si="6"/>
        <v>-3943.5</v>
      </c>
      <c r="R11" s="123">
        <f t="shared" si="6"/>
        <v>407</v>
      </c>
      <c r="S11" s="123">
        <f t="shared" si="6"/>
        <v>4757.5</v>
      </c>
      <c r="T11" s="123">
        <f t="shared" si="6"/>
        <v>9108</v>
      </c>
      <c r="U11" s="123">
        <f t="shared" si="6"/>
        <v>13458.5</v>
      </c>
      <c r="V11" s="123">
        <f t="shared" si="6"/>
        <v>17809</v>
      </c>
      <c r="W11" s="123">
        <f t="shared" si="6"/>
        <v>22159.5</v>
      </c>
      <c r="X11" s="123">
        <f t="shared" si="6"/>
        <v>26510</v>
      </c>
      <c r="Y11" s="123">
        <f t="shared" si="6"/>
        <v>30860.5</v>
      </c>
      <c r="Z11" s="123">
        <f t="shared" si="6"/>
        <v>35211</v>
      </c>
      <c r="AA11" s="123">
        <f t="shared" si="6"/>
        <v>39561.5</v>
      </c>
      <c r="AB11" s="123">
        <f t="shared" si="6"/>
        <v>43912</v>
      </c>
      <c r="AC11" s="123">
        <f t="shared" si="6"/>
        <v>48262.5</v>
      </c>
      <c r="AD11" s="123">
        <f t="shared" si="6"/>
        <v>52613</v>
      </c>
      <c r="AE11" s="123">
        <f t="shared" si="6"/>
        <v>56963.5</v>
      </c>
      <c r="AF11" s="123">
        <f t="shared" si="6"/>
        <v>61314</v>
      </c>
      <c r="AG11" s="123">
        <f t="shared" si="6"/>
        <v>65664.5</v>
      </c>
      <c r="AH11" s="123">
        <f t="shared" si="6"/>
        <v>70015</v>
      </c>
      <c r="AI11" s="123">
        <f t="shared" si="6"/>
        <v>74365.5</v>
      </c>
      <c r="AJ11" s="123">
        <f t="shared" si="6"/>
        <v>78716</v>
      </c>
      <c r="AK11" s="123">
        <f t="shared" si="6"/>
        <v>83066.5</v>
      </c>
      <c r="AL11" s="123">
        <f t="shared" si="6"/>
        <v>87417</v>
      </c>
      <c r="AM11" s="123">
        <f t="shared" si="6"/>
        <v>91767.5</v>
      </c>
      <c r="AN11" s="123">
        <f t="shared" si="6"/>
        <v>96118</v>
      </c>
      <c r="AO11" s="123">
        <f t="shared" si="6"/>
        <v>100468.5</v>
      </c>
      <c r="AP11" s="123">
        <f t="shared" si="6"/>
        <v>104819</v>
      </c>
      <c r="AQ11" s="123">
        <f t="shared" si="6"/>
        <v>109169.5</v>
      </c>
      <c r="AR11" s="123">
        <f t="shared" si="6"/>
        <v>113520</v>
      </c>
      <c r="AS11" s="123">
        <f t="shared" si="6"/>
        <v>117870.5</v>
      </c>
      <c r="AT11" s="123">
        <f t="shared" si="6"/>
        <v>122221</v>
      </c>
      <c r="AU11" s="123">
        <f t="shared" si="6"/>
        <v>126571.5</v>
      </c>
      <c r="AV11" s="123">
        <f t="shared" si="6"/>
        <v>130922</v>
      </c>
      <c r="AW11" s="123">
        <f t="shared" si="6"/>
        <v>135272.5</v>
      </c>
      <c r="AX11" s="123">
        <f t="shared" si="6"/>
        <v>139623</v>
      </c>
      <c r="AY11" s="123">
        <f t="shared" si="6"/>
        <v>143973.5</v>
      </c>
      <c r="AZ11" s="123">
        <f t="shared" si="6"/>
        <v>148324</v>
      </c>
      <c r="BA11" s="123">
        <f t="shared" si="6"/>
        <v>152674.5</v>
      </c>
      <c r="BB11" s="123">
        <f t="shared" si="6"/>
        <v>157025</v>
      </c>
      <c r="BC11" s="123">
        <f t="shared" si="6"/>
        <v>161375.5</v>
      </c>
      <c r="BD11" s="123">
        <f t="shared" si="6"/>
        <v>165726</v>
      </c>
      <c r="BE11" s="123">
        <f t="shared" si="6"/>
        <v>170076.5</v>
      </c>
      <c r="BF11" s="123">
        <f t="shared" si="6"/>
        <v>174427</v>
      </c>
      <c r="BG11" s="123">
        <f t="shared" si="6"/>
        <v>178777.5</v>
      </c>
      <c r="BH11" s="123">
        <f t="shared" si="6"/>
        <v>183128</v>
      </c>
      <c r="BI11" s="123">
        <f t="shared" si="6"/>
        <v>187478.5</v>
      </c>
      <c r="BJ11" s="123">
        <f t="shared" si="6"/>
        <v>191829</v>
      </c>
      <c r="BK11" s="123">
        <f t="shared" si="6"/>
        <v>196179.5</v>
      </c>
      <c r="BL11" s="123">
        <f t="shared" si="6"/>
        <v>200530</v>
      </c>
      <c r="BM11" s="123">
        <f t="shared" si="6"/>
        <v>204880.5</v>
      </c>
      <c r="BN11" s="123"/>
      <c r="BO11" s="123"/>
      <c r="BP11" s="123"/>
      <c r="BQ11" s="123"/>
      <c r="BR11" s="123"/>
      <c r="BS11" s="123"/>
    </row>
    <row r="12" spans="1:71" s="41" customFormat="1" x14ac:dyDescent="0.35">
      <c r="B12" s="41" t="s">
        <v>94</v>
      </c>
      <c r="C12" s="104">
        <f>SUM(E12:BM12)</f>
        <v>-0.22582033498081389</v>
      </c>
      <c r="F12" s="42">
        <f>IRR(E10:F10,0)</f>
        <v>-0.92251934567538441</v>
      </c>
      <c r="G12" s="42">
        <f>IRR(E10:G10,0)</f>
        <v>-0.6802232565617673</v>
      </c>
      <c r="H12" s="42">
        <f>IRR(E10:H10,0)</f>
        <v>-0.48290771951060874</v>
      </c>
      <c r="I12" s="42">
        <f>IRR(E10:I10,0)</f>
        <v>-0.34597012703541918</v>
      </c>
      <c r="J12" s="42">
        <f>IRR(E10:J10,0)</f>
        <v>-0.25082593006391873</v>
      </c>
      <c r="K12" s="42">
        <f>IRR(E10:K10,0)</f>
        <v>-0.18294384096748073</v>
      </c>
      <c r="L12" s="42">
        <f>IRR(E10:L10,0)</f>
        <v>-0.1331056848972112</v>
      </c>
      <c r="M12" s="42">
        <f>IRR(E10:M10,0)</f>
        <v>-9.5554712813060938E-2</v>
      </c>
      <c r="N12" s="42">
        <f>IRR(E10:N10,0)</f>
        <v>-6.6619225069468269E-2</v>
      </c>
      <c r="O12" s="42">
        <f>IRR(E10:O10,0)</f>
        <v>-4.3888982240700813E-2</v>
      </c>
      <c r="P12" s="42">
        <f>IRR(E10:P10,0)</f>
        <v>-2.5735577041711699E-2</v>
      </c>
      <c r="Q12" s="42">
        <f>IRR(E10:Q10,0)</f>
        <v>-1.1029127866014288E-2</v>
      </c>
      <c r="R12" s="42">
        <f>IRR(E10:R10,0)</f>
        <v>1.0333663058952336E-3</v>
      </c>
      <c r="S12" s="42">
        <f>IRR(E10:S10,0)</f>
        <v>1.1034935610230612E-2</v>
      </c>
      <c r="T12" s="42">
        <f>IRR(E10:T10,0)</f>
        <v>1.9407043407598357E-2</v>
      </c>
      <c r="U12" s="42">
        <f>IRR(E10:U10,0)</f>
        <v>2.6474465771750832E-2</v>
      </c>
      <c r="V12" s="42">
        <f>IRR(E10:V10,0)</f>
        <v>3.248542284392042E-2</v>
      </c>
      <c r="W12" s="42">
        <f>IRR(E10:W10,0)</f>
        <v>3.7632237948630909E-2</v>
      </c>
      <c r="X12" s="42">
        <f>IRR(E10:X10,0)</f>
        <v>4.2065775579888331E-2</v>
      </c>
      <c r="Y12" s="42">
        <f>IRR(E10:Y10,0)</f>
        <v>4.5905708796835309E-2</v>
      </c>
      <c r="Z12" s="42">
        <f>IRR(E10:Z10,0)</f>
        <v>4.9247937584869561E-2</v>
      </c>
      <c r="AA12" s="42">
        <f>IRR(E10:AA10,0)</f>
        <v>5.2170027089362803E-2</v>
      </c>
      <c r="AB12" s="42">
        <f>IRR(E10:AB10,0)</f>
        <v>5.4735247642698992E-2</v>
      </c>
      <c r="AC12" s="42">
        <f>IRR(E10:AC10,0)</f>
        <v>5.6995612985335731E-2</v>
      </c>
      <c r="AD12" s="42">
        <f>IRR(E10:AD10,0)</f>
        <v>5.8994190983776118E-2</v>
      </c>
      <c r="AE12" s="42">
        <f>IRR(E10:AE10,0)</f>
        <v>6.0766879434826393E-2</v>
      </c>
      <c r="AF12" s="42">
        <f>IRR(E10:AF10,0)</f>
        <v>6.2343784008173975E-2</v>
      </c>
      <c r="AG12" s="42">
        <f>IRR(E10:AG10,0)</f>
        <v>6.3750297084641971E-2</v>
      </c>
      <c r="AH12" s="42">
        <f>IRR(E10:AH10,0)</f>
        <v>6.5007949486055372E-2</v>
      </c>
      <c r="AI12" s="111">
        <f>IRR(E10:AI10,1000)</f>
        <v>6.6135088156071831E-2</v>
      </c>
      <c r="AJ12" s="111">
        <f>IRR(E10:AJ10,0)</f>
        <v>6.714741929202761E-2</v>
      </c>
      <c r="AK12" s="111">
        <f>IRR(E10:AK10,0)</f>
        <v>6.8058446619791102E-2</v>
      </c>
      <c r="AL12" s="111">
        <f>IRR(E10:AL10,0)</f>
        <v>6.8879827320089015E-2</v>
      </c>
      <c r="AM12" s="111">
        <f>IRR(E10:AM10,0)</f>
        <v>6.9621662824798758E-2</v>
      </c>
      <c r="AN12" s="42">
        <f>IRR(E10:AN10,0)</f>
        <v>7.0292737749080736E-2</v>
      </c>
      <c r="AO12" s="42">
        <f>IRR(E10:AO10,0)</f>
        <v>7.0900717261475288E-2</v>
      </c>
      <c r="AP12" s="42">
        <f>IRR(E10:AP10,0)</f>
        <v>7.1452310946779063E-2</v>
      </c>
      <c r="AQ12" s="42">
        <f>IRR(E10:AQ10,0)</f>
        <v>7.1953409501659626E-2</v>
      </c>
      <c r="AR12" s="42">
        <f>IRR(E10:AR10,0)</f>
        <v>7.2409199284568126E-2</v>
      </c>
      <c r="AS12" s="42">
        <f>IRR(E10:AS10,0)</f>
        <v>7.2824258720959101E-2</v>
      </c>
      <c r="AT12" s="42">
        <f>IRR(E10:AT10,0)</f>
        <v>7.3202639769756939E-2</v>
      </c>
      <c r="AU12" s="42">
        <f>IRR(E10:AU10,0)</f>
        <v>7.3547937033723088E-2</v>
      </c>
      <c r="AV12" s="42">
        <f>IRR(E10:AV10,0)</f>
        <v>7.3863346604939872E-2</v>
      </c>
      <c r="AW12" s="42">
        <f>IRR(E10:AW10,0)</f>
        <v>7.4151716347123697E-2</v>
      </c>
      <c r="AX12" s="42">
        <f>IRR(E10:AX10,0)</f>
        <v>7.4415589004772187E-2</v>
      </c>
      <c r="AY12" s="42">
        <f>IRR(E10:AY10,0)</f>
        <v>7.4657239283143939E-2</v>
      </c>
      <c r="AZ12" s="42">
        <f>IRR(E10:AZ10,0)</f>
        <v>7.487870583843792E-2</v>
      </c>
      <c r="BA12" s="42">
        <f>IRR(E10:BA10,0)</f>
        <v>7.5081818959338964E-2</v>
      </c>
      <c r="BB12" s="42">
        <f>IRR(E10:BB10,0)</f>
        <v>7.5268224587329735E-2</v>
      </c>
      <c r="BC12" s="42">
        <f>IRR(E10:BC10,0)</f>
        <v>7.5439405216378486E-2</v>
      </c>
      <c r="BD12" s="42">
        <f>IRR(E10:BD10,0)</f>
        <v>7.5596698124548167E-2</v>
      </c>
      <c r="BE12" s="42">
        <f>IRR(E10:BE10,0)</f>
        <v>7.574131131767925E-2</v>
      </c>
      <c r="BF12" s="42">
        <f>IRR(E10:BF10,0)</f>
        <v>7.5874337505564382E-2</v>
      </c>
      <c r="BG12" s="42">
        <f>IRR(E10:BG10,0)</f>
        <v>7.5996766381513092E-2</v>
      </c>
      <c r="BH12" s="42">
        <f>IRR(E10:BH10,0)</f>
        <v>7.6109495435078278E-2</v>
      </c>
      <c r="BI12" s="42">
        <f>IRR(E10:BI10,0)</f>
        <v>7.6213339493351295E-2</v>
      </c>
      <c r="BJ12" s="42">
        <f>IRR(E10:BJ10,0)</f>
        <v>7.6309039157526071E-2</v>
      </c>
      <c r="BK12" s="42">
        <f>IRR(E10:BK10,0)</f>
        <v>7.6397268277302643E-2</v>
      </c>
      <c r="BL12" s="42">
        <f>IRR(E10:BL10,0)</f>
        <v>7.6478640585391888E-2</v>
      </c>
      <c r="BM12" s="42">
        <f>IRR(E10:BM10,0)</f>
        <v>7.6553715597241112E-2</v>
      </c>
      <c r="BN12" s="42"/>
      <c r="BO12" s="42"/>
      <c r="BP12" s="42"/>
      <c r="BQ12" s="42"/>
      <c r="BR12" s="42"/>
      <c r="BS12" s="42"/>
    </row>
    <row r="13" spans="1:71" s="23" customFormat="1" x14ac:dyDescent="0.35">
      <c r="A13" s="129"/>
      <c r="B13" s="23" t="s">
        <v>95</v>
      </c>
      <c r="C13" s="103">
        <f>SUM(E13:BM13)</f>
        <v>4592445</v>
      </c>
      <c r="F13" s="23">
        <f>NPV(Scenarios!$Q$33, $E$10:F10)</f>
        <v>-51799</v>
      </c>
      <c r="G13" s="23">
        <f>NPV(Scenarios!$Q$33, $E$10:G10)</f>
        <v>-47448.5</v>
      </c>
      <c r="H13" s="23">
        <f>NPV(Scenarios!$Q$33, $E$10:H10)</f>
        <v>-43098</v>
      </c>
      <c r="I13" s="23">
        <f>NPV(Scenarios!$Q$33, $E$10:I10)</f>
        <v>-38747.5</v>
      </c>
      <c r="J13" s="23">
        <f>NPV(Scenarios!$Q$33, $E$10:J10)</f>
        <v>-34397</v>
      </c>
      <c r="K13" s="23">
        <f>NPV(Scenarios!$Q$33, $E$10:K10)</f>
        <v>-30046.5</v>
      </c>
      <c r="L13" s="23">
        <f>NPV(Scenarios!$Q$33, $E$10:L10)</f>
        <v>-25696</v>
      </c>
      <c r="M13" s="23">
        <f>NPV(Scenarios!$Q$33, $E$10:M10)</f>
        <v>-21345.5</v>
      </c>
      <c r="N13" s="23">
        <f>NPV(Scenarios!$Q$33, $E$10:N10)</f>
        <v>-16995</v>
      </c>
      <c r="O13" s="23">
        <f>NPV(Scenarios!$Q$33, $E$10:O10)</f>
        <v>-12644.5</v>
      </c>
      <c r="P13" s="23">
        <f>NPV(Scenarios!$Q$33, $E$10:P10)</f>
        <v>-8294</v>
      </c>
      <c r="Q13" s="23">
        <f>NPV(Scenarios!$Q$33, $E$10:Q10)</f>
        <v>-3943.5</v>
      </c>
      <c r="R13" s="23">
        <f>NPV(Scenarios!$Q$33, $E$10:R10)</f>
        <v>407</v>
      </c>
      <c r="S13" s="23">
        <f>NPV(Scenarios!$Q$33, $E$10:S10)</f>
        <v>4757.5</v>
      </c>
      <c r="T13" s="23">
        <f>NPV(Scenarios!$Q$33, $E$10:T10)</f>
        <v>9108</v>
      </c>
      <c r="U13" s="23">
        <f>NPV(Scenarios!$Q$33, $E$10:U10)</f>
        <v>13458.5</v>
      </c>
      <c r="V13" s="23">
        <f>NPV(Scenarios!$Q$33, $E$10:V10)</f>
        <v>17809</v>
      </c>
      <c r="W13" s="23">
        <f>NPV(Scenarios!$Q$33, $E$10:W10)</f>
        <v>22159.5</v>
      </c>
      <c r="X13" s="23">
        <f>NPV(Scenarios!$Q$33, $E$10:X10)</f>
        <v>26510</v>
      </c>
      <c r="Y13" s="23">
        <f>NPV(Scenarios!$Q$33, $E$10:Y10)</f>
        <v>30860.5</v>
      </c>
      <c r="Z13" s="23">
        <f>NPV(Scenarios!$Q$33, $E$10:Z10)</f>
        <v>35211</v>
      </c>
      <c r="AA13" s="23">
        <f>NPV(Scenarios!$Q$33, $E$10:AA10)</f>
        <v>39561.5</v>
      </c>
      <c r="AB13" s="23">
        <f>NPV(Scenarios!$Q$33, $E$10:AB10)</f>
        <v>43912</v>
      </c>
      <c r="AC13" s="23">
        <f>NPV(Scenarios!$Q$33, $E$10:AC10)</f>
        <v>48262.5</v>
      </c>
      <c r="AD13" s="23">
        <f>NPV(Scenarios!$Q$33, $E$10:AD10)</f>
        <v>52613</v>
      </c>
      <c r="AE13" s="23">
        <f>NPV(Scenarios!$Q$33, $E$10:AE10)</f>
        <v>56963.5</v>
      </c>
      <c r="AF13" s="23">
        <f>NPV(Scenarios!$Q$33, $E$10:AF10)</f>
        <v>61314</v>
      </c>
      <c r="AG13" s="23">
        <f>NPV(Scenarios!$Q$33, $E$10:AG10)</f>
        <v>65664.5</v>
      </c>
      <c r="AH13" s="23">
        <f>NPV(Scenarios!$Q$33, $E$10:AH10)</f>
        <v>70015</v>
      </c>
      <c r="AI13" s="23">
        <f>NPV(Scenarios!$Q$33, $E$10:AI10)</f>
        <v>74365.5</v>
      </c>
      <c r="AJ13" s="23">
        <f>NPV(Scenarios!$Q$33, $E$10:AJ10)</f>
        <v>78716</v>
      </c>
      <c r="AK13" s="23">
        <f>NPV(Scenarios!$Q$33, $E$10:AK10)</f>
        <v>83066.5</v>
      </c>
      <c r="AL13" s="23">
        <f>NPV(Scenarios!$Q$33, $E$10:AL10)</f>
        <v>87417</v>
      </c>
      <c r="AM13" s="23">
        <f>NPV(Scenarios!$Q$33, $E$10:AM10)</f>
        <v>91767.5</v>
      </c>
      <c r="AN13" s="23">
        <f>NPV(Scenarios!$Q$33, $E$10:AN10)</f>
        <v>96118</v>
      </c>
      <c r="AO13" s="23">
        <f>NPV(Scenarios!$Q$33, $E$10:AO10)</f>
        <v>100468.5</v>
      </c>
      <c r="AP13" s="23">
        <f>NPV(Scenarios!$Q$33, $E$10:AP10)</f>
        <v>104819</v>
      </c>
      <c r="AQ13" s="23">
        <f>NPV(Scenarios!$Q$33, $E$10:AQ10)</f>
        <v>109169.5</v>
      </c>
      <c r="AR13" s="23">
        <f>NPV(Scenarios!$Q$33, $E$10:AR10)</f>
        <v>113520</v>
      </c>
      <c r="AS13" s="23">
        <f>NPV(Scenarios!$Q$33, $E$10:AS10)</f>
        <v>117870.5</v>
      </c>
      <c r="AT13" s="23">
        <f>NPV(Scenarios!$Q$33, $E$10:AT10)</f>
        <v>122221</v>
      </c>
      <c r="AU13" s="23">
        <f>NPV(Scenarios!$Q$33, $E$10:AU10)</f>
        <v>126571.5</v>
      </c>
      <c r="AV13" s="23">
        <f>NPV(Scenarios!$Q$33, $E$10:AV10)</f>
        <v>130922</v>
      </c>
      <c r="AW13" s="23">
        <f>NPV(Scenarios!$Q$33, $E$10:AW10)</f>
        <v>135272.5</v>
      </c>
      <c r="AX13" s="23">
        <f>NPV(Scenarios!$Q$33, $E$10:AX10)</f>
        <v>139623</v>
      </c>
      <c r="AY13" s="23">
        <f>NPV(Scenarios!$Q$33, $E$10:AY10)</f>
        <v>143973.5</v>
      </c>
      <c r="AZ13" s="23">
        <f>NPV(Scenarios!$Q$33, $E$10:AZ10)</f>
        <v>148324</v>
      </c>
      <c r="BA13" s="23">
        <f>NPV(Scenarios!$Q$33, $E$10:BA10)</f>
        <v>152674.5</v>
      </c>
      <c r="BB13" s="23">
        <f>NPV(Scenarios!$Q$33, $E$10:BB10)</f>
        <v>157025</v>
      </c>
      <c r="BC13" s="23">
        <f>NPV(Scenarios!$Q$33, $E$10:BC10)</f>
        <v>161375.5</v>
      </c>
      <c r="BD13" s="23">
        <f>NPV(Scenarios!$Q$33, $E$10:BD10)</f>
        <v>165726</v>
      </c>
      <c r="BE13" s="23">
        <f>NPV(Scenarios!$Q$33, $E$10:BE10)</f>
        <v>170076.5</v>
      </c>
      <c r="BF13" s="23">
        <f>NPV(Scenarios!$Q$33, $E$10:BF10)</f>
        <v>174427</v>
      </c>
      <c r="BG13" s="23">
        <f>NPV(Scenarios!$Q$33, $E$10:BG10)</f>
        <v>178777.5</v>
      </c>
      <c r="BH13" s="23">
        <f>NPV(Scenarios!$Q$33, $E$10:BH10)</f>
        <v>183128</v>
      </c>
      <c r="BI13" s="23">
        <f>NPV(Scenarios!$Q$33, $E$10:BI10)</f>
        <v>187478.5</v>
      </c>
      <c r="BJ13" s="23">
        <f>NPV(Scenarios!$Q$33, $E$10:BJ10)</f>
        <v>191829</v>
      </c>
      <c r="BK13" s="23">
        <f>NPV(Scenarios!$Q$33, $E$10:BK10)</f>
        <v>196179.5</v>
      </c>
      <c r="BL13" s="23">
        <f>NPV(Scenarios!$Q$33, $E$10:BL10)</f>
        <v>200530</v>
      </c>
      <c r="BM13" s="23">
        <f>NPV(Scenarios!$Q$33, $E$10:BM10)</f>
        <v>204880.5</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4550.5999999999985</v>
      </c>
      <c r="D16" s="113"/>
      <c r="E16" s="113">
        <f>HLOOKUP($F$5, Scenarios!$G$7:$AD$27, MATCH($B$16, Scenarios!$C$7:$C$28, FALSE), FALSE)</f>
        <v>74.599999999999994</v>
      </c>
      <c r="F16" s="113">
        <f>HLOOKUP($F$5, Scenarios!$G$7:$AD$27, MATCH($B$16, Scenarios!$C$7:$C$28, FALSE), FALSE)</f>
        <v>74.599999999999994</v>
      </c>
      <c r="G16" s="113">
        <f>HLOOKUP($F$5, Scenarios!$G$7:$AD$27, MATCH($B$16, Scenarios!$C$7:$C$28, FALSE), FALSE)</f>
        <v>74.599999999999994</v>
      </c>
      <c r="H16" s="113">
        <f>HLOOKUP($F$5, Scenarios!$G$7:$AD$27, MATCH($B$16, Scenarios!$C$7:$C$28, FALSE), FALSE)</f>
        <v>74.599999999999994</v>
      </c>
      <c r="I16" s="113">
        <f>HLOOKUP($F$5, Scenarios!$G$7:$AD$27, MATCH($B$16, Scenarios!$C$7:$C$28, FALSE), FALSE)</f>
        <v>74.599999999999994</v>
      </c>
      <c r="J16" s="113">
        <f>HLOOKUP($F$5, Scenarios!$G$7:$AD$27, MATCH($B$16, Scenarios!$C$7:$C$28, FALSE), FALSE)</f>
        <v>74.599999999999994</v>
      </c>
      <c r="K16" s="113">
        <f>HLOOKUP($F$5, Scenarios!$G$7:$AD$27, MATCH($B$16, Scenarios!$C$7:$C$28, FALSE), FALSE)</f>
        <v>74.599999999999994</v>
      </c>
      <c r="L16" s="113">
        <f>HLOOKUP($F$5, Scenarios!$G$7:$AD$27, MATCH($B$16, Scenarios!$C$7:$C$28, FALSE), FALSE)</f>
        <v>74.599999999999994</v>
      </c>
      <c r="M16" s="113">
        <f>HLOOKUP($F$5, Scenarios!$G$7:$AD$27, MATCH($B$16, Scenarios!$C$7:$C$28, FALSE), FALSE)</f>
        <v>74.599999999999994</v>
      </c>
      <c r="N16" s="113">
        <f>HLOOKUP($F$5, Scenarios!$G$7:$AD$27, MATCH($B$16, Scenarios!$C$7:$C$28, FALSE), FALSE)</f>
        <v>74.599999999999994</v>
      </c>
      <c r="O16" s="113">
        <f>HLOOKUP($F$5, Scenarios!$G$7:$AD$27, MATCH($B$16, Scenarios!$C$7:$C$28, FALSE), FALSE)</f>
        <v>74.599999999999994</v>
      </c>
      <c r="P16" s="113">
        <f>HLOOKUP($F$5, Scenarios!$G$7:$AD$27, MATCH($B$16, Scenarios!$C$7:$C$28, FALSE), FALSE)</f>
        <v>74.599999999999994</v>
      </c>
      <c r="Q16" s="113">
        <f>HLOOKUP($F$5, Scenarios!$G$7:$AD$27, MATCH($B$16, Scenarios!$C$7:$C$28, FALSE), FALSE)</f>
        <v>74.599999999999994</v>
      </c>
      <c r="R16" s="113">
        <f>HLOOKUP($F$5, Scenarios!$G$7:$AD$27, MATCH($B$16, Scenarios!$C$7:$C$28, FALSE), FALSE)</f>
        <v>74.599999999999994</v>
      </c>
      <c r="S16" s="113">
        <f>HLOOKUP($F$5, Scenarios!$G$7:$AD$27, MATCH($B$16, Scenarios!$C$7:$C$28, FALSE), FALSE)</f>
        <v>74.599999999999994</v>
      </c>
      <c r="T16" s="113">
        <f>HLOOKUP($F$5, Scenarios!$G$7:$AD$27, MATCH($B$16, Scenarios!$C$7:$C$28, FALSE), FALSE)</f>
        <v>74.599999999999994</v>
      </c>
      <c r="U16" s="113">
        <f>HLOOKUP($F$5, Scenarios!$G$7:$AD$27, MATCH($B$16, Scenarios!$C$7:$C$28, FALSE), FALSE)</f>
        <v>74.599999999999994</v>
      </c>
      <c r="V16" s="113">
        <f>HLOOKUP($F$5, Scenarios!$G$7:$AD$27, MATCH($B$16, Scenarios!$C$7:$C$28, FALSE), FALSE)</f>
        <v>74.599999999999994</v>
      </c>
      <c r="W16" s="113">
        <f>HLOOKUP($F$5, Scenarios!$G$7:$AD$27, MATCH($B$16, Scenarios!$C$7:$C$28, FALSE), FALSE)</f>
        <v>74.599999999999994</v>
      </c>
      <c r="X16" s="113">
        <f>HLOOKUP($F$5, Scenarios!$G$7:$AD$27, MATCH($B$16, Scenarios!$C$7:$C$28, FALSE), FALSE)</f>
        <v>74.599999999999994</v>
      </c>
      <c r="Y16" s="113">
        <f>HLOOKUP($F$5, Scenarios!$G$7:$AD$27, MATCH($B$16, Scenarios!$C$7:$C$28, FALSE), FALSE)</f>
        <v>74.599999999999994</v>
      </c>
      <c r="Z16" s="113">
        <f>HLOOKUP($F$5, Scenarios!$G$7:$AD$27, MATCH($B$16, Scenarios!$C$7:$C$28, FALSE), FALSE)</f>
        <v>74.599999999999994</v>
      </c>
      <c r="AA16" s="113">
        <f>HLOOKUP($F$5, Scenarios!$G$7:$AD$27, MATCH($B$16, Scenarios!$C$7:$C$28, FALSE), FALSE)</f>
        <v>74.599999999999994</v>
      </c>
      <c r="AB16" s="113">
        <f>HLOOKUP($F$5, Scenarios!$G$7:$AD$27, MATCH($B$16, Scenarios!$C$7:$C$28, FALSE), FALSE)</f>
        <v>74.599999999999994</v>
      </c>
      <c r="AC16" s="113">
        <f>HLOOKUP($F$5, Scenarios!$G$7:$AD$27, MATCH($B$16, Scenarios!$C$7:$C$28, FALSE), FALSE)</f>
        <v>74.599999999999994</v>
      </c>
      <c r="AD16" s="113">
        <f>HLOOKUP($F$5, Scenarios!$G$7:$AD$27, MATCH($B$16, Scenarios!$C$7:$C$28, FALSE), FALSE)</f>
        <v>74.599999999999994</v>
      </c>
      <c r="AE16" s="113">
        <f>HLOOKUP($F$5, Scenarios!$G$7:$AD$27, MATCH($B$16, Scenarios!$C$7:$C$28, FALSE), FALSE)</f>
        <v>74.599999999999994</v>
      </c>
      <c r="AF16" s="113">
        <f>HLOOKUP($F$5, Scenarios!$G$7:$AD$27, MATCH($B$16, Scenarios!$C$7:$C$28, FALSE), FALSE)</f>
        <v>74.599999999999994</v>
      </c>
      <c r="AG16" s="113">
        <f>HLOOKUP($F$5, Scenarios!$G$7:$AD$27, MATCH($B$16, Scenarios!$C$7:$C$28, FALSE), FALSE)</f>
        <v>74.599999999999994</v>
      </c>
      <c r="AH16" s="113">
        <f>HLOOKUP($F$5, Scenarios!$G$7:$AD$27, MATCH($B$16, Scenarios!$C$7:$C$28, FALSE), FALSE)</f>
        <v>74.599999999999994</v>
      </c>
      <c r="AI16" s="113">
        <f>HLOOKUP($F$5, Scenarios!$G$7:$AD$27, MATCH($B$16, Scenarios!$C$7:$C$28, FALSE), FALSE)</f>
        <v>74.599999999999994</v>
      </c>
      <c r="AJ16" s="113">
        <f>HLOOKUP($F$5, Scenarios!$G$7:$AD$27, MATCH($B$16, Scenarios!$C$7:$C$28, FALSE), FALSE)</f>
        <v>74.599999999999994</v>
      </c>
      <c r="AK16" s="113">
        <f>HLOOKUP($F$5, Scenarios!$G$7:$AD$27, MATCH($B$16, Scenarios!$C$7:$C$28, FALSE), FALSE)</f>
        <v>74.599999999999994</v>
      </c>
      <c r="AL16" s="113">
        <f>HLOOKUP($F$5, Scenarios!$G$7:$AD$27, MATCH($B$16, Scenarios!$C$7:$C$28, FALSE), FALSE)</f>
        <v>74.599999999999994</v>
      </c>
      <c r="AM16" s="113">
        <f>HLOOKUP($F$5, Scenarios!$G$7:$AD$27, MATCH($B$16, Scenarios!$C$7:$C$28, FALSE), FALSE)</f>
        <v>74.599999999999994</v>
      </c>
      <c r="AN16" s="113">
        <f>HLOOKUP($F$5, Scenarios!$G$7:$AD$27, MATCH($B$16, Scenarios!$C$7:$C$28, FALSE), FALSE)</f>
        <v>74.599999999999994</v>
      </c>
      <c r="AO16" s="113">
        <f>HLOOKUP($F$5, Scenarios!$G$7:$AD$27, MATCH($B$16, Scenarios!$C$7:$C$28, FALSE), FALSE)</f>
        <v>74.599999999999994</v>
      </c>
      <c r="AP16" s="113">
        <f>HLOOKUP($F$5, Scenarios!$G$7:$AD$27, MATCH($B$16, Scenarios!$C$7:$C$28, FALSE), FALSE)</f>
        <v>74.599999999999994</v>
      </c>
      <c r="AQ16" s="113">
        <f>HLOOKUP($F$5, Scenarios!$G$7:$AD$27, MATCH($B$16, Scenarios!$C$7:$C$28, FALSE), FALSE)</f>
        <v>74.599999999999994</v>
      </c>
      <c r="AR16" s="113">
        <f>HLOOKUP($F$5, Scenarios!$G$7:$AD$27, MATCH($B$16, Scenarios!$C$7:$C$28, FALSE), FALSE)</f>
        <v>74.599999999999994</v>
      </c>
      <c r="AS16" s="113">
        <f>HLOOKUP($F$5, Scenarios!$G$7:$AD$27, MATCH($B$16, Scenarios!$C$7:$C$28, FALSE), FALSE)</f>
        <v>74.599999999999994</v>
      </c>
      <c r="AT16" s="113">
        <f>HLOOKUP($F$5, Scenarios!$G$7:$AD$27, MATCH($B$16, Scenarios!$C$7:$C$28, FALSE), FALSE)</f>
        <v>74.599999999999994</v>
      </c>
      <c r="AU16" s="113">
        <f>HLOOKUP($F$5, Scenarios!$G$7:$AD$27, MATCH($B$16, Scenarios!$C$7:$C$28, FALSE), FALSE)</f>
        <v>74.599999999999994</v>
      </c>
      <c r="AV16" s="113">
        <f>HLOOKUP($F$5, Scenarios!$G$7:$AD$27, MATCH($B$16, Scenarios!$C$7:$C$28, FALSE), FALSE)</f>
        <v>74.599999999999994</v>
      </c>
      <c r="AW16" s="113">
        <f>HLOOKUP($F$5, Scenarios!$G$7:$AD$27, MATCH($B$16, Scenarios!$C$7:$C$28, FALSE), FALSE)</f>
        <v>74.599999999999994</v>
      </c>
      <c r="AX16" s="113">
        <f>HLOOKUP($F$5, Scenarios!$G$7:$AD$27, MATCH($B$16, Scenarios!$C$7:$C$28, FALSE), FALSE)</f>
        <v>74.599999999999994</v>
      </c>
      <c r="AY16" s="113">
        <f>HLOOKUP($F$5, Scenarios!$G$7:$AD$27, MATCH($B$16, Scenarios!$C$7:$C$28, FALSE), FALSE)</f>
        <v>74.599999999999994</v>
      </c>
      <c r="AZ16" s="113">
        <f>HLOOKUP($F$5, Scenarios!$G$7:$AD$27, MATCH($B$16, Scenarios!$C$7:$C$28, FALSE), FALSE)</f>
        <v>74.599999999999994</v>
      </c>
      <c r="BA16" s="113">
        <f>HLOOKUP($F$5, Scenarios!$G$7:$AD$27, MATCH($B$16, Scenarios!$C$7:$C$28, FALSE), FALSE)</f>
        <v>74.599999999999994</v>
      </c>
      <c r="BB16" s="113">
        <f>HLOOKUP($F$5, Scenarios!$G$7:$AD$27, MATCH($B$16, Scenarios!$C$7:$C$28, FALSE), FALSE)</f>
        <v>74.599999999999994</v>
      </c>
      <c r="BC16" s="113">
        <f>HLOOKUP($F$5, Scenarios!$G$7:$AD$27, MATCH($B$16, Scenarios!$C$7:$C$28, FALSE), FALSE)</f>
        <v>74.599999999999994</v>
      </c>
      <c r="BD16" s="113">
        <f>HLOOKUP($F$5, Scenarios!$G$7:$AD$27, MATCH($B$16, Scenarios!$C$7:$C$28, FALSE), FALSE)</f>
        <v>74.599999999999994</v>
      </c>
      <c r="BE16" s="113">
        <f>HLOOKUP($F$5, Scenarios!$G$7:$AD$27, MATCH($B$16, Scenarios!$C$7:$C$28, FALSE), FALSE)</f>
        <v>74.599999999999994</v>
      </c>
      <c r="BF16" s="113">
        <f>HLOOKUP($F$5, Scenarios!$G$7:$AD$27, MATCH($B$16, Scenarios!$C$7:$C$28, FALSE), FALSE)</f>
        <v>74.599999999999994</v>
      </c>
      <c r="BG16" s="113">
        <f>HLOOKUP($F$5, Scenarios!$G$7:$AD$27, MATCH($B$16, Scenarios!$C$7:$C$28, FALSE), FALSE)</f>
        <v>74.599999999999994</v>
      </c>
      <c r="BH16" s="113">
        <f>HLOOKUP($F$5, Scenarios!$G$7:$AD$27, MATCH($B$16, Scenarios!$C$7:$C$28, FALSE), FALSE)</f>
        <v>74.599999999999994</v>
      </c>
      <c r="BI16" s="113">
        <f>HLOOKUP($F$5, Scenarios!$G$7:$AD$27, MATCH($B$16, Scenarios!$C$7:$C$28, FALSE), FALSE)</f>
        <v>74.599999999999994</v>
      </c>
      <c r="BJ16" s="113">
        <f>HLOOKUP($F$5, Scenarios!$G$7:$AD$27, MATCH($B$16, Scenarios!$C$7:$C$28, FALSE), FALSE)</f>
        <v>74.599999999999994</v>
      </c>
      <c r="BK16" s="113">
        <f>HLOOKUP($F$5, Scenarios!$G$7:$AD$27, MATCH($B$16, Scenarios!$C$7:$C$28, FALSE), FALSE)</f>
        <v>74.599999999999994</v>
      </c>
      <c r="BL16" s="113">
        <f>HLOOKUP($F$5, Scenarios!$G$7:$AD$27, MATCH($B$16, Scenarios!$C$7:$C$28, FALSE), FALSE)</f>
        <v>74.599999999999994</v>
      </c>
      <c r="BM16" s="113">
        <f>HLOOKUP($F$5, Scenarios!$G$7:$AD$27, MATCH($B$16, Scenarios!$C$7:$C$28, FALSE), FALSE)</f>
        <v>74.599999999999994</v>
      </c>
    </row>
    <row r="17" spans="1:71" x14ac:dyDescent="0.35">
      <c r="B17" s="4" t="s">
        <v>99</v>
      </c>
      <c r="C17" s="107">
        <f>SUM(E17:BM17)</f>
        <v>2858.46</v>
      </c>
      <c r="D17" s="5"/>
      <c r="E17" s="5">
        <f>HLOOKUP($F$5, Scenarios!$G$7:$AD$27, MATCH($B$17, Scenarios!$C$7:$C$28, FALSE), FALSE)</f>
        <v>46.86</v>
      </c>
      <c r="F17" s="5">
        <f>HLOOKUP($F$5, Scenarios!$G$7:$AD$27, MATCH($B$17, Scenarios!$C$7:$C$28, FALSE), FALSE)</f>
        <v>46.86</v>
      </c>
      <c r="G17" s="5">
        <f>HLOOKUP($F$5, Scenarios!$G$7:$AD$27, MATCH($B$17, Scenarios!$C$7:$C$28, FALSE), FALSE)</f>
        <v>46.86</v>
      </c>
      <c r="H17" s="5">
        <f>HLOOKUP($F$5, Scenarios!$G$7:$AD$27, MATCH($B$17, Scenarios!$C$7:$C$28, FALSE), FALSE)</f>
        <v>46.86</v>
      </c>
      <c r="I17" s="5">
        <f>HLOOKUP($F$5, Scenarios!$G$7:$AD$27, MATCH($B$17, Scenarios!$C$7:$C$28, FALSE), FALSE)</f>
        <v>46.86</v>
      </c>
      <c r="J17" s="5">
        <f>HLOOKUP($F$5, Scenarios!$G$7:$AD$27, MATCH($B$17, Scenarios!$C$7:$C$28, FALSE), FALSE)</f>
        <v>46.86</v>
      </c>
      <c r="K17" s="5">
        <f>HLOOKUP($F$5, Scenarios!$G$7:$AD$27, MATCH($B$17, Scenarios!$C$7:$C$28, FALSE), FALSE)</f>
        <v>46.86</v>
      </c>
      <c r="L17" s="5">
        <f>HLOOKUP($F$5, Scenarios!$G$7:$AD$27, MATCH($B$17, Scenarios!$C$7:$C$28, FALSE), FALSE)</f>
        <v>46.86</v>
      </c>
      <c r="M17" s="5">
        <f>HLOOKUP($F$5, Scenarios!$G$7:$AD$27, MATCH($B$17, Scenarios!$C$7:$C$28, FALSE), FALSE)</f>
        <v>46.86</v>
      </c>
      <c r="N17" s="5">
        <f>HLOOKUP($F$5, Scenarios!$G$7:$AD$27, MATCH($B$17, Scenarios!$C$7:$C$28, FALSE), FALSE)</f>
        <v>46.86</v>
      </c>
      <c r="O17" s="5">
        <f>HLOOKUP($F$5, Scenarios!$G$7:$AD$27, MATCH($B$17, Scenarios!$C$7:$C$28, FALSE), FALSE)</f>
        <v>46.86</v>
      </c>
      <c r="P17" s="5">
        <f>HLOOKUP($F$5, Scenarios!$G$7:$AD$27, MATCH($B$17, Scenarios!$C$7:$C$28, FALSE), FALSE)</f>
        <v>46.86</v>
      </c>
      <c r="Q17" s="5">
        <f>HLOOKUP($F$5, Scenarios!$G$7:$AD$27, MATCH($B$17, Scenarios!$C$7:$C$28, FALSE), FALSE)</f>
        <v>46.86</v>
      </c>
      <c r="R17" s="5">
        <f>HLOOKUP($F$5, Scenarios!$G$7:$AD$27, MATCH($B$17, Scenarios!$C$7:$C$28, FALSE), FALSE)</f>
        <v>46.86</v>
      </c>
      <c r="S17" s="5">
        <f>HLOOKUP($F$5, Scenarios!$G$7:$AD$27, MATCH($B$17, Scenarios!$C$7:$C$28, FALSE), FALSE)</f>
        <v>46.86</v>
      </c>
      <c r="T17" s="5">
        <f>HLOOKUP($F$5, Scenarios!$G$7:$AD$27, MATCH($B$17, Scenarios!$C$7:$C$28, FALSE), FALSE)</f>
        <v>46.86</v>
      </c>
      <c r="U17" s="5">
        <f>HLOOKUP($F$5, Scenarios!$G$7:$AD$27, MATCH($B$17, Scenarios!$C$7:$C$28, FALSE), FALSE)</f>
        <v>46.86</v>
      </c>
      <c r="V17" s="5">
        <f>HLOOKUP($F$5, Scenarios!$G$7:$AD$27, MATCH($B$17, Scenarios!$C$7:$C$28, FALSE), FALSE)</f>
        <v>46.86</v>
      </c>
      <c r="W17" s="5">
        <f>HLOOKUP($F$5, Scenarios!$G$7:$AD$27, MATCH($B$17, Scenarios!$C$7:$C$28, FALSE), FALSE)</f>
        <v>46.86</v>
      </c>
      <c r="X17" s="5">
        <f>HLOOKUP($F$5, Scenarios!$G$7:$AD$27, MATCH($B$17, Scenarios!$C$7:$C$28, FALSE), FALSE)</f>
        <v>46.86</v>
      </c>
      <c r="Y17" s="5">
        <f>HLOOKUP($F$5, Scenarios!$G$7:$AD$27, MATCH($B$17, Scenarios!$C$7:$C$28, FALSE), FALSE)</f>
        <v>46.86</v>
      </c>
      <c r="Z17" s="5">
        <f>HLOOKUP($F$5, Scenarios!$G$7:$AD$27, MATCH($B$17, Scenarios!$C$7:$C$28, FALSE), FALSE)</f>
        <v>46.86</v>
      </c>
      <c r="AA17" s="5">
        <f>HLOOKUP($F$5, Scenarios!$G$7:$AD$27, MATCH($B$17, Scenarios!$C$7:$C$28, FALSE), FALSE)</f>
        <v>46.86</v>
      </c>
      <c r="AB17" s="5">
        <f>HLOOKUP($F$5, Scenarios!$G$7:$AD$27, MATCH($B$17, Scenarios!$C$7:$C$28, FALSE), FALSE)</f>
        <v>46.86</v>
      </c>
      <c r="AC17" s="5">
        <f>HLOOKUP($F$5, Scenarios!$G$7:$AD$27, MATCH($B$17, Scenarios!$C$7:$C$28, FALSE), FALSE)</f>
        <v>46.86</v>
      </c>
      <c r="AD17" s="5">
        <f>HLOOKUP($F$5, Scenarios!$G$7:$AD$27, MATCH($B$17, Scenarios!$C$7:$C$28, FALSE), FALSE)</f>
        <v>46.86</v>
      </c>
      <c r="AE17" s="5">
        <f>HLOOKUP($F$5, Scenarios!$G$7:$AD$27, MATCH($B$17, Scenarios!$C$7:$C$28, FALSE), FALSE)</f>
        <v>46.86</v>
      </c>
      <c r="AF17" s="5">
        <f>HLOOKUP($F$5, Scenarios!$G$7:$AD$27, MATCH($B$17, Scenarios!$C$7:$C$28, FALSE), FALSE)</f>
        <v>46.86</v>
      </c>
      <c r="AG17" s="5">
        <f>HLOOKUP($F$5, Scenarios!$G$7:$AD$27, MATCH($B$17, Scenarios!$C$7:$C$28, FALSE), FALSE)</f>
        <v>46.86</v>
      </c>
      <c r="AH17" s="5">
        <f>HLOOKUP($F$5, Scenarios!$G$7:$AD$27, MATCH($B$17, Scenarios!$C$7:$C$28, FALSE), FALSE)</f>
        <v>46.86</v>
      </c>
      <c r="AI17" s="5">
        <f>HLOOKUP($F$5, Scenarios!$G$7:$AD$27, MATCH($B$17, Scenarios!$C$7:$C$28, FALSE), FALSE)</f>
        <v>46.86</v>
      </c>
      <c r="AJ17" s="5">
        <f>HLOOKUP($F$5, Scenarios!$G$7:$AD$27, MATCH($B$17, Scenarios!$C$7:$C$28, FALSE), FALSE)</f>
        <v>46.86</v>
      </c>
      <c r="AK17" s="5">
        <f>HLOOKUP($F$5, Scenarios!$G$7:$AD$27, MATCH($B$17, Scenarios!$C$7:$C$28, FALSE), FALSE)</f>
        <v>46.86</v>
      </c>
      <c r="AL17" s="5">
        <f>HLOOKUP($F$5, Scenarios!$G$7:$AD$27, MATCH($B$17, Scenarios!$C$7:$C$28, FALSE), FALSE)</f>
        <v>46.86</v>
      </c>
      <c r="AM17" s="5">
        <f>HLOOKUP($F$5, Scenarios!$G$7:$AD$27, MATCH($B$17, Scenarios!$C$7:$C$28, FALSE), FALSE)</f>
        <v>46.86</v>
      </c>
      <c r="AN17" s="5">
        <f>HLOOKUP($F$5, Scenarios!$G$7:$AD$27, MATCH($B$17, Scenarios!$C$7:$C$28, FALSE), FALSE)</f>
        <v>46.86</v>
      </c>
      <c r="AO17" s="5">
        <f>HLOOKUP($F$5, Scenarios!$G$7:$AD$27, MATCH($B$17, Scenarios!$C$7:$C$28, FALSE), FALSE)</f>
        <v>46.86</v>
      </c>
      <c r="AP17" s="5">
        <f>HLOOKUP($F$5, Scenarios!$G$7:$AD$27, MATCH($B$17, Scenarios!$C$7:$C$28, FALSE), FALSE)</f>
        <v>46.86</v>
      </c>
      <c r="AQ17" s="5">
        <f>HLOOKUP($F$5, Scenarios!$G$7:$AD$27, MATCH($B$17, Scenarios!$C$7:$C$28, FALSE), FALSE)</f>
        <v>46.86</v>
      </c>
      <c r="AR17" s="5">
        <f>HLOOKUP($F$5, Scenarios!$G$7:$AD$27, MATCH($B$17, Scenarios!$C$7:$C$28, FALSE), FALSE)</f>
        <v>46.86</v>
      </c>
      <c r="AS17" s="5">
        <f>HLOOKUP($F$5, Scenarios!$G$7:$AD$27, MATCH($B$17, Scenarios!$C$7:$C$28, FALSE), FALSE)</f>
        <v>46.86</v>
      </c>
      <c r="AT17" s="5">
        <f>HLOOKUP($F$5, Scenarios!$G$7:$AD$27, MATCH($B$17, Scenarios!$C$7:$C$28, FALSE), FALSE)</f>
        <v>46.86</v>
      </c>
      <c r="AU17" s="5">
        <f>HLOOKUP($F$5, Scenarios!$G$7:$AD$27, MATCH($B$17, Scenarios!$C$7:$C$28, FALSE), FALSE)</f>
        <v>46.86</v>
      </c>
      <c r="AV17" s="5">
        <f>HLOOKUP($F$5, Scenarios!$G$7:$AD$27, MATCH($B$17, Scenarios!$C$7:$C$28, FALSE), FALSE)</f>
        <v>46.86</v>
      </c>
      <c r="AW17" s="5">
        <f>HLOOKUP($F$5, Scenarios!$G$7:$AD$27, MATCH($B$17, Scenarios!$C$7:$C$28, FALSE), FALSE)</f>
        <v>46.86</v>
      </c>
      <c r="AX17" s="5">
        <f>HLOOKUP($F$5, Scenarios!$G$7:$AD$27, MATCH($B$17, Scenarios!$C$7:$C$28, FALSE), FALSE)</f>
        <v>46.86</v>
      </c>
      <c r="AY17" s="5">
        <f>HLOOKUP($F$5, Scenarios!$G$7:$AD$27, MATCH($B$17, Scenarios!$C$7:$C$28, FALSE), FALSE)</f>
        <v>46.86</v>
      </c>
      <c r="AZ17" s="5">
        <f>HLOOKUP($F$5, Scenarios!$G$7:$AD$27, MATCH($B$17, Scenarios!$C$7:$C$28, FALSE), FALSE)</f>
        <v>46.86</v>
      </c>
      <c r="BA17" s="5">
        <f>HLOOKUP($F$5, Scenarios!$G$7:$AD$27, MATCH($B$17, Scenarios!$C$7:$C$28, FALSE), FALSE)</f>
        <v>46.86</v>
      </c>
      <c r="BB17" s="5">
        <f>HLOOKUP($F$5, Scenarios!$G$7:$AD$27, MATCH($B$17, Scenarios!$C$7:$C$28, FALSE), FALSE)</f>
        <v>46.86</v>
      </c>
      <c r="BC17" s="5">
        <f>HLOOKUP($F$5, Scenarios!$G$7:$AD$27, MATCH($B$17, Scenarios!$C$7:$C$28, FALSE), FALSE)</f>
        <v>46.86</v>
      </c>
      <c r="BD17" s="5">
        <f>HLOOKUP($F$5, Scenarios!$G$7:$AD$27, MATCH($B$17, Scenarios!$C$7:$C$28, FALSE), FALSE)</f>
        <v>46.86</v>
      </c>
      <c r="BE17" s="5">
        <f>HLOOKUP($F$5, Scenarios!$G$7:$AD$27, MATCH($B$17, Scenarios!$C$7:$C$28, FALSE), FALSE)</f>
        <v>46.86</v>
      </c>
      <c r="BF17" s="5">
        <f>HLOOKUP($F$5, Scenarios!$G$7:$AD$27, MATCH($B$17, Scenarios!$C$7:$C$28, FALSE), FALSE)</f>
        <v>46.86</v>
      </c>
      <c r="BG17" s="5">
        <f>HLOOKUP($F$5, Scenarios!$G$7:$AD$27, MATCH($B$17, Scenarios!$C$7:$C$28, FALSE), FALSE)</f>
        <v>46.86</v>
      </c>
      <c r="BH17" s="5">
        <f>HLOOKUP($F$5, Scenarios!$G$7:$AD$27, MATCH($B$17, Scenarios!$C$7:$C$28, FALSE), FALSE)</f>
        <v>46.86</v>
      </c>
      <c r="BI17" s="5">
        <f>HLOOKUP($F$5, Scenarios!$G$7:$AD$27, MATCH($B$17, Scenarios!$C$7:$C$28, FALSE), FALSE)</f>
        <v>46.86</v>
      </c>
      <c r="BJ17" s="5">
        <f>HLOOKUP($F$5, Scenarios!$G$7:$AD$27, MATCH($B$17, Scenarios!$C$7:$C$28, FALSE), FALSE)</f>
        <v>46.86</v>
      </c>
      <c r="BK17" s="5">
        <f>HLOOKUP($F$5, Scenarios!$G$7:$AD$27, MATCH($B$17, Scenarios!$C$7:$C$28, FALSE), FALSE)</f>
        <v>46.86</v>
      </c>
      <c r="BL17" s="5">
        <f>HLOOKUP($F$5, Scenarios!$G$7:$AD$27, MATCH($B$17, Scenarios!$C$7:$C$28, FALSE), FALSE)</f>
        <v>46.86</v>
      </c>
      <c r="BM17" s="5">
        <f>HLOOKUP($F$5, Scenarios!$G$7:$AD$27, MATCH($B$17, Scenarios!$C$7:$C$28, FALSE), FALSE)</f>
        <v>46.86</v>
      </c>
      <c r="BN17" s="5"/>
      <c r="BO17" s="5"/>
      <c r="BP17" s="5"/>
      <c r="BQ17" s="5"/>
      <c r="BR17" s="5"/>
      <c r="BS17" s="5"/>
    </row>
    <row r="18" spans="1:71" x14ac:dyDescent="0.35">
      <c r="B18" s="5"/>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121" t="s">
        <v>100</v>
      </c>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18" customFormat="1" x14ac:dyDescent="0.35">
      <c r="A20" s="4"/>
      <c r="B20" s="120" t="s">
        <v>101</v>
      </c>
      <c r="C20" s="122"/>
      <c r="D20" s="123"/>
      <c r="E20" s="124">
        <f>HLOOKUP($F$5, Scenarios!$G$7:$AD$29, MATCH($B$20, Scenarios!$C$7:$C$28, FALSE), FALSE)</f>
        <v>152</v>
      </c>
      <c r="F20" s="124">
        <f>HLOOKUP($F$5, Scenarios!$G$7:$AD$29, MATCH($B$20, Scenarios!$C$7:$C$28, FALSE), FALSE)</f>
        <v>152</v>
      </c>
      <c r="G20" s="124">
        <f>HLOOKUP($F$5, Scenarios!$G$7:$AD$29, MATCH($B$20, Scenarios!$C$7:$C$28, FALSE), FALSE)</f>
        <v>152</v>
      </c>
      <c r="H20" s="124">
        <f>HLOOKUP($F$5, Scenarios!$G$7:$AD$29, MATCH($B$20, Scenarios!$C$7:$C$28, FALSE), FALSE)</f>
        <v>152</v>
      </c>
      <c r="I20" s="124">
        <f>HLOOKUP($F$5, Scenarios!$G$7:$AD$29, MATCH($B$20, Scenarios!$C$7:$C$28, FALSE), FALSE)</f>
        <v>152</v>
      </c>
      <c r="J20" s="124">
        <f>HLOOKUP($F$5, Scenarios!$G$7:$AD$29, MATCH($B$20, Scenarios!$C$7:$C$28, FALSE), FALSE)</f>
        <v>152</v>
      </c>
      <c r="K20" s="124">
        <f>HLOOKUP($F$5, Scenarios!$G$7:$AD$29, MATCH($B$20, Scenarios!$C$7:$C$28, FALSE), FALSE)</f>
        <v>152</v>
      </c>
      <c r="L20" s="124">
        <f>HLOOKUP($F$5, Scenarios!$G$7:$AD$29, MATCH($B$20, Scenarios!$C$7:$C$28, FALSE), FALSE)</f>
        <v>152</v>
      </c>
      <c r="M20" s="124">
        <f>HLOOKUP($F$5, Scenarios!$G$7:$AD$29, MATCH($B$20, Scenarios!$C$7:$C$28, FALSE), FALSE)</f>
        <v>152</v>
      </c>
      <c r="N20" s="124">
        <f>HLOOKUP($F$5, Scenarios!$G$7:$AD$29, MATCH($B$20, Scenarios!$C$7:$C$28, FALSE), FALSE)</f>
        <v>152</v>
      </c>
      <c r="O20" s="124">
        <f>HLOOKUP($F$5, Scenarios!$G$7:$AD$29, MATCH($B$20, Scenarios!$C$7:$C$28, FALSE), FALSE)</f>
        <v>152</v>
      </c>
      <c r="P20" s="124">
        <f>HLOOKUP($F$5, Scenarios!$G$7:$AD$29, MATCH($B$20, Scenarios!$C$7:$C$28, FALSE), FALSE)</f>
        <v>152</v>
      </c>
      <c r="Q20" s="124">
        <f>HLOOKUP($F$5, Scenarios!$G$7:$AD$29, MATCH($B$20, Scenarios!$C$7:$C$28, FALSE), FALSE)</f>
        <v>152</v>
      </c>
      <c r="R20" s="124">
        <f>HLOOKUP($F$5, Scenarios!$G$7:$AD$29, MATCH($B$20, Scenarios!$C$7:$C$28, FALSE), FALSE)</f>
        <v>152</v>
      </c>
      <c r="S20" s="124">
        <f>HLOOKUP($F$5, Scenarios!$G$7:$AD$29, MATCH($B$20, Scenarios!$C$7:$C$28, FALSE), FALSE)</f>
        <v>152</v>
      </c>
      <c r="T20" s="124">
        <f>HLOOKUP($F$5, Scenarios!$G$7:$AD$29, MATCH($B$20, Scenarios!$C$7:$C$28, FALSE), FALSE)</f>
        <v>152</v>
      </c>
      <c r="U20" s="124">
        <f>HLOOKUP($F$5, Scenarios!$G$7:$AD$29, MATCH($B$20, Scenarios!$C$7:$C$28, FALSE), FALSE)</f>
        <v>152</v>
      </c>
      <c r="V20" s="124">
        <f>HLOOKUP($F$5, Scenarios!$G$7:$AD$29, MATCH($B$20, Scenarios!$C$7:$C$28, FALSE), FALSE)</f>
        <v>152</v>
      </c>
      <c r="W20" s="124">
        <f>HLOOKUP($F$5, Scenarios!$G$7:$AD$29, MATCH($B$20, Scenarios!$C$7:$C$28, FALSE), FALSE)</f>
        <v>152</v>
      </c>
      <c r="X20" s="124">
        <f>HLOOKUP($F$5, Scenarios!$G$7:$AD$29, MATCH($B$20, Scenarios!$C$7:$C$28, FALSE), FALSE)</f>
        <v>152</v>
      </c>
      <c r="Y20" s="124">
        <f>HLOOKUP($F$5, Scenarios!$G$7:$AD$29, MATCH($B$20, Scenarios!$C$7:$C$28, FALSE), FALSE)</f>
        <v>152</v>
      </c>
      <c r="Z20" s="124">
        <f>HLOOKUP($F$5, Scenarios!$G$7:$AD$29, MATCH($B$20, Scenarios!$C$7:$C$28, FALSE), FALSE)</f>
        <v>152</v>
      </c>
      <c r="AA20" s="124">
        <f>HLOOKUP($F$5, Scenarios!$G$7:$AD$29, MATCH($B$20, Scenarios!$C$7:$C$28, FALSE), FALSE)</f>
        <v>152</v>
      </c>
      <c r="AB20" s="124">
        <f>HLOOKUP($F$5, Scenarios!$G$7:$AD$29, MATCH($B$20, Scenarios!$C$7:$C$28, FALSE), FALSE)</f>
        <v>152</v>
      </c>
      <c r="AC20" s="124">
        <f>HLOOKUP($F$5, Scenarios!$G$7:$AD$29, MATCH($B$20, Scenarios!$C$7:$C$28, FALSE), FALSE)</f>
        <v>152</v>
      </c>
      <c r="AD20" s="124">
        <f>HLOOKUP($F$5, Scenarios!$G$7:$AD$29, MATCH($B$20, Scenarios!$C$7:$C$28, FALSE), FALSE)</f>
        <v>152</v>
      </c>
      <c r="AE20" s="124">
        <f>HLOOKUP($F$5, Scenarios!$G$7:$AD$29, MATCH($B$20, Scenarios!$C$7:$C$28, FALSE), FALSE)</f>
        <v>152</v>
      </c>
      <c r="AF20" s="124">
        <f>HLOOKUP($F$5, Scenarios!$G$7:$AD$29, MATCH($B$20, Scenarios!$C$7:$C$28, FALSE), FALSE)</f>
        <v>152</v>
      </c>
      <c r="AG20" s="124">
        <f>HLOOKUP($F$5, Scenarios!$G$7:$AD$29, MATCH($B$20, Scenarios!$C$7:$C$28, FALSE), FALSE)</f>
        <v>152</v>
      </c>
      <c r="AH20" s="124">
        <f>HLOOKUP($F$5, Scenarios!$G$7:$AD$29, MATCH($B$20, Scenarios!$C$7:$C$28, FALSE), FALSE)</f>
        <v>152</v>
      </c>
      <c r="AI20" s="124">
        <f>HLOOKUP($F$5, Scenarios!$G$7:$AD$29, MATCH($B$20, Scenarios!$C$7:$C$28, FALSE), FALSE)</f>
        <v>152</v>
      </c>
      <c r="AJ20" s="124">
        <f>HLOOKUP($F$5, Scenarios!$G$7:$AD$29, MATCH($B$20, Scenarios!$C$7:$C$28, FALSE), FALSE)</f>
        <v>152</v>
      </c>
      <c r="AK20" s="124">
        <f>HLOOKUP($F$5, Scenarios!$G$7:$AD$29, MATCH($B$20, Scenarios!$C$7:$C$28, FALSE), FALSE)</f>
        <v>152</v>
      </c>
      <c r="AL20" s="124">
        <f>HLOOKUP($F$5, Scenarios!$G$7:$AD$29, MATCH($B$20, Scenarios!$C$7:$C$28, FALSE), FALSE)</f>
        <v>152</v>
      </c>
      <c r="AM20" s="124">
        <f>HLOOKUP($F$5, Scenarios!$G$7:$AD$29, MATCH($B$20, Scenarios!$C$7:$C$28, FALSE), FALSE)</f>
        <v>152</v>
      </c>
      <c r="AN20" s="124">
        <f>HLOOKUP($F$5, Scenarios!$G$7:$AD$29, MATCH($B$20, Scenarios!$C$7:$C$28, FALSE), FALSE)</f>
        <v>152</v>
      </c>
      <c r="AO20" s="124">
        <f>HLOOKUP($F$5, Scenarios!$G$7:$AD$29, MATCH($B$20, Scenarios!$C$7:$C$28, FALSE), FALSE)</f>
        <v>152</v>
      </c>
      <c r="AP20" s="124">
        <f>HLOOKUP($F$5, Scenarios!$G$7:$AD$29, MATCH($B$20, Scenarios!$C$7:$C$28, FALSE), FALSE)</f>
        <v>152</v>
      </c>
      <c r="AQ20" s="124">
        <f>HLOOKUP($F$5, Scenarios!$G$7:$AD$29, MATCH($B$20, Scenarios!$C$7:$C$28, FALSE), FALSE)</f>
        <v>152</v>
      </c>
      <c r="AR20" s="124">
        <f>HLOOKUP($F$5, Scenarios!$G$7:$AD$29, MATCH($B$20, Scenarios!$C$7:$C$28, FALSE), FALSE)</f>
        <v>152</v>
      </c>
      <c r="AS20" s="124">
        <f>HLOOKUP($F$5, Scenarios!$G$7:$AD$29, MATCH($B$20, Scenarios!$C$7:$C$28, FALSE), FALSE)</f>
        <v>152</v>
      </c>
      <c r="AT20" s="124">
        <f>HLOOKUP($F$5, Scenarios!$G$7:$AD$29, MATCH($B$20, Scenarios!$C$7:$C$28, FALSE), FALSE)</f>
        <v>152</v>
      </c>
      <c r="AU20" s="124">
        <f>HLOOKUP($F$5, Scenarios!$G$7:$AD$29, MATCH($B$20, Scenarios!$C$7:$C$28, FALSE), FALSE)</f>
        <v>152</v>
      </c>
      <c r="AV20" s="124">
        <f>HLOOKUP($F$5, Scenarios!$G$7:$AD$29, MATCH($B$20, Scenarios!$C$7:$C$28, FALSE), FALSE)</f>
        <v>152</v>
      </c>
      <c r="AW20" s="124">
        <f>HLOOKUP($F$5, Scenarios!$G$7:$AD$29, MATCH($B$20, Scenarios!$C$7:$C$28, FALSE), FALSE)</f>
        <v>152</v>
      </c>
      <c r="AX20" s="124">
        <f>HLOOKUP($F$5, Scenarios!$G$7:$AD$29, MATCH($B$20, Scenarios!$C$7:$C$28, FALSE), FALSE)</f>
        <v>152</v>
      </c>
      <c r="AY20" s="124">
        <f>HLOOKUP($F$5, Scenarios!$G$7:$AD$29, MATCH($B$20, Scenarios!$C$7:$C$28, FALSE), FALSE)</f>
        <v>152</v>
      </c>
      <c r="AZ20" s="124">
        <f>HLOOKUP($F$5, Scenarios!$G$7:$AD$29, MATCH($B$20, Scenarios!$C$7:$C$28, FALSE), FALSE)</f>
        <v>152</v>
      </c>
      <c r="BA20" s="124">
        <f>HLOOKUP($F$5, Scenarios!$G$7:$AD$29, MATCH($B$20, Scenarios!$C$7:$C$28, FALSE), FALSE)</f>
        <v>152</v>
      </c>
      <c r="BB20" s="124">
        <f>HLOOKUP($F$5, Scenarios!$G$7:$AD$29, MATCH($B$20, Scenarios!$C$7:$C$28, FALSE), FALSE)</f>
        <v>152</v>
      </c>
      <c r="BC20" s="124">
        <f>HLOOKUP($F$5, Scenarios!$G$7:$AD$29, MATCH($B$20, Scenarios!$C$7:$C$28, FALSE), FALSE)</f>
        <v>152</v>
      </c>
      <c r="BD20" s="124">
        <f>HLOOKUP($F$5, Scenarios!$G$7:$AD$29, MATCH($B$20, Scenarios!$C$7:$C$28, FALSE), FALSE)</f>
        <v>152</v>
      </c>
      <c r="BE20" s="124">
        <f>HLOOKUP($F$5, Scenarios!$G$7:$AD$29, MATCH($B$20, Scenarios!$C$7:$C$28, FALSE), FALSE)</f>
        <v>152</v>
      </c>
      <c r="BF20" s="124">
        <f>HLOOKUP($F$5, Scenarios!$G$7:$AD$29, MATCH($B$20, Scenarios!$C$7:$C$28, FALSE), FALSE)</f>
        <v>152</v>
      </c>
      <c r="BG20" s="124">
        <f>HLOOKUP($F$5, Scenarios!$G$7:$AD$29, MATCH($B$20, Scenarios!$C$7:$C$28, FALSE), FALSE)</f>
        <v>152</v>
      </c>
      <c r="BH20" s="124">
        <f>HLOOKUP($F$5, Scenarios!$G$7:$AD$29, MATCH($B$20, Scenarios!$C$7:$C$28, FALSE), FALSE)</f>
        <v>152</v>
      </c>
      <c r="BI20" s="124">
        <f>HLOOKUP($F$5, Scenarios!$G$7:$AD$29, MATCH($B$20, Scenarios!$C$7:$C$28, FALSE), FALSE)</f>
        <v>152</v>
      </c>
      <c r="BJ20" s="124">
        <f>HLOOKUP($F$5, Scenarios!$G$7:$AD$29, MATCH($B$20, Scenarios!$C$7:$C$28, FALSE), FALSE)</f>
        <v>152</v>
      </c>
      <c r="BK20" s="124">
        <f>HLOOKUP($F$5, Scenarios!$G$7:$AD$29, MATCH($B$20, Scenarios!$C$7:$C$28, FALSE), FALSE)</f>
        <v>152</v>
      </c>
      <c r="BL20" s="124">
        <f>HLOOKUP($F$5, Scenarios!$G$7:$AD$29, MATCH($B$20, Scenarios!$C$7:$C$28, FALSE), FALSE)</f>
        <v>152</v>
      </c>
      <c r="BM20" s="124">
        <f>HLOOKUP($F$5, Scenarios!$G$7:$AD$29, MATCH($B$20, Scenarios!$C$7:$C$28, FALSE), FALSE)</f>
        <v>152</v>
      </c>
      <c r="BN20" s="124"/>
      <c r="BO20" s="124"/>
      <c r="BP20" s="124"/>
      <c r="BQ20" s="124"/>
      <c r="BR20" s="124"/>
      <c r="BS20" s="124"/>
    </row>
    <row r="21" spans="1:71" s="23" customFormat="1" x14ac:dyDescent="0.35">
      <c r="A21" s="129"/>
      <c r="B21" s="47" t="s">
        <v>102</v>
      </c>
      <c r="C21" s="107"/>
      <c r="E21" s="5">
        <f>HLOOKUP($F$5, Scenarios!$G$7:$AD$29, MATCH($B$21, Scenarios!$C$7:$C$28, FALSE), FALSE)</f>
        <v>50</v>
      </c>
      <c r="F21" s="5">
        <f>HLOOKUP($F$5, Scenarios!$G$7:$AD$29, MATCH($B$21, Scenarios!$C$7:$C$28, FALSE), FALSE)</f>
        <v>50</v>
      </c>
      <c r="G21" s="5">
        <f>HLOOKUP($F$5, Scenarios!$G$7:$AD$29, MATCH($B$21, Scenarios!$C$7:$C$28, FALSE), FALSE)</f>
        <v>50</v>
      </c>
      <c r="H21" s="5">
        <f>HLOOKUP($F$5, Scenarios!$G$7:$AD$29, MATCH($B$21, Scenarios!$C$7:$C$28, FALSE), FALSE)</f>
        <v>50</v>
      </c>
      <c r="I21" s="5">
        <f>HLOOKUP($F$5, Scenarios!$G$7:$AD$29, MATCH($B$21, Scenarios!$C$7:$C$28, FALSE), FALSE)</f>
        <v>50</v>
      </c>
      <c r="J21" s="5">
        <f>HLOOKUP($F$5, Scenarios!$G$7:$AD$29, MATCH($B$21, Scenarios!$C$7:$C$28, FALSE), FALSE)</f>
        <v>50</v>
      </c>
      <c r="K21" s="5">
        <f>HLOOKUP($F$5, Scenarios!$G$7:$AD$29, MATCH($B$21, Scenarios!$C$7:$C$28, FALSE), FALSE)</f>
        <v>50</v>
      </c>
      <c r="L21" s="5">
        <f>HLOOKUP($F$5, Scenarios!$G$7:$AD$29, MATCH($B$21, Scenarios!$C$7:$C$28, FALSE), FALSE)</f>
        <v>50</v>
      </c>
      <c r="M21" s="5">
        <f>HLOOKUP($F$5, Scenarios!$G$7:$AD$29, MATCH($B$21, Scenarios!$C$7:$C$28, FALSE), FALSE)</f>
        <v>50</v>
      </c>
      <c r="N21" s="5">
        <f>HLOOKUP($F$5, Scenarios!$G$7:$AD$29, MATCH($B$21, Scenarios!$C$7:$C$28, FALSE), FALSE)</f>
        <v>50</v>
      </c>
      <c r="O21" s="5">
        <f>HLOOKUP($F$5, Scenarios!$G$7:$AD$29, MATCH($B$21, Scenarios!$C$7:$C$28, FALSE), FALSE)</f>
        <v>50</v>
      </c>
      <c r="P21" s="5">
        <f>HLOOKUP($F$5, Scenarios!$G$7:$AD$29, MATCH($B$21, Scenarios!$C$7:$C$28, FALSE), FALSE)</f>
        <v>50</v>
      </c>
      <c r="Q21" s="5">
        <f>HLOOKUP($F$5, Scenarios!$G$7:$AD$29, MATCH($B$21, Scenarios!$C$7:$C$28, FALSE), FALSE)</f>
        <v>50</v>
      </c>
      <c r="R21" s="5">
        <f>HLOOKUP($F$5, Scenarios!$G$7:$AD$29, MATCH($B$21, Scenarios!$C$7:$C$28, FALSE), FALSE)</f>
        <v>50</v>
      </c>
      <c r="S21" s="5">
        <f>HLOOKUP($F$5, Scenarios!$G$7:$AD$29, MATCH($B$21, Scenarios!$C$7:$C$28, FALSE), FALSE)</f>
        <v>50</v>
      </c>
      <c r="T21" s="5">
        <f>HLOOKUP($F$5, Scenarios!$G$7:$AD$29, MATCH($B$21, Scenarios!$C$7:$C$28, FALSE), FALSE)</f>
        <v>50</v>
      </c>
      <c r="U21" s="5">
        <f>HLOOKUP($F$5, Scenarios!$G$7:$AD$29, MATCH($B$21, Scenarios!$C$7:$C$28, FALSE), FALSE)</f>
        <v>50</v>
      </c>
      <c r="V21" s="5">
        <f>HLOOKUP($F$5, Scenarios!$G$7:$AD$29, MATCH($B$21, Scenarios!$C$7:$C$28, FALSE), FALSE)</f>
        <v>50</v>
      </c>
      <c r="W21" s="5">
        <f>HLOOKUP($F$5, Scenarios!$G$7:$AD$29, MATCH($B$21, Scenarios!$C$7:$C$28, FALSE), FALSE)</f>
        <v>50</v>
      </c>
      <c r="X21" s="5">
        <f>HLOOKUP($F$5, Scenarios!$G$7:$AD$29, MATCH($B$21, Scenarios!$C$7:$C$28, FALSE), FALSE)</f>
        <v>50</v>
      </c>
      <c r="Y21" s="5">
        <f>HLOOKUP($F$5, Scenarios!$G$7:$AD$29, MATCH($B$21, Scenarios!$C$7:$C$28, FALSE), FALSE)</f>
        <v>50</v>
      </c>
      <c r="Z21" s="5">
        <f>HLOOKUP($F$5, Scenarios!$G$7:$AD$29, MATCH($B$21, Scenarios!$C$7:$C$28, FALSE), FALSE)</f>
        <v>50</v>
      </c>
      <c r="AA21" s="5">
        <f>HLOOKUP($F$5, Scenarios!$G$7:$AD$29, MATCH($B$21, Scenarios!$C$7:$C$28, FALSE), FALSE)</f>
        <v>50</v>
      </c>
      <c r="AB21" s="5">
        <f>HLOOKUP($F$5, Scenarios!$G$7:$AD$29, MATCH($B$21, Scenarios!$C$7:$C$28, FALSE), FALSE)</f>
        <v>50</v>
      </c>
      <c r="AC21" s="5">
        <f>HLOOKUP($F$5, Scenarios!$G$7:$AD$29, MATCH($B$21, Scenarios!$C$7:$C$28, FALSE), FALSE)</f>
        <v>50</v>
      </c>
      <c r="AD21" s="5">
        <f>HLOOKUP($F$5, Scenarios!$G$7:$AD$29, MATCH($B$21, Scenarios!$C$7:$C$28, FALSE), FALSE)</f>
        <v>50</v>
      </c>
      <c r="AE21" s="5">
        <f>HLOOKUP($F$5, Scenarios!$G$7:$AD$29, MATCH($B$21, Scenarios!$C$7:$C$28, FALSE), FALSE)</f>
        <v>50</v>
      </c>
      <c r="AF21" s="5">
        <f>HLOOKUP($F$5, Scenarios!$G$7:$AD$29, MATCH($B$21, Scenarios!$C$7:$C$28, FALSE), FALSE)</f>
        <v>50</v>
      </c>
      <c r="AG21" s="5">
        <f>HLOOKUP($F$5, Scenarios!$G$7:$AD$29, MATCH($B$21, Scenarios!$C$7:$C$28, FALSE), FALSE)</f>
        <v>50</v>
      </c>
      <c r="AH21" s="5">
        <f>HLOOKUP($F$5, Scenarios!$G$7:$AD$29, MATCH($B$21, Scenarios!$C$7:$C$28, FALSE), FALSE)</f>
        <v>50</v>
      </c>
      <c r="AI21" s="5">
        <f>HLOOKUP($F$5, Scenarios!$G$7:$AD$29, MATCH($B$21, Scenarios!$C$7:$C$28, FALSE), FALSE)</f>
        <v>50</v>
      </c>
      <c r="AJ21" s="5">
        <f>HLOOKUP($F$5, Scenarios!$G$7:$AD$29, MATCH($B$21, Scenarios!$C$7:$C$28, FALSE), FALSE)</f>
        <v>50</v>
      </c>
      <c r="AK21" s="5">
        <f>HLOOKUP($F$5, Scenarios!$G$7:$AD$29, MATCH($B$21, Scenarios!$C$7:$C$28, FALSE), FALSE)</f>
        <v>50</v>
      </c>
      <c r="AL21" s="5">
        <f>HLOOKUP($F$5, Scenarios!$G$7:$AD$29, MATCH($B$21, Scenarios!$C$7:$C$28, FALSE), FALSE)</f>
        <v>50</v>
      </c>
      <c r="AM21" s="5">
        <f>HLOOKUP($F$5, Scenarios!$G$7:$AD$29, MATCH($B$21, Scenarios!$C$7:$C$28, FALSE), FALSE)</f>
        <v>50</v>
      </c>
      <c r="AN21" s="5">
        <f>HLOOKUP($F$5, Scenarios!$G$7:$AD$29, MATCH($B$21, Scenarios!$C$7:$C$28, FALSE), FALSE)</f>
        <v>50</v>
      </c>
      <c r="AO21" s="5">
        <f>HLOOKUP($F$5, Scenarios!$G$7:$AD$29, MATCH($B$21, Scenarios!$C$7:$C$28, FALSE), FALSE)</f>
        <v>50</v>
      </c>
      <c r="AP21" s="5">
        <f>HLOOKUP($F$5, Scenarios!$G$7:$AD$29, MATCH($B$21, Scenarios!$C$7:$C$28, FALSE), FALSE)</f>
        <v>50</v>
      </c>
      <c r="AQ21" s="5">
        <f>HLOOKUP($F$5, Scenarios!$G$7:$AD$29, MATCH($B$21, Scenarios!$C$7:$C$28, FALSE), FALSE)</f>
        <v>50</v>
      </c>
      <c r="AR21" s="5">
        <f>HLOOKUP($F$5, Scenarios!$G$7:$AD$29, MATCH($B$21, Scenarios!$C$7:$C$28, FALSE), FALSE)</f>
        <v>50</v>
      </c>
      <c r="AS21" s="5">
        <f>HLOOKUP($F$5, Scenarios!$G$7:$AD$29, MATCH($B$21, Scenarios!$C$7:$C$28, FALSE), FALSE)</f>
        <v>50</v>
      </c>
      <c r="AT21" s="5">
        <f>HLOOKUP($F$5, Scenarios!$G$7:$AD$29, MATCH($B$21, Scenarios!$C$7:$C$28, FALSE), FALSE)</f>
        <v>50</v>
      </c>
      <c r="AU21" s="5">
        <f>HLOOKUP($F$5, Scenarios!$G$7:$AD$29, MATCH($B$21, Scenarios!$C$7:$C$28, FALSE), FALSE)</f>
        <v>50</v>
      </c>
      <c r="AV21" s="5">
        <f>HLOOKUP($F$5, Scenarios!$G$7:$AD$29, MATCH($B$21, Scenarios!$C$7:$C$28, FALSE), FALSE)</f>
        <v>50</v>
      </c>
      <c r="AW21" s="5">
        <f>HLOOKUP($F$5, Scenarios!$G$7:$AD$29, MATCH($B$21, Scenarios!$C$7:$C$28, FALSE), FALSE)</f>
        <v>50</v>
      </c>
      <c r="AX21" s="5">
        <f>HLOOKUP($F$5, Scenarios!$G$7:$AD$29, MATCH($B$21, Scenarios!$C$7:$C$28, FALSE), FALSE)</f>
        <v>50</v>
      </c>
      <c r="AY21" s="5">
        <f>HLOOKUP($F$5, Scenarios!$G$7:$AD$29, MATCH($B$21, Scenarios!$C$7:$C$28, FALSE), FALSE)</f>
        <v>50</v>
      </c>
      <c r="AZ21" s="5">
        <f>HLOOKUP($F$5, Scenarios!$G$7:$AD$29, MATCH($B$21, Scenarios!$C$7:$C$28, FALSE), FALSE)</f>
        <v>50</v>
      </c>
      <c r="BA21" s="5">
        <f>HLOOKUP($F$5, Scenarios!$G$7:$AD$29, MATCH($B$21, Scenarios!$C$7:$C$28, FALSE), FALSE)</f>
        <v>50</v>
      </c>
      <c r="BB21" s="5">
        <f>HLOOKUP($F$5, Scenarios!$G$7:$AD$29, MATCH($B$21, Scenarios!$C$7:$C$28, FALSE), FALSE)</f>
        <v>50</v>
      </c>
      <c r="BC21" s="5">
        <f>HLOOKUP($F$5, Scenarios!$G$7:$AD$29, MATCH($B$21, Scenarios!$C$7:$C$28, FALSE), FALSE)</f>
        <v>50</v>
      </c>
      <c r="BD21" s="5">
        <f>HLOOKUP($F$5, Scenarios!$G$7:$AD$29, MATCH($B$21, Scenarios!$C$7:$C$28, FALSE), FALSE)</f>
        <v>50</v>
      </c>
      <c r="BE21" s="5">
        <f>HLOOKUP($F$5, Scenarios!$G$7:$AD$29, MATCH($B$21, Scenarios!$C$7:$C$28, FALSE), FALSE)</f>
        <v>50</v>
      </c>
      <c r="BF21" s="5">
        <f>HLOOKUP($F$5, Scenarios!$G$7:$AD$29, MATCH($B$21, Scenarios!$C$7:$C$28, FALSE), FALSE)</f>
        <v>50</v>
      </c>
      <c r="BG21" s="5">
        <f>HLOOKUP($F$5, Scenarios!$G$7:$AD$29, MATCH($B$21, Scenarios!$C$7:$C$28, FALSE), FALSE)</f>
        <v>50</v>
      </c>
      <c r="BH21" s="5">
        <f>HLOOKUP($F$5, Scenarios!$G$7:$AD$29, MATCH($B$21, Scenarios!$C$7:$C$28, FALSE), FALSE)</f>
        <v>50</v>
      </c>
      <c r="BI21" s="5">
        <f>HLOOKUP($F$5, Scenarios!$G$7:$AD$29, MATCH($B$21, Scenarios!$C$7:$C$28, FALSE), FALSE)</f>
        <v>50</v>
      </c>
      <c r="BJ21" s="5">
        <f>HLOOKUP($F$5, Scenarios!$G$7:$AD$29, MATCH($B$21, Scenarios!$C$7:$C$28, FALSE), FALSE)</f>
        <v>50</v>
      </c>
      <c r="BK21" s="5">
        <f>HLOOKUP($F$5, Scenarios!$G$7:$AD$29, MATCH($B$21, Scenarios!$C$7:$C$28, FALSE), FALSE)</f>
        <v>50</v>
      </c>
      <c r="BL21" s="5">
        <f>HLOOKUP($F$5, Scenarios!$G$7:$AD$29, MATCH($B$21, Scenarios!$C$7:$C$28, FALSE), FALSE)</f>
        <v>50</v>
      </c>
      <c r="BM21" s="5">
        <f>HLOOKUP($F$5, Scenarios!$G$7:$AD$29, MATCH($B$21, Scenarios!$C$7:$C$28, FALSE), FALSE)</f>
        <v>50</v>
      </c>
      <c r="BN21" s="5"/>
      <c r="BO21" s="5"/>
      <c r="BP21" s="5"/>
      <c r="BQ21" s="5"/>
      <c r="BR21" s="5"/>
      <c r="BS21" s="5"/>
    </row>
    <row r="22" spans="1:71" s="23" customFormat="1" x14ac:dyDescent="0.35">
      <c r="A22" s="129"/>
      <c r="B22" s="47" t="s">
        <v>103</v>
      </c>
      <c r="C22" s="107"/>
      <c r="E22" s="5">
        <f>HLOOKUP($F$5, Scenarios!$G$7:$AD$29, MATCH($B$22, Scenarios!$C$7:$C$28, FALSE), FALSE)</f>
        <v>80</v>
      </c>
      <c r="F22" s="5">
        <f>HLOOKUP($F$5, Scenarios!$G$7:$AD$29, MATCH($B$22, Scenarios!$C$7:$C$28, FALSE), FALSE)</f>
        <v>80</v>
      </c>
      <c r="G22" s="5">
        <f>HLOOKUP($F$5, Scenarios!$G$7:$AD$29, MATCH($B$22, Scenarios!$C$7:$C$28, FALSE), FALSE)</f>
        <v>80</v>
      </c>
      <c r="H22" s="5">
        <f>HLOOKUP($F$5, Scenarios!$G$7:$AD$29, MATCH($B$22, Scenarios!$C$7:$C$28, FALSE), FALSE)</f>
        <v>80</v>
      </c>
      <c r="I22" s="5">
        <f>HLOOKUP($F$5, Scenarios!$G$7:$AD$29, MATCH($B$22, Scenarios!$C$7:$C$28, FALSE), FALSE)</f>
        <v>80</v>
      </c>
      <c r="J22" s="5">
        <f>HLOOKUP($F$5, Scenarios!$G$7:$AD$29, MATCH($B$22, Scenarios!$C$7:$C$28, FALSE), FALSE)</f>
        <v>80</v>
      </c>
      <c r="K22" s="5">
        <f>HLOOKUP($F$5, Scenarios!$G$7:$AD$29, MATCH($B$22, Scenarios!$C$7:$C$28, FALSE), FALSE)</f>
        <v>80</v>
      </c>
      <c r="L22" s="5">
        <f>HLOOKUP($F$5, Scenarios!$G$7:$AD$29, MATCH($B$22, Scenarios!$C$7:$C$28, FALSE), FALSE)</f>
        <v>80</v>
      </c>
      <c r="M22" s="5">
        <f>HLOOKUP($F$5, Scenarios!$G$7:$AD$29, MATCH($B$22, Scenarios!$C$7:$C$28, FALSE), FALSE)</f>
        <v>80</v>
      </c>
      <c r="N22" s="5">
        <f>HLOOKUP($F$5, Scenarios!$G$7:$AD$29, MATCH($B$22, Scenarios!$C$7:$C$28, FALSE), FALSE)</f>
        <v>80</v>
      </c>
      <c r="O22" s="5">
        <f>HLOOKUP($F$5, Scenarios!$G$7:$AD$29, MATCH($B$22, Scenarios!$C$7:$C$28, FALSE), FALSE)</f>
        <v>80</v>
      </c>
      <c r="P22" s="5">
        <f>HLOOKUP($F$5, Scenarios!$G$7:$AD$29, MATCH($B$22, Scenarios!$C$7:$C$28, FALSE), FALSE)</f>
        <v>80</v>
      </c>
      <c r="Q22" s="5">
        <f>HLOOKUP($F$5, Scenarios!$G$7:$AD$29, MATCH($B$22, Scenarios!$C$7:$C$28, FALSE), FALSE)</f>
        <v>80</v>
      </c>
      <c r="R22" s="5">
        <f>HLOOKUP($F$5, Scenarios!$G$7:$AD$29, MATCH($B$22, Scenarios!$C$7:$C$28, FALSE), FALSE)</f>
        <v>80</v>
      </c>
      <c r="S22" s="5">
        <f>HLOOKUP($F$5, Scenarios!$G$7:$AD$29, MATCH($B$22, Scenarios!$C$7:$C$28, FALSE), FALSE)</f>
        <v>80</v>
      </c>
      <c r="T22" s="5">
        <f>HLOOKUP($F$5, Scenarios!$G$7:$AD$29, MATCH($B$22, Scenarios!$C$7:$C$28, FALSE), FALSE)</f>
        <v>80</v>
      </c>
      <c r="U22" s="5">
        <f>HLOOKUP($F$5, Scenarios!$G$7:$AD$29, MATCH($B$22, Scenarios!$C$7:$C$28, FALSE), FALSE)</f>
        <v>80</v>
      </c>
      <c r="V22" s="5">
        <f>HLOOKUP($F$5, Scenarios!$G$7:$AD$29, MATCH($B$22, Scenarios!$C$7:$C$28, FALSE), FALSE)</f>
        <v>80</v>
      </c>
      <c r="W22" s="5">
        <f>HLOOKUP($F$5, Scenarios!$G$7:$AD$29, MATCH($B$22, Scenarios!$C$7:$C$28, FALSE), FALSE)</f>
        <v>80</v>
      </c>
      <c r="X22" s="5">
        <f>HLOOKUP($F$5, Scenarios!$G$7:$AD$29, MATCH($B$22, Scenarios!$C$7:$C$28, FALSE), FALSE)</f>
        <v>80</v>
      </c>
      <c r="Y22" s="5">
        <f>HLOOKUP($F$5, Scenarios!$G$7:$AD$29, MATCH($B$22, Scenarios!$C$7:$C$28, FALSE), FALSE)</f>
        <v>80</v>
      </c>
      <c r="Z22" s="5">
        <f>HLOOKUP($F$5, Scenarios!$G$7:$AD$29, MATCH($B$22, Scenarios!$C$7:$C$28, FALSE), FALSE)</f>
        <v>80</v>
      </c>
      <c r="AA22" s="5">
        <f>HLOOKUP($F$5, Scenarios!$G$7:$AD$29, MATCH($B$22, Scenarios!$C$7:$C$28, FALSE), FALSE)</f>
        <v>80</v>
      </c>
      <c r="AB22" s="5">
        <f>HLOOKUP($F$5, Scenarios!$G$7:$AD$29, MATCH($B$22, Scenarios!$C$7:$C$28, FALSE), FALSE)</f>
        <v>80</v>
      </c>
      <c r="AC22" s="5">
        <f>HLOOKUP($F$5, Scenarios!$G$7:$AD$29, MATCH($B$22, Scenarios!$C$7:$C$28, FALSE), FALSE)</f>
        <v>80</v>
      </c>
      <c r="AD22" s="5">
        <f>HLOOKUP($F$5, Scenarios!$G$7:$AD$29, MATCH($B$22, Scenarios!$C$7:$C$28, FALSE), FALSE)</f>
        <v>80</v>
      </c>
      <c r="AE22" s="5">
        <f>HLOOKUP($F$5, Scenarios!$G$7:$AD$29, MATCH($B$22, Scenarios!$C$7:$C$28, FALSE), FALSE)</f>
        <v>80</v>
      </c>
      <c r="AF22" s="5">
        <f>HLOOKUP($F$5, Scenarios!$G$7:$AD$29, MATCH($B$22, Scenarios!$C$7:$C$28, FALSE), FALSE)</f>
        <v>80</v>
      </c>
      <c r="AG22" s="5">
        <f>HLOOKUP($F$5, Scenarios!$G$7:$AD$29, MATCH($B$22, Scenarios!$C$7:$C$28, FALSE), FALSE)</f>
        <v>80</v>
      </c>
      <c r="AH22" s="5">
        <f>HLOOKUP($F$5, Scenarios!$G$7:$AD$29, MATCH($B$22, Scenarios!$C$7:$C$28, FALSE), FALSE)</f>
        <v>80</v>
      </c>
      <c r="AI22" s="5">
        <f>HLOOKUP($F$5, Scenarios!$G$7:$AD$29, MATCH($B$22, Scenarios!$C$7:$C$28, FALSE), FALSE)</f>
        <v>80</v>
      </c>
      <c r="AJ22" s="5">
        <f>HLOOKUP($F$5, Scenarios!$G$7:$AD$29, MATCH($B$22, Scenarios!$C$7:$C$28, FALSE), FALSE)</f>
        <v>80</v>
      </c>
      <c r="AK22" s="5">
        <f>HLOOKUP($F$5, Scenarios!$G$7:$AD$29, MATCH($B$22, Scenarios!$C$7:$C$28, FALSE), FALSE)</f>
        <v>80</v>
      </c>
      <c r="AL22" s="5">
        <f>HLOOKUP($F$5, Scenarios!$G$7:$AD$29, MATCH($B$22, Scenarios!$C$7:$C$28, FALSE), FALSE)</f>
        <v>80</v>
      </c>
      <c r="AM22" s="5">
        <f>HLOOKUP($F$5, Scenarios!$G$7:$AD$29, MATCH($B$22, Scenarios!$C$7:$C$28, FALSE), FALSE)</f>
        <v>80</v>
      </c>
      <c r="AN22" s="5">
        <f>HLOOKUP($F$5, Scenarios!$G$7:$AD$29, MATCH($B$22, Scenarios!$C$7:$C$28, FALSE), FALSE)</f>
        <v>80</v>
      </c>
      <c r="AO22" s="5">
        <f>HLOOKUP($F$5, Scenarios!$G$7:$AD$29, MATCH($B$22, Scenarios!$C$7:$C$28, FALSE), FALSE)</f>
        <v>80</v>
      </c>
      <c r="AP22" s="5">
        <f>HLOOKUP($F$5, Scenarios!$G$7:$AD$29, MATCH($B$22, Scenarios!$C$7:$C$28, FALSE), FALSE)</f>
        <v>80</v>
      </c>
      <c r="AQ22" s="5">
        <f>HLOOKUP($F$5, Scenarios!$G$7:$AD$29, MATCH($B$22, Scenarios!$C$7:$C$28, FALSE), FALSE)</f>
        <v>80</v>
      </c>
      <c r="AR22" s="5">
        <f>HLOOKUP($F$5, Scenarios!$G$7:$AD$29, MATCH($B$22, Scenarios!$C$7:$C$28, FALSE), FALSE)</f>
        <v>80</v>
      </c>
      <c r="AS22" s="5">
        <f>HLOOKUP($F$5, Scenarios!$G$7:$AD$29, MATCH($B$22, Scenarios!$C$7:$C$28, FALSE), FALSE)</f>
        <v>80</v>
      </c>
      <c r="AT22" s="5">
        <f>HLOOKUP($F$5, Scenarios!$G$7:$AD$29, MATCH($B$22, Scenarios!$C$7:$C$28, FALSE), FALSE)</f>
        <v>80</v>
      </c>
      <c r="AU22" s="5">
        <f>HLOOKUP($F$5, Scenarios!$G$7:$AD$29, MATCH($B$22, Scenarios!$C$7:$C$28, FALSE), FALSE)</f>
        <v>80</v>
      </c>
      <c r="AV22" s="5">
        <f>HLOOKUP($F$5, Scenarios!$G$7:$AD$29, MATCH($B$22, Scenarios!$C$7:$C$28, FALSE), FALSE)</f>
        <v>80</v>
      </c>
      <c r="AW22" s="5">
        <f>HLOOKUP($F$5, Scenarios!$G$7:$AD$29, MATCH($B$22, Scenarios!$C$7:$C$28, FALSE), FALSE)</f>
        <v>80</v>
      </c>
      <c r="AX22" s="5">
        <f>HLOOKUP($F$5, Scenarios!$G$7:$AD$29, MATCH($B$22, Scenarios!$C$7:$C$28, FALSE), FALSE)</f>
        <v>80</v>
      </c>
      <c r="AY22" s="5">
        <f>HLOOKUP($F$5, Scenarios!$G$7:$AD$29, MATCH($B$22, Scenarios!$C$7:$C$28, FALSE), FALSE)</f>
        <v>80</v>
      </c>
      <c r="AZ22" s="5">
        <f>HLOOKUP($F$5, Scenarios!$G$7:$AD$29, MATCH($B$22, Scenarios!$C$7:$C$28, FALSE), FALSE)</f>
        <v>80</v>
      </c>
      <c r="BA22" s="5">
        <f>HLOOKUP($F$5, Scenarios!$G$7:$AD$29, MATCH($B$22, Scenarios!$C$7:$C$28, FALSE), FALSE)</f>
        <v>80</v>
      </c>
      <c r="BB22" s="5">
        <f>HLOOKUP($F$5, Scenarios!$G$7:$AD$29, MATCH($B$22, Scenarios!$C$7:$C$28, FALSE), FALSE)</f>
        <v>80</v>
      </c>
      <c r="BC22" s="5">
        <f>HLOOKUP($F$5, Scenarios!$G$7:$AD$29, MATCH($B$22, Scenarios!$C$7:$C$28, FALSE), FALSE)</f>
        <v>80</v>
      </c>
      <c r="BD22" s="5">
        <f>HLOOKUP($F$5, Scenarios!$G$7:$AD$29, MATCH($B$22, Scenarios!$C$7:$C$28, FALSE), FALSE)</f>
        <v>80</v>
      </c>
      <c r="BE22" s="5">
        <f>HLOOKUP($F$5, Scenarios!$G$7:$AD$29, MATCH($B$22, Scenarios!$C$7:$C$28, FALSE), FALSE)</f>
        <v>80</v>
      </c>
      <c r="BF22" s="5">
        <f>HLOOKUP($F$5, Scenarios!$G$7:$AD$29, MATCH($B$22, Scenarios!$C$7:$C$28, FALSE), FALSE)</f>
        <v>80</v>
      </c>
      <c r="BG22" s="5">
        <f>HLOOKUP($F$5, Scenarios!$G$7:$AD$29, MATCH($B$22, Scenarios!$C$7:$C$28, FALSE), FALSE)</f>
        <v>80</v>
      </c>
      <c r="BH22" s="5">
        <f>HLOOKUP($F$5, Scenarios!$G$7:$AD$29, MATCH($B$22, Scenarios!$C$7:$C$28, FALSE), FALSE)</f>
        <v>80</v>
      </c>
      <c r="BI22" s="5">
        <f>HLOOKUP($F$5, Scenarios!$G$7:$AD$29, MATCH($B$22, Scenarios!$C$7:$C$28, FALSE), FALSE)</f>
        <v>80</v>
      </c>
      <c r="BJ22" s="5">
        <f>HLOOKUP($F$5, Scenarios!$G$7:$AD$29, MATCH($B$22, Scenarios!$C$7:$C$28, FALSE), FALSE)</f>
        <v>80</v>
      </c>
      <c r="BK22" s="5">
        <f>HLOOKUP($F$5, Scenarios!$G$7:$AD$29, MATCH($B$22, Scenarios!$C$7:$C$28, FALSE), FALSE)</f>
        <v>80</v>
      </c>
      <c r="BL22" s="5">
        <f>HLOOKUP($F$5, Scenarios!$G$7:$AD$29, MATCH($B$22, Scenarios!$C$7:$C$28, FALSE), FALSE)</f>
        <v>80</v>
      </c>
      <c r="BM22" s="5">
        <f>HLOOKUP($F$5, Scenarios!$G$7:$AD$29, MATCH($B$22, Scenarios!$C$7:$C$28, FALSE), FALSE)</f>
        <v>80</v>
      </c>
      <c r="BN22" s="5"/>
      <c r="BO22" s="5"/>
      <c r="BP22" s="5"/>
      <c r="BQ22" s="5"/>
      <c r="BR22" s="5"/>
      <c r="BS22" s="5"/>
    </row>
    <row r="23" spans="1:71" x14ac:dyDescent="0.35">
      <c r="B23" s="41" t="s">
        <v>104</v>
      </c>
      <c r="C23" s="107"/>
      <c r="D23" s="5"/>
      <c r="E23" s="5">
        <f>HLOOKUP($F$5, Scenarios!$G$7:$AD$30, MATCH($B$23, Scenarios!$C$7:$C$28, FALSE), FALSE)</f>
        <v>100</v>
      </c>
      <c r="F23" s="5">
        <f>HLOOKUP($F$5, Scenarios!$G$7:$AD$30, MATCH($B$23, Scenarios!$C$7:$C$28, FALSE), FALSE)</f>
        <v>100</v>
      </c>
      <c r="G23" s="5">
        <f>HLOOKUP($F$5, Scenarios!$G$7:$AD$30, MATCH($B$23, Scenarios!$C$7:$C$28, FALSE), FALSE)</f>
        <v>100</v>
      </c>
      <c r="H23" s="5">
        <f>HLOOKUP($F$5, Scenarios!$G$7:$AD$30, MATCH($B$23, Scenarios!$C$7:$C$28, FALSE), FALSE)</f>
        <v>100</v>
      </c>
      <c r="I23" s="5">
        <f>HLOOKUP($F$5, Scenarios!$G$7:$AD$30, MATCH($B$23, Scenarios!$C$7:$C$28, FALSE), FALSE)</f>
        <v>100</v>
      </c>
      <c r="J23" s="5">
        <f>HLOOKUP($F$5, Scenarios!$G$7:$AD$30, MATCH($B$23, Scenarios!$C$7:$C$28, FALSE), FALSE)</f>
        <v>100</v>
      </c>
      <c r="K23" s="5">
        <f>HLOOKUP($F$5, Scenarios!$G$7:$AD$30, MATCH($B$23, Scenarios!$C$7:$C$28, FALSE), FALSE)</f>
        <v>100</v>
      </c>
      <c r="L23" s="5">
        <f>HLOOKUP($F$5, Scenarios!$G$7:$AD$30, MATCH($B$23, Scenarios!$C$7:$C$28, FALSE), FALSE)</f>
        <v>100</v>
      </c>
      <c r="M23" s="5">
        <f>HLOOKUP($F$5, Scenarios!$G$7:$AD$30, MATCH($B$23, Scenarios!$C$7:$C$28, FALSE), FALSE)</f>
        <v>100</v>
      </c>
      <c r="N23" s="5">
        <f>HLOOKUP($F$5, Scenarios!$G$7:$AD$30, MATCH($B$23, Scenarios!$C$7:$C$28, FALSE), FALSE)</f>
        <v>100</v>
      </c>
      <c r="O23" s="5">
        <f>HLOOKUP($F$5, Scenarios!$G$7:$AD$30, MATCH($B$23, Scenarios!$C$7:$C$28, FALSE), FALSE)</f>
        <v>100</v>
      </c>
      <c r="P23" s="5">
        <f>HLOOKUP($F$5, Scenarios!$G$7:$AD$30, MATCH($B$23, Scenarios!$C$7:$C$28, FALSE), FALSE)</f>
        <v>100</v>
      </c>
      <c r="Q23" s="5">
        <f>HLOOKUP($F$5, Scenarios!$G$7:$AD$30, MATCH($B$23, Scenarios!$C$7:$C$28, FALSE), FALSE)</f>
        <v>100</v>
      </c>
      <c r="R23" s="5">
        <f>HLOOKUP($F$5, Scenarios!$G$7:$AD$30, MATCH($B$23, Scenarios!$C$7:$C$28, FALSE), FALSE)</f>
        <v>100</v>
      </c>
      <c r="S23" s="5">
        <f>HLOOKUP($F$5, Scenarios!$G$7:$AD$30, MATCH($B$23, Scenarios!$C$7:$C$28, FALSE), FALSE)</f>
        <v>100</v>
      </c>
      <c r="T23" s="5">
        <f>HLOOKUP($F$5, Scenarios!$G$7:$AD$30, MATCH($B$23, Scenarios!$C$7:$C$28, FALSE), FALSE)</f>
        <v>100</v>
      </c>
      <c r="U23" s="5">
        <f>HLOOKUP($F$5, Scenarios!$G$7:$AD$30, MATCH($B$23, Scenarios!$C$7:$C$28, FALSE), FALSE)</f>
        <v>100</v>
      </c>
      <c r="V23" s="5">
        <f>HLOOKUP($F$5, Scenarios!$G$7:$AD$30, MATCH($B$23, Scenarios!$C$7:$C$28, FALSE), FALSE)</f>
        <v>100</v>
      </c>
      <c r="W23" s="5">
        <f>HLOOKUP($F$5, Scenarios!$G$7:$AD$30, MATCH($B$23, Scenarios!$C$7:$C$28, FALSE), FALSE)</f>
        <v>100</v>
      </c>
      <c r="X23" s="5">
        <f>HLOOKUP($F$5, Scenarios!$G$7:$AD$30, MATCH($B$23, Scenarios!$C$7:$C$28, FALSE), FALSE)</f>
        <v>100</v>
      </c>
      <c r="Y23" s="5">
        <f>HLOOKUP($F$5, Scenarios!$G$7:$AD$30, MATCH($B$23, Scenarios!$C$7:$C$28, FALSE), FALSE)</f>
        <v>100</v>
      </c>
      <c r="Z23" s="5">
        <f>HLOOKUP($F$5, Scenarios!$G$7:$AD$30, MATCH($B$23, Scenarios!$C$7:$C$28, FALSE), FALSE)</f>
        <v>100</v>
      </c>
      <c r="AA23" s="5">
        <f>HLOOKUP($F$5, Scenarios!$G$7:$AD$30, MATCH($B$23, Scenarios!$C$7:$C$28, FALSE), FALSE)</f>
        <v>100</v>
      </c>
      <c r="AB23" s="5">
        <f>HLOOKUP($F$5, Scenarios!$G$7:$AD$30, MATCH($B$23, Scenarios!$C$7:$C$28, FALSE), FALSE)</f>
        <v>100</v>
      </c>
      <c r="AC23" s="5">
        <f>HLOOKUP($F$5, Scenarios!$G$7:$AD$30, MATCH($B$23, Scenarios!$C$7:$C$28, FALSE), FALSE)</f>
        <v>100</v>
      </c>
      <c r="AD23" s="5">
        <f>HLOOKUP($F$5, Scenarios!$G$7:$AD$30, MATCH($B$23, Scenarios!$C$7:$C$28, FALSE), FALSE)</f>
        <v>100</v>
      </c>
      <c r="AE23" s="5">
        <f>HLOOKUP($F$5, Scenarios!$G$7:$AD$30, MATCH($B$23, Scenarios!$C$7:$C$28, FALSE), FALSE)</f>
        <v>100</v>
      </c>
      <c r="AF23" s="5">
        <f>HLOOKUP($F$5, Scenarios!$G$7:$AD$30, MATCH($B$23, Scenarios!$C$7:$C$28, FALSE), FALSE)</f>
        <v>100</v>
      </c>
      <c r="AG23" s="5">
        <f>HLOOKUP($F$5, Scenarios!$G$7:$AD$30, MATCH($B$23, Scenarios!$C$7:$C$28, FALSE), FALSE)</f>
        <v>100</v>
      </c>
      <c r="AH23" s="5">
        <f>HLOOKUP($F$5, Scenarios!$G$7:$AD$30, MATCH($B$23, Scenarios!$C$7:$C$28, FALSE), FALSE)</f>
        <v>100</v>
      </c>
      <c r="AI23" s="5">
        <f>HLOOKUP($F$5, Scenarios!$G$7:$AD$30, MATCH($B$23, Scenarios!$C$7:$C$28, FALSE), FALSE)</f>
        <v>100</v>
      </c>
      <c r="AJ23" s="5">
        <f>HLOOKUP($F$5, Scenarios!$G$7:$AD$30, MATCH($B$23, Scenarios!$C$7:$C$28, FALSE), FALSE)</f>
        <v>100</v>
      </c>
      <c r="AK23" s="5">
        <f>HLOOKUP($F$5, Scenarios!$G$7:$AD$30, MATCH($B$23, Scenarios!$C$7:$C$28, FALSE), FALSE)</f>
        <v>100</v>
      </c>
      <c r="AL23" s="5">
        <f>HLOOKUP($F$5, Scenarios!$G$7:$AD$30, MATCH($B$23, Scenarios!$C$7:$C$28, FALSE), FALSE)</f>
        <v>100</v>
      </c>
      <c r="AM23" s="5">
        <f>HLOOKUP($F$5, Scenarios!$G$7:$AD$30, MATCH($B$23, Scenarios!$C$7:$C$28, FALSE), FALSE)</f>
        <v>100</v>
      </c>
      <c r="AN23" s="5">
        <f>HLOOKUP($F$5, Scenarios!$G$7:$AD$30, MATCH($B$23, Scenarios!$C$7:$C$28, FALSE), FALSE)</f>
        <v>100</v>
      </c>
      <c r="AO23" s="5">
        <f>HLOOKUP($F$5, Scenarios!$G$7:$AD$30, MATCH($B$23, Scenarios!$C$7:$C$28, FALSE), FALSE)</f>
        <v>100</v>
      </c>
      <c r="AP23" s="5">
        <f>HLOOKUP($F$5, Scenarios!$G$7:$AD$30, MATCH($B$23, Scenarios!$C$7:$C$28, FALSE), FALSE)</f>
        <v>100</v>
      </c>
      <c r="AQ23" s="5">
        <f>HLOOKUP($F$5, Scenarios!$G$7:$AD$30, MATCH($B$23, Scenarios!$C$7:$C$28, FALSE), FALSE)</f>
        <v>100</v>
      </c>
      <c r="AR23" s="5">
        <f>HLOOKUP($F$5, Scenarios!$G$7:$AD$30, MATCH($B$23, Scenarios!$C$7:$C$28, FALSE), FALSE)</f>
        <v>100</v>
      </c>
      <c r="AS23" s="5">
        <f>HLOOKUP($F$5, Scenarios!$G$7:$AD$30, MATCH($B$23, Scenarios!$C$7:$C$28, FALSE), FALSE)</f>
        <v>100</v>
      </c>
      <c r="AT23" s="5">
        <f>HLOOKUP($F$5, Scenarios!$G$7:$AD$30, MATCH($B$23, Scenarios!$C$7:$C$28, FALSE), FALSE)</f>
        <v>100</v>
      </c>
      <c r="AU23" s="5">
        <f>HLOOKUP($F$5, Scenarios!$G$7:$AD$30, MATCH($B$23, Scenarios!$C$7:$C$28, FALSE), FALSE)</f>
        <v>100</v>
      </c>
      <c r="AV23" s="5">
        <f>HLOOKUP($F$5, Scenarios!$G$7:$AD$30, MATCH($B$23, Scenarios!$C$7:$C$28, FALSE), FALSE)</f>
        <v>100</v>
      </c>
      <c r="AW23" s="5">
        <f>HLOOKUP($F$5, Scenarios!$G$7:$AD$30, MATCH($B$23, Scenarios!$C$7:$C$28, FALSE), FALSE)</f>
        <v>100</v>
      </c>
      <c r="AX23" s="5">
        <f>HLOOKUP($F$5, Scenarios!$G$7:$AD$30, MATCH($B$23, Scenarios!$C$7:$C$28, FALSE), FALSE)</f>
        <v>100</v>
      </c>
      <c r="AY23" s="5">
        <f>HLOOKUP($F$5, Scenarios!$G$7:$AD$30, MATCH($B$23, Scenarios!$C$7:$C$28, FALSE), FALSE)</f>
        <v>100</v>
      </c>
      <c r="AZ23" s="5">
        <f>HLOOKUP($F$5, Scenarios!$G$7:$AD$30, MATCH($B$23, Scenarios!$C$7:$C$28, FALSE), FALSE)</f>
        <v>100</v>
      </c>
      <c r="BA23" s="5">
        <f>HLOOKUP($F$5, Scenarios!$G$7:$AD$30, MATCH($B$23, Scenarios!$C$7:$C$28, FALSE), FALSE)</f>
        <v>100</v>
      </c>
      <c r="BB23" s="5">
        <f>HLOOKUP($F$5, Scenarios!$G$7:$AD$30, MATCH($B$23, Scenarios!$C$7:$C$28, FALSE), FALSE)</f>
        <v>100</v>
      </c>
      <c r="BC23" s="5">
        <f>HLOOKUP($F$5, Scenarios!$G$7:$AD$30, MATCH($B$23, Scenarios!$C$7:$C$28, FALSE), FALSE)</f>
        <v>100</v>
      </c>
      <c r="BD23" s="5">
        <f>HLOOKUP($F$5, Scenarios!$G$7:$AD$30, MATCH($B$23, Scenarios!$C$7:$C$28, FALSE), FALSE)</f>
        <v>100</v>
      </c>
      <c r="BE23" s="5">
        <f>HLOOKUP($F$5, Scenarios!$G$7:$AD$30, MATCH($B$23, Scenarios!$C$7:$C$28, FALSE), FALSE)</f>
        <v>100</v>
      </c>
      <c r="BF23" s="5">
        <f>HLOOKUP($F$5, Scenarios!$G$7:$AD$30, MATCH($B$23, Scenarios!$C$7:$C$28, FALSE), FALSE)</f>
        <v>100</v>
      </c>
      <c r="BG23" s="5">
        <f>HLOOKUP($F$5, Scenarios!$G$7:$AD$30, MATCH($B$23, Scenarios!$C$7:$C$28, FALSE), FALSE)</f>
        <v>100</v>
      </c>
      <c r="BH23" s="5">
        <f>HLOOKUP($F$5, Scenarios!$G$7:$AD$30, MATCH($B$23, Scenarios!$C$7:$C$28, FALSE), FALSE)</f>
        <v>100</v>
      </c>
      <c r="BI23" s="5">
        <f>HLOOKUP($F$5, Scenarios!$G$7:$AD$30, MATCH($B$23, Scenarios!$C$7:$C$28, FALSE), FALSE)</f>
        <v>100</v>
      </c>
      <c r="BJ23" s="5">
        <f>HLOOKUP($F$5, Scenarios!$G$7:$AD$30, MATCH($B$23, Scenarios!$C$7:$C$28, FALSE), FALSE)</f>
        <v>100</v>
      </c>
      <c r="BK23" s="5">
        <f>HLOOKUP($F$5, Scenarios!$G$7:$AD$30, MATCH($B$23, Scenarios!$C$7:$C$28, FALSE), FALSE)</f>
        <v>100</v>
      </c>
      <c r="BL23" s="5">
        <f>HLOOKUP($F$5, Scenarios!$G$7:$AD$30, MATCH($B$23, Scenarios!$C$7:$C$28, FALSE), FALSE)</f>
        <v>100</v>
      </c>
      <c r="BM23" s="5">
        <f>HLOOKUP($F$5, Scenarios!$G$7:$AD$30, MATCH($B$23, Scenarios!$C$7:$C$28, FALSE), FALSE)</f>
        <v>100</v>
      </c>
    </row>
    <row r="24" spans="1:71" x14ac:dyDescent="0.35">
      <c r="B24" s="41"/>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71" s="28" customFormat="1" x14ac:dyDescent="0.35">
      <c r="A25" s="4"/>
      <c r="B25" s="29" t="s">
        <v>105</v>
      </c>
      <c r="C25" s="108"/>
    </row>
    <row r="26" spans="1:71" s="23" customFormat="1" x14ac:dyDescent="0.35">
      <c r="A26" s="129"/>
      <c r="B26" s="23" t="s">
        <v>106</v>
      </c>
      <c r="C26" s="103">
        <f>SUM(E26:BM26)</f>
        <v>148639.92000000004</v>
      </c>
      <c r="E26" s="23">
        <f>IF(E17&lt;E16,(E20-E23)*E17,IF(AND(E17&gt;E16,(E17-E16)&lt;M4),E16*(E20-E23)+(E17-E16)*(E20-E22),E16*(E20-E23)+M4*(E20-E22)+(E17-E16-M4)*(E20-E21)))</f>
        <v>2436.7199999999998</v>
      </c>
      <c r="F26" s="23">
        <f t="shared" ref="F26:BM26" si="7">IF(F17&lt;F16,(F20-F23)*F17,IF(AND(F17&gt;F16,(F17-F16)&lt;N4),F16*(F20-F23)+(F17-F16)*(F20-F22),F16*(F20-F23)+N4*(F20-F22)+(F17-F16-N4)*(F20-F21)))</f>
        <v>2436.7199999999998</v>
      </c>
      <c r="G26" s="23">
        <f t="shared" si="7"/>
        <v>2436.7199999999998</v>
      </c>
      <c r="H26" s="23">
        <f t="shared" si="7"/>
        <v>2436.7199999999998</v>
      </c>
      <c r="I26" s="23">
        <f t="shared" si="7"/>
        <v>2436.7199999999998</v>
      </c>
      <c r="J26" s="23">
        <f t="shared" si="7"/>
        <v>2436.7199999999998</v>
      </c>
      <c r="K26" s="23">
        <f t="shared" si="7"/>
        <v>2436.7199999999998</v>
      </c>
      <c r="L26" s="23">
        <f t="shared" si="7"/>
        <v>2436.7199999999998</v>
      </c>
      <c r="M26" s="23">
        <f t="shared" si="7"/>
        <v>2436.7199999999998</v>
      </c>
      <c r="N26" s="23">
        <f t="shared" si="7"/>
        <v>2436.7199999999998</v>
      </c>
      <c r="O26" s="23">
        <f t="shared" si="7"/>
        <v>2436.7199999999998</v>
      </c>
      <c r="P26" s="23">
        <f t="shared" si="7"/>
        <v>2436.7199999999998</v>
      </c>
      <c r="Q26" s="23">
        <f t="shared" si="7"/>
        <v>2436.7199999999998</v>
      </c>
      <c r="R26" s="23">
        <f t="shared" si="7"/>
        <v>2436.7199999999998</v>
      </c>
      <c r="S26" s="23">
        <f t="shared" si="7"/>
        <v>2436.7199999999998</v>
      </c>
      <c r="T26" s="23">
        <f t="shared" si="7"/>
        <v>2436.7199999999998</v>
      </c>
      <c r="U26" s="23">
        <f t="shared" si="7"/>
        <v>2436.7199999999998</v>
      </c>
      <c r="V26" s="23">
        <f t="shared" si="7"/>
        <v>2436.7199999999998</v>
      </c>
      <c r="W26" s="23">
        <f t="shared" si="7"/>
        <v>2436.7199999999998</v>
      </c>
      <c r="X26" s="23">
        <f t="shared" si="7"/>
        <v>2436.7199999999998</v>
      </c>
      <c r="Y26" s="23">
        <f t="shared" si="7"/>
        <v>2436.7199999999998</v>
      </c>
      <c r="Z26" s="23">
        <f t="shared" si="7"/>
        <v>2436.7199999999998</v>
      </c>
      <c r="AA26" s="23">
        <f t="shared" si="7"/>
        <v>2436.7199999999998</v>
      </c>
      <c r="AB26" s="23">
        <f t="shared" si="7"/>
        <v>2436.7199999999998</v>
      </c>
      <c r="AC26" s="23">
        <f t="shared" si="7"/>
        <v>2436.7199999999998</v>
      </c>
      <c r="AD26" s="23">
        <f t="shared" si="7"/>
        <v>2436.7199999999998</v>
      </c>
      <c r="AE26" s="23">
        <f t="shared" si="7"/>
        <v>2436.7199999999998</v>
      </c>
      <c r="AF26" s="23">
        <f t="shared" si="7"/>
        <v>2436.7199999999998</v>
      </c>
      <c r="AG26" s="23">
        <f t="shared" si="7"/>
        <v>2436.7199999999998</v>
      </c>
      <c r="AH26" s="23">
        <f t="shared" si="7"/>
        <v>2436.7199999999998</v>
      </c>
      <c r="AI26" s="23">
        <f t="shared" si="7"/>
        <v>2436.7199999999998</v>
      </c>
      <c r="AJ26" s="23">
        <f t="shared" si="7"/>
        <v>2436.7199999999998</v>
      </c>
      <c r="AK26" s="23">
        <f t="shared" si="7"/>
        <v>2436.7199999999998</v>
      </c>
      <c r="AL26" s="23">
        <f t="shared" si="7"/>
        <v>2436.7199999999998</v>
      </c>
      <c r="AM26" s="23">
        <f t="shared" si="7"/>
        <v>2436.7199999999998</v>
      </c>
      <c r="AN26" s="23">
        <f t="shared" si="7"/>
        <v>2436.7199999999998</v>
      </c>
      <c r="AO26" s="23">
        <f t="shared" si="7"/>
        <v>2436.7199999999998</v>
      </c>
      <c r="AP26" s="23">
        <f t="shared" si="7"/>
        <v>2436.7199999999998</v>
      </c>
      <c r="AQ26" s="23">
        <f t="shared" si="7"/>
        <v>2436.7199999999998</v>
      </c>
      <c r="AR26" s="23">
        <f t="shared" si="7"/>
        <v>2436.7199999999998</v>
      </c>
      <c r="AS26" s="23">
        <f t="shared" si="7"/>
        <v>2436.7199999999998</v>
      </c>
      <c r="AT26" s="23">
        <f t="shared" si="7"/>
        <v>2436.7199999999998</v>
      </c>
      <c r="AU26" s="23">
        <f t="shared" si="7"/>
        <v>2436.7199999999998</v>
      </c>
      <c r="AV26" s="23">
        <f t="shared" si="7"/>
        <v>2436.7199999999998</v>
      </c>
      <c r="AW26" s="23">
        <f t="shared" si="7"/>
        <v>2436.7199999999998</v>
      </c>
      <c r="AX26" s="23">
        <f t="shared" si="7"/>
        <v>2436.7199999999998</v>
      </c>
      <c r="AY26" s="23">
        <f t="shared" si="7"/>
        <v>2436.7199999999998</v>
      </c>
      <c r="AZ26" s="23">
        <f t="shared" si="7"/>
        <v>2436.7199999999998</v>
      </c>
      <c r="BA26" s="23">
        <f t="shared" si="7"/>
        <v>2436.7199999999998</v>
      </c>
      <c r="BB26" s="23">
        <f t="shared" si="7"/>
        <v>2436.7199999999998</v>
      </c>
      <c r="BC26" s="23">
        <f t="shared" si="7"/>
        <v>2436.7199999999998</v>
      </c>
      <c r="BD26" s="23">
        <f t="shared" si="7"/>
        <v>2436.7199999999998</v>
      </c>
      <c r="BE26" s="23">
        <f t="shared" si="7"/>
        <v>2436.7199999999998</v>
      </c>
      <c r="BF26" s="23">
        <f t="shared" si="7"/>
        <v>2436.7199999999998</v>
      </c>
      <c r="BG26" s="23">
        <f t="shared" si="7"/>
        <v>2436.7199999999998</v>
      </c>
      <c r="BH26" s="23">
        <f t="shared" si="7"/>
        <v>2436.7199999999998</v>
      </c>
      <c r="BI26" s="23">
        <f t="shared" si="7"/>
        <v>2436.7199999999998</v>
      </c>
      <c r="BJ26" s="23">
        <f t="shared" si="7"/>
        <v>2436.7199999999998</v>
      </c>
      <c r="BK26" s="23">
        <f t="shared" si="7"/>
        <v>2436.7199999999998</v>
      </c>
      <c r="BL26" s="23">
        <f t="shared" si="7"/>
        <v>2436.7199999999998</v>
      </c>
      <c r="BM26" s="23">
        <f t="shared" si="7"/>
        <v>2436.7199999999998</v>
      </c>
    </row>
    <row r="27" spans="1:71" s="23" customFormat="1" x14ac:dyDescent="0.35">
      <c r="A27" s="129"/>
      <c r="B27" s="23" t="s">
        <v>107</v>
      </c>
      <c r="C27" s="103">
        <f>SUM(E27:BM27)</f>
        <v>285846</v>
      </c>
      <c r="E27" s="23">
        <f>IF(E17&lt;E16,E23*E17,E23*E16)</f>
        <v>4686</v>
      </c>
      <c r="F27" s="23">
        <f t="shared" ref="F27:BM27" si="8">IF(F17&lt;F16,F23*F17,F23*F16)</f>
        <v>4686</v>
      </c>
      <c r="G27" s="23">
        <f t="shared" si="8"/>
        <v>4686</v>
      </c>
      <c r="H27" s="23">
        <f t="shared" si="8"/>
        <v>4686</v>
      </c>
      <c r="I27" s="23">
        <f t="shared" si="8"/>
        <v>4686</v>
      </c>
      <c r="J27" s="23">
        <f t="shared" si="8"/>
        <v>4686</v>
      </c>
      <c r="K27" s="23">
        <f t="shared" si="8"/>
        <v>4686</v>
      </c>
      <c r="L27" s="23">
        <f t="shared" si="8"/>
        <v>4686</v>
      </c>
      <c r="M27" s="23">
        <f t="shared" si="8"/>
        <v>4686</v>
      </c>
      <c r="N27" s="23">
        <f t="shared" si="8"/>
        <v>4686</v>
      </c>
      <c r="O27" s="23">
        <f t="shared" si="8"/>
        <v>4686</v>
      </c>
      <c r="P27" s="23">
        <f t="shared" si="8"/>
        <v>4686</v>
      </c>
      <c r="Q27" s="23">
        <f t="shared" si="8"/>
        <v>4686</v>
      </c>
      <c r="R27" s="23">
        <f t="shared" si="8"/>
        <v>4686</v>
      </c>
      <c r="S27" s="23">
        <f t="shared" si="8"/>
        <v>4686</v>
      </c>
      <c r="T27" s="23">
        <f t="shared" si="8"/>
        <v>4686</v>
      </c>
      <c r="U27" s="23">
        <f t="shared" si="8"/>
        <v>4686</v>
      </c>
      <c r="V27" s="23">
        <f t="shared" si="8"/>
        <v>4686</v>
      </c>
      <c r="W27" s="23">
        <f t="shared" si="8"/>
        <v>4686</v>
      </c>
      <c r="X27" s="23">
        <f t="shared" si="8"/>
        <v>4686</v>
      </c>
      <c r="Y27" s="23">
        <f t="shared" si="8"/>
        <v>4686</v>
      </c>
      <c r="Z27" s="23">
        <f t="shared" si="8"/>
        <v>4686</v>
      </c>
      <c r="AA27" s="23">
        <f t="shared" si="8"/>
        <v>4686</v>
      </c>
      <c r="AB27" s="23">
        <f t="shared" si="8"/>
        <v>4686</v>
      </c>
      <c r="AC27" s="23">
        <f t="shared" si="8"/>
        <v>4686</v>
      </c>
      <c r="AD27" s="23">
        <f t="shared" si="8"/>
        <v>4686</v>
      </c>
      <c r="AE27" s="23">
        <f t="shared" si="8"/>
        <v>4686</v>
      </c>
      <c r="AF27" s="23">
        <f t="shared" si="8"/>
        <v>4686</v>
      </c>
      <c r="AG27" s="23">
        <f t="shared" si="8"/>
        <v>4686</v>
      </c>
      <c r="AH27" s="23">
        <f t="shared" si="8"/>
        <v>4686</v>
      </c>
      <c r="AI27" s="23">
        <f t="shared" si="8"/>
        <v>4686</v>
      </c>
      <c r="AJ27" s="23">
        <f t="shared" si="8"/>
        <v>4686</v>
      </c>
      <c r="AK27" s="23">
        <f t="shared" si="8"/>
        <v>4686</v>
      </c>
      <c r="AL27" s="23">
        <f t="shared" si="8"/>
        <v>4686</v>
      </c>
      <c r="AM27" s="23">
        <f t="shared" si="8"/>
        <v>4686</v>
      </c>
      <c r="AN27" s="23">
        <f t="shared" si="8"/>
        <v>4686</v>
      </c>
      <c r="AO27" s="23">
        <f t="shared" si="8"/>
        <v>4686</v>
      </c>
      <c r="AP27" s="23">
        <f t="shared" si="8"/>
        <v>4686</v>
      </c>
      <c r="AQ27" s="23">
        <f t="shared" si="8"/>
        <v>4686</v>
      </c>
      <c r="AR27" s="23">
        <f t="shared" si="8"/>
        <v>4686</v>
      </c>
      <c r="AS27" s="23">
        <f t="shared" si="8"/>
        <v>4686</v>
      </c>
      <c r="AT27" s="23">
        <f t="shared" si="8"/>
        <v>4686</v>
      </c>
      <c r="AU27" s="23">
        <f t="shared" si="8"/>
        <v>4686</v>
      </c>
      <c r="AV27" s="23">
        <f t="shared" si="8"/>
        <v>4686</v>
      </c>
      <c r="AW27" s="23">
        <f t="shared" si="8"/>
        <v>4686</v>
      </c>
      <c r="AX27" s="23">
        <f t="shared" si="8"/>
        <v>4686</v>
      </c>
      <c r="AY27" s="23">
        <f t="shared" si="8"/>
        <v>4686</v>
      </c>
      <c r="AZ27" s="23">
        <f t="shared" si="8"/>
        <v>4686</v>
      </c>
      <c r="BA27" s="23">
        <f t="shared" si="8"/>
        <v>4686</v>
      </c>
      <c r="BB27" s="23">
        <f t="shared" si="8"/>
        <v>4686</v>
      </c>
      <c r="BC27" s="23">
        <f t="shared" si="8"/>
        <v>4686</v>
      </c>
      <c r="BD27" s="23">
        <f t="shared" si="8"/>
        <v>4686</v>
      </c>
      <c r="BE27" s="23">
        <f t="shared" si="8"/>
        <v>4686</v>
      </c>
      <c r="BF27" s="23">
        <f t="shared" si="8"/>
        <v>4686</v>
      </c>
      <c r="BG27" s="23">
        <f t="shared" si="8"/>
        <v>4686</v>
      </c>
      <c r="BH27" s="23">
        <f t="shared" si="8"/>
        <v>4686</v>
      </c>
      <c r="BI27" s="23">
        <f t="shared" si="8"/>
        <v>4686</v>
      </c>
      <c r="BJ27" s="23">
        <f t="shared" si="8"/>
        <v>4686</v>
      </c>
      <c r="BK27" s="23">
        <f t="shared" si="8"/>
        <v>4686</v>
      </c>
      <c r="BL27" s="23">
        <f t="shared" si="8"/>
        <v>4686</v>
      </c>
      <c r="BM27" s="23">
        <f t="shared" si="8"/>
        <v>4686</v>
      </c>
    </row>
    <row r="28" spans="1:71" s="23" customFormat="1" x14ac:dyDescent="0.35">
      <c r="A28" s="129"/>
      <c r="B28" s="23" t="s">
        <v>108</v>
      </c>
      <c r="C28" s="103">
        <f>SUM(E28:BM28)</f>
        <v>0</v>
      </c>
      <c r="E28" s="23">
        <f>IF(E17&gt;=E16,E22*(E17-E16),0)</f>
        <v>0</v>
      </c>
      <c r="F28" s="23">
        <f t="shared" ref="F28:BM28" si="9">IF(F17&gt;=F16,F22*(F17-F16),0)</f>
        <v>0</v>
      </c>
      <c r="G28" s="23">
        <f t="shared" si="9"/>
        <v>0</v>
      </c>
      <c r="H28" s="23">
        <f t="shared" si="9"/>
        <v>0</v>
      </c>
      <c r="I28" s="23">
        <f t="shared" si="9"/>
        <v>0</v>
      </c>
      <c r="J28" s="23">
        <f t="shared" si="9"/>
        <v>0</v>
      </c>
      <c r="K28" s="23">
        <f t="shared" si="9"/>
        <v>0</v>
      </c>
      <c r="L28" s="23">
        <f t="shared" si="9"/>
        <v>0</v>
      </c>
      <c r="M28" s="23">
        <f t="shared" si="9"/>
        <v>0</v>
      </c>
      <c r="N28" s="23">
        <f t="shared" si="9"/>
        <v>0</v>
      </c>
      <c r="O28" s="23">
        <f t="shared" si="9"/>
        <v>0</v>
      </c>
      <c r="P28" s="23">
        <f t="shared" si="9"/>
        <v>0</v>
      </c>
      <c r="Q28" s="23">
        <f t="shared" si="9"/>
        <v>0</v>
      </c>
      <c r="R28" s="23">
        <f t="shared" si="9"/>
        <v>0</v>
      </c>
      <c r="S28" s="23">
        <f t="shared" si="9"/>
        <v>0</v>
      </c>
      <c r="T28" s="23">
        <f t="shared" si="9"/>
        <v>0</v>
      </c>
      <c r="U28" s="23">
        <f t="shared" si="9"/>
        <v>0</v>
      </c>
      <c r="V28" s="23">
        <f t="shared" si="9"/>
        <v>0</v>
      </c>
      <c r="W28" s="23">
        <f t="shared" si="9"/>
        <v>0</v>
      </c>
      <c r="X28" s="23">
        <f t="shared" si="9"/>
        <v>0</v>
      </c>
      <c r="Y28" s="23">
        <f t="shared" si="9"/>
        <v>0</v>
      </c>
      <c r="Z28" s="23">
        <f t="shared" si="9"/>
        <v>0</v>
      </c>
      <c r="AA28" s="23">
        <f t="shared" si="9"/>
        <v>0</v>
      </c>
      <c r="AB28" s="23">
        <f t="shared" si="9"/>
        <v>0</v>
      </c>
      <c r="AC28" s="23">
        <f t="shared" si="9"/>
        <v>0</v>
      </c>
      <c r="AD28" s="23">
        <f t="shared" si="9"/>
        <v>0</v>
      </c>
      <c r="AE28" s="23">
        <f t="shared" si="9"/>
        <v>0</v>
      </c>
      <c r="AF28" s="23">
        <f t="shared" si="9"/>
        <v>0</v>
      </c>
      <c r="AG28" s="23">
        <f t="shared" si="9"/>
        <v>0</v>
      </c>
      <c r="AH28" s="23">
        <f t="shared" si="9"/>
        <v>0</v>
      </c>
      <c r="AI28" s="23">
        <f t="shared" si="9"/>
        <v>0</v>
      </c>
      <c r="AJ28" s="23">
        <f t="shared" si="9"/>
        <v>0</v>
      </c>
      <c r="AK28" s="23">
        <f t="shared" si="9"/>
        <v>0</v>
      </c>
      <c r="AL28" s="23">
        <f t="shared" si="9"/>
        <v>0</v>
      </c>
      <c r="AM28" s="23">
        <f t="shared" si="9"/>
        <v>0</v>
      </c>
      <c r="AN28" s="23">
        <f t="shared" si="9"/>
        <v>0</v>
      </c>
      <c r="AO28" s="23">
        <f t="shared" si="9"/>
        <v>0</v>
      </c>
      <c r="AP28" s="23">
        <f t="shared" si="9"/>
        <v>0</v>
      </c>
      <c r="AQ28" s="23">
        <f t="shared" si="9"/>
        <v>0</v>
      </c>
      <c r="AR28" s="23">
        <f t="shared" si="9"/>
        <v>0</v>
      </c>
      <c r="AS28" s="23">
        <f t="shared" si="9"/>
        <v>0</v>
      </c>
      <c r="AT28" s="23">
        <f t="shared" si="9"/>
        <v>0</v>
      </c>
      <c r="AU28" s="23">
        <f t="shared" si="9"/>
        <v>0</v>
      </c>
      <c r="AV28" s="23">
        <f t="shared" si="9"/>
        <v>0</v>
      </c>
      <c r="AW28" s="23">
        <f t="shared" si="9"/>
        <v>0</v>
      </c>
      <c r="AX28" s="23">
        <f t="shared" si="9"/>
        <v>0</v>
      </c>
      <c r="AY28" s="23">
        <f t="shared" si="9"/>
        <v>0</v>
      </c>
      <c r="AZ28" s="23">
        <f t="shared" si="9"/>
        <v>0</v>
      </c>
      <c r="BA28" s="23">
        <f t="shared" si="9"/>
        <v>0</v>
      </c>
      <c r="BB28" s="23">
        <f t="shared" si="9"/>
        <v>0</v>
      </c>
      <c r="BC28" s="23">
        <f t="shared" si="9"/>
        <v>0</v>
      </c>
      <c r="BD28" s="23">
        <f t="shared" si="9"/>
        <v>0</v>
      </c>
      <c r="BE28" s="23">
        <f t="shared" si="9"/>
        <v>0</v>
      </c>
      <c r="BF28" s="23">
        <f t="shared" si="9"/>
        <v>0</v>
      </c>
      <c r="BG28" s="23">
        <f t="shared" si="9"/>
        <v>0</v>
      </c>
      <c r="BH28" s="23">
        <f t="shared" si="9"/>
        <v>0</v>
      </c>
      <c r="BI28" s="23">
        <f t="shared" si="9"/>
        <v>0</v>
      </c>
      <c r="BJ28" s="23">
        <f t="shared" si="9"/>
        <v>0</v>
      </c>
      <c r="BK28" s="23">
        <f t="shared" si="9"/>
        <v>0</v>
      </c>
      <c r="BL28" s="23">
        <f t="shared" si="9"/>
        <v>0</v>
      </c>
      <c r="BM28" s="23">
        <f t="shared" si="9"/>
        <v>0</v>
      </c>
    </row>
    <row r="29" spans="1:71" s="23" customFormat="1" x14ac:dyDescent="0.35">
      <c r="A29" s="129"/>
      <c r="B29" s="23" t="s">
        <v>109</v>
      </c>
      <c r="C29" s="103">
        <f>SUM(E29:BM29)</f>
        <v>0</v>
      </c>
      <c r="E29" s="23">
        <f>IF((E17-E16)&gt;$M$4,(E17-E16-$M$4)*E21,0)</f>
        <v>0</v>
      </c>
      <c r="F29" s="23">
        <f t="shared" ref="F29:BM29" si="10">IF((F17-F16)&gt;$M$4,(F17-F16-$M$4)*F21,0)</f>
        <v>0</v>
      </c>
      <c r="G29" s="23">
        <f>IF((G17-G16)&gt;$M$4,(G17-G16-$M$4)*G21,0)</f>
        <v>0</v>
      </c>
      <c r="H29" s="23">
        <f t="shared" si="10"/>
        <v>0</v>
      </c>
      <c r="I29" s="23">
        <f t="shared" si="10"/>
        <v>0</v>
      </c>
      <c r="J29" s="23">
        <f t="shared" si="10"/>
        <v>0</v>
      </c>
      <c r="K29" s="23">
        <f t="shared" si="10"/>
        <v>0</v>
      </c>
      <c r="L29" s="23">
        <f t="shared" si="10"/>
        <v>0</v>
      </c>
      <c r="M29" s="23">
        <f t="shared" si="10"/>
        <v>0</v>
      </c>
      <c r="N29" s="23">
        <f t="shared" si="10"/>
        <v>0</v>
      </c>
      <c r="O29" s="23">
        <f t="shared" si="10"/>
        <v>0</v>
      </c>
      <c r="P29" s="23">
        <f t="shared" si="10"/>
        <v>0</v>
      </c>
      <c r="Q29" s="23">
        <f t="shared" si="10"/>
        <v>0</v>
      </c>
      <c r="R29" s="23">
        <f t="shared" si="10"/>
        <v>0</v>
      </c>
      <c r="S29" s="23">
        <f t="shared" si="10"/>
        <v>0</v>
      </c>
      <c r="T29" s="23">
        <f t="shared" si="10"/>
        <v>0</v>
      </c>
      <c r="U29" s="23">
        <f t="shared" si="10"/>
        <v>0</v>
      </c>
      <c r="V29" s="23">
        <f t="shared" si="10"/>
        <v>0</v>
      </c>
      <c r="W29" s="23">
        <f t="shared" si="10"/>
        <v>0</v>
      </c>
      <c r="X29" s="23">
        <f t="shared" si="10"/>
        <v>0</v>
      </c>
      <c r="Y29" s="23">
        <f t="shared" si="10"/>
        <v>0</v>
      </c>
      <c r="Z29" s="23">
        <f t="shared" si="10"/>
        <v>0</v>
      </c>
      <c r="AA29" s="23">
        <f t="shared" si="10"/>
        <v>0</v>
      </c>
      <c r="AB29" s="23">
        <f t="shared" si="10"/>
        <v>0</v>
      </c>
      <c r="AC29" s="23">
        <f t="shared" si="10"/>
        <v>0</v>
      </c>
      <c r="AD29" s="23">
        <f t="shared" si="10"/>
        <v>0</v>
      </c>
      <c r="AE29" s="23">
        <f t="shared" si="10"/>
        <v>0</v>
      </c>
      <c r="AF29" s="23">
        <f t="shared" si="10"/>
        <v>0</v>
      </c>
      <c r="AG29" s="23">
        <f t="shared" si="10"/>
        <v>0</v>
      </c>
      <c r="AH29" s="23">
        <f t="shared" si="10"/>
        <v>0</v>
      </c>
      <c r="AI29" s="23">
        <f t="shared" si="10"/>
        <v>0</v>
      </c>
      <c r="AJ29" s="23">
        <f t="shared" si="10"/>
        <v>0</v>
      </c>
      <c r="AK29" s="23">
        <f t="shared" si="10"/>
        <v>0</v>
      </c>
      <c r="AL29" s="23">
        <f t="shared" si="10"/>
        <v>0</v>
      </c>
      <c r="AM29" s="23">
        <f t="shared" si="10"/>
        <v>0</v>
      </c>
      <c r="AN29" s="23">
        <f t="shared" si="10"/>
        <v>0</v>
      </c>
      <c r="AO29" s="23">
        <f t="shared" si="10"/>
        <v>0</v>
      </c>
      <c r="AP29" s="23">
        <f t="shared" si="10"/>
        <v>0</v>
      </c>
      <c r="AQ29" s="23">
        <f t="shared" si="10"/>
        <v>0</v>
      </c>
      <c r="AR29" s="23">
        <f t="shared" si="10"/>
        <v>0</v>
      </c>
      <c r="AS29" s="23">
        <f t="shared" si="10"/>
        <v>0</v>
      </c>
      <c r="AT29" s="23">
        <f t="shared" si="10"/>
        <v>0</v>
      </c>
      <c r="AU29" s="23">
        <f t="shared" si="10"/>
        <v>0</v>
      </c>
      <c r="AV29" s="23">
        <f t="shared" si="10"/>
        <v>0</v>
      </c>
      <c r="AW29" s="23">
        <f t="shared" si="10"/>
        <v>0</v>
      </c>
      <c r="AX29" s="23">
        <f t="shared" si="10"/>
        <v>0</v>
      </c>
      <c r="AY29" s="23">
        <f t="shared" si="10"/>
        <v>0</v>
      </c>
      <c r="AZ29" s="23">
        <f t="shared" si="10"/>
        <v>0</v>
      </c>
      <c r="BA29" s="23">
        <f t="shared" si="10"/>
        <v>0</v>
      </c>
      <c r="BB29" s="23">
        <f t="shared" si="10"/>
        <v>0</v>
      </c>
      <c r="BC29" s="23">
        <f t="shared" si="10"/>
        <v>0</v>
      </c>
      <c r="BD29" s="23">
        <f t="shared" si="10"/>
        <v>0</v>
      </c>
      <c r="BE29" s="23">
        <f t="shared" si="10"/>
        <v>0</v>
      </c>
      <c r="BF29" s="23">
        <f t="shared" si="10"/>
        <v>0</v>
      </c>
      <c r="BG29" s="23">
        <f t="shared" si="10"/>
        <v>0</v>
      </c>
      <c r="BH29" s="23">
        <f t="shared" si="10"/>
        <v>0</v>
      </c>
      <c r="BI29" s="23">
        <f t="shared" si="10"/>
        <v>0</v>
      </c>
      <c r="BJ29" s="23">
        <f t="shared" si="10"/>
        <v>0</v>
      </c>
      <c r="BK29" s="23">
        <f t="shared" si="10"/>
        <v>0</v>
      </c>
      <c r="BL29" s="23">
        <f t="shared" si="10"/>
        <v>0</v>
      </c>
      <c r="BM29" s="23">
        <f t="shared" si="10"/>
        <v>0</v>
      </c>
    </row>
    <row r="30" spans="1:71" x14ac:dyDescent="0.35">
      <c r="C30" s="109"/>
    </row>
    <row r="31" spans="1:71" s="23" customFormat="1" x14ac:dyDescent="0.35">
      <c r="A31" s="129"/>
      <c r="B31" s="23" t="s">
        <v>110</v>
      </c>
      <c r="C31" s="103"/>
    </row>
    <row r="32" spans="1:71" s="23" customFormat="1" x14ac:dyDescent="0.35">
      <c r="A32" s="129"/>
      <c r="B32" s="23" t="s">
        <v>25</v>
      </c>
      <c r="C32" s="107">
        <f>SUM(E32:BM32)</f>
        <v>660.64727520000065</v>
      </c>
      <c r="E32" s="10">
        <f>E17*0.23112</f>
        <v>10.8302832</v>
      </c>
      <c r="F32" s="10">
        <f t="shared" ref="F32:BM32" si="11">F17*0.23112</f>
        <v>10.8302832</v>
      </c>
      <c r="G32" s="10">
        <f t="shared" si="11"/>
        <v>10.8302832</v>
      </c>
      <c r="H32" s="10">
        <f t="shared" si="11"/>
        <v>10.8302832</v>
      </c>
      <c r="I32" s="10">
        <f t="shared" si="11"/>
        <v>10.8302832</v>
      </c>
      <c r="J32" s="10">
        <f t="shared" si="11"/>
        <v>10.8302832</v>
      </c>
      <c r="K32" s="10">
        <f t="shared" si="11"/>
        <v>10.8302832</v>
      </c>
      <c r="L32" s="10">
        <f t="shared" si="11"/>
        <v>10.8302832</v>
      </c>
      <c r="M32" s="10">
        <f t="shared" si="11"/>
        <v>10.8302832</v>
      </c>
      <c r="N32" s="10">
        <f t="shared" si="11"/>
        <v>10.8302832</v>
      </c>
      <c r="O32" s="10">
        <f t="shared" si="11"/>
        <v>10.8302832</v>
      </c>
      <c r="P32" s="10">
        <f t="shared" si="11"/>
        <v>10.8302832</v>
      </c>
      <c r="Q32" s="10">
        <f t="shared" si="11"/>
        <v>10.8302832</v>
      </c>
      <c r="R32" s="10">
        <f t="shared" si="11"/>
        <v>10.8302832</v>
      </c>
      <c r="S32" s="10">
        <f t="shared" si="11"/>
        <v>10.8302832</v>
      </c>
      <c r="T32" s="10">
        <f t="shared" si="11"/>
        <v>10.8302832</v>
      </c>
      <c r="U32" s="10">
        <f t="shared" si="11"/>
        <v>10.8302832</v>
      </c>
      <c r="V32" s="10">
        <f t="shared" si="11"/>
        <v>10.8302832</v>
      </c>
      <c r="W32" s="10">
        <f t="shared" si="11"/>
        <v>10.8302832</v>
      </c>
      <c r="X32" s="10">
        <f t="shared" si="11"/>
        <v>10.8302832</v>
      </c>
      <c r="Y32" s="10">
        <f t="shared" si="11"/>
        <v>10.8302832</v>
      </c>
      <c r="Z32" s="10">
        <f t="shared" si="11"/>
        <v>10.8302832</v>
      </c>
      <c r="AA32" s="10">
        <f t="shared" si="11"/>
        <v>10.8302832</v>
      </c>
      <c r="AB32" s="10">
        <f t="shared" si="11"/>
        <v>10.8302832</v>
      </c>
      <c r="AC32" s="10">
        <f t="shared" si="11"/>
        <v>10.8302832</v>
      </c>
      <c r="AD32" s="10">
        <f t="shared" si="11"/>
        <v>10.8302832</v>
      </c>
      <c r="AE32" s="10">
        <f t="shared" si="11"/>
        <v>10.8302832</v>
      </c>
      <c r="AF32" s="10">
        <f t="shared" si="11"/>
        <v>10.8302832</v>
      </c>
      <c r="AG32" s="10">
        <f t="shared" si="11"/>
        <v>10.8302832</v>
      </c>
      <c r="AH32" s="10">
        <f t="shared" si="11"/>
        <v>10.8302832</v>
      </c>
      <c r="AI32" s="10">
        <f t="shared" si="11"/>
        <v>10.8302832</v>
      </c>
      <c r="AJ32" s="10">
        <f t="shared" si="11"/>
        <v>10.8302832</v>
      </c>
      <c r="AK32" s="10">
        <f t="shared" si="11"/>
        <v>10.8302832</v>
      </c>
      <c r="AL32" s="10">
        <f t="shared" si="11"/>
        <v>10.8302832</v>
      </c>
      <c r="AM32" s="10">
        <f t="shared" si="11"/>
        <v>10.8302832</v>
      </c>
      <c r="AN32" s="10">
        <f t="shared" si="11"/>
        <v>10.8302832</v>
      </c>
      <c r="AO32" s="10">
        <f t="shared" si="11"/>
        <v>10.8302832</v>
      </c>
      <c r="AP32" s="10">
        <f t="shared" si="11"/>
        <v>10.8302832</v>
      </c>
      <c r="AQ32" s="10">
        <f t="shared" si="11"/>
        <v>10.8302832</v>
      </c>
      <c r="AR32" s="10">
        <f t="shared" si="11"/>
        <v>10.8302832</v>
      </c>
      <c r="AS32" s="10">
        <f t="shared" si="11"/>
        <v>10.8302832</v>
      </c>
      <c r="AT32" s="10">
        <f t="shared" si="11"/>
        <v>10.8302832</v>
      </c>
      <c r="AU32" s="10">
        <f t="shared" si="11"/>
        <v>10.8302832</v>
      </c>
      <c r="AV32" s="10">
        <f t="shared" si="11"/>
        <v>10.8302832</v>
      </c>
      <c r="AW32" s="10">
        <f t="shared" si="11"/>
        <v>10.8302832</v>
      </c>
      <c r="AX32" s="10">
        <f t="shared" si="11"/>
        <v>10.8302832</v>
      </c>
      <c r="AY32" s="10">
        <f t="shared" si="11"/>
        <v>10.8302832</v>
      </c>
      <c r="AZ32" s="10">
        <f t="shared" si="11"/>
        <v>10.8302832</v>
      </c>
      <c r="BA32" s="10">
        <f t="shared" si="11"/>
        <v>10.8302832</v>
      </c>
      <c r="BB32" s="10">
        <f t="shared" si="11"/>
        <v>10.8302832</v>
      </c>
      <c r="BC32" s="10">
        <f t="shared" si="11"/>
        <v>10.8302832</v>
      </c>
      <c r="BD32" s="10">
        <f t="shared" si="11"/>
        <v>10.8302832</v>
      </c>
      <c r="BE32" s="10">
        <f t="shared" si="11"/>
        <v>10.8302832</v>
      </c>
      <c r="BF32" s="10">
        <f t="shared" si="11"/>
        <v>10.8302832</v>
      </c>
      <c r="BG32" s="10">
        <f t="shared" si="11"/>
        <v>10.8302832</v>
      </c>
      <c r="BH32" s="10">
        <f t="shared" si="11"/>
        <v>10.8302832</v>
      </c>
      <c r="BI32" s="10">
        <f t="shared" si="11"/>
        <v>10.8302832</v>
      </c>
      <c r="BJ32" s="10">
        <f t="shared" si="11"/>
        <v>10.8302832</v>
      </c>
      <c r="BK32" s="10">
        <f t="shared" si="11"/>
        <v>10.8302832</v>
      </c>
      <c r="BL32" s="10">
        <f t="shared" si="11"/>
        <v>10.8302832</v>
      </c>
      <c r="BM32" s="10">
        <f t="shared" si="11"/>
        <v>10.8302832</v>
      </c>
    </row>
    <row r="33" spans="1:71" s="23" customFormat="1" x14ac:dyDescent="0.35">
      <c r="A33" s="129"/>
      <c r="B33" s="23" t="s">
        <v>111</v>
      </c>
      <c r="C33" s="114"/>
      <c r="E33" s="5" t="e" cm="1">
        <f t="array" ref="E33">(#REF!*E31(#REF!*1000)+(#REF!*1000)*#REF!)/1000</f>
        <v>#REF!</v>
      </c>
      <c r="F33" s="5" t="e">
        <f>(#REF!*(#REF!*1000)+(#REF!*1000)*#REF!)/1000</f>
        <v>#REF!</v>
      </c>
      <c r="G33" s="5" t="e">
        <f>(#REF!*(#REF!*1000)+(#REF!*1000)*#REF!)/1000</f>
        <v>#REF!</v>
      </c>
      <c r="H33" s="5" t="e">
        <f>(#REF!*(#REF!*1000)+(#REF!*1000)*#REF!)/1000</f>
        <v>#REF!</v>
      </c>
      <c r="I33" s="5" t="e">
        <f>(#REF!*(#REF!*1000)+(#REF!*1000)*#REF!)/1000</f>
        <v>#REF!</v>
      </c>
      <c r="J33" s="5" t="e">
        <f>(#REF!*(#REF!*1000)+(#REF!*1000)*#REF!)/1000</f>
        <v>#REF!</v>
      </c>
      <c r="K33" s="5" t="e">
        <f>(#REF!*(#REF!*1000)+(#REF!*1000)*#REF!)/1000</f>
        <v>#REF!</v>
      </c>
      <c r="L33" s="5" t="e">
        <f>(#REF!*(#REF!*1000)+(#REF!*1000)*#REF!)/1000</f>
        <v>#REF!</v>
      </c>
      <c r="M33" s="5" t="e">
        <f>(#REF!*(#REF!*1000)+(#REF!*1000)*#REF!)/1000</f>
        <v>#REF!</v>
      </c>
      <c r="N33" s="5" t="e">
        <f>(#REF!*(#REF!*1000)+(#REF!*1000)*#REF!)/1000</f>
        <v>#REF!</v>
      </c>
      <c r="O33" s="5" t="e">
        <f>(#REF!*(#REF!*1000)+(#REF!*1000)*#REF!)/1000</f>
        <v>#REF!</v>
      </c>
      <c r="P33" s="5" t="e">
        <f>(#REF!*(#REF!*1000)+(#REF!*1000)*#REF!)/1000</f>
        <v>#REF!</v>
      </c>
      <c r="Q33" s="5" t="e">
        <f>(#REF!*(#REF!*1000)+(#REF!*1000)*#REF!)/1000</f>
        <v>#REF!</v>
      </c>
      <c r="R33" s="5" t="e">
        <f>(#REF!*(#REF!*1000)+(#REF!*1000)*#REF!)/1000</f>
        <v>#REF!</v>
      </c>
      <c r="S33" s="5" t="e">
        <f>(#REF!*(#REF!*1000)+(#REF!*1000)*#REF!)/1000</f>
        <v>#REF!</v>
      </c>
      <c r="T33" s="5" t="e">
        <f>(#REF!*(#REF!*1000)+(#REF!*1000)*#REF!)/1000</f>
        <v>#REF!</v>
      </c>
      <c r="U33" s="5" t="e">
        <f>(#REF!*(#REF!*1000)+(#REF!*1000)*#REF!)/1000</f>
        <v>#REF!</v>
      </c>
      <c r="V33" s="5" t="e">
        <f>(#REF!*(#REF!*1000)+(#REF!*1000)*#REF!)/1000</f>
        <v>#REF!</v>
      </c>
      <c r="W33" s="5" t="e">
        <f>(#REF!*(#REF!*1000)+(#REF!*1000)*#REF!)/1000</f>
        <v>#REF!</v>
      </c>
      <c r="X33" s="5" t="e">
        <f>(#REF!*(#REF!*1000)+(#REF!*1000)*#REF!)/1000</f>
        <v>#REF!</v>
      </c>
      <c r="Y33" s="5" t="e">
        <f>(#REF!*(#REF!*1000)+(#REF!*1000)*#REF!)/1000</f>
        <v>#REF!</v>
      </c>
      <c r="Z33" s="5" t="e">
        <f>(#REF!*(#REF!*1000)+(#REF!*1000)*#REF!)/1000</f>
        <v>#REF!</v>
      </c>
      <c r="AA33" s="5" t="e">
        <f>(#REF!*(#REF!*1000)+(#REF!*1000)*#REF!)/1000</f>
        <v>#REF!</v>
      </c>
      <c r="AB33" s="5" t="e">
        <f>(#REF!*(#REF!*1000)+(#REF!*1000)*#REF!)/1000</f>
        <v>#REF!</v>
      </c>
      <c r="AC33" s="5" t="e">
        <f>(#REF!*(#REF!*1000)+(#REF!*1000)*#REF!)/1000</f>
        <v>#REF!</v>
      </c>
      <c r="AD33" s="5" t="e">
        <f>(#REF!*(#REF!*1000)+(#REF!*1000)*#REF!)/1000</f>
        <v>#REF!</v>
      </c>
      <c r="AE33" s="5" t="e">
        <f>(#REF!*(#REF!*1000)+(#REF!*1000)*#REF!)/1000</f>
        <v>#REF!</v>
      </c>
      <c r="AF33" s="5" t="e">
        <f>(#REF!*(#REF!*1000)+(#REF!*1000)*#REF!)/1000</f>
        <v>#REF!</v>
      </c>
      <c r="AG33" s="5" t="e">
        <f>(#REF!*(#REF!*1000)+(#REF!*1000)*#REF!)/1000</f>
        <v>#REF!</v>
      </c>
      <c r="AH33" s="5" t="e">
        <f>(#REF!*(#REF!*1000)+(#REF!*1000)*#REF!)/1000</f>
        <v>#REF!</v>
      </c>
      <c r="AI33" s="5" t="e">
        <f>(#REF!*(#REF!*1000)+(#REF!*1000)*#REF!)/1000</f>
        <v>#REF!</v>
      </c>
      <c r="AJ33" s="5" t="e">
        <f>(#REF!*(#REF!*1000)+(#REF!*1000)*#REF!)/1000</f>
        <v>#REF!</v>
      </c>
      <c r="AK33" s="5" t="e">
        <f>(#REF!*(#REF!*1000)+(#REF!*1000)*#REF!)/1000</f>
        <v>#REF!</v>
      </c>
      <c r="AL33" s="5" t="e">
        <f>(#REF!*(#REF!*1000)+(#REF!*1000)*#REF!)/1000</f>
        <v>#REF!</v>
      </c>
      <c r="AM33" s="5" t="e">
        <f>(#REF!*(#REF!*1000)+(#REF!*1000)*#REF!)/1000</f>
        <v>#REF!</v>
      </c>
      <c r="AN33" s="5" t="e">
        <f>(#REF!*(#REF!*1000)+(#REF!*1000)*#REF!)/1000</f>
        <v>#REF!</v>
      </c>
      <c r="AO33" s="5" t="e">
        <f>(#REF!*(#REF!*1000)+(#REF!*1000)*#REF!)/1000</f>
        <v>#REF!</v>
      </c>
      <c r="AP33" s="5" t="e">
        <f>(#REF!*(#REF!*1000)+(#REF!*1000)*#REF!)/1000</f>
        <v>#REF!</v>
      </c>
      <c r="AQ33" s="5" t="e">
        <f>(#REF!*(#REF!*1000)+(#REF!*1000)*#REF!)/1000</f>
        <v>#REF!</v>
      </c>
      <c r="AR33" s="5" t="e">
        <f>(#REF!*(#REF!*1000)+(#REF!*1000)*#REF!)/1000</f>
        <v>#REF!</v>
      </c>
      <c r="AS33" s="5" t="e">
        <f>(#REF!*(#REF!*1000)+(#REF!*1000)*#REF!)/1000</f>
        <v>#REF!</v>
      </c>
      <c r="AT33" s="5" t="e">
        <f>(#REF!*(#REF!*1000)+(#REF!*1000)*#REF!)/1000</f>
        <v>#REF!</v>
      </c>
      <c r="AU33" s="5" t="e">
        <f>(#REF!*(#REF!*1000)+(#REF!*1000)*#REF!)/1000</f>
        <v>#REF!</v>
      </c>
      <c r="AV33" s="5" t="e">
        <f>(#REF!*(#REF!*1000)+(#REF!*1000)*#REF!)/1000</f>
        <v>#REF!</v>
      </c>
      <c r="AW33" s="5" t="e">
        <f>(#REF!*(#REF!*1000)+(#REF!*1000)*#REF!)/1000</f>
        <v>#REF!</v>
      </c>
      <c r="AX33" s="5" t="e">
        <f>(#REF!*(#REF!*1000)+(#REF!*1000)*#REF!)/1000</f>
        <v>#REF!</v>
      </c>
      <c r="AY33" s="5" t="e">
        <f>(#REF!*(#REF!*1000)+(#REF!*1000)*#REF!)/1000</f>
        <v>#REF!</v>
      </c>
      <c r="AZ33" s="5" t="e">
        <f>(#REF!*(#REF!*1000)+(#REF!*1000)*#REF!)/1000</f>
        <v>#REF!</v>
      </c>
      <c r="BA33" s="5" t="e">
        <f>(#REF!*(#REF!*1000)+(#REF!*1000)*#REF!)/1000</f>
        <v>#REF!</v>
      </c>
      <c r="BB33" s="5" t="e">
        <f>(#REF!*(#REF!*1000)+(#REF!*1000)*#REF!)/1000</f>
        <v>#REF!</v>
      </c>
      <c r="BC33" s="5" t="e">
        <f>(#REF!*(#REF!*1000)+(#REF!*1000)*#REF!)/1000</f>
        <v>#REF!</v>
      </c>
      <c r="BD33" s="5" t="e">
        <f>(#REF!*(#REF!*1000)+(#REF!*1000)*#REF!)/1000</f>
        <v>#REF!</v>
      </c>
      <c r="BE33" s="5" t="e">
        <f>(#REF!*(#REF!*1000)+(#REF!*1000)*#REF!)/1000</f>
        <v>#REF!</v>
      </c>
      <c r="BF33" s="5" t="e">
        <f>(#REF!*(#REF!*1000)+(#REF!*1000)*#REF!)/1000</f>
        <v>#REF!</v>
      </c>
      <c r="BG33" s="5" t="e">
        <f>(#REF!*(#REF!*1000)+(#REF!*1000)*#REF!)/1000</f>
        <v>#REF!</v>
      </c>
      <c r="BH33" s="5" t="e">
        <f>(#REF!*(#REF!*1000)+(#REF!*1000)*#REF!)/1000</f>
        <v>#REF!</v>
      </c>
      <c r="BI33" s="5" t="e">
        <f>(#REF!*(#REF!*1000)+(#REF!*1000)*#REF!)/1000</f>
        <v>#REF!</v>
      </c>
      <c r="BJ33" s="5" t="e">
        <f>(#REF!*(#REF!*1000)+(#REF!*1000)*#REF!)/1000</f>
        <v>#REF!</v>
      </c>
      <c r="BK33" s="5" t="e">
        <f>(#REF!*(#REF!*1000)+(#REF!*1000)*#REF!)/1000</f>
        <v>#REF!</v>
      </c>
      <c r="BL33" s="5" t="e">
        <f>(#REF!*(#REF!*1000)+(#REF!*1000)*#REF!)/1000</f>
        <v>#REF!</v>
      </c>
      <c r="BM33" s="5" t="e">
        <f>(#REF!*(#REF!*1000)+(#REF!*1000)*#REF!)/1000</f>
        <v>#REF!</v>
      </c>
    </row>
    <row r="34" spans="1:71" s="5" customFormat="1" x14ac:dyDescent="0.35">
      <c r="A34" s="113"/>
      <c r="B34" s="22" t="s">
        <v>93</v>
      </c>
      <c r="C34" s="110"/>
      <c r="D34" s="34"/>
      <c r="E34" s="22"/>
      <c r="F34" s="23" t="e">
        <f>+#REF!+#REF!</f>
        <v>#REF!</v>
      </c>
      <c r="G34" s="23" t="e">
        <f>IF(G7&gt;0,#REF!+ F34, 0)</f>
        <v>#REF!</v>
      </c>
      <c r="H34" s="23" t="e">
        <f>IF(H7&gt;0,#REF!+ G34, 0)</f>
        <v>#REF!</v>
      </c>
      <c r="I34" s="23" t="e">
        <f>IF(I7&gt;0,#REF!+ H34, 0)</f>
        <v>#REF!</v>
      </c>
      <c r="J34" s="23" t="e">
        <f>IF(J7&gt;0,#REF!+ I34, 0)</f>
        <v>#REF!</v>
      </c>
      <c r="K34" s="23" t="e">
        <f>IF(K7&gt;0,#REF!+ J34, 0)</f>
        <v>#REF!</v>
      </c>
      <c r="L34" s="23" t="e">
        <f>IF(L7&gt;0,#REF!+ K34, 0)</f>
        <v>#REF!</v>
      </c>
      <c r="M34" s="23" t="e">
        <f>IF(M7&gt;0,#REF!+ L34, 0)</f>
        <v>#REF!</v>
      </c>
      <c r="N34" s="23" t="e">
        <f>IF(N7&gt;0,#REF!+ M34, 0)</f>
        <v>#REF!</v>
      </c>
      <c r="O34" s="23" t="e">
        <f>IF(O7&gt;0,#REF!+ N34, 0)</f>
        <v>#REF!</v>
      </c>
      <c r="P34" s="23" t="e">
        <f>IF(P7&gt;0,#REF!+ O34, 0)</f>
        <v>#REF!</v>
      </c>
      <c r="Q34" s="23" t="e">
        <f>IF(Q7&gt;0,#REF!+ P34, 0)</f>
        <v>#REF!</v>
      </c>
      <c r="R34" s="23" t="e">
        <f>IF(R7&gt;0,#REF!+ Q34, 0)</f>
        <v>#REF!</v>
      </c>
      <c r="S34" s="23" t="e">
        <f>IF(S7&gt;0,#REF!+ R34, 0)</f>
        <v>#REF!</v>
      </c>
      <c r="T34" s="23" t="e">
        <f>IF(T7&gt;0,#REF!+ S34, 0)</f>
        <v>#REF!</v>
      </c>
      <c r="U34" s="23" t="e">
        <f>IF(U7&gt;0,#REF!+ T34, 0)</f>
        <v>#REF!</v>
      </c>
      <c r="V34" s="23" t="e">
        <f>IF(V7&gt;0,#REF!+ U34, 0)</f>
        <v>#REF!</v>
      </c>
      <c r="W34" s="23" t="e">
        <f>IF(W7&gt;0,#REF!+ V34, 0)</f>
        <v>#REF!</v>
      </c>
      <c r="X34" s="23" t="e">
        <f>IF(X7&gt;0,#REF!+ W34, 0)</f>
        <v>#REF!</v>
      </c>
      <c r="Y34" s="23" t="e">
        <f>IF(Y7&gt;0,#REF!+ X34, 0)</f>
        <v>#REF!</v>
      </c>
      <c r="Z34" s="23" t="e">
        <f>IF(Z7&gt;0,#REF!+ Y34, 0)</f>
        <v>#REF!</v>
      </c>
      <c r="AA34" s="23" t="e">
        <f>IF(AA7&gt;0,#REF!+ Z34, 0)</f>
        <v>#REF!</v>
      </c>
      <c r="AB34" s="23" t="e">
        <f>IF(AB7&gt;0,#REF!+ AA34, 0)</f>
        <v>#REF!</v>
      </c>
      <c r="AC34" s="23" t="e">
        <f>IF(AC7&gt;0,#REF!+ AB34, 0)</f>
        <v>#REF!</v>
      </c>
      <c r="AD34" s="23" t="e">
        <f>IF(AD7&gt;0,#REF!+ AC34, 0)</f>
        <v>#REF!</v>
      </c>
      <c r="AE34" s="23" t="e">
        <f>IF(AE7&gt;0,#REF!+ AD34, 0)</f>
        <v>#REF!</v>
      </c>
      <c r="AF34" s="23" t="e">
        <f>IF(AF7&gt;0,#REF!+ AE34, 0)</f>
        <v>#REF!</v>
      </c>
      <c r="AG34" s="23" t="e">
        <f>IF(AG7&gt;0,#REF!+ AF34, 0)</f>
        <v>#REF!</v>
      </c>
      <c r="AH34" s="23" t="e">
        <f>IF(AH7&gt;0,#REF!+ AG34, 0)</f>
        <v>#REF!</v>
      </c>
      <c r="AI34" s="23" t="e">
        <f>IF(AI7&gt;0,#REF!+ AH34, 0)</f>
        <v>#REF!</v>
      </c>
      <c r="AJ34" s="23" t="e">
        <f>IF(AJ7&gt;0,#REF!+ AI34, 0)</f>
        <v>#REF!</v>
      </c>
      <c r="AK34" s="23" t="e">
        <f>IF(AK7&gt;0,#REF!+ AJ34, 0)</f>
        <v>#REF!</v>
      </c>
      <c r="AL34" s="23" t="e">
        <f>IF(AL7&gt;0,#REF!+ AK34, 0)</f>
        <v>#REF!</v>
      </c>
      <c r="AM34" s="23" t="e">
        <f>IF(AM7&gt;0,#REF!+ AL34, 0)</f>
        <v>#REF!</v>
      </c>
      <c r="AN34" s="23" t="e">
        <f>IF(AN7&gt;0,#REF!+ AM34, 0)</f>
        <v>#REF!</v>
      </c>
      <c r="AO34" s="23" t="e">
        <f>IF(AO7&gt;0,#REF!+ AN34, 0)</f>
        <v>#REF!</v>
      </c>
      <c r="AP34" s="23" t="e">
        <f>IF(AP7&gt;0,#REF!+ AO34, 0)</f>
        <v>#REF!</v>
      </c>
      <c r="AQ34" s="23" t="e">
        <f>IF(AQ7&gt;0,#REF!+ AP34, 0)</f>
        <v>#REF!</v>
      </c>
      <c r="AR34" s="23" t="e">
        <f>IF(AR7&gt;0,#REF!+ AQ34, 0)</f>
        <v>#REF!</v>
      </c>
      <c r="AS34" s="23" t="e">
        <f>IF(AS7&gt;0,#REF!+ AR34, 0)</f>
        <v>#REF!</v>
      </c>
      <c r="AT34" s="23" t="e">
        <f>IF(AT7&gt;0,#REF!+ AS34, 0)</f>
        <v>#REF!</v>
      </c>
      <c r="AU34" s="23" t="e">
        <f>IF(AU7&gt;0,#REF!+ AT34, 0)</f>
        <v>#REF!</v>
      </c>
      <c r="AV34" s="23" t="e">
        <f>IF(AV7&gt;0,#REF!+ AU34, 0)</f>
        <v>#REF!</v>
      </c>
      <c r="AW34" s="23" t="e">
        <f>IF(AW7&gt;0,#REF!+ AV34, 0)</f>
        <v>#REF!</v>
      </c>
      <c r="AX34" s="23" t="e">
        <f>IF(AX7&gt;0,#REF!+ AW34, 0)</f>
        <v>#REF!</v>
      </c>
      <c r="AY34" s="23" t="e">
        <f>IF(AY7&gt;0,#REF!+ AX34, 0)</f>
        <v>#REF!</v>
      </c>
      <c r="AZ34" s="23" t="e">
        <f>IF(AZ7&gt;0,#REF!+ AY34, 0)</f>
        <v>#REF!</v>
      </c>
      <c r="BA34" s="23" t="e">
        <f>IF(BA7&gt;0,#REF!+ AZ34, 0)</f>
        <v>#REF!</v>
      </c>
      <c r="BB34" s="23" t="e">
        <f>IF(BB7&gt;0,#REF!+ BA34, 0)</f>
        <v>#REF!</v>
      </c>
      <c r="BC34" s="23" t="e">
        <f>IF(BC7&gt;0,#REF!+ BB34, 0)</f>
        <v>#REF!</v>
      </c>
      <c r="BD34" s="23" t="e">
        <f>IF(BD7&gt;0,#REF!+ BC34, 0)</f>
        <v>#REF!</v>
      </c>
      <c r="BE34" s="23" t="e">
        <f>IF(BE7&gt;0,#REF!+ BD34, 0)</f>
        <v>#REF!</v>
      </c>
      <c r="BF34" s="23" t="e">
        <f>IF(BF7&gt;0,#REF!+ BE34, 0)</f>
        <v>#REF!</v>
      </c>
      <c r="BG34" s="23" t="e">
        <f>IF(BG7&gt;0,#REF!+ BF34, 0)</f>
        <v>#REF!</v>
      </c>
      <c r="BH34" s="23" t="e">
        <f>IF(BH7&gt;0,#REF!+ BG34, 0)</f>
        <v>#REF!</v>
      </c>
      <c r="BI34" s="23" t="e">
        <f>IF(BI7&gt;0,#REF!+ BH34, 0)</f>
        <v>#REF!</v>
      </c>
      <c r="BJ34" s="23" t="e">
        <f>IF(BJ7&gt;0,#REF!+ BI34, 0)</f>
        <v>#REF!</v>
      </c>
      <c r="BK34" s="23" t="e">
        <f>IF(BK7&gt;0,#REF!+ BJ34, 0)</f>
        <v>#REF!</v>
      </c>
      <c r="BL34" s="23" t="e">
        <f>IF(BL7&gt;0,#REF!+ BK34, 0)</f>
        <v>#REF!</v>
      </c>
      <c r="BM34" s="23" t="e">
        <f>IF(BM7&gt;0,#REF!+ BL34, 0)</f>
        <v>#REF!</v>
      </c>
      <c r="BN34" s="23"/>
    </row>
    <row r="35" spans="1:71" s="23" customFormat="1" x14ac:dyDescent="0.35">
      <c r="A35" s="129"/>
      <c r="C35" s="103"/>
    </row>
    <row r="36" spans="1:71" s="24" customFormat="1" ht="11.25" x14ac:dyDescent="0.3">
      <c r="A36" s="128"/>
      <c r="B36" s="24" t="s">
        <v>112</v>
      </c>
      <c r="C36" s="103">
        <f>SUM(E36:BM36)</f>
        <v>285846</v>
      </c>
      <c r="E36" s="24">
        <f>E27+E28+E29+E57</f>
        <v>4686</v>
      </c>
      <c r="F36" s="24">
        <f t="shared" ref="F36:BM36" si="12">F27+F28+F29+F57</f>
        <v>4686</v>
      </c>
      <c r="G36" s="24">
        <f t="shared" si="12"/>
        <v>4686</v>
      </c>
      <c r="H36" s="24">
        <f t="shared" si="12"/>
        <v>4686</v>
      </c>
      <c r="I36" s="24">
        <f t="shared" si="12"/>
        <v>4686</v>
      </c>
      <c r="J36" s="24">
        <f t="shared" si="12"/>
        <v>4686</v>
      </c>
      <c r="K36" s="24">
        <f t="shared" si="12"/>
        <v>4686</v>
      </c>
      <c r="L36" s="24">
        <f t="shared" si="12"/>
        <v>4686</v>
      </c>
      <c r="M36" s="24">
        <f t="shared" si="12"/>
        <v>4686</v>
      </c>
      <c r="N36" s="24">
        <f t="shared" si="12"/>
        <v>4686</v>
      </c>
      <c r="O36" s="24">
        <f t="shared" si="12"/>
        <v>4686</v>
      </c>
      <c r="P36" s="24">
        <f t="shared" si="12"/>
        <v>4686</v>
      </c>
      <c r="Q36" s="24">
        <f t="shared" si="12"/>
        <v>4686</v>
      </c>
      <c r="R36" s="24">
        <f t="shared" si="12"/>
        <v>4686</v>
      </c>
      <c r="S36" s="24">
        <f t="shared" si="12"/>
        <v>4686</v>
      </c>
      <c r="T36" s="24">
        <f t="shared" si="12"/>
        <v>4686</v>
      </c>
      <c r="U36" s="24">
        <f t="shared" si="12"/>
        <v>4686</v>
      </c>
      <c r="V36" s="24">
        <f t="shared" si="12"/>
        <v>4686</v>
      </c>
      <c r="W36" s="24">
        <f t="shared" si="12"/>
        <v>4686</v>
      </c>
      <c r="X36" s="24">
        <f t="shared" si="12"/>
        <v>4686</v>
      </c>
      <c r="Y36" s="24">
        <f t="shared" si="12"/>
        <v>4686</v>
      </c>
      <c r="Z36" s="24">
        <f t="shared" si="12"/>
        <v>4686</v>
      </c>
      <c r="AA36" s="24">
        <f t="shared" si="12"/>
        <v>4686</v>
      </c>
      <c r="AB36" s="24">
        <f t="shared" si="12"/>
        <v>4686</v>
      </c>
      <c r="AC36" s="24">
        <f t="shared" si="12"/>
        <v>4686</v>
      </c>
      <c r="AD36" s="24">
        <f t="shared" si="12"/>
        <v>4686</v>
      </c>
      <c r="AE36" s="24">
        <f t="shared" si="12"/>
        <v>4686</v>
      </c>
      <c r="AF36" s="24">
        <f t="shared" si="12"/>
        <v>4686</v>
      </c>
      <c r="AG36" s="24">
        <f t="shared" si="12"/>
        <v>4686</v>
      </c>
      <c r="AH36" s="24">
        <f t="shared" si="12"/>
        <v>4686</v>
      </c>
      <c r="AI36" s="24">
        <f t="shared" si="12"/>
        <v>4686</v>
      </c>
      <c r="AJ36" s="24">
        <f t="shared" si="12"/>
        <v>4686</v>
      </c>
      <c r="AK36" s="24">
        <f t="shared" si="12"/>
        <v>4686</v>
      </c>
      <c r="AL36" s="24">
        <f t="shared" si="12"/>
        <v>4686</v>
      </c>
      <c r="AM36" s="24">
        <f t="shared" si="12"/>
        <v>4686</v>
      </c>
      <c r="AN36" s="24">
        <f t="shared" si="12"/>
        <v>4686</v>
      </c>
      <c r="AO36" s="24">
        <f t="shared" si="12"/>
        <v>4686</v>
      </c>
      <c r="AP36" s="24">
        <f t="shared" si="12"/>
        <v>4686</v>
      </c>
      <c r="AQ36" s="24">
        <f t="shared" si="12"/>
        <v>4686</v>
      </c>
      <c r="AR36" s="24">
        <f t="shared" si="12"/>
        <v>4686</v>
      </c>
      <c r="AS36" s="24">
        <f t="shared" si="12"/>
        <v>4686</v>
      </c>
      <c r="AT36" s="24">
        <f t="shared" si="12"/>
        <v>4686</v>
      </c>
      <c r="AU36" s="24">
        <f t="shared" si="12"/>
        <v>4686</v>
      </c>
      <c r="AV36" s="24">
        <f t="shared" si="12"/>
        <v>4686</v>
      </c>
      <c r="AW36" s="24">
        <f t="shared" si="12"/>
        <v>4686</v>
      </c>
      <c r="AX36" s="24">
        <f t="shared" si="12"/>
        <v>4686</v>
      </c>
      <c r="AY36" s="24">
        <f t="shared" si="12"/>
        <v>4686</v>
      </c>
      <c r="AZ36" s="24">
        <f t="shared" si="12"/>
        <v>4686</v>
      </c>
      <c r="BA36" s="24">
        <f t="shared" si="12"/>
        <v>4686</v>
      </c>
      <c r="BB36" s="24">
        <f t="shared" si="12"/>
        <v>4686</v>
      </c>
      <c r="BC36" s="24">
        <f t="shared" si="12"/>
        <v>4686</v>
      </c>
      <c r="BD36" s="24">
        <f t="shared" si="12"/>
        <v>4686</v>
      </c>
      <c r="BE36" s="24">
        <f t="shared" si="12"/>
        <v>4686</v>
      </c>
      <c r="BF36" s="24">
        <f t="shared" si="12"/>
        <v>4686</v>
      </c>
      <c r="BG36" s="24">
        <f t="shared" si="12"/>
        <v>4686</v>
      </c>
      <c r="BH36" s="24">
        <f t="shared" si="12"/>
        <v>4686</v>
      </c>
      <c r="BI36" s="24">
        <f t="shared" si="12"/>
        <v>4686</v>
      </c>
      <c r="BJ36" s="24">
        <f t="shared" si="12"/>
        <v>4686</v>
      </c>
      <c r="BK36" s="24">
        <f t="shared" si="12"/>
        <v>4686</v>
      </c>
      <c r="BL36" s="24">
        <f t="shared" si="12"/>
        <v>4686</v>
      </c>
      <c r="BM36" s="24">
        <f t="shared" si="12"/>
        <v>4686</v>
      </c>
    </row>
    <row r="37" spans="1:71" x14ac:dyDescent="0.35">
      <c r="B37" s="4" t="s">
        <v>113</v>
      </c>
      <c r="C37" s="103"/>
      <c r="D37" s="5"/>
      <c r="E37" s="5">
        <f>E36</f>
        <v>4686</v>
      </c>
      <c r="F37" s="5">
        <f>F36+E37</f>
        <v>9372</v>
      </c>
      <c r="G37" s="5">
        <f t="shared" ref="G37:BM37" si="13">G36+F37</f>
        <v>14058</v>
      </c>
      <c r="H37" s="5">
        <f t="shared" si="13"/>
        <v>18744</v>
      </c>
      <c r="I37" s="5">
        <f t="shared" si="13"/>
        <v>23430</v>
      </c>
      <c r="J37" s="5">
        <f t="shared" si="13"/>
        <v>28116</v>
      </c>
      <c r="K37" s="5">
        <f t="shared" si="13"/>
        <v>32802</v>
      </c>
      <c r="L37" s="5">
        <f t="shared" si="13"/>
        <v>37488</v>
      </c>
      <c r="M37" s="5">
        <f t="shared" si="13"/>
        <v>42174</v>
      </c>
      <c r="N37" s="5">
        <f t="shared" si="13"/>
        <v>46860</v>
      </c>
      <c r="O37" s="5">
        <f t="shared" si="13"/>
        <v>51546</v>
      </c>
      <c r="P37" s="5">
        <f t="shared" si="13"/>
        <v>56232</v>
      </c>
      <c r="Q37" s="5">
        <f t="shared" si="13"/>
        <v>60918</v>
      </c>
      <c r="R37" s="5">
        <f t="shared" si="13"/>
        <v>65604</v>
      </c>
      <c r="S37" s="5">
        <f t="shared" si="13"/>
        <v>70290</v>
      </c>
      <c r="T37" s="5">
        <f t="shared" si="13"/>
        <v>74976</v>
      </c>
      <c r="U37" s="5">
        <f t="shared" si="13"/>
        <v>79662</v>
      </c>
      <c r="V37" s="5">
        <f t="shared" si="13"/>
        <v>84348</v>
      </c>
      <c r="W37" s="5">
        <f t="shared" si="13"/>
        <v>89034</v>
      </c>
      <c r="X37" s="5">
        <f t="shared" si="13"/>
        <v>93720</v>
      </c>
      <c r="Y37" s="5">
        <f t="shared" si="13"/>
        <v>98406</v>
      </c>
      <c r="Z37" s="5">
        <f t="shared" si="13"/>
        <v>103092</v>
      </c>
      <c r="AA37" s="5">
        <f t="shared" si="13"/>
        <v>107778</v>
      </c>
      <c r="AB37" s="5">
        <f t="shared" si="13"/>
        <v>112464</v>
      </c>
      <c r="AC37" s="5">
        <f t="shared" si="13"/>
        <v>117150</v>
      </c>
      <c r="AD37" s="5">
        <f t="shared" si="13"/>
        <v>121836</v>
      </c>
      <c r="AE37" s="5">
        <f t="shared" si="13"/>
        <v>126522</v>
      </c>
      <c r="AF37" s="5">
        <f t="shared" si="13"/>
        <v>131208</v>
      </c>
      <c r="AG37" s="5">
        <f t="shared" si="13"/>
        <v>135894</v>
      </c>
      <c r="AH37" s="5">
        <f t="shared" si="13"/>
        <v>140580</v>
      </c>
      <c r="AI37" s="5">
        <f t="shared" si="13"/>
        <v>145266</v>
      </c>
      <c r="AJ37" s="5">
        <f t="shared" si="13"/>
        <v>149952</v>
      </c>
      <c r="AK37" s="5">
        <f t="shared" si="13"/>
        <v>154638</v>
      </c>
      <c r="AL37" s="5">
        <f t="shared" si="13"/>
        <v>159324</v>
      </c>
      <c r="AM37" s="5">
        <f t="shared" si="13"/>
        <v>164010</v>
      </c>
      <c r="AN37" s="5">
        <f t="shared" si="13"/>
        <v>168696</v>
      </c>
      <c r="AO37" s="5">
        <f t="shared" si="13"/>
        <v>173382</v>
      </c>
      <c r="AP37" s="5">
        <f t="shared" si="13"/>
        <v>178068</v>
      </c>
      <c r="AQ37" s="5">
        <f t="shared" si="13"/>
        <v>182754</v>
      </c>
      <c r="AR37" s="5">
        <f t="shared" si="13"/>
        <v>187440</v>
      </c>
      <c r="AS37" s="5">
        <f t="shared" si="13"/>
        <v>192126</v>
      </c>
      <c r="AT37" s="5">
        <f t="shared" si="13"/>
        <v>196812</v>
      </c>
      <c r="AU37" s="5">
        <f t="shared" si="13"/>
        <v>201498</v>
      </c>
      <c r="AV37" s="5">
        <f t="shared" si="13"/>
        <v>206184</v>
      </c>
      <c r="AW37" s="5">
        <f t="shared" si="13"/>
        <v>210870</v>
      </c>
      <c r="AX37" s="5">
        <f t="shared" si="13"/>
        <v>215556</v>
      </c>
      <c r="AY37" s="5">
        <f t="shared" si="13"/>
        <v>220242</v>
      </c>
      <c r="AZ37" s="5">
        <f t="shared" si="13"/>
        <v>224928</v>
      </c>
      <c r="BA37" s="5">
        <f t="shared" si="13"/>
        <v>229614</v>
      </c>
      <c r="BB37" s="5">
        <f t="shared" si="13"/>
        <v>234300</v>
      </c>
      <c r="BC37" s="5">
        <f t="shared" si="13"/>
        <v>238986</v>
      </c>
      <c r="BD37" s="5">
        <f t="shared" si="13"/>
        <v>243672</v>
      </c>
      <c r="BE37" s="5">
        <f t="shared" si="13"/>
        <v>248358</v>
      </c>
      <c r="BF37" s="5">
        <f t="shared" si="13"/>
        <v>253044</v>
      </c>
      <c r="BG37" s="5">
        <f t="shared" si="13"/>
        <v>257730</v>
      </c>
      <c r="BH37" s="5">
        <f t="shared" si="13"/>
        <v>262416</v>
      </c>
      <c r="BI37" s="5">
        <f t="shared" si="13"/>
        <v>267102</v>
      </c>
      <c r="BJ37" s="5">
        <f t="shared" si="13"/>
        <v>271788</v>
      </c>
      <c r="BK37" s="5">
        <f t="shared" si="13"/>
        <v>276474</v>
      </c>
      <c r="BL37" s="5">
        <f t="shared" si="13"/>
        <v>281160</v>
      </c>
      <c r="BM37" s="5">
        <f t="shared" si="13"/>
        <v>285846</v>
      </c>
      <c r="BN37" s="5"/>
      <c r="BO37" s="5"/>
      <c r="BP37" s="5"/>
      <c r="BQ37" s="5"/>
      <c r="BR37" s="5"/>
      <c r="BS37" s="5"/>
    </row>
    <row r="38" spans="1:71" s="23" customFormat="1" x14ac:dyDescent="0.35">
      <c r="A38" s="129"/>
      <c r="B38" s="34"/>
      <c r="C38" s="103"/>
      <c r="D38" s="34"/>
    </row>
    <row r="39" spans="1:71" s="28" customFormat="1" x14ac:dyDescent="0.35">
      <c r="A39" s="4"/>
      <c r="B39" s="31" t="s">
        <v>114</v>
      </c>
      <c r="C39" s="106"/>
      <c r="D39" s="30"/>
      <c r="E39" s="32"/>
      <c r="F39" s="30"/>
      <c r="G39" s="30"/>
      <c r="H39" s="30"/>
      <c r="I39" s="30"/>
    </row>
    <row r="40" spans="1:71" x14ac:dyDescent="0.35">
      <c r="B40" s="47" t="s">
        <v>115</v>
      </c>
      <c r="C40" s="103">
        <f t="shared" ref="C40" si="14">SUM(E40:BM40)</f>
        <v>20465.5</v>
      </c>
      <c r="E40" s="5">
        <f>HLOOKUP($F$5, Scenarios!$G$7:$AD$27, MATCH($B$40, Scenarios!$C$7:$C$28, FALSE), FALSE)</f>
        <v>335.5</v>
      </c>
      <c r="F40" s="5">
        <f>E40*(1+Scenarios!$Q$32)</f>
        <v>335.5</v>
      </c>
      <c r="G40" s="5">
        <f>F40*(1+Scenarios!$Q$32)</f>
        <v>335.5</v>
      </c>
      <c r="H40" s="5">
        <f>G40*(1+Scenarios!$Q$32)</f>
        <v>335.5</v>
      </c>
      <c r="I40" s="5">
        <f>H40*(1+Scenarios!$Q$32)</f>
        <v>335.5</v>
      </c>
      <c r="J40" s="5">
        <f>I40*(1+Scenarios!$Q$32)</f>
        <v>335.5</v>
      </c>
      <c r="K40" s="5">
        <f>J40*(1+Scenarios!$Q$32)</f>
        <v>335.5</v>
      </c>
      <c r="L40" s="5">
        <f>K40*(1+Scenarios!$Q$32)</f>
        <v>335.5</v>
      </c>
      <c r="M40" s="5">
        <f>L40*(1+Scenarios!$Q$32)</f>
        <v>335.5</v>
      </c>
      <c r="N40" s="5">
        <f>M40*(1+Scenarios!$Q$32)</f>
        <v>335.5</v>
      </c>
      <c r="O40" s="5">
        <f>N40*(1+Scenarios!$Q$32)</f>
        <v>335.5</v>
      </c>
      <c r="P40" s="5">
        <f>O40*(1+Scenarios!$Q$32)</f>
        <v>335.5</v>
      </c>
      <c r="Q40" s="5">
        <f>P40*(1+Scenarios!$Q$32)</f>
        <v>335.5</v>
      </c>
      <c r="R40" s="5">
        <f>Q40*(1+Scenarios!$Q$32)</f>
        <v>335.5</v>
      </c>
      <c r="S40" s="5">
        <f>R40*(1+Scenarios!$Q$32)</f>
        <v>335.5</v>
      </c>
      <c r="T40" s="5">
        <f>S40*(1+Scenarios!$Q$32)</f>
        <v>335.5</v>
      </c>
      <c r="U40" s="5">
        <f>T40*(1+Scenarios!$Q$32)</f>
        <v>335.5</v>
      </c>
      <c r="V40" s="5">
        <f>U40*(1+Scenarios!$Q$32)</f>
        <v>335.5</v>
      </c>
      <c r="W40" s="5">
        <f>V40*(1+Scenarios!$Q$32)</f>
        <v>335.5</v>
      </c>
      <c r="X40" s="5">
        <f>W40*(1+Scenarios!$Q$32)</f>
        <v>335.5</v>
      </c>
      <c r="Y40" s="5">
        <f>X40*(1+Scenarios!$Q$32)</f>
        <v>335.5</v>
      </c>
      <c r="Z40" s="5">
        <f>Y40*(1+Scenarios!$Q$32)</f>
        <v>335.5</v>
      </c>
      <c r="AA40" s="5">
        <f>Z40*(1+Scenarios!$Q$32)</f>
        <v>335.5</v>
      </c>
      <c r="AB40" s="5">
        <f>AA40*(1+Scenarios!$Q$32)</f>
        <v>335.5</v>
      </c>
      <c r="AC40" s="5">
        <f>AB40*(1+Scenarios!$Q$32)</f>
        <v>335.5</v>
      </c>
      <c r="AD40" s="5">
        <f>AC40*(1+Scenarios!$Q$32)</f>
        <v>335.5</v>
      </c>
      <c r="AE40" s="5">
        <f>AD40*(1+Scenarios!$Q$32)</f>
        <v>335.5</v>
      </c>
      <c r="AF40" s="5">
        <f>AE40*(1+Scenarios!$Q$32)</f>
        <v>335.5</v>
      </c>
      <c r="AG40" s="5">
        <f>AF40*(1+Scenarios!$Q$32)</f>
        <v>335.5</v>
      </c>
      <c r="AH40" s="5">
        <f>AG40*(1+Scenarios!$Q$32)</f>
        <v>335.5</v>
      </c>
      <c r="AI40" s="5">
        <f>AH40*(1+Scenarios!$Q$32)</f>
        <v>335.5</v>
      </c>
      <c r="AJ40" s="5">
        <f>AI40*(1+Scenarios!$Q$32)</f>
        <v>335.5</v>
      </c>
      <c r="AK40" s="5">
        <f>AJ40*(1+Scenarios!$Q$32)</f>
        <v>335.5</v>
      </c>
      <c r="AL40" s="5">
        <f>AK40*(1+Scenarios!$Q$32)</f>
        <v>335.5</v>
      </c>
      <c r="AM40" s="5">
        <f>AL40*(1+Scenarios!$Q$32)</f>
        <v>335.5</v>
      </c>
      <c r="AN40" s="5">
        <f>AM40*(1+Scenarios!$Q$32)</f>
        <v>335.5</v>
      </c>
      <c r="AO40" s="5">
        <f>AN40*(1+Scenarios!$Q$32)</f>
        <v>335.5</v>
      </c>
      <c r="AP40" s="5">
        <f>AO40*(1+Scenarios!$Q$32)</f>
        <v>335.5</v>
      </c>
      <c r="AQ40" s="5">
        <f>AP40*(1+Scenarios!$Q$32)</f>
        <v>335.5</v>
      </c>
      <c r="AR40" s="5">
        <f>AQ40*(1+Scenarios!$Q$32)</f>
        <v>335.5</v>
      </c>
      <c r="AS40" s="5">
        <f>AR40*(1+Scenarios!$Q$32)</f>
        <v>335.5</v>
      </c>
      <c r="AT40" s="5">
        <f>AS40*(1+Scenarios!$Q$32)</f>
        <v>335.5</v>
      </c>
      <c r="AU40" s="5">
        <f>AT40*(1+Scenarios!$Q$32)</f>
        <v>335.5</v>
      </c>
      <c r="AV40" s="5">
        <f>AU40*(1+Scenarios!$Q$32)</f>
        <v>335.5</v>
      </c>
      <c r="AW40" s="5">
        <f>AV40*(1+Scenarios!$Q$32)</f>
        <v>335.5</v>
      </c>
      <c r="AX40" s="5">
        <f>AW40*(1+Scenarios!$Q$32)</f>
        <v>335.5</v>
      </c>
      <c r="AY40" s="5">
        <f>AX40*(1+Scenarios!$Q$32)</f>
        <v>335.5</v>
      </c>
      <c r="AZ40" s="5">
        <f>AY40*(1+Scenarios!$Q$32)</f>
        <v>335.5</v>
      </c>
      <c r="BA40" s="5">
        <f>AZ40*(1+Scenarios!$Q$32)</f>
        <v>335.5</v>
      </c>
      <c r="BB40" s="5">
        <f>BA40*(1+Scenarios!$Q$32)</f>
        <v>335.5</v>
      </c>
      <c r="BC40" s="5">
        <f>BB40*(1+Scenarios!$Q$32)</f>
        <v>335.5</v>
      </c>
      <c r="BD40" s="5">
        <f>BC40*(1+Scenarios!$Q$32)</f>
        <v>335.5</v>
      </c>
      <c r="BE40" s="5">
        <f>BD40*(1+Scenarios!$Q$32)</f>
        <v>335.5</v>
      </c>
      <c r="BF40" s="5">
        <f>BE40*(1+Scenarios!$Q$32)</f>
        <v>335.5</v>
      </c>
      <c r="BG40" s="5">
        <f>BF40*(1+Scenarios!$Q$32)</f>
        <v>335.5</v>
      </c>
      <c r="BH40" s="5">
        <f>BG40*(1+Scenarios!$Q$32)</f>
        <v>335.5</v>
      </c>
      <c r="BI40" s="5">
        <f>BH40*(1+Scenarios!$Q$32)</f>
        <v>335.5</v>
      </c>
      <c r="BJ40" s="5">
        <f>BI40*(1+Scenarios!$Q$32)</f>
        <v>335.5</v>
      </c>
      <c r="BK40" s="5">
        <f>BJ40*(1+Scenarios!$Q$32)</f>
        <v>335.5</v>
      </c>
      <c r="BL40" s="5">
        <f>BK40*(1+Scenarios!$Q$32)</f>
        <v>335.5</v>
      </c>
      <c r="BM40" s="5">
        <f>BL40*(1+Scenarios!$Q$32)</f>
        <v>335.5</v>
      </c>
      <c r="BN40" s="23"/>
      <c r="BO40" s="23"/>
      <c r="BP40" s="23"/>
      <c r="BQ40" s="23"/>
      <c r="BR40" s="23"/>
      <c r="BS40" s="23"/>
    </row>
    <row r="41" spans="1:71" x14ac:dyDescent="0.35">
      <c r="B41" s="4" t="s">
        <v>116</v>
      </c>
      <c r="C41" s="103">
        <f>SUM(E41:BM41)</f>
        <v>0</v>
      </c>
      <c r="E41" s="100">
        <f>Scenarios!$L$22</f>
        <v>0</v>
      </c>
      <c r="F41" s="100">
        <f>Scenarios!$L$22</f>
        <v>0</v>
      </c>
      <c r="G41" s="100">
        <f>Scenarios!$L$22</f>
        <v>0</v>
      </c>
      <c r="H41" s="100">
        <f>Scenarios!$L$22</f>
        <v>0</v>
      </c>
      <c r="I41" s="100">
        <f>Scenarios!$L$22</f>
        <v>0</v>
      </c>
      <c r="J41" s="100">
        <f>Scenarios!$L$22</f>
        <v>0</v>
      </c>
      <c r="K41" s="100">
        <f>Scenarios!$L$22</f>
        <v>0</v>
      </c>
      <c r="L41" s="100">
        <f>Scenarios!$L$22</f>
        <v>0</v>
      </c>
      <c r="M41" s="100">
        <f>Scenarios!$L$22</f>
        <v>0</v>
      </c>
      <c r="N41" s="100">
        <f>Scenarios!$L$22</f>
        <v>0</v>
      </c>
      <c r="O41" s="100">
        <f>Scenarios!$L$22</f>
        <v>0</v>
      </c>
      <c r="P41" s="100">
        <f>Scenarios!$L$22</f>
        <v>0</v>
      </c>
      <c r="Q41" s="100">
        <f>Scenarios!$L$22</f>
        <v>0</v>
      </c>
      <c r="R41" s="100">
        <f>Scenarios!$L$22</f>
        <v>0</v>
      </c>
      <c r="S41" s="100">
        <f>Scenarios!$L$22</f>
        <v>0</v>
      </c>
      <c r="T41" s="100">
        <f>Scenarios!$L$22</f>
        <v>0</v>
      </c>
      <c r="U41" s="100">
        <f>Scenarios!$L$22</f>
        <v>0</v>
      </c>
      <c r="V41" s="100">
        <f>Scenarios!$L$22</f>
        <v>0</v>
      </c>
      <c r="W41" s="100">
        <f>Scenarios!$L$22</f>
        <v>0</v>
      </c>
      <c r="X41" s="100">
        <f>Scenarios!$L$22</f>
        <v>0</v>
      </c>
      <c r="Y41" s="100">
        <f>Scenarios!$L$22</f>
        <v>0</v>
      </c>
      <c r="Z41" s="100">
        <f>Scenarios!$L$22</f>
        <v>0</v>
      </c>
      <c r="AA41" s="100">
        <f>Scenarios!$L$22</f>
        <v>0</v>
      </c>
      <c r="AB41" s="100">
        <f>Scenarios!$L$22</f>
        <v>0</v>
      </c>
      <c r="AC41" s="100">
        <f>Scenarios!$L$22</f>
        <v>0</v>
      </c>
      <c r="AD41" s="100">
        <f>Scenarios!$L$22</f>
        <v>0</v>
      </c>
      <c r="AE41" s="100">
        <f>Scenarios!$L$22</f>
        <v>0</v>
      </c>
      <c r="AF41" s="100">
        <f>Scenarios!$L$22</f>
        <v>0</v>
      </c>
      <c r="AG41" s="100">
        <f>Scenarios!$L$22</f>
        <v>0</v>
      </c>
      <c r="AH41" s="100">
        <f>Scenarios!$L$22</f>
        <v>0</v>
      </c>
      <c r="AI41" s="100">
        <f>Scenarios!$L$22</f>
        <v>0</v>
      </c>
      <c r="AJ41" s="100">
        <f>Scenarios!$L$22</f>
        <v>0</v>
      </c>
      <c r="AK41" s="100">
        <f>Scenarios!$L$22</f>
        <v>0</v>
      </c>
      <c r="AL41" s="100">
        <f>Scenarios!$L$22</f>
        <v>0</v>
      </c>
      <c r="AM41" s="100">
        <f>Scenarios!$L$22</f>
        <v>0</v>
      </c>
      <c r="AN41" s="100">
        <f>Scenarios!$L$22</f>
        <v>0</v>
      </c>
      <c r="AO41" s="100">
        <f>Scenarios!$L$22</f>
        <v>0</v>
      </c>
      <c r="AP41" s="100">
        <f>Scenarios!$L$22</f>
        <v>0</v>
      </c>
      <c r="AQ41" s="100">
        <f>Scenarios!$L$22</f>
        <v>0</v>
      </c>
      <c r="AR41" s="100">
        <f>Scenarios!$L$22</f>
        <v>0</v>
      </c>
      <c r="AS41" s="100">
        <f>Scenarios!$L$22</f>
        <v>0</v>
      </c>
      <c r="AT41" s="100">
        <f>Scenarios!$L$22</f>
        <v>0</v>
      </c>
      <c r="AU41" s="100">
        <f>Scenarios!$L$22</f>
        <v>0</v>
      </c>
      <c r="AV41" s="100">
        <f>Scenarios!$L$22</f>
        <v>0</v>
      </c>
      <c r="AW41" s="100">
        <f>Scenarios!$L$22</f>
        <v>0</v>
      </c>
      <c r="AX41" s="100">
        <f>Scenarios!$L$22</f>
        <v>0</v>
      </c>
      <c r="AY41" s="100">
        <f>Scenarios!$L$22</f>
        <v>0</v>
      </c>
      <c r="AZ41" s="100">
        <f>Scenarios!$L$22</f>
        <v>0</v>
      </c>
      <c r="BA41" s="100">
        <f>Scenarios!$L$22</f>
        <v>0</v>
      </c>
      <c r="BB41" s="100">
        <f>Scenarios!$L$22</f>
        <v>0</v>
      </c>
      <c r="BC41" s="100">
        <f>Scenarios!$L$22</f>
        <v>0</v>
      </c>
      <c r="BD41" s="100">
        <f>Scenarios!$L$22</f>
        <v>0</v>
      </c>
      <c r="BE41" s="100">
        <f>Scenarios!$L$22</f>
        <v>0</v>
      </c>
      <c r="BF41" s="100">
        <f>Scenarios!$L$22</f>
        <v>0</v>
      </c>
      <c r="BG41" s="100">
        <f>Scenarios!$L$22</f>
        <v>0</v>
      </c>
      <c r="BH41" s="100">
        <f>Scenarios!$L$22</f>
        <v>0</v>
      </c>
      <c r="BI41" s="100">
        <f>Scenarios!$L$22</f>
        <v>0</v>
      </c>
      <c r="BJ41" s="100">
        <f>Scenarios!$L$22</f>
        <v>0</v>
      </c>
      <c r="BK41" s="100">
        <f>Scenarios!$L$22</f>
        <v>0</v>
      </c>
      <c r="BL41" s="100">
        <f>Scenarios!$L$22</f>
        <v>0</v>
      </c>
      <c r="BM41" s="100">
        <f>Scenarios!$L$22</f>
        <v>0</v>
      </c>
    </row>
    <row r="42" spans="1:71" x14ac:dyDescent="0.35">
      <c r="C42" s="109"/>
    </row>
    <row r="43" spans="1:71" s="9" customFormat="1" ht="11.25" x14ac:dyDescent="0.3">
      <c r="B43" s="9" t="s">
        <v>117</v>
      </c>
      <c r="C43" s="103">
        <f>SUM(E43:BM43)</f>
        <v>-20465.5</v>
      </c>
      <c r="E43" s="33">
        <f>-(E40+E41)</f>
        <v>-335.5</v>
      </c>
      <c r="F43" s="33">
        <f>-(F40+F41)</f>
        <v>-335.5</v>
      </c>
      <c r="G43" s="33">
        <f t="shared" ref="G43:L43" si="15">-(G40+G41)</f>
        <v>-335.5</v>
      </c>
      <c r="H43" s="33">
        <f t="shared" si="15"/>
        <v>-335.5</v>
      </c>
      <c r="I43" s="33">
        <f t="shared" si="15"/>
        <v>-335.5</v>
      </c>
      <c r="J43" s="33">
        <f t="shared" si="15"/>
        <v>-335.5</v>
      </c>
      <c r="K43" s="33">
        <f t="shared" si="15"/>
        <v>-335.5</v>
      </c>
      <c r="L43" s="33">
        <f t="shared" si="15"/>
        <v>-335.5</v>
      </c>
      <c r="M43" s="33">
        <f t="shared" ref="M43:BM43" si="16">-(M40)</f>
        <v>-335.5</v>
      </c>
      <c r="N43" s="33">
        <f t="shared" si="16"/>
        <v>-335.5</v>
      </c>
      <c r="O43" s="33">
        <f t="shared" si="16"/>
        <v>-335.5</v>
      </c>
      <c r="P43" s="33">
        <f t="shared" si="16"/>
        <v>-335.5</v>
      </c>
      <c r="Q43" s="33">
        <f t="shared" si="16"/>
        <v>-335.5</v>
      </c>
      <c r="R43" s="33">
        <f t="shared" si="16"/>
        <v>-335.5</v>
      </c>
      <c r="S43" s="33">
        <f t="shared" si="16"/>
        <v>-335.5</v>
      </c>
      <c r="T43" s="33">
        <f t="shared" si="16"/>
        <v>-335.5</v>
      </c>
      <c r="U43" s="33">
        <f t="shared" si="16"/>
        <v>-335.5</v>
      </c>
      <c r="V43" s="33">
        <f t="shared" si="16"/>
        <v>-335.5</v>
      </c>
      <c r="W43" s="33">
        <f t="shared" si="16"/>
        <v>-335.5</v>
      </c>
      <c r="X43" s="33">
        <f t="shared" si="16"/>
        <v>-335.5</v>
      </c>
      <c r="Y43" s="33">
        <f t="shared" si="16"/>
        <v>-335.5</v>
      </c>
      <c r="Z43" s="33">
        <f t="shared" si="16"/>
        <v>-335.5</v>
      </c>
      <c r="AA43" s="33">
        <f t="shared" si="16"/>
        <v>-335.5</v>
      </c>
      <c r="AB43" s="33">
        <f t="shared" si="16"/>
        <v>-335.5</v>
      </c>
      <c r="AC43" s="33">
        <f t="shared" si="16"/>
        <v>-335.5</v>
      </c>
      <c r="AD43" s="33">
        <f t="shared" si="16"/>
        <v>-335.5</v>
      </c>
      <c r="AE43" s="33">
        <f t="shared" si="16"/>
        <v>-335.5</v>
      </c>
      <c r="AF43" s="33">
        <f t="shared" si="16"/>
        <v>-335.5</v>
      </c>
      <c r="AG43" s="33">
        <f t="shared" si="16"/>
        <v>-335.5</v>
      </c>
      <c r="AH43" s="33">
        <f t="shared" si="16"/>
        <v>-335.5</v>
      </c>
      <c r="AI43" s="33">
        <f t="shared" si="16"/>
        <v>-335.5</v>
      </c>
      <c r="AJ43" s="33">
        <f t="shared" si="16"/>
        <v>-335.5</v>
      </c>
      <c r="AK43" s="33">
        <f t="shared" si="16"/>
        <v>-335.5</v>
      </c>
      <c r="AL43" s="33">
        <f t="shared" si="16"/>
        <v>-335.5</v>
      </c>
      <c r="AM43" s="33">
        <f t="shared" si="16"/>
        <v>-335.5</v>
      </c>
      <c r="AN43" s="33">
        <f t="shared" si="16"/>
        <v>-335.5</v>
      </c>
      <c r="AO43" s="33">
        <f t="shared" si="16"/>
        <v>-335.5</v>
      </c>
      <c r="AP43" s="33">
        <f t="shared" si="16"/>
        <v>-335.5</v>
      </c>
      <c r="AQ43" s="33">
        <f t="shared" si="16"/>
        <v>-335.5</v>
      </c>
      <c r="AR43" s="33">
        <f t="shared" si="16"/>
        <v>-335.5</v>
      </c>
      <c r="AS43" s="33">
        <f t="shared" si="16"/>
        <v>-335.5</v>
      </c>
      <c r="AT43" s="33">
        <f t="shared" si="16"/>
        <v>-335.5</v>
      </c>
      <c r="AU43" s="33">
        <f t="shared" si="16"/>
        <v>-335.5</v>
      </c>
      <c r="AV43" s="33">
        <f t="shared" si="16"/>
        <v>-335.5</v>
      </c>
      <c r="AW43" s="33">
        <f t="shared" si="16"/>
        <v>-335.5</v>
      </c>
      <c r="AX43" s="33">
        <f t="shared" si="16"/>
        <v>-335.5</v>
      </c>
      <c r="AY43" s="33">
        <f t="shared" si="16"/>
        <v>-335.5</v>
      </c>
      <c r="AZ43" s="33">
        <f t="shared" si="16"/>
        <v>-335.5</v>
      </c>
      <c r="BA43" s="33">
        <f t="shared" si="16"/>
        <v>-335.5</v>
      </c>
      <c r="BB43" s="33">
        <f t="shared" si="16"/>
        <v>-335.5</v>
      </c>
      <c r="BC43" s="33">
        <f t="shared" si="16"/>
        <v>-335.5</v>
      </c>
      <c r="BD43" s="33">
        <f t="shared" si="16"/>
        <v>-335.5</v>
      </c>
      <c r="BE43" s="33">
        <f t="shared" si="16"/>
        <v>-335.5</v>
      </c>
      <c r="BF43" s="33">
        <f t="shared" si="16"/>
        <v>-335.5</v>
      </c>
      <c r="BG43" s="33">
        <f t="shared" si="16"/>
        <v>-335.5</v>
      </c>
      <c r="BH43" s="33">
        <f t="shared" si="16"/>
        <v>-335.5</v>
      </c>
      <c r="BI43" s="33">
        <f t="shared" si="16"/>
        <v>-335.5</v>
      </c>
      <c r="BJ43" s="33">
        <f t="shared" si="16"/>
        <v>-335.5</v>
      </c>
      <c r="BK43" s="33">
        <f t="shared" si="16"/>
        <v>-335.5</v>
      </c>
      <c r="BL43" s="33">
        <f t="shared" si="16"/>
        <v>-335.5</v>
      </c>
      <c r="BM43" s="33">
        <f t="shared" si="16"/>
        <v>-335.5</v>
      </c>
      <c r="BN43" s="33"/>
      <c r="BO43" s="33"/>
      <c r="BP43" s="33"/>
      <c r="BQ43" s="33"/>
      <c r="BR43" s="33"/>
      <c r="BS43" s="33"/>
    </row>
    <row r="44" spans="1:71" x14ac:dyDescent="0.35">
      <c r="C44" s="109"/>
    </row>
    <row r="45" spans="1:71" s="28" customFormat="1" x14ac:dyDescent="0.35">
      <c r="A45" s="4"/>
      <c r="B45" s="29" t="s">
        <v>123</v>
      </c>
      <c r="C45" s="108"/>
    </row>
    <row r="46" spans="1:71" s="23" customFormat="1" x14ac:dyDescent="0.35">
      <c r="A46" s="129"/>
      <c r="B46" s="27" t="s">
        <v>125</v>
      </c>
      <c r="C46" s="103">
        <f>SUM(E46:BM46)</f>
        <v>0</v>
      </c>
      <c r="D46" s="27"/>
      <c r="E46" s="23">
        <f>HLOOKUP($F$5, Scenarios!$C$7:$AD$42, MATCH(B46, Scenarios!$C$7:C44, FALSE), FALSE)</f>
        <v>0</v>
      </c>
    </row>
    <row r="47" spans="1:71" s="23" customFormat="1" x14ac:dyDescent="0.35">
      <c r="A47" s="129"/>
      <c r="B47" s="47" t="s">
        <v>126</v>
      </c>
      <c r="C47" s="103">
        <f>SUM(E47:BM47)</f>
        <v>60500</v>
      </c>
      <c r="D47" s="27"/>
      <c r="E47" s="23">
        <f>HLOOKUP($F$5, Scenarios!$C$7:$AD$42, MATCH(B47, Scenarios!$C$7:C45, FALSE), FALSE)</f>
        <v>60500</v>
      </c>
    </row>
    <row r="48" spans="1:71" s="23" customFormat="1" x14ac:dyDescent="0.35">
      <c r="A48" s="129"/>
      <c r="B48" s="26"/>
      <c r="C48" s="103"/>
      <c r="D48" s="27"/>
    </row>
    <row r="49" spans="1:71" x14ac:dyDescent="0.35">
      <c r="B49" s="4" t="s">
        <v>127</v>
      </c>
      <c r="C49" s="103">
        <f>SUM(E49:BM49)</f>
        <v>0</v>
      </c>
      <c r="E49" s="23">
        <f>IFERROR((HLOOKUP($F$5, Scenarios!$C$7:$AD$42, (MATCH(E7, Scenarios!$C$7:$C$42, FALSE)), FALSE)), 0)</f>
        <v>0</v>
      </c>
      <c r="F49" s="23">
        <f>IFERROR((HLOOKUP($F$5, Scenarios!$C$7:$AD$42, (MATCH(F7, Scenarios!$C$7:$C$42, FALSE)), FALSE)), 0)</f>
        <v>0</v>
      </c>
      <c r="G49" s="23">
        <f>IFERROR((HLOOKUP($F$5, Scenarios!$C$7:$AD$42, (MATCH(G7, Scenarios!$C$7:$C$42, FALSE)), FALSE)), 0)</f>
        <v>0</v>
      </c>
      <c r="H49" s="23">
        <f>IFERROR((HLOOKUP($F$5, Scenarios!$C$7:$AD$42, (MATCH(H7, Scenarios!$C$7:$C$42, FALSE)), FALSE)), 0)</f>
        <v>0</v>
      </c>
      <c r="I49" s="23">
        <f>IFERROR((HLOOKUP($F$5, Scenarios!$C$7:$AD$42, (MATCH(I7, Scenarios!$C$7:$C$42, FALSE)), FALSE)), 0)</f>
        <v>0</v>
      </c>
      <c r="J49" s="23">
        <f>IFERROR((HLOOKUP($F$5, Scenarios!$C$7:$AD$42, (MATCH(J7, Scenarios!$C$7:$C$42, FALSE)), FALSE)), 0)</f>
        <v>0</v>
      </c>
      <c r="K49" s="23">
        <f>IFERROR((HLOOKUP($F$5, Scenarios!$C$7:$AD$42, (MATCH(K7, Scenarios!$C$7:$C$42, FALSE)), FALSE)), 0)</f>
        <v>0</v>
      </c>
      <c r="L49" s="23">
        <f>IFERROR((HLOOKUP($F$5, Scenarios!$C$7:$AD$42, (MATCH(L7, Scenarios!$C$7:$C$42, FALSE)), FALSE)), 0)</f>
        <v>0</v>
      </c>
      <c r="M49" s="23">
        <f>IFERROR((HLOOKUP($F$5, Scenarios!$C$7:$AD$42, (MATCH(M7, Scenarios!$C$7:$C$42, FALSE)), FALSE)), 0)</f>
        <v>0</v>
      </c>
      <c r="N49" s="23">
        <f>IFERROR((HLOOKUP($F$5, Scenarios!$C$7:$AD$42, (MATCH(N7, Scenarios!$C$7:$C$42, FALSE)), FALSE)), 0)</f>
        <v>0</v>
      </c>
      <c r="O49" s="23">
        <f>IFERROR((HLOOKUP($F$5, Scenarios!$C$7:$AD$42, (MATCH(O7, Scenarios!$C$7:$C$42, FALSE)), FALSE)), 0)</f>
        <v>0</v>
      </c>
      <c r="P49" s="23">
        <f>IFERROR((HLOOKUP($F$5, Scenarios!$C$7:$AD$42, (MATCH(P7, Scenarios!$C$7:$C$42, FALSE)), FALSE)), 0)</f>
        <v>0</v>
      </c>
      <c r="Q49" s="23">
        <f>IFERROR((HLOOKUP($F$5, Scenarios!$C$7:$AD$42, (MATCH(Q7, Scenarios!$C$7:$C$42, FALSE)), FALSE)), 0)</f>
        <v>0</v>
      </c>
      <c r="R49" s="23">
        <f>IFERROR((HLOOKUP($F$5, Scenarios!$C$7:$AD$42, (MATCH(R7, Scenarios!$C$7:$C$42, FALSE)), FALSE)), 0)</f>
        <v>0</v>
      </c>
      <c r="S49" s="23">
        <f>IFERROR((HLOOKUP($F$5, Scenarios!$C$7:$AD$42, (MATCH(S7, Scenarios!$C$7:$C$42, FALSE)), FALSE)), 0)</f>
        <v>0</v>
      </c>
      <c r="T49" s="23">
        <f>IFERROR((HLOOKUP($F$5, Scenarios!$C$7:$AD$42, (MATCH(T7, Scenarios!$C$7:$C$42, FALSE)), FALSE)), 0)</f>
        <v>0</v>
      </c>
      <c r="U49" s="23">
        <f>IFERROR((HLOOKUP($F$5, Scenarios!$C$7:$AD$42, (MATCH(U7, Scenarios!$C$7:$C$42, FALSE)), FALSE)), 0)</f>
        <v>0</v>
      </c>
      <c r="V49" s="23">
        <f>IFERROR((HLOOKUP($F$5, Scenarios!$C$7:$AD$42, (MATCH(V7, Scenarios!$C$7:$C$42, FALSE)), FALSE)), 0)</f>
        <v>0</v>
      </c>
      <c r="W49" s="23">
        <f>IFERROR((HLOOKUP($F$5, Scenarios!$C$7:$AD$42, (MATCH(W7, Scenarios!$C$7:$C$42, FALSE)), FALSE)), 0)</f>
        <v>0</v>
      </c>
      <c r="X49" s="23">
        <f>IFERROR((HLOOKUP($F$5, Scenarios!$C$7:$AD$42, (MATCH(X7, Scenarios!$C$7:$C$42, FALSE)), FALSE)), 0)</f>
        <v>0</v>
      </c>
      <c r="Y49" s="23">
        <f>IFERROR((HLOOKUP($F$5, Scenarios!$C$7:$AD$42, (MATCH(Y7, Scenarios!$C$7:$C$42, FALSE)), FALSE)), 0)</f>
        <v>0</v>
      </c>
      <c r="Z49" s="23">
        <f>IFERROR((HLOOKUP($F$5, Scenarios!$C$7:$AD$42, (MATCH(Z7, Scenarios!$C$7:$C$42, FALSE)), FALSE)), 0)</f>
        <v>0</v>
      </c>
      <c r="AA49" s="23">
        <f>IFERROR((HLOOKUP($F$5, Scenarios!$C$7:$AD$42, (MATCH(AA7, Scenarios!$C$7:$C$42, FALSE)), FALSE)), 0)</f>
        <v>0</v>
      </c>
      <c r="AB49" s="23">
        <f>IFERROR((HLOOKUP($F$5, Scenarios!$C$7:$AD$42, (MATCH(AB7, Scenarios!$C$7:$C$42, FALSE)), FALSE)), 0)</f>
        <v>0</v>
      </c>
      <c r="AC49" s="23">
        <f>IFERROR((HLOOKUP($F$5, Scenarios!$C$7:$AD$42, (MATCH(AC7, Scenarios!$C$7:$C$42, FALSE)), FALSE)), 0)</f>
        <v>0</v>
      </c>
      <c r="AD49" s="23">
        <f>IFERROR((HLOOKUP($F$5, Scenarios!$C$7:$AD$42, (MATCH(AD7, Scenarios!$C$7:$C$42, FALSE)), FALSE)), 0)</f>
        <v>0</v>
      </c>
      <c r="AE49" s="23">
        <f>IFERROR((HLOOKUP($F$5, Scenarios!$C$7:$AD$42, (MATCH(AE7, Scenarios!$C$7:$C$42, FALSE)), FALSE)), 0)</f>
        <v>0</v>
      </c>
      <c r="AF49" s="23">
        <f>IFERROR((HLOOKUP($F$5, Scenarios!$C$7:$AD$42, (MATCH(AF7, Scenarios!$C$7:$C$42, FALSE)), FALSE)), 0)</f>
        <v>0</v>
      </c>
      <c r="AG49" s="23">
        <f>IFERROR((HLOOKUP($F$5, Scenarios!$C$7:$AD$42, (MATCH(AG7, Scenarios!$C$7:$C$42, FALSE)), FALSE)), 0)</f>
        <v>0</v>
      </c>
      <c r="AH49" s="23">
        <f>IFERROR((HLOOKUP($F$5, Scenarios!$C$7:$AD$42, (MATCH(AH7, Scenarios!$C$7:$C$42, FALSE)), FALSE)), 0)</f>
        <v>0</v>
      </c>
      <c r="AI49" s="23">
        <f>IFERROR((HLOOKUP($F$5, Scenarios!$C$7:$AD$42, (MATCH(AI7, Scenarios!$C$7:$C$42, FALSE)), FALSE)), 0)</f>
        <v>0</v>
      </c>
      <c r="AJ49" s="23">
        <f>IFERROR((HLOOKUP($F$5, Scenarios!$C$7:$AD$42, (MATCH(AJ7, Scenarios!$C$7:$C$42, FALSE)), FALSE)), 0)</f>
        <v>0</v>
      </c>
      <c r="AK49" s="23">
        <f>IFERROR((HLOOKUP($F$5, Scenarios!$C$7:$AD$42, (MATCH(AK7, Scenarios!$C$7:$C$42, FALSE)), FALSE)), 0)</f>
        <v>0</v>
      </c>
      <c r="AL49" s="23">
        <f>IFERROR((HLOOKUP($F$5, Scenarios!$C$7:$AD$42, (MATCH(AL7, Scenarios!$C$7:$C$42, FALSE)), FALSE)), 0)</f>
        <v>0</v>
      </c>
      <c r="AM49" s="23">
        <f>IFERROR((HLOOKUP($F$5, Scenarios!$C$7:$AD$42, (MATCH(AM7, Scenarios!$C$7:$C$42, FALSE)), FALSE)), 0)</f>
        <v>0</v>
      </c>
      <c r="AN49" s="23">
        <f>IFERROR((HLOOKUP($F$5, Scenarios!$C$7:$AD$42, (MATCH(AN7, Scenarios!$C$7:$C$42, FALSE)), FALSE)), 0)</f>
        <v>0</v>
      </c>
      <c r="AO49" s="23">
        <f>IFERROR((HLOOKUP($F$5, Scenarios!$C$7:$AD$42, (MATCH(AO7, Scenarios!$C$7:$C$42, FALSE)), FALSE)), 0)</f>
        <v>0</v>
      </c>
      <c r="AP49" s="23">
        <f>IFERROR((HLOOKUP($F$5, Scenarios!$C$7:$AD$42, (MATCH(AP7, Scenarios!$C$7:$C$42, FALSE)), FALSE)), 0)</f>
        <v>0</v>
      </c>
      <c r="AQ49" s="23">
        <f>IFERROR((HLOOKUP($F$5, Scenarios!$C$7:$AD$42, (MATCH(AQ7, Scenarios!$C$7:$C$42, FALSE)), FALSE)), 0)</f>
        <v>0</v>
      </c>
      <c r="AR49" s="23">
        <f>IFERROR((HLOOKUP($F$5, Scenarios!$C$7:$AD$42, (MATCH(AR7, Scenarios!$C$7:$C$42, FALSE)), FALSE)), 0)</f>
        <v>0</v>
      </c>
      <c r="AS49" s="23">
        <f>IFERROR((HLOOKUP($F$5, Scenarios!$C$7:$AD$42, (MATCH(AS7, Scenarios!$C$7:$C$42, FALSE)), FALSE)), 0)</f>
        <v>0</v>
      </c>
      <c r="AT49" s="23">
        <f>IFERROR((HLOOKUP($F$5, Scenarios!$C$7:$AD$42, (MATCH(AT7, Scenarios!$C$7:$C$42, FALSE)), FALSE)), 0)</f>
        <v>0</v>
      </c>
      <c r="AU49" s="23">
        <f>IFERROR((HLOOKUP($F$5, Scenarios!$C$7:$AD$42, (MATCH(AU7, Scenarios!$C$7:$C$42, FALSE)), FALSE)), 0)</f>
        <v>0</v>
      </c>
      <c r="AV49" s="23">
        <f>IFERROR((HLOOKUP($F$5, Scenarios!$C$7:$AD$42, (MATCH(AV7, Scenarios!$C$7:$C$42, FALSE)), FALSE)), 0)</f>
        <v>0</v>
      </c>
      <c r="AW49" s="23">
        <f>IFERROR((HLOOKUP($F$5, Scenarios!$C$7:$AD$42, (MATCH(AW7, Scenarios!$C$7:$C$42, FALSE)), FALSE)), 0)</f>
        <v>0</v>
      </c>
      <c r="AX49" s="23">
        <f>IFERROR((HLOOKUP($F$5, Scenarios!$C$7:$AD$42, (MATCH(AX7, Scenarios!$C$7:$C$42, FALSE)), FALSE)), 0)</f>
        <v>0</v>
      </c>
      <c r="AY49" s="23">
        <f>IFERROR((HLOOKUP($F$5, Scenarios!$C$7:$AD$42, (MATCH(AY7, Scenarios!$C$7:$C$42, FALSE)), FALSE)), 0)</f>
        <v>0</v>
      </c>
      <c r="AZ49" s="23">
        <f>IFERROR((HLOOKUP($F$5, Scenarios!$C$7:$AD$42, (MATCH(AZ7, Scenarios!$C$7:$C$42, FALSE)), FALSE)), 0)</f>
        <v>0</v>
      </c>
      <c r="BA49" s="23">
        <f>IFERROR((HLOOKUP($F$5, Scenarios!$C$7:$AD$42, (MATCH(BA7, Scenarios!$C$7:$C$42, FALSE)), FALSE)), 0)</f>
        <v>0</v>
      </c>
      <c r="BB49" s="23">
        <f>IFERROR((HLOOKUP($F$5, Scenarios!$C$7:$AD$42, (MATCH(BB7, Scenarios!$C$7:$C$42, FALSE)), FALSE)), 0)</f>
        <v>0</v>
      </c>
      <c r="BC49" s="23">
        <f>IFERROR((HLOOKUP($F$5, Scenarios!$C$7:$AD$42, (MATCH(BC7, Scenarios!$C$7:$C$42, FALSE)), FALSE)), 0)</f>
        <v>0</v>
      </c>
      <c r="BD49" s="23">
        <f>IFERROR((HLOOKUP($F$5, Scenarios!$C$7:$AD$42, (MATCH(BD7, Scenarios!$C$7:$C$42, FALSE)), FALSE)), 0)</f>
        <v>0</v>
      </c>
      <c r="BE49" s="23">
        <f>IFERROR((HLOOKUP($F$5, Scenarios!$C$7:$AD$42, (MATCH(BE7, Scenarios!$C$7:$C$42, FALSE)), FALSE)), 0)</f>
        <v>0</v>
      </c>
      <c r="BF49" s="23">
        <f>IFERROR((HLOOKUP($F$5, Scenarios!$C$7:$AD$42, (MATCH(BF7, Scenarios!$C$7:$C$42, FALSE)), FALSE)), 0)</f>
        <v>0</v>
      </c>
      <c r="BG49" s="23">
        <f>IFERROR((HLOOKUP($F$5, Scenarios!$C$7:$AD$42, (MATCH(BG7, Scenarios!$C$7:$C$42, FALSE)), FALSE)), 0)</f>
        <v>0</v>
      </c>
      <c r="BH49" s="23">
        <f>IFERROR((HLOOKUP($F$5, Scenarios!$C$7:$AD$42, (MATCH(BH7, Scenarios!$C$7:$C$42, FALSE)), FALSE)), 0)</f>
        <v>0</v>
      </c>
      <c r="BI49" s="23">
        <f>IFERROR((HLOOKUP($F$5, Scenarios!$C$7:$AD$42, (MATCH(BI7, Scenarios!$C$7:$C$42, FALSE)), FALSE)), 0)</f>
        <v>0</v>
      </c>
      <c r="BJ49" s="23">
        <f>IFERROR((HLOOKUP($F$5, Scenarios!$C$7:$AD$42, (MATCH(BJ7, Scenarios!$C$7:$C$42, FALSE)), FALSE)), 0)</f>
        <v>0</v>
      </c>
      <c r="BK49" s="23">
        <f>IFERROR((HLOOKUP($F$5, Scenarios!$C$7:$AD$42, (MATCH(BK7, Scenarios!$C$7:$C$42, FALSE)), FALSE)), 0)</f>
        <v>0</v>
      </c>
      <c r="BL49" s="23">
        <f>IFERROR((HLOOKUP($F$5, Scenarios!$C$7:$AD$42, (MATCH(BL7, Scenarios!$C$7:$C$42, FALSE)), FALSE)), 0)</f>
        <v>0</v>
      </c>
      <c r="BM49" s="23">
        <f>IFERROR((HLOOKUP($F$5, Scenarios!$C$7:$AD$42, (MATCH(BM7, Scenarios!$C$7:$C$42, FALSE)), FALSE)), 0)</f>
        <v>0</v>
      </c>
      <c r="BN49" s="23"/>
      <c r="BO49" s="23"/>
      <c r="BP49" s="23"/>
      <c r="BQ49" s="23"/>
      <c r="BR49" s="23"/>
      <c r="BS49" s="23"/>
    </row>
    <row r="50" spans="1:71" s="23" customFormat="1" x14ac:dyDescent="0.35">
      <c r="A50" s="129"/>
      <c r="B50" s="26"/>
      <c r="C50" s="103"/>
      <c r="D50" s="27"/>
    </row>
    <row r="51" spans="1:71" s="9" customFormat="1" ht="11.25" x14ac:dyDescent="0.3">
      <c r="B51" s="9" t="s">
        <v>128</v>
      </c>
      <c r="C51" s="103">
        <f>SUM(E51:BM51)</f>
        <v>-60500</v>
      </c>
      <c r="E51" s="33">
        <f t="shared" ref="E51:AJ51" si="17">-SUM(E46:E50)</f>
        <v>-60500</v>
      </c>
      <c r="F51" s="33">
        <f t="shared" si="17"/>
        <v>0</v>
      </c>
      <c r="G51" s="33">
        <f t="shared" si="17"/>
        <v>0</v>
      </c>
      <c r="H51" s="33">
        <f t="shared" si="17"/>
        <v>0</v>
      </c>
      <c r="I51" s="33">
        <f t="shared" si="17"/>
        <v>0</v>
      </c>
      <c r="J51" s="33">
        <f t="shared" si="17"/>
        <v>0</v>
      </c>
      <c r="K51" s="33">
        <f t="shared" si="17"/>
        <v>0</v>
      </c>
      <c r="L51" s="33">
        <f t="shared" si="17"/>
        <v>0</v>
      </c>
      <c r="M51" s="33">
        <f t="shared" si="17"/>
        <v>0</v>
      </c>
      <c r="N51" s="33">
        <f t="shared" si="17"/>
        <v>0</v>
      </c>
      <c r="O51" s="33">
        <f t="shared" si="17"/>
        <v>0</v>
      </c>
      <c r="P51" s="33">
        <f t="shared" si="17"/>
        <v>0</v>
      </c>
      <c r="Q51" s="33">
        <f t="shared" si="17"/>
        <v>0</v>
      </c>
      <c r="R51" s="33">
        <f t="shared" si="17"/>
        <v>0</v>
      </c>
      <c r="S51" s="33">
        <f t="shared" si="17"/>
        <v>0</v>
      </c>
      <c r="T51" s="33">
        <f t="shared" si="17"/>
        <v>0</v>
      </c>
      <c r="U51" s="33">
        <f t="shared" si="17"/>
        <v>0</v>
      </c>
      <c r="V51" s="33">
        <f t="shared" si="17"/>
        <v>0</v>
      </c>
      <c r="W51" s="33">
        <f t="shared" si="17"/>
        <v>0</v>
      </c>
      <c r="X51" s="33">
        <f t="shared" si="17"/>
        <v>0</v>
      </c>
      <c r="Y51" s="33">
        <f t="shared" si="17"/>
        <v>0</v>
      </c>
      <c r="Z51" s="33">
        <f t="shared" si="17"/>
        <v>0</v>
      </c>
      <c r="AA51" s="33">
        <f t="shared" si="17"/>
        <v>0</v>
      </c>
      <c r="AB51" s="33">
        <f t="shared" si="17"/>
        <v>0</v>
      </c>
      <c r="AC51" s="33">
        <f t="shared" si="17"/>
        <v>0</v>
      </c>
      <c r="AD51" s="33">
        <f t="shared" si="17"/>
        <v>0</v>
      </c>
      <c r="AE51" s="33">
        <f t="shared" si="17"/>
        <v>0</v>
      </c>
      <c r="AF51" s="33">
        <f t="shared" si="17"/>
        <v>0</v>
      </c>
      <c r="AG51" s="33">
        <f t="shared" si="17"/>
        <v>0</v>
      </c>
      <c r="AH51" s="33">
        <f t="shared" si="17"/>
        <v>0</v>
      </c>
      <c r="AI51" s="33">
        <f t="shared" si="17"/>
        <v>0</v>
      </c>
      <c r="AJ51" s="33">
        <f t="shared" si="17"/>
        <v>0</v>
      </c>
      <c r="AK51" s="33">
        <f t="shared" ref="AK51:BM51" si="18">-SUM(AK46:AK50)</f>
        <v>0</v>
      </c>
      <c r="AL51" s="33">
        <f t="shared" si="18"/>
        <v>0</v>
      </c>
      <c r="AM51" s="33">
        <f t="shared" si="18"/>
        <v>0</v>
      </c>
      <c r="AN51" s="33">
        <f t="shared" si="18"/>
        <v>0</v>
      </c>
      <c r="AO51" s="33">
        <f t="shared" si="18"/>
        <v>0</v>
      </c>
      <c r="AP51" s="33">
        <f t="shared" si="18"/>
        <v>0</v>
      </c>
      <c r="AQ51" s="33">
        <f t="shared" si="18"/>
        <v>0</v>
      </c>
      <c r="AR51" s="33">
        <f t="shared" si="18"/>
        <v>0</v>
      </c>
      <c r="AS51" s="33">
        <f t="shared" si="18"/>
        <v>0</v>
      </c>
      <c r="AT51" s="33">
        <f t="shared" si="18"/>
        <v>0</v>
      </c>
      <c r="AU51" s="33">
        <f t="shared" si="18"/>
        <v>0</v>
      </c>
      <c r="AV51" s="33">
        <f t="shared" si="18"/>
        <v>0</v>
      </c>
      <c r="AW51" s="33">
        <f t="shared" si="18"/>
        <v>0</v>
      </c>
      <c r="AX51" s="33">
        <f t="shared" si="18"/>
        <v>0</v>
      </c>
      <c r="AY51" s="33">
        <f t="shared" si="18"/>
        <v>0</v>
      </c>
      <c r="AZ51" s="33">
        <f t="shared" si="18"/>
        <v>0</v>
      </c>
      <c r="BA51" s="33">
        <f t="shared" si="18"/>
        <v>0</v>
      </c>
      <c r="BB51" s="33">
        <f t="shared" si="18"/>
        <v>0</v>
      </c>
      <c r="BC51" s="33">
        <f t="shared" si="18"/>
        <v>0</v>
      </c>
      <c r="BD51" s="33">
        <f t="shared" si="18"/>
        <v>0</v>
      </c>
      <c r="BE51" s="33">
        <f t="shared" si="18"/>
        <v>0</v>
      </c>
      <c r="BF51" s="33">
        <f t="shared" si="18"/>
        <v>0</v>
      </c>
      <c r="BG51" s="33">
        <f t="shared" si="18"/>
        <v>0</v>
      </c>
      <c r="BH51" s="33">
        <f t="shared" si="18"/>
        <v>0</v>
      </c>
      <c r="BI51" s="33">
        <f t="shared" si="18"/>
        <v>0</v>
      </c>
      <c r="BJ51" s="33">
        <f t="shared" si="18"/>
        <v>0</v>
      </c>
      <c r="BK51" s="33">
        <f t="shared" si="18"/>
        <v>0</v>
      </c>
      <c r="BL51" s="33">
        <f t="shared" si="18"/>
        <v>0</v>
      </c>
      <c r="BM51" s="33">
        <f t="shared" si="18"/>
        <v>0</v>
      </c>
    </row>
    <row r="52" spans="1:71" s="9" customFormat="1" ht="11.25" x14ac:dyDescent="0.3">
      <c r="C52" s="10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71" s="28" customFormat="1" x14ac:dyDescent="0.35">
      <c r="A53" s="4"/>
      <c r="B53" s="29" t="s">
        <v>129</v>
      </c>
      <c r="C53" s="108"/>
    </row>
    <row r="54" spans="1:71" x14ac:dyDescent="0.35">
      <c r="B54" s="4" t="s">
        <v>130</v>
      </c>
      <c r="C54" s="103">
        <f>SUM(E54:BM54)</f>
        <v>0</v>
      </c>
      <c r="E54" s="40">
        <v>0</v>
      </c>
    </row>
    <row r="55" spans="1:71" x14ac:dyDescent="0.35">
      <c r="B55" s="47" t="s">
        <v>131</v>
      </c>
      <c r="C55" s="109"/>
      <c r="E55" s="4">
        <f>IFERROR(HLOOKUP(B55, 'Lookups references'!$M$7:P13, MATCH('Projections - Twiggs office 2'!#REF!, 'Lookups references'!$M$7:M13, FALSE), FALSE),0)</f>
        <v>0</v>
      </c>
      <c r="F55" s="5">
        <f>E55*(1+Scenarios!$Q$32)</f>
        <v>0</v>
      </c>
      <c r="G55" s="5">
        <f>F55*(1+Scenarios!$Q$32)</f>
        <v>0</v>
      </c>
      <c r="H55" s="5">
        <f>G55*(1+Scenarios!$Q$32)</f>
        <v>0</v>
      </c>
      <c r="I55" s="5">
        <f>H55*(1+Scenarios!$Q$32)</f>
        <v>0</v>
      </c>
      <c r="J55" s="5">
        <f>I55*(1+Scenarios!$Q$32)</f>
        <v>0</v>
      </c>
      <c r="K55" s="5">
        <f>J55*(1+Scenarios!$Q$32)</f>
        <v>0</v>
      </c>
      <c r="L55" s="5">
        <f>K55*(1+Scenarios!$Q$32)</f>
        <v>0</v>
      </c>
      <c r="M55" s="5">
        <f>L55*(1+Scenarios!$Q$32)</f>
        <v>0</v>
      </c>
      <c r="N55" s="5">
        <f>M55*(1+Scenarios!$Q$32)</f>
        <v>0</v>
      </c>
      <c r="O55" s="5">
        <f>N55*(1+Scenarios!$Q$32)</f>
        <v>0</v>
      </c>
      <c r="P55" s="5">
        <f>O55*(1+Scenarios!$Q$32)</f>
        <v>0</v>
      </c>
      <c r="Q55" s="5">
        <f>P55*(1+Scenarios!$Q$32)</f>
        <v>0</v>
      </c>
      <c r="R55" s="5">
        <f>Q55*(1+Scenarios!$Q$32)</f>
        <v>0</v>
      </c>
      <c r="S55" s="5">
        <f>R55*(1+Scenarios!$Q$32)</f>
        <v>0</v>
      </c>
      <c r="T55" s="5">
        <f>S55*(1+Scenarios!$Q$32)</f>
        <v>0</v>
      </c>
      <c r="U55" s="5">
        <f>T55*(1+Scenarios!$Q$32)</f>
        <v>0</v>
      </c>
      <c r="V55" s="5">
        <f>U55*(1+Scenarios!$Q$32)</f>
        <v>0</v>
      </c>
      <c r="W55" s="5">
        <f>V55*(1+Scenarios!$Q$32)</f>
        <v>0</v>
      </c>
      <c r="X55" s="5">
        <f>W55*(1+Scenarios!$Q$32)</f>
        <v>0</v>
      </c>
      <c r="Y55" s="5">
        <f>X55*(1+Scenarios!$Q$32)</f>
        <v>0</v>
      </c>
      <c r="Z55" s="5">
        <f>Y55*(1+Scenarios!$Q$32)</f>
        <v>0</v>
      </c>
      <c r="AA55" s="5">
        <f>Z55*(1+Scenarios!$Q$32)</f>
        <v>0</v>
      </c>
      <c r="AB55" s="5">
        <f>AA55*(1+Scenarios!$Q$32)</f>
        <v>0</v>
      </c>
      <c r="AC55" s="5">
        <f>AB55*(1+Scenarios!$Q$32)</f>
        <v>0</v>
      </c>
      <c r="AD55" s="5">
        <f>AC55*(1+Scenarios!$Q$32)</f>
        <v>0</v>
      </c>
      <c r="AE55" s="5">
        <f>AD55*(1+Scenarios!$Q$32)</f>
        <v>0</v>
      </c>
      <c r="AF55" s="5">
        <f>AE55*(1+Scenarios!$Q$32)</f>
        <v>0</v>
      </c>
      <c r="AG55" s="5">
        <f>AF55*(1+Scenarios!$Q$32)</f>
        <v>0</v>
      </c>
      <c r="AH55" s="5">
        <f>AG55*(1+Scenarios!$Q$32)</f>
        <v>0</v>
      </c>
      <c r="AI55" s="5">
        <f>AH55*(1+Scenarios!$Q$32)</f>
        <v>0</v>
      </c>
      <c r="AJ55" s="5">
        <f>AI55*(1+Scenarios!$Q$32)</f>
        <v>0</v>
      </c>
      <c r="AK55" s="5">
        <f>AJ55*(1+Scenarios!$Q$32)</f>
        <v>0</v>
      </c>
      <c r="AL55" s="5">
        <f>AK55*(1+Scenarios!$Q$32)</f>
        <v>0</v>
      </c>
      <c r="AM55" s="5">
        <f>AL55*(1+Scenarios!$Q$32)</f>
        <v>0</v>
      </c>
      <c r="AN55" s="5">
        <f>AM55*(1+Scenarios!$Q$32)</f>
        <v>0</v>
      </c>
      <c r="AO55" s="5">
        <f>AN55*(1+Scenarios!$Q$32)</f>
        <v>0</v>
      </c>
      <c r="AP55" s="5">
        <f>AO55*(1+Scenarios!$Q$32)</f>
        <v>0</v>
      </c>
      <c r="AQ55" s="5">
        <f>AP55*(1+Scenarios!$Q$32)</f>
        <v>0</v>
      </c>
      <c r="AR55" s="5">
        <f>AQ55*(1+Scenarios!$Q$32)</f>
        <v>0</v>
      </c>
      <c r="AS55" s="5">
        <f>AR55*(1+Scenarios!$Q$32)</f>
        <v>0</v>
      </c>
      <c r="AT55" s="5">
        <f>AS55*(1+Scenarios!$Q$32)</f>
        <v>0</v>
      </c>
      <c r="AU55" s="5">
        <f>AT55*(1+Scenarios!$Q$32)</f>
        <v>0</v>
      </c>
      <c r="AV55" s="5">
        <f>AU55*(1+Scenarios!$Q$32)</f>
        <v>0</v>
      </c>
      <c r="AW55" s="5">
        <f>AV55*(1+Scenarios!$Q$32)</f>
        <v>0</v>
      </c>
      <c r="AX55" s="5">
        <f>AW55*(1+Scenarios!$Q$32)</f>
        <v>0</v>
      </c>
      <c r="AY55" s="5">
        <f>AX55*(1+Scenarios!$Q$32)</f>
        <v>0</v>
      </c>
      <c r="AZ55" s="5">
        <f>AY55*(1+Scenarios!$Q$32)</f>
        <v>0</v>
      </c>
      <c r="BA55" s="5">
        <f>AZ55*(1+Scenarios!$Q$32)</f>
        <v>0</v>
      </c>
      <c r="BB55" s="5">
        <f>BA55*(1+Scenarios!$Q$32)</f>
        <v>0</v>
      </c>
      <c r="BC55" s="5">
        <f>BB55*(1+Scenarios!$Q$32)</f>
        <v>0</v>
      </c>
      <c r="BD55" s="5">
        <f>BC55*(1+Scenarios!$Q$32)</f>
        <v>0</v>
      </c>
      <c r="BE55" s="5">
        <f>BD55*(1+Scenarios!$Q$32)</f>
        <v>0</v>
      </c>
      <c r="BF55" s="5">
        <f>BE55*(1+Scenarios!$Q$32)</f>
        <v>0</v>
      </c>
      <c r="BG55" s="5">
        <f>BF55*(1+Scenarios!$Q$32)</f>
        <v>0</v>
      </c>
      <c r="BH55" s="5">
        <f>BG55*(1+Scenarios!$Q$32)</f>
        <v>0</v>
      </c>
      <c r="BI55" s="5">
        <f>BH55*(1+Scenarios!$Q$32)</f>
        <v>0</v>
      </c>
      <c r="BJ55" s="5">
        <f>BI55*(1+Scenarios!$Q$32)</f>
        <v>0</v>
      </c>
      <c r="BK55" s="5">
        <f>BJ55*(1+Scenarios!$Q$32)</f>
        <v>0</v>
      </c>
      <c r="BL55" s="5">
        <f>BK55*(1+Scenarios!$Q$32)</f>
        <v>0</v>
      </c>
      <c r="BM55" s="5">
        <f>BL55*(1+Scenarios!$Q$32)</f>
        <v>0</v>
      </c>
    </row>
    <row r="56" spans="1:71" x14ac:dyDescent="0.35">
      <c r="B56" s="47" t="s">
        <v>132</v>
      </c>
      <c r="C56" s="103"/>
      <c r="E56" s="4">
        <f>IFERROR(HLOOKUP($B$56, 'Lookups references'!$M$7:P14, MATCH('Projections - Twiggs office 2'!#REF!, 'Lookups references'!$M$7:$M$14, FALSE), FALSE),0)</f>
        <v>0</v>
      </c>
      <c r="F56" s="4">
        <f>IFERROR(HLOOKUP($B$56, 'Lookups references'!$M$7:Q14, MATCH('Projections - Twiggs office 2'!#REF!, 'Lookups references'!$M$7:$M$14, FALSE), FALSE),0)</f>
        <v>0</v>
      </c>
      <c r="G56" s="4">
        <f>IFERROR(HLOOKUP($B$56, 'Lookups references'!$M$7:R14, MATCH('Projections - Twiggs office 2'!#REF!, 'Lookups references'!$M$7:$M$14, FALSE), FALSE),0)</f>
        <v>0</v>
      </c>
      <c r="H56" s="4">
        <f>IFERROR(HLOOKUP($B$56, 'Lookups references'!$M$7:S14, MATCH('Projections - Twiggs office 2'!#REF!, 'Lookups references'!$M$7:$M$14, FALSE), FALSE),0)</f>
        <v>0</v>
      </c>
      <c r="I56" s="4">
        <f>IFERROR(HLOOKUP($B$56, 'Lookups references'!$M$7:T14, MATCH('Projections - Twiggs office 2'!#REF!, 'Lookups references'!$M$7:$M$14, FALSE), FALSE),0)</f>
        <v>0</v>
      </c>
      <c r="J56" s="4">
        <f>IFERROR(HLOOKUP($B$56, 'Lookups references'!$M$7:U14, MATCH('Projections - Twiggs office 2'!#REF!, 'Lookups references'!$M$7:$M$14, FALSE), FALSE),0)</f>
        <v>0</v>
      </c>
      <c r="K56" s="4">
        <f>IFERROR(HLOOKUP($B$56, 'Lookups references'!$M$7:V14, MATCH('Projections - Twiggs office 2'!#REF!, 'Lookups references'!$M$7:$M$14, FALSE), FALSE),0)</f>
        <v>0</v>
      </c>
      <c r="L56" s="4">
        <f>IFERROR(HLOOKUP($B$56, 'Lookups references'!$M$7:W14, MATCH('Projections - Twiggs office 2'!#REF!, 'Lookups references'!$M$7:$M$14, FALSE), FALSE),0)</f>
        <v>0</v>
      </c>
      <c r="M56" s="4">
        <f>IFERROR(HLOOKUP($B$56, 'Lookups references'!$M$7:X14, MATCH('Projections - Twiggs office 2'!#REF!, 'Lookups references'!$M$7:$M$14, FALSE), FALSE),0)</f>
        <v>0</v>
      </c>
      <c r="N56" s="4">
        <f>IFERROR(HLOOKUP($B$56, 'Lookups references'!$M$7:Y14, MATCH('Projections - Twiggs office 2'!#REF!, 'Lookups references'!$M$7:$M$14, FALSE), FALSE),0)</f>
        <v>0</v>
      </c>
      <c r="O56" s="4">
        <f>IFERROR(HLOOKUP($B$56, 'Lookups references'!$M$7:Z14, MATCH('Projections - Twiggs office 2'!#REF!, 'Lookups references'!$M$7:$M$14, FALSE), FALSE),0)</f>
        <v>0</v>
      </c>
      <c r="P56" s="4">
        <f>IFERROR(HLOOKUP($B$56, 'Lookups references'!$M$7:AA14, MATCH('Projections - Twiggs office 2'!#REF!, 'Lookups references'!$M$7:$M$14, FALSE), FALSE),0)</f>
        <v>0</v>
      </c>
      <c r="Q56" s="4">
        <f>IFERROR(HLOOKUP($B$56, 'Lookups references'!$M$7:AB14, MATCH('Projections - Twiggs office 2'!#REF!, 'Lookups references'!$M$7:$M$14, FALSE), FALSE),0)</f>
        <v>0</v>
      </c>
      <c r="R56" s="4">
        <f>IFERROR(HLOOKUP($B$56, 'Lookups references'!$M$7:AC14, MATCH('Projections - Twiggs office 2'!#REF!, 'Lookups references'!$M$7:$M$14, FALSE), FALSE),0)</f>
        <v>0</v>
      </c>
      <c r="S56" s="4">
        <f>IFERROR(HLOOKUP($B$56, 'Lookups references'!$M$7:AD14, MATCH('Projections - Twiggs office 2'!#REF!, 'Lookups references'!$M$7:$M$14, FALSE), FALSE),0)</f>
        <v>0</v>
      </c>
      <c r="T56" s="4">
        <f>IFERROR(HLOOKUP($B$56, 'Lookups references'!$M$7:AE14, MATCH('Projections - Twiggs office 2'!#REF!, 'Lookups references'!$M$7:$M$14, FALSE), FALSE),0)</f>
        <v>0</v>
      </c>
      <c r="U56" s="4">
        <f>IFERROR(HLOOKUP($B$56, 'Lookups references'!$M$7:AF14, MATCH('Projections - Twiggs office 2'!#REF!, 'Lookups references'!$M$7:$M$14, FALSE), FALSE),0)</f>
        <v>0</v>
      </c>
      <c r="V56" s="4">
        <f>IFERROR(HLOOKUP($B$56, 'Lookups references'!$M$7:AG14, MATCH('Projections - Twiggs office 2'!#REF!, 'Lookups references'!$M$7:$M$14, FALSE), FALSE),0)</f>
        <v>0</v>
      </c>
      <c r="W56" s="4">
        <f>IFERROR(HLOOKUP($B$56, 'Lookups references'!$M$7:AH14, MATCH('Projections - Twiggs office 2'!#REF!, 'Lookups references'!$M$7:$M$14, FALSE), FALSE),0)</f>
        <v>0</v>
      </c>
      <c r="X56" s="4">
        <f>IFERROR(HLOOKUP($B$56, 'Lookups references'!$M$7:AI14, MATCH('Projections - Twiggs office 2'!#REF!, 'Lookups references'!$M$7:$M$14, FALSE), FALSE),0)</f>
        <v>0</v>
      </c>
      <c r="Y56" s="4">
        <f>IFERROR(HLOOKUP($B$56, 'Lookups references'!$M$7:AJ14, MATCH('Projections - Twiggs office 2'!#REF!, 'Lookups references'!$M$7:$M$14, FALSE), FALSE),0)</f>
        <v>0</v>
      </c>
      <c r="Z56" s="4">
        <f>IFERROR(HLOOKUP($B$56, 'Lookups references'!$M$7:AK14, MATCH('Projections - Twiggs office 2'!#REF!, 'Lookups references'!$M$7:$M$14, FALSE), FALSE),0)</f>
        <v>0</v>
      </c>
      <c r="AA56" s="4">
        <f>IFERROR(HLOOKUP($B$56, 'Lookups references'!$M$7:AL14, MATCH('Projections - Twiggs office 2'!#REF!, 'Lookups references'!$M$7:$M$14, FALSE), FALSE),0)</f>
        <v>0</v>
      </c>
      <c r="AB56" s="4">
        <f>IFERROR(HLOOKUP($B$56, 'Lookups references'!$M$7:AM14, MATCH('Projections - Twiggs office 2'!#REF!, 'Lookups references'!$M$7:$M$14, FALSE), FALSE),0)</f>
        <v>0</v>
      </c>
      <c r="AC56" s="4">
        <f>IFERROR(HLOOKUP($B$56, 'Lookups references'!$M$7:AN14, MATCH('Projections - Twiggs office 2'!#REF!, 'Lookups references'!$M$7:$M$14, FALSE), FALSE),0)</f>
        <v>0</v>
      </c>
      <c r="AD56" s="4">
        <f>IFERROR(HLOOKUP($B$56, 'Lookups references'!$M$7:AO14, MATCH('Projections - Twiggs office 2'!#REF!, 'Lookups references'!$M$7:$M$14, FALSE), FALSE),0)</f>
        <v>0</v>
      </c>
      <c r="AE56" s="4">
        <f>IFERROR(HLOOKUP($B$56, 'Lookups references'!$M$7:AP14, MATCH('Projections - Twiggs office 2'!#REF!, 'Lookups references'!$M$7:$M$14, FALSE), FALSE),0)</f>
        <v>0</v>
      </c>
      <c r="AF56" s="4">
        <f>IFERROR(HLOOKUP($B$56, 'Lookups references'!$M$7:AQ14, MATCH('Projections - Twiggs office 2'!#REF!, 'Lookups references'!$M$7:$M$14, FALSE), FALSE),0)</f>
        <v>0</v>
      </c>
      <c r="AG56" s="4">
        <f>IFERROR(HLOOKUP($B$56, 'Lookups references'!$M$7:AR14, MATCH('Projections - Twiggs office 2'!#REF!, 'Lookups references'!$M$7:$M$14, FALSE), FALSE),0)</f>
        <v>0</v>
      </c>
      <c r="AH56" s="4">
        <f>IFERROR(HLOOKUP($B$56, 'Lookups references'!$M$7:AS14, MATCH('Projections - Twiggs office 2'!#REF!, 'Lookups references'!$M$7:$M$14, FALSE), FALSE),0)</f>
        <v>0</v>
      </c>
      <c r="AI56" s="4">
        <f>IFERROR(HLOOKUP($B$56, 'Lookups references'!$M$7:AT14, MATCH('Projections - Twiggs office 2'!#REF!, 'Lookups references'!$M$7:$M$14, FALSE), FALSE),0)</f>
        <v>0</v>
      </c>
      <c r="AJ56" s="4">
        <f>IFERROR(HLOOKUP($B$56, 'Lookups references'!$M$7:AU14, MATCH('Projections - Twiggs office 2'!#REF!, 'Lookups references'!$M$7:$M$14, FALSE), FALSE),0)</f>
        <v>0</v>
      </c>
      <c r="AK56" s="4">
        <f>IFERROR(HLOOKUP($B$56, 'Lookups references'!$M$7:AV14, MATCH('Projections - Twiggs office 2'!#REF!, 'Lookups references'!$M$7:$M$14, FALSE), FALSE),0)</f>
        <v>0</v>
      </c>
      <c r="AL56" s="4">
        <f>IFERROR(HLOOKUP($B$56, 'Lookups references'!$M$7:AW14, MATCH('Projections - Twiggs office 2'!#REF!, 'Lookups references'!$M$7:$M$14, FALSE), FALSE),0)</f>
        <v>0</v>
      </c>
      <c r="AM56" s="4">
        <f>IFERROR(HLOOKUP($B$56, 'Lookups references'!$M$7:AX14, MATCH('Projections - Twiggs office 2'!#REF!, 'Lookups references'!$M$7:$M$14, FALSE), FALSE),0)</f>
        <v>0</v>
      </c>
      <c r="AN56" s="4">
        <f>IFERROR(HLOOKUP($B$56, 'Lookups references'!$M$7:AY14, MATCH('Projections - Twiggs office 2'!#REF!, 'Lookups references'!$M$7:$M$14, FALSE), FALSE),0)</f>
        <v>0</v>
      </c>
      <c r="AO56" s="4">
        <f>IFERROR(HLOOKUP($B$56, 'Lookups references'!$M$7:AZ14, MATCH('Projections - Twiggs office 2'!#REF!, 'Lookups references'!$M$7:$M$14, FALSE), FALSE),0)</f>
        <v>0</v>
      </c>
      <c r="AP56" s="4">
        <f>IFERROR(HLOOKUP($B$56, 'Lookups references'!$M$7:BA14, MATCH('Projections - Twiggs office 2'!#REF!, 'Lookups references'!$M$7:$M$14, FALSE), FALSE),0)</f>
        <v>0</v>
      </c>
      <c r="AQ56" s="4">
        <f>IFERROR(HLOOKUP($B$56, 'Lookups references'!$M$7:BB14, MATCH('Projections - Twiggs office 2'!#REF!, 'Lookups references'!$M$7:$M$14, FALSE), FALSE),0)</f>
        <v>0</v>
      </c>
      <c r="AR56" s="4">
        <f>IFERROR(HLOOKUP($B$56, 'Lookups references'!$M$7:BC14, MATCH('Projections - Twiggs office 2'!#REF!, 'Lookups references'!$M$7:$M$14, FALSE), FALSE),0)</f>
        <v>0</v>
      </c>
      <c r="AS56" s="4">
        <f>IFERROR(HLOOKUP($B$56, 'Lookups references'!$M$7:BD14, MATCH('Projections - Twiggs office 2'!#REF!, 'Lookups references'!$M$7:$M$14, FALSE), FALSE),0)</f>
        <v>0</v>
      </c>
      <c r="AT56" s="4">
        <f>IFERROR(HLOOKUP($B$56, 'Lookups references'!$M$7:BE14, MATCH('Projections - Twiggs office 2'!#REF!, 'Lookups references'!$M$7:$M$14, FALSE), FALSE),0)</f>
        <v>0</v>
      </c>
      <c r="AU56" s="4">
        <f>IFERROR(HLOOKUP($B$56, 'Lookups references'!$M$7:BF14, MATCH('Projections - Twiggs office 2'!#REF!, 'Lookups references'!$M$7:$M$14, FALSE), FALSE),0)</f>
        <v>0</v>
      </c>
      <c r="AV56" s="4">
        <f>IFERROR(HLOOKUP($B$56, 'Lookups references'!$M$7:BG14, MATCH('Projections - Twiggs office 2'!#REF!, 'Lookups references'!$M$7:$M$14, FALSE), FALSE),0)</f>
        <v>0</v>
      </c>
      <c r="AW56" s="4">
        <f>IFERROR(HLOOKUP($B$56, 'Lookups references'!$M$7:BH14, MATCH('Projections - Twiggs office 2'!#REF!, 'Lookups references'!$M$7:$M$14, FALSE), FALSE),0)</f>
        <v>0</v>
      </c>
      <c r="AX56" s="4">
        <f>IFERROR(HLOOKUP($B$56, 'Lookups references'!$M$7:BI14, MATCH('Projections - Twiggs office 2'!#REF!, 'Lookups references'!$M$7:$M$14, FALSE), FALSE),0)</f>
        <v>0</v>
      </c>
      <c r="AY56" s="4">
        <f>IFERROR(HLOOKUP($B$56, 'Lookups references'!$M$7:BJ14, MATCH('Projections - Twiggs office 2'!#REF!, 'Lookups references'!$M$7:$M$14, FALSE), FALSE),0)</f>
        <v>0</v>
      </c>
      <c r="AZ56" s="4">
        <f>IFERROR(HLOOKUP($B$56, 'Lookups references'!$M$7:BK14, MATCH('Projections - Twiggs office 2'!#REF!, 'Lookups references'!$M$7:$M$14, FALSE), FALSE),0)</f>
        <v>0</v>
      </c>
      <c r="BA56" s="4">
        <f>IFERROR(HLOOKUP($B$56, 'Lookups references'!$M$7:BL14, MATCH('Projections - Twiggs office 2'!#REF!, 'Lookups references'!$M$7:$M$14, FALSE), FALSE),0)</f>
        <v>0</v>
      </c>
      <c r="BB56" s="4">
        <f>IFERROR(HLOOKUP($B$56, 'Lookups references'!$M$7:BM14, MATCH('Projections - Twiggs office 2'!#REF!, 'Lookups references'!$M$7:$M$14, FALSE), FALSE),0)</f>
        <v>0</v>
      </c>
      <c r="BC56" s="4">
        <f>IFERROR(HLOOKUP($B$56, 'Lookups references'!$M$7:BN14, MATCH('Projections - Twiggs office 2'!#REF!, 'Lookups references'!$M$7:$M$14, FALSE), FALSE),0)</f>
        <v>0</v>
      </c>
      <c r="BD56" s="4">
        <f>IFERROR(HLOOKUP($B$56, 'Lookups references'!$M$7:BO14, MATCH('Projections - Twiggs office 2'!#REF!, 'Lookups references'!$M$7:$M$14, FALSE), FALSE),0)</f>
        <v>0</v>
      </c>
      <c r="BE56" s="4">
        <f>IFERROR(HLOOKUP($B$56, 'Lookups references'!$M$7:BP14, MATCH('Projections - Twiggs office 2'!#REF!, 'Lookups references'!$M$7:$M$14, FALSE), FALSE),0)</f>
        <v>0</v>
      </c>
      <c r="BF56" s="4">
        <f>IFERROR(HLOOKUP($B$56, 'Lookups references'!$M$7:BQ14, MATCH('Projections - Twiggs office 2'!#REF!, 'Lookups references'!$M$7:$M$14, FALSE), FALSE),0)</f>
        <v>0</v>
      </c>
      <c r="BG56" s="4">
        <f>IFERROR(HLOOKUP($B$56, 'Lookups references'!$M$7:BR14, MATCH('Projections - Twiggs office 2'!#REF!, 'Lookups references'!$M$7:$M$14, FALSE), FALSE),0)</f>
        <v>0</v>
      </c>
      <c r="BH56" s="4">
        <f>IFERROR(HLOOKUP($B$56, 'Lookups references'!$M$7:BS14, MATCH('Projections - Twiggs office 2'!#REF!, 'Lookups references'!$M$7:$M$14, FALSE), FALSE),0)</f>
        <v>0</v>
      </c>
      <c r="BI56" s="4">
        <f>IFERROR(HLOOKUP($B$56, 'Lookups references'!$M$7:BT14, MATCH('Projections - Twiggs office 2'!#REF!, 'Lookups references'!$M$7:$M$14, FALSE), FALSE),0)</f>
        <v>0</v>
      </c>
      <c r="BJ56" s="4">
        <f>IFERROR(HLOOKUP($B$56, 'Lookups references'!$M$7:BU14, MATCH('Projections - Twiggs office 2'!#REF!, 'Lookups references'!$M$7:$M$14, FALSE), FALSE),0)</f>
        <v>0</v>
      </c>
      <c r="BK56" s="4">
        <f>IFERROR(HLOOKUP($B$56, 'Lookups references'!$M$7:BV14, MATCH('Projections - Twiggs office 2'!#REF!, 'Lookups references'!$M$7:$M$14, FALSE), FALSE),0)</f>
        <v>0</v>
      </c>
      <c r="BL56" s="4">
        <f>IFERROR(HLOOKUP($B$56, 'Lookups references'!$M$7:BW14, MATCH('Projections - Twiggs office 2'!#REF!, 'Lookups references'!$M$7:$M$14, FALSE), FALSE),0)</f>
        <v>0</v>
      </c>
      <c r="BM56" s="4">
        <f>IFERROR(HLOOKUP($B$56, 'Lookups references'!$M$7:BX14, MATCH('Projections - Twiggs office 2'!#REF!, 'Lookups references'!$M$7:$M$14, FALSE), FALSE),0)</f>
        <v>0</v>
      </c>
    </row>
    <row r="57" spans="1:71" s="64" customFormat="1" x14ac:dyDescent="0.35">
      <c r="B57" s="65" t="s">
        <v>133</v>
      </c>
      <c r="C57" s="103">
        <f>SUM(E57:BM57)</f>
        <v>0</v>
      </c>
      <c r="E57" s="64">
        <f t="shared" ref="E57:AJ57" si="19">IF(E7&lt;E56, E55*E17*1000/100, 0)</f>
        <v>0</v>
      </c>
      <c r="F57" s="64">
        <f t="shared" si="19"/>
        <v>0</v>
      </c>
      <c r="G57" s="64">
        <f t="shared" si="19"/>
        <v>0</v>
      </c>
      <c r="H57" s="64">
        <f t="shared" si="19"/>
        <v>0</v>
      </c>
      <c r="I57" s="64">
        <f t="shared" si="19"/>
        <v>0</v>
      </c>
      <c r="J57" s="64">
        <f t="shared" si="19"/>
        <v>0</v>
      </c>
      <c r="K57" s="64">
        <f t="shared" si="19"/>
        <v>0</v>
      </c>
      <c r="L57" s="64">
        <f t="shared" si="19"/>
        <v>0</v>
      </c>
      <c r="M57" s="64">
        <f t="shared" si="19"/>
        <v>0</v>
      </c>
      <c r="N57" s="64">
        <f t="shared" si="19"/>
        <v>0</v>
      </c>
      <c r="O57" s="64">
        <f t="shared" si="19"/>
        <v>0</v>
      </c>
      <c r="P57" s="64">
        <f t="shared" si="19"/>
        <v>0</v>
      </c>
      <c r="Q57" s="64">
        <f t="shared" si="19"/>
        <v>0</v>
      </c>
      <c r="R57" s="64">
        <f t="shared" si="19"/>
        <v>0</v>
      </c>
      <c r="S57" s="64">
        <f t="shared" si="19"/>
        <v>0</v>
      </c>
      <c r="T57" s="64">
        <f t="shared" si="19"/>
        <v>0</v>
      </c>
      <c r="U57" s="64">
        <f t="shared" si="19"/>
        <v>0</v>
      </c>
      <c r="V57" s="64">
        <f t="shared" si="19"/>
        <v>0</v>
      </c>
      <c r="W57" s="64">
        <f t="shared" si="19"/>
        <v>0</v>
      </c>
      <c r="X57" s="64">
        <f t="shared" si="19"/>
        <v>0</v>
      </c>
      <c r="Y57" s="64">
        <f t="shared" si="19"/>
        <v>0</v>
      </c>
      <c r="Z57" s="64">
        <f t="shared" si="19"/>
        <v>0</v>
      </c>
      <c r="AA57" s="64">
        <f t="shared" si="19"/>
        <v>0</v>
      </c>
      <c r="AB57" s="64">
        <f t="shared" si="19"/>
        <v>0</v>
      </c>
      <c r="AC57" s="64">
        <f t="shared" si="19"/>
        <v>0</v>
      </c>
      <c r="AD57" s="64">
        <f t="shared" si="19"/>
        <v>0</v>
      </c>
      <c r="AE57" s="64">
        <f t="shared" si="19"/>
        <v>0</v>
      </c>
      <c r="AF57" s="64">
        <f t="shared" si="19"/>
        <v>0</v>
      </c>
      <c r="AG57" s="64">
        <f t="shared" si="19"/>
        <v>0</v>
      </c>
      <c r="AH57" s="64">
        <f t="shared" si="19"/>
        <v>0</v>
      </c>
      <c r="AI57" s="64">
        <f t="shared" si="19"/>
        <v>0</v>
      </c>
      <c r="AJ57" s="64">
        <f t="shared" si="19"/>
        <v>0</v>
      </c>
      <c r="AK57" s="64">
        <f t="shared" ref="AK57:BM57" si="20">IF(AK7&lt;AK56, AK55*AK17*1000/100, 0)</f>
        <v>0</v>
      </c>
      <c r="AL57" s="64">
        <f t="shared" si="20"/>
        <v>0</v>
      </c>
      <c r="AM57" s="64">
        <f t="shared" si="20"/>
        <v>0</v>
      </c>
      <c r="AN57" s="64">
        <f t="shared" si="20"/>
        <v>0</v>
      </c>
      <c r="AO57" s="64">
        <f t="shared" si="20"/>
        <v>0</v>
      </c>
      <c r="AP57" s="64">
        <f t="shared" si="20"/>
        <v>0</v>
      </c>
      <c r="AQ57" s="64">
        <f t="shared" si="20"/>
        <v>0</v>
      </c>
      <c r="AR57" s="64">
        <f t="shared" si="20"/>
        <v>0</v>
      </c>
      <c r="AS57" s="64">
        <f t="shared" si="20"/>
        <v>0</v>
      </c>
      <c r="AT57" s="64">
        <f t="shared" si="20"/>
        <v>0</v>
      </c>
      <c r="AU57" s="64">
        <f t="shared" si="20"/>
        <v>0</v>
      </c>
      <c r="AV57" s="64">
        <f t="shared" si="20"/>
        <v>0</v>
      </c>
      <c r="AW57" s="64">
        <f t="shared" si="20"/>
        <v>0</v>
      </c>
      <c r="AX57" s="64">
        <f t="shared" si="20"/>
        <v>0</v>
      </c>
      <c r="AY57" s="64">
        <f t="shared" si="20"/>
        <v>0</v>
      </c>
      <c r="AZ57" s="64">
        <f t="shared" si="20"/>
        <v>0</v>
      </c>
      <c r="BA57" s="64">
        <f t="shared" si="20"/>
        <v>0</v>
      </c>
      <c r="BB57" s="64">
        <f t="shared" si="20"/>
        <v>0</v>
      </c>
      <c r="BC57" s="64">
        <f t="shared" si="20"/>
        <v>0</v>
      </c>
      <c r="BD57" s="64">
        <f t="shared" si="20"/>
        <v>0</v>
      </c>
      <c r="BE57" s="64">
        <f t="shared" si="20"/>
        <v>0</v>
      </c>
      <c r="BF57" s="64">
        <f t="shared" si="20"/>
        <v>0</v>
      </c>
      <c r="BG57" s="64">
        <f t="shared" si="20"/>
        <v>0</v>
      </c>
      <c r="BH57" s="64">
        <f t="shared" si="20"/>
        <v>0</v>
      </c>
      <c r="BI57" s="64">
        <f t="shared" si="20"/>
        <v>0</v>
      </c>
      <c r="BJ57" s="64">
        <f t="shared" si="20"/>
        <v>0</v>
      </c>
      <c r="BK57" s="64">
        <f t="shared" si="20"/>
        <v>0</v>
      </c>
      <c r="BL57" s="64">
        <f t="shared" si="20"/>
        <v>0</v>
      </c>
      <c r="BM57" s="64">
        <f t="shared" si="20"/>
        <v>0</v>
      </c>
    </row>
    <row r="58" spans="1:71" x14ac:dyDescent="0.35">
      <c r="C58" s="109"/>
    </row>
    <row r="59" spans="1:71" x14ac:dyDescent="0.35">
      <c r="B59" s="5"/>
      <c r="C59" s="107"/>
      <c r="D59" s="5"/>
      <c r="E59" s="5"/>
      <c r="F59" s="5"/>
      <c r="G59" s="5"/>
      <c r="H59" s="5"/>
      <c r="I59" s="5"/>
    </row>
    <row r="60" spans="1:71" x14ac:dyDescent="0.35">
      <c r="C60" s="109"/>
    </row>
  </sheetData>
  <mergeCells count="1">
    <mergeCell ref="F5:H5"/>
  </mergeCells>
  <conditionalFormatting sqref="F34:BN34">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5653D710-96CF-437F-BF61-09DC1A6C3273}">
          <x14:formula1>
            <xm:f>Scenarios!#REF!</xm:f>
          </x14:formula1>
          <xm:sqref>F5:H5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53617-672B-4C7B-837D-2A6B785D4020}">
  <sheetPr codeName="Sheet21">
    <tabColor theme="0" tint="-0.249977111117893"/>
  </sheetPr>
  <dimension ref="A4:BS60"/>
  <sheetViews>
    <sheetView topLeftCell="A4" zoomScale="85" zoomScaleNormal="85" workbookViewId="0">
      <selection activeCell="G49" sqref="G49"/>
    </sheetView>
  </sheetViews>
  <sheetFormatPr defaultColWidth="8.6875" defaultRowHeight="12" x14ac:dyDescent="0.35"/>
  <cols>
    <col min="1" max="1" width="10.625" style="4" customWidth="1"/>
    <col min="2" max="2" width="38.87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146</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298008</v>
      </c>
      <c r="E10" s="24">
        <f>IFERROR(E36+E43+E51+E54, 0)</f>
        <v>-81672</v>
      </c>
      <c r="F10" s="24">
        <f t="shared" ref="F10:AK10" si="4">IFERROR(F36+F43+F51, 0)</f>
        <v>6328</v>
      </c>
      <c r="G10" s="24">
        <f t="shared" si="4"/>
        <v>6328</v>
      </c>
      <c r="H10" s="24">
        <f t="shared" si="4"/>
        <v>6328</v>
      </c>
      <c r="I10" s="24">
        <f t="shared" si="4"/>
        <v>6328</v>
      </c>
      <c r="J10" s="24">
        <f t="shared" si="4"/>
        <v>6328</v>
      </c>
      <c r="K10" s="24">
        <f t="shared" si="4"/>
        <v>6328</v>
      </c>
      <c r="L10" s="24">
        <f t="shared" si="4"/>
        <v>6328</v>
      </c>
      <c r="M10" s="24">
        <f t="shared" si="4"/>
        <v>6328</v>
      </c>
      <c r="N10" s="24">
        <f t="shared" si="4"/>
        <v>6328</v>
      </c>
      <c r="O10" s="24">
        <f t="shared" si="4"/>
        <v>6328</v>
      </c>
      <c r="P10" s="24">
        <f t="shared" si="4"/>
        <v>6328</v>
      </c>
      <c r="Q10" s="24">
        <f t="shared" si="4"/>
        <v>6328</v>
      </c>
      <c r="R10" s="24">
        <f t="shared" si="4"/>
        <v>6328</v>
      </c>
      <c r="S10" s="24">
        <f t="shared" si="4"/>
        <v>6328</v>
      </c>
      <c r="T10" s="24">
        <f t="shared" si="4"/>
        <v>6328</v>
      </c>
      <c r="U10" s="24">
        <f t="shared" si="4"/>
        <v>6328</v>
      </c>
      <c r="V10" s="24">
        <f t="shared" si="4"/>
        <v>6328</v>
      </c>
      <c r="W10" s="24">
        <f t="shared" si="4"/>
        <v>6328</v>
      </c>
      <c r="X10" s="24">
        <f t="shared" si="4"/>
        <v>6328</v>
      </c>
      <c r="Y10" s="24">
        <f t="shared" si="4"/>
        <v>6328</v>
      </c>
      <c r="Z10" s="24">
        <f t="shared" si="4"/>
        <v>6328</v>
      </c>
      <c r="AA10" s="24">
        <f t="shared" si="4"/>
        <v>6328</v>
      </c>
      <c r="AB10" s="24">
        <f t="shared" si="4"/>
        <v>6328</v>
      </c>
      <c r="AC10" s="24">
        <f t="shared" si="4"/>
        <v>6328</v>
      </c>
      <c r="AD10" s="24">
        <f t="shared" si="4"/>
        <v>6328</v>
      </c>
      <c r="AE10" s="24">
        <f t="shared" si="4"/>
        <v>6328</v>
      </c>
      <c r="AF10" s="24">
        <f t="shared" si="4"/>
        <v>6328</v>
      </c>
      <c r="AG10" s="24">
        <f t="shared" si="4"/>
        <v>6328</v>
      </c>
      <c r="AH10" s="24">
        <f t="shared" si="4"/>
        <v>6328</v>
      </c>
      <c r="AI10" s="24">
        <f t="shared" si="4"/>
        <v>6328</v>
      </c>
      <c r="AJ10" s="24">
        <f t="shared" si="4"/>
        <v>6328</v>
      </c>
      <c r="AK10" s="24">
        <f t="shared" si="4"/>
        <v>6328</v>
      </c>
      <c r="AL10" s="24">
        <f t="shared" ref="AL10:BM10" si="5">IFERROR(AL36+AL43+AL51, 0)</f>
        <v>6328</v>
      </c>
      <c r="AM10" s="24">
        <f t="shared" si="5"/>
        <v>6328</v>
      </c>
      <c r="AN10" s="24">
        <f t="shared" si="5"/>
        <v>6328</v>
      </c>
      <c r="AO10" s="24">
        <f t="shared" si="5"/>
        <v>6328</v>
      </c>
      <c r="AP10" s="24">
        <f t="shared" si="5"/>
        <v>6328</v>
      </c>
      <c r="AQ10" s="24">
        <f t="shared" si="5"/>
        <v>6328</v>
      </c>
      <c r="AR10" s="24">
        <f t="shared" si="5"/>
        <v>6328</v>
      </c>
      <c r="AS10" s="24">
        <f t="shared" si="5"/>
        <v>6328</v>
      </c>
      <c r="AT10" s="24">
        <f t="shared" si="5"/>
        <v>6328</v>
      </c>
      <c r="AU10" s="24">
        <f t="shared" si="5"/>
        <v>6328</v>
      </c>
      <c r="AV10" s="24">
        <f t="shared" si="5"/>
        <v>6328</v>
      </c>
      <c r="AW10" s="24">
        <f t="shared" si="5"/>
        <v>6328</v>
      </c>
      <c r="AX10" s="24">
        <f t="shared" si="5"/>
        <v>6328</v>
      </c>
      <c r="AY10" s="24">
        <f t="shared" si="5"/>
        <v>6328</v>
      </c>
      <c r="AZ10" s="24">
        <f t="shared" si="5"/>
        <v>6328</v>
      </c>
      <c r="BA10" s="24">
        <f t="shared" si="5"/>
        <v>6328</v>
      </c>
      <c r="BB10" s="24">
        <f t="shared" si="5"/>
        <v>6328</v>
      </c>
      <c r="BC10" s="24">
        <f t="shared" si="5"/>
        <v>6328</v>
      </c>
      <c r="BD10" s="24">
        <f t="shared" si="5"/>
        <v>6328</v>
      </c>
      <c r="BE10" s="24">
        <f t="shared" si="5"/>
        <v>6328</v>
      </c>
      <c r="BF10" s="24">
        <f t="shared" si="5"/>
        <v>6328</v>
      </c>
      <c r="BG10" s="24">
        <f t="shared" si="5"/>
        <v>6328</v>
      </c>
      <c r="BH10" s="24">
        <f t="shared" si="5"/>
        <v>6328</v>
      </c>
      <c r="BI10" s="24">
        <f t="shared" si="5"/>
        <v>6328</v>
      </c>
      <c r="BJ10" s="24">
        <f t="shared" si="5"/>
        <v>6328</v>
      </c>
      <c r="BK10" s="24">
        <f t="shared" si="5"/>
        <v>6328</v>
      </c>
      <c r="BL10" s="24">
        <f t="shared" si="5"/>
        <v>6328</v>
      </c>
      <c r="BM10" s="24">
        <f t="shared" si="5"/>
        <v>6328</v>
      </c>
    </row>
    <row r="11" spans="1:71" s="125" customFormat="1" x14ac:dyDescent="0.35">
      <c r="A11" s="22"/>
      <c r="B11" s="125" t="s">
        <v>93</v>
      </c>
      <c r="C11" s="126"/>
      <c r="E11" s="123">
        <f>IFERROR(E10+C11, 0)</f>
        <v>-81672</v>
      </c>
      <c r="F11" s="123">
        <f>IFERROR(F10+E11, 0)</f>
        <v>-75344</v>
      </c>
      <c r="G11" s="123">
        <f>IFERROR(G10+F11, 0)</f>
        <v>-69016</v>
      </c>
      <c r="H11" s="123">
        <f>IFERROR(H10+G11, 0)</f>
        <v>-62688</v>
      </c>
      <c r="I11" s="123">
        <f t="shared" ref="I11:BM11" si="6">IFERROR(I10+H11, 0)</f>
        <v>-56360</v>
      </c>
      <c r="J11" s="123">
        <f t="shared" si="6"/>
        <v>-50032</v>
      </c>
      <c r="K11" s="123">
        <f t="shared" si="6"/>
        <v>-43704</v>
      </c>
      <c r="L11" s="123">
        <f t="shared" si="6"/>
        <v>-37376</v>
      </c>
      <c r="M11" s="123">
        <f t="shared" si="6"/>
        <v>-31048</v>
      </c>
      <c r="N11" s="123">
        <f t="shared" si="6"/>
        <v>-24720</v>
      </c>
      <c r="O11" s="123">
        <f t="shared" si="6"/>
        <v>-18392</v>
      </c>
      <c r="P11" s="123">
        <f t="shared" si="6"/>
        <v>-12064</v>
      </c>
      <c r="Q11" s="123">
        <f t="shared" si="6"/>
        <v>-5736</v>
      </c>
      <c r="R11" s="123">
        <f t="shared" si="6"/>
        <v>592</v>
      </c>
      <c r="S11" s="123">
        <f t="shared" si="6"/>
        <v>6920</v>
      </c>
      <c r="T11" s="123">
        <f t="shared" si="6"/>
        <v>13248</v>
      </c>
      <c r="U11" s="123">
        <f t="shared" si="6"/>
        <v>19576</v>
      </c>
      <c r="V11" s="123">
        <f t="shared" si="6"/>
        <v>25904</v>
      </c>
      <c r="W11" s="123">
        <f t="shared" si="6"/>
        <v>32232</v>
      </c>
      <c r="X11" s="123">
        <f t="shared" si="6"/>
        <v>38560</v>
      </c>
      <c r="Y11" s="123">
        <f t="shared" si="6"/>
        <v>44888</v>
      </c>
      <c r="Z11" s="123">
        <f t="shared" si="6"/>
        <v>51216</v>
      </c>
      <c r="AA11" s="123">
        <f t="shared" si="6"/>
        <v>57544</v>
      </c>
      <c r="AB11" s="123">
        <f t="shared" si="6"/>
        <v>63872</v>
      </c>
      <c r="AC11" s="123">
        <f t="shared" si="6"/>
        <v>70200</v>
      </c>
      <c r="AD11" s="123">
        <f t="shared" si="6"/>
        <v>76528</v>
      </c>
      <c r="AE11" s="123">
        <f t="shared" si="6"/>
        <v>82856</v>
      </c>
      <c r="AF11" s="123">
        <f t="shared" si="6"/>
        <v>89184</v>
      </c>
      <c r="AG11" s="123">
        <f t="shared" si="6"/>
        <v>95512</v>
      </c>
      <c r="AH11" s="123">
        <f t="shared" si="6"/>
        <v>101840</v>
      </c>
      <c r="AI11" s="123">
        <f t="shared" si="6"/>
        <v>108168</v>
      </c>
      <c r="AJ11" s="123">
        <f t="shared" si="6"/>
        <v>114496</v>
      </c>
      <c r="AK11" s="123">
        <f t="shared" si="6"/>
        <v>120824</v>
      </c>
      <c r="AL11" s="123">
        <f t="shared" si="6"/>
        <v>127152</v>
      </c>
      <c r="AM11" s="123">
        <f t="shared" si="6"/>
        <v>133480</v>
      </c>
      <c r="AN11" s="123">
        <f t="shared" si="6"/>
        <v>139808</v>
      </c>
      <c r="AO11" s="123">
        <f t="shared" si="6"/>
        <v>146136</v>
      </c>
      <c r="AP11" s="123">
        <f t="shared" si="6"/>
        <v>152464</v>
      </c>
      <c r="AQ11" s="123">
        <f t="shared" si="6"/>
        <v>158792</v>
      </c>
      <c r="AR11" s="123">
        <f t="shared" si="6"/>
        <v>165120</v>
      </c>
      <c r="AS11" s="123">
        <f t="shared" si="6"/>
        <v>171448</v>
      </c>
      <c r="AT11" s="123">
        <f t="shared" si="6"/>
        <v>177776</v>
      </c>
      <c r="AU11" s="123">
        <f t="shared" si="6"/>
        <v>184104</v>
      </c>
      <c r="AV11" s="123">
        <f t="shared" si="6"/>
        <v>190432</v>
      </c>
      <c r="AW11" s="123">
        <f t="shared" si="6"/>
        <v>196760</v>
      </c>
      <c r="AX11" s="123">
        <f t="shared" si="6"/>
        <v>203088</v>
      </c>
      <c r="AY11" s="123">
        <f t="shared" si="6"/>
        <v>209416</v>
      </c>
      <c r="AZ11" s="123">
        <f t="shared" si="6"/>
        <v>215744</v>
      </c>
      <c r="BA11" s="123">
        <f t="shared" si="6"/>
        <v>222072</v>
      </c>
      <c r="BB11" s="123">
        <f t="shared" si="6"/>
        <v>228400</v>
      </c>
      <c r="BC11" s="123">
        <f t="shared" si="6"/>
        <v>234728</v>
      </c>
      <c r="BD11" s="123">
        <f t="shared" si="6"/>
        <v>241056</v>
      </c>
      <c r="BE11" s="123">
        <f t="shared" si="6"/>
        <v>247384</v>
      </c>
      <c r="BF11" s="123">
        <f t="shared" si="6"/>
        <v>253712</v>
      </c>
      <c r="BG11" s="123">
        <f t="shared" si="6"/>
        <v>260040</v>
      </c>
      <c r="BH11" s="123">
        <f t="shared" si="6"/>
        <v>266368</v>
      </c>
      <c r="BI11" s="123">
        <f t="shared" si="6"/>
        <v>272696</v>
      </c>
      <c r="BJ11" s="123">
        <f t="shared" si="6"/>
        <v>279024</v>
      </c>
      <c r="BK11" s="123">
        <f t="shared" si="6"/>
        <v>285352</v>
      </c>
      <c r="BL11" s="123">
        <f t="shared" si="6"/>
        <v>291680</v>
      </c>
      <c r="BM11" s="123">
        <f t="shared" si="6"/>
        <v>298008</v>
      </c>
      <c r="BN11" s="123"/>
      <c r="BO11" s="123"/>
      <c r="BP11" s="123"/>
      <c r="BQ11" s="123"/>
      <c r="BR11" s="123"/>
      <c r="BS11" s="123"/>
    </row>
    <row r="12" spans="1:71" s="41" customFormat="1" x14ac:dyDescent="0.35">
      <c r="B12" s="41" t="s">
        <v>94</v>
      </c>
      <c r="C12" s="104">
        <f>SUM(E12:BM12)</f>
        <v>-0.22582033498104792</v>
      </c>
      <c r="F12" s="42">
        <f>IRR(E10:F10,0)</f>
        <v>-0.92251934567538441</v>
      </c>
      <c r="G12" s="42">
        <f>IRR(E10:G10,0)</f>
        <v>-0.68022325656176741</v>
      </c>
      <c r="H12" s="42">
        <f>IRR(E10:H10,0)</f>
        <v>-0.48290771951060874</v>
      </c>
      <c r="I12" s="42">
        <f>IRR(E10:I10,0)</f>
        <v>-0.34597012703541907</v>
      </c>
      <c r="J12" s="42">
        <f>IRR(E10:J10,0)</f>
        <v>-0.25082593006391873</v>
      </c>
      <c r="K12" s="42">
        <f>IRR(E10:K10,0)</f>
        <v>-0.18294384096748084</v>
      </c>
      <c r="L12" s="42">
        <f>IRR(E10:L10,0)</f>
        <v>-0.1331056848972112</v>
      </c>
      <c r="M12" s="42">
        <f>IRR(E10:M10,0)</f>
        <v>-9.5554712813294307E-2</v>
      </c>
      <c r="N12" s="42">
        <f>IRR(E10:N10,0)</f>
        <v>-6.6619225069468491E-2</v>
      </c>
      <c r="O12" s="42">
        <f>IRR(E10:O10,0)</f>
        <v>-4.3888982240701035E-2</v>
      </c>
      <c r="P12" s="42">
        <f>IRR(E10:P10,0)</f>
        <v>-2.5735577041711477E-2</v>
      </c>
      <c r="Q12" s="42">
        <f>IRR(E10:Q10,0)</f>
        <v>-1.1029127866014288E-2</v>
      </c>
      <c r="R12" s="42">
        <f>IRR(E10:R10,0)</f>
        <v>1.0333663058954556E-3</v>
      </c>
      <c r="S12" s="42">
        <f>IRR(E10:S10,0)</f>
        <v>1.1034935610230612E-2</v>
      </c>
      <c r="T12" s="42">
        <f>IRR(E10:T10,0)</f>
        <v>1.9407043407598135E-2</v>
      </c>
      <c r="U12" s="42">
        <f>IRR(E10:U10,0)</f>
        <v>2.6474465771751055E-2</v>
      </c>
      <c r="V12" s="42">
        <f>IRR(E10:V10,0)</f>
        <v>3.248542284392042E-2</v>
      </c>
      <c r="W12" s="42">
        <f>IRR(E10:W10,0)</f>
        <v>3.7632237948630909E-2</v>
      </c>
      <c r="X12" s="42">
        <f>IRR(E10:X10,0)</f>
        <v>4.2065775579888109E-2</v>
      </c>
      <c r="Y12" s="42">
        <f>IRR(E10:Y10,0)</f>
        <v>4.5905708796835309E-2</v>
      </c>
      <c r="Z12" s="42">
        <f>IRR(E10:Z10,0)</f>
        <v>4.9247937584869561E-2</v>
      </c>
      <c r="AA12" s="42">
        <f>IRR(E10:AA10,0)</f>
        <v>5.2170027089362803E-2</v>
      </c>
      <c r="AB12" s="42">
        <f>IRR(E10:AB10,0)</f>
        <v>5.473524764269877E-2</v>
      </c>
      <c r="AC12" s="42">
        <f>IRR(E10:AC10,0)</f>
        <v>5.6995612985335953E-2</v>
      </c>
      <c r="AD12" s="42">
        <f>IRR(E10:AD10,0)</f>
        <v>5.8994190983775896E-2</v>
      </c>
      <c r="AE12" s="42">
        <f>IRR(E10:AE10,0)</f>
        <v>6.0766879434826393E-2</v>
      </c>
      <c r="AF12" s="42">
        <f>IRR(E10:AF10,0)</f>
        <v>6.2343784008173975E-2</v>
      </c>
      <c r="AG12" s="42">
        <f>IRR(E10:AG10,0)</f>
        <v>6.3750297084641971E-2</v>
      </c>
      <c r="AH12" s="42">
        <f>IRR(E10:AH10,0)</f>
        <v>6.500794948605515E-2</v>
      </c>
      <c r="AI12" s="111">
        <f>IRR(E10:AI10,1000)</f>
        <v>6.6135088156071831E-2</v>
      </c>
      <c r="AJ12" s="111">
        <f>IRR(E10:AJ10,0)</f>
        <v>6.7147419292027832E-2</v>
      </c>
      <c r="AK12" s="111">
        <f>IRR(E10:AK10,0)</f>
        <v>6.805844661979088E-2</v>
      </c>
      <c r="AL12" s="111">
        <f>IRR(E10:AL10,0)</f>
        <v>6.8879827320089015E-2</v>
      </c>
      <c r="AM12" s="111">
        <f>IRR(E10:AM10,0)</f>
        <v>6.9621662824798758E-2</v>
      </c>
      <c r="AN12" s="42">
        <f>IRR(E10:AN10,0)</f>
        <v>7.0292737749080958E-2</v>
      </c>
      <c r="AO12" s="42">
        <f>IRR(E10:AO10,0)</f>
        <v>7.090071726147551E-2</v>
      </c>
      <c r="AP12" s="42">
        <f>IRR(E10:AP10,0)</f>
        <v>7.1452310946779063E-2</v>
      </c>
      <c r="AQ12" s="42">
        <f>IRR(E10:AQ10,0)</f>
        <v>7.1953409501659849E-2</v>
      </c>
      <c r="AR12" s="42">
        <f>IRR(E10:AR10,0)</f>
        <v>7.2409199284568126E-2</v>
      </c>
      <c r="AS12" s="42">
        <f>IRR(E10:AS10,0)</f>
        <v>7.2824258720959101E-2</v>
      </c>
      <c r="AT12" s="42">
        <f>IRR(E10:AT10,0)</f>
        <v>7.3202639769756717E-2</v>
      </c>
      <c r="AU12" s="42">
        <f>IRR(E10:AU10,0)</f>
        <v>7.3547937033723088E-2</v>
      </c>
      <c r="AV12" s="42">
        <f>IRR(E10:AV10,0)</f>
        <v>7.3863346604939872E-2</v>
      </c>
      <c r="AW12" s="42">
        <f>IRR(E10:AW10,0)</f>
        <v>7.4151716347123697E-2</v>
      </c>
      <c r="AX12" s="42">
        <f>IRR(E10:AX10,0)</f>
        <v>7.4415589004772187E-2</v>
      </c>
      <c r="AY12" s="42">
        <f>IRR(E10:AY10,0)</f>
        <v>7.4657239283143939E-2</v>
      </c>
      <c r="AZ12" s="42">
        <f>IRR(E10:AZ10,0)</f>
        <v>7.4878705838437698E-2</v>
      </c>
      <c r="BA12" s="42">
        <f>IRR(E10:BA10,0)</f>
        <v>7.5081818959339186E-2</v>
      </c>
      <c r="BB12" s="42">
        <f>IRR(E10:BB10,0)</f>
        <v>7.5268224587329957E-2</v>
      </c>
      <c r="BC12" s="42">
        <f>IRR(E10:BC10,0)</f>
        <v>7.5439405216378486E-2</v>
      </c>
      <c r="BD12" s="42">
        <f>IRR(E10:BD10,0)</f>
        <v>7.5596698124547723E-2</v>
      </c>
      <c r="BE12" s="42">
        <f>IRR(E10:BE10,0)</f>
        <v>7.5741311317679472E-2</v>
      </c>
      <c r="BF12" s="42">
        <f>IRR(E10:BF10,0)</f>
        <v>7.5874337505564382E-2</v>
      </c>
      <c r="BG12" s="42">
        <f>IRR(E10:BG10,0)</f>
        <v>7.5996766381513092E-2</v>
      </c>
      <c r="BH12" s="42">
        <f>IRR(E10:BH10,0)</f>
        <v>7.6109495435078278E-2</v>
      </c>
      <c r="BI12" s="42">
        <f>IRR(E10:BI10,0)</f>
        <v>7.6213339493351295E-2</v>
      </c>
      <c r="BJ12" s="42">
        <f>IRR(E10:BJ10,0)</f>
        <v>7.6309039157526071E-2</v>
      </c>
      <c r="BK12" s="42">
        <f>IRR(E10:BK10,0)</f>
        <v>7.6397268277302643E-2</v>
      </c>
      <c r="BL12" s="42">
        <f>IRR(E10:BL10,0)</f>
        <v>7.6478640585391888E-2</v>
      </c>
      <c r="BM12" s="42">
        <f>IRR(E10:BM10,0)</f>
        <v>7.6553715597241112E-2</v>
      </c>
      <c r="BN12" s="42"/>
      <c r="BO12" s="42"/>
      <c r="BP12" s="42"/>
      <c r="BQ12" s="42"/>
      <c r="BR12" s="42"/>
      <c r="BS12" s="42"/>
    </row>
    <row r="13" spans="1:71" s="23" customFormat="1" x14ac:dyDescent="0.35">
      <c r="A13" s="129"/>
      <c r="B13" s="23" t="s">
        <v>95</v>
      </c>
      <c r="C13" s="103">
        <f>SUM(E13:BM13)</f>
        <v>6679920</v>
      </c>
      <c r="F13" s="23">
        <f>NPV(Scenarios!$Q$33, $E$10:F10)</f>
        <v>-75344</v>
      </c>
      <c r="G13" s="23">
        <f>NPV(Scenarios!$Q$33, $E$10:G10)</f>
        <v>-69016</v>
      </c>
      <c r="H13" s="23">
        <f>NPV(Scenarios!$Q$33, $E$10:H10)</f>
        <v>-62688</v>
      </c>
      <c r="I13" s="23">
        <f>NPV(Scenarios!$Q$33, $E$10:I10)</f>
        <v>-56360</v>
      </c>
      <c r="J13" s="23">
        <f>NPV(Scenarios!$Q$33, $E$10:J10)</f>
        <v>-50032</v>
      </c>
      <c r="K13" s="23">
        <f>NPV(Scenarios!$Q$33, $E$10:K10)</f>
        <v>-43704</v>
      </c>
      <c r="L13" s="23">
        <f>NPV(Scenarios!$Q$33, $E$10:L10)</f>
        <v>-37376</v>
      </c>
      <c r="M13" s="23">
        <f>NPV(Scenarios!$Q$33, $E$10:M10)</f>
        <v>-31048</v>
      </c>
      <c r="N13" s="23">
        <f>NPV(Scenarios!$Q$33, $E$10:N10)</f>
        <v>-24720</v>
      </c>
      <c r="O13" s="23">
        <f>NPV(Scenarios!$Q$33, $E$10:O10)</f>
        <v>-18392</v>
      </c>
      <c r="P13" s="23">
        <f>NPV(Scenarios!$Q$33, $E$10:P10)</f>
        <v>-12064</v>
      </c>
      <c r="Q13" s="23">
        <f>NPV(Scenarios!$Q$33, $E$10:Q10)</f>
        <v>-5736</v>
      </c>
      <c r="R13" s="23">
        <f>NPV(Scenarios!$Q$33, $E$10:R10)</f>
        <v>592</v>
      </c>
      <c r="S13" s="23">
        <f>NPV(Scenarios!$Q$33, $E$10:S10)</f>
        <v>6920</v>
      </c>
      <c r="T13" s="23">
        <f>NPV(Scenarios!$Q$33, $E$10:T10)</f>
        <v>13248</v>
      </c>
      <c r="U13" s="23">
        <f>NPV(Scenarios!$Q$33, $E$10:U10)</f>
        <v>19576</v>
      </c>
      <c r="V13" s="23">
        <f>NPV(Scenarios!$Q$33, $E$10:V10)</f>
        <v>25904</v>
      </c>
      <c r="W13" s="23">
        <f>NPV(Scenarios!$Q$33, $E$10:W10)</f>
        <v>32232</v>
      </c>
      <c r="X13" s="23">
        <f>NPV(Scenarios!$Q$33, $E$10:X10)</f>
        <v>38560</v>
      </c>
      <c r="Y13" s="23">
        <f>NPV(Scenarios!$Q$33, $E$10:Y10)</f>
        <v>44888</v>
      </c>
      <c r="Z13" s="23">
        <f>NPV(Scenarios!$Q$33, $E$10:Z10)</f>
        <v>51216</v>
      </c>
      <c r="AA13" s="23">
        <f>NPV(Scenarios!$Q$33, $E$10:AA10)</f>
        <v>57544</v>
      </c>
      <c r="AB13" s="23">
        <f>NPV(Scenarios!$Q$33, $E$10:AB10)</f>
        <v>63872</v>
      </c>
      <c r="AC13" s="23">
        <f>NPV(Scenarios!$Q$33, $E$10:AC10)</f>
        <v>70200</v>
      </c>
      <c r="AD13" s="23">
        <f>NPV(Scenarios!$Q$33, $E$10:AD10)</f>
        <v>76528</v>
      </c>
      <c r="AE13" s="23">
        <f>NPV(Scenarios!$Q$33, $E$10:AE10)</f>
        <v>82856</v>
      </c>
      <c r="AF13" s="23">
        <f>NPV(Scenarios!$Q$33, $E$10:AF10)</f>
        <v>89184</v>
      </c>
      <c r="AG13" s="23">
        <f>NPV(Scenarios!$Q$33, $E$10:AG10)</f>
        <v>95512</v>
      </c>
      <c r="AH13" s="23">
        <f>NPV(Scenarios!$Q$33, $E$10:AH10)</f>
        <v>101840</v>
      </c>
      <c r="AI13" s="23">
        <f>NPV(Scenarios!$Q$33, $E$10:AI10)</f>
        <v>108168</v>
      </c>
      <c r="AJ13" s="23">
        <f>NPV(Scenarios!$Q$33, $E$10:AJ10)</f>
        <v>114496</v>
      </c>
      <c r="AK13" s="23">
        <f>NPV(Scenarios!$Q$33, $E$10:AK10)</f>
        <v>120824</v>
      </c>
      <c r="AL13" s="23">
        <f>NPV(Scenarios!$Q$33, $E$10:AL10)</f>
        <v>127152</v>
      </c>
      <c r="AM13" s="23">
        <f>NPV(Scenarios!$Q$33, $E$10:AM10)</f>
        <v>133480</v>
      </c>
      <c r="AN13" s="23">
        <f>NPV(Scenarios!$Q$33, $E$10:AN10)</f>
        <v>139808</v>
      </c>
      <c r="AO13" s="23">
        <f>NPV(Scenarios!$Q$33, $E$10:AO10)</f>
        <v>146136</v>
      </c>
      <c r="AP13" s="23">
        <f>NPV(Scenarios!$Q$33, $E$10:AP10)</f>
        <v>152464</v>
      </c>
      <c r="AQ13" s="23">
        <f>NPV(Scenarios!$Q$33, $E$10:AQ10)</f>
        <v>158792</v>
      </c>
      <c r="AR13" s="23">
        <f>NPV(Scenarios!$Q$33, $E$10:AR10)</f>
        <v>165120</v>
      </c>
      <c r="AS13" s="23">
        <f>NPV(Scenarios!$Q$33, $E$10:AS10)</f>
        <v>171448</v>
      </c>
      <c r="AT13" s="23">
        <f>NPV(Scenarios!$Q$33, $E$10:AT10)</f>
        <v>177776</v>
      </c>
      <c r="AU13" s="23">
        <f>NPV(Scenarios!$Q$33, $E$10:AU10)</f>
        <v>184104</v>
      </c>
      <c r="AV13" s="23">
        <f>NPV(Scenarios!$Q$33, $E$10:AV10)</f>
        <v>190432</v>
      </c>
      <c r="AW13" s="23">
        <f>NPV(Scenarios!$Q$33, $E$10:AW10)</f>
        <v>196760</v>
      </c>
      <c r="AX13" s="23">
        <f>NPV(Scenarios!$Q$33, $E$10:AX10)</f>
        <v>203088</v>
      </c>
      <c r="AY13" s="23">
        <f>NPV(Scenarios!$Q$33, $E$10:AY10)</f>
        <v>209416</v>
      </c>
      <c r="AZ13" s="23">
        <f>NPV(Scenarios!$Q$33, $E$10:AZ10)</f>
        <v>215744</v>
      </c>
      <c r="BA13" s="23">
        <f>NPV(Scenarios!$Q$33, $E$10:BA10)</f>
        <v>222072</v>
      </c>
      <c r="BB13" s="23">
        <f>NPV(Scenarios!$Q$33, $E$10:BB10)</f>
        <v>228400</v>
      </c>
      <c r="BC13" s="23">
        <f>NPV(Scenarios!$Q$33, $E$10:BC10)</f>
        <v>234728</v>
      </c>
      <c r="BD13" s="23">
        <f>NPV(Scenarios!$Q$33, $E$10:BD10)</f>
        <v>241056</v>
      </c>
      <c r="BE13" s="23">
        <f>NPV(Scenarios!$Q$33, $E$10:BE10)</f>
        <v>247384</v>
      </c>
      <c r="BF13" s="23">
        <f>NPV(Scenarios!$Q$33, $E$10:BF10)</f>
        <v>253712</v>
      </c>
      <c r="BG13" s="23">
        <f>NPV(Scenarios!$Q$33, $E$10:BG10)</f>
        <v>260040</v>
      </c>
      <c r="BH13" s="23">
        <f>NPV(Scenarios!$Q$33, $E$10:BH10)</f>
        <v>266368</v>
      </c>
      <c r="BI13" s="23">
        <f>NPV(Scenarios!$Q$33, $E$10:BI10)</f>
        <v>272696</v>
      </c>
      <c r="BJ13" s="23">
        <f>NPV(Scenarios!$Q$33, $E$10:BJ10)</f>
        <v>279024</v>
      </c>
      <c r="BK13" s="23">
        <f>NPV(Scenarios!$Q$33, $E$10:BK10)</f>
        <v>285352</v>
      </c>
      <c r="BL13" s="23">
        <f>NPV(Scenarios!$Q$33, $E$10:BL10)</f>
        <v>291680</v>
      </c>
      <c r="BM13" s="23">
        <f>NPV(Scenarios!$Q$33, $E$10:BM10)</f>
        <v>298008</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4550.5999999999985</v>
      </c>
      <c r="D16" s="113"/>
      <c r="E16" s="113">
        <f>HLOOKUP($F$5, Scenarios!$G$7:$AD$27, MATCH($B$16, Scenarios!$C$7:$C$28, FALSE), FALSE)</f>
        <v>74.599999999999994</v>
      </c>
      <c r="F16" s="113">
        <f>HLOOKUP($F$5, Scenarios!$G$7:$AD$27, MATCH($B$16, Scenarios!$C$7:$C$28, FALSE), FALSE)</f>
        <v>74.599999999999994</v>
      </c>
      <c r="G16" s="113">
        <f>HLOOKUP($F$5, Scenarios!$G$7:$AD$27, MATCH($B$16, Scenarios!$C$7:$C$28, FALSE), FALSE)</f>
        <v>74.599999999999994</v>
      </c>
      <c r="H16" s="113">
        <f>HLOOKUP($F$5, Scenarios!$G$7:$AD$27, MATCH($B$16, Scenarios!$C$7:$C$28, FALSE), FALSE)</f>
        <v>74.599999999999994</v>
      </c>
      <c r="I16" s="113">
        <f>HLOOKUP($F$5, Scenarios!$G$7:$AD$27, MATCH($B$16, Scenarios!$C$7:$C$28, FALSE), FALSE)</f>
        <v>74.599999999999994</v>
      </c>
      <c r="J16" s="113">
        <f>HLOOKUP($F$5, Scenarios!$G$7:$AD$27, MATCH($B$16, Scenarios!$C$7:$C$28, FALSE), FALSE)</f>
        <v>74.599999999999994</v>
      </c>
      <c r="K16" s="113">
        <f>HLOOKUP($F$5, Scenarios!$G$7:$AD$27, MATCH($B$16, Scenarios!$C$7:$C$28, FALSE), FALSE)</f>
        <v>74.599999999999994</v>
      </c>
      <c r="L16" s="113">
        <f>HLOOKUP($F$5, Scenarios!$G$7:$AD$27, MATCH($B$16, Scenarios!$C$7:$C$28, FALSE), FALSE)</f>
        <v>74.599999999999994</v>
      </c>
      <c r="M16" s="113">
        <f>HLOOKUP($F$5, Scenarios!$G$7:$AD$27, MATCH($B$16, Scenarios!$C$7:$C$28, FALSE), FALSE)</f>
        <v>74.599999999999994</v>
      </c>
      <c r="N16" s="113">
        <f>HLOOKUP($F$5, Scenarios!$G$7:$AD$27, MATCH($B$16, Scenarios!$C$7:$C$28, FALSE), FALSE)</f>
        <v>74.599999999999994</v>
      </c>
      <c r="O16" s="113">
        <f>HLOOKUP($F$5, Scenarios!$G$7:$AD$27, MATCH($B$16, Scenarios!$C$7:$C$28, FALSE), FALSE)</f>
        <v>74.599999999999994</v>
      </c>
      <c r="P16" s="113">
        <f>HLOOKUP($F$5, Scenarios!$G$7:$AD$27, MATCH($B$16, Scenarios!$C$7:$C$28, FALSE), FALSE)</f>
        <v>74.599999999999994</v>
      </c>
      <c r="Q16" s="113">
        <f>HLOOKUP($F$5, Scenarios!$G$7:$AD$27, MATCH($B$16, Scenarios!$C$7:$C$28, FALSE), FALSE)</f>
        <v>74.599999999999994</v>
      </c>
      <c r="R16" s="113">
        <f>HLOOKUP($F$5, Scenarios!$G$7:$AD$27, MATCH($B$16, Scenarios!$C$7:$C$28, FALSE), FALSE)</f>
        <v>74.599999999999994</v>
      </c>
      <c r="S16" s="113">
        <f>HLOOKUP($F$5, Scenarios!$G$7:$AD$27, MATCH($B$16, Scenarios!$C$7:$C$28, FALSE), FALSE)</f>
        <v>74.599999999999994</v>
      </c>
      <c r="T16" s="113">
        <f>HLOOKUP($F$5, Scenarios!$G$7:$AD$27, MATCH($B$16, Scenarios!$C$7:$C$28, FALSE), FALSE)</f>
        <v>74.599999999999994</v>
      </c>
      <c r="U16" s="113">
        <f>HLOOKUP($F$5, Scenarios!$G$7:$AD$27, MATCH($B$16, Scenarios!$C$7:$C$28, FALSE), FALSE)</f>
        <v>74.599999999999994</v>
      </c>
      <c r="V16" s="113">
        <f>HLOOKUP($F$5, Scenarios!$G$7:$AD$27, MATCH($B$16, Scenarios!$C$7:$C$28, FALSE), FALSE)</f>
        <v>74.599999999999994</v>
      </c>
      <c r="W16" s="113">
        <f>HLOOKUP($F$5, Scenarios!$G$7:$AD$27, MATCH($B$16, Scenarios!$C$7:$C$28, FALSE), FALSE)</f>
        <v>74.599999999999994</v>
      </c>
      <c r="X16" s="113">
        <f>HLOOKUP($F$5, Scenarios!$G$7:$AD$27, MATCH($B$16, Scenarios!$C$7:$C$28, FALSE), FALSE)</f>
        <v>74.599999999999994</v>
      </c>
      <c r="Y16" s="113">
        <f>HLOOKUP($F$5, Scenarios!$G$7:$AD$27, MATCH($B$16, Scenarios!$C$7:$C$28, FALSE), FALSE)</f>
        <v>74.599999999999994</v>
      </c>
      <c r="Z16" s="113">
        <f>HLOOKUP($F$5, Scenarios!$G$7:$AD$27, MATCH($B$16, Scenarios!$C$7:$C$28, FALSE), FALSE)</f>
        <v>74.599999999999994</v>
      </c>
      <c r="AA16" s="113">
        <f>HLOOKUP($F$5, Scenarios!$G$7:$AD$27, MATCH($B$16, Scenarios!$C$7:$C$28, FALSE), FALSE)</f>
        <v>74.599999999999994</v>
      </c>
      <c r="AB16" s="113">
        <f>HLOOKUP($F$5, Scenarios!$G$7:$AD$27, MATCH($B$16, Scenarios!$C$7:$C$28, FALSE), FALSE)</f>
        <v>74.599999999999994</v>
      </c>
      <c r="AC16" s="113">
        <f>HLOOKUP($F$5, Scenarios!$G$7:$AD$27, MATCH($B$16, Scenarios!$C$7:$C$28, FALSE), FALSE)</f>
        <v>74.599999999999994</v>
      </c>
      <c r="AD16" s="113">
        <f>HLOOKUP($F$5, Scenarios!$G$7:$AD$27, MATCH($B$16, Scenarios!$C$7:$C$28, FALSE), FALSE)</f>
        <v>74.599999999999994</v>
      </c>
      <c r="AE16" s="113">
        <f>HLOOKUP($F$5, Scenarios!$G$7:$AD$27, MATCH($B$16, Scenarios!$C$7:$C$28, FALSE), FALSE)</f>
        <v>74.599999999999994</v>
      </c>
      <c r="AF16" s="113">
        <f>HLOOKUP($F$5, Scenarios!$G$7:$AD$27, MATCH($B$16, Scenarios!$C$7:$C$28, FALSE), FALSE)</f>
        <v>74.599999999999994</v>
      </c>
      <c r="AG16" s="113">
        <f>HLOOKUP($F$5, Scenarios!$G$7:$AD$27, MATCH($B$16, Scenarios!$C$7:$C$28, FALSE), FALSE)</f>
        <v>74.599999999999994</v>
      </c>
      <c r="AH16" s="113">
        <f>HLOOKUP($F$5, Scenarios!$G$7:$AD$27, MATCH($B$16, Scenarios!$C$7:$C$28, FALSE), FALSE)</f>
        <v>74.599999999999994</v>
      </c>
      <c r="AI16" s="113">
        <f>HLOOKUP($F$5, Scenarios!$G$7:$AD$27, MATCH($B$16, Scenarios!$C$7:$C$28, FALSE), FALSE)</f>
        <v>74.599999999999994</v>
      </c>
      <c r="AJ16" s="113">
        <f>HLOOKUP($F$5, Scenarios!$G$7:$AD$27, MATCH($B$16, Scenarios!$C$7:$C$28, FALSE), FALSE)</f>
        <v>74.599999999999994</v>
      </c>
      <c r="AK16" s="113">
        <f>HLOOKUP($F$5, Scenarios!$G$7:$AD$27, MATCH($B$16, Scenarios!$C$7:$C$28, FALSE), FALSE)</f>
        <v>74.599999999999994</v>
      </c>
      <c r="AL16" s="113">
        <f>HLOOKUP($F$5, Scenarios!$G$7:$AD$27, MATCH($B$16, Scenarios!$C$7:$C$28, FALSE), FALSE)</f>
        <v>74.599999999999994</v>
      </c>
      <c r="AM16" s="113">
        <f>HLOOKUP($F$5, Scenarios!$G$7:$AD$27, MATCH($B$16, Scenarios!$C$7:$C$28, FALSE), FALSE)</f>
        <v>74.599999999999994</v>
      </c>
      <c r="AN16" s="113">
        <f>HLOOKUP($F$5, Scenarios!$G$7:$AD$27, MATCH($B$16, Scenarios!$C$7:$C$28, FALSE), FALSE)</f>
        <v>74.599999999999994</v>
      </c>
      <c r="AO16" s="113">
        <f>HLOOKUP($F$5, Scenarios!$G$7:$AD$27, MATCH($B$16, Scenarios!$C$7:$C$28, FALSE), FALSE)</f>
        <v>74.599999999999994</v>
      </c>
      <c r="AP16" s="113">
        <f>HLOOKUP($F$5, Scenarios!$G$7:$AD$27, MATCH($B$16, Scenarios!$C$7:$C$28, FALSE), FALSE)</f>
        <v>74.599999999999994</v>
      </c>
      <c r="AQ16" s="113">
        <f>HLOOKUP($F$5, Scenarios!$G$7:$AD$27, MATCH($B$16, Scenarios!$C$7:$C$28, FALSE), FALSE)</f>
        <v>74.599999999999994</v>
      </c>
      <c r="AR16" s="113">
        <f>HLOOKUP($F$5, Scenarios!$G$7:$AD$27, MATCH($B$16, Scenarios!$C$7:$C$28, FALSE), FALSE)</f>
        <v>74.599999999999994</v>
      </c>
      <c r="AS16" s="113">
        <f>HLOOKUP($F$5, Scenarios!$G$7:$AD$27, MATCH($B$16, Scenarios!$C$7:$C$28, FALSE), FALSE)</f>
        <v>74.599999999999994</v>
      </c>
      <c r="AT16" s="113">
        <f>HLOOKUP($F$5, Scenarios!$G$7:$AD$27, MATCH($B$16, Scenarios!$C$7:$C$28, FALSE), FALSE)</f>
        <v>74.599999999999994</v>
      </c>
      <c r="AU16" s="113">
        <f>HLOOKUP($F$5, Scenarios!$G$7:$AD$27, MATCH($B$16, Scenarios!$C$7:$C$28, FALSE), FALSE)</f>
        <v>74.599999999999994</v>
      </c>
      <c r="AV16" s="113">
        <f>HLOOKUP($F$5, Scenarios!$G$7:$AD$27, MATCH($B$16, Scenarios!$C$7:$C$28, FALSE), FALSE)</f>
        <v>74.599999999999994</v>
      </c>
      <c r="AW16" s="113">
        <f>HLOOKUP($F$5, Scenarios!$G$7:$AD$27, MATCH($B$16, Scenarios!$C$7:$C$28, FALSE), FALSE)</f>
        <v>74.599999999999994</v>
      </c>
      <c r="AX16" s="113">
        <f>HLOOKUP($F$5, Scenarios!$G$7:$AD$27, MATCH($B$16, Scenarios!$C$7:$C$28, FALSE), FALSE)</f>
        <v>74.599999999999994</v>
      </c>
      <c r="AY16" s="113">
        <f>HLOOKUP($F$5, Scenarios!$G$7:$AD$27, MATCH($B$16, Scenarios!$C$7:$C$28, FALSE), FALSE)</f>
        <v>74.599999999999994</v>
      </c>
      <c r="AZ16" s="113">
        <f>HLOOKUP($F$5, Scenarios!$G$7:$AD$27, MATCH($B$16, Scenarios!$C$7:$C$28, FALSE), FALSE)</f>
        <v>74.599999999999994</v>
      </c>
      <c r="BA16" s="113">
        <f>HLOOKUP($F$5, Scenarios!$G$7:$AD$27, MATCH($B$16, Scenarios!$C$7:$C$28, FALSE), FALSE)</f>
        <v>74.599999999999994</v>
      </c>
      <c r="BB16" s="113">
        <f>HLOOKUP($F$5, Scenarios!$G$7:$AD$27, MATCH($B$16, Scenarios!$C$7:$C$28, FALSE), FALSE)</f>
        <v>74.599999999999994</v>
      </c>
      <c r="BC16" s="113">
        <f>HLOOKUP($F$5, Scenarios!$G$7:$AD$27, MATCH($B$16, Scenarios!$C$7:$C$28, FALSE), FALSE)</f>
        <v>74.599999999999994</v>
      </c>
      <c r="BD16" s="113">
        <f>HLOOKUP($F$5, Scenarios!$G$7:$AD$27, MATCH($B$16, Scenarios!$C$7:$C$28, FALSE), FALSE)</f>
        <v>74.599999999999994</v>
      </c>
      <c r="BE16" s="113">
        <f>HLOOKUP($F$5, Scenarios!$G$7:$AD$27, MATCH($B$16, Scenarios!$C$7:$C$28, FALSE), FALSE)</f>
        <v>74.599999999999994</v>
      </c>
      <c r="BF16" s="113">
        <f>HLOOKUP($F$5, Scenarios!$G$7:$AD$27, MATCH($B$16, Scenarios!$C$7:$C$28, FALSE), FALSE)</f>
        <v>74.599999999999994</v>
      </c>
      <c r="BG16" s="113">
        <f>HLOOKUP($F$5, Scenarios!$G$7:$AD$27, MATCH($B$16, Scenarios!$C$7:$C$28, FALSE), FALSE)</f>
        <v>74.599999999999994</v>
      </c>
      <c r="BH16" s="113">
        <f>HLOOKUP($F$5, Scenarios!$G$7:$AD$27, MATCH($B$16, Scenarios!$C$7:$C$28, FALSE), FALSE)</f>
        <v>74.599999999999994</v>
      </c>
      <c r="BI16" s="113">
        <f>HLOOKUP($F$5, Scenarios!$G$7:$AD$27, MATCH($B$16, Scenarios!$C$7:$C$28, FALSE), FALSE)</f>
        <v>74.599999999999994</v>
      </c>
      <c r="BJ16" s="113">
        <f>HLOOKUP($F$5, Scenarios!$G$7:$AD$27, MATCH($B$16, Scenarios!$C$7:$C$28, FALSE), FALSE)</f>
        <v>74.599999999999994</v>
      </c>
      <c r="BK16" s="113">
        <f>HLOOKUP($F$5, Scenarios!$G$7:$AD$27, MATCH($B$16, Scenarios!$C$7:$C$28, FALSE), FALSE)</f>
        <v>74.599999999999994</v>
      </c>
      <c r="BL16" s="113">
        <f>HLOOKUP($F$5, Scenarios!$G$7:$AD$27, MATCH($B$16, Scenarios!$C$7:$C$28, FALSE), FALSE)</f>
        <v>74.599999999999994</v>
      </c>
      <c r="BM16" s="113">
        <f>HLOOKUP($F$5, Scenarios!$G$7:$AD$27, MATCH($B$16, Scenarios!$C$7:$C$28, FALSE), FALSE)</f>
        <v>74.599999999999994</v>
      </c>
    </row>
    <row r="17" spans="1:71" x14ac:dyDescent="0.35">
      <c r="B17" s="4" t="s">
        <v>99</v>
      </c>
      <c r="C17" s="107">
        <f>SUM(E17:BM17)</f>
        <v>4157.7599999999966</v>
      </c>
      <c r="D17" s="5"/>
      <c r="E17" s="5">
        <f>HLOOKUP($F$5, Scenarios!$G$7:$AD$27, MATCH($B$17, Scenarios!$C$7:$C$28, FALSE), FALSE)</f>
        <v>68.16</v>
      </c>
      <c r="F17" s="5">
        <f>HLOOKUP($F$5, Scenarios!$G$7:$AD$27, MATCH($B$17, Scenarios!$C$7:$C$28, FALSE), FALSE)</f>
        <v>68.16</v>
      </c>
      <c r="G17" s="5">
        <f>HLOOKUP($F$5, Scenarios!$G$7:$AD$27, MATCH($B$17, Scenarios!$C$7:$C$28, FALSE), FALSE)</f>
        <v>68.16</v>
      </c>
      <c r="H17" s="5">
        <f>HLOOKUP($F$5, Scenarios!$G$7:$AD$27, MATCH($B$17, Scenarios!$C$7:$C$28, FALSE), FALSE)</f>
        <v>68.16</v>
      </c>
      <c r="I17" s="5">
        <f>HLOOKUP($F$5, Scenarios!$G$7:$AD$27, MATCH($B$17, Scenarios!$C$7:$C$28, FALSE), FALSE)</f>
        <v>68.16</v>
      </c>
      <c r="J17" s="5">
        <f>HLOOKUP($F$5, Scenarios!$G$7:$AD$27, MATCH($B$17, Scenarios!$C$7:$C$28, FALSE), FALSE)</f>
        <v>68.16</v>
      </c>
      <c r="K17" s="5">
        <f>HLOOKUP($F$5, Scenarios!$G$7:$AD$27, MATCH($B$17, Scenarios!$C$7:$C$28, FALSE), FALSE)</f>
        <v>68.16</v>
      </c>
      <c r="L17" s="5">
        <f>HLOOKUP($F$5, Scenarios!$G$7:$AD$27, MATCH($B$17, Scenarios!$C$7:$C$28, FALSE), FALSE)</f>
        <v>68.16</v>
      </c>
      <c r="M17" s="5">
        <f>HLOOKUP($F$5, Scenarios!$G$7:$AD$27, MATCH($B$17, Scenarios!$C$7:$C$28, FALSE), FALSE)</f>
        <v>68.16</v>
      </c>
      <c r="N17" s="5">
        <f>HLOOKUP($F$5, Scenarios!$G$7:$AD$27, MATCH($B$17, Scenarios!$C$7:$C$28, FALSE), FALSE)</f>
        <v>68.16</v>
      </c>
      <c r="O17" s="5">
        <f>HLOOKUP($F$5, Scenarios!$G$7:$AD$27, MATCH($B$17, Scenarios!$C$7:$C$28, FALSE), FALSE)</f>
        <v>68.16</v>
      </c>
      <c r="P17" s="5">
        <f>HLOOKUP($F$5, Scenarios!$G$7:$AD$27, MATCH($B$17, Scenarios!$C$7:$C$28, FALSE), FALSE)</f>
        <v>68.16</v>
      </c>
      <c r="Q17" s="5">
        <f>HLOOKUP($F$5, Scenarios!$G$7:$AD$27, MATCH($B$17, Scenarios!$C$7:$C$28, FALSE), FALSE)</f>
        <v>68.16</v>
      </c>
      <c r="R17" s="5">
        <f>HLOOKUP($F$5, Scenarios!$G$7:$AD$27, MATCH($B$17, Scenarios!$C$7:$C$28, FALSE), FALSE)</f>
        <v>68.16</v>
      </c>
      <c r="S17" s="5">
        <f>HLOOKUP($F$5, Scenarios!$G$7:$AD$27, MATCH($B$17, Scenarios!$C$7:$C$28, FALSE), FALSE)</f>
        <v>68.16</v>
      </c>
      <c r="T17" s="5">
        <f>HLOOKUP($F$5, Scenarios!$G$7:$AD$27, MATCH($B$17, Scenarios!$C$7:$C$28, FALSE), FALSE)</f>
        <v>68.16</v>
      </c>
      <c r="U17" s="5">
        <f>HLOOKUP($F$5, Scenarios!$G$7:$AD$27, MATCH($B$17, Scenarios!$C$7:$C$28, FALSE), FALSE)</f>
        <v>68.16</v>
      </c>
      <c r="V17" s="5">
        <f>HLOOKUP($F$5, Scenarios!$G$7:$AD$27, MATCH($B$17, Scenarios!$C$7:$C$28, FALSE), FALSE)</f>
        <v>68.16</v>
      </c>
      <c r="W17" s="5">
        <f>HLOOKUP($F$5, Scenarios!$G$7:$AD$27, MATCH($B$17, Scenarios!$C$7:$C$28, FALSE), FALSE)</f>
        <v>68.16</v>
      </c>
      <c r="X17" s="5">
        <f>HLOOKUP($F$5, Scenarios!$G$7:$AD$27, MATCH($B$17, Scenarios!$C$7:$C$28, FALSE), FALSE)</f>
        <v>68.16</v>
      </c>
      <c r="Y17" s="5">
        <f>HLOOKUP($F$5, Scenarios!$G$7:$AD$27, MATCH($B$17, Scenarios!$C$7:$C$28, FALSE), FALSE)</f>
        <v>68.16</v>
      </c>
      <c r="Z17" s="5">
        <f>HLOOKUP($F$5, Scenarios!$G$7:$AD$27, MATCH($B$17, Scenarios!$C$7:$C$28, FALSE), FALSE)</f>
        <v>68.16</v>
      </c>
      <c r="AA17" s="5">
        <f>HLOOKUP($F$5, Scenarios!$G$7:$AD$27, MATCH($B$17, Scenarios!$C$7:$C$28, FALSE), FALSE)</f>
        <v>68.16</v>
      </c>
      <c r="AB17" s="5">
        <f>HLOOKUP($F$5, Scenarios!$G$7:$AD$27, MATCH($B$17, Scenarios!$C$7:$C$28, FALSE), FALSE)</f>
        <v>68.16</v>
      </c>
      <c r="AC17" s="5">
        <f>HLOOKUP($F$5, Scenarios!$G$7:$AD$27, MATCH($B$17, Scenarios!$C$7:$C$28, FALSE), FALSE)</f>
        <v>68.16</v>
      </c>
      <c r="AD17" s="5">
        <f>HLOOKUP($F$5, Scenarios!$G$7:$AD$27, MATCH($B$17, Scenarios!$C$7:$C$28, FALSE), FALSE)</f>
        <v>68.16</v>
      </c>
      <c r="AE17" s="5">
        <f>HLOOKUP($F$5, Scenarios!$G$7:$AD$27, MATCH($B$17, Scenarios!$C$7:$C$28, FALSE), FALSE)</f>
        <v>68.16</v>
      </c>
      <c r="AF17" s="5">
        <f>HLOOKUP($F$5, Scenarios!$G$7:$AD$27, MATCH($B$17, Scenarios!$C$7:$C$28, FALSE), FALSE)</f>
        <v>68.16</v>
      </c>
      <c r="AG17" s="5">
        <f>HLOOKUP($F$5, Scenarios!$G$7:$AD$27, MATCH($B$17, Scenarios!$C$7:$C$28, FALSE), FALSE)</f>
        <v>68.16</v>
      </c>
      <c r="AH17" s="5">
        <f>HLOOKUP($F$5, Scenarios!$G$7:$AD$27, MATCH($B$17, Scenarios!$C$7:$C$28, FALSE), FALSE)</f>
        <v>68.16</v>
      </c>
      <c r="AI17" s="5">
        <f>HLOOKUP($F$5, Scenarios!$G$7:$AD$27, MATCH($B$17, Scenarios!$C$7:$C$28, FALSE), FALSE)</f>
        <v>68.16</v>
      </c>
      <c r="AJ17" s="5">
        <f>HLOOKUP($F$5, Scenarios!$G$7:$AD$27, MATCH($B$17, Scenarios!$C$7:$C$28, FALSE), FALSE)</f>
        <v>68.16</v>
      </c>
      <c r="AK17" s="5">
        <f>HLOOKUP($F$5, Scenarios!$G$7:$AD$27, MATCH($B$17, Scenarios!$C$7:$C$28, FALSE), FALSE)</f>
        <v>68.16</v>
      </c>
      <c r="AL17" s="5">
        <f>HLOOKUP($F$5, Scenarios!$G$7:$AD$27, MATCH($B$17, Scenarios!$C$7:$C$28, FALSE), FALSE)</f>
        <v>68.16</v>
      </c>
      <c r="AM17" s="5">
        <f>HLOOKUP($F$5, Scenarios!$G$7:$AD$27, MATCH($B$17, Scenarios!$C$7:$C$28, FALSE), FALSE)</f>
        <v>68.16</v>
      </c>
      <c r="AN17" s="5">
        <f>HLOOKUP($F$5, Scenarios!$G$7:$AD$27, MATCH($B$17, Scenarios!$C$7:$C$28, FALSE), FALSE)</f>
        <v>68.16</v>
      </c>
      <c r="AO17" s="5">
        <f>HLOOKUP($F$5, Scenarios!$G$7:$AD$27, MATCH($B$17, Scenarios!$C$7:$C$28, FALSE), FALSE)</f>
        <v>68.16</v>
      </c>
      <c r="AP17" s="5">
        <f>HLOOKUP($F$5, Scenarios!$G$7:$AD$27, MATCH($B$17, Scenarios!$C$7:$C$28, FALSE), FALSE)</f>
        <v>68.16</v>
      </c>
      <c r="AQ17" s="5">
        <f>HLOOKUP($F$5, Scenarios!$G$7:$AD$27, MATCH($B$17, Scenarios!$C$7:$C$28, FALSE), FALSE)</f>
        <v>68.16</v>
      </c>
      <c r="AR17" s="5">
        <f>HLOOKUP($F$5, Scenarios!$G$7:$AD$27, MATCH($B$17, Scenarios!$C$7:$C$28, FALSE), FALSE)</f>
        <v>68.16</v>
      </c>
      <c r="AS17" s="5">
        <f>HLOOKUP($F$5, Scenarios!$G$7:$AD$27, MATCH($B$17, Scenarios!$C$7:$C$28, FALSE), FALSE)</f>
        <v>68.16</v>
      </c>
      <c r="AT17" s="5">
        <f>HLOOKUP($F$5, Scenarios!$G$7:$AD$27, MATCH($B$17, Scenarios!$C$7:$C$28, FALSE), FALSE)</f>
        <v>68.16</v>
      </c>
      <c r="AU17" s="5">
        <f>HLOOKUP($F$5, Scenarios!$G$7:$AD$27, MATCH($B$17, Scenarios!$C$7:$C$28, FALSE), FALSE)</f>
        <v>68.16</v>
      </c>
      <c r="AV17" s="5">
        <f>HLOOKUP($F$5, Scenarios!$G$7:$AD$27, MATCH($B$17, Scenarios!$C$7:$C$28, FALSE), FALSE)</f>
        <v>68.16</v>
      </c>
      <c r="AW17" s="5">
        <f>HLOOKUP($F$5, Scenarios!$G$7:$AD$27, MATCH($B$17, Scenarios!$C$7:$C$28, FALSE), FALSE)</f>
        <v>68.16</v>
      </c>
      <c r="AX17" s="5">
        <f>HLOOKUP($F$5, Scenarios!$G$7:$AD$27, MATCH($B$17, Scenarios!$C$7:$C$28, FALSE), FALSE)</f>
        <v>68.16</v>
      </c>
      <c r="AY17" s="5">
        <f>HLOOKUP($F$5, Scenarios!$G$7:$AD$27, MATCH($B$17, Scenarios!$C$7:$C$28, FALSE), FALSE)</f>
        <v>68.16</v>
      </c>
      <c r="AZ17" s="5">
        <f>HLOOKUP($F$5, Scenarios!$G$7:$AD$27, MATCH($B$17, Scenarios!$C$7:$C$28, FALSE), FALSE)</f>
        <v>68.16</v>
      </c>
      <c r="BA17" s="5">
        <f>HLOOKUP($F$5, Scenarios!$G$7:$AD$27, MATCH($B$17, Scenarios!$C$7:$C$28, FALSE), FALSE)</f>
        <v>68.16</v>
      </c>
      <c r="BB17" s="5">
        <f>HLOOKUP($F$5, Scenarios!$G$7:$AD$27, MATCH($B$17, Scenarios!$C$7:$C$28, FALSE), FALSE)</f>
        <v>68.16</v>
      </c>
      <c r="BC17" s="5">
        <f>HLOOKUP($F$5, Scenarios!$G$7:$AD$27, MATCH($B$17, Scenarios!$C$7:$C$28, FALSE), FALSE)</f>
        <v>68.16</v>
      </c>
      <c r="BD17" s="5">
        <f>HLOOKUP($F$5, Scenarios!$G$7:$AD$27, MATCH($B$17, Scenarios!$C$7:$C$28, FALSE), FALSE)</f>
        <v>68.16</v>
      </c>
      <c r="BE17" s="5">
        <f>HLOOKUP($F$5, Scenarios!$G$7:$AD$27, MATCH($B$17, Scenarios!$C$7:$C$28, FALSE), FALSE)</f>
        <v>68.16</v>
      </c>
      <c r="BF17" s="5">
        <f>HLOOKUP($F$5, Scenarios!$G$7:$AD$27, MATCH($B$17, Scenarios!$C$7:$C$28, FALSE), FALSE)</f>
        <v>68.16</v>
      </c>
      <c r="BG17" s="5">
        <f>HLOOKUP($F$5, Scenarios!$G$7:$AD$27, MATCH($B$17, Scenarios!$C$7:$C$28, FALSE), FALSE)</f>
        <v>68.16</v>
      </c>
      <c r="BH17" s="5">
        <f>HLOOKUP($F$5, Scenarios!$G$7:$AD$27, MATCH($B$17, Scenarios!$C$7:$C$28, FALSE), FALSE)</f>
        <v>68.16</v>
      </c>
      <c r="BI17" s="5">
        <f>HLOOKUP($F$5, Scenarios!$G$7:$AD$27, MATCH($B$17, Scenarios!$C$7:$C$28, FALSE), FALSE)</f>
        <v>68.16</v>
      </c>
      <c r="BJ17" s="5">
        <f>HLOOKUP($F$5, Scenarios!$G$7:$AD$27, MATCH($B$17, Scenarios!$C$7:$C$28, FALSE), FALSE)</f>
        <v>68.16</v>
      </c>
      <c r="BK17" s="5">
        <f>HLOOKUP($F$5, Scenarios!$G$7:$AD$27, MATCH($B$17, Scenarios!$C$7:$C$28, FALSE), FALSE)</f>
        <v>68.16</v>
      </c>
      <c r="BL17" s="5">
        <f>HLOOKUP($F$5, Scenarios!$G$7:$AD$27, MATCH($B$17, Scenarios!$C$7:$C$28, FALSE), FALSE)</f>
        <v>68.16</v>
      </c>
      <c r="BM17" s="5">
        <f>HLOOKUP($F$5, Scenarios!$G$7:$AD$27, MATCH($B$17, Scenarios!$C$7:$C$28, FALSE), FALSE)</f>
        <v>68.16</v>
      </c>
      <c r="BN17" s="5"/>
      <c r="BO17" s="5"/>
      <c r="BP17" s="5"/>
      <c r="BQ17" s="5"/>
      <c r="BR17" s="5"/>
      <c r="BS17" s="5"/>
    </row>
    <row r="18" spans="1:71" x14ac:dyDescent="0.35">
      <c r="B18" s="5"/>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121" t="s">
        <v>100</v>
      </c>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18" customFormat="1" x14ac:dyDescent="0.35">
      <c r="A20" s="4"/>
      <c r="B20" s="120" t="s">
        <v>101</v>
      </c>
      <c r="C20" s="122"/>
      <c r="D20" s="123"/>
      <c r="E20" s="124">
        <f>HLOOKUP($F$5, Scenarios!$G$7:$AD$29, MATCH($B$20, Scenarios!$C$7:$C$28, FALSE), FALSE)</f>
        <v>152</v>
      </c>
      <c r="F20" s="124">
        <f>HLOOKUP($F$5, Scenarios!$G$7:$AD$29, MATCH($B$20, Scenarios!$C$7:$C$28, FALSE), FALSE)</f>
        <v>152</v>
      </c>
      <c r="G20" s="124">
        <f>HLOOKUP($F$5, Scenarios!$G$7:$AD$29, MATCH($B$20, Scenarios!$C$7:$C$28, FALSE), FALSE)</f>
        <v>152</v>
      </c>
      <c r="H20" s="124">
        <f>HLOOKUP($F$5, Scenarios!$G$7:$AD$29, MATCH($B$20, Scenarios!$C$7:$C$28, FALSE), FALSE)</f>
        <v>152</v>
      </c>
      <c r="I20" s="124">
        <f>HLOOKUP($F$5, Scenarios!$G$7:$AD$29, MATCH($B$20, Scenarios!$C$7:$C$28, FALSE), FALSE)</f>
        <v>152</v>
      </c>
      <c r="J20" s="124">
        <f>HLOOKUP($F$5, Scenarios!$G$7:$AD$29, MATCH($B$20, Scenarios!$C$7:$C$28, FALSE), FALSE)</f>
        <v>152</v>
      </c>
      <c r="K20" s="124">
        <f>HLOOKUP($F$5, Scenarios!$G$7:$AD$29, MATCH($B$20, Scenarios!$C$7:$C$28, FALSE), FALSE)</f>
        <v>152</v>
      </c>
      <c r="L20" s="124">
        <f>HLOOKUP($F$5, Scenarios!$G$7:$AD$29, MATCH($B$20, Scenarios!$C$7:$C$28, FALSE), FALSE)</f>
        <v>152</v>
      </c>
      <c r="M20" s="124">
        <f>HLOOKUP($F$5, Scenarios!$G$7:$AD$29, MATCH($B$20, Scenarios!$C$7:$C$28, FALSE), FALSE)</f>
        <v>152</v>
      </c>
      <c r="N20" s="124">
        <f>HLOOKUP($F$5, Scenarios!$G$7:$AD$29, MATCH($B$20, Scenarios!$C$7:$C$28, FALSE), FALSE)</f>
        <v>152</v>
      </c>
      <c r="O20" s="124">
        <f>HLOOKUP($F$5, Scenarios!$G$7:$AD$29, MATCH($B$20, Scenarios!$C$7:$C$28, FALSE), FALSE)</f>
        <v>152</v>
      </c>
      <c r="P20" s="124">
        <f>HLOOKUP($F$5, Scenarios!$G$7:$AD$29, MATCH($B$20, Scenarios!$C$7:$C$28, FALSE), FALSE)</f>
        <v>152</v>
      </c>
      <c r="Q20" s="124">
        <f>HLOOKUP($F$5, Scenarios!$G$7:$AD$29, MATCH($B$20, Scenarios!$C$7:$C$28, FALSE), FALSE)</f>
        <v>152</v>
      </c>
      <c r="R20" s="124">
        <f>HLOOKUP($F$5, Scenarios!$G$7:$AD$29, MATCH($B$20, Scenarios!$C$7:$C$28, FALSE), FALSE)</f>
        <v>152</v>
      </c>
      <c r="S20" s="124">
        <f>HLOOKUP($F$5, Scenarios!$G$7:$AD$29, MATCH($B$20, Scenarios!$C$7:$C$28, FALSE), FALSE)</f>
        <v>152</v>
      </c>
      <c r="T20" s="124">
        <f>HLOOKUP($F$5, Scenarios!$G$7:$AD$29, MATCH($B$20, Scenarios!$C$7:$C$28, FALSE), FALSE)</f>
        <v>152</v>
      </c>
      <c r="U20" s="124">
        <f>HLOOKUP($F$5, Scenarios!$G$7:$AD$29, MATCH($B$20, Scenarios!$C$7:$C$28, FALSE), FALSE)</f>
        <v>152</v>
      </c>
      <c r="V20" s="124">
        <f>HLOOKUP($F$5, Scenarios!$G$7:$AD$29, MATCH($B$20, Scenarios!$C$7:$C$28, FALSE), FALSE)</f>
        <v>152</v>
      </c>
      <c r="W20" s="124">
        <f>HLOOKUP($F$5, Scenarios!$G$7:$AD$29, MATCH($B$20, Scenarios!$C$7:$C$28, FALSE), FALSE)</f>
        <v>152</v>
      </c>
      <c r="X20" s="124">
        <f>HLOOKUP($F$5, Scenarios!$G$7:$AD$29, MATCH($B$20, Scenarios!$C$7:$C$28, FALSE), FALSE)</f>
        <v>152</v>
      </c>
      <c r="Y20" s="124">
        <f>HLOOKUP($F$5, Scenarios!$G$7:$AD$29, MATCH($B$20, Scenarios!$C$7:$C$28, FALSE), FALSE)</f>
        <v>152</v>
      </c>
      <c r="Z20" s="124">
        <f>HLOOKUP($F$5, Scenarios!$G$7:$AD$29, MATCH($B$20, Scenarios!$C$7:$C$28, FALSE), FALSE)</f>
        <v>152</v>
      </c>
      <c r="AA20" s="124">
        <f>HLOOKUP($F$5, Scenarios!$G$7:$AD$29, MATCH($B$20, Scenarios!$C$7:$C$28, FALSE), FALSE)</f>
        <v>152</v>
      </c>
      <c r="AB20" s="124">
        <f>HLOOKUP($F$5, Scenarios!$G$7:$AD$29, MATCH($B$20, Scenarios!$C$7:$C$28, FALSE), FALSE)</f>
        <v>152</v>
      </c>
      <c r="AC20" s="124">
        <f>HLOOKUP($F$5, Scenarios!$G$7:$AD$29, MATCH($B$20, Scenarios!$C$7:$C$28, FALSE), FALSE)</f>
        <v>152</v>
      </c>
      <c r="AD20" s="124">
        <f>HLOOKUP($F$5, Scenarios!$G$7:$AD$29, MATCH($B$20, Scenarios!$C$7:$C$28, FALSE), FALSE)</f>
        <v>152</v>
      </c>
      <c r="AE20" s="124">
        <f>HLOOKUP($F$5, Scenarios!$G$7:$AD$29, MATCH($B$20, Scenarios!$C$7:$C$28, FALSE), FALSE)</f>
        <v>152</v>
      </c>
      <c r="AF20" s="124">
        <f>HLOOKUP($F$5, Scenarios!$G$7:$AD$29, MATCH($B$20, Scenarios!$C$7:$C$28, FALSE), FALSE)</f>
        <v>152</v>
      </c>
      <c r="AG20" s="124">
        <f>HLOOKUP($F$5, Scenarios!$G$7:$AD$29, MATCH($B$20, Scenarios!$C$7:$C$28, FALSE), FALSE)</f>
        <v>152</v>
      </c>
      <c r="AH20" s="124">
        <f>HLOOKUP($F$5, Scenarios!$G$7:$AD$29, MATCH($B$20, Scenarios!$C$7:$C$28, FALSE), FALSE)</f>
        <v>152</v>
      </c>
      <c r="AI20" s="124">
        <f>HLOOKUP($F$5, Scenarios!$G$7:$AD$29, MATCH($B$20, Scenarios!$C$7:$C$28, FALSE), FALSE)</f>
        <v>152</v>
      </c>
      <c r="AJ20" s="124">
        <f>HLOOKUP($F$5, Scenarios!$G$7:$AD$29, MATCH($B$20, Scenarios!$C$7:$C$28, FALSE), FALSE)</f>
        <v>152</v>
      </c>
      <c r="AK20" s="124">
        <f>HLOOKUP($F$5, Scenarios!$G$7:$AD$29, MATCH($B$20, Scenarios!$C$7:$C$28, FALSE), FALSE)</f>
        <v>152</v>
      </c>
      <c r="AL20" s="124">
        <f>HLOOKUP($F$5, Scenarios!$G$7:$AD$29, MATCH($B$20, Scenarios!$C$7:$C$28, FALSE), FALSE)</f>
        <v>152</v>
      </c>
      <c r="AM20" s="124">
        <f>HLOOKUP($F$5, Scenarios!$G$7:$AD$29, MATCH($B$20, Scenarios!$C$7:$C$28, FALSE), FALSE)</f>
        <v>152</v>
      </c>
      <c r="AN20" s="124">
        <f>HLOOKUP($F$5, Scenarios!$G$7:$AD$29, MATCH($B$20, Scenarios!$C$7:$C$28, FALSE), FALSE)</f>
        <v>152</v>
      </c>
      <c r="AO20" s="124">
        <f>HLOOKUP($F$5, Scenarios!$G$7:$AD$29, MATCH($B$20, Scenarios!$C$7:$C$28, FALSE), FALSE)</f>
        <v>152</v>
      </c>
      <c r="AP20" s="124">
        <f>HLOOKUP($F$5, Scenarios!$G$7:$AD$29, MATCH($B$20, Scenarios!$C$7:$C$28, FALSE), FALSE)</f>
        <v>152</v>
      </c>
      <c r="AQ20" s="124">
        <f>HLOOKUP($F$5, Scenarios!$G$7:$AD$29, MATCH($B$20, Scenarios!$C$7:$C$28, FALSE), FALSE)</f>
        <v>152</v>
      </c>
      <c r="AR20" s="124">
        <f>HLOOKUP($F$5, Scenarios!$G$7:$AD$29, MATCH($B$20, Scenarios!$C$7:$C$28, FALSE), FALSE)</f>
        <v>152</v>
      </c>
      <c r="AS20" s="124">
        <f>HLOOKUP($F$5, Scenarios!$G$7:$AD$29, MATCH($B$20, Scenarios!$C$7:$C$28, FALSE), FALSE)</f>
        <v>152</v>
      </c>
      <c r="AT20" s="124">
        <f>HLOOKUP($F$5, Scenarios!$G$7:$AD$29, MATCH($B$20, Scenarios!$C$7:$C$28, FALSE), FALSE)</f>
        <v>152</v>
      </c>
      <c r="AU20" s="124">
        <f>HLOOKUP($F$5, Scenarios!$G$7:$AD$29, MATCH($B$20, Scenarios!$C$7:$C$28, FALSE), FALSE)</f>
        <v>152</v>
      </c>
      <c r="AV20" s="124">
        <f>HLOOKUP($F$5, Scenarios!$G$7:$AD$29, MATCH($B$20, Scenarios!$C$7:$C$28, FALSE), FALSE)</f>
        <v>152</v>
      </c>
      <c r="AW20" s="124">
        <f>HLOOKUP($F$5, Scenarios!$G$7:$AD$29, MATCH($B$20, Scenarios!$C$7:$C$28, FALSE), FALSE)</f>
        <v>152</v>
      </c>
      <c r="AX20" s="124">
        <f>HLOOKUP($F$5, Scenarios!$G$7:$AD$29, MATCH($B$20, Scenarios!$C$7:$C$28, FALSE), FALSE)</f>
        <v>152</v>
      </c>
      <c r="AY20" s="124">
        <f>HLOOKUP($F$5, Scenarios!$G$7:$AD$29, MATCH($B$20, Scenarios!$C$7:$C$28, FALSE), FALSE)</f>
        <v>152</v>
      </c>
      <c r="AZ20" s="124">
        <f>HLOOKUP($F$5, Scenarios!$G$7:$AD$29, MATCH($B$20, Scenarios!$C$7:$C$28, FALSE), FALSE)</f>
        <v>152</v>
      </c>
      <c r="BA20" s="124">
        <f>HLOOKUP($F$5, Scenarios!$G$7:$AD$29, MATCH($B$20, Scenarios!$C$7:$C$28, FALSE), FALSE)</f>
        <v>152</v>
      </c>
      <c r="BB20" s="124">
        <f>HLOOKUP($F$5, Scenarios!$G$7:$AD$29, MATCH($B$20, Scenarios!$C$7:$C$28, FALSE), FALSE)</f>
        <v>152</v>
      </c>
      <c r="BC20" s="124">
        <f>HLOOKUP($F$5, Scenarios!$G$7:$AD$29, MATCH($B$20, Scenarios!$C$7:$C$28, FALSE), FALSE)</f>
        <v>152</v>
      </c>
      <c r="BD20" s="124">
        <f>HLOOKUP($F$5, Scenarios!$G$7:$AD$29, MATCH($B$20, Scenarios!$C$7:$C$28, FALSE), FALSE)</f>
        <v>152</v>
      </c>
      <c r="BE20" s="124">
        <f>HLOOKUP($F$5, Scenarios!$G$7:$AD$29, MATCH($B$20, Scenarios!$C$7:$C$28, FALSE), FALSE)</f>
        <v>152</v>
      </c>
      <c r="BF20" s="124">
        <f>HLOOKUP($F$5, Scenarios!$G$7:$AD$29, MATCH($B$20, Scenarios!$C$7:$C$28, FALSE), FALSE)</f>
        <v>152</v>
      </c>
      <c r="BG20" s="124">
        <f>HLOOKUP($F$5, Scenarios!$G$7:$AD$29, MATCH($B$20, Scenarios!$C$7:$C$28, FALSE), FALSE)</f>
        <v>152</v>
      </c>
      <c r="BH20" s="124">
        <f>HLOOKUP($F$5, Scenarios!$G$7:$AD$29, MATCH($B$20, Scenarios!$C$7:$C$28, FALSE), FALSE)</f>
        <v>152</v>
      </c>
      <c r="BI20" s="124">
        <f>HLOOKUP($F$5, Scenarios!$G$7:$AD$29, MATCH($B$20, Scenarios!$C$7:$C$28, FALSE), FALSE)</f>
        <v>152</v>
      </c>
      <c r="BJ20" s="124">
        <f>HLOOKUP($F$5, Scenarios!$G$7:$AD$29, MATCH($B$20, Scenarios!$C$7:$C$28, FALSE), FALSE)</f>
        <v>152</v>
      </c>
      <c r="BK20" s="124">
        <f>HLOOKUP($F$5, Scenarios!$G$7:$AD$29, MATCH($B$20, Scenarios!$C$7:$C$28, FALSE), FALSE)</f>
        <v>152</v>
      </c>
      <c r="BL20" s="124">
        <f>HLOOKUP($F$5, Scenarios!$G$7:$AD$29, MATCH($B$20, Scenarios!$C$7:$C$28, FALSE), FALSE)</f>
        <v>152</v>
      </c>
      <c r="BM20" s="124">
        <f>HLOOKUP($F$5, Scenarios!$G$7:$AD$29, MATCH($B$20, Scenarios!$C$7:$C$28, FALSE), FALSE)</f>
        <v>152</v>
      </c>
      <c r="BN20" s="124"/>
      <c r="BO20" s="124"/>
      <c r="BP20" s="124"/>
      <c r="BQ20" s="124"/>
      <c r="BR20" s="124"/>
      <c r="BS20" s="124"/>
    </row>
    <row r="21" spans="1:71" s="23" customFormat="1" x14ac:dyDescent="0.35">
      <c r="A21" s="129"/>
      <c r="B21" s="47" t="s">
        <v>102</v>
      </c>
      <c r="C21" s="107"/>
      <c r="E21" s="5">
        <f>HLOOKUP($F$5, Scenarios!$G$7:$AD$29, MATCH($B$21, Scenarios!$C$7:$C$28, FALSE), FALSE)</f>
        <v>50</v>
      </c>
      <c r="F21" s="5">
        <f>HLOOKUP($F$5, Scenarios!$G$7:$AD$29, MATCH($B$21, Scenarios!$C$7:$C$28, FALSE), FALSE)</f>
        <v>50</v>
      </c>
      <c r="G21" s="5">
        <f>HLOOKUP($F$5, Scenarios!$G$7:$AD$29, MATCH($B$21, Scenarios!$C$7:$C$28, FALSE), FALSE)</f>
        <v>50</v>
      </c>
      <c r="H21" s="5">
        <f>HLOOKUP($F$5, Scenarios!$G$7:$AD$29, MATCH($B$21, Scenarios!$C$7:$C$28, FALSE), FALSE)</f>
        <v>50</v>
      </c>
      <c r="I21" s="5">
        <f>HLOOKUP($F$5, Scenarios!$G$7:$AD$29, MATCH($B$21, Scenarios!$C$7:$C$28, FALSE), FALSE)</f>
        <v>50</v>
      </c>
      <c r="J21" s="5">
        <f>HLOOKUP($F$5, Scenarios!$G$7:$AD$29, MATCH($B$21, Scenarios!$C$7:$C$28, FALSE), FALSE)</f>
        <v>50</v>
      </c>
      <c r="K21" s="5">
        <f>HLOOKUP($F$5, Scenarios!$G$7:$AD$29, MATCH($B$21, Scenarios!$C$7:$C$28, FALSE), FALSE)</f>
        <v>50</v>
      </c>
      <c r="L21" s="5">
        <f>HLOOKUP($F$5, Scenarios!$G$7:$AD$29, MATCH($B$21, Scenarios!$C$7:$C$28, FALSE), FALSE)</f>
        <v>50</v>
      </c>
      <c r="M21" s="5">
        <f>HLOOKUP($F$5, Scenarios!$G$7:$AD$29, MATCH($B$21, Scenarios!$C$7:$C$28, FALSE), FALSE)</f>
        <v>50</v>
      </c>
      <c r="N21" s="5">
        <f>HLOOKUP($F$5, Scenarios!$G$7:$AD$29, MATCH($B$21, Scenarios!$C$7:$C$28, FALSE), FALSE)</f>
        <v>50</v>
      </c>
      <c r="O21" s="5">
        <f>HLOOKUP($F$5, Scenarios!$G$7:$AD$29, MATCH($B$21, Scenarios!$C$7:$C$28, FALSE), FALSE)</f>
        <v>50</v>
      </c>
      <c r="P21" s="5">
        <f>HLOOKUP($F$5, Scenarios!$G$7:$AD$29, MATCH($B$21, Scenarios!$C$7:$C$28, FALSE), FALSE)</f>
        <v>50</v>
      </c>
      <c r="Q21" s="5">
        <f>HLOOKUP($F$5, Scenarios!$G$7:$AD$29, MATCH($B$21, Scenarios!$C$7:$C$28, FALSE), FALSE)</f>
        <v>50</v>
      </c>
      <c r="R21" s="5">
        <f>HLOOKUP($F$5, Scenarios!$G$7:$AD$29, MATCH($B$21, Scenarios!$C$7:$C$28, FALSE), FALSE)</f>
        <v>50</v>
      </c>
      <c r="S21" s="5">
        <f>HLOOKUP($F$5, Scenarios!$G$7:$AD$29, MATCH($B$21, Scenarios!$C$7:$C$28, FALSE), FALSE)</f>
        <v>50</v>
      </c>
      <c r="T21" s="5">
        <f>HLOOKUP($F$5, Scenarios!$G$7:$AD$29, MATCH($B$21, Scenarios!$C$7:$C$28, FALSE), FALSE)</f>
        <v>50</v>
      </c>
      <c r="U21" s="5">
        <f>HLOOKUP($F$5, Scenarios!$G$7:$AD$29, MATCH($B$21, Scenarios!$C$7:$C$28, FALSE), FALSE)</f>
        <v>50</v>
      </c>
      <c r="V21" s="5">
        <f>HLOOKUP($F$5, Scenarios!$G$7:$AD$29, MATCH($B$21, Scenarios!$C$7:$C$28, FALSE), FALSE)</f>
        <v>50</v>
      </c>
      <c r="W21" s="5">
        <f>HLOOKUP($F$5, Scenarios!$G$7:$AD$29, MATCH($B$21, Scenarios!$C$7:$C$28, FALSE), FALSE)</f>
        <v>50</v>
      </c>
      <c r="X21" s="5">
        <f>HLOOKUP($F$5, Scenarios!$G$7:$AD$29, MATCH($B$21, Scenarios!$C$7:$C$28, FALSE), FALSE)</f>
        <v>50</v>
      </c>
      <c r="Y21" s="5">
        <f>HLOOKUP($F$5, Scenarios!$G$7:$AD$29, MATCH($B$21, Scenarios!$C$7:$C$28, FALSE), FALSE)</f>
        <v>50</v>
      </c>
      <c r="Z21" s="5">
        <f>HLOOKUP($F$5, Scenarios!$G$7:$AD$29, MATCH($B$21, Scenarios!$C$7:$C$28, FALSE), FALSE)</f>
        <v>50</v>
      </c>
      <c r="AA21" s="5">
        <f>HLOOKUP($F$5, Scenarios!$G$7:$AD$29, MATCH($B$21, Scenarios!$C$7:$C$28, FALSE), FALSE)</f>
        <v>50</v>
      </c>
      <c r="AB21" s="5">
        <f>HLOOKUP($F$5, Scenarios!$G$7:$AD$29, MATCH($B$21, Scenarios!$C$7:$C$28, FALSE), FALSE)</f>
        <v>50</v>
      </c>
      <c r="AC21" s="5">
        <f>HLOOKUP($F$5, Scenarios!$G$7:$AD$29, MATCH($B$21, Scenarios!$C$7:$C$28, FALSE), FALSE)</f>
        <v>50</v>
      </c>
      <c r="AD21" s="5">
        <f>HLOOKUP($F$5, Scenarios!$G$7:$AD$29, MATCH($B$21, Scenarios!$C$7:$C$28, FALSE), FALSE)</f>
        <v>50</v>
      </c>
      <c r="AE21" s="5">
        <f>HLOOKUP($F$5, Scenarios!$G$7:$AD$29, MATCH($B$21, Scenarios!$C$7:$C$28, FALSE), FALSE)</f>
        <v>50</v>
      </c>
      <c r="AF21" s="5">
        <f>HLOOKUP($F$5, Scenarios!$G$7:$AD$29, MATCH($B$21, Scenarios!$C$7:$C$28, FALSE), FALSE)</f>
        <v>50</v>
      </c>
      <c r="AG21" s="5">
        <f>HLOOKUP($F$5, Scenarios!$G$7:$AD$29, MATCH($B$21, Scenarios!$C$7:$C$28, FALSE), FALSE)</f>
        <v>50</v>
      </c>
      <c r="AH21" s="5">
        <f>HLOOKUP($F$5, Scenarios!$G$7:$AD$29, MATCH($B$21, Scenarios!$C$7:$C$28, FALSE), FALSE)</f>
        <v>50</v>
      </c>
      <c r="AI21" s="5">
        <f>HLOOKUP($F$5, Scenarios!$G$7:$AD$29, MATCH($B$21, Scenarios!$C$7:$C$28, FALSE), FALSE)</f>
        <v>50</v>
      </c>
      <c r="AJ21" s="5">
        <f>HLOOKUP($F$5, Scenarios!$G$7:$AD$29, MATCH($B$21, Scenarios!$C$7:$C$28, FALSE), FALSE)</f>
        <v>50</v>
      </c>
      <c r="AK21" s="5">
        <f>HLOOKUP($F$5, Scenarios!$G$7:$AD$29, MATCH($B$21, Scenarios!$C$7:$C$28, FALSE), FALSE)</f>
        <v>50</v>
      </c>
      <c r="AL21" s="5">
        <f>HLOOKUP($F$5, Scenarios!$G$7:$AD$29, MATCH($B$21, Scenarios!$C$7:$C$28, FALSE), FALSE)</f>
        <v>50</v>
      </c>
      <c r="AM21" s="5">
        <f>HLOOKUP($F$5, Scenarios!$G$7:$AD$29, MATCH($B$21, Scenarios!$C$7:$C$28, FALSE), FALSE)</f>
        <v>50</v>
      </c>
      <c r="AN21" s="5">
        <f>HLOOKUP($F$5, Scenarios!$G$7:$AD$29, MATCH($B$21, Scenarios!$C$7:$C$28, FALSE), FALSE)</f>
        <v>50</v>
      </c>
      <c r="AO21" s="5">
        <f>HLOOKUP($F$5, Scenarios!$G$7:$AD$29, MATCH($B$21, Scenarios!$C$7:$C$28, FALSE), FALSE)</f>
        <v>50</v>
      </c>
      <c r="AP21" s="5">
        <f>HLOOKUP($F$5, Scenarios!$G$7:$AD$29, MATCH($B$21, Scenarios!$C$7:$C$28, FALSE), FALSE)</f>
        <v>50</v>
      </c>
      <c r="AQ21" s="5">
        <f>HLOOKUP($F$5, Scenarios!$G$7:$AD$29, MATCH($B$21, Scenarios!$C$7:$C$28, FALSE), FALSE)</f>
        <v>50</v>
      </c>
      <c r="AR21" s="5">
        <f>HLOOKUP($F$5, Scenarios!$G$7:$AD$29, MATCH($B$21, Scenarios!$C$7:$C$28, FALSE), FALSE)</f>
        <v>50</v>
      </c>
      <c r="AS21" s="5">
        <f>HLOOKUP($F$5, Scenarios!$G$7:$AD$29, MATCH($B$21, Scenarios!$C$7:$C$28, FALSE), FALSE)</f>
        <v>50</v>
      </c>
      <c r="AT21" s="5">
        <f>HLOOKUP($F$5, Scenarios!$G$7:$AD$29, MATCH($B$21, Scenarios!$C$7:$C$28, FALSE), FALSE)</f>
        <v>50</v>
      </c>
      <c r="AU21" s="5">
        <f>HLOOKUP($F$5, Scenarios!$G$7:$AD$29, MATCH($B$21, Scenarios!$C$7:$C$28, FALSE), FALSE)</f>
        <v>50</v>
      </c>
      <c r="AV21" s="5">
        <f>HLOOKUP($F$5, Scenarios!$G$7:$AD$29, MATCH($B$21, Scenarios!$C$7:$C$28, FALSE), FALSE)</f>
        <v>50</v>
      </c>
      <c r="AW21" s="5">
        <f>HLOOKUP($F$5, Scenarios!$G$7:$AD$29, MATCH($B$21, Scenarios!$C$7:$C$28, FALSE), FALSE)</f>
        <v>50</v>
      </c>
      <c r="AX21" s="5">
        <f>HLOOKUP($F$5, Scenarios!$G$7:$AD$29, MATCH($B$21, Scenarios!$C$7:$C$28, FALSE), FALSE)</f>
        <v>50</v>
      </c>
      <c r="AY21" s="5">
        <f>HLOOKUP($F$5, Scenarios!$G$7:$AD$29, MATCH($B$21, Scenarios!$C$7:$C$28, FALSE), FALSE)</f>
        <v>50</v>
      </c>
      <c r="AZ21" s="5">
        <f>HLOOKUP($F$5, Scenarios!$G$7:$AD$29, MATCH($B$21, Scenarios!$C$7:$C$28, FALSE), FALSE)</f>
        <v>50</v>
      </c>
      <c r="BA21" s="5">
        <f>HLOOKUP($F$5, Scenarios!$G$7:$AD$29, MATCH($B$21, Scenarios!$C$7:$C$28, FALSE), FALSE)</f>
        <v>50</v>
      </c>
      <c r="BB21" s="5">
        <f>HLOOKUP($F$5, Scenarios!$G$7:$AD$29, MATCH($B$21, Scenarios!$C$7:$C$28, FALSE), FALSE)</f>
        <v>50</v>
      </c>
      <c r="BC21" s="5">
        <f>HLOOKUP($F$5, Scenarios!$G$7:$AD$29, MATCH($B$21, Scenarios!$C$7:$C$28, FALSE), FALSE)</f>
        <v>50</v>
      </c>
      <c r="BD21" s="5">
        <f>HLOOKUP($F$5, Scenarios!$G$7:$AD$29, MATCH($B$21, Scenarios!$C$7:$C$28, FALSE), FALSE)</f>
        <v>50</v>
      </c>
      <c r="BE21" s="5">
        <f>HLOOKUP($F$5, Scenarios!$G$7:$AD$29, MATCH($B$21, Scenarios!$C$7:$C$28, FALSE), FALSE)</f>
        <v>50</v>
      </c>
      <c r="BF21" s="5">
        <f>HLOOKUP($F$5, Scenarios!$G$7:$AD$29, MATCH($B$21, Scenarios!$C$7:$C$28, FALSE), FALSE)</f>
        <v>50</v>
      </c>
      <c r="BG21" s="5">
        <f>HLOOKUP($F$5, Scenarios!$G$7:$AD$29, MATCH($B$21, Scenarios!$C$7:$C$28, FALSE), FALSE)</f>
        <v>50</v>
      </c>
      <c r="BH21" s="5">
        <f>HLOOKUP($F$5, Scenarios!$G$7:$AD$29, MATCH($B$21, Scenarios!$C$7:$C$28, FALSE), FALSE)</f>
        <v>50</v>
      </c>
      <c r="BI21" s="5">
        <f>HLOOKUP($F$5, Scenarios!$G$7:$AD$29, MATCH($B$21, Scenarios!$C$7:$C$28, FALSE), FALSE)</f>
        <v>50</v>
      </c>
      <c r="BJ21" s="5">
        <f>HLOOKUP($F$5, Scenarios!$G$7:$AD$29, MATCH($B$21, Scenarios!$C$7:$C$28, FALSE), FALSE)</f>
        <v>50</v>
      </c>
      <c r="BK21" s="5">
        <f>HLOOKUP($F$5, Scenarios!$G$7:$AD$29, MATCH($B$21, Scenarios!$C$7:$C$28, FALSE), FALSE)</f>
        <v>50</v>
      </c>
      <c r="BL21" s="5">
        <f>HLOOKUP($F$5, Scenarios!$G$7:$AD$29, MATCH($B$21, Scenarios!$C$7:$C$28, FALSE), FALSE)</f>
        <v>50</v>
      </c>
      <c r="BM21" s="5">
        <f>HLOOKUP($F$5, Scenarios!$G$7:$AD$29, MATCH($B$21, Scenarios!$C$7:$C$28, FALSE), FALSE)</f>
        <v>50</v>
      </c>
      <c r="BN21" s="5"/>
      <c r="BO21" s="5"/>
      <c r="BP21" s="5"/>
      <c r="BQ21" s="5"/>
      <c r="BR21" s="5"/>
      <c r="BS21" s="5"/>
    </row>
    <row r="22" spans="1:71" s="23" customFormat="1" x14ac:dyDescent="0.35">
      <c r="A22" s="129"/>
      <c r="B22" s="47" t="s">
        <v>103</v>
      </c>
      <c r="C22" s="107"/>
      <c r="E22" s="5">
        <f>HLOOKUP($F$5, Scenarios!$G$7:$AD$29, MATCH($B$22, Scenarios!$C$7:$C$28, FALSE), FALSE)</f>
        <v>80</v>
      </c>
      <c r="F22" s="5">
        <f>HLOOKUP($F$5, Scenarios!$G$7:$AD$29, MATCH($B$22, Scenarios!$C$7:$C$28, FALSE), FALSE)</f>
        <v>80</v>
      </c>
      <c r="G22" s="5">
        <f>HLOOKUP($F$5, Scenarios!$G$7:$AD$29, MATCH($B$22, Scenarios!$C$7:$C$28, FALSE), FALSE)</f>
        <v>80</v>
      </c>
      <c r="H22" s="5">
        <f>HLOOKUP($F$5, Scenarios!$G$7:$AD$29, MATCH($B$22, Scenarios!$C$7:$C$28, FALSE), FALSE)</f>
        <v>80</v>
      </c>
      <c r="I22" s="5">
        <f>HLOOKUP($F$5, Scenarios!$G$7:$AD$29, MATCH($B$22, Scenarios!$C$7:$C$28, FALSE), FALSE)</f>
        <v>80</v>
      </c>
      <c r="J22" s="5">
        <f>HLOOKUP($F$5, Scenarios!$G$7:$AD$29, MATCH($B$22, Scenarios!$C$7:$C$28, FALSE), FALSE)</f>
        <v>80</v>
      </c>
      <c r="K22" s="5">
        <f>HLOOKUP($F$5, Scenarios!$G$7:$AD$29, MATCH($B$22, Scenarios!$C$7:$C$28, FALSE), FALSE)</f>
        <v>80</v>
      </c>
      <c r="L22" s="5">
        <f>HLOOKUP($F$5, Scenarios!$G$7:$AD$29, MATCH($B$22, Scenarios!$C$7:$C$28, FALSE), FALSE)</f>
        <v>80</v>
      </c>
      <c r="M22" s="5">
        <f>HLOOKUP($F$5, Scenarios!$G$7:$AD$29, MATCH($B$22, Scenarios!$C$7:$C$28, FALSE), FALSE)</f>
        <v>80</v>
      </c>
      <c r="N22" s="5">
        <f>HLOOKUP($F$5, Scenarios!$G$7:$AD$29, MATCH($B$22, Scenarios!$C$7:$C$28, FALSE), FALSE)</f>
        <v>80</v>
      </c>
      <c r="O22" s="5">
        <f>HLOOKUP($F$5, Scenarios!$G$7:$AD$29, MATCH($B$22, Scenarios!$C$7:$C$28, FALSE), FALSE)</f>
        <v>80</v>
      </c>
      <c r="P22" s="5">
        <f>HLOOKUP($F$5, Scenarios!$G$7:$AD$29, MATCH($B$22, Scenarios!$C$7:$C$28, FALSE), FALSE)</f>
        <v>80</v>
      </c>
      <c r="Q22" s="5">
        <f>HLOOKUP($F$5, Scenarios!$G$7:$AD$29, MATCH($B$22, Scenarios!$C$7:$C$28, FALSE), FALSE)</f>
        <v>80</v>
      </c>
      <c r="R22" s="5">
        <f>HLOOKUP($F$5, Scenarios!$G$7:$AD$29, MATCH($B$22, Scenarios!$C$7:$C$28, FALSE), FALSE)</f>
        <v>80</v>
      </c>
      <c r="S22" s="5">
        <f>HLOOKUP($F$5, Scenarios!$G$7:$AD$29, MATCH($B$22, Scenarios!$C$7:$C$28, FALSE), FALSE)</f>
        <v>80</v>
      </c>
      <c r="T22" s="5">
        <f>HLOOKUP($F$5, Scenarios!$G$7:$AD$29, MATCH($B$22, Scenarios!$C$7:$C$28, FALSE), FALSE)</f>
        <v>80</v>
      </c>
      <c r="U22" s="5">
        <f>HLOOKUP($F$5, Scenarios!$G$7:$AD$29, MATCH($B$22, Scenarios!$C$7:$C$28, FALSE), FALSE)</f>
        <v>80</v>
      </c>
      <c r="V22" s="5">
        <f>HLOOKUP($F$5, Scenarios!$G$7:$AD$29, MATCH($B$22, Scenarios!$C$7:$C$28, FALSE), FALSE)</f>
        <v>80</v>
      </c>
      <c r="W22" s="5">
        <f>HLOOKUP($F$5, Scenarios!$G$7:$AD$29, MATCH($B$22, Scenarios!$C$7:$C$28, FALSE), FALSE)</f>
        <v>80</v>
      </c>
      <c r="X22" s="5">
        <f>HLOOKUP($F$5, Scenarios!$G$7:$AD$29, MATCH($B$22, Scenarios!$C$7:$C$28, FALSE), FALSE)</f>
        <v>80</v>
      </c>
      <c r="Y22" s="5">
        <f>HLOOKUP($F$5, Scenarios!$G$7:$AD$29, MATCH($B$22, Scenarios!$C$7:$C$28, FALSE), FALSE)</f>
        <v>80</v>
      </c>
      <c r="Z22" s="5">
        <f>HLOOKUP($F$5, Scenarios!$G$7:$AD$29, MATCH($B$22, Scenarios!$C$7:$C$28, FALSE), FALSE)</f>
        <v>80</v>
      </c>
      <c r="AA22" s="5">
        <f>HLOOKUP($F$5, Scenarios!$G$7:$AD$29, MATCH($B$22, Scenarios!$C$7:$C$28, FALSE), FALSE)</f>
        <v>80</v>
      </c>
      <c r="AB22" s="5">
        <f>HLOOKUP($F$5, Scenarios!$G$7:$AD$29, MATCH($B$22, Scenarios!$C$7:$C$28, FALSE), FALSE)</f>
        <v>80</v>
      </c>
      <c r="AC22" s="5">
        <f>HLOOKUP($F$5, Scenarios!$G$7:$AD$29, MATCH($B$22, Scenarios!$C$7:$C$28, FALSE), FALSE)</f>
        <v>80</v>
      </c>
      <c r="AD22" s="5">
        <f>HLOOKUP($F$5, Scenarios!$G$7:$AD$29, MATCH($B$22, Scenarios!$C$7:$C$28, FALSE), FALSE)</f>
        <v>80</v>
      </c>
      <c r="AE22" s="5">
        <f>HLOOKUP($F$5, Scenarios!$G$7:$AD$29, MATCH($B$22, Scenarios!$C$7:$C$28, FALSE), FALSE)</f>
        <v>80</v>
      </c>
      <c r="AF22" s="5">
        <f>HLOOKUP($F$5, Scenarios!$G$7:$AD$29, MATCH($B$22, Scenarios!$C$7:$C$28, FALSE), FALSE)</f>
        <v>80</v>
      </c>
      <c r="AG22" s="5">
        <f>HLOOKUP($F$5, Scenarios!$G$7:$AD$29, MATCH($B$22, Scenarios!$C$7:$C$28, FALSE), FALSE)</f>
        <v>80</v>
      </c>
      <c r="AH22" s="5">
        <f>HLOOKUP($F$5, Scenarios!$G$7:$AD$29, MATCH($B$22, Scenarios!$C$7:$C$28, FALSE), FALSE)</f>
        <v>80</v>
      </c>
      <c r="AI22" s="5">
        <f>HLOOKUP($F$5, Scenarios!$G$7:$AD$29, MATCH($B$22, Scenarios!$C$7:$C$28, FALSE), FALSE)</f>
        <v>80</v>
      </c>
      <c r="AJ22" s="5">
        <f>HLOOKUP($F$5, Scenarios!$G$7:$AD$29, MATCH($B$22, Scenarios!$C$7:$C$28, FALSE), FALSE)</f>
        <v>80</v>
      </c>
      <c r="AK22" s="5">
        <f>HLOOKUP($F$5, Scenarios!$G$7:$AD$29, MATCH($B$22, Scenarios!$C$7:$C$28, FALSE), FALSE)</f>
        <v>80</v>
      </c>
      <c r="AL22" s="5">
        <f>HLOOKUP($F$5, Scenarios!$G$7:$AD$29, MATCH($B$22, Scenarios!$C$7:$C$28, FALSE), FALSE)</f>
        <v>80</v>
      </c>
      <c r="AM22" s="5">
        <f>HLOOKUP($F$5, Scenarios!$G$7:$AD$29, MATCH($B$22, Scenarios!$C$7:$C$28, FALSE), FALSE)</f>
        <v>80</v>
      </c>
      <c r="AN22" s="5">
        <f>HLOOKUP($F$5, Scenarios!$G$7:$AD$29, MATCH($B$22, Scenarios!$C$7:$C$28, FALSE), FALSE)</f>
        <v>80</v>
      </c>
      <c r="AO22" s="5">
        <f>HLOOKUP($F$5, Scenarios!$G$7:$AD$29, MATCH($B$22, Scenarios!$C$7:$C$28, FALSE), FALSE)</f>
        <v>80</v>
      </c>
      <c r="AP22" s="5">
        <f>HLOOKUP($F$5, Scenarios!$G$7:$AD$29, MATCH($B$22, Scenarios!$C$7:$C$28, FALSE), FALSE)</f>
        <v>80</v>
      </c>
      <c r="AQ22" s="5">
        <f>HLOOKUP($F$5, Scenarios!$G$7:$AD$29, MATCH($B$22, Scenarios!$C$7:$C$28, FALSE), FALSE)</f>
        <v>80</v>
      </c>
      <c r="AR22" s="5">
        <f>HLOOKUP($F$5, Scenarios!$G$7:$AD$29, MATCH($B$22, Scenarios!$C$7:$C$28, FALSE), FALSE)</f>
        <v>80</v>
      </c>
      <c r="AS22" s="5">
        <f>HLOOKUP($F$5, Scenarios!$G$7:$AD$29, MATCH($B$22, Scenarios!$C$7:$C$28, FALSE), FALSE)</f>
        <v>80</v>
      </c>
      <c r="AT22" s="5">
        <f>HLOOKUP($F$5, Scenarios!$G$7:$AD$29, MATCH($B$22, Scenarios!$C$7:$C$28, FALSE), FALSE)</f>
        <v>80</v>
      </c>
      <c r="AU22" s="5">
        <f>HLOOKUP($F$5, Scenarios!$G$7:$AD$29, MATCH($B$22, Scenarios!$C$7:$C$28, FALSE), FALSE)</f>
        <v>80</v>
      </c>
      <c r="AV22" s="5">
        <f>HLOOKUP($F$5, Scenarios!$G$7:$AD$29, MATCH($B$22, Scenarios!$C$7:$C$28, FALSE), FALSE)</f>
        <v>80</v>
      </c>
      <c r="AW22" s="5">
        <f>HLOOKUP($F$5, Scenarios!$G$7:$AD$29, MATCH($B$22, Scenarios!$C$7:$C$28, FALSE), FALSE)</f>
        <v>80</v>
      </c>
      <c r="AX22" s="5">
        <f>HLOOKUP($F$5, Scenarios!$G$7:$AD$29, MATCH($B$22, Scenarios!$C$7:$C$28, FALSE), FALSE)</f>
        <v>80</v>
      </c>
      <c r="AY22" s="5">
        <f>HLOOKUP($F$5, Scenarios!$G$7:$AD$29, MATCH($B$22, Scenarios!$C$7:$C$28, FALSE), FALSE)</f>
        <v>80</v>
      </c>
      <c r="AZ22" s="5">
        <f>HLOOKUP($F$5, Scenarios!$G$7:$AD$29, MATCH($B$22, Scenarios!$C$7:$C$28, FALSE), FALSE)</f>
        <v>80</v>
      </c>
      <c r="BA22" s="5">
        <f>HLOOKUP($F$5, Scenarios!$G$7:$AD$29, MATCH($B$22, Scenarios!$C$7:$C$28, FALSE), FALSE)</f>
        <v>80</v>
      </c>
      <c r="BB22" s="5">
        <f>HLOOKUP($F$5, Scenarios!$G$7:$AD$29, MATCH($B$22, Scenarios!$C$7:$C$28, FALSE), FALSE)</f>
        <v>80</v>
      </c>
      <c r="BC22" s="5">
        <f>HLOOKUP($F$5, Scenarios!$G$7:$AD$29, MATCH($B$22, Scenarios!$C$7:$C$28, FALSE), FALSE)</f>
        <v>80</v>
      </c>
      <c r="BD22" s="5">
        <f>HLOOKUP($F$5, Scenarios!$G$7:$AD$29, MATCH($B$22, Scenarios!$C$7:$C$28, FALSE), FALSE)</f>
        <v>80</v>
      </c>
      <c r="BE22" s="5">
        <f>HLOOKUP($F$5, Scenarios!$G$7:$AD$29, MATCH($B$22, Scenarios!$C$7:$C$28, FALSE), FALSE)</f>
        <v>80</v>
      </c>
      <c r="BF22" s="5">
        <f>HLOOKUP($F$5, Scenarios!$G$7:$AD$29, MATCH($B$22, Scenarios!$C$7:$C$28, FALSE), FALSE)</f>
        <v>80</v>
      </c>
      <c r="BG22" s="5">
        <f>HLOOKUP($F$5, Scenarios!$G$7:$AD$29, MATCH($B$22, Scenarios!$C$7:$C$28, FALSE), FALSE)</f>
        <v>80</v>
      </c>
      <c r="BH22" s="5">
        <f>HLOOKUP($F$5, Scenarios!$G$7:$AD$29, MATCH($B$22, Scenarios!$C$7:$C$28, FALSE), FALSE)</f>
        <v>80</v>
      </c>
      <c r="BI22" s="5">
        <f>HLOOKUP($F$5, Scenarios!$G$7:$AD$29, MATCH($B$22, Scenarios!$C$7:$C$28, FALSE), FALSE)</f>
        <v>80</v>
      </c>
      <c r="BJ22" s="5">
        <f>HLOOKUP($F$5, Scenarios!$G$7:$AD$29, MATCH($B$22, Scenarios!$C$7:$C$28, FALSE), FALSE)</f>
        <v>80</v>
      </c>
      <c r="BK22" s="5">
        <f>HLOOKUP($F$5, Scenarios!$G$7:$AD$29, MATCH($B$22, Scenarios!$C$7:$C$28, FALSE), FALSE)</f>
        <v>80</v>
      </c>
      <c r="BL22" s="5">
        <f>HLOOKUP($F$5, Scenarios!$G$7:$AD$29, MATCH($B$22, Scenarios!$C$7:$C$28, FALSE), FALSE)</f>
        <v>80</v>
      </c>
      <c r="BM22" s="5">
        <f>HLOOKUP($F$5, Scenarios!$G$7:$AD$29, MATCH($B$22, Scenarios!$C$7:$C$28, FALSE), FALSE)</f>
        <v>80</v>
      </c>
      <c r="BN22" s="5"/>
      <c r="BO22" s="5"/>
      <c r="BP22" s="5"/>
      <c r="BQ22" s="5"/>
      <c r="BR22" s="5"/>
      <c r="BS22" s="5"/>
    </row>
    <row r="23" spans="1:71" x14ac:dyDescent="0.35">
      <c r="B23" s="41" t="s">
        <v>104</v>
      </c>
      <c r="C23" s="107"/>
      <c r="D23" s="5"/>
      <c r="E23" s="5">
        <f>HLOOKUP($F$5, Scenarios!$G$7:$AD$30, MATCH($B$23, Scenarios!$C$7:$C$28, FALSE), FALSE)</f>
        <v>100</v>
      </c>
      <c r="F23" s="5">
        <f>HLOOKUP($F$5, Scenarios!$G$7:$AD$30, MATCH($B$23, Scenarios!$C$7:$C$28, FALSE), FALSE)</f>
        <v>100</v>
      </c>
      <c r="G23" s="5">
        <f>HLOOKUP($F$5, Scenarios!$G$7:$AD$30, MATCH($B$23, Scenarios!$C$7:$C$28, FALSE), FALSE)</f>
        <v>100</v>
      </c>
      <c r="H23" s="5">
        <f>HLOOKUP($F$5, Scenarios!$G$7:$AD$30, MATCH($B$23, Scenarios!$C$7:$C$28, FALSE), FALSE)</f>
        <v>100</v>
      </c>
      <c r="I23" s="5">
        <f>HLOOKUP($F$5, Scenarios!$G$7:$AD$30, MATCH($B$23, Scenarios!$C$7:$C$28, FALSE), FALSE)</f>
        <v>100</v>
      </c>
      <c r="J23" s="5">
        <f>HLOOKUP($F$5, Scenarios!$G$7:$AD$30, MATCH($B$23, Scenarios!$C$7:$C$28, FALSE), FALSE)</f>
        <v>100</v>
      </c>
      <c r="K23" s="5">
        <f>HLOOKUP($F$5, Scenarios!$G$7:$AD$30, MATCH($B$23, Scenarios!$C$7:$C$28, FALSE), FALSE)</f>
        <v>100</v>
      </c>
      <c r="L23" s="5">
        <f>HLOOKUP($F$5, Scenarios!$G$7:$AD$30, MATCH($B$23, Scenarios!$C$7:$C$28, FALSE), FALSE)</f>
        <v>100</v>
      </c>
      <c r="M23" s="5">
        <f>HLOOKUP($F$5, Scenarios!$G$7:$AD$30, MATCH($B$23, Scenarios!$C$7:$C$28, FALSE), FALSE)</f>
        <v>100</v>
      </c>
      <c r="N23" s="5">
        <f>HLOOKUP($F$5, Scenarios!$G$7:$AD$30, MATCH($B$23, Scenarios!$C$7:$C$28, FALSE), FALSE)</f>
        <v>100</v>
      </c>
      <c r="O23" s="5">
        <f>HLOOKUP($F$5, Scenarios!$G$7:$AD$30, MATCH($B$23, Scenarios!$C$7:$C$28, FALSE), FALSE)</f>
        <v>100</v>
      </c>
      <c r="P23" s="5">
        <f>HLOOKUP($F$5, Scenarios!$G$7:$AD$30, MATCH($B$23, Scenarios!$C$7:$C$28, FALSE), FALSE)</f>
        <v>100</v>
      </c>
      <c r="Q23" s="5">
        <f>HLOOKUP($F$5, Scenarios!$G$7:$AD$30, MATCH($B$23, Scenarios!$C$7:$C$28, FALSE), FALSE)</f>
        <v>100</v>
      </c>
      <c r="R23" s="5">
        <f>HLOOKUP($F$5, Scenarios!$G$7:$AD$30, MATCH($B$23, Scenarios!$C$7:$C$28, FALSE), FALSE)</f>
        <v>100</v>
      </c>
      <c r="S23" s="5">
        <f>HLOOKUP($F$5, Scenarios!$G$7:$AD$30, MATCH($B$23, Scenarios!$C$7:$C$28, FALSE), FALSE)</f>
        <v>100</v>
      </c>
      <c r="T23" s="5">
        <f>HLOOKUP($F$5, Scenarios!$G$7:$AD$30, MATCH($B$23, Scenarios!$C$7:$C$28, FALSE), FALSE)</f>
        <v>100</v>
      </c>
      <c r="U23" s="5">
        <f>HLOOKUP($F$5, Scenarios!$G$7:$AD$30, MATCH($B$23, Scenarios!$C$7:$C$28, FALSE), FALSE)</f>
        <v>100</v>
      </c>
      <c r="V23" s="5">
        <f>HLOOKUP($F$5, Scenarios!$G$7:$AD$30, MATCH($B$23, Scenarios!$C$7:$C$28, FALSE), FALSE)</f>
        <v>100</v>
      </c>
      <c r="W23" s="5">
        <f>HLOOKUP($F$5, Scenarios!$G$7:$AD$30, MATCH($B$23, Scenarios!$C$7:$C$28, FALSE), FALSE)</f>
        <v>100</v>
      </c>
      <c r="X23" s="5">
        <f>HLOOKUP($F$5, Scenarios!$G$7:$AD$30, MATCH($B$23, Scenarios!$C$7:$C$28, FALSE), FALSE)</f>
        <v>100</v>
      </c>
      <c r="Y23" s="5">
        <f>HLOOKUP($F$5, Scenarios!$G$7:$AD$30, MATCH($B$23, Scenarios!$C$7:$C$28, FALSE), FALSE)</f>
        <v>100</v>
      </c>
      <c r="Z23" s="5">
        <f>HLOOKUP($F$5, Scenarios!$G$7:$AD$30, MATCH($B$23, Scenarios!$C$7:$C$28, FALSE), FALSE)</f>
        <v>100</v>
      </c>
      <c r="AA23" s="5">
        <f>HLOOKUP($F$5, Scenarios!$G$7:$AD$30, MATCH($B$23, Scenarios!$C$7:$C$28, FALSE), FALSE)</f>
        <v>100</v>
      </c>
      <c r="AB23" s="5">
        <f>HLOOKUP($F$5, Scenarios!$G$7:$AD$30, MATCH($B$23, Scenarios!$C$7:$C$28, FALSE), FALSE)</f>
        <v>100</v>
      </c>
      <c r="AC23" s="5">
        <f>HLOOKUP($F$5, Scenarios!$G$7:$AD$30, MATCH($B$23, Scenarios!$C$7:$C$28, FALSE), FALSE)</f>
        <v>100</v>
      </c>
      <c r="AD23" s="5">
        <f>HLOOKUP($F$5, Scenarios!$G$7:$AD$30, MATCH($B$23, Scenarios!$C$7:$C$28, FALSE), FALSE)</f>
        <v>100</v>
      </c>
      <c r="AE23" s="5">
        <f>HLOOKUP($F$5, Scenarios!$G$7:$AD$30, MATCH($B$23, Scenarios!$C$7:$C$28, FALSE), FALSE)</f>
        <v>100</v>
      </c>
      <c r="AF23" s="5">
        <f>HLOOKUP($F$5, Scenarios!$G$7:$AD$30, MATCH($B$23, Scenarios!$C$7:$C$28, FALSE), FALSE)</f>
        <v>100</v>
      </c>
      <c r="AG23" s="5">
        <f>HLOOKUP($F$5, Scenarios!$G$7:$AD$30, MATCH($B$23, Scenarios!$C$7:$C$28, FALSE), FALSE)</f>
        <v>100</v>
      </c>
      <c r="AH23" s="5">
        <f>HLOOKUP($F$5, Scenarios!$G$7:$AD$30, MATCH($B$23, Scenarios!$C$7:$C$28, FALSE), FALSE)</f>
        <v>100</v>
      </c>
      <c r="AI23" s="5">
        <f>HLOOKUP($F$5, Scenarios!$G$7:$AD$30, MATCH($B$23, Scenarios!$C$7:$C$28, FALSE), FALSE)</f>
        <v>100</v>
      </c>
      <c r="AJ23" s="5">
        <f>HLOOKUP($F$5, Scenarios!$G$7:$AD$30, MATCH($B$23, Scenarios!$C$7:$C$28, FALSE), FALSE)</f>
        <v>100</v>
      </c>
      <c r="AK23" s="5">
        <f>HLOOKUP($F$5, Scenarios!$G$7:$AD$30, MATCH($B$23, Scenarios!$C$7:$C$28, FALSE), FALSE)</f>
        <v>100</v>
      </c>
      <c r="AL23" s="5">
        <f>HLOOKUP($F$5, Scenarios!$G$7:$AD$30, MATCH($B$23, Scenarios!$C$7:$C$28, FALSE), FALSE)</f>
        <v>100</v>
      </c>
      <c r="AM23" s="5">
        <f>HLOOKUP($F$5, Scenarios!$G$7:$AD$30, MATCH($B$23, Scenarios!$C$7:$C$28, FALSE), FALSE)</f>
        <v>100</v>
      </c>
      <c r="AN23" s="5">
        <f>HLOOKUP($F$5, Scenarios!$G$7:$AD$30, MATCH($B$23, Scenarios!$C$7:$C$28, FALSE), FALSE)</f>
        <v>100</v>
      </c>
      <c r="AO23" s="5">
        <f>HLOOKUP($F$5, Scenarios!$G$7:$AD$30, MATCH($B$23, Scenarios!$C$7:$C$28, FALSE), FALSE)</f>
        <v>100</v>
      </c>
      <c r="AP23" s="5">
        <f>HLOOKUP($F$5, Scenarios!$G$7:$AD$30, MATCH($B$23, Scenarios!$C$7:$C$28, FALSE), FALSE)</f>
        <v>100</v>
      </c>
      <c r="AQ23" s="5">
        <f>HLOOKUP($F$5, Scenarios!$G$7:$AD$30, MATCH($B$23, Scenarios!$C$7:$C$28, FALSE), FALSE)</f>
        <v>100</v>
      </c>
      <c r="AR23" s="5">
        <f>HLOOKUP($F$5, Scenarios!$G$7:$AD$30, MATCH($B$23, Scenarios!$C$7:$C$28, FALSE), FALSE)</f>
        <v>100</v>
      </c>
      <c r="AS23" s="5">
        <f>HLOOKUP($F$5, Scenarios!$G$7:$AD$30, MATCH($B$23, Scenarios!$C$7:$C$28, FALSE), FALSE)</f>
        <v>100</v>
      </c>
      <c r="AT23" s="5">
        <f>HLOOKUP($F$5, Scenarios!$G$7:$AD$30, MATCH($B$23, Scenarios!$C$7:$C$28, FALSE), FALSE)</f>
        <v>100</v>
      </c>
      <c r="AU23" s="5">
        <f>HLOOKUP($F$5, Scenarios!$G$7:$AD$30, MATCH($B$23, Scenarios!$C$7:$C$28, FALSE), FALSE)</f>
        <v>100</v>
      </c>
      <c r="AV23" s="5">
        <f>HLOOKUP($F$5, Scenarios!$G$7:$AD$30, MATCH($B$23, Scenarios!$C$7:$C$28, FALSE), FALSE)</f>
        <v>100</v>
      </c>
      <c r="AW23" s="5">
        <f>HLOOKUP($F$5, Scenarios!$G$7:$AD$30, MATCH($B$23, Scenarios!$C$7:$C$28, FALSE), FALSE)</f>
        <v>100</v>
      </c>
      <c r="AX23" s="5">
        <f>HLOOKUP($F$5, Scenarios!$G$7:$AD$30, MATCH($B$23, Scenarios!$C$7:$C$28, FALSE), FALSE)</f>
        <v>100</v>
      </c>
      <c r="AY23" s="5">
        <f>HLOOKUP($F$5, Scenarios!$G$7:$AD$30, MATCH($B$23, Scenarios!$C$7:$C$28, FALSE), FALSE)</f>
        <v>100</v>
      </c>
      <c r="AZ23" s="5">
        <f>HLOOKUP($F$5, Scenarios!$G$7:$AD$30, MATCH($B$23, Scenarios!$C$7:$C$28, FALSE), FALSE)</f>
        <v>100</v>
      </c>
      <c r="BA23" s="5">
        <f>HLOOKUP($F$5, Scenarios!$G$7:$AD$30, MATCH($B$23, Scenarios!$C$7:$C$28, FALSE), FALSE)</f>
        <v>100</v>
      </c>
      <c r="BB23" s="5">
        <f>HLOOKUP($F$5, Scenarios!$G$7:$AD$30, MATCH($B$23, Scenarios!$C$7:$C$28, FALSE), FALSE)</f>
        <v>100</v>
      </c>
      <c r="BC23" s="5">
        <f>HLOOKUP($F$5, Scenarios!$G$7:$AD$30, MATCH($B$23, Scenarios!$C$7:$C$28, FALSE), FALSE)</f>
        <v>100</v>
      </c>
      <c r="BD23" s="5">
        <f>HLOOKUP($F$5, Scenarios!$G$7:$AD$30, MATCH($B$23, Scenarios!$C$7:$C$28, FALSE), FALSE)</f>
        <v>100</v>
      </c>
      <c r="BE23" s="5">
        <f>HLOOKUP($F$5, Scenarios!$G$7:$AD$30, MATCH($B$23, Scenarios!$C$7:$C$28, FALSE), FALSE)</f>
        <v>100</v>
      </c>
      <c r="BF23" s="5">
        <f>HLOOKUP($F$5, Scenarios!$G$7:$AD$30, MATCH($B$23, Scenarios!$C$7:$C$28, FALSE), FALSE)</f>
        <v>100</v>
      </c>
      <c r="BG23" s="5">
        <f>HLOOKUP($F$5, Scenarios!$G$7:$AD$30, MATCH($B$23, Scenarios!$C$7:$C$28, FALSE), FALSE)</f>
        <v>100</v>
      </c>
      <c r="BH23" s="5">
        <f>HLOOKUP($F$5, Scenarios!$G$7:$AD$30, MATCH($B$23, Scenarios!$C$7:$C$28, FALSE), FALSE)</f>
        <v>100</v>
      </c>
      <c r="BI23" s="5">
        <f>HLOOKUP($F$5, Scenarios!$G$7:$AD$30, MATCH($B$23, Scenarios!$C$7:$C$28, FALSE), FALSE)</f>
        <v>100</v>
      </c>
      <c r="BJ23" s="5">
        <f>HLOOKUP($F$5, Scenarios!$G$7:$AD$30, MATCH($B$23, Scenarios!$C$7:$C$28, FALSE), FALSE)</f>
        <v>100</v>
      </c>
      <c r="BK23" s="5">
        <f>HLOOKUP($F$5, Scenarios!$G$7:$AD$30, MATCH($B$23, Scenarios!$C$7:$C$28, FALSE), FALSE)</f>
        <v>100</v>
      </c>
      <c r="BL23" s="5">
        <f>HLOOKUP($F$5, Scenarios!$G$7:$AD$30, MATCH($B$23, Scenarios!$C$7:$C$28, FALSE), FALSE)</f>
        <v>100</v>
      </c>
      <c r="BM23" s="5">
        <f>HLOOKUP($F$5, Scenarios!$G$7:$AD$30, MATCH($B$23, Scenarios!$C$7:$C$28, FALSE), FALSE)</f>
        <v>100</v>
      </c>
    </row>
    <row r="24" spans="1:71" x14ac:dyDescent="0.35">
      <c r="B24" s="41"/>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71" s="28" customFormat="1" x14ac:dyDescent="0.35">
      <c r="A25" s="4"/>
      <c r="B25" s="29" t="s">
        <v>105</v>
      </c>
      <c r="C25" s="108"/>
    </row>
    <row r="26" spans="1:71" s="23" customFormat="1" x14ac:dyDescent="0.35">
      <c r="A26" s="129"/>
      <c r="B26" s="23" t="s">
        <v>106</v>
      </c>
      <c r="C26" s="103">
        <f>SUM(E26:BM26)</f>
        <v>216203.52000000028</v>
      </c>
      <c r="E26" s="23">
        <f>IF(E17&lt;E16,(E20-E23)*E17,IF(AND(E17&gt;E16,(E17-E16)&lt;M4),E16*(E20-E23)+(E17-E16)*(E20-E22),E16*(E20-E23)+M4*(E20-E22)+(E17-E16-M4)*(E20-E21)))</f>
        <v>3544.3199999999997</v>
      </c>
      <c r="F26" s="23">
        <f t="shared" ref="F26:BM26" si="7">IF(F17&lt;F16,(F20-F23)*F17,IF(AND(F17&gt;F16,(F17-F16)&lt;N4),F16*(F20-F23)+(F17-F16)*(F20-F22),F16*(F20-F23)+N4*(F20-F22)+(F17-F16-N4)*(F20-F21)))</f>
        <v>3544.3199999999997</v>
      </c>
      <c r="G26" s="23">
        <f t="shared" si="7"/>
        <v>3544.3199999999997</v>
      </c>
      <c r="H26" s="23">
        <f t="shared" si="7"/>
        <v>3544.3199999999997</v>
      </c>
      <c r="I26" s="23">
        <f t="shared" si="7"/>
        <v>3544.3199999999997</v>
      </c>
      <c r="J26" s="23">
        <f t="shared" si="7"/>
        <v>3544.3199999999997</v>
      </c>
      <c r="K26" s="23">
        <f t="shared" si="7"/>
        <v>3544.3199999999997</v>
      </c>
      <c r="L26" s="23">
        <f t="shared" si="7"/>
        <v>3544.3199999999997</v>
      </c>
      <c r="M26" s="23">
        <f t="shared" si="7"/>
        <v>3544.3199999999997</v>
      </c>
      <c r="N26" s="23">
        <f t="shared" si="7"/>
        <v>3544.3199999999997</v>
      </c>
      <c r="O26" s="23">
        <f t="shared" si="7"/>
        <v>3544.3199999999997</v>
      </c>
      <c r="P26" s="23">
        <f t="shared" si="7"/>
        <v>3544.3199999999997</v>
      </c>
      <c r="Q26" s="23">
        <f t="shared" si="7"/>
        <v>3544.3199999999997</v>
      </c>
      <c r="R26" s="23">
        <f t="shared" si="7"/>
        <v>3544.3199999999997</v>
      </c>
      <c r="S26" s="23">
        <f t="shared" si="7"/>
        <v>3544.3199999999997</v>
      </c>
      <c r="T26" s="23">
        <f t="shared" si="7"/>
        <v>3544.3199999999997</v>
      </c>
      <c r="U26" s="23">
        <f t="shared" si="7"/>
        <v>3544.3199999999997</v>
      </c>
      <c r="V26" s="23">
        <f t="shared" si="7"/>
        <v>3544.3199999999997</v>
      </c>
      <c r="W26" s="23">
        <f t="shared" si="7"/>
        <v>3544.3199999999997</v>
      </c>
      <c r="X26" s="23">
        <f t="shared" si="7"/>
        <v>3544.3199999999997</v>
      </c>
      <c r="Y26" s="23">
        <f t="shared" si="7"/>
        <v>3544.3199999999997</v>
      </c>
      <c r="Z26" s="23">
        <f t="shared" si="7"/>
        <v>3544.3199999999997</v>
      </c>
      <c r="AA26" s="23">
        <f t="shared" si="7"/>
        <v>3544.3199999999997</v>
      </c>
      <c r="AB26" s="23">
        <f t="shared" si="7"/>
        <v>3544.3199999999997</v>
      </c>
      <c r="AC26" s="23">
        <f t="shared" si="7"/>
        <v>3544.3199999999997</v>
      </c>
      <c r="AD26" s="23">
        <f t="shared" si="7"/>
        <v>3544.3199999999997</v>
      </c>
      <c r="AE26" s="23">
        <f t="shared" si="7"/>
        <v>3544.3199999999997</v>
      </c>
      <c r="AF26" s="23">
        <f t="shared" si="7"/>
        <v>3544.3199999999997</v>
      </c>
      <c r="AG26" s="23">
        <f t="shared" si="7"/>
        <v>3544.3199999999997</v>
      </c>
      <c r="AH26" s="23">
        <f t="shared" si="7"/>
        <v>3544.3199999999997</v>
      </c>
      <c r="AI26" s="23">
        <f t="shared" si="7"/>
        <v>3544.3199999999997</v>
      </c>
      <c r="AJ26" s="23">
        <f t="shared" si="7"/>
        <v>3544.3199999999997</v>
      </c>
      <c r="AK26" s="23">
        <f t="shared" si="7"/>
        <v>3544.3199999999997</v>
      </c>
      <c r="AL26" s="23">
        <f t="shared" si="7"/>
        <v>3544.3199999999997</v>
      </c>
      <c r="AM26" s="23">
        <f t="shared" si="7"/>
        <v>3544.3199999999997</v>
      </c>
      <c r="AN26" s="23">
        <f t="shared" si="7"/>
        <v>3544.3199999999997</v>
      </c>
      <c r="AO26" s="23">
        <f t="shared" si="7"/>
        <v>3544.3199999999997</v>
      </c>
      <c r="AP26" s="23">
        <f t="shared" si="7"/>
        <v>3544.3199999999997</v>
      </c>
      <c r="AQ26" s="23">
        <f t="shared" si="7"/>
        <v>3544.3199999999997</v>
      </c>
      <c r="AR26" s="23">
        <f t="shared" si="7"/>
        <v>3544.3199999999997</v>
      </c>
      <c r="AS26" s="23">
        <f t="shared" si="7"/>
        <v>3544.3199999999997</v>
      </c>
      <c r="AT26" s="23">
        <f t="shared" si="7"/>
        <v>3544.3199999999997</v>
      </c>
      <c r="AU26" s="23">
        <f t="shared" si="7"/>
        <v>3544.3199999999997</v>
      </c>
      <c r="AV26" s="23">
        <f t="shared" si="7"/>
        <v>3544.3199999999997</v>
      </c>
      <c r="AW26" s="23">
        <f t="shared" si="7"/>
        <v>3544.3199999999997</v>
      </c>
      <c r="AX26" s="23">
        <f t="shared" si="7"/>
        <v>3544.3199999999997</v>
      </c>
      <c r="AY26" s="23">
        <f t="shared" si="7"/>
        <v>3544.3199999999997</v>
      </c>
      <c r="AZ26" s="23">
        <f t="shared" si="7"/>
        <v>3544.3199999999997</v>
      </c>
      <c r="BA26" s="23">
        <f t="shared" si="7"/>
        <v>3544.3199999999997</v>
      </c>
      <c r="BB26" s="23">
        <f t="shared" si="7"/>
        <v>3544.3199999999997</v>
      </c>
      <c r="BC26" s="23">
        <f t="shared" si="7"/>
        <v>3544.3199999999997</v>
      </c>
      <c r="BD26" s="23">
        <f t="shared" si="7"/>
        <v>3544.3199999999997</v>
      </c>
      <c r="BE26" s="23">
        <f t="shared" si="7"/>
        <v>3544.3199999999997</v>
      </c>
      <c r="BF26" s="23">
        <f t="shared" si="7"/>
        <v>3544.3199999999997</v>
      </c>
      <c r="BG26" s="23">
        <f t="shared" si="7"/>
        <v>3544.3199999999997</v>
      </c>
      <c r="BH26" s="23">
        <f t="shared" si="7"/>
        <v>3544.3199999999997</v>
      </c>
      <c r="BI26" s="23">
        <f t="shared" si="7"/>
        <v>3544.3199999999997</v>
      </c>
      <c r="BJ26" s="23">
        <f t="shared" si="7"/>
        <v>3544.3199999999997</v>
      </c>
      <c r="BK26" s="23">
        <f t="shared" si="7"/>
        <v>3544.3199999999997</v>
      </c>
      <c r="BL26" s="23">
        <f t="shared" si="7"/>
        <v>3544.3199999999997</v>
      </c>
      <c r="BM26" s="23">
        <f t="shared" si="7"/>
        <v>3544.3199999999997</v>
      </c>
    </row>
    <row r="27" spans="1:71" s="23" customFormat="1" x14ac:dyDescent="0.35">
      <c r="A27" s="129"/>
      <c r="B27" s="23" t="s">
        <v>107</v>
      </c>
      <c r="C27" s="103">
        <f>SUM(E27:BM27)</f>
        <v>415776</v>
      </c>
      <c r="E27" s="23">
        <f>IF(E17&lt;E16,E23*E17,E23*E16)</f>
        <v>6816</v>
      </c>
      <c r="F27" s="23">
        <f t="shared" ref="F27:BM27" si="8">IF(F17&lt;F16,F23*F17,F23*F16)</f>
        <v>6816</v>
      </c>
      <c r="G27" s="23">
        <f t="shared" si="8"/>
        <v>6816</v>
      </c>
      <c r="H27" s="23">
        <f t="shared" si="8"/>
        <v>6816</v>
      </c>
      <c r="I27" s="23">
        <f t="shared" si="8"/>
        <v>6816</v>
      </c>
      <c r="J27" s="23">
        <f t="shared" si="8"/>
        <v>6816</v>
      </c>
      <c r="K27" s="23">
        <f t="shared" si="8"/>
        <v>6816</v>
      </c>
      <c r="L27" s="23">
        <f t="shared" si="8"/>
        <v>6816</v>
      </c>
      <c r="M27" s="23">
        <f t="shared" si="8"/>
        <v>6816</v>
      </c>
      <c r="N27" s="23">
        <f t="shared" si="8"/>
        <v>6816</v>
      </c>
      <c r="O27" s="23">
        <f t="shared" si="8"/>
        <v>6816</v>
      </c>
      <c r="P27" s="23">
        <f t="shared" si="8"/>
        <v>6816</v>
      </c>
      <c r="Q27" s="23">
        <f t="shared" si="8"/>
        <v>6816</v>
      </c>
      <c r="R27" s="23">
        <f t="shared" si="8"/>
        <v>6816</v>
      </c>
      <c r="S27" s="23">
        <f t="shared" si="8"/>
        <v>6816</v>
      </c>
      <c r="T27" s="23">
        <f t="shared" si="8"/>
        <v>6816</v>
      </c>
      <c r="U27" s="23">
        <f t="shared" si="8"/>
        <v>6816</v>
      </c>
      <c r="V27" s="23">
        <f t="shared" si="8"/>
        <v>6816</v>
      </c>
      <c r="W27" s="23">
        <f t="shared" si="8"/>
        <v>6816</v>
      </c>
      <c r="X27" s="23">
        <f t="shared" si="8"/>
        <v>6816</v>
      </c>
      <c r="Y27" s="23">
        <f t="shared" si="8"/>
        <v>6816</v>
      </c>
      <c r="Z27" s="23">
        <f t="shared" si="8"/>
        <v>6816</v>
      </c>
      <c r="AA27" s="23">
        <f t="shared" si="8"/>
        <v>6816</v>
      </c>
      <c r="AB27" s="23">
        <f t="shared" si="8"/>
        <v>6816</v>
      </c>
      <c r="AC27" s="23">
        <f t="shared" si="8"/>
        <v>6816</v>
      </c>
      <c r="AD27" s="23">
        <f t="shared" si="8"/>
        <v>6816</v>
      </c>
      <c r="AE27" s="23">
        <f t="shared" si="8"/>
        <v>6816</v>
      </c>
      <c r="AF27" s="23">
        <f t="shared" si="8"/>
        <v>6816</v>
      </c>
      <c r="AG27" s="23">
        <f t="shared" si="8"/>
        <v>6816</v>
      </c>
      <c r="AH27" s="23">
        <f t="shared" si="8"/>
        <v>6816</v>
      </c>
      <c r="AI27" s="23">
        <f t="shared" si="8"/>
        <v>6816</v>
      </c>
      <c r="AJ27" s="23">
        <f t="shared" si="8"/>
        <v>6816</v>
      </c>
      <c r="AK27" s="23">
        <f t="shared" si="8"/>
        <v>6816</v>
      </c>
      <c r="AL27" s="23">
        <f t="shared" si="8"/>
        <v>6816</v>
      </c>
      <c r="AM27" s="23">
        <f t="shared" si="8"/>
        <v>6816</v>
      </c>
      <c r="AN27" s="23">
        <f t="shared" si="8"/>
        <v>6816</v>
      </c>
      <c r="AO27" s="23">
        <f t="shared" si="8"/>
        <v>6816</v>
      </c>
      <c r="AP27" s="23">
        <f t="shared" si="8"/>
        <v>6816</v>
      </c>
      <c r="AQ27" s="23">
        <f t="shared" si="8"/>
        <v>6816</v>
      </c>
      <c r="AR27" s="23">
        <f t="shared" si="8"/>
        <v>6816</v>
      </c>
      <c r="AS27" s="23">
        <f t="shared" si="8"/>
        <v>6816</v>
      </c>
      <c r="AT27" s="23">
        <f t="shared" si="8"/>
        <v>6816</v>
      </c>
      <c r="AU27" s="23">
        <f t="shared" si="8"/>
        <v>6816</v>
      </c>
      <c r="AV27" s="23">
        <f t="shared" si="8"/>
        <v>6816</v>
      </c>
      <c r="AW27" s="23">
        <f t="shared" si="8"/>
        <v>6816</v>
      </c>
      <c r="AX27" s="23">
        <f t="shared" si="8"/>
        <v>6816</v>
      </c>
      <c r="AY27" s="23">
        <f t="shared" si="8"/>
        <v>6816</v>
      </c>
      <c r="AZ27" s="23">
        <f t="shared" si="8"/>
        <v>6816</v>
      </c>
      <c r="BA27" s="23">
        <f t="shared" si="8"/>
        <v>6816</v>
      </c>
      <c r="BB27" s="23">
        <f t="shared" si="8"/>
        <v>6816</v>
      </c>
      <c r="BC27" s="23">
        <f t="shared" si="8"/>
        <v>6816</v>
      </c>
      <c r="BD27" s="23">
        <f t="shared" si="8"/>
        <v>6816</v>
      </c>
      <c r="BE27" s="23">
        <f t="shared" si="8"/>
        <v>6816</v>
      </c>
      <c r="BF27" s="23">
        <f t="shared" si="8"/>
        <v>6816</v>
      </c>
      <c r="BG27" s="23">
        <f t="shared" si="8"/>
        <v>6816</v>
      </c>
      <c r="BH27" s="23">
        <f t="shared" si="8"/>
        <v>6816</v>
      </c>
      <c r="BI27" s="23">
        <f t="shared" si="8"/>
        <v>6816</v>
      </c>
      <c r="BJ27" s="23">
        <f t="shared" si="8"/>
        <v>6816</v>
      </c>
      <c r="BK27" s="23">
        <f t="shared" si="8"/>
        <v>6816</v>
      </c>
      <c r="BL27" s="23">
        <f t="shared" si="8"/>
        <v>6816</v>
      </c>
      <c r="BM27" s="23">
        <f t="shared" si="8"/>
        <v>6816</v>
      </c>
    </row>
    <row r="28" spans="1:71" s="23" customFormat="1" x14ac:dyDescent="0.35">
      <c r="A28" s="129"/>
      <c r="B28" s="23" t="s">
        <v>108</v>
      </c>
      <c r="C28" s="103">
        <f>SUM(E28:BM28)</f>
        <v>0</v>
      </c>
      <c r="E28" s="23">
        <f>IF(E17&gt;=E16,E22*(E17-E16),0)</f>
        <v>0</v>
      </c>
      <c r="F28" s="23">
        <f t="shared" ref="F28:BM28" si="9">IF(F17&gt;=F16,F22*(F17-F16),0)</f>
        <v>0</v>
      </c>
      <c r="G28" s="23">
        <f t="shared" si="9"/>
        <v>0</v>
      </c>
      <c r="H28" s="23">
        <f t="shared" si="9"/>
        <v>0</v>
      </c>
      <c r="I28" s="23">
        <f t="shared" si="9"/>
        <v>0</v>
      </c>
      <c r="J28" s="23">
        <f t="shared" si="9"/>
        <v>0</v>
      </c>
      <c r="K28" s="23">
        <f t="shared" si="9"/>
        <v>0</v>
      </c>
      <c r="L28" s="23">
        <f t="shared" si="9"/>
        <v>0</v>
      </c>
      <c r="M28" s="23">
        <f t="shared" si="9"/>
        <v>0</v>
      </c>
      <c r="N28" s="23">
        <f t="shared" si="9"/>
        <v>0</v>
      </c>
      <c r="O28" s="23">
        <f t="shared" si="9"/>
        <v>0</v>
      </c>
      <c r="P28" s="23">
        <f t="shared" si="9"/>
        <v>0</v>
      </c>
      <c r="Q28" s="23">
        <f t="shared" si="9"/>
        <v>0</v>
      </c>
      <c r="R28" s="23">
        <f t="shared" si="9"/>
        <v>0</v>
      </c>
      <c r="S28" s="23">
        <f t="shared" si="9"/>
        <v>0</v>
      </c>
      <c r="T28" s="23">
        <f t="shared" si="9"/>
        <v>0</v>
      </c>
      <c r="U28" s="23">
        <f t="shared" si="9"/>
        <v>0</v>
      </c>
      <c r="V28" s="23">
        <f t="shared" si="9"/>
        <v>0</v>
      </c>
      <c r="W28" s="23">
        <f t="shared" si="9"/>
        <v>0</v>
      </c>
      <c r="X28" s="23">
        <f t="shared" si="9"/>
        <v>0</v>
      </c>
      <c r="Y28" s="23">
        <f t="shared" si="9"/>
        <v>0</v>
      </c>
      <c r="Z28" s="23">
        <f t="shared" si="9"/>
        <v>0</v>
      </c>
      <c r="AA28" s="23">
        <f t="shared" si="9"/>
        <v>0</v>
      </c>
      <c r="AB28" s="23">
        <f t="shared" si="9"/>
        <v>0</v>
      </c>
      <c r="AC28" s="23">
        <f t="shared" si="9"/>
        <v>0</v>
      </c>
      <c r="AD28" s="23">
        <f t="shared" si="9"/>
        <v>0</v>
      </c>
      <c r="AE28" s="23">
        <f t="shared" si="9"/>
        <v>0</v>
      </c>
      <c r="AF28" s="23">
        <f t="shared" si="9"/>
        <v>0</v>
      </c>
      <c r="AG28" s="23">
        <f t="shared" si="9"/>
        <v>0</v>
      </c>
      <c r="AH28" s="23">
        <f t="shared" si="9"/>
        <v>0</v>
      </c>
      <c r="AI28" s="23">
        <f t="shared" si="9"/>
        <v>0</v>
      </c>
      <c r="AJ28" s="23">
        <f t="shared" si="9"/>
        <v>0</v>
      </c>
      <c r="AK28" s="23">
        <f t="shared" si="9"/>
        <v>0</v>
      </c>
      <c r="AL28" s="23">
        <f t="shared" si="9"/>
        <v>0</v>
      </c>
      <c r="AM28" s="23">
        <f t="shared" si="9"/>
        <v>0</v>
      </c>
      <c r="AN28" s="23">
        <f t="shared" si="9"/>
        <v>0</v>
      </c>
      <c r="AO28" s="23">
        <f t="shared" si="9"/>
        <v>0</v>
      </c>
      <c r="AP28" s="23">
        <f t="shared" si="9"/>
        <v>0</v>
      </c>
      <c r="AQ28" s="23">
        <f t="shared" si="9"/>
        <v>0</v>
      </c>
      <c r="AR28" s="23">
        <f t="shared" si="9"/>
        <v>0</v>
      </c>
      <c r="AS28" s="23">
        <f t="shared" si="9"/>
        <v>0</v>
      </c>
      <c r="AT28" s="23">
        <f t="shared" si="9"/>
        <v>0</v>
      </c>
      <c r="AU28" s="23">
        <f t="shared" si="9"/>
        <v>0</v>
      </c>
      <c r="AV28" s="23">
        <f t="shared" si="9"/>
        <v>0</v>
      </c>
      <c r="AW28" s="23">
        <f t="shared" si="9"/>
        <v>0</v>
      </c>
      <c r="AX28" s="23">
        <f t="shared" si="9"/>
        <v>0</v>
      </c>
      <c r="AY28" s="23">
        <f t="shared" si="9"/>
        <v>0</v>
      </c>
      <c r="AZ28" s="23">
        <f t="shared" si="9"/>
        <v>0</v>
      </c>
      <c r="BA28" s="23">
        <f t="shared" si="9"/>
        <v>0</v>
      </c>
      <c r="BB28" s="23">
        <f t="shared" si="9"/>
        <v>0</v>
      </c>
      <c r="BC28" s="23">
        <f t="shared" si="9"/>
        <v>0</v>
      </c>
      <c r="BD28" s="23">
        <f t="shared" si="9"/>
        <v>0</v>
      </c>
      <c r="BE28" s="23">
        <f t="shared" si="9"/>
        <v>0</v>
      </c>
      <c r="BF28" s="23">
        <f t="shared" si="9"/>
        <v>0</v>
      </c>
      <c r="BG28" s="23">
        <f t="shared" si="9"/>
        <v>0</v>
      </c>
      <c r="BH28" s="23">
        <f t="shared" si="9"/>
        <v>0</v>
      </c>
      <c r="BI28" s="23">
        <f t="shared" si="9"/>
        <v>0</v>
      </c>
      <c r="BJ28" s="23">
        <f t="shared" si="9"/>
        <v>0</v>
      </c>
      <c r="BK28" s="23">
        <f t="shared" si="9"/>
        <v>0</v>
      </c>
      <c r="BL28" s="23">
        <f t="shared" si="9"/>
        <v>0</v>
      </c>
      <c r="BM28" s="23">
        <f t="shared" si="9"/>
        <v>0</v>
      </c>
    </row>
    <row r="29" spans="1:71" s="23" customFormat="1" x14ac:dyDescent="0.35">
      <c r="A29" s="129"/>
      <c r="B29" s="23" t="s">
        <v>109</v>
      </c>
      <c r="C29" s="103">
        <f>SUM(E29:BM29)</f>
        <v>0</v>
      </c>
      <c r="E29" s="23">
        <f>IF((E17-E16)&gt;$M$4,(E17-E16-$M$4)*E21,0)</f>
        <v>0</v>
      </c>
      <c r="F29" s="23">
        <f t="shared" ref="F29:BM29" si="10">IF((F17-F16)&gt;$M$4,(F17-F16-$M$4)*F21,0)</f>
        <v>0</v>
      </c>
      <c r="G29" s="23">
        <f>IF((G17-G16)&gt;$M$4,(G17-G16-$M$4)*G21,0)</f>
        <v>0</v>
      </c>
      <c r="H29" s="23">
        <f t="shared" si="10"/>
        <v>0</v>
      </c>
      <c r="I29" s="23">
        <f t="shared" si="10"/>
        <v>0</v>
      </c>
      <c r="J29" s="23">
        <f t="shared" si="10"/>
        <v>0</v>
      </c>
      <c r="K29" s="23">
        <f t="shared" si="10"/>
        <v>0</v>
      </c>
      <c r="L29" s="23">
        <f t="shared" si="10"/>
        <v>0</v>
      </c>
      <c r="M29" s="23">
        <f t="shared" si="10"/>
        <v>0</v>
      </c>
      <c r="N29" s="23">
        <f t="shared" si="10"/>
        <v>0</v>
      </c>
      <c r="O29" s="23">
        <f t="shared" si="10"/>
        <v>0</v>
      </c>
      <c r="P29" s="23">
        <f t="shared" si="10"/>
        <v>0</v>
      </c>
      <c r="Q29" s="23">
        <f t="shared" si="10"/>
        <v>0</v>
      </c>
      <c r="R29" s="23">
        <f t="shared" si="10"/>
        <v>0</v>
      </c>
      <c r="S29" s="23">
        <f t="shared" si="10"/>
        <v>0</v>
      </c>
      <c r="T29" s="23">
        <f t="shared" si="10"/>
        <v>0</v>
      </c>
      <c r="U29" s="23">
        <f t="shared" si="10"/>
        <v>0</v>
      </c>
      <c r="V29" s="23">
        <f t="shared" si="10"/>
        <v>0</v>
      </c>
      <c r="W29" s="23">
        <f t="shared" si="10"/>
        <v>0</v>
      </c>
      <c r="X29" s="23">
        <f t="shared" si="10"/>
        <v>0</v>
      </c>
      <c r="Y29" s="23">
        <f t="shared" si="10"/>
        <v>0</v>
      </c>
      <c r="Z29" s="23">
        <f t="shared" si="10"/>
        <v>0</v>
      </c>
      <c r="AA29" s="23">
        <f t="shared" si="10"/>
        <v>0</v>
      </c>
      <c r="AB29" s="23">
        <f t="shared" si="10"/>
        <v>0</v>
      </c>
      <c r="AC29" s="23">
        <f t="shared" si="10"/>
        <v>0</v>
      </c>
      <c r="AD29" s="23">
        <f t="shared" si="10"/>
        <v>0</v>
      </c>
      <c r="AE29" s="23">
        <f t="shared" si="10"/>
        <v>0</v>
      </c>
      <c r="AF29" s="23">
        <f t="shared" si="10"/>
        <v>0</v>
      </c>
      <c r="AG29" s="23">
        <f t="shared" si="10"/>
        <v>0</v>
      </c>
      <c r="AH29" s="23">
        <f t="shared" si="10"/>
        <v>0</v>
      </c>
      <c r="AI29" s="23">
        <f t="shared" si="10"/>
        <v>0</v>
      </c>
      <c r="AJ29" s="23">
        <f t="shared" si="10"/>
        <v>0</v>
      </c>
      <c r="AK29" s="23">
        <f t="shared" si="10"/>
        <v>0</v>
      </c>
      <c r="AL29" s="23">
        <f t="shared" si="10"/>
        <v>0</v>
      </c>
      <c r="AM29" s="23">
        <f t="shared" si="10"/>
        <v>0</v>
      </c>
      <c r="AN29" s="23">
        <f t="shared" si="10"/>
        <v>0</v>
      </c>
      <c r="AO29" s="23">
        <f t="shared" si="10"/>
        <v>0</v>
      </c>
      <c r="AP29" s="23">
        <f t="shared" si="10"/>
        <v>0</v>
      </c>
      <c r="AQ29" s="23">
        <f t="shared" si="10"/>
        <v>0</v>
      </c>
      <c r="AR29" s="23">
        <f t="shared" si="10"/>
        <v>0</v>
      </c>
      <c r="AS29" s="23">
        <f t="shared" si="10"/>
        <v>0</v>
      </c>
      <c r="AT29" s="23">
        <f t="shared" si="10"/>
        <v>0</v>
      </c>
      <c r="AU29" s="23">
        <f t="shared" si="10"/>
        <v>0</v>
      </c>
      <c r="AV29" s="23">
        <f t="shared" si="10"/>
        <v>0</v>
      </c>
      <c r="AW29" s="23">
        <f t="shared" si="10"/>
        <v>0</v>
      </c>
      <c r="AX29" s="23">
        <f t="shared" si="10"/>
        <v>0</v>
      </c>
      <c r="AY29" s="23">
        <f t="shared" si="10"/>
        <v>0</v>
      </c>
      <c r="AZ29" s="23">
        <f t="shared" si="10"/>
        <v>0</v>
      </c>
      <c r="BA29" s="23">
        <f t="shared" si="10"/>
        <v>0</v>
      </c>
      <c r="BB29" s="23">
        <f t="shared" si="10"/>
        <v>0</v>
      </c>
      <c r="BC29" s="23">
        <f t="shared" si="10"/>
        <v>0</v>
      </c>
      <c r="BD29" s="23">
        <f t="shared" si="10"/>
        <v>0</v>
      </c>
      <c r="BE29" s="23">
        <f t="shared" si="10"/>
        <v>0</v>
      </c>
      <c r="BF29" s="23">
        <f t="shared" si="10"/>
        <v>0</v>
      </c>
      <c r="BG29" s="23">
        <f t="shared" si="10"/>
        <v>0</v>
      </c>
      <c r="BH29" s="23">
        <f t="shared" si="10"/>
        <v>0</v>
      </c>
      <c r="BI29" s="23">
        <f t="shared" si="10"/>
        <v>0</v>
      </c>
      <c r="BJ29" s="23">
        <f t="shared" si="10"/>
        <v>0</v>
      </c>
      <c r="BK29" s="23">
        <f t="shared" si="10"/>
        <v>0</v>
      </c>
      <c r="BL29" s="23">
        <f t="shared" si="10"/>
        <v>0</v>
      </c>
      <c r="BM29" s="23">
        <f t="shared" si="10"/>
        <v>0</v>
      </c>
    </row>
    <row r="30" spans="1:71" x14ac:dyDescent="0.35">
      <c r="C30" s="109"/>
    </row>
    <row r="31" spans="1:71" s="23" customFormat="1" x14ac:dyDescent="0.35">
      <c r="A31" s="129"/>
      <c r="B31" s="23" t="s">
        <v>110</v>
      </c>
      <c r="C31" s="103"/>
    </row>
    <row r="32" spans="1:71" s="23" customFormat="1" x14ac:dyDescent="0.35">
      <c r="A32" s="129"/>
      <c r="B32" s="23" t="s">
        <v>25</v>
      </c>
      <c r="C32" s="107">
        <f>SUM(E32:BM32)</f>
        <v>960.94149119999918</v>
      </c>
      <c r="E32" s="10">
        <f>E17*0.23112</f>
        <v>15.753139199999998</v>
      </c>
      <c r="F32" s="10">
        <f t="shared" ref="F32:BM32" si="11">F17*0.23112</f>
        <v>15.753139199999998</v>
      </c>
      <c r="G32" s="10">
        <f t="shared" si="11"/>
        <v>15.753139199999998</v>
      </c>
      <c r="H32" s="10">
        <f t="shared" si="11"/>
        <v>15.753139199999998</v>
      </c>
      <c r="I32" s="10">
        <f t="shared" si="11"/>
        <v>15.753139199999998</v>
      </c>
      <c r="J32" s="10">
        <f t="shared" si="11"/>
        <v>15.753139199999998</v>
      </c>
      <c r="K32" s="10">
        <f t="shared" si="11"/>
        <v>15.753139199999998</v>
      </c>
      <c r="L32" s="10">
        <f t="shared" si="11"/>
        <v>15.753139199999998</v>
      </c>
      <c r="M32" s="10">
        <f t="shared" si="11"/>
        <v>15.753139199999998</v>
      </c>
      <c r="N32" s="10">
        <f t="shared" si="11"/>
        <v>15.753139199999998</v>
      </c>
      <c r="O32" s="10">
        <f t="shared" si="11"/>
        <v>15.753139199999998</v>
      </c>
      <c r="P32" s="10">
        <f t="shared" si="11"/>
        <v>15.753139199999998</v>
      </c>
      <c r="Q32" s="10">
        <f t="shared" si="11"/>
        <v>15.753139199999998</v>
      </c>
      <c r="R32" s="10">
        <f t="shared" si="11"/>
        <v>15.753139199999998</v>
      </c>
      <c r="S32" s="10">
        <f t="shared" si="11"/>
        <v>15.753139199999998</v>
      </c>
      <c r="T32" s="10">
        <f t="shared" si="11"/>
        <v>15.753139199999998</v>
      </c>
      <c r="U32" s="10">
        <f t="shared" si="11"/>
        <v>15.753139199999998</v>
      </c>
      <c r="V32" s="10">
        <f t="shared" si="11"/>
        <v>15.753139199999998</v>
      </c>
      <c r="W32" s="10">
        <f t="shared" si="11"/>
        <v>15.753139199999998</v>
      </c>
      <c r="X32" s="10">
        <f t="shared" si="11"/>
        <v>15.753139199999998</v>
      </c>
      <c r="Y32" s="10">
        <f t="shared" si="11"/>
        <v>15.753139199999998</v>
      </c>
      <c r="Z32" s="10">
        <f t="shared" si="11"/>
        <v>15.753139199999998</v>
      </c>
      <c r="AA32" s="10">
        <f t="shared" si="11"/>
        <v>15.753139199999998</v>
      </c>
      <c r="AB32" s="10">
        <f t="shared" si="11"/>
        <v>15.753139199999998</v>
      </c>
      <c r="AC32" s="10">
        <f t="shared" si="11"/>
        <v>15.753139199999998</v>
      </c>
      <c r="AD32" s="10">
        <f t="shared" si="11"/>
        <v>15.753139199999998</v>
      </c>
      <c r="AE32" s="10">
        <f t="shared" si="11"/>
        <v>15.753139199999998</v>
      </c>
      <c r="AF32" s="10">
        <f t="shared" si="11"/>
        <v>15.753139199999998</v>
      </c>
      <c r="AG32" s="10">
        <f t="shared" si="11"/>
        <v>15.753139199999998</v>
      </c>
      <c r="AH32" s="10">
        <f t="shared" si="11"/>
        <v>15.753139199999998</v>
      </c>
      <c r="AI32" s="10">
        <f t="shared" si="11"/>
        <v>15.753139199999998</v>
      </c>
      <c r="AJ32" s="10">
        <f t="shared" si="11"/>
        <v>15.753139199999998</v>
      </c>
      <c r="AK32" s="10">
        <f t="shared" si="11"/>
        <v>15.753139199999998</v>
      </c>
      <c r="AL32" s="10">
        <f t="shared" si="11"/>
        <v>15.753139199999998</v>
      </c>
      <c r="AM32" s="10">
        <f t="shared" si="11"/>
        <v>15.753139199999998</v>
      </c>
      <c r="AN32" s="10">
        <f t="shared" si="11"/>
        <v>15.753139199999998</v>
      </c>
      <c r="AO32" s="10">
        <f t="shared" si="11"/>
        <v>15.753139199999998</v>
      </c>
      <c r="AP32" s="10">
        <f t="shared" si="11"/>
        <v>15.753139199999998</v>
      </c>
      <c r="AQ32" s="10">
        <f t="shared" si="11"/>
        <v>15.753139199999998</v>
      </c>
      <c r="AR32" s="10">
        <f t="shared" si="11"/>
        <v>15.753139199999998</v>
      </c>
      <c r="AS32" s="10">
        <f t="shared" si="11"/>
        <v>15.753139199999998</v>
      </c>
      <c r="AT32" s="10">
        <f t="shared" si="11"/>
        <v>15.753139199999998</v>
      </c>
      <c r="AU32" s="10">
        <f t="shared" si="11"/>
        <v>15.753139199999998</v>
      </c>
      <c r="AV32" s="10">
        <f t="shared" si="11"/>
        <v>15.753139199999998</v>
      </c>
      <c r="AW32" s="10">
        <f t="shared" si="11"/>
        <v>15.753139199999998</v>
      </c>
      <c r="AX32" s="10">
        <f t="shared" si="11"/>
        <v>15.753139199999998</v>
      </c>
      <c r="AY32" s="10">
        <f t="shared" si="11"/>
        <v>15.753139199999998</v>
      </c>
      <c r="AZ32" s="10">
        <f t="shared" si="11"/>
        <v>15.753139199999998</v>
      </c>
      <c r="BA32" s="10">
        <f t="shared" si="11"/>
        <v>15.753139199999998</v>
      </c>
      <c r="BB32" s="10">
        <f t="shared" si="11"/>
        <v>15.753139199999998</v>
      </c>
      <c r="BC32" s="10">
        <f t="shared" si="11"/>
        <v>15.753139199999998</v>
      </c>
      <c r="BD32" s="10">
        <f t="shared" si="11"/>
        <v>15.753139199999998</v>
      </c>
      <c r="BE32" s="10">
        <f t="shared" si="11"/>
        <v>15.753139199999998</v>
      </c>
      <c r="BF32" s="10">
        <f t="shared" si="11"/>
        <v>15.753139199999998</v>
      </c>
      <c r="BG32" s="10">
        <f t="shared" si="11"/>
        <v>15.753139199999998</v>
      </c>
      <c r="BH32" s="10">
        <f t="shared" si="11"/>
        <v>15.753139199999998</v>
      </c>
      <c r="BI32" s="10">
        <f t="shared" si="11"/>
        <v>15.753139199999998</v>
      </c>
      <c r="BJ32" s="10">
        <f t="shared" si="11"/>
        <v>15.753139199999998</v>
      </c>
      <c r="BK32" s="10">
        <f t="shared" si="11"/>
        <v>15.753139199999998</v>
      </c>
      <c r="BL32" s="10">
        <f t="shared" si="11"/>
        <v>15.753139199999998</v>
      </c>
      <c r="BM32" s="10">
        <f t="shared" si="11"/>
        <v>15.753139199999998</v>
      </c>
    </row>
    <row r="33" spans="1:71" s="23" customFormat="1" x14ac:dyDescent="0.35">
      <c r="A33" s="129"/>
      <c r="B33" s="23" t="s">
        <v>111</v>
      </c>
      <c r="C33" s="114"/>
      <c r="E33" s="5" t="e" cm="1">
        <f t="array" ref="E33">(#REF!*E31(#REF!*1000)+(#REF!*1000)*#REF!)/1000</f>
        <v>#REF!</v>
      </c>
      <c r="F33" s="5" t="e">
        <f>(#REF!*(#REF!*1000)+(#REF!*1000)*#REF!)/1000</f>
        <v>#REF!</v>
      </c>
      <c r="G33" s="5" t="e">
        <f>(#REF!*(#REF!*1000)+(#REF!*1000)*#REF!)/1000</f>
        <v>#REF!</v>
      </c>
      <c r="H33" s="5" t="e">
        <f>(#REF!*(#REF!*1000)+(#REF!*1000)*#REF!)/1000</f>
        <v>#REF!</v>
      </c>
      <c r="I33" s="5" t="e">
        <f>(#REF!*(#REF!*1000)+(#REF!*1000)*#REF!)/1000</f>
        <v>#REF!</v>
      </c>
      <c r="J33" s="5" t="e">
        <f>(#REF!*(#REF!*1000)+(#REF!*1000)*#REF!)/1000</f>
        <v>#REF!</v>
      </c>
      <c r="K33" s="5" t="e">
        <f>(#REF!*(#REF!*1000)+(#REF!*1000)*#REF!)/1000</f>
        <v>#REF!</v>
      </c>
      <c r="L33" s="5" t="e">
        <f>(#REF!*(#REF!*1000)+(#REF!*1000)*#REF!)/1000</f>
        <v>#REF!</v>
      </c>
      <c r="M33" s="5" t="e">
        <f>(#REF!*(#REF!*1000)+(#REF!*1000)*#REF!)/1000</f>
        <v>#REF!</v>
      </c>
      <c r="N33" s="5" t="e">
        <f>(#REF!*(#REF!*1000)+(#REF!*1000)*#REF!)/1000</f>
        <v>#REF!</v>
      </c>
      <c r="O33" s="5" t="e">
        <f>(#REF!*(#REF!*1000)+(#REF!*1000)*#REF!)/1000</f>
        <v>#REF!</v>
      </c>
      <c r="P33" s="5" t="e">
        <f>(#REF!*(#REF!*1000)+(#REF!*1000)*#REF!)/1000</f>
        <v>#REF!</v>
      </c>
      <c r="Q33" s="5" t="e">
        <f>(#REF!*(#REF!*1000)+(#REF!*1000)*#REF!)/1000</f>
        <v>#REF!</v>
      </c>
      <c r="R33" s="5" t="e">
        <f>(#REF!*(#REF!*1000)+(#REF!*1000)*#REF!)/1000</f>
        <v>#REF!</v>
      </c>
      <c r="S33" s="5" t="e">
        <f>(#REF!*(#REF!*1000)+(#REF!*1000)*#REF!)/1000</f>
        <v>#REF!</v>
      </c>
      <c r="T33" s="5" t="e">
        <f>(#REF!*(#REF!*1000)+(#REF!*1000)*#REF!)/1000</f>
        <v>#REF!</v>
      </c>
      <c r="U33" s="5" t="e">
        <f>(#REF!*(#REF!*1000)+(#REF!*1000)*#REF!)/1000</f>
        <v>#REF!</v>
      </c>
      <c r="V33" s="5" t="e">
        <f>(#REF!*(#REF!*1000)+(#REF!*1000)*#REF!)/1000</f>
        <v>#REF!</v>
      </c>
      <c r="W33" s="5" t="e">
        <f>(#REF!*(#REF!*1000)+(#REF!*1000)*#REF!)/1000</f>
        <v>#REF!</v>
      </c>
      <c r="X33" s="5" t="e">
        <f>(#REF!*(#REF!*1000)+(#REF!*1000)*#REF!)/1000</f>
        <v>#REF!</v>
      </c>
      <c r="Y33" s="5" t="e">
        <f>(#REF!*(#REF!*1000)+(#REF!*1000)*#REF!)/1000</f>
        <v>#REF!</v>
      </c>
      <c r="Z33" s="5" t="e">
        <f>(#REF!*(#REF!*1000)+(#REF!*1000)*#REF!)/1000</f>
        <v>#REF!</v>
      </c>
      <c r="AA33" s="5" t="e">
        <f>(#REF!*(#REF!*1000)+(#REF!*1000)*#REF!)/1000</f>
        <v>#REF!</v>
      </c>
      <c r="AB33" s="5" t="e">
        <f>(#REF!*(#REF!*1000)+(#REF!*1000)*#REF!)/1000</f>
        <v>#REF!</v>
      </c>
      <c r="AC33" s="5" t="e">
        <f>(#REF!*(#REF!*1000)+(#REF!*1000)*#REF!)/1000</f>
        <v>#REF!</v>
      </c>
      <c r="AD33" s="5" t="e">
        <f>(#REF!*(#REF!*1000)+(#REF!*1000)*#REF!)/1000</f>
        <v>#REF!</v>
      </c>
      <c r="AE33" s="5" t="e">
        <f>(#REF!*(#REF!*1000)+(#REF!*1000)*#REF!)/1000</f>
        <v>#REF!</v>
      </c>
      <c r="AF33" s="5" t="e">
        <f>(#REF!*(#REF!*1000)+(#REF!*1000)*#REF!)/1000</f>
        <v>#REF!</v>
      </c>
      <c r="AG33" s="5" t="e">
        <f>(#REF!*(#REF!*1000)+(#REF!*1000)*#REF!)/1000</f>
        <v>#REF!</v>
      </c>
      <c r="AH33" s="5" t="e">
        <f>(#REF!*(#REF!*1000)+(#REF!*1000)*#REF!)/1000</f>
        <v>#REF!</v>
      </c>
      <c r="AI33" s="5" t="e">
        <f>(#REF!*(#REF!*1000)+(#REF!*1000)*#REF!)/1000</f>
        <v>#REF!</v>
      </c>
      <c r="AJ33" s="5" t="e">
        <f>(#REF!*(#REF!*1000)+(#REF!*1000)*#REF!)/1000</f>
        <v>#REF!</v>
      </c>
      <c r="AK33" s="5" t="e">
        <f>(#REF!*(#REF!*1000)+(#REF!*1000)*#REF!)/1000</f>
        <v>#REF!</v>
      </c>
      <c r="AL33" s="5" t="e">
        <f>(#REF!*(#REF!*1000)+(#REF!*1000)*#REF!)/1000</f>
        <v>#REF!</v>
      </c>
      <c r="AM33" s="5" t="e">
        <f>(#REF!*(#REF!*1000)+(#REF!*1000)*#REF!)/1000</f>
        <v>#REF!</v>
      </c>
      <c r="AN33" s="5" t="e">
        <f>(#REF!*(#REF!*1000)+(#REF!*1000)*#REF!)/1000</f>
        <v>#REF!</v>
      </c>
      <c r="AO33" s="5" t="e">
        <f>(#REF!*(#REF!*1000)+(#REF!*1000)*#REF!)/1000</f>
        <v>#REF!</v>
      </c>
      <c r="AP33" s="5" t="e">
        <f>(#REF!*(#REF!*1000)+(#REF!*1000)*#REF!)/1000</f>
        <v>#REF!</v>
      </c>
      <c r="AQ33" s="5" t="e">
        <f>(#REF!*(#REF!*1000)+(#REF!*1000)*#REF!)/1000</f>
        <v>#REF!</v>
      </c>
      <c r="AR33" s="5" t="e">
        <f>(#REF!*(#REF!*1000)+(#REF!*1000)*#REF!)/1000</f>
        <v>#REF!</v>
      </c>
      <c r="AS33" s="5" t="e">
        <f>(#REF!*(#REF!*1000)+(#REF!*1000)*#REF!)/1000</f>
        <v>#REF!</v>
      </c>
      <c r="AT33" s="5" t="e">
        <f>(#REF!*(#REF!*1000)+(#REF!*1000)*#REF!)/1000</f>
        <v>#REF!</v>
      </c>
      <c r="AU33" s="5" t="e">
        <f>(#REF!*(#REF!*1000)+(#REF!*1000)*#REF!)/1000</f>
        <v>#REF!</v>
      </c>
      <c r="AV33" s="5" t="e">
        <f>(#REF!*(#REF!*1000)+(#REF!*1000)*#REF!)/1000</f>
        <v>#REF!</v>
      </c>
      <c r="AW33" s="5" t="e">
        <f>(#REF!*(#REF!*1000)+(#REF!*1000)*#REF!)/1000</f>
        <v>#REF!</v>
      </c>
      <c r="AX33" s="5" t="e">
        <f>(#REF!*(#REF!*1000)+(#REF!*1000)*#REF!)/1000</f>
        <v>#REF!</v>
      </c>
      <c r="AY33" s="5" t="e">
        <f>(#REF!*(#REF!*1000)+(#REF!*1000)*#REF!)/1000</f>
        <v>#REF!</v>
      </c>
      <c r="AZ33" s="5" t="e">
        <f>(#REF!*(#REF!*1000)+(#REF!*1000)*#REF!)/1000</f>
        <v>#REF!</v>
      </c>
      <c r="BA33" s="5" t="e">
        <f>(#REF!*(#REF!*1000)+(#REF!*1000)*#REF!)/1000</f>
        <v>#REF!</v>
      </c>
      <c r="BB33" s="5" t="e">
        <f>(#REF!*(#REF!*1000)+(#REF!*1000)*#REF!)/1000</f>
        <v>#REF!</v>
      </c>
      <c r="BC33" s="5" t="e">
        <f>(#REF!*(#REF!*1000)+(#REF!*1000)*#REF!)/1000</f>
        <v>#REF!</v>
      </c>
      <c r="BD33" s="5" t="e">
        <f>(#REF!*(#REF!*1000)+(#REF!*1000)*#REF!)/1000</f>
        <v>#REF!</v>
      </c>
      <c r="BE33" s="5" t="e">
        <f>(#REF!*(#REF!*1000)+(#REF!*1000)*#REF!)/1000</f>
        <v>#REF!</v>
      </c>
      <c r="BF33" s="5" t="e">
        <f>(#REF!*(#REF!*1000)+(#REF!*1000)*#REF!)/1000</f>
        <v>#REF!</v>
      </c>
      <c r="BG33" s="5" t="e">
        <f>(#REF!*(#REF!*1000)+(#REF!*1000)*#REF!)/1000</f>
        <v>#REF!</v>
      </c>
      <c r="BH33" s="5" t="e">
        <f>(#REF!*(#REF!*1000)+(#REF!*1000)*#REF!)/1000</f>
        <v>#REF!</v>
      </c>
      <c r="BI33" s="5" t="e">
        <f>(#REF!*(#REF!*1000)+(#REF!*1000)*#REF!)/1000</f>
        <v>#REF!</v>
      </c>
      <c r="BJ33" s="5" t="e">
        <f>(#REF!*(#REF!*1000)+(#REF!*1000)*#REF!)/1000</f>
        <v>#REF!</v>
      </c>
      <c r="BK33" s="5" t="e">
        <f>(#REF!*(#REF!*1000)+(#REF!*1000)*#REF!)/1000</f>
        <v>#REF!</v>
      </c>
      <c r="BL33" s="5" t="e">
        <f>(#REF!*(#REF!*1000)+(#REF!*1000)*#REF!)/1000</f>
        <v>#REF!</v>
      </c>
      <c r="BM33" s="5" t="e">
        <f>(#REF!*(#REF!*1000)+(#REF!*1000)*#REF!)/1000</f>
        <v>#REF!</v>
      </c>
    </row>
    <row r="34" spans="1:71" s="5" customFormat="1" x14ac:dyDescent="0.35">
      <c r="A34" s="113"/>
      <c r="B34" s="22" t="s">
        <v>93</v>
      </c>
      <c r="C34" s="110"/>
      <c r="D34" s="34"/>
      <c r="E34" s="22"/>
      <c r="F34" s="23" t="e">
        <f>+#REF!+#REF!</f>
        <v>#REF!</v>
      </c>
      <c r="G34" s="23" t="e">
        <f>IF(G7&gt;0,#REF!+ F34, 0)</f>
        <v>#REF!</v>
      </c>
      <c r="H34" s="23" t="e">
        <f>IF(H7&gt;0,#REF!+ G34, 0)</f>
        <v>#REF!</v>
      </c>
      <c r="I34" s="23" t="e">
        <f>IF(I7&gt;0,#REF!+ H34, 0)</f>
        <v>#REF!</v>
      </c>
      <c r="J34" s="23" t="e">
        <f>IF(J7&gt;0,#REF!+ I34, 0)</f>
        <v>#REF!</v>
      </c>
      <c r="K34" s="23" t="e">
        <f>IF(K7&gt;0,#REF!+ J34, 0)</f>
        <v>#REF!</v>
      </c>
      <c r="L34" s="23" t="e">
        <f>IF(L7&gt;0,#REF!+ K34, 0)</f>
        <v>#REF!</v>
      </c>
      <c r="M34" s="23" t="e">
        <f>IF(M7&gt;0,#REF!+ L34, 0)</f>
        <v>#REF!</v>
      </c>
      <c r="N34" s="23" t="e">
        <f>IF(N7&gt;0,#REF!+ M34, 0)</f>
        <v>#REF!</v>
      </c>
      <c r="O34" s="23" t="e">
        <f>IF(O7&gt;0,#REF!+ N34, 0)</f>
        <v>#REF!</v>
      </c>
      <c r="P34" s="23" t="e">
        <f>IF(P7&gt;0,#REF!+ O34, 0)</f>
        <v>#REF!</v>
      </c>
      <c r="Q34" s="23" t="e">
        <f>IF(Q7&gt;0,#REF!+ P34, 0)</f>
        <v>#REF!</v>
      </c>
      <c r="R34" s="23" t="e">
        <f>IF(R7&gt;0,#REF!+ Q34, 0)</f>
        <v>#REF!</v>
      </c>
      <c r="S34" s="23" t="e">
        <f>IF(S7&gt;0,#REF!+ R34, 0)</f>
        <v>#REF!</v>
      </c>
      <c r="T34" s="23" t="e">
        <f>IF(T7&gt;0,#REF!+ S34, 0)</f>
        <v>#REF!</v>
      </c>
      <c r="U34" s="23" t="e">
        <f>IF(U7&gt;0,#REF!+ T34, 0)</f>
        <v>#REF!</v>
      </c>
      <c r="V34" s="23" t="e">
        <f>IF(V7&gt;0,#REF!+ U34, 0)</f>
        <v>#REF!</v>
      </c>
      <c r="W34" s="23" t="e">
        <f>IF(W7&gt;0,#REF!+ V34, 0)</f>
        <v>#REF!</v>
      </c>
      <c r="X34" s="23" t="e">
        <f>IF(X7&gt;0,#REF!+ W34, 0)</f>
        <v>#REF!</v>
      </c>
      <c r="Y34" s="23" t="e">
        <f>IF(Y7&gt;0,#REF!+ X34, 0)</f>
        <v>#REF!</v>
      </c>
      <c r="Z34" s="23" t="e">
        <f>IF(Z7&gt;0,#REF!+ Y34, 0)</f>
        <v>#REF!</v>
      </c>
      <c r="AA34" s="23" t="e">
        <f>IF(AA7&gt;0,#REF!+ Z34, 0)</f>
        <v>#REF!</v>
      </c>
      <c r="AB34" s="23" t="e">
        <f>IF(AB7&gt;0,#REF!+ AA34, 0)</f>
        <v>#REF!</v>
      </c>
      <c r="AC34" s="23" t="e">
        <f>IF(AC7&gt;0,#REF!+ AB34, 0)</f>
        <v>#REF!</v>
      </c>
      <c r="AD34" s="23" t="e">
        <f>IF(AD7&gt;0,#REF!+ AC34, 0)</f>
        <v>#REF!</v>
      </c>
      <c r="AE34" s="23" t="e">
        <f>IF(AE7&gt;0,#REF!+ AD34, 0)</f>
        <v>#REF!</v>
      </c>
      <c r="AF34" s="23" t="e">
        <f>IF(AF7&gt;0,#REF!+ AE34, 0)</f>
        <v>#REF!</v>
      </c>
      <c r="AG34" s="23" t="e">
        <f>IF(AG7&gt;0,#REF!+ AF34, 0)</f>
        <v>#REF!</v>
      </c>
      <c r="AH34" s="23" t="e">
        <f>IF(AH7&gt;0,#REF!+ AG34, 0)</f>
        <v>#REF!</v>
      </c>
      <c r="AI34" s="23" t="e">
        <f>IF(AI7&gt;0,#REF!+ AH34, 0)</f>
        <v>#REF!</v>
      </c>
      <c r="AJ34" s="23" t="e">
        <f>IF(AJ7&gt;0,#REF!+ AI34, 0)</f>
        <v>#REF!</v>
      </c>
      <c r="AK34" s="23" t="e">
        <f>IF(AK7&gt;0,#REF!+ AJ34, 0)</f>
        <v>#REF!</v>
      </c>
      <c r="AL34" s="23" t="e">
        <f>IF(AL7&gt;0,#REF!+ AK34, 0)</f>
        <v>#REF!</v>
      </c>
      <c r="AM34" s="23" t="e">
        <f>IF(AM7&gt;0,#REF!+ AL34, 0)</f>
        <v>#REF!</v>
      </c>
      <c r="AN34" s="23" t="e">
        <f>IF(AN7&gt;0,#REF!+ AM34, 0)</f>
        <v>#REF!</v>
      </c>
      <c r="AO34" s="23" t="e">
        <f>IF(AO7&gt;0,#REF!+ AN34, 0)</f>
        <v>#REF!</v>
      </c>
      <c r="AP34" s="23" t="e">
        <f>IF(AP7&gt;0,#REF!+ AO34, 0)</f>
        <v>#REF!</v>
      </c>
      <c r="AQ34" s="23" t="e">
        <f>IF(AQ7&gt;0,#REF!+ AP34, 0)</f>
        <v>#REF!</v>
      </c>
      <c r="AR34" s="23" t="e">
        <f>IF(AR7&gt;0,#REF!+ AQ34, 0)</f>
        <v>#REF!</v>
      </c>
      <c r="AS34" s="23" t="e">
        <f>IF(AS7&gt;0,#REF!+ AR34, 0)</f>
        <v>#REF!</v>
      </c>
      <c r="AT34" s="23" t="e">
        <f>IF(AT7&gt;0,#REF!+ AS34, 0)</f>
        <v>#REF!</v>
      </c>
      <c r="AU34" s="23" t="e">
        <f>IF(AU7&gt;0,#REF!+ AT34, 0)</f>
        <v>#REF!</v>
      </c>
      <c r="AV34" s="23" t="e">
        <f>IF(AV7&gt;0,#REF!+ AU34, 0)</f>
        <v>#REF!</v>
      </c>
      <c r="AW34" s="23" t="e">
        <f>IF(AW7&gt;0,#REF!+ AV34, 0)</f>
        <v>#REF!</v>
      </c>
      <c r="AX34" s="23" t="e">
        <f>IF(AX7&gt;0,#REF!+ AW34, 0)</f>
        <v>#REF!</v>
      </c>
      <c r="AY34" s="23" t="e">
        <f>IF(AY7&gt;0,#REF!+ AX34, 0)</f>
        <v>#REF!</v>
      </c>
      <c r="AZ34" s="23" t="e">
        <f>IF(AZ7&gt;0,#REF!+ AY34, 0)</f>
        <v>#REF!</v>
      </c>
      <c r="BA34" s="23" t="e">
        <f>IF(BA7&gt;0,#REF!+ AZ34, 0)</f>
        <v>#REF!</v>
      </c>
      <c r="BB34" s="23" t="e">
        <f>IF(BB7&gt;0,#REF!+ BA34, 0)</f>
        <v>#REF!</v>
      </c>
      <c r="BC34" s="23" t="e">
        <f>IF(BC7&gt;0,#REF!+ BB34, 0)</f>
        <v>#REF!</v>
      </c>
      <c r="BD34" s="23" t="e">
        <f>IF(BD7&gt;0,#REF!+ BC34, 0)</f>
        <v>#REF!</v>
      </c>
      <c r="BE34" s="23" t="e">
        <f>IF(BE7&gt;0,#REF!+ BD34, 0)</f>
        <v>#REF!</v>
      </c>
      <c r="BF34" s="23" t="e">
        <f>IF(BF7&gt;0,#REF!+ BE34, 0)</f>
        <v>#REF!</v>
      </c>
      <c r="BG34" s="23" t="e">
        <f>IF(BG7&gt;0,#REF!+ BF34, 0)</f>
        <v>#REF!</v>
      </c>
      <c r="BH34" s="23" t="e">
        <f>IF(BH7&gt;0,#REF!+ BG34, 0)</f>
        <v>#REF!</v>
      </c>
      <c r="BI34" s="23" t="e">
        <f>IF(BI7&gt;0,#REF!+ BH34, 0)</f>
        <v>#REF!</v>
      </c>
      <c r="BJ34" s="23" t="e">
        <f>IF(BJ7&gt;0,#REF!+ BI34, 0)</f>
        <v>#REF!</v>
      </c>
      <c r="BK34" s="23" t="e">
        <f>IF(BK7&gt;0,#REF!+ BJ34, 0)</f>
        <v>#REF!</v>
      </c>
      <c r="BL34" s="23" t="e">
        <f>IF(BL7&gt;0,#REF!+ BK34, 0)</f>
        <v>#REF!</v>
      </c>
      <c r="BM34" s="23" t="e">
        <f>IF(BM7&gt;0,#REF!+ BL34, 0)</f>
        <v>#REF!</v>
      </c>
      <c r="BN34" s="23"/>
    </row>
    <row r="35" spans="1:71" s="23" customFormat="1" x14ac:dyDescent="0.35">
      <c r="A35" s="129"/>
      <c r="C35" s="103"/>
    </row>
    <row r="36" spans="1:71" s="24" customFormat="1" ht="11.25" x14ac:dyDescent="0.3">
      <c r="A36" s="128"/>
      <c r="B36" s="24" t="s">
        <v>112</v>
      </c>
      <c r="C36" s="103">
        <f>SUM(E36:BM36)</f>
        <v>415776</v>
      </c>
      <c r="E36" s="24">
        <f>E27+E28+E29+E57</f>
        <v>6816</v>
      </c>
      <c r="F36" s="24">
        <f t="shared" ref="F36:BM36" si="12">F27+F28+F29+F57</f>
        <v>6816</v>
      </c>
      <c r="G36" s="24">
        <f t="shared" si="12"/>
        <v>6816</v>
      </c>
      <c r="H36" s="24">
        <f t="shared" si="12"/>
        <v>6816</v>
      </c>
      <c r="I36" s="24">
        <f t="shared" si="12"/>
        <v>6816</v>
      </c>
      <c r="J36" s="24">
        <f t="shared" si="12"/>
        <v>6816</v>
      </c>
      <c r="K36" s="24">
        <f t="shared" si="12"/>
        <v>6816</v>
      </c>
      <c r="L36" s="24">
        <f t="shared" si="12"/>
        <v>6816</v>
      </c>
      <c r="M36" s="24">
        <f t="shared" si="12"/>
        <v>6816</v>
      </c>
      <c r="N36" s="24">
        <f t="shared" si="12"/>
        <v>6816</v>
      </c>
      <c r="O36" s="24">
        <f t="shared" si="12"/>
        <v>6816</v>
      </c>
      <c r="P36" s="24">
        <f t="shared" si="12"/>
        <v>6816</v>
      </c>
      <c r="Q36" s="24">
        <f t="shared" si="12"/>
        <v>6816</v>
      </c>
      <c r="R36" s="24">
        <f t="shared" si="12"/>
        <v>6816</v>
      </c>
      <c r="S36" s="24">
        <f t="shared" si="12"/>
        <v>6816</v>
      </c>
      <c r="T36" s="24">
        <f t="shared" si="12"/>
        <v>6816</v>
      </c>
      <c r="U36" s="24">
        <f t="shared" si="12"/>
        <v>6816</v>
      </c>
      <c r="V36" s="24">
        <f t="shared" si="12"/>
        <v>6816</v>
      </c>
      <c r="W36" s="24">
        <f t="shared" si="12"/>
        <v>6816</v>
      </c>
      <c r="X36" s="24">
        <f t="shared" si="12"/>
        <v>6816</v>
      </c>
      <c r="Y36" s="24">
        <f t="shared" si="12"/>
        <v>6816</v>
      </c>
      <c r="Z36" s="24">
        <f t="shared" si="12"/>
        <v>6816</v>
      </c>
      <c r="AA36" s="24">
        <f t="shared" si="12"/>
        <v>6816</v>
      </c>
      <c r="AB36" s="24">
        <f t="shared" si="12"/>
        <v>6816</v>
      </c>
      <c r="AC36" s="24">
        <f t="shared" si="12"/>
        <v>6816</v>
      </c>
      <c r="AD36" s="24">
        <f t="shared" si="12"/>
        <v>6816</v>
      </c>
      <c r="AE36" s="24">
        <f t="shared" si="12"/>
        <v>6816</v>
      </c>
      <c r="AF36" s="24">
        <f t="shared" si="12"/>
        <v>6816</v>
      </c>
      <c r="AG36" s="24">
        <f t="shared" si="12"/>
        <v>6816</v>
      </c>
      <c r="AH36" s="24">
        <f t="shared" si="12"/>
        <v>6816</v>
      </c>
      <c r="AI36" s="24">
        <f t="shared" si="12"/>
        <v>6816</v>
      </c>
      <c r="AJ36" s="24">
        <f t="shared" si="12"/>
        <v>6816</v>
      </c>
      <c r="AK36" s="24">
        <f t="shared" si="12"/>
        <v>6816</v>
      </c>
      <c r="AL36" s="24">
        <f t="shared" si="12"/>
        <v>6816</v>
      </c>
      <c r="AM36" s="24">
        <f t="shared" si="12"/>
        <v>6816</v>
      </c>
      <c r="AN36" s="24">
        <f t="shared" si="12"/>
        <v>6816</v>
      </c>
      <c r="AO36" s="24">
        <f t="shared" si="12"/>
        <v>6816</v>
      </c>
      <c r="AP36" s="24">
        <f t="shared" si="12"/>
        <v>6816</v>
      </c>
      <c r="AQ36" s="24">
        <f t="shared" si="12"/>
        <v>6816</v>
      </c>
      <c r="AR36" s="24">
        <f t="shared" si="12"/>
        <v>6816</v>
      </c>
      <c r="AS36" s="24">
        <f t="shared" si="12"/>
        <v>6816</v>
      </c>
      <c r="AT36" s="24">
        <f t="shared" si="12"/>
        <v>6816</v>
      </c>
      <c r="AU36" s="24">
        <f t="shared" si="12"/>
        <v>6816</v>
      </c>
      <c r="AV36" s="24">
        <f t="shared" si="12"/>
        <v>6816</v>
      </c>
      <c r="AW36" s="24">
        <f t="shared" si="12"/>
        <v>6816</v>
      </c>
      <c r="AX36" s="24">
        <f t="shared" si="12"/>
        <v>6816</v>
      </c>
      <c r="AY36" s="24">
        <f t="shared" si="12"/>
        <v>6816</v>
      </c>
      <c r="AZ36" s="24">
        <f t="shared" si="12"/>
        <v>6816</v>
      </c>
      <c r="BA36" s="24">
        <f t="shared" si="12"/>
        <v>6816</v>
      </c>
      <c r="BB36" s="24">
        <f t="shared" si="12"/>
        <v>6816</v>
      </c>
      <c r="BC36" s="24">
        <f t="shared" si="12"/>
        <v>6816</v>
      </c>
      <c r="BD36" s="24">
        <f t="shared" si="12"/>
        <v>6816</v>
      </c>
      <c r="BE36" s="24">
        <f t="shared" si="12"/>
        <v>6816</v>
      </c>
      <c r="BF36" s="24">
        <f t="shared" si="12"/>
        <v>6816</v>
      </c>
      <c r="BG36" s="24">
        <f t="shared" si="12"/>
        <v>6816</v>
      </c>
      <c r="BH36" s="24">
        <f t="shared" si="12"/>
        <v>6816</v>
      </c>
      <c r="BI36" s="24">
        <f t="shared" si="12"/>
        <v>6816</v>
      </c>
      <c r="BJ36" s="24">
        <f t="shared" si="12"/>
        <v>6816</v>
      </c>
      <c r="BK36" s="24">
        <f t="shared" si="12"/>
        <v>6816</v>
      </c>
      <c r="BL36" s="24">
        <f t="shared" si="12"/>
        <v>6816</v>
      </c>
      <c r="BM36" s="24">
        <f t="shared" si="12"/>
        <v>6816</v>
      </c>
    </row>
    <row r="37" spans="1:71" x14ac:dyDescent="0.35">
      <c r="B37" s="4" t="s">
        <v>113</v>
      </c>
      <c r="C37" s="103"/>
      <c r="D37" s="5"/>
      <c r="E37" s="5">
        <f>E36</f>
        <v>6816</v>
      </c>
      <c r="F37" s="5">
        <f>F36+E37</f>
        <v>13632</v>
      </c>
      <c r="G37" s="5">
        <f t="shared" ref="G37:BM37" si="13">G36+F37</f>
        <v>20448</v>
      </c>
      <c r="H37" s="5">
        <f t="shared" si="13"/>
        <v>27264</v>
      </c>
      <c r="I37" s="5">
        <f t="shared" si="13"/>
        <v>34080</v>
      </c>
      <c r="J37" s="5">
        <f t="shared" si="13"/>
        <v>40896</v>
      </c>
      <c r="K37" s="5">
        <f t="shared" si="13"/>
        <v>47712</v>
      </c>
      <c r="L37" s="5">
        <f t="shared" si="13"/>
        <v>54528</v>
      </c>
      <c r="M37" s="5">
        <f t="shared" si="13"/>
        <v>61344</v>
      </c>
      <c r="N37" s="5">
        <f t="shared" si="13"/>
        <v>68160</v>
      </c>
      <c r="O37" s="5">
        <f t="shared" si="13"/>
        <v>74976</v>
      </c>
      <c r="P37" s="5">
        <f t="shared" si="13"/>
        <v>81792</v>
      </c>
      <c r="Q37" s="5">
        <f t="shared" si="13"/>
        <v>88608</v>
      </c>
      <c r="R37" s="5">
        <f t="shared" si="13"/>
        <v>95424</v>
      </c>
      <c r="S37" s="5">
        <f t="shared" si="13"/>
        <v>102240</v>
      </c>
      <c r="T37" s="5">
        <f t="shared" si="13"/>
        <v>109056</v>
      </c>
      <c r="U37" s="5">
        <f t="shared" si="13"/>
        <v>115872</v>
      </c>
      <c r="V37" s="5">
        <f t="shared" si="13"/>
        <v>122688</v>
      </c>
      <c r="W37" s="5">
        <f t="shared" si="13"/>
        <v>129504</v>
      </c>
      <c r="X37" s="5">
        <f t="shared" si="13"/>
        <v>136320</v>
      </c>
      <c r="Y37" s="5">
        <f t="shared" si="13"/>
        <v>143136</v>
      </c>
      <c r="Z37" s="5">
        <f t="shared" si="13"/>
        <v>149952</v>
      </c>
      <c r="AA37" s="5">
        <f t="shared" si="13"/>
        <v>156768</v>
      </c>
      <c r="AB37" s="5">
        <f t="shared" si="13"/>
        <v>163584</v>
      </c>
      <c r="AC37" s="5">
        <f t="shared" si="13"/>
        <v>170400</v>
      </c>
      <c r="AD37" s="5">
        <f t="shared" si="13"/>
        <v>177216</v>
      </c>
      <c r="AE37" s="5">
        <f t="shared" si="13"/>
        <v>184032</v>
      </c>
      <c r="AF37" s="5">
        <f t="shared" si="13"/>
        <v>190848</v>
      </c>
      <c r="AG37" s="5">
        <f t="shared" si="13"/>
        <v>197664</v>
      </c>
      <c r="AH37" s="5">
        <f t="shared" si="13"/>
        <v>204480</v>
      </c>
      <c r="AI37" s="5">
        <f t="shared" si="13"/>
        <v>211296</v>
      </c>
      <c r="AJ37" s="5">
        <f t="shared" si="13"/>
        <v>218112</v>
      </c>
      <c r="AK37" s="5">
        <f t="shared" si="13"/>
        <v>224928</v>
      </c>
      <c r="AL37" s="5">
        <f t="shared" si="13"/>
        <v>231744</v>
      </c>
      <c r="AM37" s="5">
        <f t="shared" si="13"/>
        <v>238560</v>
      </c>
      <c r="AN37" s="5">
        <f t="shared" si="13"/>
        <v>245376</v>
      </c>
      <c r="AO37" s="5">
        <f t="shared" si="13"/>
        <v>252192</v>
      </c>
      <c r="AP37" s="5">
        <f t="shared" si="13"/>
        <v>259008</v>
      </c>
      <c r="AQ37" s="5">
        <f t="shared" si="13"/>
        <v>265824</v>
      </c>
      <c r="AR37" s="5">
        <f t="shared" si="13"/>
        <v>272640</v>
      </c>
      <c r="AS37" s="5">
        <f t="shared" si="13"/>
        <v>279456</v>
      </c>
      <c r="AT37" s="5">
        <f t="shared" si="13"/>
        <v>286272</v>
      </c>
      <c r="AU37" s="5">
        <f t="shared" si="13"/>
        <v>293088</v>
      </c>
      <c r="AV37" s="5">
        <f t="shared" si="13"/>
        <v>299904</v>
      </c>
      <c r="AW37" s="5">
        <f t="shared" si="13"/>
        <v>306720</v>
      </c>
      <c r="AX37" s="5">
        <f t="shared" si="13"/>
        <v>313536</v>
      </c>
      <c r="AY37" s="5">
        <f t="shared" si="13"/>
        <v>320352</v>
      </c>
      <c r="AZ37" s="5">
        <f t="shared" si="13"/>
        <v>327168</v>
      </c>
      <c r="BA37" s="5">
        <f t="shared" si="13"/>
        <v>333984</v>
      </c>
      <c r="BB37" s="5">
        <f t="shared" si="13"/>
        <v>340800</v>
      </c>
      <c r="BC37" s="5">
        <f t="shared" si="13"/>
        <v>347616</v>
      </c>
      <c r="BD37" s="5">
        <f t="shared" si="13"/>
        <v>354432</v>
      </c>
      <c r="BE37" s="5">
        <f t="shared" si="13"/>
        <v>361248</v>
      </c>
      <c r="BF37" s="5">
        <f t="shared" si="13"/>
        <v>368064</v>
      </c>
      <c r="BG37" s="5">
        <f t="shared" si="13"/>
        <v>374880</v>
      </c>
      <c r="BH37" s="5">
        <f t="shared" si="13"/>
        <v>381696</v>
      </c>
      <c r="BI37" s="5">
        <f t="shared" si="13"/>
        <v>388512</v>
      </c>
      <c r="BJ37" s="5">
        <f t="shared" si="13"/>
        <v>395328</v>
      </c>
      <c r="BK37" s="5">
        <f t="shared" si="13"/>
        <v>402144</v>
      </c>
      <c r="BL37" s="5">
        <f t="shared" si="13"/>
        <v>408960</v>
      </c>
      <c r="BM37" s="5">
        <f t="shared" si="13"/>
        <v>415776</v>
      </c>
      <c r="BN37" s="5"/>
      <c r="BO37" s="5"/>
      <c r="BP37" s="5"/>
      <c r="BQ37" s="5"/>
      <c r="BR37" s="5"/>
      <c r="BS37" s="5"/>
    </row>
    <row r="38" spans="1:71" s="23" customFormat="1" x14ac:dyDescent="0.35">
      <c r="A38" s="129"/>
      <c r="B38" s="34"/>
      <c r="C38" s="103"/>
      <c r="D38" s="34"/>
    </row>
    <row r="39" spans="1:71" s="28" customFormat="1" x14ac:dyDescent="0.35">
      <c r="A39" s="4"/>
      <c r="B39" s="31" t="s">
        <v>114</v>
      </c>
      <c r="C39" s="106"/>
      <c r="D39" s="30"/>
      <c r="E39" s="32"/>
      <c r="F39" s="30"/>
      <c r="G39" s="30"/>
      <c r="H39" s="30"/>
      <c r="I39" s="30"/>
    </row>
    <row r="40" spans="1:71" x14ac:dyDescent="0.35">
      <c r="B40" s="47" t="s">
        <v>115</v>
      </c>
      <c r="C40" s="103">
        <f t="shared" ref="C40" si="14">SUM(E40:BM40)</f>
        <v>29768</v>
      </c>
      <c r="E40" s="5">
        <f>HLOOKUP($F$5, Scenarios!$G$7:$AD$27, MATCH($B$40, Scenarios!$C$7:$C$28, FALSE), FALSE)</f>
        <v>488</v>
      </c>
      <c r="F40" s="5">
        <f>E40*(1+Scenarios!$Q$32)</f>
        <v>488</v>
      </c>
      <c r="G40" s="5">
        <f>F40*(1+Scenarios!$Q$32)</f>
        <v>488</v>
      </c>
      <c r="H40" s="5">
        <f>G40*(1+Scenarios!$Q$32)</f>
        <v>488</v>
      </c>
      <c r="I40" s="5">
        <f>H40*(1+Scenarios!$Q$32)</f>
        <v>488</v>
      </c>
      <c r="J40" s="5">
        <f>I40*(1+Scenarios!$Q$32)</f>
        <v>488</v>
      </c>
      <c r="K40" s="5">
        <f>J40*(1+Scenarios!$Q$32)</f>
        <v>488</v>
      </c>
      <c r="L40" s="5">
        <f>K40*(1+Scenarios!$Q$32)</f>
        <v>488</v>
      </c>
      <c r="M40" s="5">
        <f>L40*(1+Scenarios!$Q$32)</f>
        <v>488</v>
      </c>
      <c r="N40" s="5">
        <f>M40*(1+Scenarios!$Q$32)</f>
        <v>488</v>
      </c>
      <c r="O40" s="5">
        <f>N40*(1+Scenarios!$Q$32)</f>
        <v>488</v>
      </c>
      <c r="P40" s="5">
        <f>O40*(1+Scenarios!$Q$32)</f>
        <v>488</v>
      </c>
      <c r="Q40" s="5">
        <f>P40*(1+Scenarios!$Q$32)</f>
        <v>488</v>
      </c>
      <c r="R40" s="5">
        <f>Q40*(1+Scenarios!$Q$32)</f>
        <v>488</v>
      </c>
      <c r="S40" s="5">
        <f>R40*(1+Scenarios!$Q$32)</f>
        <v>488</v>
      </c>
      <c r="T40" s="5">
        <f>S40*(1+Scenarios!$Q$32)</f>
        <v>488</v>
      </c>
      <c r="U40" s="5">
        <f>T40*(1+Scenarios!$Q$32)</f>
        <v>488</v>
      </c>
      <c r="V40" s="5">
        <f>U40*(1+Scenarios!$Q$32)</f>
        <v>488</v>
      </c>
      <c r="W40" s="5">
        <f>V40*(1+Scenarios!$Q$32)</f>
        <v>488</v>
      </c>
      <c r="X40" s="5">
        <f>W40*(1+Scenarios!$Q$32)</f>
        <v>488</v>
      </c>
      <c r="Y40" s="5">
        <f>X40*(1+Scenarios!$Q$32)</f>
        <v>488</v>
      </c>
      <c r="Z40" s="5">
        <f>Y40*(1+Scenarios!$Q$32)</f>
        <v>488</v>
      </c>
      <c r="AA40" s="5">
        <f>Z40*(1+Scenarios!$Q$32)</f>
        <v>488</v>
      </c>
      <c r="AB40" s="5">
        <f>AA40*(1+Scenarios!$Q$32)</f>
        <v>488</v>
      </c>
      <c r="AC40" s="5">
        <f>AB40*(1+Scenarios!$Q$32)</f>
        <v>488</v>
      </c>
      <c r="AD40" s="5">
        <f>AC40*(1+Scenarios!$Q$32)</f>
        <v>488</v>
      </c>
      <c r="AE40" s="5">
        <f>AD40*(1+Scenarios!$Q$32)</f>
        <v>488</v>
      </c>
      <c r="AF40" s="5">
        <f>AE40*(1+Scenarios!$Q$32)</f>
        <v>488</v>
      </c>
      <c r="AG40" s="5">
        <f>AF40*(1+Scenarios!$Q$32)</f>
        <v>488</v>
      </c>
      <c r="AH40" s="5">
        <f>AG40*(1+Scenarios!$Q$32)</f>
        <v>488</v>
      </c>
      <c r="AI40" s="5">
        <f>AH40*(1+Scenarios!$Q$32)</f>
        <v>488</v>
      </c>
      <c r="AJ40" s="5">
        <f>AI40*(1+Scenarios!$Q$32)</f>
        <v>488</v>
      </c>
      <c r="AK40" s="5">
        <f>AJ40*(1+Scenarios!$Q$32)</f>
        <v>488</v>
      </c>
      <c r="AL40" s="5">
        <f>AK40*(1+Scenarios!$Q$32)</f>
        <v>488</v>
      </c>
      <c r="AM40" s="5">
        <f>AL40*(1+Scenarios!$Q$32)</f>
        <v>488</v>
      </c>
      <c r="AN40" s="5">
        <f>AM40*(1+Scenarios!$Q$32)</f>
        <v>488</v>
      </c>
      <c r="AO40" s="5">
        <f>AN40*(1+Scenarios!$Q$32)</f>
        <v>488</v>
      </c>
      <c r="AP40" s="5">
        <f>AO40*(1+Scenarios!$Q$32)</f>
        <v>488</v>
      </c>
      <c r="AQ40" s="5">
        <f>AP40*(1+Scenarios!$Q$32)</f>
        <v>488</v>
      </c>
      <c r="AR40" s="5">
        <f>AQ40*(1+Scenarios!$Q$32)</f>
        <v>488</v>
      </c>
      <c r="AS40" s="5">
        <f>AR40*(1+Scenarios!$Q$32)</f>
        <v>488</v>
      </c>
      <c r="AT40" s="5">
        <f>AS40*(1+Scenarios!$Q$32)</f>
        <v>488</v>
      </c>
      <c r="AU40" s="5">
        <f>AT40*(1+Scenarios!$Q$32)</f>
        <v>488</v>
      </c>
      <c r="AV40" s="5">
        <f>AU40*(1+Scenarios!$Q$32)</f>
        <v>488</v>
      </c>
      <c r="AW40" s="5">
        <f>AV40*(1+Scenarios!$Q$32)</f>
        <v>488</v>
      </c>
      <c r="AX40" s="5">
        <f>AW40*(1+Scenarios!$Q$32)</f>
        <v>488</v>
      </c>
      <c r="AY40" s="5">
        <f>AX40*(1+Scenarios!$Q$32)</f>
        <v>488</v>
      </c>
      <c r="AZ40" s="5">
        <f>AY40*(1+Scenarios!$Q$32)</f>
        <v>488</v>
      </c>
      <c r="BA40" s="5">
        <f>AZ40*(1+Scenarios!$Q$32)</f>
        <v>488</v>
      </c>
      <c r="BB40" s="5">
        <f>BA40*(1+Scenarios!$Q$32)</f>
        <v>488</v>
      </c>
      <c r="BC40" s="5">
        <f>BB40*(1+Scenarios!$Q$32)</f>
        <v>488</v>
      </c>
      <c r="BD40" s="5">
        <f>BC40*(1+Scenarios!$Q$32)</f>
        <v>488</v>
      </c>
      <c r="BE40" s="5">
        <f>BD40*(1+Scenarios!$Q$32)</f>
        <v>488</v>
      </c>
      <c r="BF40" s="5">
        <f>BE40*(1+Scenarios!$Q$32)</f>
        <v>488</v>
      </c>
      <c r="BG40" s="5">
        <f>BF40*(1+Scenarios!$Q$32)</f>
        <v>488</v>
      </c>
      <c r="BH40" s="5">
        <f>BG40*(1+Scenarios!$Q$32)</f>
        <v>488</v>
      </c>
      <c r="BI40" s="5">
        <f>BH40*(1+Scenarios!$Q$32)</f>
        <v>488</v>
      </c>
      <c r="BJ40" s="5">
        <f>BI40*(1+Scenarios!$Q$32)</f>
        <v>488</v>
      </c>
      <c r="BK40" s="5">
        <f>BJ40*(1+Scenarios!$Q$32)</f>
        <v>488</v>
      </c>
      <c r="BL40" s="5">
        <f>BK40*(1+Scenarios!$Q$32)</f>
        <v>488</v>
      </c>
      <c r="BM40" s="5">
        <f>BL40*(1+Scenarios!$Q$32)</f>
        <v>488</v>
      </c>
      <c r="BN40" s="23"/>
      <c r="BO40" s="23"/>
      <c r="BP40" s="23"/>
      <c r="BQ40" s="23"/>
      <c r="BR40" s="23"/>
      <c r="BS40" s="23"/>
    </row>
    <row r="41" spans="1:71" x14ac:dyDescent="0.35">
      <c r="B41" s="4" t="s">
        <v>116</v>
      </c>
      <c r="C41" s="103">
        <f>SUM(E41:BM41)</f>
        <v>0</v>
      </c>
      <c r="E41" s="100">
        <f>Scenarios!$M$22</f>
        <v>0</v>
      </c>
      <c r="F41" s="100">
        <f>Scenarios!$M$22</f>
        <v>0</v>
      </c>
      <c r="G41" s="100">
        <f>Scenarios!$M$22</f>
        <v>0</v>
      </c>
      <c r="H41" s="100">
        <f>Scenarios!$M$22</f>
        <v>0</v>
      </c>
      <c r="I41" s="100">
        <f>Scenarios!$M$22</f>
        <v>0</v>
      </c>
      <c r="J41" s="100">
        <f>Scenarios!$M$22</f>
        <v>0</v>
      </c>
      <c r="K41" s="100">
        <f>Scenarios!$M$22</f>
        <v>0</v>
      </c>
      <c r="L41" s="100">
        <f>Scenarios!$M$22</f>
        <v>0</v>
      </c>
      <c r="M41" s="100">
        <f>Scenarios!$M$22</f>
        <v>0</v>
      </c>
      <c r="N41" s="100">
        <f>Scenarios!$M$22</f>
        <v>0</v>
      </c>
      <c r="O41" s="100">
        <f>Scenarios!$M$22</f>
        <v>0</v>
      </c>
      <c r="P41" s="100">
        <f>Scenarios!$M$22</f>
        <v>0</v>
      </c>
      <c r="Q41" s="100">
        <f>Scenarios!$M$22</f>
        <v>0</v>
      </c>
      <c r="R41" s="100">
        <f>Scenarios!$M$22</f>
        <v>0</v>
      </c>
      <c r="S41" s="100">
        <f>Scenarios!$M$22</f>
        <v>0</v>
      </c>
      <c r="T41" s="100">
        <f>Scenarios!$M$22</f>
        <v>0</v>
      </c>
      <c r="U41" s="100">
        <f>Scenarios!$M$22</f>
        <v>0</v>
      </c>
      <c r="V41" s="100">
        <f>Scenarios!$M$22</f>
        <v>0</v>
      </c>
      <c r="W41" s="100">
        <f>Scenarios!$M$22</f>
        <v>0</v>
      </c>
      <c r="X41" s="100">
        <f>Scenarios!$M$22</f>
        <v>0</v>
      </c>
      <c r="Y41" s="100">
        <f>Scenarios!$M$22</f>
        <v>0</v>
      </c>
      <c r="Z41" s="100">
        <f>Scenarios!$M$22</f>
        <v>0</v>
      </c>
      <c r="AA41" s="100">
        <f>Scenarios!$M$22</f>
        <v>0</v>
      </c>
      <c r="AB41" s="100">
        <f>Scenarios!$M$22</f>
        <v>0</v>
      </c>
      <c r="AC41" s="100">
        <f>Scenarios!$M$22</f>
        <v>0</v>
      </c>
      <c r="AD41" s="100">
        <f>Scenarios!$M$22</f>
        <v>0</v>
      </c>
      <c r="AE41" s="100">
        <f>Scenarios!$M$22</f>
        <v>0</v>
      </c>
      <c r="AF41" s="100">
        <f>Scenarios!$M$22</f>
        <v>0</v>
      </c>
      <c r="AG41" s="100">
        <f>Scenarios!$M$22</f>
        <v>0</v>
      </c>
      <c r="AH41" s="100">
        <f>Scenarios!$M$22</f>
        <v>0</v>
      </c>
      <c r="AI41" s="100">
        <f>Scenarios!$M$22</f>
        <v>0</v>
      </c>
      <c r="AJ41" s="100">
        <f>Scenarios!$M$22</f>
        <v>0</v>
      </c>
      <c r="AK41" s="100">
        <f>Scenarios!$M$22</f>
        <v>0</v>
      </c>
      <c r="AL41" s="100">
        <f>Scenarios!$M$22</f>
        <v>0</v>
      </c>
      <c r="AM41" s="100">
        <f>Scenarios!$M$22</f>
        <v>0</v>
      </c>
      <c r="AN41" s="100">
        <f>Scenarios!$M$22</f>
        <v>0</v>
      </c>
      <c r="AO41" s="100">
        <f>Scenarios!$M$22</f>
        <v>0</v>
      </c>
      <c r="AP41" s="100">
        <f>Scenarios!$M$22</f>
        <v>0</v>
      </c>
      <c r="AQ41" s="100">
        <f>Scenarios!$M$22</f>
        <v>0</v>
      </c>
      <c r="AR41" s="100">
        <f>Scenarios!$M$22</f>
        <v>0</v>
      </c>
      <c r="AS41" s="100">
        <f>Scenarios!$M$22</f>
        <v>0</v>
      </c>
      <c r="AT41" s="100">
        <f>Scenarios!$M$22</f>
        <v>0</v>
      </c>
      <c r="AU41" s="100">
        <f>Scenarios!$M$22</f>
        <v>0</v>
      </c>
      <c r="AV41" s="100">
        <f>Scenarios!$M$22</f>
        <v>0</v>
      </c>
      <c r="AW41" s="100">
        <f>Scenarios!$M$22</f>
        <v>0</v>
      </c>
      <c r="AX41" s="100">
        <f>Scenarios!$M$22</f>
        <v>0</v>
      </c>
      <c r="AY41" s="100">
        <f>Scenarios!$M$22</f>
        <v>0</v>
      </c>
      <c r="AZ41" s="100">
        <f>Scenarios!$M$22</f>
        <v>0</v>
      </c>
      <c r="BA41" s="100">
        <f>Scenarios!$M$22</f>
        <v>0</v>
      </c>
      <c r="BB41" s="100">
        <f>Scenarios!$M$22</f>
        <v>0</v>
      </c>
      <c r="BC41" s="100">
        <f>Scenarios!$M$22</f>
        <v>0</v>
      </c>
      <c r="BD41" s="100">
        <f>Scenarios!$M$22</f>
        <v>0</v>
      </c>
      <c r="BE41" s="100">
        <f>Scenarios!$M$22</f>
        <v>0</v>
      </c>
      <c r="BF41" s="100">
        <f>Scenarios!$M$22</f>
        <v>0</v>
      </c>
      <c r="BG41" s="100">
        <f>Scenarios!$M$22</f>
        <v>0</v>
      </c>
      <c r="BH41" s="100">
        <f>Scenarios!$M$22</f>
        <v>0</v>
      </c>
      <c r="BI41" s="100">
        <f>Scenarios!$M$22</f>
        <v>0</v>
      </c>
      <c r="BJ41" s="100">
        <f>Scenarios!$M$22</f>
        <v>0</v>
      </c>
      <c r="BK41" s="100">
        <f>Scenarios!$M$22</f>
        <v>0</v>
      </c>
      <c r="BL41" s="100">
        <f>Scenarios!$M$22</f>
        <v>0</v>
      </c>
      <c r="BM41" s="100">
        <f>Scenarios!$M$22</f>
        <v>0</v>
      </c>
    </row>
    <row r="42" spans="1:71" x14ac:dyDescent="0.35">
      <c r="C42" s="109"/>
    </row>
    <row r="43" spans="1:71" s="9" customFormat="1" ht="11.25" x14ac:dyDescent="0.3">
      <c r="B43" s="9" t="s">
        <v>117</v>
      </c>
      <c r="C43" s="103">
        <f>SUM(E43:BM43)</f>
        <v>-29768</v>
      </c>
      <c r="E43" s="33">
        <f>-(E40+E41)</f>
        <v>-488</v>
      </c>
      <c r="F43" s="33">
        <f t="shared" ref="F43:BM43" si="15">-(F40+F41)</f>
        <v>-488</v>
      </c>
      <c r="G43" s="33">
        <f t="shared" si="15"/>
        <v>-488</v>
      </c>
      <c r="H43" s="33">
        <f t="shared" si="15"/>
        <v>-488</v>
      </c>
      <c r="I43" s="33">
        <f t="shared" si="15"/>
        <v>-488</v>
      </c>
      <c r="J43" s="33">
        <f t="shared" si="15"/>
        <v>-488</v>
      </c>
      <c r="K43" s="33">
        <f t="shared" si="15"/>
        <v>-488</v>
      </c>
      <c r="L43" s="33">
        <f t="shared" si="15"/>
        <v>-488</v>
      </c>
      <c r="M43" s="33">
        <f t="shared" si="15"/>
        <v>-488</v>
      </c>
      <c r="N43" s="33">
        <f t="shared" si="15"/>
        <v>-488</v>
      </c>
      <c r="O43" s="33">
        <f t="shared" si="15"/>
        <v>-488</v>
      </c>
      <c r="P43" s="33">
        <f t="shared" si="15"/>
        <v>-488</v>
      </c>
      <c r="Q43" s="33">
        <f t="shared" si="15"/>
        <v>-488</v>
      </c>
      <c r="R43" s="33">
        <f t="shared" si="15"/>
        <v>-488</v>
      </c>
      <c r="S43" s="33">
        <f t="shared" si="15"/>
        <v>-488</v>
      </c>
      <c r="T43" s="33">
        <f t="shared" si="15"/>
        <v>-488</v>
      </c>
      <c r="U43" s="33">
        <f t="shared" si="15"/>
        <v>-488</v>
      </c>
      <c r="V43" s="33">
        <f t="shared" si="15"/>
        <v>-488</v>
      </c>
      <c r="W43" s="33">
        <f t="shared" si="15"/>
        <v>-488</v>
      </c>
      <c r="X43" s="33">
        <f t="shared" si="15"/>
        <v>-488</v>
      </c>
      <c r="Y43" s="33">
        <f t="shared" si="15"/>
        <v>-488</v>
      </c>
      <c r="Z43" s="33">
        <f>-(Z40+Z41)</f>
        <v>-488</v>
      </c>
      <c r="AA43" s="33">
        <f t="shared" si="15"/>
        <v>-488</v>
      </c>
      <c r="AB43" s="33">
        <f t="shared" si="15"/>
        <v>-488</v>
      </c>
      <c r="AC43" s="33">
        <f t="shared" si="15"/>
        <v>-488</v>
      </c>
      <c r="AD43" s="33">
        <f t="shared" si="15"/>
        <v>-488</v>
      </c>
      <c r="AE43" s="33">
        <f t="shared" si="15"/>
        <v>-488</v>
      </c>
      <c r="AF43" s="33">
        <f t="shared" si="15"/>
        <v>-488</v>
      </c>
      <c r="AG43" s="33">
        <f t="shared" si="15"/>
        <v>-488</v>
      </c>
      <c r="AH43" s="33">
        <f t="shared" si="15"/>
        <v>-488</v>
      </c>
      <c r="AI43" s="33">
        <f t="shared" si="15"/>
        <v>-488</v>
      </c>
      <c r="AJ43" s="33">
        <f t="shared" si="15"/>
        <v>-488</v>
      </c>
      <c r="AK43" s="33">
        <f t="shared" si="15"/>
        <v>-488</v>
      </c>
      <c r="AL43" s="33">
        <f t="shared" si="15"/>
        <v>-488</v>
      </c>
      <c r="AM43" s="33">
        <f t="shared" si="15"/>
        <v>-488</v>
      </c>
      <c r="AN43" s="33">
        <f t="shared" si="15"/>
        <v>-488</v>
      </c>
      <c r="AO43" s="33">
        <f t="shared" si="15"/>
        <v>-488</v>
      </c>
      <c r="AP43" s="33">
        <f t="shared" si="15"/>
        <v>-488</v>
      </c>
      <c r="AQ43" s="33">
        <f t="shared" si="15"/>
        <v>-488</v>
      </c>
      <c r="AR43" s="33">
        <f t="shared" si="15"/>
        <v>-488</v>
      </c>
      <c r="AS43" s="33">
        <f t="shared" si="15"/>
        <v>-488</v>
      </c>
      <c r="AT43" s="33">
        <f t="shared" si="15"/>
        <v>-488</v>
      </c>
      <c r="AU43" s="33">
        <f t="shared" si="15"/>
        <v>-488</v>
      </c>
      <c r="AV43" s="33">
        <f t="shared" si="15"/>
        <v>-488</v>
      </c>
      <c r="AW43" s="33">
        <f t="shared" si="15"/>
        <v>-488</v>
      </c>
      <c r="AX43" s="33">
        <f t="shared" si="15"/>
        <v>-488</v>
      </c>
      <c r="AY43" s="33">
        <f t="shared" si="15"/>
        <v>-488</v>
      </c>
      <c r="AZ43" s="33">
        <f t="shared" si="15"/>
        <v>-488</v>
      </c>
      <c r="BA43" s="33">
        <f t="shared" si="15"/>
        <v>-488</v>
      </c>
      <c r="BB43" s="33">
        <f t="shared" si="15"/>
        <v>-488</v>
      </c>
      <c r="BC43" s="33">
        <f t="shared" si="15"/>
        <v>-488</v>
      </c>
      <c r="BD43" s="33">
        <f t="shared" si="15"/>
        <v>-488</v>
      </c>
      <c r="BE43" s="33">
        <f t="shared" si="15"/>
        <v>-488</v>
      </c>
      <c r="BF43" s="33">
        <f t="shared" si="15"/>
        <v>-488</v>
      </c>
      <c r="BG43" s="33">
        <f t="shared" si="15"/>
        <v>-488</v>
      </c>
      <c r="BH43" s="33">
        <f t="shared" si="15"/>
        <v>-488</v>
      </c>
      <c r="BI43" s="33">
        <f t="shared" si="15"/>
        <v>-488</v>
      </c>
      <c r="BJ43" s="33">
        <f t="shared" si="15"/>
        <v>-488</v>
      </c>
      <c r="BK43" s="33">
        <f t="shared" si="15"/>
        <v>-488</v>
      </c>
      <c r="BL43" s="33">
        <f t="shared" si="15"/>
        <v>-488</v>
      </c>
      <c r="BM43" s="33">
        <f t="shared" si="15"/>
        <v>-488</v>
      </c>
      <c r="BN43" s="33"/>
      <c r="BO43" s="33"/>
      <c r="BP43" s="33"/>
      <c r="BQ43" s="33"/>
      <c r="BR43" s="33"/>
      <c r="BS43" s="33"/>
    </row>
    <row r="44" spans="1:71" x14ac:dyDescent="0.35">
      <c r="C44" s="109"/>
    </row>
    <row r="45" spans="1:71" s="28" customFormat="1" x14ac:dyDescent="0.35">
      <c r="A45" s="4"/>
      <c r="B45" s="29" t="s">
        <v>123</v>
      </c>
      <c r="C45" s="108"/>
    </row>
    <row r="46" spans="1:71" s="23" customFormat="1" x14ac:dyDescent="0.35">
      <c r="A46" s="129"/>
      <c r="B46" s="27" t="s">
        <v>125</v>
      </c>
      <c r="C46" s="103">
        <f>SUM(E46:BM46)</f>
        <v>0</v>
      </c>
      <c r="D46" s="27"/>
      <c r="E46" s="23">
        <f>HLOOKUP($F$5, Scenarios!$C$7:$AD$42, MATCH(B46, Scenarios!$C$7:C44, FALSE), FALSE)</f>
        <v>0</v>
      </c>
    </row>
    <row r="47" spans="1:71" s="23" customFormat="1" x14ac:dyDescent="0.35">
      <c r="A47" s="129"/>
      <c r="B47" s="47" t="s">
        <v>126</v>
      </c>
      <c r="C47" s="103">
        <f>SUM(E47:BM47)</f>
        <v>88000</v>
      </c>
      <c r="D47" s="27"/>
      <c r="E47" s="23">
        <f>HLOOKUP($F$5, Scenarios!$C$7:$AD$42, MATCH(B47, Scenarios!$C$7:C45, FALSE), FALSE)</f>
        <v>88000</v>
      </c>
    </row>
    <row r="48" spans="1:71" s="23" customFormat="1" x14ac:dyDescent="0.35">
      <c r="A48" s="129"/>
      <c r="B48" s="26"/>
      <c r="C48" s="103"/>
      <c r="D48" s="27"/>
    </row>
    <row r="49" spans="1:71" x14ac:dyDescent="0.35">
      <c r="B49" s="4" t="s">
        <v>127</v>
      </c>
      <c r="C49" s="103">
        <f>SUM(E49:BM49)</f>
        <v>0</v>
      </c>
      <c r="E49" s="23">
        <f>IFERROR((HLOOKUP($F$5, Scenarios!$C$7:$AD$42, (MATCH(E7, Scenarios!$C$7:$C$42, FALSE)), FALSE)), 0)</f>
        <v>0</v>
      </c>
      <c r="F49" s="23">
        <f>IFERROR((HLOOKUP($F$5, Scenarios!$C$7:$AD$42, (MATCH(F7, Scenarios!$C$7:$C$42, FALSE)), FALSE)), 0)</f>
        <v>0</v>
      </c>
      <c r="G49" s="23">
        <f>IFERROR((HLOOKUP($F$5, Scenarios!$C$7:$AD$42, (MATCH(G7, Scenarios!$C$7:$C$42, FALSE)), FALSE)), 0)</f>
        <v>0</v>
      </c>
      <c r="H49" s="23">
        <f>IFERROR((HLOOKUP($F$5, Scenarios!$C$7:$AD$42, (MATCH(H7, Scenarios!$C$7:$C$42, FALSE)), FALSE)), 0)</f>
        <v>0</v>
      </c>
      <c r="I49" s="23">
        <f>IFERROR((HLOOKUP($F$5, Scenarios!$C$7:$AD$42, (MATCH(I7, Scenarios!$C$7:$C$42, FALSE)), FALSE)), 0)</f>
        <v>0</v>
      </c>
      <c r="J49" s="23">
        <f>IFERROR((HLOOKUP($F$5, Scenarios!$C$7:$AD$42, (MATCH(J7, Scenarios!$C$7:$C$42, FALSE)), FALSE)), 0)</f>
        <v>0</v>
      </c>
      <c r="K49" s="23">
        <f>IFERROR((HLOOKUP($F$5, Scenarios!$C$7:$AD$42, (MATCH(K7, Scenarios!$C$7:$C$42, FALSE)), FALSE)), 0)</f>
        <v>0</v>
      </c>
      <c r="L49" s="23">
        <f>IFERROR((HLOOKUP($F$5, Scenarios!$C$7:$AD$42, (MATCH(L7, Scenarios!$C$7:$C$42, FALSE)), FALSE)), 0)</f>
        <v>0</v>
      </c>
      <c r="M49" s="23">
        <f>IFERROR((HLOOKUP($F$5, Scenarios!$C$7:$AD$42, (MATCH(M7, Scenarios!$C$7:$C$42, FALSE)), FALSE)), 0)</f>
        <v>0</v>
      </c>
      <c r="N49" s="23">
        <f>IFERROR((HLOOKUP($F$5, Scenarios!$C$7:$AD$42, (MATCH(N7, Scenarios!$C$7:$C$42, FALSE)), FALSE)), 0)</f>
        <v>0</v>
      </c>
      <c r="O49" s="23">
        <f>IFERROR((HLOOKUP($F$5, Scenarios!$C$7:$AD$42, (MATCH(O7, Scenarios!$C$7:$C$42, FALSE)), FALSE)), 0)</f>
        <v>0</v>
      </c>
      <c r="P49" s="23">
        <f>IFERROR((HLOOKUP($F$5, Scenarios!$C$7:$AD$42, (MATCH(P7, Scenarios!$C$7:$C$42, FALSE)), FALSE)), 0)</f>
        <v>0</v>
      </c>
      <c r="Q49" s="23">
        <f>IFERROR((HLOOKUP($F$5, Scenarios!$C$7:$AD$42, (MATCH(Q7, Scenarios!$C$7:$C$42, FALSE)), FALSE)), 0)</f>
        <v>0</v>
      </c>
      <c r="R49" s="23">
        <f>IFERROR((HLOOKUP($F$5, Scenarios!$C$7:$AD$42, (MATCH(R7, Scenarios!$C$7:$C$42, FALSE)), FALSE)), 0)</f>
        <v>0</v>
      </c>
      <c r="S49" s="23">
        <f>IFERROR((HLOOKUP($F$5, Scenarios!$C$7:$AD$42, (MATCH(S7, Scenarios!$C$7:$C$42, FALSE)), FALSE)), 0)</f>
        <v>0</v>
      </c>
      <c r="T49" s="23">
        <f>IFERROR((HLOOKUP($F$5, Scenarios!$C$7:$AD$42, (MATCH(T7, Scenarios!$C$7:$C$42, FALSE)), FALSE)), 0)</f>
        <v>0</v>
      </c>
      <c r="U49" s="23">
        <f>IFERROR((HLOOKUP($F$5, Scenarios!$C$7:$AD$42, (MATCH(U7, Scenarios!$C$7:$C$42, FALSE)), FALSE)), 0)</f>
        <v>0</v>
      </c>
      <c r="V49" s="23">
        <f>IFERROR((HLOOKUP($F$5, Scenarios!$C$7:$AD$42, (MATCH(V7, Scenarios!$C$7:$C$42, FALSE)), FALSE)), 0)</f>
        <v>0</v>
      </c>
      <c r="W49" s="23">
        <f>IFERROR((HLOOKUP($F$5, Scenarios!$C$7:$AD$42, (MATCH(W7, Scenarios!$C$7:$C$42, FALSE)), FALSE)), 0)</f>
        <v>0</v>
      </c>
      <c r="X49" s="23">
        <f>IFERROR((HLOOKUP($F$5, Scenarios!$C$7:$AD$42, (MATCH(X7, Scenarios!$C$7:$C$42, FALSE)), FALSE)), 0)</f>
        <v>0</v>
      </c>
      <c r="Y49" s="23">
        <f>IFERROR((HLOOKUP($F$5, Scenarios!$C$7:$AD$42, (MATCH(Y7, Scenarios!$C$7:$C$42, FALSE)), FALSE)), 0)</f>
        <v>0</v>
      </c>
      <c r="Z49" s="23">
        <f>IFERROR((HLOOKUP($F$5, Scenarios!$C$7:$AD$42, (MATCH(Z7, Scenarios!$C$7:$C$42, FALSE)), FALSE)), 0)</f>
        <v>0</v>
      </c>
      <c r="AA49" s="23">
        <f>IFERROR((HLOOKUP($F$5, Scenarios!$C$7:$AD$42, (MATCH(AA7, Scenarios!$C$7:$C$42, FALSE)), FALSE)), 0)</f>
        <v>0</v>
      </c>
      <c r="AB49" s="23">
        <f>IFERROR((HLOOKUP($F$5, Scenarios!$C$7:$AD$42, (MATCH(AB7, Scenarios!$C$7:$C$42, FALSE)), FALSE)), 0)</f>
        <v>0</v>
      </c>
      <c r="AC49" s="23">
        <f>IFERROR((HLOOKUP($F$5, Scenarios!$C$7:$AD$42, (MATCH(AC7, Scenarios!$C$7:$C$42, FALSE)), FALSE)), 0)</f>
        <v>0</v>
      </c>
      <c r="AD49" s="23">
        <f>IFERROR((HLOOKUP($F$5, Scenarios!$C$7:$AD$42, (MATCH(AD7, Scenarios!$C$7:$C$42, FALSE)), FALSE)), 0)</f>
        <v>0</v>
      </c>
      <c r="AE49" s="23">
        <f>IFERROR((HLOOKUP($F$5, Scenarios!$C$7:$AD$42, (MATCH(AE7, Scenarios!$C$7:$C$42, FALSE)), FALSE)), 0)</f>
        <v>0</v>
      </c>
      <c r="AF49" s="23">
        <f>IFERROR((HLOOKUP($F$5, Scenarios!$C$7:$AD$42, (MATCH(AF7, Scenarios!$C$7:$C$42, FALSE)), FALSE)), 0)</f>
        <v>0</v>
      </c>
      <c r="AG49" s="23">
        <f>IFERROR((HLOOKUP($F$5, Scenarios!$C$7:$AD$42, (MATCH(AG7, Scenarios!$C$7:$C$42, FALSE)), FALSE)), 0)</f>
        <v>0</v>
      </c>
      <c r="AH49" s="23">
        <f>IFERROR((HLOOKUP($F$5, Scenarios!$C$7:$AD$42, (MATCH(AH7, Scenarios!$C$7:$C$42, FALSE)), FALSE)), 0)</f>
        <v>0</v>
      </c>
      <c r="AI49" s="23">
        <f>IFERROR((HLOOKUP($F$5, Scenarios!$C$7:$AD$42, (MATCH(AI7, Scenarios!$C$7:$C$42, FALSE)), FALSE)), 0)</f>
        <v>0</v>
      </c>
      <c r="AJ49" s="23">
        <f>IFERROR((HLOOKUP($F$5, Scenarios!$C$7:$AD$42, (MATCH(AJ7, Scenarios!$C$7:$C$42, FALSE)), FALSE)), 0)</f>
        <v>0</v>
      </c>
      <c r="AK49" s="23">
        <f>IFERROR((HLOOKUP($F$5, Scenarios!$C$7:$AD$42, (MATCH(AK7, Scenarios!$C$7:$C$42, FALSE)), FALSE)), 0)</f>
        <v>0</v>
      </c>
      <c r="AL49" s="23">
        <f>IFERROR((HLOOKUP($F$5, Scenarios!$C$7:$AD$42, (MATCH(AL7, Scenarios!$C$7:$C$42, FALSE)), FALSE)), 0)</f>
        <v>0</v>
      </c>
      <c r="AM49" s="23">
        <f>IFERROR((HLOOKUP($F$5, Scenarios!$C$7:$AD$42, (MATCH(AM7, Scenarios!$C$7:$C$42, FALSE)), FALSE)), 0)</f>
        <v>0</v>
      </c>
      <c r="AN49" s="23">
        <f>IFERROR((HLOOKUP($F$5, Scenarios!$C$7:$AD$42, (MATCH(AN7, Scenarios!$C$7:$C$42, FALSE)), FALSE)), 0)</f>
        <v>0</v>
      </c>
      <c r="AO49" s="23">
        <f>IFERROR((HLOOKUP($F$5, Scenarios!$C$7:$AD$42, (MATCH(AO7, Scenarios!$C$7:$C$42, FALSE)), FALSE)), 0)</f>
        <v>0</v>
      </c>
      <c r="AP49" s="23">
        <f>IFERROR((HLOOKUP($F$5, Scenarios!$C$7:$AD$42, (MATCH(AP7, Scenarios!$C$7:$C$42, FALSE)), FALSE)), 0)</f>
        <v>0</v>
      </c>
      <c r="AQ49" s="23">
        <f>IFERROR((HLOOKUP($F$5, Scenarios!$C$7:$AD$42, (MATCH(AQ7, Scenarios!$C$7:$C$42, FALSE)), FALSE)), 0)</f>
        <v>0</v>
      </c>
      <c r="AR49" s="23">
        <f>IFERROR((HLOOKUP($F$5, Scenarios!$C$7:$AD$42, (MATCH(AR7, Scenarios!$C$7:$C$42, FALSE)), FALSE)), 0)</f>
        <v>0</v>
      </c>
      <c r="AS49" s="23">
        <f>IFERROR((HLOOKUP($F$5, Scenarios!$C$7:$AD$42, (MATCH(AS7, Scenarios!$C$7:$C$42, FALSE)), FALSE)), 0)</f>
        <v>0</v>
      </c>
      <c r="AT49" s="23">
        <f>IFERROR((HLOOKUP($F$5, Scenarios!$C$7:$AD$42, (MATCH(AT7, Scenarios!$C$7:$C$42, FALSE)), FALSE)), 0)</f>
        <v>0</v>
      </c>
      <c r="AU49" s="23">
        <f>IFERROR((HLOOKUP($F$5, Scenarios!$C$7:$AD$42, (MATCH(AU7, Scenarios!$C$7:$C$42, FALSE)), FALSE)), 0)</f>
        <v>0</v>
      </c>
      <c r="AV49" s="23">
        <f>IFERROR((HLOOKUP($F$5, Scenarios!$C$7:$AD$42, (MATCH(AV7, Scenarios!$C$7:$C$42, FALSE)), FALSE)), 0)</f>
        <v>0</v>
      </c>
      <c r="AW49" s="23">
        <f>IFERROR((HLOOKUP($F$5, Scenarios!$C$7:$AD$42, (MATCH(AW7, Scenarios!$C$7:$C$42, FALSE)), FALSE)), 0)</f>
        <v>0</v>
      </c>
      <c r="AX49" s="23">
        <f>IFERROR((HLOOKUP($F$5, Scenarios!$C$7:$AD$42, (MATCH(AX7, Scenarios!$C$7:$C$42, FALSE)), FALSE)), 0)</f>
        <v>0</v>
      </c>
      <c r="AY49" s="23">
        <f>IFERROR((HLOOKUP($F$5, Scenarios!$C$7:$AD$42, (MATCH(AY7, Scenarios!$C$7:$C$42, FALSE)), FALSE)), 0)</f>
        <v>0</v>
      </c>
      <c r="AZ49" s="23">
        <f>IFERROR((HLOOKUP($F$5, Scenarios!$C$7:$AD$42, (MATCH(AZ7, Scenarios!$C$7:$C$42, FALSE)), FALSE)), 0)</f>
        <v>0</v>
      </c>
      <c r="BA49" s="23">
        <f>IFERROR((HLOOKUP($F$5, Scenarios!$C$7:$AD$42, (MATCH(BA7, Scenarios!$C$7:$C$42, FALSE)), FALSE)), 0)</f>
        <v>0</v>
      </c>
      <c r="BB49" s="23">
        <f>IFERROR((HLOOKUP($F$5, Scenarios!$C$7:$AD$42, (MATCH(BB7, Scenarios!$C$7:$C$42, FALSE)), FALSE)), 0)</f>
        <v>0</v>
      </c>
      <c r="BC49" s="23">
        <f>IFERROR((HLOOKUP($F$5, Scenarios!$C$7:$AD$42, (MATCH(BC7, Scenarios!$C$7:$C$42, FALSE)), FALSE)), 0)</f>
        <v>0</v>
      </c>
      <c r="BD49" s="23">
        <f>IFERROR((HLOOKUP($F$5, Scenarios!$C$7:$AD$42, (MATCH(BD7, Scenarios!$C$7:$C$42, FALSE)), FALSE)), 0)</f>
        <v>0</v>
      </c>
      <c r="BE49" s="23">
        <f>IFERROR((HLOOKUP($F$5, Scenarios!$C$7:$AD$42, (MATCH(BE7, Scenarios!$C$7:$C$42, FALSE)), FALSE)), 0)</f>
        <v>0</v>
      </c>
      <c r="BF49" s="23">
        <f>IFERROR((HLOOKUP($F$5, Scenarios!$C$7:$AD$42, (MATCH(BF7, Scenarios!$C$7:$C$42, FALSE)), FALSE)), 0)</f>
        <v>0</v>
      </c>
      <c r="BG49" s="23">
        <f>IFERROR((HLOOKUP($F$5, Scenarios!$C$7:$AD$42, (MATCH(BG7, Scenarios!$C$7:$C$42, FALSE)), FALSE)), 0)</f>
        <v>0</v>
      </c>
      <c r="BH49" s="23">
        <f>IFERROR((HLOOKUP($F$5, Scenarios!$C$7:$AD$42, (MATCH(BH7, Scenarios!$C$7:$C$42, FALSE)), FALSE)), 0)</f>
        <v>0</v>
      </c>
      <c r="BI49" s="23">
        <f>IFERROR((HLOOKUP($F$5, Scenarios!$C$7:$AD$42, (MATCH(BI7, Scenarios!$C$7:$C$42, FALSE)), FALSE)), 0)</f>
        <v>0</v>
      </c>
      <c r="BJ49" s="23">
        <f>IFERROR((HLOOKUP($F$5, Scenarios!$C$7:$AD$42, (MATCH(BJ7, Scenarios!$C$7:$C$42, FALSE)), FALSE)), 0)</f>
        <v>0</v>
      </c>
      <c r="BK49" s="23">
        <f>IFERROR((HLOOKUP($F$5, Scenarios!$C$7:$AD$42, (MATCH(BK7, Scenarios!$C$7:$C$42, FALSE)), FALSE)), 0)</f>
        <v>0</v>
      </c>
      <c r="BL49" s="23">
        <f>IFERROR((HLOOKUP($F$5, Scenarios!$C$7:$AD$42, (MATCH(BL7, Scenarios!$C$7:$C$42, FALSE)), FALSE)), 0)</f>
        <v>0</v>
      </c>
      <c r="BM49" s="23">
        <f>IFERROR((HLOOKUP($F$5, Scenarios!$C$7:$AD$42, (MATCH(BM7, Scenarios!$C$7:$C$42, FALSE)), FALSE)), 0)</f>
        <v>0</v>
      </c>
      <c r="BN49" s="23"/>
      <c r="BO49" s="23"/>
      <c r="BP49" s="23"/>
      <c r="BQ49" s="23"/>
      <c r="BR49" s="23"/>
      <c r="BS49" s="23"/>
    </row>
    <row r="50" spans="1:71" s="23" customFormat="1" x14ac:dyDescent="0.35">
      <c r="A50" s="129"/>
      <c r="B50" s="26"/>
      <c r="C50" s="103"/>
      <c r="D50" s="27"/>
    </row>
    <row r="51" spans="1:71" s="9" customFormat="1" ht="11.25" x14ac:dyDescent="0.3">
      <c r="B51" s="9" t="s">
        <v>128</v>
      </c>
      <c r="C51" s="103">
        <f>SUM(E51:BM51)</f>
        <v>-88000</v>
      </c>
      <c r="E51" s="33">
        <f t="shared" ref="E51:AJ51" si="16">-SUM(E46:E50)</f>
        <v>-88000</v>
      </c>
      <c r="F51" s="33">
        <f t="shared" si="16"/>
        <v>0</v>
      </c>
      <c r="G51" s="33">
        <f t="shared" si="16"/>
        <v>0</v>
      </c>
      <c r="H51" s="33">
        <f t="shared" si="16"/>
        <v>0</v>
      </c>
      <c r="I51" s="33">
        <f t="shared" si="16"/>
        <v>0</v>
      </c>
      <c r="J51" s="33">
        <f t="shared" si="16"/>
        <v>0</v>
      </c>
      <c r="K51" s="33">
        <f t="shared" si="16"/>
        <v>0</v>
      </c>
      <c r="L51" s="33">
        <f t="shared" si="16"/>
        <v>0</v>
      </c>
      <c r="M51" s="33">
        <f t="shared" si="16"/>
        <v>0</v>
      </c>
      <c r="N51" s="33">
        <f t="shared" si="16"/>
        <v>0</v>
      </c>
      <c r="O51" s="33">
        <f t="shared" si="16"/>
        <v>0</v>
      </c>
      <c r="P51" s="33">
        <f t="shared" si="16"/>
        <v>0</v>
      </c>
      <c r="Q51" s="33">
        <f t="shared" si="16"/>
        <v>0</v>
      </c>
      <c r="R51" s="33">
        <f t="shared" si="16"/>
        <v>0</v>
      </c>
      <c r="S51" s="33">
        <f t="shared" si="16"/>
        <v>0</v>
      </c>
      <c r="T51" s="33">
        <f t="shared" si="16"/>
        <v>0</v>
      </c>
      <c r="U51" s="33">
        <f t="shared" si="16"/>
        <v>0</v>
      </c>
      <c r="V51" s="33">
        <f t="shared" si="16"/>
        <v>0</v>
      </c>
      <c r="W51" s="33">
        <f t="shared" si="16"/>
        <v>0</v>
      </c>
      <c r="X51" s="33">
        <f t="shared" si="16"/>
        <v>0</v>
      </c>
      <c r="Y51" s="33">
        <f t="shared" si="16"/>
        <v>0</v>
      </c>
      <c r="Z51" s="33">
        <f t="shared" si="16"/>
        <v>0</v>
      </c>
      <c r="AA51" s="33">
        <f t="shared" si="16"/>
        <v>0</v>
      </c>
      <c r="AB51" s="33">
        <f t="shared" si="16"/>
        <v>0</v>
      </c>
      <c r="AC51" s="33">
        <f t="shared" si="16"/>
        <v>0</v>
      </c>
      <c r="AD51" s="33">
        <f t="shared" si="16"/>
        <v>0</v>
      </c>
      <c r="AE51" s="33">
        <f t="shared" si="16"/>
        <v>0</v>
      </c>
      <c r="AF51" s="33">
        <f t="shared" si="16"/>
        <v>0</v>
      </c>
      <c r="AG51" s="33">
        <f t="shared" si="16"/>
        <v>0</v>
      </c>
      <c r="AH51" s="33">
        <f t="shared" si="16"/>
        <v>0</v>
      </c>
      <c r="AI51" s="33">
        <f t="shared" si="16"/>
        <v>0</v>
      </c>
      <c r="AJ51" s="33">
        <f t="shared" si="16"/>
        <v>0</v>
      </c>
      <c r="AK51" s="33">
        <f t="shared" ref="AK51:BM51" si="17">-SUM(AK46:AK50)</f>
        <v>0</v>
      </c>
      <c r="AL51" s="33">
        <f t="shared" si="17"/>
        <v>0</v>
      </c>
      <c r="AM51" s="33">
        <f t="shared" si="17"/>
        <v>0</v>
      </c>
      <c r="AN51" s="33">
        <f t="shared" si="17"/>
        <v>0</v>
      </c>
      <c r="AO51" s="33">
        <f t="shared" si="17"/>
        <v>0</v>
      </c>
      <c r="AP51" s="33">
        <f t="shared" si="17"/>
        <v>0</v>
      </c>
      <c r="AQ51" s="33">
        <f t="shared" si="17"/>
        <v>0</v>
      </c>
      <c r="AR51" s="33">
        <f t="shared" si="17"/>
        <v>0</v>
      </c>
      <c r="AS51" s="33">
        <f t="shared" si="17"/>
        <v>0</v>
      </c>
      <c r="AT51" s="33">
        <f t="shared" si="17"/>
        <v>0</v>
      </c>
      <c r="AU51" s="33">
        <f t="shared" si="17"/>
        <v>0</v>
      </c>
      <c r="AV51" s="33">
        <f t="shared" si="17"/>
        <v>0</v>
      </c>
      <c r="AW51" s="33">
        <f t="shared" si="17"/>
        <v>0</v>
      </c>
      <c r="AX51" s="33">
        <f t="shared" si="17"/>
        <v>0</v>
      </c>
      <c r="AY51" s="33">
        <f t="shared" si="17"/>
        <v>0</v>
      </c>
      <c r="AZ51" s="33">
        <f t="shared" si="17"/>
        <v>0</v>
      </c>
      <c r="BA51" s="33">
        <f t="shared" si="17"/>
        <v>0</v>
      </c>
      <c r="BB51" s="33">
        <f t="shared" si="17"/>
        <v>0</v>
      </c>
      <c r="BC51" s="33">
        <f t="shared" si="17"/>
        <v>0</v>
      </c>
      <c r="BD51" s="33">
        <f t="shared" si="17"/>
        <v>0</v>
      </c>
      <c r="BE51" s="33">
        <f t="shared" si="17"/>
        <v>0</v>
      </c>
      <c r="BF51" s="33">
        <f t="shared" si="17"/>
        <v>0</v>
      </c>
      <c r="BG51" s="33">
        <f t="shared" si="17"/>
        <v>0</v>
      </c>
      <c r="BH51" s="33">
        <f t="shared" si="17"/>
        <v>0</v>
      </c>
      <c r="BI51" s="33">
        <f t="shared" si="17"/>
        <v>0</v>
      </c>
      <c r="BJ51" s="33">
        <f t="shared" si="17"/>
        <v>0</v>
      </c>
      <c r="BK51" s="33">
        <f t="shared" si="17"/>
        <v>0</v>
      </c>
      <c r="BL51" s="33">
        <f t="shared" si="17"/>
        <v>0</v>
      </c>
      <c r="BM51" s="33">
        <f t="shared" si="17"/>
        <v>0</v>
      </c>
    </row>
    <row r="52" spans="1:71" s="9" customFormat="1" ht="11.25" x14ac:dyDescent="0.3">
      <c r="C52" s="10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71" s="28" customFormat="1" x14ac:dyDescent="0.35">
      <c r="A53" s="4"/>
      <c r="B53" s="29" t="s">
        <v>129</v>
      </c>
      <c r="C53" s="108"/>
    </row>
    <row r="54" spans="1:71" x14ac:dyDescent="0.35">
      <c r="B54" s="4" t="s">
        <v>130</v>
      </c>
      <c r="C54" s="103">
        <f>SUM(E54:BM54)</f>
        <v>0</v>
      </c>
      <c r="E54" s="40">
        <v>0</v>
      </c>
    </row>
    <row r="55" spans="1:71" x14ac:dyDescent="0.35">
      <c r="B55" s="47" t="s">
        <v>131</v>
      </c>
      <c r="C55" s="109"/>
      <c r="E55" s="4">
        <f>IFERROR(HLOOKUP(B55, 'Lookups references'!$M$7:P13, MATCH('Projections - Twiggs office 3'!#REF!, 'Lookups references'!$M$7:M13, FALSE), FALSE),0)</f>
        <v>0</v>
      </c>
      <c r="F55" s="5">
        <f>E55*(1+Scenarios!$Q$32)</f>
        <v>0</v>
      </c>
      <c r="G55" s="5">
        <f>F55*(1+Scenarios!$Q$32)</f>
        <v>0</v>
      </c>
      <c r="H55" s="5">
        <f>G55*(1+Scenarios!$Q$32)</f>
        <v>0</v>
      </c>
      <c r="I55" s="5">
        <f>H55*(1+Scenarios!$Q$32)</f>
        <v>0</v>
      </c>
      <c r="J55" s="5">
        <f>I55*(1+Scenarios!$Q$32)</f>
        <v>0</v>
      </c>
      <c r="K55" s="5">
        <f>J55*(1+Scenarios!$Q$32)</f>
        <v>0</v>
      </c>
      <c r="L55" s="5">
        <f>K55*(1+Scenarios!$Q$32)</f>
        <v>0</v>
      </c>
      <c r="M55" s="5">
        <f>L55*(1+Scenarios!$Q$32)</f>
        <v>0</v>
      </c>
      <c r="N55" s="5">
        <f>M55*(1+Scenarios!$Q$32)</f>
        <v>0</v>
      </c>
      <c r="O55" s="5">
        <f>N55*(1+Scenarios!$Q$32)</f>
        <v>0</v>
      </c>
      <c r="P55" s="5">
        <f>O55*(1+Scenarios!$Q$32)</f>
        <v>0</v>
      </c>
      <c r="Q55" s="5">
        <f>P55*(1+Scenarios!$Q$32)</f>
        <v>0</v>
      </c>
      <c r="R55" s="5">
        <f>Q55*(1+Scenarios!$Q$32)</f>
        <v>0</v>
      </c>
      <c r="S55" s="5">
        <f>R55*(1+Scenarios!$Q$32)</f>
        <v>0</v>
      </c>
      <c r="T55" s="5">
        <f>S55*(1+Scenarios!$Q$32)</f>
        <v>0</v>
      </c>
      <c r="U55" s="5">
        <f>T55*(1+Scenarios!$Q$32)</f>
        <v>0</v>
      </c>
      <c r="V55" s="5">
        <f>U55*(1+Scenarios!$Q$32)</f>
        <v>0</v>
      </c>
      <c r="W55" s="5">
        <f>V55*(1+Scenarios!$Q$32)</f>
        <v>0</v>
      </c>
      <c r="X55" s="5">
        <f>W55*(1+Scenarios!$Q$32)</f>
        <v>0</v>
      </c>
      <c r="Y55" s="5">
        <f>X55*(1+Scenarios!$Q$32)</f>
        <v>0</v>
      </c>
      <c r="Z55" s="5">
        <f>Y55*(1+Scenarios!$Q$32)</f>
        <v>0</v>
      </c>
      <c r="AA55" s="5">
        <f>Z55*(1+Scenarios!$Q$32)</f>
        <v>0</v>
      </c>
      <c r="AB55" s="5">
        <f>AA55*(1+Scenarios!$Q$32)</f>
        <v>0</v>
      </c>
      <c r="AC55" s="5">
        <f>AB55*(1+Scenarios!$Q$32)</f>
        <v>0</v>
      </c>
      <c r="AD55" s="5">
        <f>AC55*(1+Scenarios!$Q$32)</f>
        <v>0</v>
      </c>
      <c r="AE55" s="5">
        <f>AD55*(1+Scenarios!$Q$32)</f>
        <v>0</v>
      </c>
      <c r="AF55" s="5">
        <f>AE55*(1+Scenarios!$Q$32)</f>
        <v>0</v>
      </c>
      <c r="AG55" s="5">
        <f>AF55*(1+Scenarios!$Q$32)</f>
        <v>0</v>
      </c>
      <c r="AH55" s="5">
        <f>AG55*(1+Scenarios!$Q$32)</f>
        <v>0</v>
      </c>
      <c r="AI55" s="5">
        <f>AH55*(1+Scenarios!$Q$32)</f>
        <v>0</v>
      </c>
      <c r="AJ55" s="5">
        <f>AI55*(1+Scenarios!$Q$32)</f>
        <v>0</v>
      </c>
      <c r="AK55" s="5">
        <f>AJ55*(1+Scenarios!$Q$32)</f>
        <v>0</v>
      </c>
      <c r="AL55" s="5">
        <f>AK55*(1+Scenarios!$Q$32)</f>
        <v>0</v>
      </c>
      <c r="AM55" s="5">
        <f>AL55*(1+Scenarios!$Q$32)</f>
        <v>0</v>
      </c>
      <c r="AN55" s="5">
        <f>AM55*(1+Scenarios!$Q$32)</f>
        <v>0</v>
      </c>
      <c r="AO55" s="5">
        <f>AN55*(1+Scenarios!$Q$32)</f>
        <v>0</v>
      </c>
      <c r="AP55" s="5">
        <f>AO55*(1+Scenarios!$Q$32)</f>
        <v>0</v>
      </c>
      <c r="AQ55" s="5">
        <f>AP55*(1+Scenarios!$Q$32)</f>
        <v>0</v>
      </c>
      <c r="AR55" s="5">
        <f>AQ55*(1+Scenarios!$Q$32)</f>
        <v>0</v>
      </c>
      <c r="AS55" s="5">
        <f>AR55*(1+Scenarios!$Q$32)</f>
        <v>0</v>
      </c>
      <c r="AT55" s="5">
        <f>AS55*(1+Scenarios!$Q$32)</f>
        <v>0</v>
      </c>
      <c r="AU55" s="5">
        <f>AT55*(1+Scenarios!$Q$32)</f>
        <v>0</v>
      </c>
      <c r="AV55" s="5">
        <f>AU55*(1+Scenarios!$Q$32)</f>
        <v>0</v>
      </c>
      <c r="AW55" s="5">
        <f>AV55*(1+Scenarios!$Q$32)</f>
        <v>0</v>
      </c>
      <c r="AX55" s="5">
        <f>AW55*(1+Scenarios!$Q$32)</f>
        <v>0</v>
      </c>
      <c r="AY55" s="5">
        <f>AX55*(1+Scenarios!$Q$32)</f>
        <v>0</v>
      </c>
      <c r="AZ55" s="5">
        <f>AY55*(1+Scenarios!$Q$32)</f>
        <v>0</v>
      </c>
      <c r="BA55" s="5">
        <f>AZ55*(1+Scenarios!$Q$32)</f>
        <v>0</v>
      </c>
      <c r="BB55" s="5">
        <f>BA55*(1+Scenarios!$Q$32)</f>
        <v>0</v>
      </c>
      <c r="BC55" s="5">
        <f>BB55*(1+Scenarios!$Q$32)</f>
        <v>0</v>
      </c>
      <c r="BD55" s="5">
        <f>BC55*(1+Scenarios!$Q$32)</f>
        <v>0</v>
      </c>
      <c r="BE55" s="5">
        <f>BD55*(1+Scenarios!$Q$32)</f>
        <v>0</v>
      </c>
      <c r="BF55" s="5">
        <f>BE55*(1+Scenarios!$Q$32)</f>
        <v>0</v>
      </c>
      <c r="BG55" s="5">
        <f>BF55*(1+Scenarios!$Q$32)</f>
        <v>0</v>
      </c>
      <c r="BH55" s="5">
        <f>BG55*(1+Scenarios!$Q$32)</f>
        <v>0</v>
      </c>
      <c r="BI55" s="5">
        <f>BH55*(1+Scenarios!$Q$32)</f>
        <v>0</v>
      </c>
      <c r="BJ55" s="5">
        <f>BI55*(1+Scenarios!$Q$32)</f>
        <v>0</v>
      </c>
      <c r="BK55" s="5">
        <f>BJ55*(1+Scenarios!$Q$32)</f>
        <v>0</v>
      </c>
      <c r="BL55" s="5">
        <f>BK55*(1+Scenarios!$Q$32)</f>
        <v>0</v>
      </c>
      <c r="BM55" s="5">
        <f>BL55*(1+Scenarios!$Q$32)</f>
        <v>0</v>
      </c>
    </row>
    <row r="56" spans="1:71" x14ac:dyDescent="0.35">
      <c r="B56" s="47" t="s">
        <v>132</v>
      </c>
      <c r="C56" s="103"/>
      <c r="E56" s="4">
        <f>IFERROR(HLOOKUP($B$56, 'Lookups references'!$M$7:P14, MATCH('Projections - Twiggs office 3'!#REF!, 'Lookups references'!$M$7:$M$14, FALSE), FALSE),0)</f>
        <v>0</v>
      </c>
      <c r="F56" s="4">
        <f>IFERROR(HLOOKUP($B$56, 'Lookups references'!$M$7:Q14, MATCH('Projections - Twiggs office 3'!#REF!, 'Lookups references'!$M$7:$M$14, FALSE), FALSE),0)</f>
        <v>0</v>
      </c>
      <c r="G56" s="4">
        <f>IFERROR(HLOOKUP($B$56, 'Lookups references'!$M$7:R14, MATCH('Projections - Twiggs office 3'!#REF!, 'Lookups references'!$M$7:$M$14, FALSE), FALSE),0)</f>
        <v>0</v>
      </c>
      <c r="H56" s="4">
        <f>IFERROR(HLOOKUP($B$56, 'Lookups references'!$M$7:S14, MATCH('Projections - Twiggs office 3'!#REF!, 'Lookups references'!$M$7:$M$14, FALSE), FALSE),0)</f>
        <v>0</v>
      </c>
      <c r="I56" s="4">
        <f>IFERROR(HLOOKUP($B$56, 'Lookups references'!$M$7:T14, MATCH('Projections - Twiggs office 3'!#REF!, 'Lookups references'!$M$7:$M$14, FALSE), FALSE),0)</f>
        <v>0</v>
      </c>
      <c r="J56" s="4">
        <f>IFERROR(HLOOKUP($B$56, 'Lookups references'!$M$7:U14, MATCH('Projections - Twiggs office 3'!#REF!, 'Lookups references'!$M$7:$M$14, FALSE), FALSE),0)</f>
        <v>0</v>
      </c>
      <c r="K56" s="4">
        <f>IFERROR(HLOOKUP($B$56, 'Lookups references'!$M$7:V14, MATCH('Projections - Twiggs office 3'!#REF!, 'Lookups references'!$M$7:$M$14, FALSE), FALSE),0)</f>
        <v>0</v>
      </c>
      <c r="L56" s="4">
        <f>IFERROR(HLOOKUP($B$56, 'Lookups references'!$M$7:W14, MATCH('Projections - Twiggs office 3'!#REF!, 'Lookups references'!$M$7:$M$14, FALSE), FALSE),0)</f>
        <v>0</v>
      </c>
      <c r="M56" s="4">
        <f>IFERROR(HLOOKUP($B$56, 'Lookups references'!$M$7:X14, MATCH('Projections - Twiggs office 3'!#REF!, 'Lookups references'!$M$7:$M$14, FALSE), FALSE),0)</f>
        <v>0</v>
      </c>
      <c r="N56" s="4">
        <f>IFERROR(HLOOKUP($B$56, 'Lookups references'!$M$7:Y14, MATCH('Projections - Twiggs office 3'!#REF!, 'Lookups references'!$M$7:$M$14, FALSE), FALSE),0)</f>
        <v>0</v>
      </c>
      <c r="O56" s="4">
        <f>IFERROR(HLOOKUP($B$56, 'Lookups references'!$M$7:Z14, MATCH('Projections - Twiggs office 3'!#REF!, 'Lookups references'!$M$7:$M$14, FALSE), FALSE),0)</f>
        <v>0</v>
      </c>
      <c r="P56" s="4">
        <f>IFERROR(HLOOKUP($B$56, 'Lookups references'!$M$7:AA14, MATCH('Projections - Twiggs office 3'!#REF!, 'Lookups references'!$M$7:$M$14, FALSE), FALSE),0)</f>
        <v>0</v>
      </c>
      <c r="Q56" s="4">
        <f>IFERROR(HLOOKUP($B$56, 'Lookups references'!$M$7:AB14, MATCH('Projections - Twiggs office 3'!#REF!, 'Lookups references'!$M$7:$M$14, FALSE), FALSE),0)</f>
        <v>0</v>
      </c>
      <c r="R56" s="4">
        <f>IFERROR(HLOOKUP($B$56, 'Lookups references'!$M$7:AC14, MATCH('Projections - Twiggs office 3'!#REF!, 'Lookups references'!$M$7:$M$14, FALSE), FALSE),0)</f>
        <v>0</v>
      </c>
      <c r="S56" s="4">
        <f>IFERROR(HLOOKUP($B$56, 'Lookups references'!$M$7:AD14, MATCH('Projections - Twiggs office 3'!#REF!, 'Lookups references'!$M$7:$M$14, FALSE), FALSE),0)</f>
        <v>0</v>
      </c>
      <c r="T56" s="4">
        <f>IFERROR(HLOOKUP($B$56, 'Lookups references'!$M$7:AE14, MATCH('Projections - Twiggs office 3'!#REF!, 'Lookups references'!$M$7:$M$14, FALSE), FALSE),0)</f>
        <v>0</v>
      </c>
      <c r="U56" s="4">
        <f>IFERROR(HLOOKUP($B$56, 'Lookups references'!$M$7:AF14, MATCH('Projections - Twiggs office 3'!#REF!, 'Lookups references'!$M$7:$M$14, FALSE), FALSE),0)</f>
        <v>0</v>
      </c>
      <c r="V56" s="4">
        <f>IFERROR(HLOOKUP($B$56, 'Lookups references'!$M$7:AG14, MATCH('Projections - Twiggs office 3'!#REF!, 'Lookups references'!$M$7:$M$14, FALSE), FALSE),0)</f>
        <v>0</v>
      </c>
      <c r="W56" s="4">
        <f>IFERROR(HLOOKUP($B$56, 'Lookups references'!$M$7:AH14, MATCH('Projections - Twiggs office 3'!#REF!, 'Lookups references'!$M$7:$M$14, FALSE), FALSE),0)</f>
        <v>0</v>
      </c>
      <c r="X56" s="4">
        <f>IFERROR(HLOOKUP($B$56, 'Lookups references'!$M$7:AI14, MATCH('Projections - Twiggs office 3'!#REF!, 'Lookups references'!$M$7:$M$14, FALSE), FALSE),0)</f>
        <v>0</v>
      </c>
      <c r="Y56" s="4">
        <f>IFERROR(HLOOKUP($B$56, 'Lookups references'!$M$7:AJ14, MATCH('Projections - Twiggs office 3'!#REF!, 'Lookups references'!$M$7:$M$14, FALSE), FALSE),0)</f>
        <v>0</v>
      </c>
      <c r="Z56" s="4">
        <f>IFERROR(HLOOKUP($B$56, 'Lookups references'!$M$7:AK14, MATCH('Projections - Twiggs office 3'!#REF!, 'Lookups references'!$M$7:$M$14, FALSE), FALSE),0)</f>
        <v>0</v>
      </c>
      <c r="AA56" s="4">
        <f>IFERROR(HLOOKUP($B$56, 'Lookups references'!$M$7:AL14, MATCH('Projections - Twiggs office 3'!#REF!, 'Lookups references'!$M$7:$M$14, FALSE), FALSE),0)</f>
        <v>0</v>
      </c>
      <c r="AB56" s="4">
        <f>IFERROR(HLOOKUP($B$56, 'Lookups references'!$M$7:AM14, MATCH('Projections - Twiggs office 3'!#REF!, 'Lookups references'!$M$7:$M$14, FALSE), FALSE),0)</f>
        <v>0</v>
      </c>
      <c r="AC56" s="4">
        <f>IFERROR(HLOOKUP($B$56, 'Lookups references'!$M$7:AN14, MATCH('Projections - Twiggs office 3'!#REF!, 'Lookups references'!$M$7:$M$14, FALSE), FALSE),0)</f>
        <v>0</v>
      </c>
      <c r="AD56" s="4">
        <f>IFERROR(HLOOKUP($B$56, 'Lookups references'!$M$7:AO14, MATCH('Projections - Twiggs office 3'!#REF!, 'Lookups references'!$M$7:$M$14, FALSE), FALSE),0)</f>
        <v>0</v>
      </c>
      <c r="AE56" s="4">
        <f>IFERROR(HLOOKUP($B$56, 'Lookups references'!$M$7:AP14, MATCH('Projections - Twiggs office 3'!#REF!, 'Lookups references'!$M$7:$M$14, FALSE), FALSE),0)</f>
        <v>0</v>
      </c>
      <c r="AF56" s="4">
        <f>IFERROR(HLOOKUP($B$56, 'Lookups references'!$M$7:AQ14, MATCH('Projections - Twiggs office 3'!#REF!, 'Lookups references'!$M$7:$M$14, FALSE), FALSE),0)</f>
        <v>0</v>
      </c>
      <c r="AG56" s="4">
        <f>IFERROR(HLOOKUP($B$56, 'Lookups references'!$M$7:AR14, MATCH('Projections - Twiggs office 3'!#REF!, 'Lookups references'!$M$7:$M$14, FALSE), FALSE),0)</f>
        <v>0</v>
      </c>
      <c r="AH56" s="4">
        <f>IFERROR(HLOOKUP($B$56, 'Lookups references'!$M$7:AS14, MATCH('Projections - Twiggs office 3'!#REF!, 'Lookups references'!$M$7:$M$14, FALSE), FALSE),0)</f>
        <v>0</v>
      </c>
      <c r="AI56" s="4">
        <f>IFERROR(HLOOKUP($B$56, 'Lookups references'!$M$7:AT14, MATCH('Projections - Twiggs office 3'!#REF!, 'Lookups references'!$M$7:$M$14, FALSE), FALSE),0)</f>
        <v>0</v>
      </c>
      <c r="AJ56" s="4">
        <f>IFERROR(HLOOKUP($B$56, 'Lookups references'!$M$7:AU14, MATCH('Projections - Twiggs office 3'!#REF!, 'Lookups references'!$M$7:$M$14, FALSE), FALSE),0)</f>
        <v>0</v>
      </c>
      <c r="AK56" s="4">
        <f>IFERROR(HLOOKUP($B$56, 'Lookups references'!$M$7:AV14, MATCH('Projections - Twiggs office 3'!#REF!, 'Lookups references'!$M$7:$M$14, FALSE), FALSE),0)</f>
        <v>0</v>
      </c>
      <c r="AL56" s="4">
        <f>IFERROR(HLOOKUP($B$56, 'Lookups references'!$M$7:AW14, MATCH('Projections - Twiggs office 3'!#REF!, 'Lookups references'!$M$7:$M$14, FALSE), FALSE),0)</f>
        <v>0</v>
      </c>
      <c r="AM56" s="4">
        <f>IFERROR(HLOOKUP($B$56, 'Lookups references'!$M$7:AX14, MATCH('Projections - Twiggs office 3'!#REF!, 'Lookups references'!$M$7:$M$14, FALSE), FALSE),0)</f>
        <v>0</v>
      </c>
      <c r="AN56" s="4">
        <f>IFERROR(HLOOKUP($B$56, 'Lookups references'!$M$7:AY14, MATCH('Projections - Twiggs office 3'!#REF!, 'Lookups references'!$M$7:$M$14, FALSE), FALSE),0)</f>
        <v>0</v>
      </c>
      <c r="AO56" s="4">
        <f>IFERROR(HLOOKUP($B$56, 'Lookups references'!$M$7:AZ14, MATCH('Projections - Twiggs office 3'!#REF!, 'Lookups references'!$M$7:$M$14, FALSE), FALSE),0)</f>
        <v>0</v>
      </c>
      <c r="AP56" s="4">
        <f>IFERROR(HLOOKUP($B$56, 'Lookups references'!$M$7:BA14, MATCH('Projections - Twiggs office 3'!#REF!, 'Lookups references'!$M$7:$M$14, FALSE), FALSE),0)</f>
        <v>0</v>
      </c>
      <c r="AQ56" s="4">
        <f>IFERROR(HLOOKUP($B$56, 'Lookups references'!$M$7:BB14, MATCH('Projections - Twiggs office 3'!#REF!, 'Lookups references'!$M$7:$M$14, FALSE), FALSE),0)</f>
        <v>0</v>
      </c>
      <c r="AR56" s="4">
        <f>IFERROR(HLOOKUP($B$56, 'Lookups references'!$M$7:BC14, MATCH('Projections - Twiggs office 3'!#REF!, 'Lookups references'!$M$7:$M$14, FALSE), FALSE),0)</f>
        <v>0</v>
      </c>
      <c r="AS56" s="4">
        <f>IFERROR(HLOOKUP($B$56, 'Lookups references'!$M$7:BD14, MATCH('Projections - Twiggs office 3'!#REF!, 'Lookups references'!$M$7:$M$14, FALSE), FALSE),0)</f>
        <v>0</v>
      </c>
      <c r="AT56" s="4">
        <f>IFERROR(HLOOKUP($B$56, 'Lookups references'!$M$7:BE14, MATCH('Projections - Twiggs office 3'!#REF!, 'Lookups references'!$M$7:$M$14, FALSE), FALSE),0)</f>
        <v>0</v>
      </c>
      <c r="AU56" s="4">
        <f>IFERROR(HLOOKUP($B$56, 'Lookups references'!$M$7:BF14, MATCH('Projections - Twiggs office 3'!#REF!, 'Lookups references'!$M$7:$M$14, FALSE), FALSE),0)</f>
        <v>0</v>
      </c>
      <c r="AV56" s="4">
        <f>IFERROR(HLOOKUP($B$56, 'Lookups references'!$M$7:BG14, MATCH('Projections - Twiggs office 3'!#REF!, 'Lookups references'!$M$7:$M$14, FALSE), FALSE),0)</f>
        <v>0</v>
      </c>
      <c r="AW56" s="4">
        <f>IFERROR(HLOOKUP($B$56, 'Lookups references'!$M$7:BH14, MATCH('Projections - Twiggs office 3'!#REF!, 'Lookups references'!$M$7:$M$14, FALSE), FALSE),0)</f>
        <v>0</v>
      </c>
      <c r="AX56" s="4">
        <f>IFERROR(HLOOKUP($B$56, 'Lookups references'!$M$7:BI14, MATCH('Projections - Twiggs office 3'!#REF!, 'Lookups references'!$M$7:$M$14, FALSE), FALSE),0)</f>
        <v>0</v>
      </c>
      <c r="AY56" s="4">
        <f>IFERROR(HLOOKUP($B$56, 'Lookups references'!$M$7:BJ14, MATCH('Projections - Twiggs office 3'!#REF!, 'Lookups references'!$M$7:$M$14, FALSE), FALSE),0)</f>
        <v>0</v>
      </c>
      <c r="AZ56" s="4">
        <f>IFERROR(HLOOKUP($B$56, 'Lookups references'!$M$7:BK14, MATCH('Projections - Twiggs office 3'!#REF!, 'Lookups references'!$M$7:$M$14, FALSE), FALSE),0)</f>
        <v>0</v>
      </c>
      <c r="BA56" s="4">
        <f>IFERROR(HLOOKUP($B$56, 'Lookups references'!$M$7:BL14, MATCH('Projections - Twiggs office 3'!#REF!, 'Lookups references'!$M$7:$M$14, FALSE), FALSE),0)</f>
        <v>0</v>
      </c>
      <c r="BB56" s="4">
        <f>IFERROR(HLOOKUP($B$56, 'Lookups references'!$M$7:BM14, MATCH('Projections - Twiggs office 3'!#REF!, 'Lookups references'!$M$7:$M$14, FALSE), FALSE),0)</f>
        <v>0</v>
      </c>
      <c r="BC56" s="4">
        <f>IFERROR(HLOOKUP($B$56, 'Lookups references'!$M$7:BN14, MATCH('Projections - Twiggs office 3'!#REF!, 'Lookups references'!$M$7:$M$14, FALSE), FALSE),0)</f>
        <v>0</v>
      </c>
      <c r="BD56" s="4">
        <f>IFERROR(HLOOKUP($B$56, 'Lookups references'!$M$7:BO14, MATCH('Projections - Twiggs office 3'!#REF!, 'Lookups references'!$M$7:$M$14, FALSE), FALSE),0)</f>
        <v>0</v>
      </c>
      <c r="BE56" s="4">
        <f>IFERROR(HLOOKUP($B$56, 'Lookups references'!$M$7:BP14, MATCH('Projections - Twiggs office 3'!#REF!, 'Lookups references'!$M$7:$M$14, FALSE), FALSE),0)</f>
        <v>0</v>
      </c>
      <c r="BF56" s="4">
        <f>IFERROR(HLOOKUP($B$56, 'Lookups references'!$M$7:BQ14, MATCH('Projections - Twiggs office 3'!#REF!, 'Lookups references'!$M$7:$M$14, FALSE), FALSE),0)</f>
        <v>0</v>
      </c>
      <c r="BG56" s="4">
        <f>IFERROR(HLOOKUP($B$56, 'Lookups references'!$M$7:BR14, MATCH('Projections - Twiggs office 3'!#REF!, 'Lookups references'!$M$7:$M$14, FALSE), FALSE),0)</f>
        <v>0</v>
      </c>
      <c r="BH56" s="4">
        <f>IFERROR(HLOOKUP($B$56, 'Lookups references'!$M$7:BS14, MATCH('Projections - Twiggs office 3'!#REF!, 'Lookups references'!$M$7:$M$14, FALSE), FALSE),0)</f>
        <v>0</v>
      </c>
      <c r="BI56" s="4">
        <f>IFERROR(HLOOKUP($B$56, 'Lookups references'!$M$7:BT14, MATCH('Projections - Twiggs office 3'!#REF!, 'Lookups references'!$M$7:$M$14, FALSE), FALSE),0)</f>
        <v>0</v>
      </c>
      <c r="BJ56" s="4">
        <f>IFERROR(HLOOKUP($B$56, 'Lookups references'!$M$7:BU14, MATCH('Projections - Twiggs office 3'!#REF!, 'Lookups references'!$M$7:$M$14, FALSE), FALSE),0)</f>
        <v>0</v>
      </c>
      <c r="BK56" s="4">
        <f>IFERROR(HLOOKUP($B$56, 'Lookups references'!$M$7:BV14, MATCH('Projections - Twiggs office 3'!#REF!, 'Lookups references'!$M$7:$M$14, FALSE), FALSE),0)</f>
        <v>0</v>
      </c>
      <c r="BL56" s="4">
        <f>IFERROR(HLOOKUP($B$56, 'Lookups references'!$M$7:BW14, MATCH('Projections - Twiggs office 3'!#REF!, 'Lookups references'!$M$7:$M$14, FALSE), FALSE),0)</f>
        <v>0</v>
      </c>
      <c r="BM56" s="4">
        <f>IFERROR(HLOOKUP($B$56, 'Lookups references'!$M$7:BX14, MATCH('Projections - Twiggs office 3'!#REF!, 'Lookups references'!$M$7:$M$14, FALSE), FALSE),0)</f>
        <v>0</v>
      </c>
    </row>
    <row r="57" spans="1:71" s="64" customFormat="1" x14ac:dyDescent="0.35">
      <c r="B57" s="65" t="s">
        <v>133</v>
      </c>
      <c r="C57" s="103">
        <f>SUM(E57:BM57)</f>
        <v>0</v>
      </c>
      <c r="E57" s="64">
        <f t="shared" ref="E57:AJ57" si="18">IF(E7&lt;E56, E55*E17*1000/100, 0)</f>
        <v>0</v>
      </c>
      <c r="F57" s="64">
        <f t="shared" si="18"/>
        <v>0</v>
      </c>
      <c r="G57" s="64">
        <f t="shared" si="18"/>
        <v>0</v>
      </c>
      <c r="H57" s="64">
        <f t="shared" si="18"/>
        <v>0</v>
      </c>
      <c r="I57" s="64">
        <f t="shared" si="18"/>
        <v>0</v>
      </c>
      <c r="J57" s="64">
        <f t="shared" si="18"/>
        <v>0</v>
      </c>
      <c r="K57" s="64">
        <f t="shared" si="18"/>
        <v>0</v>
      </c>
      <c r="L57" s="64">
        <f t="shared" si="18"/>
        <v>0</v>
      </c>
      <c r="M57" s="64">
        <f t="shared" si="18"/>
        <v>0</v>
      </c>
      <c r="N57" s="64">
        <f t="shared" si="18"/>
        <v>0</v>
      </c>
      <c r="O57" s="64">
        <f t="shared" si="18"/>
        <v>0</v>
      </c>
      <c r="P57" s="64">
        <f t="shared" si="18"/>
        <v>0</v>
      </c>
      <c r="Q57" s="64">
        <f t="shared" si="18"/>
        <v>0</v>
      </c>
      <c r="R57" s="64">
        <f t="shared" si="18"/>
        <v>0</v>
      </c>
      <c r="S57" s="64">
        <f t="shared" si="18"/>
        <v>0</v>
      </c>
      <c r="T57" s="64">
        <f t="shared" si="18"/>
        <v>0</v>
      </c>
      <c r="U57" s="64">
        <f t="shared" si="18"/>
        <v>0</v>
      </c>
      <c r="V57" s="64">
        <f t="shared" si="18"/>
        <v>0</v>
      </c>
      <c r="W57" s="64">
        <f t="shared" si="18"/>
        <v>0</v>
      </c>
      <c r="X57" s="64">
        <f t="shared" si="18"/>
        <v>0</v>
      </c>
      <c r="Y57" s="64">
        <f t="shared" si="18"/>
        <v>0</v>
      </c>
      <c r="Z57" s="64">
        <f t="shared" si="18"/>
        <v>0</v>
      </c>
      <c r="AA57" s="64">
        <f t="shared" si="18"/>
        <v>0</v>
      </c>
      <c r="AB57" s="64">
        <f t="shared" si="18"/>
        <v>0</v>
      </c>
      <c r="AC57" s="64">
        <f t="shared" si="18"/>
        <v>0</v>
      </c>
      <c r="AD57" s="64">
        <f t="shared" si="18"/>
        <v>0</v>
      </c>
      <c r="AE57" s="64">
        <f t="shared" si="18"/>
        <v>0</v>
      </c>
      <c r="AF57" s="64">
        <f t="shared" si="18"/>
        <v>0</v>
      </c>
      <c r="AG57" s="64">
        <f t="shared" si="18"/>
        <v>0</v>
      </c>
      <c r="AH57" s="64">
        <f t="shared" si="18"/>
        <v>0</v>
      </c>
      <c r="AI57" s="64">
        <f t="shared" si="18"/>
        <v>0</v>
      </c>
      <c r="AJ57" s="64">
        <f t="shared" si="18"/>
        <v>0</v>
      </c>
      <c r="AK57" s="64">
        <f t="shared" ref="AK57:BM57" si="19">IF(AK7&lt;AK56, AK55*AK17*1000/100, 0)</f>
        <v>0</v>
      </c>
      <c r="AL57" s="64">
        <f t="shared" si="19"/>
        <v>0</v>
      </c>
      <c r="AM57" s="64">
        <f t="shared" si="19"/>
        <v>0</v>
      </c>
      <c r="AN57" s="64">
        <f t="shared" si="19"/>
        <v>0</v>
      </c>
      <c r="AO57" s="64">
        <f t="shared" si="19"/>
        <v>0</v>
      </c>
      <c r="AP57" s="64">
        <f t="shared" si="19"/>
        <v>0</v>
      </c>
      <c r="AQ57" s="64">
        <f t="shared" si="19"/>
        <v>0</v>
      </c>
      <c r="AR57" s="64">
        <f t="shared" si="19"/>
        <v>0</v>
      </c>
      <c r="AS57" s="64">
        <f t="shared" si="19"/>
        <v>0</v>
      </c>
      <c r="AT57" s="64">
        <f t="shared" si="19"/>
        <v>0</v>
      </c>
      <c r="AU57" s="64">
        <f t="shared" si="19"/>
        <v>0</v>
      </c>
      <c r="AV57" s="64">
        <f t="shared" si="19"/>
        <v>0</v>
      </c>
      <c r="AW57" s="64">
        <f t="shared" si="19"/>
        <v>0</v>
      </c>
      <c r="AX57" s="64">
        <f t="shared" si="19"/>
        <v>0</v>
      </c>
      <c r="AY57" s="64">
        <f t="shared" si="19"/>
        <v>0</v>
      </c>
      <c r="AZ57" s="64">
        <f t="shared" si="19"/>
        <v>0</v>
      </c>
      <c r="BA57" s="64">
        <f t="shared" si="19"/>
        <v>0</v>
      </c>
      <c r="BB57" s="64">
        <f t="shared" si="19"/>
        <v>0</v>
      </c>
      <c r="BC57" s="64">
        <f t="shared" si="19"/>
        <v>0</v>
      </c>
      <c r="BD57" s="64">
        <f t="shared" si="19"/>
        <v>0</v>
      </c>
      <c r="BE57" s="64">
        <f t="shared" si="19"/>
        <v>0</v>
      </c>
      <c r="BF57" s="64">
        <f t="shared" si="19"/>
        <v>0</v>
      </c>
      <c r="BG57" s="64">
        <f t="shared" si="19"/>
        <v>0</v>
      </c>
      <c r="BH57" s="64">
        <f t="shared" si="19"/>
        <v>0</v>
      </c>
      <c r="BI57" s="64">
        <f t="shared" si="19"/>
        <v>0</v>
      </c>
      <c r="BJ57" s="64">
        <f t="shared" si="19"/>
        <v>0</v>
      </c>
      <c r="BK57" s="64">
        <f t="shared" si="19"/>
        <v>0</v>
      </c>
      <c r="BL57" s="64">
        <f t="shared" si="19"/>
        <v>0</v>
      </c>
      <c r="BM57" s="64">
        <f t="shared" si="19"/>
        <v>0</v>
      </c>
    </row>
    <row r="58" spans="1:71" x14ac:dyDescent="0.35">
      <c r="C58" s="109"/>
    </row>
    <row r="59" spans="1:71" x14ac:dyDescent="0.35">
      <c r="B59" s="5"/>
      <c r="C59" s="107"/>
      <c r="D59" s="5"/>
      <c r="E59" s="5"/>
      <c r="F59" s="5"/>
      <c r="G59" s="5"/>
      <c r="H59" s="5"/>
      <c r="I59" s="5"/>
    </row>
    <row r="60" spans="1:71" x14ac:dyDescent="0.35">
      <c r="C60" s="109"/>
    </row>
  </sheetData>
  <mergeCells count="1">
    <mergeCell ref="F5:H5"/>
  </mergeCells>
  <conditionalFormatting sqref="F34:BN34">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84CF5271-6B2E-4F11-A86B-FA532F536640}">
          <x14:formula1>
            <xm:f>Scenarios!#REF!</xm:f>
          </x14:formula1>
          <xm:sqref>F5:H5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04B12-788C-4E5C-A286-14860B70A45E}">
  <sheetPr codeName="Sheet22">
    <tabColor theme="0" tint="-0.249977111117893"/>
  </sheetPr>
  <dimension ref="A4:BS60"/>
  <sheetViews>
    <sheetView topLeftCell="A7" zoomScale="85" zoomScaleNormal="85" workbookViewId="0">
      <selection activeCell="F26" sqref="F26"/>
    </sheetView>
  </sheetViews>
  <sheetFormatPr defaultColWidth="8.6875" defaultRowHeight="12" x14ac:dyDescent="0.35"/>
  <cols>
    <col min="1" max="1" width="10.625" style="4" customWidth="1"/>
    <col min="2" max="2" width="38.87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147</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1508180.3000000012</v>
      </c>
      <c r="E10" s="24">
        <f>IFERROR(E36+E43+E51+E54, 0)</f>
        <v>-372357.7</v>
      </c>
      <c r="F10" s="24">
        <f t="shared" ref="F10:AK10" si="4">IFERROR(F36+F43+F51, 0)</f>
        <v>31342.3</v>
      </c>
      <c r="G10" s="24">
        <f t="shared" si="4"/>
        <v>31342.3</v>
      </c>
      <c r="H10" s="24">
        <f t="shared" si="4"/>
        <v>31342.3</v>
      </c>
      <c r="I10" s="24">
        <f t="shared" si="4"/>
        <v>31342.3</v>
      </c>
      <c r="J10" s="24">
        <f t="shared" si="4"/>
        <v>31342.3</v>
      </c>
      <c r="K10" s="24">
        <f t="shared" si="4"/>
        <v>31342.3</v>
      </c>
      <c r="L10" s="24">
        <f t="shared" si="4"/>
        <v>31342.3</v>
      </c>
      <c r="M10" s="24">
        <f t="shared" si="4"/>
        <v>31342.3</v>
      </c>
      <c r="N10" s="24">
        <f t="shared" si="4"/>
        <v>31342.3</v>
      </c>
      <c r="O10" s="24">
        <f t="shared" si="4"/>
        <v>31342.3</v>
      </c>
      <c r="P10" s="24">
        <f t="shared" si="4"/>
        <v>31342.3</v>
      </c>
      <c r="Q10" s="24">
        <f t="shared" si="4"/>
        <v>31342.3</v>
      </c>
      <c r="R10" s="24">
        <f t="shared" si="4"/>
        <v>31342.3</v>
      </c>
      <c r="S10" s="24">
        <f t="shared" si="4"/>
        <v>31342.3</v>
      </c>
      <c r="T10" s="24">
        <f t="shared" si="4"/>
        <v>31342.3</v>
      </c>
      <c r="U10" s="24">
        <f t="shared" si="4"/>
        <v>31342.3</v>
      </c>
      <c r="V10" s="24">
        <f t="shared" si="4"/>
        <v>31342.3</v>
      </c>
      <c r="W10" s="24">
        <f t="shared" si="4"/>
        <v>31342.3</v>
      </c>
      <c r="X10" s="24">
        <f t="shared" si="4"/>
        <v>31342.3</v>
      </c>
      <c r="Y10" s="24">
        <f t="shared" si="4"/>
        <v>31342.3</v>
      </c>
      <c r="Z10" s="24">
        <f t="shared" si="4"/>
        <v>31342.3</v>
      </c>
      <c r="AA10" s="24">
        <f t="shared" si="4"/>
        <v>31342.3</v>
      </c>
      <c r="AB10" s="24">
        <f t="shared" si="4"/>
        <v>31342.3</v>
      </c>
      <c r="AC10" s="24">
        <f t="shared" si="4"/>
        <v>31342.3</v>
      </c>
      <c r="AD10" s="24">
        <f t="shared" si="4"/>
        <v>31342.3</v>
      </c>
      <c r="AE10" s="24">
        <f t="shared" si="4"/>
        <v>31342.3</v>
      </c>
      <c r="AF10" s="24">
        <f t="shared" si="4"/>
        <v>31342.3</v>
      </c>
      <c r="AG10" s="24">
        <f t="shared" si="4"/>
        <v>31342.3</v>
      </c>
      <c r="AH10" s="24">
        <f t="shared" si="4"/>
        <v>31342.3</v>
      </c>
      <c r="AI10" s="24">
        <f t="shared" si="4"/>
        <v>31342.3</v>
      </c>
      <c r="AJ10" s="24">
        <f t="shared" si="4"/>
        <v>31342.3</v>
      </c>
      <c r="AK10" s="24">
        <f t="shared" si="4"/>
        <v>31342.3</v>
      </c>
      <c r="AL10" s="24">
        <f t="shared" ref="AL10:BM10" si="5">IFERROR(AL36+AL43+AL51, 0)</f>
        <v>31342.3</v>
      </c>
      <c r="AM10" s="24">
        <f t="shared" si="5"/>
        <v>31342.3</v>
      </c>
      <c r="AN10" s="24">
        <f t="shared" si="5"/>
        <v>31342.3</v>
      </c>
      <c r="AO10" s="24">
        <f t="shared" si="5"/>
        <v>31342.3</v>
      </c>
      <c r="AP10" s="24">
        <f t="shared" si="5"/>
        <v>31342.3</v>
      </c>
      <c r="AQ10" s="24">
        <f t="shared" si="5"/>
        <v>31342.3</v>
      </c>
      <c r="AR10" s="24">
        <f t="shared" si="5"/>
        <v>31342.3</v>
      </c>
      <c r="AS10" s="24">
        <f t="shared" si="5"/>
        <v>31342.3</v>
      </c>
      <c r="AT10" s="24">
        <f t="shared" si="5"/>
        <v>31342.3</v>
      </c>
      <c r="AU10" s="24">
        <f t="shared" si="5"/>
        <v>31342.3</v>
      </c>
      <c r="AV10" s="24">
        <f t="shared" si="5"/>
        <v>31342.3</v>
      </c>
      <c r="AW10" s="24">
        <f t="shared" si="5"/>
        <v>31342.3</v>
      </c>
      <c r="AX10" s="24">
        <f t="shared" si="5"/>
        <v>31342.3</v>
      </c>
      <c r="AY10" s="24">
        <f t="shared" si="5"/>
        <v>31342.3</v>
      </c>
      <c r="AZ10" s="24">
        <f t="shared" si="5"/>
        <v>31342.3</v>
      </c>
      <c r="BA10" s="24">
        <f t="shared" si="5"/>
        <v>31342.3</v>
      </c>
      <c r="BB10" s="24">
        <f t="shared" si="5"/>
        <v>31342.3</v>
      </c>
      <c r="BC10" s="24">
        <f t="shared" si="5"/>
        <v>31342.3</v>
      </c>
      <c r="BD10" s="24">
        <f t="shared" si="5"/>
        <v>31342.3</v>
      </c>
      <c r="BE10" s="24">
        <f t="shared" si="5"/>
        <v>31342.3</v>
      </c>
      <c r="BF10" s="24">
        <f t="shared" si="5"/>
        <v>31342.3</v>
      </c>
      <c r="BG10" s="24">
        <f t="shared" si="5"/>
        <v>31342.3</v>
      </c>
      <c r="BH10" s="24">
        <f t="shared" si="5"/>
        <v>31342.3</v>
      </c>
      <c r="BI10" s="24">
        <f t="shared" si="5"/>
        <v>31342.3</v>
      </c>
      <c r="BJ10" s="24">
        <f t="shared" si="5"/>
        <v>31342.3</v>
      </c>
      <c r="BK10" s="24">
        <f t="shared" si="5"/>
        <v>31342.3</v>
      </c>
      <c r="BL10" s="24">
        <f t="shared" si="5"/>
        <v>31342.3</v>
      </c>
      <c r="BM10" s="24">
        <f t="shared" si="5"/>
        <v>31342.3</v>
      </c>
    </row>
    <row r="11" spans="1:71" s="125" customFormat="1" x14ac:dyDescent="0.35">
      <c r="A11" s="22"/>
      <c r="B11" s="125" t="s">
        <v>93</v>
      </c>
      <c r="C11" s="126"/>
      <c r="E11" s="123">
        <f>IFERROR(E10+C11, 0)</f>
        <v>-372357.7</v>
      </c>
      <c r="F11" s="123">
        <f>IFERROR(F10+E11, 0)</f>
        <v>-341015.4</v>
      </c>
      <c r="G11" s="123">
        <f>IFERROR(G10+F11, 0)</f>
        <v>-309673.10000000003</v>
      </c>
      <c r="H11" s="123">
        <f>IFERROR(H10+G11, 0)</f>
        <v>-278330.80000000005</v>
      </c>
      <c r="I11" s="123">
        <f t="shared" ref="I11:BM11" si="6">IFERROR(I10+H11, 0)</f>
        <v>-246988.50000000006</v>
      </c>
      <c r="J11" s="123">
        <f t="shared" si="6"/>
        <v>-215646.20000000007</v>
      </c>
      <c r="K11" s="123">
        <f t="shared" si="6"/>
        <v>-184303.90000000008</v>
      </c>
      <c r="L11" s="123">
        <f t="shared" si="6"/>
        <v>-152961.60000000009</v>
      </c>
      <c r="M11" s="123">
        <f t="shared" si="6"/>
        <v>-121619.30000000009</v>
      </c>
      <c r="N11" s="123">
        <f t="shared" si="6"/>
        <v>-90277.000000000087</v>
      </c>
      <c r="O11" s="123">
        <f t="shared" si="6"/>
        <v>-58934.700000000084</v>
      </c>
      <c r="P11" s="123">
        <f t="shared" si="6"/>
        <v>-27592.400000000085</v>
      </c>
      <c r="Q11" s="123">
        <f t="shared" si="6"/>
        <v>3749.8999999999141</v>
      </c>
      <c r="R11" s="123">
        <f t="shared" si="6"/>
        <v>35092.19999999991</v>
      </c>
      <c r="S11" s="123">
        <f t="shared" si="6"/>
        <v>66434.499999999913</v>
      </c>
      <c r="T11" s="123">
        <f t="shared" si="6"/>
        <v>97776.799999999916</v>
      </c>
      <c r="U11" s="123">
        <f t="shared" si="6"/>
        <v>129119.09999999992</v>
      </c>
      <c r="V11" s="123">
        <f t="shared" si="6"/>
        <v>160461.39999999991</v>
      </c>
      <c r="W11" s="123">
        <f t="shared" si="6"/>
        <v>191803.6999999999</v>
      </c>
      <c r="X11" s="123">
        <f t="shared" si="6"/>
        <v>223145.99999999988</v>
      </c>
      <c r="Y11" s="123">
        <f t="shared" si="6"/>
        <v>254488.29999999987</v>
      </c>
      <c r="Z11" s="123">
        <f t="shared" si="6"/>
        <v>285830.59999999986</v>
      </c>
      <c r="AA11" s="123">
        <f t="shared" si="6"/>
        <v>317172.89999999985</v>
      </c>
      <c r="AB11" s="123">
        <f t="shared" si="6"/>
        <v>348515.19999999984</v>
      </c>
      <c r="AC11" s="123">
        <f t="shared" si="6"/>
        <v>379857.49999999983</v>
      </c>
      <c r="AD11" s="123">
        <f t="shared" si="6"/>
        <v>411199.79999999981</v>
      </c>
      <c r="AE11" s="123">
        <f t="shared" si="6"/>
        <v>442542.0999999998</v>
      </c>
      <c r="AF11" s="123">
        <f t="shared" si="6"/>
        <v>473884.39999999979</v>
      </c>
      <c r="AG11" s="123">
        <f t="shared" si="6"/>
        <v>505226.69999999978</v>
      </c>
      <c r="AH11" s="123">
        <f t="shared" si="6"/>
        <v>536568.99999999977</v>
      </c>
      <c r="AI11" s="123">
        <f t="shared" si="6"/>
        <v>567911.29999999981</v>
      </c>
      <c r="AJ11" s="123">
        <f t="shared" si="6"/>
        <v>599253.59999999986</v>
      </c>
      <c r="AK11" s="123">
        <f t="shared" si="6"/>
        <v>630595.89999999991</v>
      </c>
      <c r="AL11" s="123">
        <f t="shared" si="6"/>
        <v>661938.19999999995</v>
      </c>
      <c r="AM11" s="123">
        <f t="shared" si="6"/>
        <v>693280.5</v>
      </c>
      <c r="AN11" s="123">
        <f t="shared" si="6"/>
        <v>724622.8</v>
      </c>
      <c r="AO11" s="123">
        <f t="shared" si="6"/>
        <v>755965.10000000009</v>
      </c>
      <c r="AP11" s="123">
        <f t="shared" si="6"/>
        <v>787307.40000000014</v>
      </c>
      <c r="AQ11" s="123">
        <f t="shared" si="6"/>
        <v>818649.70000000019</v>
      </c>
      <c r="AR11" s="123">
        <f t="shared" si="6"/>
        <v>849992.00000000023</v>
      </c>
      <c r="AS11" s="123">
        <f t="shared" si="6"/>
        <v>881334.30000000028</v>
      </c>
      <c r="AT11" s="123">
        <f t="shared" si="6"/>
        <v>912676.60000000033</v>
      </c>
      <c r="AU11" s="123">
        <f t="shared" si="6"/>
        <v>944018.90000000037</v>
      </c>
      <c r="AV11" s="123">
        <f t="shared" si="6"/>
        <v>975361.20000000042</v>
      </c>
      <c r="AW11" s="123">
        <f t="shared" si="6"/>
        <v>1006703.5000000005</v>
      </c>
      <c r="AX11" s="123">
        <f t="shared" si="6"/>
        <v>1038045.8000000005</v>
      </c>
      <c r="AY11" s="123">
        <f t="shared" si="6"/>
        <v>1069388.1000000006</v>
      </c>
      <c r="AZ11" s="123">
        <f t="shared" si="6"/>
        <v>1100730.4000000006</v>
      </c>
      <c r="BA11" s="123">
        <f t="shared" si="6"/>
        <v>1132072.7000000007</v>
      </c>
      <c r="BB11" s="123">
        <f t="shared" si="6"/>
        <v>1163415.0000000007</v>
      </c>
      <c r="BC11" s="123">
        <f t="shared" si="6"/>
        <v>1194757.3000000007</v>
      </c>
      <c r="BD11" s="123">
        <f t="shared" si="6"/>
        <v>1226099.6000000008</v>
      </c>
      <c r="BE11" s="123">
        <f t="shared" si="6"/>
        <v>1257441.9000000008</v>
      </c>
      <c r="BF11" s="123">
        <f t="shared" si="6"/>
        <v>1288784.2000000009</v>
      </c>
      <c r="BG11" s="123">
        <f t="shared" si="6"/>
        <v>1320126.5000000009</v>
      </c>
      <c r="BH11" s="123">
        <f t="shared" si="6"/>
        <v>1351468.800000001</v>
      </c>
      <c r="BI11" s="123">
        <f t="shared" si="6"/>
        <v>1382811.100000001</v>
      </c>
      <c r="BJ11" s="123">
        <f t="shared" si="6"/>
        <v>1414153.4000000011</v>
      </c>
      <c r="BK11" s="123">
        <f t="shared" si="6"/>
        <v>1445495.7000000011</v>
      </c>
      <c r="BL11" s="123">
        <f t="shared" si="6"/>
        <v>1476838.0000000012</v>
      </c>
      <c r="BM11" s="123">
        <f t="shared" si="6"/>
        <v>1508180.3000000012</v>
      </c>
      <c r="BN11" s="123"/>
      <c r="BO11" s="123"/>
      <c r="BP11" s="123"/>
      <c r="BQ11" s="123"/>
      <c r="BR11" s="123"/>
      <c r="BS11" s="123"/>
    </row>
    <row r="12" spans="1:71" s="41" customFormat="1" x14ac:dyDescent="0.35">
      <c r="B12" s="41" t="s">
        <v>94</v>
      </c>
      <c r="C12" s="104">
        <f>SUM(E12:BM12)</f>
        <v>0.3489464732901062</v>
      </c>
      <c r="F12" s="42">
        <f>IRR(E10:F10,0)</f>
        <v>-0.91582744226854984</v>
      </c>
      <c r="G12" s="42">
        <f>IRR(E10:G10,0)</f>
        <v>-0.66475196953594273</v>
      </c>
      <c r="H12" s="42">
        <f>IRR(E10:H10,0)</f>
        <v>-0.46475644065620758</v>
      </c>
      <c r="I12" s="42">
        <f>IRR(E10:I10,0)</f>
        <v>-0.32759849227165549</v>
      </c>
      <c r="J12" s="42">
        <f>IRR(E10:J10,0)</f>
        <v>-0.23306969262006938</v>
      </c>
      <c r="K12" s="42">
        <f>IRR(E10:K10,0)</f>
        <v>-0.16604712949857137</v>
      </c>
      <c r="L12" s="42">
        <f>IRR(E10:L10,0)</f>
        <v>-0.1170958452672396</v>
      </c>
      <c r="M12" s="42">
        <f>IRR(E10:M10,0)</f>
        <v>-8.0381207644503738E-2</v>
      </c>
      <c r="N12" s="42">
        <f>IRR(E10:N10,0)</f>
        <v>-5.2207239786562498E-2</v>
      </c>
      <c r="O12" s="42">
        <f>IRR(E10:O10,0)</f>
        <v>-3.016046587446175E-2</v>
      </c>
      <c r="P12" s="42">
        <f>IRR(E10:P10,0)</f>
        <v>-1.2617235774114777E-2</v>
      </c>
      <c r="Q12" s="42">
        <f>IRR(E10:Q10,0)</f>
        <v>1.5449647397156596E-3</v>
      </c>
      <c r="R12" s="42">
        <f>IRR(E10:R10,0)</f>
        <v>1.312138420980502E-2</v>
      </c>
      <c r="S12" s="42">
        <f>IRR(E10:S10,0)</f>
        <v>2.2687794409679496E-2</v>
      </c>
      <c r="T12" s="42">
        <f>IRR(E10:T10,0)</f>
        <v>3.066919104907484E-2</v>
      </c>
      <c r="U12" s="42">
        <f>IRR(E10:U10,0)</f>
        <v>3.7384720051825582E-2</v>
      </c>
      <c r="V12" s="42">
        <f>IRR(E10:V10,0)</f>
        <v>4.3077754168963756E-2</v>
      </c>
      <c r="W12" s="42">
        <f>IRR(E10:W10,0)</f>
        <v>4.7936462270064206E-2</v>
      </c>
      <c r="X12" s="42">
        <f>IRR(E10:X10,0)</f>
        <v>5.2108151689253424E-2</v>
      </c>
      <c r="Y12" s="42">
        <f>IRR(E10:Y10,0)</f>
        <v>5.5709446313595645E-2</v>
      </c>
      <c r="Z12" s="42">
        <f>IRR(E10:Z10,0)</f>
        <v>5.8833626246556525E-2</v>
      </c>
      <c r="AA12" s="42">
        <f>IRR(E10:AA10,0)</f>
        <v>6.1555998691334546E-2</v>
      </c>
      <c r="AB12" s="42">
        <f>IRR(E10:AB10,0)</f>
        <v>6.3937881217827286E-2</v>
      </c>
      <c r="AC12" s="42">
        <f>IRR(E10:AC10,0)</f>
        <v>6.6029592525537861E-2</v>
      </c>
      <c r="AD12" s="42">
        <f>IRR(E10:AD10,0)</f>
        <v>6.7872723620012732E-2</v>
      </c>
      <c r="AE12" s="42">
        <f>IRR(E10:AE10,0)</f>
        <v>6.9501880700312713E-2</v>
      </c>
      <c r="AF12" s="42">
        <f>IRR(E10:AF10,0)</f>
        <v>7.0946035677736052E-2</v>
      </c>
      <c r="AG12" s="42">
        <f>IRR(E10:AG10,0)</f>
        <v>7.2229582123539027E-2</v>
      </c>
      <c r="AH12" s="42">
        <f>IRR(E10:AH10,0)</f>
        <v>7.3373167844266618E-2</v>
      </c>
      <c r="AI12" s="111">
        <f>IRR(E10:AI10,1000)</f>
        <v>7.4394356485699031E-2</v>
      </c>
      <c r="AJ12" s="111">
        <f>IRR(E10:AJ10,0)</f>
        <v>7.5308157129221787E-2</v>
      </c>
      <c r="AK12" s="111">
        <f>IRR(E10:AK10,0)</f>
        <v>7.6127451129329282E-2</v>
      </c>
      <c r="AL12" s="111">
        <f>IRR(E10:AL10,0)</f>
        <v>7.6863338346115029E-2</v>
      </c>
      <c r="AM12" s="111">
        <f>IRR(E10:AM10,0)</f>
        <v>7.7525419694211672E-2</v>
      </c>
      <c r="AN12" s="42">
        <f>IRR(E10:AN10,0)</f>
        <v>7.8122029035636587E-2</v>
      </c>
      <c r="AO12" s="42">
        <f>IRR(E10:AO10,0)</f>
        <v>7.8660424521115546E-2</v>
      </c>
      <c r="AP12" s="42">
        <f>IRR(E10:AP10,0)</f>
        <v>7.9146947272648704E-2</v>
      </c>
      <c r="AQ12" s="42">
        <f>IRR(E10:AQ10,0)</f>
        <v>7.9587153613550399E-2</v>
      </c>
      <c r="AR12" s="42">
        <f>IRR(E10:AR10,0)</f>
        <v>7.9985925756891119E-2</v>
      </c>
      <c r="AS12" s="42">
        <f>IRR(E10:AS10,0)</f>
        <v>8.0347564861271481E-2</v>
      </c>
      <c r="AT12" s="42">
        <f>IRR(E10:AT10,0)</f>
        <v>8.0675869583789694E-2</v>
      </c>
      <c r="AU12" s="42">
        <f>IRR(E10:AU10,0)</f>
        <v>8.0974202648417481E-2</v>
      </c>
      <c r="AV12" s="42">
        <f>IRR(E10:AV10,0)</f>
        <v>8.1245547467746482E-2</v>
      </c>
      <c r="AW12" s="42">
        <f>IRR(E10:AW10,0)</f>
        <v>8.1492556474464628E-2</v>
      </c>
      <c r="AX12" s="42">
        <f>IRR(E10:AX10,0)</f>
        <v>8.1717592515470727E-2</v>
      </c>
      <c r="AY12" s="42">
        <f>IRR(E10:AY10,0)</f>
        <v>8.1922764418521643E-2</v>
      </c>
      <c r="AZ12" s="42">
        <f>IRR(E10:AZ10,0)</f>
        <v>8.210995764578688E-2</v>
      </c>
      <c r="BA12" s="42">
        <f>IRR(E10:BA10,0)</f>
        <v>8.228086079071284E-2</v>
      </c>
      <c r="BB12" s="42">
        <f>IRR(E10:BB10,0)</f>
        <v>8.2436988546320755E-2</v>
      </c>
      <c r="BC12" s="42">
        <f>IRR(E10:BC10,0)</f>
        <v>8.2579701668520356E-2</v>
      </c>
      <c r="BD12" s="42">
        <f>IRR(E10:BD10,0)</f>
        <v>8.2710224372404939E-2</v>
      </c>
      <c r="BE12" s="42">
        <f>IRR(E10:BE10,0)</f>
        <v>8.2829659529175759E-2</v>
      </c>
      <c r="BF12" s="42">
        <f>IRR(E10:BF10,0)</f>
        <v>8.2939001973294957E-2</v>
      </c>
      <c r="BG12" s="42">
        <f>IRR(E10:BG10,0)</f>
        <v>8.3039150181449806E-2</v>
      </c>
      <c r="BH12" s="42">
        <f>IRR(E10:BH10,0)</f>
        <v>8.3130916544978728E-2</v>
      </c>
      <c r="BI12" s="42">
        <f>IRR(E10:BI10,0)</f>
        <v>8.3215036424165278E-2</v>
      </c>
      <c r="BJ12" s="42">
        <f>IRR(E10:BJ10,0)</f>
        <v>8.3292176144965424E-2</v>
      </c>
      <c r="BK12" s="42">
        <f>IRR(E10:BK10,0)</f>
        <v>8.3362940075447423E-2</v>
      </c>
      <c r="BL12" s="42">
        <f>IRR(E10:BL10,0)</f>
        <v>8.3427876899347719E-2</v>
      </c>
      <c r="BM12" s="42">
        <f>IRR(E10:BM10,0)</f>
        <v>8.3487485188211252E-2</v>
      </c>
      <c r="BN12" s="42"/>
      <c r="BO12" s="42"/>
      <c r="BP12" s="42"/>
      <c r="BQ12" s="42"/>
      <c r="BR12" s="42"/>
      <c r="BS12" s="42"/>
    </row>
    <row r="13" spans="1:71" s="23" customFormat="1" x14ac:dyDescent="0.35">
      <c r="A13" s="129"/>
      <c r="B13" s="23" t="s">
        <v>95</v>
      </c>
      <c r="C13" s="103">
        <f>SUM(E13:BM13)</f>
        <v>35014947.000000015</v>
      </c>
      <c r="F13" s="23">
        <f>NPV(Scenarios!$Q$33, $E$10:F10)</f>
        <v>-341015.4</v>
      </c>
      <c r="G13" s="23">
        <f>NPV(Scenarios!$Q$33, $E$10:G10)</f>
        <v>-309673.10000000003</v>
      </c>
      <c r="H13" s="23">
        <f>NPV(Scenarios!$Q$33, $E$10:H10)</f>
        <v>-278330.80000000005</v>
      </c>
      <c r="I13" s="23">
        <f>NPV(Scenarios!$Q$33, $E$10:I10)</f>
        <v>-246988.50000000006</v>
      </c>
      <c r="J13" s="23">
        <f>NPV(Scenarios!$Q$33, $E$10:J10)</f>
        <v>-215646.20000000007</v>
      </c>
      <c r="K13" s="23">
        <f>NPV(Scenarios!$Q$33, $E$10:K10)</f>
        <v>-184303.90000000008</v>
      </c>
      <c r="L13" s="23">
        <f>NPV(Scenarios!$Q$33, $E$10:L10)</f>
        <v>-152961.60000000009</v>
      </c>
      <c r="M13" s="23">
        <f>NPV(Scenarios!$Q$33, $E$10:M10)</f>
        <v>-121619.30000000009</v>
      </c>
      <c r="N13" s="23">
        <f>NPV(Scenarios!$Q$33, $E$10:N10)</f>
        <v>-90277.000000000087</v>
      </c>
      <c r="O13" s="23">
        <f>NPV(Scenarios!$Q$33, $E$10:O10)</f>
        <v>-58934.700000000084</v>
      </c>
      <c r="P13" s="23">
        <f>NPV(Scenarios!$Q$33, $E$10:P10)</f>
        <v>-27592.400000000085</v>
      </c>
      <c r="Q13" s="23">
        <f>NPV(Scenarios!$Q$33, $E$10:Q10)</f>
        <v>3749.8999999999141</v>
      </c>
      <c r="R13" s="23">
        <f>NPV(Scenarios!$Q$33, $E$10:R10)</f>
        <v>35092.19999999991</v>
      </c>
      <c r="S13" s="23">
        <f>NPV(Scenarios!$Q$33, $E$10:S10)</f>
        <v>66434.499999999913</v>
      </c>
      <c r="T13" s="23">
        <f>NPV(Scenarios!$Q$33, $E$10:T10)</f>
        <v>97776.799999999916</v>
      </c>
      <c r="U13" s="23">
        <f>NPV(Scenarios!$Q$33, $E$10:U10)</f>
        <v>129119.09999999992</v>
      </c>
      <c r="V13" s="23">
        <f>NPV(Scenarios!$Q$33, $E$10:V10)</f>
        <v>160461.39999999991</v>
      </c>
      <c r="W13" s="23">
        <f>NPV(Scenarios!$Q$33, $E$10:W10)</f>
        <v>191803.6999999999</v>
      </c>
      <c r="X13" s="23">
        <f>NPV(Scenarios!$Q$33, $E$10:X10)</f>
        <v>223145.99999999988</v>
      </c>
      <c r="Y13" s="23">
        <f>NPV(Scenarios!$Q$33, $E$10:Y10)</f>
        <v>254488.29999999987</v>
      </c>
      <c r="Z13" s="23">
        <f>NPV(Scenarios!$Q$33, $E$10:Z10)</f>
        <v>285830.59999999986</v>
      </c>
      <c r="AA13" s="23">
        <f>NPV(Scenarios!$Q$33, $E$10:AA10)</f>
        <v>317172.89999999985</v>
      </c>
      <c r="AB13" s="23">
        <f>NPV(Scenarios!$Q$33, $E$10:AB10)</f>
        <v>348515.19999999984</v>
      </c>
      <c r="AC13" s="23">
        <f>NPV(Scenarios!$Q$33, $E$10:AC10)</f>
        <v>379857.49999999983</v>
      </c>
      <c r="AD13" s="23">
        <f>NPV(Scenarios!$Q$33, $E$10:AD10)</f>
        <v>411199.79999999981</v>
      </c>
      <c r="AE13" s="23">
        <f>NPV(Scenarios!$Q$33, $E$10:AE10)</f>
        <v>442542.0999999998</v>
      </c>
      <c r="AF13" s="23">
        <f>NPV(Scenarios!$Q$33, $E$10:AF10)</f>
        <v>473884.39999999979</v>
      </c>
      <c r="AG13" s="23">
        <f>NPV(Scenarios!$Q$33, $E$10:AG10)</f>
        <v>505226.69999999978</v>
      </c>
      <c r="AH13" s="23">
        <f>NPV(Scenarios!$Q$33, $E$10:AH10)</f>
        <v>536568.99999999977</v>
      </c>
      <c r="AI13" s="23">
        <f>NPV(Scenarios!$Q$33, $E$10:AI10)</f>
        <v>567911.29999999981</v>
      </c>
      <c r="AJ13" s="23">
        <f>NPV(Scenarios!$Q$33, $E$10:AJ10)</f>
        <v>599253.59999999986</v>
      </c>
      <c r="AK13" s="23">
        <f>NPV(Scenarios!$Q$33, $E$10:AK10)</f>
        <v>630595.89999999991</v>
      </c>
      <c r="AL13" s="23">
        <f>NPV(Scenarios!$Q$33, $E$10:AL10)</f>
        <v>661938.19999999995</v>
      </c>
      <c r="AM13" s="23">
        <f>NPV(Scenarios!$Q$33, $E$10:AM10)</f>
        <v>693280.5</v>
      </c>
      <c r="AN13" s="23">
        <f>NPV(Scenarios!$Q$33, $E$10:AN10)</f>
        <v>724622.8</v>
      </c>
      <c r="AO13" s="23">
        <f>NPV(Scenarios!$Q$33, $E$10:AO10)</f>
        <v>755965.10000000009</v>
      </c>
      <c r="AP13" s="23">
        <f>NPV(Scenarios!$Q$33, $E$10:AP10)</f>
        <v>787307.40000000014</v>
      </c>
      <c r="AQ13" s="23">
        <f>NPV(Scenarios!$Q$33, $E$10:AQ10)</f>
        <v>818649.70000000019</v>
      </c>
      <c r="AR13" s="23">
        <f>NPV(Scenarios!$Q$33, $E$10:AR10)</f>
        <v>849992.00000000023</v>
      </c>
      <c r="AS13" s="23">
        <f>NPV(Scenarios!$Q$33, $E$10:AS10)</f>
        <v>881334.30000000028</v>
      </c>
      <c r="AT13" s="23">
        <f>NPV(Scenarios!$Q$33, $E$10:AT10)</f>
        <v>912676.60000000033</v>
      </c>
      <c r="AU13" s="23">
        <f>NPV(Scenarios!$Q$33, $E$10:AU10)</f>
        <v>944018.90000000037</v>
      </c>
      <c r="AV13" s="23">
        <f>NPV(Scenarios!$Q$33, $E$10:AV10)</f>
        <v>975361.20000000042</v>
      </c>
      <c r="AW13" s="23">
        <f>NPV(Scenarios!$Q$33, $E$10:AW10)</f>
        <v>1006703.5000000005</v>
      </c>
      <c r="AX13" s="23">
        <f>NPV(Scenarios!$Q$33, $E$10:AX10)</f>
        <v>1038045.8000000005</v>
      </c>
      <c r="AY13" s="23">
        <f>NPV(Scenarios!$Q$33, $E$10:AY10)</f>
        <v>1069388.1000000006</v>
      </c>
      <c r="AZ13" s="23">
        <f>NPV(Scenarios!$Q$33, $E$10:AZ10)</f>
        <v>1100730.4000000006</v>
      </c>
      <c r="BA13" s="23">
        <f>NPV(Scenarios!$Q$33, $E$10:BA10)</f>
        <v>1132072.7000000007</v>
      </c>
      <c r="BB13" s="23">
        <f>NPV(Scenarios!$Q$33, $E$10:BB10)</f>
        <v>1163415.0000000007</v>
      </c>
      <c r="BC13" s="23">
        <f>NPV(Scenarios!$Q$33, $E$10:BC10)</f>
        <v>1194757.3000000007</v>
      </c>
      <c r="BD13" s="23">
        <f>NPV(Scenarios!$Q$33, $E$10:BD10)</f>
        <v>1226099.6000000008</v>
      </c>
      <c r="BE13" s="23">
        <f>NPV(Scenarios!$Q$33, $E$10:BE10)</f>
        <v>1257441.9000000008</v>
      </c>
      <c r="BF13" s="23">
        <f>NPV(Scenarios!$Q$33, $E$10:BF10)</f>
        <v>1288784.2000000009</v>
      </c>
      <c r="BG13" s="23">
        <f>NPV(Scenarios!$Q$33, $E$10:BG10)</f>
        <v>1320126.5000000009</v>
      </c>
      <c r="BH13" s="23">
        <f>NPV(Scenarios!$Q$33, $E$10:BH10)</f>
        <v>1351468.800000001</v>
      </c>
      <c r="BI13" s="23">
        <f>NPV(Scenarios!$Q$33, $E$10:BI10)</f>
        <v>1382811.100000001</v>
      </c>
      <c r="BJ13" s="23">
        <f>NPV(Scenarios!$Q$33, $E$10:BJ10)</f>
        <v>1414153.4000000011</v>
      </c>
      <c r="BK13" s="23">
        <f>NPV(Scenarios!$Q$33, $E$10:BK10)</f>
        <v>1445495.7000000011</v>
      </c>
      <c r="BL13" s="23">
        <f>NPV(Scenarios!$Q$33, $E$10:BL10)</f>
        <v>1476838.0000000012</v>
      </c>
      <c r="BM13" s="23">
        <f>NPV(Scenarios!$Q$33, $E$10:BM10)</f>
        <v>1508180.3000000012</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23424</v>
      </c>
      <c r="D16" s="113"/>
      <c r="E16" s="113">
        <f>HLOOKUP($F$5, Scenarios!$G$7:$AD$27, MATCH($B$16, Scenarios!$C$7:$C$28, FALSE), FALSE)</f>
        <v>384</v>
      </c>
      <c r="F16" s="113">
        <f>HLOOKUP($F$5, Scenarios!$G$7:$AD$27, MATCH($B$16, Scenarios!$C$7:$C$28, FALSE), FALSE)</f>
        <v>384</v>
      </c>
      <c r="G16" s="113">
        <f>HLOOKUP($F$5, Scenarios!$G$7:$AD$27, MATCH($B$16, Scenarios!$C$7:$C$28, FALSE), FALSE)</f>
        <v>384</v>
      </c>
      <c r="H16" s="113">
        <f>HLOOKUP($F$5, Scenarios!$G$7:$AD$27, MATCH($B$16, Scenarios!$C$7:$C$28, FALSE), FALSE)</f>
        <v>384</v>
      </c>
      <c r="I16" s="113">
        <f>HLOOKUP($F$5, Scenarios!$G$7:$AD$27, MATCH($B$16, Scenarios!$C$7:$C$28, FALSE), FALSE)</f>
        <v>384</v>
      </c>
      <c r="J16" s="113">
        <f>HLOOKUP($F$5, Scenarios!$G$7:$AD$27, MATCH($B$16, Scenarios!$C$7:$C$28, FALSE), FALSE)</f>
        <v>384</v>
      </c>
      <c r="K16" s="113">
        <f>HLOOKUP($F$5, Scenarios!$G$7:$AD$27, MATCH($B$16, Scenarios!$C$7:$C$28, FALSE), FALSE)</f>
        <v>384</v>
      </c>
      <c r="L16" s="113">
        <f>HLOOKUP($F$5, Scenarios!$G$7:$AD$27, MATCH($B$16, Scenarios!$C$7:$C$28, FALSE), FALSE)</f>
        <v>384</v>
      </c>
      <c r="M16" s="113">
        <f>HLOOKUP($F$5, Scenarios!$G$7:$AD$27, MATCH($B$16, Scenarios!$C$7:$C$28, FALSE), FALSE)</f>
        <v>384</v>
      </c>
      <c r="N16" s="113">
        <f>HLOOKUP($F$5, Scenarios!$G$7:$AD$27, MATCH($B$16, Scenarios!$C$7:$C$28, FALSE), FALSE)</f>
        <v>384</v>
      </c>
      <c r="O16" s="113">
        <f>HLOOKUP($F$5, Scenarios!$G$7:$AD$27, MATCH($B$16, Scenarios!$C$7:$C$28, FALSE), FALSE)</f>
        <v>384</v>
      </c>
      <c r="P16" s="113">
        <f>HLOOKUP($F$5, Scenarios!$G$7:$AD$27, MATCH($B$16, Scenarios!$C$7:$C$28, FALSE), FALSE)</f>
        <v>384</v>
      </c>
      <c r="Q16" s="113">
        <f>HLOOKUP($F$5, Scenarios!$G$7:$AD$27, MATCH($B$16, Scenarios!$C$7:$C$28, FALSE), FALSE)</f>
        <v>384</v>
      </c>
      <c r="R16" s="113">
        <f>HLOOKUP($F$5, Scenarios!$G$7:$AD$27, MATCH($B$16, Scenarios!$C$7:$C$28, FALSE), FALSE)</f>
        <v>384</v>
      </c>
      <c r="S16" s="113">
        <f>HLOOKUP($F$5, Scenarios!$G$7:$AD$27, MATCH($B$16, Scenarios!$C$7:$C$28, FALSE), FALSE)</f>
        <v>384</v>
      </c>
      <c r="T16" s="113">
        <f>HLOOKUP($F$5, Scenarios!$G$7:$AD$27, MATCH($B$16, Scenarios!$C$7:$C$28, FALSE), FALSE)</f>
        <v>384</v>
      </c>
      <c r="U16" s="113">
        <f>HLOOKUP($F$5, Scenarios!$G$7:$AD$27, MATCH($B$16, Scenarios!$C$7:$C$28, FALSE), FALSE)</f>
        <v>384</v>
      </c>
      <c r="V16" s="113">
        <f>HLOOKUP($F$5, Scenarios!$G$7:$AD$27, MATCH($B$16, Scenarios!$C$7:$C$28, FALSE), FALSE)</f>
        <v>384</v>
      </c>
      <c r="W16" s="113">
        <f>HLOOKUP($F$5, Scenarios!$G$7:$AD$27, MATCH($B$16, Scenarios!$C$7:$C$28, FALSE), FALSE)</f>
        <v>384</v>
      </c>
      <c r="X16" s="113">
        <f>HLOOKUP($F$5, Scenarios!$G$7:$AD$27, MATCH($B$16, Scenarios!$C$7:$C$28, FALSE), FALSE)</f>
        <v>384</v>
      </c>
      <c r="Y16" s="113">
        <f>HLOOKUP($F$5, Scenarios!$G$7:$AD$27, MATCH($B$16, Scenarios!$C$7:$C$28, FALSE), FALSE)</f>
        <v>384</v>
      </c>
      <c r="Z16" s="113">
        <f>HLOOKUP($F$5, Scenarios!$G$7:$AD$27, MATCH($B$16, Scenarios!$C$7:$C$28, FALSE), FALSE)</f>
        <v>384</v>
      </c>
      <c r="AA16" s="113">
        <f>HLOOKUP($F$5, Scenarios!$G$7:$AD$27, MATCH($B$16, Scenarios!$C$7:$C$28, FALSE), FALSE)</f>
        <v>384</v>
      </c>
      <c r="AB16" s="113">
        <f>HLOOKUP($F$5, Scenarios!$G$7:$AD$27, MATCH($B$16, Scenarios!$C$7:$C$28, FALSE), FALSE)</f>
        <v>384</v>
      </c>
      <c r="AC16" s="113">
        <f>HLOOKUP($F$5, Scenarios!$G$7:$AD$27, MATCH($B$16, Scenarios!$C$7:$C$28, FALSE), FALSE)</f>
        <v>384</v>
      </c>
      <c r="AD16" s="113">
        <f>HLOOKUP($F$5, Scenarios!$G$7:$AD$27, MATCH($B$16, Scenarios!$C$7:$C$28, FALSE), FALSE)</f>
        <v>384</v>
      </c>
      <c r="AE16" s="113">
        <f>HLOOKUP($F$5, Scenarios!$G$7:$AD$27, MATCH($B$16, Scenarios!$C$7:$C$28, FALSE), FALSE)</f>
        <v>384</v>
      </c>
      <c r="AF16" s="113">
        <f>HLOOKUP($F$5, Scenarios!$G$7:$AD$27, MATCH($B$16, Scenarios!$C$7:$C$28, FALSE), FALSE)</f>
        <v>384</v>
      </c>
      <c r="AG16" s="113">
        <f>HLOOKUP($F$5, Scenarios!$G$7:$AD$27, MATCH($B$16, Scenarios!$C$7:$C$28, FALSE), FALSE)</f>
        <v>384</v>
      </c>
      <c r="AH16" s="113">
        <f>HLOOKUP($F$5, Scenarios!$G$7:$AD$27, MATCH($B$16, Scenarios!$C$7:$C$28, FALSE), FALSE)</f>
        <v>384</v>
      </c>
      <c r="AI16" s="113">
        <f>HLOOKUP($F$5, Scenarios!$G$7:$AD$27, MATCH($B$16, Scenarios!$C$7:$C$28, FALSE), FALSE)</f>
        <v>384</v>
      </c>
      <c r="AJ16" s="113">
        <f>HLOOKUP($F$5, Scenarios!$G$7:$AD$27, MATCH($B$16, Scenarios!$C$7:$C$28, FALSE), FALSE)</f>
        <v>384</v>
      </c>
      <c r="AK16" s="113">
        <f>HLOOKUP($F$5, Scenarios!$G$7:$AD$27, MATCH($B$16, Scenarios!$C$7:$C$28, FALSE), FALSE)</f>
        <v>384</v>
      </c>
      <c r="AL16" s="113">
        <f>HLOOKUP($F$5, Scenarios!$G$7:$AD$27, MATCH($B$16, Scenarios!$C$7:$C$28, FALSE), FALSE)</f>
        <v>384</v>
      </c>
      <c r="AM16" s="113">
        <f>HLOOKUP($F$5, Scenarios!$G$7:$AD$27, MATCH($B$16, Scenarios!$C$7:$C$28, FALSE), FALSE)</f>
        <v>384</v>
      </c>
      <c r="AN16" s="113">
        <f>HLOOKUP($F$5, Scenarios!$G$7:$AD$27, MATCH($B$16, Scenarios!$C$7:$C$28, FALSE), FALSE)</f>
        <v>384</v>
      </c>
      <c r="AO16" s="113">
        <f>HLOOKUP($F$5, Scenarios!$G$7:$AD$27, MATCH($B$16, Scenarios!$C$7:$C$28, FALSE), FALSE)</f>
        <v>384</v>
      </c>
      <c r="AP16" s="113">
        <f>HLOOKUP($F$5, Scenarios!$G$7:$AD$27, MATCH($B$16, Scenarios!$C$7:$C$28, FALSE), FALSE)</f>
        <v>384</v>
      </c>
      <c r="AQ16" s="113">
        <f>HLOOKUP($F$5, Scenarios!$G$7:$AD$27, MATCH($B$16, Scenarios!$C$7:$C$28, FALSE), FALSE)</f>
        <v>384</v>
      </c>
      <c r="AR16" s="113">
        <f>HLOOKUP($F$5, Scenarios!$G$7:$AD$27, MATCH($B$16, Scenarios!$C$7:$C$28, FALSE), FALSE)</f>
        <v>384</v>
      </c>
      <c r="AS16" s="113">
        <f>HLOOKUP($F$5, Scenarios!$G$7:$AD$27, MATCH($B$16, Scenarios!$C$7:$C$28, FALSE), FALSE)</f>
        <v>384</v>
      </c>
      <c r="AT16" s="113">
        <f>HLOOKUP($F$5, Scenarios!$G$7:$AD$27, MATCH($B$16, Scenarios!$C$7:$C$28, FALSE), FALSE)</f>
        <v>384</v>
      </c>
      <c r="AU16" s="113">
        <f>HLOOKUP($F$5, Scenarios!$G$7:$AD$27, MATCH($B$16, Scenarios!$C$7:$C$28, FALSE), FALSE)</f>
        <v>384</v>
      </c>
      <c r="AV16" s="113">
        <f>HLOOKUP($F$5, Scenarios!$G$7:$AD$27, MATCH($B$16, Scenarios!$C$7:$C$28, FALSE), FALSE)</f>
        <v>384</v>
      </c>
      <c r="AW16" s="113">
        <f>HLOOKUP($F$5, Scenarios!$G$7:$AD$27, MATCH($B$16, Scenarios!$C$7:$C$28, FALSE), FALSE)</f>
        <v>384</v>
      </c>
      <c r="AX16" s="113">
        <f>HLOOKUP($F$5, Scenarios!$G$7:$AD$27, MATCH($B$16, Scenarios!$C$7:$C$28, FALSE), FALSE)</f>
        <v>384</v>
      </c>
      <c r="AY16" s="113">
        <f>HLOOKUP($F$5, Scenarios!$G$7:$AD$27, MATCH($B$16, Scenarios!$C$7:$C$28, FALSE), FALSE)</f>
        <v>384</v>
      </c>
      <c r="AZ16" s="113">
        <f>HLOOKUP($F$5, Scenarios!$G$7:$AD$27, MATCH($B$16, Scenarios!$C$7:$C$28, FALSE), FALSE)</f>
        <v>384</v>
      </c>
      <c r="BA16" s="113">
        <f>HLOOKUP($F$5, Scenarios!$G$7:$AD$27, MATCH($B$16, Scenarios!$C$7:$C$28, FALSE), FALSE)</f>
        <v>384</v>
      </c>
      <c r="BB16" s="113">
        <f>HLOOKUP($F$5, Scenarios!$G$7:$AD$27, MATCH($B$16, Scenarios!$C$7:$C$28, FALSE), FALSE)</f>
        <v>384</v>
      </c>
      <c r="BC16" s="113">
        <f>HLOOKUP($F$5, Scenarios!$G$7:$AD$27, MATCH($B$16, Scenarios!$C$7:$C$28, FALSE), FALSE)</f>
        <v>384</v>
      </c>
      <c r="BD16" s="113">
        <f>HLOOKUP($F$5, Scenarios!$G$7:$AD$27, MATCH($B$16, Scenarios!$C$7:$C$28, FALSE), FALSE)</f>
        <v>384</v>
      </c>
      <c r="BE16" s="113">
        <f>HLOOKUP($F$5, Scenarios!$G$7:$AD$27, MATCH($B$16, Scenarios!$C$7:$C$28, FALSE), FALSE)</f>
        <v>384</v>
      </c>
      <c r="BF16" s="113">
        <f>HLOOKUP($F$5, Scenarios!$G$7:$AD$27, MATCH($B$16, Scenarios!$C$7:$C$28, FALSE), FALSE)</f>
        <v>384</v>
      </c>
      <c r="BG16" s="113">
        <f>HLOOKUP($F$5, Scenarios!$G$7:$AD$27, MATCH($B$16, Scenarios!$C$7:$C$28, FALSE), FALSE)</f>
        <v>384</v>
      </c>
      <c r="BH16" s="113">
        <f>HLOOKUP($F$5, Scenarios!$G$7:$AD$27, MATCH($B$16, Scenarios!$C$7:$C$28, FALSE), FALSE)</f>
        <v>384</v>
      </c>
      <c r="BI16" s="113">
        <f>HLOOKUP($F$5, Scenarios!$G$7:$AD$27, MATCH($B$16, Scenarios!$C$7:$C$28, FALSE), FALSE)</f>
        <v>384</v>
      </c>
      <c r="BJ16" s="113">
        <f>HLOOKUP($F$5, Scenarios!$G$7:$AD$27, MATCH($B$16, Scenarios!$C$7:$C$28, FALSE), FALSE)</f>
        <v>384</v>
      </c>
      <c r="BK16" s="113">
        <f>HLOOKUP($F$5, Scenarios!$G$7:$AD$27, MATCH($B$16, Scenarios!$C$7:$C$28, FALSE), FALSE)</f>
        <v>384</v>
      </c>
      <c r="BL16" s="113">
        <f>HLOOKUP($F$5, Scenarios!$G$7:$AD$27, MATCH($B$16, Scenarios!$C$7:$C$28, FALSE), FALSE)</f>
        <v>384</v>
      </c>
      <c r="BM16" s="113">
        <f>HLOOKUP($F$5, Scenarios!$G$7:$AD$27, MATCH($B$16, Scenarios!$C$7:$C$28, FALSE), FALSE)</f>
        <v>384</v>
      </c>
    </row>
    <row r="17" spans="1:71" x14ac:dyDescent="0.35">
      <c r="B17" s="4" t="s">
        <v>99</v>
      </c>
      <c r="C17" s="107">
        <f>SUM(E17:BM17)</f>
        <v>20484.410000000007</v>
      </c>
      <c r="D17" s="5"/>
      <c r="E17" s="5">
        <f>HLOOKUP($F$5, Scenarios!$G$7:$AD$27, MATCH($B$17, Scenarios!$C$7:$C$28, FALSE), FALSE)</f>
        <v>335.81</v>
      </c>
      <c r="F17" s="5">
        <f>HLOOKUP($F$5, Scenarios!$G$7:$AD$27, MATCH($B$17, Scenarios!$C$7:$C$28, FALSE), FALSE)</f>
        <v>335.81</v>
      </c>
      <c r="G17" s="5">
        <f>HLOOKUP($F$5, Scenarios!$G$7:$AD$27, MATCH($B$17, Scenarios!$C$7:$C$28, FALSE), FALSE)</f>
        <v>335.81</v>
      </c>
      <c r="H17" s="5">
        <f>HLOOKUP($F$5, Scenarios!$G$7:$AD$27, MATCH($B$17, Scenarios!$C$7:$C$28, FALSE), FALSE)</f>
        <v>335.81</v>
      </c>
      <c r="I17" s="5">
        <f>HLOOKUP($F$5, Scenarios!$G$7:$AD$27, MATCH($B$17, Scenarios!$C$7:$C$28, FALSE), FALSE)</f>
        <v>335.81</v>
      </c>
      <c r="J17" s="5">
        <f>HLOOKUP($F$5, Scenarios!$G$7:$AD$27, MATCH($B$17, Scenarios!$C$7:$C$28, FALSE), FALSE)</f>
        <v>335.81</v>
      </c>
      <c r="K17" s="5">
        <f>HLOOKUP($F$5, Scenarios!$G$7:$AD$27, MATCH($B$17, Scenarios!$C$7:$C$28, FALSE), FALSE)</f>
        <v>335.81</v>
      </c>
      <c r="L17" s="5">
        <f>HLOOKUP($F$5, Scenarios!$G$7:$AD$27, MATCH($B$17, Scenarios!$C$7:$C$28, FALSE), FALSE)</f>
        <v>335.81</v>
      </c>
      <c r="M17" s="5">
        <f>HLOOKUP($F$5, Scenarios!$G$7:$AD$27, MATCH($B$17, Scenarios!$C$7:$C$28, FALSE), FALSE)</f>
        <v>335.81</v>
      </c>
      <c r="N17" s="5">
        <f>HLOOKUP($F$5, Scenarios!$G$7:$AD$27, MATCH($B$17, Scenarios!$C$7:$C$28, FALSE), FALSE)</f>
        <v>335.81</v>
      </c>
      <c r="O17" s="5">
        <f>HLOOKUP($F$5, Scenarios!$G$7:$AD$27, MATCH($B$17, Scenarios!$C$7:$C$28, FALSE), FALSE)</f>
        <v>335.81</v>
      </c>
      <c r="P17" s="5">
        <f>HLOOKUP($F$5, Scenarios!$G$7:$AD$27, MATCH($B$17, Scenarios!$C$7:$C$28, FALSE), FALSE)</f>
        <v>335.81</v>
      </c>
      <c r="Q17" s="5">
        <f>HLOOKUP($F$5, Scenarios!$G$7:$AD$27, MATCH($B$17, Scenarios!$C$7:$C$28, FALSE), FALSE)</f>
        <v>335.81</v>
      </c>
      <c r="R17" s="5">
        <f>HLOOKUP($F$5, Scenarios!$G$7:$AD$27, MATCH($B$17, Scenarios!$C$7:$C$28, FALSE), FALSE)</f>
        <v>335.81</v>
      </c>
      <c r="S17" s="5">
        <f>HLOOKUP($F$5, Scenarios!$G$7:$AD$27, MATCH($B$17, Scenarios!$C$7:$C$28, FALSE), FALSE)</f>
        <v>335.81</v>
      </c>
      <c r="T17" s="5">
        <f>HLOOKUP($F$5, Scenarios!$G$7:$AD$27, MATCH($B$17, Scenarios!$C$7:$C$28, FALSE), FALSE)</f>
        <v>335.81</v>
      </c>
      <c r="U17" s="5">
        <f>HLOOKUP($F$5, Scenarios!$G$7:$AD$27, MATCH($B$17, Scenarios!$C$7:$C$28, FALSE), FALSE)</f>
        <v>335.81</v>
      </c>
      <c r="V17" s="5">
        <f>HLOOKUP($F$5, Scenarios!$G$7:$AD$27, MATCH($B$17, Scenarios!$C$7:$C$28, FALSE), FALSE)</f>
        <v>335.81</v>
      </c>
      <c r="W17" s="5">
        <f>HLOOKUP($F$5, Scenarios!$G$7:$AD$27, MATCH($B$17, Scenarios!$C$7:$C$28, FALSE), FALSE)</f>
        <v>335.81</v>
      </c>
      <c r="X17" s="5">
        <f>HLOOKUP($F$5, Scenarios!$G$7:$AD$27, MATCH($B$17, Scenarios!$C$7:$C$28, FALSE), FALSE)</f>
        <v>335.81</v>
      </c>
      <c r="Y17" s="5">
        <f>HLOOKUP($F$5, Scenarios!$G$7:$AD$27, MATCH($B$17, Scenarios!$C$7:$C$28, FALSE), FALSE)</f>
        <v>335.81</v>
      </c>
      <c r="Z17" s="5">
        <f>HLOOKUP($F$5, Scenarios!$G$7:$AD$27, MATCH($B$17, Scenarios!$C$7:$C$28, FALSE), FALSE)</f>
        <v>335.81</v>
      </c>
      <c r="AA17" s="5">
        <f>HLOOKUP($F$5, Scenarios!$G$7:$AD$27, MATCH($B$17, Scenarios!$C$7:$C$28, FALSE), FALSE)</f>
        <v>335.81</v>
      </c>
      <c r="AB17" s="5">
        <f>HLOOKUP($F$5, Scenarios!$G$7:$AD$27, MATCH($B$17, Scenarios!$C$7:$C$28, FALSE), FALSE)</f>
        <v>335.81</v>
      </c>
      <c r="AC17" s="5">
        <f>HLOOKUP($F$5, Scenarios!$G$7:$AD$27, MATCH($B$17, Scenarios!$C$7:$C$28, FALSE), FALSE)</f>
        <v>335.81</v>
      </c>
      <c r="AD17" s="5">
        <f>HLOOKUP($F$5, Scenarios!$G$7:$AD$27, MATCH($B$17, Scenarios!$C$7:$C$28, FALSE), FALSE)</f>
        <v>335.81</v>
      </c>
      <c r="AE17" s="5">
        <f>HLOOKUP($F$5, Scenarios!$G$7:$AD$27, MATCH($B$17, Scenarios!$C$7:$C$28, FALSE), FALSE)</f>
        <v>335.81</v>
      </c>
      <c r="AF17" s="5">
        <f>HLOOKUP($F$5, Scenarios!$G$7:$AD$27, MATCH($B$17, Scenarios!$C$7:$C$28, FALSE), FALSE)</f>
        <v>335.81</v>
      </c>
      <c r="AG17" s="5">
        <f>HLOOKUP($F$5, Scenarios!$G$7:$AD$27, MATCH($B$17, Scenarios!$C$7:$C$28, FALSE), FALSE)</f>
        <v>335.81</v>
      </c>
      <c r="AH17" s="5">
        <f>HLOOKUP($F$5, Scenarios!$G$7:$AD$27, MATCH($B$17, Scenarios!$C$7:$C$28, FALSE), FALSE)</f>
        <v>335.81</v>
      </c>
      <c r="AI17" s="5">
        <f>HLOOKUP($F$5, Scenarios!$G$7:$AD$27, MATCH($B$17, Scenarios!$C$7:$C$28, FALSE), FALSE)</f>
        <v>335.81</v>
      </c>
      <c r="AJ17" s="5">
        <f>HLOOKUP($F$5, Scenarios!$G$7:$AD$27, MATCH($B$17, Scenarios!$C$7:$C$28, FALSE), FALSE)</f>
        <v>335.81</v>
      </c>
      <c r="AK17" s="5">
        <f>HLOOKUP($F$5, Scenarios!$G$7:$AD$27, MATCH($B$17, Scenarios!$C$7:$C$28, FALSE), FALSE)</f>
        <v>335.81</v>
      </c>
      <c r="AL17" s="5">
        <f>HLOOKUP($F$5, Scenarios!$G$7:$AD$27, MATCH($B$17, Scenarios!$C$7:$C$28, FALSE), FALSE)</f>
        <v>335.81</v>
      </c>
      <c r="AM17" s="5">
        <f>HLOOKUP($F$5, Scenarios!$G$7:$AD$27, MATCH($B$17, Scenarios!$C$7:$C$28, FALSE), FALSE)</f>
        <v>335.81</v>
      </c>
      <c r="AN17" s="5">
        <f>HLOOKUP($F$5, Scenarios!$G$7:$AD$27, MATCH($B$17, Scenarios!$C$7:$C$28, FALSE), FALSE)</f>
        <v>335.81</v>
      </c>
      <c r="AO17" s="5">
        <f>HLOOKUP($F$5, Scenarios!$G$7:$AD$27, MATCH($B$17, Scenarios!$C$7:$C$28, FALSE), FALSE)</f>
        <v>335.81</v>
      </c>
      <c r="AP17" s="5">
        <f>HLOOKUP($F$5, Scenarios!$G$7:$AD$27, MATCH($B$17, Scenarios!$C$7:$C$28, FALSE), FALSE)</f>
        <v>335.81</v>
      </c>
      <c r="AQ17" s="5">
        <f>HLOOKUP($F$5, Scenarios!$G$7:$AD$27, MATCH($B$17, Scenarios!$C$7:$C$28, FALSE), FALSE)</f>
        <v>335.81</v>
      </c>
      <c r="AR17" s="5">
        <f>HLOOKUP($F$5, Scenarios!$G$7:$AD$27, MATCH($B$17, Scenarios!$C$7:$C$28, FALSE), FALSE)</f>
        <v>335.81</v>
      </c>
      <c r="AS17" s="5">
        <f>HLOOKUP($F$5, Scenarios!$G$7:$AD$27, MATCH($B$17, Scenarios!$C$7:$C$28, FALSE), FALSE)</f>
        <v>335.81</v>
      </c>
      <c r="AT17" s="5">
        <f>HLOOKUP($F$5, Scenarios!$G$7:$AD$27, MATCH($B$17, Scenarios!$C$7:$C$28, FALSE), FALSE)</f>
        <v>335.81</v>
      </c>
      <c r="AU17" s="5">
        <f>HLOOKUP($F$5, Scenarios!$G$7:$AD$27, MATCH($B$17, Scenarios!$C$7:$C$28, FALSE), FALSE)</f>
        <v>335.81</v>
      </c>
      <c r="AV17" s="5">
        <f>HLOOKUP($F$5, Scenarios!$G$7:$AD$27, MATCH($B$17, Scenarios!$C$7:$C$28, FALSE), FALSE)</f>
        <v>335.81</v>
      </c>
      <c r="AW17" s="5">
        <f>HLOOKUP($F$5, Scenarios!$G$7:$AD$27, MATCH($B$17, Scenarios!$C$7:$C$28, FALSE), FALSE)</f>
        <v>335.81</v>
      </c>
      <c r="AX17" s="5">
        <f>HLOOKUP($F$5, Scenarios!$G$7:$AD$27, MATCH($B$17, Scenarios!$C$7:$C$28, FALSE), FALSE)</f>
        <v>335.81</v>
      </c>
      <c r="AY17" s="5">
        <f>HLOOKUP($F$5, Scenarios!$G$7:$AD$27, MATCH($B$17, Scenarios!$C$7:$C$28, FALSE), FALSE)</f>
        <v>335.81</v>
      </c>
      <c r="AZ17" s="5">
        <f>HLOOKUP($F$5, Scenarios!$G$7:$AD$27, MATCH($B$17, Scenarios!$C$7:$C$28, FALSE), FALSE)</f>
        <v>335.81</v>
      </c>
      <c r="BA17" s="5">
        <f>HLOOKUP($F$5, Scenarios!$G$7:$AD$27, MATCH($B$17, Scenarios!$C$7:$C$28, FALSE), FALSE)</f>
        <v>335.81</v>
      </c>
      <c r="BB17" s="5">
        <f>HLOOKUP($F$5, Scenarios!$G$7:$AD$27, MATCH($B$17, Scenarios!$C$7:$C$28, FALSE), FALSE)</f>
        <v>335.81</v>
      </c>
      <c r="BC17" s="5">
        <f>HLOOKUP($F$5, Scenarios!$G$7:$AD$27, MATCH($B$17, Scenarios!$C$7:$C$28, FALSE), FALSE)</f>
        <v>335.81</v>
      </c>
      <c r="BD17" s="5">
        <f>HLOOKUP($F$5, Scenarios!$G$7:$AD$27, MATCH($B$17, Scenarios!$C$7:$C$28, FALSE), FALSE)</f>
        <v>335.81</v>
      </c>
      <c r="BE17" s="5">
        <f>HLOOKUP($F$5, Scenarios!$G$7:$AD$27, MATCH($B$17, Scenarios!$C$7:$C$28, FALSE), FALSE)</f>
        <v>335.81</v>
      </c>
      <c r="BF17" s="5">
        <f>HLOOKUP($F$5, Scenarios!$G$7:$AD$27, MATCH($B$17, Scenarios!$C$7:$C$28, FALSE), FALSE)</f>
        <v>335.81</v>
      </c>
      <c r="BG17" s="5">
        <f>HLOOKUP($F$5, Scenarios!$G$7:$AD$27, MATCH($B$17, Scenarios!$C$7:$C$28, FALSE), FALSE)</f>
        <v>335.81</v>
      </c>
      <c r="BH17" s="5">
        <f>HLOOKUP($F$5, Scenarios!$G$7:$AD$27, MATCH($B$17, Scenarios!$C$7:$C$28, FALSE), FALSE)</f>
        <v>335.81</v>
      </c>
      <c r="BI17" s="5">
        <f>HLOOKUP($F$5, Scenarios!$G$7:$AD$27, MATCH($B$17, Scenarios!$C$7:$C$28, FALSE), FALSE)</f>
        <v>335.81</v>
      </c>
      <c r="BJ17" s="5">
        <f>HLOOKUP($F$5, Scenarios!$G$7:$AD$27, MATCH($B$17, Scenarios!$C$7:$C$28, FALSE), FALSE)</f>
        <v>335.81</v>
      </c>
      <c r="BK17" s="5">
        <f>HLOOKUP($F$5, Scenarios!$G$7:$AD$27, MATCH($B$17, Scenarios!$C$7:$C$28, FALSE), FALSE)</f>
        <v>335.81</v>
      </c>
      <c r="BL17" s="5">
        <f>HLOOKUP($F$5, Scenarios!$G$7:$AD$27, MATCH($B$17, Scenarios!$C$7:$C$28, FALSE), FALSE)</f>
        <v>335.81</v>
      </c>
      <c r="BM17" s="5">
        <f>HLOOKUP($F$5, Scenarios!$G$7:$AD$27, MATCH($B$17, Scenarios!$C$7:$C$28, FALSE), FALSE)</f>
        <v>335.81</v>
      </c>
      <c r="BN17" s="5"/>
      <c r="BO17" s="5"/>
      <c r="BP17" s="5"/>
      <c r="BQ17" s="5"/>
      <c r="BR17" s="5"/>
      <c r="BS17" s="5"/>
    </row>
    <row r="18" spans="1:71" x14ac:dyDescent="0.35">
      <c r="B18" s="5"/>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121" t="s">
        <v>100</v>
      </c>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18" customFormat="1" x14ac:dyDescent="0.35">
      <c r="A20" s="4"/>
      <c r="B20" s="120" t="s">
        <v>101</v>
      </c>
      <c r="C20" s="122"/>
      <c r="D20" s="123"/>
      <c r="E20" s="124">
        <f>HLOOKUP($F$5, Scenarios!$G$7:AD29, MATCH($B$20, Scenarios!$C$7:$C$28, FALSE), FALSE)</f>
        <v>127</v>
      </c>
      <c r="F20" s="124">
        <f>E20*(1+Scenarios!$Q$32)</f>
        <v>127</v>
      </c>
      <c r="G20" s="124">
        <f>F20*(1+Scenarios!$Q$32)</f>
        <v>127</v>
      </c>
      <c r="H20" s="124">
        <f>G20*(1+Scenarios!$Q$32)</f>
        <v>127</v>
      </c>
      <c r="I20" s="124">
        <f>H20*(1+Scenarios!$Q$32)</f>
        <v>127</v>
      </c>
      <c r="J20" s="124">
        <f>I20*(1+Scenarios!$Q$32)</f>
        <v>127</v>
      </c>
      <c r="K20" s="124">
        <f>J20*(1+Scenarios!$Q$32)</f>
        <v>127</v>
      </c>
      <c r="L20" s="124">
        <f>K20*(1+Scenarios!$Q$32)</f>
        <v>127</v>
      </c>
      <c r="M20" s="124">
        <f>L20*(1+Scenarios!$Q$32)</f>
        <v>127</v>
      </c>
      <c r="N20" s="124">
        <f>M20*(1+Scenarios!$Q$32)</f>
        <v>127</v>
      </c>
      <c r="O20" s="124">
        <f>N20*(1+Scenarios!$Q$32)</f>
        <v>127</v>
      </c>
      <c r="P20" s="124">
        <f>O20*(1+Scenarios!$Q$32)</f>
        <v>127</v>
      </c>
      <c r="Q20" s="124">
        <f>P20*(1+Scenarios!$Q$32)</f>
        <v>127</v>
      </c>
      <c r="R20" s="124">
        <f>Q20*(1+Scenarios!$Q$32)</f>
        <v>127</v>
      </c>
      <c r="S20" s="124">
        <f>R20*(1+Scenarios!$Q$32)</f>
        <v>127</v>
      </c>
      <c r="T20" s="124">
        <f>S20*(1+Scenarios!$Q$32)</f>
        <v>127</v>
      </c>
      <c r="U20" s="124">
        <f>T20*(1+Scenarios!$Q$32)</f>
        <v>127</v>
      </c>
      <c r="V20" s="124">
        <f>U20*(1+Scenarios!$Q$32)</f>
        <v>127</v>
      </c>
      <c r="W20" s="124">
        <f>V20*(1+Scenarios!$Q$32)</f>
        <v>127</v>
      </c>
      <c r="X20" s="124">
        <f>W20*(1+Scenarios!$Q$32)</f>
        <v>127</v>
      </c>
      <c r="Y20" s="124">
        <f>X20*(1+Scenarios!$Q$32)</f>
        <v>127</v>
      </c>
      <c r="Z20" s="124">
        <f>Y20*(1+Scenarios!$Q$32)</f>
        <v>127</v>
      </c>
      <c r="AA20" s="124">
        <f>Z20*(1+Scenarios!$Q$32)</f>
        <v>127</v>
      </c>
      <c r="AB20" s="124">
        <f>AA20*(1+Scenarios!$Q$32)</f>
        <v>127</v>
      </c>
      <c r="AC20" s="124">
        <f>AB20*(1+Scenarios!$Q$32)</f>
        <v>127</v>
      </c>
      <c r="AD20" s="124">
        <f>AC20*(1+Scenarios!$Q$32)</f>
        <v>127</v>
      </c>
      <c r="AE20" s="124">
        <f>AD20*(1+Scenarios!$Q$32)</f>
        <v>127</v>
      </c>
      <c r="AF20" s="124">
        <f>AE20*(1+Scenarios!$Q$32)</f>
        <v>127</v>
      </c>
      <c r="AG20" s="124">
        <f>AF20*(1+Scenarios!$Q$32)</f>
        <v>127</v>
      </c>
      <c r="AH20" s="124">
        <f>AG20*(1+Scenarios!$Q$32)</f>
        <v>127</v>
      </c>
      <c r="AI20" s="124">
        <f>AH20*(1+Scenarios!$Q$32)</f>
        <v>127</v>
      </c>
      <c r="AJ20" s="124">
        <f>AI20*(1+Scenarios!$Q$32)</f>
        <v>127</v>
      </c>
      <c r="AK20" s="124">
        <f>AJ20*(1+Scenarios!$Q$32)</f>
        <v>127</v>
      </c>
      <c r="AL20" s="124">
        <f>AK20*(1+Scenarios!$Q$32)</f>
        <v>127</v>
      </c>
      <c r="AM20" s="124">
        <f>AL20*(1+Scenarios!$Q$32)</f>
        <v>127</v>
      </c>
      <c r="AN20" s="124">
        <f>AM20*(1+Scenarios!$Q$32)</f>
        <v>127</v>
      </c>
      <c r="AO20" s="124">
        <f>AN20*(1+Scenarios!$Q$32)</f>
        <v>127</v>
      </c>
      <c r="AP20" s="124">
        <f>AO20*(1+Scenarios!$Q$32)</f>
        <v>127</v>
      </c>
      <c r="AQ20" s="124">
        <f>AP20*(1+Scenarios!$Q$32)</f>
        <v>127</v>
      </c>
      <c r="AR20" s="124">
        <f>AQ20*(1+Scenarios!$Q$32)</f>
        <v>127</v>
      </c>
      <c r="AS20" s="124">
        <f>AR20*(1+Scenarios!$Q$32)</f>
        <v>127</v>
      </c>
      <c r="AT20" s="124">
        <f>AS20*(1+Scenarios!$Q$32)</f>
        <v>127</v>
      </c>
      <c r="AU20" s="124">
        <f>AT20*(1+Scenarios!$Q$32)</f>
        <v>127</v>
      </c>
      <c r="AV20" s="124">
        <f>AU20*(1+Scenarios!$Q$32)</f>
        <v>127</v>
      </c>
      <c r="AW20" s="124">
        <f>AV20*(1+Scenarios!$Q$32)</f>
        <v>127</v>
      </c>
      <c r="AX20" s="124">
        <f>AW20*(1+Scenarios!$Q$32)</f>
        <v>127</v>
      </c>
      <c r="AY20" s="124">
        <f>AX20*(1+Scenarios!$Q$32)</f>
        <v>127</v>
      </c>
      <c r="AZ20" s="124">
        <f>AY20*(1+Scenarios!$Q$32)</f>
        <v>127</v>
      </c>
      <c r="BA20" s="124">
        <f>AZ20*(1+Scenarios!$Q$32)</f>
        <v>127</v>
      </c>
      <c r="BB20" s="124">
        <f>BA20*(1+Scenarios!$Q$32)</f>
        <v>127</v>
      </c>
      <c r="BC20" s="124">
        <f>BB20*(1+Scenarios!$Q$32)</f>
        <v>127</v>
      </c>
      <c r="BD20" s="124">
        <f>BC20*(1+Scenarios!$Q$32)</f>
        <v>127</v>
      </c>
      <c r="BE20" s="124">
        <f>BD20*(1+Scenarios!$Q$32)</f>
        <v>127</v>
      </c>
      <c r="BF20" s="124">
        <f>BE20*(1+Scenarios!$Q$32)</f>
        <v>127</v>
      </c>
      <c r="BG20" s="124">
        <f>BF20*(1+Scenarios!$Q$32)</f>
        <v>127</v>
      </c>
      <c r="BH20" s="124">
        <f>BG20*(1+Scenarios!$Q$32)</f>
        <v>127</v>
      </c>
      <c r="BI20" s="124">
        <f>BH20*(1+Scenarios!$Q$32)</f>
        <v>127</v>
      </c>
      <c r="BJ20" s="124">
        <f>BI20*(1+Scenarios!$Q$32)</f>
        <v>127</v>
      </c>
      <c r="BK20" s="124">
        <f>BJ20*(1+Scenarios!$Q$32)</f>
        <v>127</v>
      </c>
      <c r="BL20" s="124">
        <f>BK20*(1+Scenarios!$Q$32)</f>
        <v>127</v>
      </c>
      <c r="BM20" s="124">
        <f>BL20*(1+Scenarios!$Q$32)</f>
        <v>127</v>
      </c>
      <c r="BN20" s="124"/>
      <c r="BO20" s="124"/>
      <c r="BP20" s="124"/>
      <c r="BQ20" s="124"/>
      <c r="BR20" s="124"/>
      <c r="BS20" s="124"/>
    </row>
    <row r="21" spans="1:71" s="23" customFormat="1" x14ac:dyDescent="0.35">
      <c r="A21" s="129"/>
      <c r="B21" s="47" t="s">
        <v>102</v>
      </c>
      <c r="C21" s="107"/>
      <c r="E21" s="5">
        <f>HLOOKUP($F$5, Scenarios!$G$7:AD29, MATCH($B$21, Scenarios!$C$7:$C$28, FALSE), FALSE)</f>
        <v>50</v>
      </c>
      <c r="F21" s="5">
        <f>E21*(1+Scenarios!$Q$32)</f>
        <v>50</v>
      </c>
      <c r="G21" s="5">
        <f>F21*(1+Scenarios!$Q$32)</f>
        <v>50</v>
      </c>
      <c r="H21" s="5">
        <f>G21*(1+Scenarios!$Q$32)</f>
        <v>50</v>
      </c>
      <c r="I21" s="5">
        <f>H21*(1+Scenarios!$Q$32)</f>
        <v>50</v>
      </c>
      <c r="J21" s="5">
        <f>I21*(1+Scenarios!$Q$32)</f>
        <v>50</v>
      </c>
      <c r="K21" s="5">
        <f>J21*(1+Scenarios!$Q$32)</f>
        <v>50</v>
      </c>
      <c r="L21" s="5">
        <f>K21*(1+Scenarios!$Q$32)</f>
        <v>50</v>
      </c>
      <c r="M21" s="5">
        <f>L21*(1+Scenarios!$Q$32)</f>
        <v>50</v>
      </c>
      <c r="N21" s="5">
        <f>M21*(1+Scenarios!$Q$32)</f>
        <v>50</v>
      </c>
      <c r="O21" s="5">
        <f>N21*(1+Scenarios!$Q$32)</f>
        <v>50</v>
      </c>
      <c r="P21" s="5">
        <f>O21*(1+Scenarios!$Q$32)</f>
        <v>50</v>
      </c>
      <c r="Q21" s="5">
        <f>P21*(1+Scenarios!$Q$32)</f>
        <v>50</v>
      </c>
      <c r="R21" s="5">
        <f>Q21*(1+Scenarios!$Q$32)</f>
        <v>50</v>
      </c>
      <c r="S21" s="5">
        <f>R21*(1+Scenarios!$Q$32)</f>
        <v>50</v>
      </c>
      <c r="T21" s="5">
        <f>S21*(1+Scenarios!$Q$32)</f>
        <v>50</v>
      </c>
      <c r="U21" s="5">
        <f>T21*(1+Scenarios!$Q$32)</f>
        <v>50</v>
      </c>
      <c r="V21" s="5">
        <f>U21*(1+Scenarios!$Q$32)</f>
        <v>50</v>
      </c>
      <c r="W21" s="5">
        <f>V21*(1+Scenarios!$Q$32)</f>
        <v>50</v>
      </c>
      <c r="X21" s="5">
        <f>W21*(1+Scenarios!$Q$32)</f>
        <v>50</v>
      </c>
      <c r="Y21" s="5">
        <f>X21*(1+Scenarios!$Q$32)</f>
        <v>50</v>
      </c>
      <c r="Z21" s="5">
        <f>Y21*(1+Scenarios!$Q$32)</f>
        <v>50</v>
      </c>
      <c r="AA21" s="5">
        <f>Z21*(1+Scenarios!$Q$32)</f>
        <v>50</v>
      </c>
      <c r="AB21" s="5">
        <f>AA21*(1+Scenarios!$Q$32)</f>
        <v>50</v>
      </c>
      <c r="AC21" s="5">
        <f>AB21*(1+Scenarios!$Q$32)</f>
        <v>50</v>
      </c>
      <c r="AD21" s="5">
        <f>AC21*(1+Scenarios!$Q$32)</f>
        <v>50</v>
      </c>
      <c r="AE21" s="5">
        <f>AD21*(1+Scenarios!$Q$32)</f>
        <v>50</v>
      </c>
      <c r="AF21" s="5">
        <f>AE21*(1+Scenarios!$Q$32)</f>
        <v>50</v>
      </c>
      <c r="AG21" s="5">
        <f>AF21*(1+Scenarios!$Q$32)</f>
        <v>50</v>
      </c>
      <c r="AH21" s="5">
        <f>AG21*(1+Scenarios!$Q$32)</f>
        <v>50</v>
      </c>
      <c r="AI21" s="5">
        <f>AH21*(1+Scenarios!$Q$32)</f>
        <v>50</v>
      </c>
      <c r="AJ21" s="5">
        <f>AI21*(1+Scenarios!$Q$32)</f>
        <v>50</v>
      </c>
      <c r="AK21" s="5">
        <f>AJ21*(1+Scenarios!$Q$32)</f>
        <v>50</v>
      </c>
      <c r="AL21" s="5">
        <f>AK21*(1+Scenarios!$Q$32)</f>
        <v>50</v>
      </c>
      <c r="AM21" s="5">
        <f>AL21*(1+Scenarios!$Q$32)</f>
        <v>50</v>
      </c>
      <c r="AN21" s="5">
        <f>AM21*(1+Scenarios!$Q$32)</f>
        <v>50</v>
      </c>
      <c r="AO21" s="5">
        <f>AN21*(1+Scenarios!$Q$32)</f>
        <v>50</v>
      </c>
      <c r="AP21" s="5">
        <f>AO21*(1+Scenarios!$Q$32)</f>
        <v>50</v>
      </c>
      <c r="AQ21" s="5">
        <f>AP21*(1+Scenarios!$Q$32)</f>
        <v>50</v>
      </c>
      <c r="AR21" s="5">
        <f>AQ21*(1+Scenarios!$Q$32)</f>
        <v>50</v>
      </c>
      <c r="AS21" s="5">
        <f>AR21*(1+Scenarios!$Q$32)</f>
        <v>50</v>
      </c>
      <c r="AT21" s="5">
        <f>AS21*(1+Scenarios!$Q$32)</f>
        <v>50</v>
      </c>
      <c r="AU21" s="5">
        <f>AT21*(1+Scenarios!$Q$32)</f>
        <v>50</v>
      </c>
      <c r="AV21" s="5">
        <f>AU21*(1+Scenarios!$Q$32)</f>
        <v>50</v>
      </c>
      <c r="AW21" s="5">
        <f>AV21*(1+Scenarios!$Q$32)</f>
        <v>50</v>
      </c>
      <c r="AX21" s="5">
        <f>AW21*(1+Scenarios!$Q$32)</f>
        <v>50</v>
      </c>
      <c r="AY21" s="5">
        <f>AX21*(1+Scenarios!$Q$32)</f>
        <v>50</v>
      </c>
      <c r="AZ21" s="5">
        <f>AY21*(1+Scenarios!$Q$32)</f>
        <v>50</v>
      </c>
      <c r="BA21" s="5">
        <f>AZ21*(1+Scenarios!$Q$32)</f>
        <v>50</v>
      </c>
      <c r="BB21" s="5">
        <f>BA21*(1+Scenarios!$Q$32)</f>
        <v>50</v>
      </c>
      <c r="BC21" s="5">
        <f>BB21*(1+Scenarios!$Q$32)</f>
        <v>50</v>
      </c>
      <c r="BD21" s="5">
        <f>BC21*(1+Scenarios!$Q$32)</f>
        <v>50</v>
      </c>
      <c r="BE21" s="5">
        <f>BD21*(1+Scenarios!$Q$32)</f>
        <v>50</v>
      </c>
      <c r="BF21" s="5">
        <f>BE21*(1+Scenarios!$Q$32)</f>
        <v>50</v>
      </c>
      <c r="BG21" s="5">
        <f>BF21*(1+Scenarios!$Q$32)</f>
        <v>50</v>
      </c>
      <c r="BH21" s="5">
        <f>BG21*(1+Scenarios!$Q$32)</f>
        <v>50</v>
      </c>
      <c r="BI21" s="5">
        <f>BH21*(1+Scenarios!$Q$32)</f>
        <v>50</v>
      </c>
      <c r="BJ21" s="5">
        <f>BI21*(1+Scenarios!$Q$32)</f>
        <v>50</v>
      </c>
      <c r="BK21" s="5">
        <f>BJ21*(1+Scenarios!$Q$32)</f>
        <v>50</v>
      </c>
      <c r="BL21" s="5">
        <f>BK21*(1+Scenarios!$Q$32)</f>
        <v>50</v>
      </c>
      <c r="BM21" s="5">
        <f>BL21*(1+Scenarios!$Q$32)</f>
        <v>50</v>
      </c>
      <c r="BN21" s="5"/>
      <c r="BO21" s="5"/>
      <c r="BP21" s="5"/>
      <c r="BQ21" s="5"/>
      <c r="BR21" s="5"/>
      <c r="BS21" s="5"/>
    </row>
    <row r="22" spans="1:71" s="23" customFormat="1" x14ac:dyDescent="0.35">
      <c r="A22" s="129"/>
      <c r="B22" s="47" t="s">
        <v>103</v>
      </c>
      <c r="C22" s="107"/>
      <c r="E22" s="5">
        <f>HLOOKUP($F$5, Scenarios!$G$7:AD29, MATCH($B$22, Scenarios!$C$7:$C$28, FALSE), FALSE)</f>
        <v>80</v>
      </c>
      <c r="F22" s="5">
        <f>HLOOKUP($F$5, Scenarios!$G$7:O29, MATCH($B$22, Scenarios!$C$7:$C$28, FALSE), FALSE)</f>
        <v>80</v>
      </c>
      <c r="G22" s="5">
        <f>HLOOKUP($F$5, Scenarios!$G$7:P29, MATCH($B$22, Scenarios!$C$7:$C$28, FALSE), FALSE)</f>
        <v>80</v>
      </c>
      <c r="H22" s="5">
        <f>HLOOKUP($F$5, Scenarios!$G$7:U29, MATCH($B$22, Scenarios!$C$7:$C$28, FALSE), FALSE)</f>
        <v>80</v>
      </c>
      <c r="I22" s="5">
        <f>HLOOKUP($F$5, Scenarios!$G$7:$AD$29, MATCH($B$22, Scenarios!$C$7:$C$28, FALSE), FALSE)</f>
        <v>80</v>
      </c>
      <c r="J22" s="5">
        <f>HLOOKUP($F$5, Scenarios!$G$7:$AD$29, MATCH($B$22, Scenarios!$C$7:$C$28, FALSE), FALSE)</f>
        <v>80</v>
      </c>
      <c r="K22" s="5">
        <f>HLOOKUP($F$5, Scenarios!$G$7:$AD$29, MATCH($B$22, Scenarios!$C$7:$C$28, FALSE), FALSE)</f>
        <v>80</v>
      </c>
      <c r="L22" s="5">
        <f>HLOOKUP($F$5, Scenarios!$G$7:$AD$29, MATCH($B$22, Scenarios!$C$7:$C$28, FALSE), FALSE)</f>
        <v>80</v>
      </c>
      <c r="M22" s="5">
        <f>HLOOKUP($F$5, Scenarios!$G$7:$AD$29, MATCH($B$22, Scenarios!$C$7:$C$28, FALSE), FALSE)</f>
        <v>80</v>
      </c>
      <c r="N22" s="5">
        <f>HLOOKUP($F$5, Scenarios!$G$7:$AD$29, MATCH($B$22, Scenarios!$C$7:$C$28, FALSE), FALSE)</f>
        <v>80</v>
      </c>
      <c r="O22" s="5">
        <f>HLOOKUP($F$5, Scenarios!$G$7:$AD$29, MATCH($B$22, Scenarios!$C$7:$C$28, FALSE), FALSE)</f>
        <v>80</v>
      </c>
      <c r="P22" s="5">
        <f>HLOOKUP($F$5, Scenarios!$G$7:W29, MATCH($B$22, Scenarios!$C$7:$C$28, FALSE), FALSE)</f>
        <v>80</v>
      </c>
      <c r="Q22" s="5">
        <f>HLOOKUP($F$5, Scenarios!$G$7:X29, MATCH($B$22, Scenarios!$C$7:$C$28, FALSE), FALSE)</f>
        <v>80</v>
      </c>
      <c r="R22" s="5">
        <f>HLOOKUP($F$5, Scenarios!$G$7:Y29, MATCH($B$22, Scenarios!$C$7:$C$28, FALSE), FALSE)</f>
        <v>80</v>
      </c>
      <c r="S22" s="5">
        <f>HLOOKUP($F$5, Scenarios!$G$7:Z29, MATCH($B$22, Scenarios!$C$7:$C$28, FALSE), FALSE)</f>
        <v>80</v>
      </c>
      <c r="T22" s="5">
        <f>HLOOKUP($F$5, Scenarios!$G$7:AA29, MATCH($B$22, Scenarios!$C$7:$C$28, FALSE), FALSE)</f>
        <v>80</v>
      </c>
      <c r="U22" s="5">
        <f>HLOOKUP($F$5, Scenarios!$G$7:AB29, MATCH($B$22, Scenarios!$C$7:$C$28, FALSE), FALSE)</f>
        <v>80</v>
      </c>
      <c r="V22" s="5">
        <f>HLOOKUP($F$5, Scenarios!$G$7:AC29, MATCH($B$22, Scenarios!$C$7:$C$28, FALSE), FALSE)</f>
        <v>80</v>
      </c>
      <c r="W22" s="5">
        <f>HLOOKUP($F$5, Scenarios!$G$7:AD29, MATCH($B$22, Scenarios!$C$7:$C$28, FALSE), FALSE)</f>
        <v>80</v>
      </c>
      <c r="X22" s="5">
        <f>HLOOKUP($F$5, Scenarios!$G$7:AE29, MATCH($B$22, Scenarios!$C$7:$C$28, FALSE), FALSE)</f>
        <v>80</v>
      </c>
      <c r="Y22" s="5">
        <f>HLOOKUP($F$5, Scenarios!$G$7:AF29, MATCH($B$22, Scenarios!$C$7:$C$28, FALSE), FALSE)</f>
        <v>80</v>
      </c>
      <c r="Z22" s="5">
        <f>HLOOKUP($F$5, Scenarios!$G$7:AG29, MATCH($B$22, Scenarios!$C$7:$C$28, FALSE), FALSE)</f>
        <v>80</v>
      </c>
      <c r="AA22" s="5">
        <f>HLOOKUP($F$5, Scenarios!$G$7:AH29, MATCH($B$22, Scenarios!$C$7:$C$28, FALSE), FALSE)</f>
        <v>80</v>
      </c>
      <c r="AB22" s="5">
        <f>HLOOKUP($F$5, Scenarios!$G$7:AI29, MATCH($B$22, Scenarios!$C$7:$C$28, FALSE), FALSE)</f>
        <v>80</v>
      </c>
      <c r="AC22" s="5">
        <f>HLOOKUP($F$5, Scenarios!$G$7:AJ29, MATCH($B$22, Scenarios!$C$7:$C$28, FALSE), FALSE)</f>
        <v>80</v>
      </c>
      <c r="AD22" s="5">
        <f>HLOOKUP($F$5, Scenarios!$G$7:AK29, MATCH($B$22, Scenarios!$C$7:$C$28, FALSE), FALSE)</f>
        <v>80</v>
      </c>
      <c r="AE22" s="5">
        <f>HLOOKUP($F$5, Scenarios!$G$7:AL29, MATCH($B$22, Scenarios!$C$7:$C$28, FALSE), FALSE)</f>
        <v>80</v>
      </c>
      <c r="AF22" s="5">
        <f>HLOOKUP($F$5, Scenarios!$G$7:AM29, MATCH($B$22, Scenarios!$C$7:$C$28, FALSE), FALSE)</f>
        <v>80</v>
      </c>
      <c r="AG22" s="5">
        <f>HLOOKUP($F$5, Scenarios!$G$7:AN29, MATCH($B$22, Scenarios!$C$7:$C$28, FALSE), FALSE)</f>
        <v>80</v>
      </c>
      <c r="AH22" s="5">
        <f>HLOOKUP($F$5, Scenarios!$G$7:AO29, MATCH($B$22, Scenarios!$C$7:$C$28, FALSE), FALSE)</f>
        <v>80</v>
      </c>
      <c r="AI22" s="5">
        <f>HLOOKUP($F$5, Scenarios!$G$7:AP29, MATCH($B$22, Scenarios!$C$7:$C$28, FALSE), FALSE)</f>
        <v>80</v>
      </c>
      <c r="AJ22" s="5">
        <f>HLOOKUP($F$5, Scenarios!$G$7:AQ29, MATCH($B$22, Scenarios!$C$7:$C$28, FALSE), FALSE)</f>
        <v>80</v>
      </c>
      <c r="AK22" s="5">
        <f>HLOOKUP($F$5, Scenarios!$G$7:AR29, MATCH($B$22, Scenarios!$C$7:$C$28, FALSE), FALSE)</f>
        <v>80</v>
      </c>
      <c r="AL22" s="5">
        <f>HLOOKUP($F$5, Scenarios!$G$7:AS29, MATCH($B$22, Scenarios!$C$7:$C$28, FALSE), FALSE)</f>
        <v>80</v>
      </c>
      <c r="AM22" s="5">
        <f>HLOOKUP($F$5, Scenarios!$G$7:AT29, MATCH($B$22, Scenarios!$C$7:$C$28, FALSE), FALSE)</f>
        <v>80</v>
      </c>
      <c r="AN22" s="5">
        <f>HLOOKUP($F$5, Scenarios!$G$7:AU29, MATCH($B$22, Scenarios!$C$7:$C$28, FALSE), FALSE)</f>
        <v>80</v>
      </c>
      <c r="AO22" s="5">
        <f>HLOOKUP($F$5, Scenarios!$G$7:AV29, MATCH($B$22, Scenarios!$C$7:$C$28, FALSE), FALSE)</f>
        <v>80</v>
      </c>
      <c r="AP22" s="5">
        <f>HLOOKUP($F$5, Scenarios!$G$7:AW29, MATCH($B$22, Scenarios!$C$7:$C$28, FALSE), FALSE)</f>
        <v>80</v>
      </c>
      <c r="AQ22" s="5">
        <f>HLOOKUP($F$5, Scenarios!$G$7:AX29, MATCH($B$22, Scenarios!$C$7:$C$28, FALSE), FALSE)</f>
        <v>80</v>
      </c>
      <c r="AR22" s="5">
        <f>HLOOKUP($F$5, Scenarios!$G$7:AY29, MATCH($B$22, Scenarios!$C$7:$C$28, FALSE), FALSE)</f>
        <v>80</v>
      </c>
      <c r="AS22" s="5">
        <f>HLOOKUP($F$5, Scenarios!$G$7:AZ29, MATCH($B$22, Scenarios!$C$7:$C$28, FALSE), FALSE)</f>
        <v>80</v>
      </c>
      <c r="AT22" s="5">
        <f>HLOOKUP($F$5, Scenarios!$G$7:BA29, MATCH($B$22, Scenarios!$C$7:$C$28, FALSE), FALSE)</f>
        <v>80</v>
      </c>
      <c r="AU22" s="5">
        <f>HLOOKUP($F$5, Scenarios!$G$7:BB29, MATCH($B$22, Scenarios!$C$7:$C$28, FALSE), FALSE)</f>
        <v>80</v>
      </c>
      <c r="AV22" s="5">
        <f>HLOOKUP($F$5, Scenarios!$G$7:BC29, MATCH($B$22, Scenarios!$C$7:$C$28, FALSE), FALSE)</f>
        <v>80</v>
      </c>
      <c r="AW22" s="5">
        <f>HLOOKUP($F$5, Scenarios!$G$7:BD29, MATCH($B$22, Scenarios!$C$7:$C$28, FALSE), FALSE)</f>
        <v>80</v>
      </c>
      <c r="AX22" s="5">
        <f>HLOOKUP($F$5, Scenarios!$G$7:BE29, MATCH($B$22, Scenarios!$C$7:$C$28, FALSE), FALSE)</f>
        <v>80</v>
      </c>
      <c r="AY22" s="5">
        <f>HLOOKUP($F$5, Scenarios!$G$7:BF29, MATCH($B$22, Scenarios!$C$7:$C$28, FALSE), FALSE)</f>
        <v>80</v>
      </c>
      <c r="AZ22" s="5">
        <f>HLOOKUP($F$5, Scenarios!$G$7:BG29, MATCH($B$22, Scenarios!$C$7:$C$28, FALSE), FALSE)</f>
        <v>80</v>
      </c>
      <c r="BA22" s="5">
        <f>HLOOKUP($F$5, Scenarios!$G$7:BH29, MATCH($B$22, Scenarios!$C$7:$C$28, FALSE), FALSE)</f>
        <v>80</v>
      </c>
      <c r="BB22" s="5">
        <f>HLOOKUP($F$5, Scenarios!$G$7:BI29, MATCH($B$22, Scenarios!$C$7:$C$28, FALSE), FALSE)</f>
        <v>80</v>
      </c>
      <c r="BC22" s="5">
        <f>HLOOKUP($F$5, Scenarios!$G$7:BJ29, MATCH($B$22, Scenarios!$C$7:$C$28, FALSE), FALSE)</f>
        <v>80</v>
      </c>
      <c r="BD22" s="5">
        <f>HLOOKUP($F$5, Scenarios!$G$7:BK29, MATCH($B$22, Scenarios!$C$7:$C$28, FALSE), FALSE)</f>
        <v>80</v>
      </c>
      <c r="BE22" s="5">
        <f>HLOOKUP($F$5, Scenarios!$G$7:BL29, MATCH($B$22, Scenarios!$C$7:$C$28, FALSE), FALSE)</f>
        <v>80</v>
      </c>
      <c r="BF22" s="5">
        <f>HLOOKUP($F$5, Scenarios!$G$7:BM29, MATCH($B$22, Scenarios!$C$7:$C$28, FALSE), FALSE)</f>
        <v>80</v>
      </c>
      <c r="BG22" s="5">
        <f>HLOOKUP($F$5, Scenarios!$G$7:BN29, MATCH($B$22, Scenarios!$C$7:$C$28, FALSE), FALSE)</f>
        <v>80</v>
      </c>
      <c r="BH22" s="5">
        <f>HLOOKUP($F$5, Scenarios!$G$7:BO29, MATCH($B$22, Scenarios!$C$7:$C$28, FALSE), FALSE)</f>
        <v>80</v>
      </c>
      <c r="BI22" s="5">
        <f>HLOOKUP($F$5, Scenarios!$G$7:BP29, MATCH($B$22, Scenarios!$C$7:$C$28, FALSE), FALSE)</f>
        <v>80</v>
      </c>
      <c r="BJ22" s="5">
        <f>HLOOKUP($F$5, Scenarios!$G$7:BQ29, MATCH($B$22, Scenarios!$C$7:$C$28, FALSE), FALSE)</f>
        <v>80</v>
      </c>
      <c r="BK22" s="5">
        <f>HLOOKUP($F$5, Scenarios!$G$7:BR29, MATCH($B$22, Scenarios!$C$7:$C$28, FALSE), FALSE)</f>
        <v>80</v>
      </c>
      <c r="BL22" s="5">
        <f>HLOOKUP($F$5, Scenarios!$G$7:BS29, MATCH($B$22, Scenarios!$C$7:$C$28, FALSE), FALSE)</f>
        <v>80</v>
      </c>
      <c r="BM22" s="5">
        <f>HLOOKUP($F$5, Scenarios!$G$7:BT29, MATCH($B$22, Scenarios!$C$7:$C$28, FALSE), FALSE)</f>
        <v>80</v>
      </c>
      <c r="BN22" s="5"/>
      <c r="BO22" s="5"/>
      <c r="BP22" s="5"/>
      <c r="BQ22" s="5"/>
      <c r="BR22" s="5"/>
      <c r="BS22" s="5"/>
    </row>
    <row r="23" spans="1:71" x14ac:dyDescent="0.35">
      <c r="B23" s="41" t="s">
        <v>104</v>
      </c>
      <c r="C23" s="107"/>
      <c r="D23" s="5"/>
      <c r="E23" s="5">
        <f>HLOOKUP($F$5, Scenarios!$G$7:AD30, MATCH($B$23, Scenarios!$C$7:$C$28, FALSE), FALSE)</f>
        <v>100</v>
      </c>
      <c r="F23" s="5">
        <f>HLOOKUP($F$5, Scenarios!$G$7:O30, MATCH($B$23, Scenarios!$C$7:$C$28, FALSE), FALSE)</f>
        <v>100</v>
      </c>
      <c r="G23" s="5">
        <f>HLOOKUP($F$5, Scenarios!$G$7:P30, MATCH($B$23, Scenarios!$C$7:$C$28, FALSE), FALSE)</f>
        <v>100</v>
      </c>
      <c r="H23" s="5">
        <f>HLOOKUP($F$5, Scenarios!$G$7:U30, MATCH($B$23, Scenarios!$C$7:$C$28, FALSE), FALSE)</f>
        <v>100</v>
      </c>
      <c r="I23" s="5">
        <f>HLOOKUP($F$5, Scenarios!$G$7:$AD$30, MATCH($B$23, Scenarios!$C$7:$C$28, FALSE), FALSE)</f>
        <v>100</v>
      </c>
      <c r="J23" s="5">
        <f>HLOOKUP($F$5, Scenarios!$G$7:$AD$30, MATCH($B$23, Scenarios!$C$7:$C$28, FALSE), FALSE)</f>
        <v>100</v>
      </c>
      <c r="K23" s="5">
        <f>HLOOKUP($F$5, Scenarios!$G$7:$AD$30, MATCH($B$23, Scenarios!$C$7:$C$28, FALSE), FALSE)</f>
        <v>100</v>
      </c>
      <c r="L23" s="5">
        <f>HLOOKUP($F$5, Scenarios!$G$7:$AD$30, MATCH($B$23, Scenarios!$C$7:$C$28, FALSE), FALSE)</f>
        <v>100</v>
      </c>
      <c r="M23" s="5">
        <f>HLOOKUP($F$5, Scenarios!$G$7:$AD$30, MATCH($B$23, Scenarios!$C$7:$C$28, FALSE), FALSE)</f>
        <v>100</v>
      </c>
      <c r="N23" s="5">
        <f>HLOOKUP($F$5, Scenarios!$G$7:U30, MATCH($B$23, Scenarios!$C$7:$C$28, FALSE), FALSE)</f>
        <v>100</v>
      </c>
      <c r="O23" s="5">
        <f>HLOOKUP($F$5, Scenarios!$G$7:V30, MATCH($B$23, Scenarios!$C$7:$C$28, FALSE), FALSE)</f>
        <v>100</v>
      </c>
      <c r="P23" s="5">
        <f>HLOOKUP($F$5, Scenarios!$G$7:W30, MATCH($B$23, Scenarios!$C$7:$C$28, FALSE), FALSE)</f>
        <v>100</v>
      </c>
      <c r="Q23" s="5">
        <f>HLOOKUP($F$5, Scenarios!$G$7:X30, MATCH($B$23, Scenarios!$C$7:$C$28, FALSE), FALSE)</f>
        <v>100</v>
      </c>
      <c r="R23" s="5">
        <f>HLOOKUP($F$5, Scenarios!$G$7:Y30, MATCH($B$23, Scenarios!$C$7:$C$28, FALSE), FALSE)</f>
        <v>100</v>
      </c>
      <c r="S23" s="5">
        <f>HLOOKUP($F$5, Scenarios!$G$7:Z30, MATCH($B$23, Scenarios!$C$7:$C$28, FALSE), FALSE)</f>
        <v>100</v>
      </c>
      <c r="T23" s="5">
        <f>HLOOKUP($F$5, Scenarios!$G$7:AA30, MATCH($B$23, Scenarios!$C$7:$C$28, FALSE), FALSE)</f>
        <v>100</v>
      </c>
      <c r="U23" s="5">
        <f>HLOOKUP($F$5, Scenarios!$G$7:AB30, MATCH($B$23, Scenarios!$C$7:$C$28, FALSE), FALSE)</f>
        <v>100</v>
      </c>
      <c r="V23" s="5">
        <f>HLOOKUP($F$5, Scenarios!$G$7:AC30, MATCH($B$23, Scenarios!$C$7:$C$28, FALSE), FALSE)</f>
        <v>100</v>
      </c>
      <c r="W23" s="5">
        <f>HLOOKUP($F$5, Scenarios!$G$7:AD30, MATCH($B$23, Scenarios!$C$7:$C$28, FALSE), FALSE)</f>
        <v>100</v>
      </c>
      <c r="X23" s="5">
        <f>HLOOKUP($F$5, Scenarios!$G$7:AE30, MATCH($B$23, Scenarios!$C$7:$C$28, FALSE), FALSE)</f>
        <v>100</v>
      </c>
      <c r="Y23" s="5">
        <f>HLOOKUP($F$5, Scenarios!$G$7:AF30, MATCH($B$23, Scenarios!$C$7:$C$28, FALSE), FALSE)</f>
        <v>100</v>
      </c>
      <c r="Z23" s="5">
        <f>HLOOKUP($F$5, Scenarios!$G$7:AG30, MATCH($B$23, Scenarios!$C$7:$C$28, FALSE), FALSE)</f>
        <v>100</v>
      </c>
      <c r="AA23" s="5">
        <f>HLOOKUP($F$5, Scenarios!$G$7:AH30, MATCH($B$23, Scenarios!$C$7:$C$28, FALSE), FALSE)</f>
        <v>100</v>
      </c>
      <c r="AB23" s="5">
        <f>HLOOKUP($F$5, Scenarios!$G$7:AI30, MATCH($B$23, Scenarios!$C$7:$C$28, FALSE), FALSE)</f>
        <v>100</v>
      </c>
      <c r="AC23" s="5">
        <f>HLOOKUP($F$5, Scenarios!$G$7:AJ30, MATCH($B$23, Scenarios!$C$7:$C$28, FALSE), FALSE)</f>
        <v>100</v>
      </c>
      <c r="AD23" s="5">
        <f>HLOOKUP($F$5, Scenarios!$G$7:AK30, MATCH($B$23, Scenarios!$C$7:$C$28, FALSE), FALSE)</f>
        <v>100</v>
      </c>
      <c r="AE23" s="5">
        <f>HLOOKUP($F$5, Scenarios!$G$7:AL30, MATCH($B$23, Scenarios!$C$7:$C$28, FALSE), FALSE)</f>
        <v>100</v>
      </c>
      <c r="AF23" s="5">
        <f>HLOOKUP($F$5, Scenarios!$G$7:AM30, MATCH($B$23, Scenarios!$C$7:$C$28, FALSE), FALSE)</f>
        <v>100</v>
      </c>
      <c r="AG23" s="5">
        <f>HLOOKUP($F$5, Scenarios!$G$7:AN30, MATCH($B$23, Scenarios!$C$7:$C$28, FALSE), FALSE)</f>
        <v>100</v>
      </c>
      <c r="AH23" s="5">
        <f>HLOOKUP($F$5, Scenarios!$G$7:AO30, MATCH($B$23, Scenarios!$C$7:$C$28, FALSE), FALSE)</f>
        <v>100</v>
      </c>
      <c r="AI23" s="5">
        <f>HLOOKUP($F$5, Scenarios!$G$7:AP30, MATCH($B$23, Scenarios!$C$7:$C$28, FALSE), FALSE)</f>
        <v>100</v>
      </c>
      <c r="AJ23" s="5">
        <f>HLOOKUP($F$5, Scenarios!$G$7:AQ30, MATCH($B$23, Scenarios!$C$7:$C$28, FALSE), FALSE)</f>
        <v>100</v>
      </c>
      <c r="AK23" s="5">
        <f>HLOOKUP($F$5, Scenarios!$G$7:AR30, MATCH($B$23, Scenarios!$C$7:$C$28, FALSE), FALSE)</f>
        <v>100</v>
      </c>
      <c r="AL23" s="5">
        <f>HLOOKUP($F$5, Scenarios!$G$7:AS30, MATCH($B$23, Scenarios!$C$7:$C$28, FALSE), FALSE)</f>
        <v>100</v>
      </c>
      <c r="AM23" s="5">
        <f>HLOOKUP($F$5, Scenarios!$G$7:AT30, MATCH($B$23, Scenarios!$C$7:$C$28, FALSE), FALSE)</f>
        <v>100</v>
      </c>
      <c r="AN23" s="5">
        <f>HLOOKUP($F$5, Scenarios!$G$7:AU30, MATCH($B$23, Scenarios!$C$7:$C$28, FALSE), FALSE)</f>
        <v>100</v>
      </c>
      <c r="AO23" s="5">
        <f>HLOOKUP($F$5, Scenarios!$G$7:AV30, MATCH($B$23, Scenarios!$C$7:$C$28, FALSE), FALSE)</f>
        <v>100</v>
      </c>
      <c r="AP23" s="5">
        <f>HLOOKUP($F$5, Scenarios!$G$7:AW30, MATCH($B$23, Scenarios!$C$7:$C$28, FALSE), FALSE)</f>
        <v>100</v>
      </c>
      <c r="AQ23" s="5">
        <f>HLOOKUP($F$5, Scenarios!$G$7:AX30, MATCH($B$23, Scenarios!$C$7:$C$28, FALSE), FALSE)</f>
        <v>100</v>
      </c>
      <c r="AR23" s="5">
        <f>HLOOKUP($F$5, Scenarios!$G$7:AY30, MATCH($B$23, Scenarios!$C$7:$C$28, FALSE), FALSE)</f>
        <v>100</v>
      </c>
      <c r="AS23" s="5">
        <f>HLOOKUP($F$5, Scenarios!$G$7:AZ30, MATCH($B$23, Scenarios!$C$7:$C$28, FALSE), FALSE)</f>
        <v>100</v>
      </c>
      <c r="AT23" s="5">
        <f>HLOOKUP($F$5, Scenarios!$G$7:BA30, MATCH($B$23, Scenarios!$C$7:$C$28, FALSE), FALSE)</f>
        <v>100</v>
      </c>
      <c r="AU23" s="5">
        <f>HLOOKUP($F$5, Scenarios!$G$7:BB30, MATCH($B$23, Scenarios!$C$7:$C$28, FALSE), FALSE)</f>
        <v>100</v>
      </c>
      <c r="AV23" s="5">
        <f>HLOOKUP($F$5, Scenarios!$G$7:BC30, MATCH($B$23, Scenarios!$C$7:$C$28, FALSE), FALSE)</f>
        <v>100</v>
      </c>
      <c r="AW23" s="5">
        <f>HLOOKUP($F$5, Scenarios!$G$7:BD30, MATCH($B$23, Scenarios!$C$7:$C$28, FALSE), FALSE)</f>
        <v>100</v>
      </c>
      <c r="AX23" s="5">
        <f>HLOOKUP($F$5, Scenarios!$G$7:BE30, MATCH($B$23, Scenarios!$C$7:$C$28, FALSE), FALSE)</f>
        <v>100</v>
      </c>
      <c r="AY23" s="5">
        <f>HLOOKUP($F$5, Scenarios!$G$7:BF30, MATCH($B$23, Scenarios!$C$7:$C$28, FALSE), FALSE)</f>
        <v>100</v>
      </c>
      <c r="AZ23" s="5">
        <f>HLOOKUP($F$5, Scenarios!$G$7:BG30, MATCH($B$23, Scenarios!$C$7:$C$28, FALSE), FALSE)</f>
        <v>100</v>
      </c>
      <c r="BA23" s="5">
        <f>HLOOKUP($F$5, Scenarios!$G$7:BH30, MATCH($B$23, Scenarios!$C$7:$C$28, FALSE), FALSE)</f>
        <v>100</v>
      </c>
      <c r="BB23" s="5">
        <f>HLOOKUP($F$5, Scenarios!$G$7:BI30, MATCH($B$23, Scenarios!$C$7:$C$28, FALSE), FALSE)</f>
        <v>100</v>
      </c>
      <c r="BC23" s="5">
        <f>HLOOKUP($F$5, Scenarios!$G$7:BJ30, MATCH($B$23, Scenarios!$C$7:$C$28, FALSE), FALSE)</f>
        <v>100</v>
      </c>
      <c r="BD23" s="5">
        <f>HLOOKUP($F$5, Scenarios!$G$7:BK30, MATCH($B$23, Scenarios!$C$7:$C$28, FALSE), FALSE)</f>
        <v>100</v>
      </c>
      <c r="BE23" s="5">
        <f>HLOOKUP($F$5, Scenarios!$G$7:BL30, MATCH($B$23, Scenarios!$C$7:$C$28, FALSE), FALSE)</f>
        <v>100</v>
      </c>
      <c r="BF23" s="5">
        <f>HLOOKUP($F$5, Scenarios!$G$7:BM30, MATCH($B$23, Scenarios!$C$7:$C$28, FALSE), FALSE)</f>
        <v>100</v>
      </c>
      <c r="BG23" s="5">
        <f>HLOOKUP($F$5, Scenarios!$G$7:BN30, MATCH($B$23, Scenarios!$C$7:$C$28, FALSE), FALSE)</f>
        <v>100</v>
      </c>
      <c r="BH23" s="5">
        <f>HLOOKUP($F$5, Scenarios!$G$7:BO30, MATCH($B$23, Scenarios!$C$7:$C$28, FALSE), FALSE)</f>
        <v>100</v>
      </c>
      <c r="BI23" s="5">
        <f>HLOOKUP($F$5, Scenarios!$G$7:BP30, MATCH($B$23, Scenarios!$C$7:$C$28, FALSE), FALSE)</f>
        <v>100</v>
      </c>
      <c r="BJ23" s="5">
        <f>HLOOKUP($F$5, Scenarios!$G$7:BQ30, MATCH($B$23, Scenarios!$C$7:$C$28, FALSE), FALSE)</f>
        <v>100</v>
      </c>
      <c r="BK23" s="5">
        <f>HLOOKUP($F$5, Scenarios!$G$7:BR30, MATCH($B$23, Scenarios!$C$7:$C$28, FALSE), FALSE)</f>
        <v>100</v>
      </c>
      <c r="BL23" s="5">
        <f>HLOOKUP($F$5, Scenarios!$G$7:BS30, MATCH($B$23, Scenarios!$C$7:$C$28, FALSE), FALSE)</f>
        <v>100</v>
      </c>
      <c r="BM23" s="5">
        <f>HLOOKUP($F$5, Scenarios!$G$7:BT30, MATCH($B$23, Scenarios!$C$7:$C$28, FALSE), FALSE)</f>
        <v>100</v>
      </c>
    </row>
    <row r="24" spans="1:71" x14ac:dyDescent="0.35">
      <c r="B24" s="41"/>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71" s="28" customFormat="1" x14ac:dyDescent="0.35">
      <c r="A25" s="4"/>
      <c r="B25" s="29" t="s">
        <v>105</v>
      </c>
      <c r="C25" s="108"/>
    </row>
    <row r="26" spans="1:71" s="23" customFormat="1" x14ac:dyDescent="0.35">
      <c r="A26" s="129"/>
      <c r="B26" s="23" t="s">
        <v>106</v>
      </c>
      <c r="C26" s="103">
        <f>SUM(E26:BM26)</f>
        <v>553079.06999999983</v>
      </c>
      <c r="E26" s="23">
        <f>IF(E17&lt;E16,(E20-E23)*E17,IF(AND(E17&gt;E16,(E17-E16)&lt;M4),E16*(E20-E23)+(E17-E16)*(E20-E22),E16*(E20-E23)+M4*(E20-E22)+(E17-E16-M4)*(E20-E21)))</f>
        <v>9066.8700000000008</v>
      </c>
      <c r="F26" s="23">
        <f t="shared" ref="F26:BM26" si="7">IF(F17&lt;F16,(F20-F23)*F17,IF(AND(F17&gt;F16,(F17-F16)&lt;N4),F16*(F20-F23)+(F17-F16)*(F20-F22),F16*(F20-F23)+N4*(F20-F22)+(F17-F16-N4)*(F20-F21)))</f>
        <v>9066.8700000000008</v>
      </c>
      <c r="G26" s="23">
        <f t="shared" si="7"/>
        <v>9066.8700000000008</v>
      </c>
      <c r="H26" s="23">
        <f t="shared" si="7"/>
        <v>9066.8700000000008</v>
      </c>
      <c r="I26" s="23">
        <f t="shared" si="7"/>
        <v>9066.8700000000008</v>
      </c>
      <c r="J26" s="23">
        <f t="shared" si="7"/>
        <v>9066.8700000000008</v>
      </c>
      <c r="K26" s="23">
        <f t="shared" si="7"/>
        <v>9066.8700000000008</v>
      </c>
      <c r="L26" s="23">
        <f t="shared" si="7"/>
        <v>9066.8700000000008</v>
      </c>
      <c r="M26" s="23">
        <f t="shared" si="7"/>
        <v>9066.8700000000008</v>
      </c>
      <c r="N26" s="23">
        <f t="shared" si="7"/>
        <v>9066.8700000000008</v>
      </c>
      <c r="O26" s="23">
        <f t="shared" si="7"/>
        <v>9066.8700000000008</v>
      </c>
      <c r="P26" s="23">
        <f t="shared" si="7"/>
        <v>9066.8700000000008</v>
      </c>
      <c r="Q26" s="23">
        <f t="shared" si="7"/>
        <v>9066.8700000000008</v>
      </c>
      <c r="R26" s="23">
        <f t="shared" si="7"/>
        <v>9066.8700000000008</v>
      </c>
      <c r="S26" s="23">
        <f t="shared" si="7"/>
        <v>9066.8700000000008</v>
      </c>
      <c r="T26" s="23">
        <f t="shared" si="7"/>
        <v>9066.8700000000008</v>
      </c>
      <c r="U26" s="23">
        <f t="shared" si="7"/>
        <v>9066.8700000000008</v>
      </c>
      <c r="V26" s="23">
        <f t="shared" si="7"/>
        <v>9066.8700000000008</v>
      </c>
      <c r="W26" s="23">
        <f t="shared" si="7"/>
        <v>9066.8700000000008</v>
      </c>
      <c r="X26" s="23">
        <f t="shared" si="7"/>
        <v>9066.8700000000008</v>
      </c>
      <c r="Y26" s="23">
        <f t="shared" si="7"/>
        <v>9066.8700000000008</v>
      </c>
      <c r="Z26" s="23">
        <f t="shared" si="7"/>
        <v>9066.8700000000008</v>
      </c>
      <c r="AA26" s="23">
        <f t="shared" si="7"/>
        <v>9066.8700000000008</v>
      </c>
      <c r="AB26" s="23">
        <f t="shared" si="7"/>
        <v>9066.8700000000008</v>
      </c>
      <c r="AC26" s="23">
        <f t="shared" si="7"/>
        <v>9066.8700000000008</v>
      </c>
      <c r="AD26" s="23">
        <f t="shared" si="7"/>
        <v>9066.8700000000008</v>
      </c>
      <c r="AE26" s="23">
        <f t="shared" si="7"/>
        <v>9066.8700000000008</v>
      </c>
      <c r="AF26" s="23">
        <f t="shared" si="7"/>
        <v>9066.8700000000008</v>
      </c>
      <c r="AG26" s="23">
        <f t="shared" si="7"/>
        <v>9066.8700000000008</v>
      </c>
      <c r="AH26" s="23">
        <f t="shared" si="7"/>
        <v>9066.8700000000008</v>
      </c>
      <c r="AI26" s="23">
        <f t="shared" si="7"/>
        <v>9066.8700000000008</v>
      </c>
      <c r="AJ26" s="23">
        <f t="shared" si="7"/>
        <v>9066.8700000000008</v>
      </c>
      <c r="AK26" s="23">
        <f t="shared" si="7"/>
        <v>9066.8700000000008</v>
      </c>
      <c r="AL26" s="23">
        <f t="shared" si="7"/>
        <v>9066.8700000000008</v>
      </c>
      <c r="AM26" s="23">
        <f t="shared" si="7"/>
        <v>9066.8700000000008</v>
      </c>
      <c r="AN26" s="23">
        <f t="shared" si="7"/>
        <v>9066.8700000000008</v>
      </c>
      <c r="AO26" s="23">
        <f t="shared" si="7"/>
        <v>9066.8700000000008</v>
      </c>
      <c r="AP26" s="23">
        <f t="shared" si="7"/>
        <v>9066.8700000000008</v>
      </c>
      <c r="AQ26" s="23">
        <f t="shared" si="7"/>
        <v>9066.8700000000008</v>
      </c>
      <c r="AR26" s="23">
        <f t="shared" si="7"/>
        <v>9066.8700000000008</v>
      </c>
      <c r="AS26" s="23">
        <f t="shared" si="7"/>
        <v>9066.8700000000008</v>
      </c>
      <c r="AT26" s="23">
        <f t="shared" si="7"/>
        <v>9066.8700000000008</v>
      </c>
      <c r="AU26" s="23">
        <f t="shared" si="7"/>
        <v>9066.8700000000008</v>
      </c>
      <c r="AV26" s="23">
        <f t="shared" si="7"/>
        <v>9066.8700000000008</v>
      </c>
      <c r="AW26" s="23">
        <f t="shared" si="7"/>
        <v>9066.8700000000008</v>
      </c>
      <c r="AX26" s="23">
        <f t="shared" si="7"/>
        <v>9066.8700000000008</v>
      </c>
      <c r="AY26" s="23">
        <f t="shared" si="7"/>
        <v>9066.8700000000008</v>
      </c>
      <c r="AZ26" s="23">
        <f t="shared" si="7"/>
        <v>9066.8700000000008</v>
      </c>
      <c r="BA26" s="23">
        <f t="shared" si="7"/>
        <v>9066.8700000000008</v>
      </c>
      <c r="BB26" s="23">
        <f t="shared" si="7"/>
        <v>9066.8700000000008</v>
      </c>
      <c r="BC26" s="23">
        <f t="shared" si="7"/>
        <v>9066.8700000000008</v>
      </c>
      <c r="BD26" s="23">
        <f t="shared" si="7"/>
        <v>9066.8700000000008</v>
      </c>
      <c r="BE26" s="23">
        <f t="shared" si="7"/>
        <v>9066.8700000000008</v>
      </c>
      <c r="BF26" s="23">
        <f t="shared" si="7"/>
        <v>9066.8700000000008</v>
      </c>
      <c r="BG26" s="23">
        <f t="shared" si="7"/>
        <v>9066.8700000000008</v>
      </c>
      <c r="BH26" s="23">
        <f t="shared" si="7"/>
        <v>9066.8700000000008</v>
      </c>
      <c r="BI26" s="23">
        <f t="shared" si="7"/>
        <v>9066.8700000000008</v>
      </c>
      <c r="BJ26" s="23">
        <f t="shared" si="7"/>
        <v>9066.8700000000008</v>
      </c>
      <c r="BK26" s="23">
        <f t="shared" si="7"/>
        <v>9066.8700000000008</v>
      </c>
      <c r="BL26" s="23">
        <f t="shared" si="7"/>
        <v>9066.8700000000008</v>
      </c>
      <c r="BM26" s="23">
        <f t="shared" si="7"/>
        <v>9066.8700000000008</v>
      </c>
    </row>
    <row r="27" spans="1:71" s="23" customFormat="1" x14ac:dyDescent="0.35">
      <c r="A27" s="129"/>
      <c r="B27" s="23" t="s">
        <v>107</v>
      </c>
      <c r="C27" s="103">
        <f>SUM(E27:BM27)</f>
        <v>2048441</v>
      </c>
      <c r="E27" s="23">
        <f>IF(E17&lt;E16,E23*E17,E23*E16)</f>
        <v>33581</v>
      </c>
      <c r="F27" s="23">
        <f t="shared" ref="F27:BM27" si="8">IF(F17&lt;F16,F23*F17,F23*F16)</f>
        <v>33581</v>
      </c>
      <c r="G27" s="23">
        <f t="shared" si="8"/>
        <v>33581</v>
      </c>
      <c r="H27" s="23">
        <f t="shared" si="8"/>
        <v>33581</v>
      </c>
      <c r="I27" s="23">
        <f t="shared" si="8"/>
        <v>33581</v>
      </c>
      <c r="J27" s="23">
        <f t="shared" si="8"/>
        <v>33581</v>
      </c>
      <c r="K27" s="23">
        <f t="shared" si="8"/>
        <v>33581</v>
      </c>
      <c r="L27" s="23">
        <f t="shared" si="8"/>
        <v>33581</v>
      </c>
      <c r="M27" s="23">
        <f t="shared" si="8"/>
        <v>33581</v>
      </c>
      <c r="N27" s="23">
        <f t="shared" si="8"/>
        <v>33581</v>
      </c>
      <c r="O27" s="23">
        <f t="shared" si="8"/>
        <v>33581</v>
      </c>
      <c r="P27" s="23">
        <f t="shared" si="8"/>
        <v>33581</v>
      </c>
      <c r="Q27" s="23">
        <f t="shared" si="8"/>
        <v>33581</v>
      </c>
      <c r="R27" s="23">
        <f t="shared" si="8"/>
        <v>33581</v>
      </c>
      <c r="S27" s="23">
        <f t="shared" si="8"/>
        <v>33581</v>
      </c>
      <c r="T27" s="23">
        <f t="shared" si="8"/>
        <v>33581</v>
      </c>
      <c r="U27" s="23">
        <f t="shared" si="8"/>
        <v>33581</v>
      </c>
      <c r="V27" s="23">
        <f t="shared" si="8"/>
        <v>33581</v>
      </c>
      <c r="W27" s="23">
        <f t="shared" si="8"/>
        <v>33581</v>
      </c>
      <c r="X27" s="23">
        <f t="shared" si="8"/>
        <v>33581</v>
      </c>
      <c r="Y27" s="23">
        <f t="shared" si="8"/>
        <v>33581</v>
      </c>
      <c r="Z27" s="23">
        <f t="shared" si="8"/>
        <v>33581</v>
      </c>
      <c r="AA27" s="23">
        <f t="shared" si="8"/>
        <v>33581</v>
      </c>
      <c r="AB27" s="23">
        <f t="shared" si="8"/>
        <v>33581</v>
      </c>
      <c r="AC27" s="23">
        <f t="shared" si="8"/>
        <v>33581</v>
      </c>
      <c r="AD27" s="23">
        <f t="shared" si="8"/>
        <v>33581</v>
      </c>
      <c r="AE27" s="23">
        <f t="shared" si="8"/>
        <v>33581</v>
      </c>
      <c r="AF27" s="23">
        <f t="shared" si="8"/>
        <v>33581</v>
      </c>
      <c r="AG27" s="23">
        <f t="shared" si="8"/>
        <v>33581</v>
      </c>
      <c r="AH27" s="23">
        <f t="shared" si="8"/>
        <v>33581</v>
      </c>
      <c r="AI27" s="23">
        <f t="shared" si="8"/>
        <v>33581</v>
      </c>
      <c r="AJ27" s="23">
        <f t="shared" si="8"/>
        <v>33581</v>
      </c>
      <c r="AK27" s="23">
        <f t="shared" si="8"/>
        <v>33581</v>
      </c>
      <c r="AL27" s="23">
        <f t="shared" si="8"/>
        <v>33581</v>
      </c>
      <c r="AM27" s="23">
        <f t="shared" si="8"/>
        <v>33581</v>
      </c>
      <c r="AN27" s="23">
        <f t="shared" si="8"/>
        <v>33581</v>
      </c>
      <c r="AO27" s="23">
        <f t="shared" si="8"/>
        <v>33581</v>
      </c>
      <c r="AP27" s="23">
        <f t="shared" si="8"/>
        <v>33581</v>
      </c>
      <c r="AQ27" s="23">
        <f t="shared" si="8"/>
        <v>33581</v>
      </c>
      <c r="AR27" s="23">
        <f t="shared" si="8"/>
        <v>33581</v>
      </c>
      <c r="AS27" s="23">
        <f t="shared" si="8"/>
        <v>33581</v>
      </c>
      <c r="AT27" s="23">
        <f t="shared" si="8"/>
        <v>33581</v>
      </c>
      <c r="AU27" s="23">
        <f t="shared" si="8"/>
        <v>33581</v>
      </c>
      <c r="AV27" s="23">
        <f t="shared" si="8"/>
        <v>33581</v>
      </c>
      <c r="AW27" s="23">
        <f t="shared" si="8"/>
        <v>33581</v>
      </c>
      <c r="AX27" s="23">
        <f t="shared" si="8"/>
        <v>33581</v>
      </c>
      <c r="AY27" s="23">
        <f t="shared" si="8"/>
        <v>33581</v>
      </c>
      <c r="AZ27" s="23">
        <f t="shared" si="8"/>
        <v>33581</v>
      </c>
      <c r="BA27" s="23">
        <f t="shared" si="8"/>
        <v>33581</v>
      </c>
      <c r="BB27" s="23">
        <f t="shared" si="8"/>
        <v>33581</v>
      </c>
      <c r="BC27" s="23">
        <f t="shared" si="8"/>
        <v>33581</v>
      </c>
      <c r="BD27" s="23">
        <f t="shared" si="8"/>
        <v>33581</v>
      </c>
      <c r="BE27" s="23">
        <f t="shared" si="8"/>
        <v>33581</v>
      </c>
      <c r="BF27" s="23">
        <f t="shared" si="8"/>
        <v>33581</v>
      </c>
      <c r="BG27" s="23">
        <f t="shared" si="8"/>
        <v>33581</v>
      </c>
      <c r="BH27" s="23">
        <f t="shared" si="8"/>
        <v>33581</v>
      </c>
      <c r="BI27" s="23">
        <f t="shared" si="8"/>
        <v>33581</v>
      </c>
      <c r="BJ27" s="23">
        <f t="shared" si="8"/>
        <v>33581</v>
      </c>
      <c r="BK27" s="23">
        <f t="shared" si="8"/>
        <v>33581</v>
      </c>
      <c r="BL27" s="23">
        <f t="shared" si="8"/>
        <v>33581</v>
      </c>
      <c r="BM27" s="23">
        <f t="shared" si="8"/>
        <v>33581</v>
      </c>
    </row>
    <row r="28" spans="1:71" s="23" customFormat="1" x14ac:dyDescent="0.35">
      <c r="A28" s="129"/>
      <c r="B28" s="23" t="s">
        <v>108</v>
      </c>
      <c r="C28" s="103">
        <f>SUM(E28:BM28)</f>
        <v>0</v>
      </c>
      <c r="E28" s="23">
        <f>IF(E17&gt;=E16,E22*(E17-E16),0)</f>
        <v>0</v>
      </c>
      <c r="F28" s="23">
        <f t="shared" ref="F28:BM28" si="9">IF(F17&gt;=F16,F22*(F17-F16),0)</f>
        <v>0</v>
      </c>
      <c r="G28" s="23">
        <f t="shared" si="9"/>
        <v>0</v>
      </c>
      <c r="H28" s="23">
        <f t="shared" si="9"/>
        <v>0</v>
      </c>
      <c r="I28" s="23">
        <f t="shared" si="9"/>
        <v>0</v>
      </c>
      <c r="J28" s="23">
        <f t="shared" si="9"/>
        <v>0</v>
      </c>
      <c r="K28" s="23">
        <f t="shared" si="9"/>
        <v>0</v>
      </c>
      <c r="L28" s="23">
        <f t="shared" si="9"/>
        <v>0</v>
      </c>
      <c r="M28" s="23">
        <f t="shared" si="9"/>
        <v>0</v>
      </c>
      <c r="N28" s="23">
        <f t="shared" si="9"/>
        <v>0</v>
      </c>
      <c r="O28" s="23">
        <f t="shared" si="9"/>
        <v>0</v>
      </c>
      <c r="P28" s="23">
        <f t="shared" si="9"/>
        <v>0</v>
      </c>
      <c r="Q28" s="23">
        <f t="shared" si="9"/>
        <v>0</v>
      </c>
      <c r="R28" s="23">
        <f t="shared" si="9"/>
        <v>0</v>
      </c>
      <c r="S28" s="23">
        <f t="shared" si="9"/>
        <v>0</v>
      </c>
      <c r="T28" s="23">
        <f t="shared" si="9"/>
        <v>0</v>
      </c>
      <c r="U28" s="23">
        <f t="shared" si="9"/>
        <v>0</v>
      </c>
      <c r="V28" s="23">
        <f t="shared" si="9"/>
        <v>0</v>
      </c>
      <c r="W28" s="23">
        <f t="shared" si="9"/>
        <v>0</v>
      </c>
      <c r="X28" s="23">
        <f t="shared" si="9"/>
        <v>0</v>
      </c>
      <c r="Y28" s="23">
        <f t="shared" si="9"/>
        <v>0</v>
      </c>
      <c r="Z28" s="23">
        <f t="shared" si="9"/>
        <v>0</v>
      </c>
      <c r="AA28" s="23">
        <f t="shared" si="9"/>
        <v>0</v>
      </c>
      <c r="AB28" s="23">
        <f t="shared" si="9"/>
        <v>0</v>
      </c>
      <c r="AC28" s="23">
        <f t="shared" si="9"/>
        <v>0</v>
      </c>
      <c r="AD28" s="23">
        <f t="shared" si="9"/>
        <v>0</v>
      </c>
      <c r="AE28" s="23">
        <f t="shared" si="9"/>
        <v>0</v>
      </c>
      <c r="AF28" s="23">
        <f t="shared" si="9"/>
        <v>0</v>
      </c>
      <c r="AG28" s="23">
        <f t="shared" si="9"/>
        <v>0</v>
      </c>
      <c r="AH28" s="23">
        <f t="shared" si="9"/>
        <v>0</v>
      </c>
      <c r="AI28" s="23">
        <f t="shared" si="9"/>
        <v>0</v>
      </c>
      <c r="AJ28" s="23">
        <f t="shared" si="9"/>
        <v>0</v>
      </c>
      <c r="AK28" s="23">
        <f t="shared" si="9"/>
        <v>0</v>
      </c>
      <c r="AL28" s="23">
        <f t="shared" si="9"/>
        <v>0</v>
      </c>
      <c r="AM28" s="23">
        <f t="shared" si="9"/>
        <v>0</v>
      </c>
      <c r="AN28" s="23">
        <f t="shared" si="9"/>
        <v>0</v>
      </c>
      <c r="AO28" s="23">
        <f t="shared" si="9"/>
        <v>0</v>
      </c>
      <c r="AP28" s="23">
        <f t="shared" si="9"/>
        <v>0</v>
      </c>
      <c r="AQ28" s="23">
        <f t="shared" si="9"/>
        <v>0</v>
      </c>
      <c r="AR28" s="23">
        <f t="shared" si="9"/>
        <v>0</v>
      </c>
      <c r="AS28" s="23">
        <f t="shared" si="9"/>
        <v>0</v>
      </c>
      <c r="AT28" s="23">
        <f t="shared" si="9"/>
        <v>0</v>
      </c>
      <c r="AU28" s="23">
        <f t="shared" si="9"/>
        <v>0</v>
      </c>
      <c r="AV28" s="23">
        <f t="shared" si="9"/>
        <v>0</v>
      </c>
      <c r="AW28" s="23">
        <f t="shared" si="9"/>
        <v>0</v>
      </c>
      <c r="AX28" s="23">
        <f t="shared" si="9"/>
        <v>0</v>
      </c>
      <c r="AY28" s="23">
        <f t="shared" si="9"/>
        <v>0</v>
      </c>
      <c r="AZ28" s="23">
        <f t="shared" si="9"/>
        <v>0</v>
      </c>
      <c r="BA28" s="23">
        <f t="shared" si="9"/>
        <v>0</v>
      </c>
      <c r="BB28" s="23">
        <f t="shared" si="9"/>
        <v>0</v>
      </c>
      <c r="BC28" s="23">
        <f t="shared" si="9"/>
        <v>0</v>
      </c>
      <c r="BD28" s="23">
        <f t="shared" si="9"/>
        <v>0</v>
      </c>
      <c r="BE28" s="23">
        <f t="shared" si="9"/>
        <v>0</v>
      </c>
      <c r="BF28" s="23">
        <f t="shared" si="9"/>
        <v>0</v>
      </c>
      <c r="BG28" s="23">
        <f t="shared" si="9"/>
        <v>0</v>
      </c>
      <c r="BH28" s="23">
        <f t="shared" si="9"/>
        <v>0</v>
      </c>
      <c r="BI28" s="23">
        <f t="shared" si="9"/>
        <v>0</v>
      </c>
      <c r="BJ28" s="23">
        <f t="shared" si="9"/>
        <v>0</v>
      </c>
      <c r="BK28" s="23">
        <f t="shared" si="9"/>
        <v>0</v>
      </c>
      <c r="BL28" s="23">
        <f t="shared" si="9"/>
        <v>0</v>
      </c>
      <c r="BM28" s="23">
        <f t="shared" si="9"/>
        <v>0</v>
      </c>
    </row>
    <row r="29" spans="1:71" s="23" customFormat="1" x14ac:dyDescent="0.35">
      <c r="A29" s="129"/>
      <c r="B29" s="23" t="s">
        <v>109</v>
      </c>
      <c r="C29" s="103">
        <f>SUM(E29:BM29)</f>
        <v>0</v>
      </c>
      <c r="E29" s="23">
        <f>IF((E17-E16)&gt;$M$4,(E17-E16-$M$4)*E21,0)</f>
        <v>0</v>
      </c>
      <c r="F29" s="23">
        <f t="shared" ref="F29:BM29" si="10">IF((F17-F16)&gt;$M$4,(F17-F16-$M$4)*F21,0)</f>
        <v>0</v>
      </c>
      <c r="G29" s="23">
        <f>IF((G17-G16)&gt;$M$4,(G17-G16-$M$4)*G21,0)</f>
        <v>0</v>
      </c>
      <c r="H29" s="23">
        <f t="shared" si="10"/>
        <v>0</v>
      </c>
      <c r="I29" s="23">
        <f t="shared" si="10"/>
        <v>0</v>
      </c>
      <c r="J29" s="23">
        <f t="shared" si="10"/>
        <v>0</v>
      </c>
      <c r="K29" s="23">
        <f t="shared" si="10"/>
        <v>0</v>
      </c>
      <c r="L29" s="23">
        <f t="shared" si="10"/>
        <v>0</v>
      </c>
      <c r="M29" s="23">
        <f t="shared" si="10"/>
        <v>0</v>
      </c>
      <c r="N29" s="23">
        <f t="shared" si="10"/>
        <v>0</v>
      </c>
      <c r="O29" s="23">
        <f t="shared" si="10"/>
        <v>0</v>
      </c>
      <c r="P29" s="23">
        <f t="shared" si="10"/>
        <v>0</v>
      </c>
      <c r="Q29" s="23">
        <f t="shared" si="10"/>
        <v>0</v>
      </c>
      <c r="R29" s="23">
        <f t="shared" si="10"/>
        <v>0</v>
      </c>
      <c r="S29" s="23">
        <f t="shared" si="10"/>
        <v>0</v>
      </c>
      <c r="T29" s="23">
        <f t="shared" si="10"/>
        <v>0</v>
      </c>
      <c r="U29" s="23">
        <f t="shared" si="10"/>
        <v>0</v>
      </c>
      <c r="V29" s="23">
        <f t="shared" si="10"/>
        <v>0</v>
      </c>
      <c r="W29" s="23">
        <f t="shared" si="10"/>
        <v>0</v>
      </c>
      <c r="X29" s="23">
        <f t="shared" si="10"/>
        <v>0</v>
      </c>
      <c r="Y29" s="23">
        <f t="shared" si="10"/>
        <v>0</v>
      </c>
      <c r="Z29" s="23">
        <f t="shared" si="10"/>
        <v>0</v>
      </c>
      <c r="AA29" s="23">
        <f t="shared" si="10"/>
        <v>0</v>
      </c>
      <c r="AB29" s="23">
        <f t="shared" si="10"/>
        <v>0</v>
      </c>
      <c r="AC29" s="23">
        <f t="shared" si="10"/>
        <v>0</v>
      </c>
      <c r="AD29" s="23">
        <f t="shared" si="10"/>
        <v>0</v>
      </c>
      <c r="AE29" s="23">
        <f t="shared" si="10"/>
        <v>0</v>
      </c>
      <c r="AF29" s="23">
        <f t="shared" si="10"/>
        <v>0</v>
      </c>
      <c r="AG29" s="23">
        <f t="shared" si="10"/>
        <v>0</v>
      </c>
      <c r="AH29" s="23">
        <f t="shared" si="10"/>
        <v>0</v>
      </c>
      <c r="AI29" s="23">
        <f t="shared" si="10"/>
        <v>0</v>
      </c>
      <c r="AJ29" s="23">
        <f t="shared" si="10"/>
        <v>0</v>
      </c>
      <c r="AK29" s="23">
        <f t="shared" si="10"/>
        <v>0</v>
      </c>
      <c r="AL29" s="23">
        <f t="shared" si="10"/>
        <v>0</v>
      </c>
      <c r="AM29" s="23">
        <f t="shared" si="10"/>
        <v>0</v>
      </c>
      <c r="AN29" s="23">
        <f t="shared" si="10"/>
        <v>0</v>
      </c>
      <c r="AO29" s="23">
        <f t="shared" si="10"/>
        <v>0</v>
      </c>
      <c r="AP29" s="23">
        <f t="shared" si="10"/>
        <v>0</v>
      </c>
      <c r="AQ29" s="23">
        <f t="shared" si="10"/>
        <v>0</v>
      </c>
      <c r="AR29" s="23">
        <f t="shared" si="10"/>
        <v>0</v>
      </c>
      <c r="AS29" s="23">
        <f t="shared" si="10"/>
        <v>0</v>
      </c>
      <c r="AT29" s="23">
        <f t="shared" si="10"/>
        <v>0</v>
      </c>
      <c r="AU29" s="23">
        <f t="shared" si="10"/>
        <v>0</v>
      </c>
      <c r="AV29" s="23">
        <f t="shared" si="10"/>
        <v>0</v>
      </c>
      <c r="AW29" s="23">
        <f t="shared" si="10"/>
        <v>0</v>
      </c>
      <c r="AX29" s="23">
        <f t="shared" si="10"/>
        <v>0</v>
      </c>
      <c r="AY29" s="23">
        <f t="shared" si="10"/>
        <v>0</v>
      </c>
      <c r="AZ29" s="23">
        <f t="shared" si="10"/>
        <v>0</v>
      </c>
      <c r="BA29" s="23">
        <f t="shared" si="10"/>
        <v>0</v>
      </c>
      <c r="BB29" s="23">
        <f t="shared" si="10"/>
        <v>0</v>
      </c>
      <c r="BC29" s="23">
        <f t="shared" si="10"/>
        <v>0</v>
      </c>
      <c r="BD29" s="23">
        <f t="shared" si="10"/>
        <v>0</v>
      </c>
      <c r="BE29" s="23">
        <f t="shared" si="10"/>
        <v>0</v>
      </c>
      <c r="BF29" s="23">
        <f t="shared" si="10"/>
        <v>0</v>
      </c>
      <c r="BG29" s="23">
        <f t="shared" si="10"/>
        <v>0</v>
      </c>
      <c r="BH29" s="23">
        <f t="shared" si="10"/>
        <v>0</v>
      </c>
      <c r="BI29" s="23">
        <f t="shared" si="10"/>
        <v>0</v>
      </c>
      <c r="BJ29" s="23">
        <f t="shared" si="10"/>
        <v>0</v>
      </c>
      <c r="BK29" s="23">
        <f t="shared" si="10"/>
        <v>0</v>
      </c>
      <c r="BL29" s="23">
        <f t="shared" si="10"/>
        <v>0</v>
      </c>
      <c r="BM29" s="23">
        <f t="shared" si="10"/>
        <v>0</v>
      </c>
    </row>
    <row r="30" spans="1:71" x14ac:dyDescent="0.35">
      <c r="C30" s="109"/>
    </row>
    <row r="31" spans="1:71" s="23" customFormat="1" x14ac:dyDescent="0.35">
      <c r="A31" s="129"/>
      <c r="B31" s="23" t="s">
        <v>110</v>
      </c>
      <c r="C31" s="103"/>
    </row>
    <row r="32" spans="1:71" s="23" customFormat="1" x14ac:dyDescent="0.35">
      <c r="A32" s="129"/>
      <c r="B32" s="23" t="s">
        <v>25</v>
      </c>
      <c r="C32" s="107">
        <f>SUM(E32:BM32)</f>
        <v>4734.3568391999961</v>
      </c>
      <c r="E32" s="10">
        <f>E17*0.23112</f>
        <v>77.612407199999993</v>
      </c>
      <c r="F32" s="10">
        <f t="shared" ref="F32:BM32" si="11">F17*0.23112</f>
        <v>77.612407199999993</v>
      </c>
      <c r="G32" s="10">
        <f t="shared" si="11"/>
        <v>77.612407199999993</v>
      </c>
      <c r="H32" s="10">
        <f t="shared" si="11"/>
        <v>77.612407199999993</v>
      </c>
      <c r="I32" s="10">
        <f t="shared" si="11"/>
        <v>77.612407199999993</v>
      </c>
      <c r="J32" s="10">
        <f t="shared" si="11"/>
        <v>77.612407199999993</v>
      </c>
      <c r="K32" s="10">
        <f t="shared" si="11"/>
        <v>77.612407199999993</v>
      </c>
      <c r="L32" s="10">
        <f t="shared" si="11"/>
        <v>77.612407199999993</v>
      </c>
      <c r="M32" s="10">
        <f t="shared" si="11"/>
        <v>77.612407199999993</v>
      </c>
      <c r="N32" s="10">
        <f t="shared" si="11"/>
        <v>77.612407199999993</v>
      </c>
      <c r="O32" s="10">
        <f t="shared" si="11"/>
        <v>77.612407199999993</v>
      </c>
      <c r="P32" s="10">
        <f t="shared" si="11"/>
        <v>77.612407199999993</v>
      </c>
      <c r="Q32" s="10">
        <f t="shared" si="11"/>
        <v>77.612407199999993</v>
      </c>
      <c r="R32" s="10">
        <f t="shared" si="11"/>
        <v>77.612407199999993</v>
      </c>
      <c r="S32" s="10">
        <f t="shared" si="11"/>
        <v>77.612407199999993</v>
      </c>
      <c r="T32" s="10">
        <f t="shared" si="11"/>
        <v>77.612407199999993</v>
      </c>
      <c r="U32" s="10">
        <f t="shared" si="11"/>
        <v>77.612407199999993</v>
      </c>
      <c r="V32" s="10">
        <f t="shared" si="11"/>
        <v>77.612407199999993</v>
      </c>
      <c r="W32" s="10">
        <f t="shared" si="11"/>
        <v>77.612407199999993</v>
      </c>
      <c r="X32" s="10">
        <f t="shared" si="11"/>
        <v>77.612407199999993</v>
      </c>
      <c r="Y32" s="10">
        <f t="shared" si="11"/>
        <v>77.612407199999993</v>
      </c>
      <c r="Z32" s="10">
        <f t="shared" si="11"/>
        <v>77.612407199999993</v>
      </c>
      <c r="AA32" s="10">
        <f t="shared" si="11"/>
        <v>77.612407199999993</v>
      </c>
      <c r="AB32" s="10">
        <f t="shared" si="11"/>
        <v>77.612407199999993</v>
      </c>
      <c r="AC32" s="10">
        <f t="shared" si="11"/>
        <v>77.612407199999993</v>
      </c>
      <c r="AD32" s="10">
        <f t="shared" si="11"/>
        <v>77.612407199999993</v>
      </c>
      <c r="AE32" s="10">
        <f t="shared" si="11"/>
        <v>77.612407199999993</v>
      </c>
      <c r="AF32" s="10">
        <f t="shared" si="11"/>
        <v>77.612407199999993</v>
      </c>
      <c r="AG32" s="10">
        <f t="shared" si="11"/>
        <v>77.612407199999993</v>
      </c>
      <c r="AH32" s="10">
        <f t="shared" si="11"/>
        <v>77.612407199999993</v>
      </c>
      <c r="AI32" s="10">
        <f t="shared" si="11"/>
        <v>77.612407199999993</v>
      </c>
      <c r="AJ32" s="10">
        <f t="shared" si="11"/>
        <v>77.612407199999993</v>
      </c>
      <c r="AK32" s="10">
        <f t="shared" si="11"/>
        <v>77.612407199999993</v>
      </c>
      <c r="AL32" s="10">
        <f t="shared" si="11"/>
        <v>77.612407199999993</v>
      </c>
      <c r="AM32" s="10">
        <f t="shared" si="11"/>
        <v>77.612407199999993</v>
      </c>
      <c r="AN32" s="10">
        <f t="shared" si="11"/>
        <v>77.612407199999993</v>
      </c>
      <c r="AO32" s="10">
        <f t="shared" si="11"/>
        <v>77.612407199999993</v>
      </c>
      <c r="AP32" s="10">
        <f t="shared" si="11"/>
        <v>77.612407199999993</v>
      </c>
      <c r="AQ32" s="10">
        <f t="shared" si="11"/>
        <v>77.612407199999993</v>
      </c>
      <c r="AR32" s="10">
        <f t="shared" si="11"/>
        <v>77.612407199999993</v>
      </c>
      <c r="AS32" s="10">
        <f t="shared" si="11"/>
        <v>77.612407199999993</v>
      </c>
      <c r="AT32" s="10">
        <f t="shared" si="11"/>
        <v>77.612407199999993</v>
      </c>
      <c r="AU32" s="10">
        <f t="shared" si="11"/>
        <v>77.612407199999993</v>
      </c>
      <c r="AV32" s="10">
        <f t="shared" si="11"/>
        <v>77.612407199999993</v>
      </c>
      <c r="AW32" s="10">
        <f t="shared" si="11"/>
        <v>77.612407199999993</v>
      </c>
      <c r="AX32" s="10">
        <f t="shared" si="11"/>
        <v>77.612407199999993</v>
      </c>
      <c r="AY32" s="10">
        <f t="shared" si="11"/>
        <v>77.612407199999993</v>
      </c>
      <c r="AZ32" s="10">
        <f t="shared" si="11"/>
        <v>77.612407199999993</v>
      </c>
      <c r="BA32" s="10">
        <f t="shared" si="11"/>
        <v>77.612407199999993</v>
      </c>
      <c r="BB32" s="10">
        <f t="shared" si="11"/>
        <v>77.612407199999993</v>
      </c>
      <c r="BC32" s="10">
        <f t="shared" si="11"/>
        <v>77.612407199999993</v>
      </c>
      <c r="BD32" s="10">
        <f t="shared" si="11"/>
        <v>77.612407199999993</v>
      </c>
      <c r="BE32" s="10">
        <f t="shared" si="11"/>
        <v>77.612407199999993</v>
      </c>
      <c r="BF32" s="10">
        <f t="shared" si="11"/>
        <v>77.612407199999993</v>
      </c>
      <c r="BG32" s="10">
        <f t="shared" si="11"/>
        <v>77.612407199999993</v>
      </c>
      <c r="BH32" s="10">
        <f t="shared" si="11"/>
        <v>77.612407199999993</v>
      </c>
      <c r="BI32" s="10">
        <f t="shared" si="11"/>
        <v>77.612407199999993</v>
      </c>
      <c r="BJ32" s="10">
        <f t="shared" si="11"/>
        <v>77.612407199999993</v>
      </c>
      <c r="BK32" s="10">
        <f t="shared" si="11"/>
        <v>77.612407199999993</v>
      </c>
      <c r="BL32" s="10">
        <f t="shared" si="11"/>
        <v>77.612407199999993</v>
      </c>
      <c r="BM32" s="10">
        <f t="shared" si="11"/>
        <v>77.612407199999993</v>
      </c>
    </row>
    <row r="33" spans="1:71" s="23" customFormat="1" x14ac:dyDescent="0.35">
      <c r="A33" s="129"/>
      <c r="B33" s="23" t="s">
        <v>111</v>
      </c>
      <c r="C33" s="114"/>
      <c r="E33" s="5" t="e" cm="1">
        <f t="array" ref="E33">(#REF!*E31(#REF!*1000)+(#REF!*1000)*#REF!)/1000</f>
        <v>#REF!</v>
      </c>
      <c r="F33" s="5" t="e">
        <f>(#REF!*(#REF!*1000)+(#REF!*1000)*#REF!)/1000</f>
        <v>#REF!</v>
      </c>
      <c r="G33" s="5" t="e">
        <f>(#REF!*(#REF!*1000)+(#REF!*1000)*#REF!)/1000</f>
        <v>#REF!</v>
      </c>
      <c r="H33" s="5" t="e">
        <f>(#REF!*(#REF!*1000)+(#REF!*1000)*#REF!)/1000</f>
        <v>#REF!</v>
      </c>
      <c r="I33" s="5" t="e">
        <f>(#REF!*(#REF!*1000)+(#REF!*1000)*#REF!)/1000</f>
        <v>#REF!</v>
      </c>
      <c r="J33" s="5" t="e">
        <f>(#REF!*(#REF!*1000)+(#REF!*1000)*#REF!)/1000</f>
        <v>#REF!</v>
      </c>
      <c r="K33" s="5" t="e">
        <f>(#REF!*(#REF!*1000)+(#REF!*1000)*#REF!)/1000</f>
        <v>#REF!</v>
      </c>
      <c r="L33" s="5" t="e">
        <f>(#REF!*(#REF!*1000)+(#REF!*1000)*#REF!)/1000</f>
        <v>#REF!</v>
      </c>
      <c r="M33" s="5" t="e">
        <f>(#REF!*(#REF!*1000)+(#REF!*1000)*#REF!)/1000</f>
        <v>#REF!</v>
      </c>
      <c r="N33" s="5" t="e">
        <f>(#REF!*(#REF!*1000)+(#REF!*1000)*#REF!)/1000</f>
        <v>#REF!</v>
      </c>
      <c r="O33" s="5" t="e">
        <f>(#REF!*(#REF!*1000)+(#REF!*1000)*#REF!)/1000</f>
        <v>#REF!</v>
      </c>
      <c r="P33" s="5" t="e">
        <f>(#REF!*(#REF!*1000)+(#REF!*1000)*#REF!)/1000</f>
        <v>#REF!</v>
      </c>
      <c r="Q33" s="5" t="e">
        <f>(#REF!*(#REF!*1000)+(#REF!*1000)*#REF!)/1000</f>
        <v>#REF!</v>
      </c>
      <c r="R33" s="5" t="e">
        <f>(#REF!*(#REF!*1000)+(#REF!*1000)*#REF!)/1000</f>
        <v>#REF!</v>
      </c>
      <c r="S33" s="5" t="e">
        <f>(#REF!*(#REF!*1000)+(#REF!*1000)*#REF!)/1000</f>
        <v>#REF!</v>
      </c>
      <c r="T33" s="5" t="e">
        <f>(#REF!*(#REF!*1000)+(#REF!*1000)*#REF!)/1000</f>
        <v>#REF!</v>
      </c>
      <c r="U33" s="5" t="e">
        <f>(#REF!*(#REF!*1000)+(#REF!*1000)*#REF!)/1000</f>
        <v>#REF!</v>
      </c>
      <c r="V33" s="5" t="e">
        <f>(#REF!*(#REF!*1000)+(#REF!*1000)*#REF!)/1000</f>
        <v>#REF!</v>
      </c>
      <c r="W33" s="5" t="e">
        <f>(#REF!*(#REF!*1000)+(#REF!*1000)*#REF!)/1000</f>
        <v>#REF!</v>
      </c>
      <c r="X33" s="5" t="e">
        <f>(#REF!*(#REF!*1000)+(#REF!*1000)*#REF!)/1000</f>
        <v>#REF!</v>
      </c>
      <c r="Y33" s="5" t="e">
        <f>(#REF!*(#REF!*1000)+(#REF!*1000)*#REF!)/1000</f>
        <v>#REF!</v>
      </c>
      <c r="Z33" s="5" t="e">
        <f>(#REF!*(#REF!*1000)+(#REF!*1000)*#REF!)/1000</f>
        <v>#REF!</v>
      </c>
      <c r="AA33" s="5" t="e">
        <f>(#REF!*(#REF!*1000)+(#REF!*1000)*#REF!)/1000</f>
        <v>#REF!</v>
      </c>
      <c r="AB33" s="5" t="e">
        <f>(#REF!*(#REF!*1000)+(#REF!*1000)*#REF!)/1000</f>
        <v>#REF!</v>
      </c>
      <c r="AC33" s="5" t="e">
        <f>(#REF!*(#REF!*1000)+(#REF!*1000)*#REF!)/1000</f>
        <v>#REF!</v>
      </c>
      <c r="AD33" s="5" t="e">
        <f>(#REF!*(#REF!*1000)+(#REF!*1000)*#REF!)/1000</f>
        <v>#REF!</v>
      </c>
      <c r="AE33" s="5" t="e">
        <f>(#REF!*(#REF!*1000)+(#REF!*1000)*#REF!)/1000</f>
        <v>#REF!</v>
      </c>
      <c r="AF33" s="5" t="e">
        <f>(#REF!*(#REF!*1000)+(#REF!*1000)*#REF!)/1000</f>
        <v>#REF!</v>
      </c>
      <c r="AG33" s="5" t="e">
        <f>(#REF!*(#REF!*1000)+(#REF!*1000)*#REF!)/1000</f>
        <v>#REF!</v>
      </c>
      <c r="AH33" s="5" t="e">
        <f>(#REF!*(#REF!*1000)+(#REF!*1000)*#REF!)/1000</f>
        <v>#REF!</v>
      </c>
      <c r="AI33" s="5" t="e">
        <f>(#REF!*(#REF!*1000)+(#REF!*1000)*#REF!)/1000</f>
        <v>#REF!</v>
      </c>
      <c r="AJ33" s="5" t="e">
        <f>(#REF!*(#REF!*1000)+(#REF!*1000)*#REF!)/1000</f>
        <v>#REF!</v>
      </c>
      <c r="AK33" s="5" t="e">
        <f>(#REF!*(#REF!*1000)+(#REF!*1000)*#REF!)/1000</f>
        <v>#REF!</v>
      </c>
      <c r="AL33" s="5" t="e">
        <f>(#REF!*(#REF!*1000)+(#REF!*1000)*#REF!)/1000</f>
        <v>#REF!</v>
      </c>
      <c r="AM33" s="5" t="e">
        <f>(#REF!*(#REF!*1000)+(#REF!*1000)*#REF!)/1000</f>
        <v>#REF!</v>
      </c>
      <c r="AN33" s="5" t="e">
        <f>(#REF!*(#REF!*1000)+(#REF!*1000)*#REF!)/1000</f>
        <v>#REF!</v>
      </c>
      <c r="AO33" s="5" t="e">
        <f>(#REF!*(#REF!*1000)+(#REF!*1000)*#REF!)/1000</f>
        <v>#REF!</v>
      </c>
      <c r="AP33" s="5" t="e">
        <f>(#REF!*(#REF!*1000)+(#REF!*1000)*#REF!)/1000</f>
        <v>#REF!</v>
      </c>
      <c r="AQ33" s="5" t="e">
        <f>(#REF!*(#REF!*1000)+(#REF!*1000)*#REF!)/1000</f>
        <v>#REF!</v>
      </c>
      <c r="AR33" s="5" t="e">
        <f>(#REF!*(#REF!*1000)+(#REF!*1000)*#REF!)/1000</f>
        <v>#REF!</v>
      </c>
      <c r="AS33" s="5" t="e">
        <f>(#REF!*(#REF!*1000)+(#REF!*1000)*#REF!)/1000</f>
        <v>#REF!</v>
      </c>
      <c r="AT33" s="5" t="e">
        <f>(#REF!*(#REF!*1000)+(#REF!*1000)*#REF!)/1000</f>
        <v>#REF!</v>
      </c>
      <c r="AU33" s="5" t="e">
        <f>(#REF!*(#REF!*1000)+(#REF!*1000)*#REF!)/1000</f>
        <v>#REF!</v>
      </c>
      <c r="AV33" s="5" t="e">
        <f>(#REF!*(#REF!*1000)+(#REF!*1000)*#REF!)/1000</f>
        <v>#REF!</v>
      </c>
      <c r="AW33" s="5" t="e">
        <f>(#REF!*(#REF!*1000)+(#REF!*1000)*#REF!)/1000</f>
        <v>#REF!</v>
      </c>
      <c r="AX33" s="5" t="e">
        <f>(#REF!*(#REF!*1000)+(#REF!*1000)*#REF!)/1000</f>
        <v>#REF!</v>
      </c>
      <c r="AY33" s="5" t="e">
        <f>(#REF!*(#REF!*1000)+(#REF!*1000)*#REF!)/1000</f>
        <v>#REF!</v>
      </c>
      <c r="AZ33" s="5" t="e">
        <f>(#REF!*(#REF!*1000)+(#REF!*1000)*#REF!)/1000</f>
        <v>#REF!</v>
      </c>
      <c r="BA33" s="5" t="e">
        <f>(#REF!*(#REF!*1000)+(#REF!*1000)*#REF!)/1000</f>
        <v>#REF!</v>
      </c>
      <c r="BB33" s="5" t="e">
        <f>(#REF!*(#REF!*1000)+(#REF!*1000)*#REF!)/1000</f>
        <v>#REF!</v>
      </c>
      <c r="BC33" s="5" t="e">
        <f>(#REF!*(#REF!*1000)+(#REF!*1000)*#REF!)/1000</f>
        <v>#REF!</v>
      </c>
      <c r="BD33" s="5" t="e">
        <f>(#REF!*(#REF!*1000)+(#REF!*1000)*#REF!)/1000</f>
        <v>#REF!</v>
      </c>
      <c r="BE33" s="5" t="e">
        <f>(#REF!*(#REF!*1000)+(#REF!*1000)*#REF!)/1000</f>
        <v>#REF!</v>
      </c>
      <c r="BF33" s="5" t="e">
        <f>(#REF!*(#REF!*1000)+(#REF!*1000)*#REF!)/1000</f>
        <v>#REF!</v>
      </c>
      <c r="BG33" s="5" t="e">
        <f>(#REF!*(#REF!*1000)+(#REF!*1000)*#REF!)/1000</f>
        <v>#REF!</v>
      </c>
      <c r="BH33" s="5" t="e">
        <f>(#REF!*(#REF!*1000)+(#REF!*1000)*#REF!)/1000</f>
        <v>#REF!</v>
      </c>
      <c r="BI33" s="5" t="e">
        <f>(#REF!*(#REF!*1000)+(#REF!*1000)*#REF!)/1000</f>
        <v>#REF!</v>
      </c>
      <c r="BJ33" s="5" t="e">
        <f>(#REF!*(#REF!*1000)+(#REF!*1000)*#REF!)/1000</f>
        <v>#REF!</v>
      </c>
      <c r="BK33" s="5" t="e">
        <f>(#REF!*(#REF!*1000)+(#REF!*1000)*#REF!)/1000</f>
        <v>#REF!</v>
      </c>
      <c r="BL33" s="5" t="e">
        <f>(#REF!*(#REF!*1000)+(#REF!*1000)*#REF!)/1000</f>
        <v>#REF!</v>
      </c>
      <c r="BM33" s="5" t="e">
        <f>(#REF!*(#REF!*1000)+(#REF!*1000)*#REF!)/1000</f>
        <v>#REF!</v>
      </c>
    </row>
    <row r="34" spans="1:71" s="5" customFormat="1" x14ac:dyDescent="0.35">
      <c r="A34" s="113"/>
      <c r="B34" s="22" t="s">
        <v>93</v>
      </c>
      <c r="C34" s="110"/>
      <c r="D34" s="34"/>
      <c r="E34" s="22"/>
      <c r="F34" s="23" t="e">
        <f>+#REF!+#REF!</f>
        <v>#REF!</v>
      </c>
      <c r="G34" s="23" t="e">
        <f>IF(G7&gt;0,#REF!+ F34, 0)</f>
        <v>#REF!</v>
      </c>
      <c r="H34" s="23" t="e">
        <f>IF(H7&gt;0,#REF!+ G34, 0)</f>
        <v>#REF!</v>
      </c>
      <c r="I34" s="23" t="e">
        <f>IF(I7&gt;0,#REF!+ H34, 0)</f>
        <v>#REF!</v>
      </c>
      <c r="J34" s="23" t="e">
        <f>IF(J7&gt;0,#REF!+ I34, 0)</f>
        <v>#REF!</v>
      </c>
      <c r="K34" s="23" t="e">
        <f>IF(K7&gt;0,#REF!+ J34, 0)</f>
        <v>#REF!</v>
      </c>
      <c r="L34" s="23" t="e">
        <f>IF(L7&gt;0,#REF!+ K34, 0)</f>
        <v>#REF!</v>
      </c>
      <c r="M34" s="23" t="e">
        <f>IF(M7&gt;0,#REF!+ L34, 0)</f>
        <v>#REF!</v>
      </c>
      <c r="N34" s="23" t="e">
        <f>IF(N7&gt;0,#REF!+ M34, 0)</f>
        <v>#REF!</v>
      </c>
      <c r="O34" s="23" t="e">
        <f>IF(O7&gt;0,#REF!+ N34, 0)</f>
        <v>#REF!</v>
      </c>
      <c r="P34" s="23" t="e">
        <f>IF(P7&gt;0,#REF!+ O34, 0)</f>
        <v>#REF!</v>
      </c>
      <c r="Q34" s="23" t="e">
        <f>IF(Q7&gt;0,#REF!+ P34, 0)</f>
        <v>#REF!</v>
      </c>
      <c r="R34" s="23" t="e">
        <f>IF(R7&gt;0,#REF!+ Q34, 0)</f>
        <v>#REF!</v>
      </c>
      <c r="S34" s="23" t="e">
        <f>IF(S7&gt;0,#REF!+ R34, 0)</f>
        <v>#REF!</v>
      </c>
      <c r="T34" s="23" t="e">
        <f>IF(T7&gt;0,#REF!+ S34, 0)</f>
        <v>#REF!</v>
      </c>
      <c r="U34" s="23" t="e">
        <f>IF(U7&gt;0,#REF!+ T34, 0)</f>
        <v>#REF!</v>
      </c>
      <c r="V34" s="23" t="e">
        <f>IF(V7&gt;0,#REF!+ U34, 0)</f>
        <v>#REF!</v>
      </c>
      <c r="W34" s="23" t="e">
        <f>IF(W7&gt;0,#REF!+ V34, 0)</f>
        <v>#REF!</v>
      </c>
      <c r="X34" s="23" t="e">
        <f>IF(X7&gt;0,#REF!+ W34, 0)</f>
        <v>#REF!</v>
      </c>
      <c r="Y34" s="23" t="e">
        <f>IF(Y7&gt;0,#REF!+ X34, 0)</f>
        <v>#REF!</v>
      </c>
      <c r="Z34" s="23" t="e">
        <f>IF(Z7&gt;0,#REF!+ Y34, 0)</f>
        <v>#REF!</v>
      </c>
      <c r="AA34" s="23" t="e">
        <f>IF(AA7&gt;0,#REF!+ Z34, 0)</f>
        <v>#REF!</v>
      </c>
      <c r="AB34" s="23" t="e">
        <f>IF(AB7&gt;0,#REF!+ AA34, 0)</f>
        <v>#REF!</v>
      </c>
      <c r="AC34" s="23" t="e">
        <f>IF(AC7&gt;0,#REF!+ AB34, 0)</f>
        <v>#REF!</v>
      </c>
      <c r="AD34" s="23" t="e">
        <f>IF(AD7&gt;0,#REF!+ AC34, 0)</f>
        <v>#REF!</v>
      </c>
      <c r="AE34" s="23" t="e">
        <f>IF(AE7&gt;0,#REF!+ AD34, 0)</f>
        <v>#REF!</v>
      </c>
      <c r="AF34" s="23" t="e">
        <f>IF(AF7&gt;0,#REF!+ AE34, 0)</f>
        <v>#REF!</v>
      </c>
      <c r="AG34" s="23" t="e">
        <f>IF(AG7&gt;0,#REF!+ AF34, 0)</f>
        <v>#REF!</v>
      </c>
      <c r="AH34" s="23" t="e">
        <f>IF(AH7&gt;0,#REF!+ AG34, 0)</f>
        <v>#REF!</v>
      </c>
      <c r="AI34" s="23" t="e">
        <f>IF(AI7&gt;0,#REF!+ AH34, 0)</f>
        <v>#REF!</v>
      </c>
      <c r="AJ34" s="23" t="e">
        <f>IF(AJ7&gt;0,#REF!+ AI34, 0)</f>
        <v>#REF!</v>
      </c>
      <c r="AK34" s="23" t="e">
        <f>IF(AK7&gt;0,#REF!+ AJ34, 0)</f>
        <v>#REF!</v>
      </c>
      <c r="AL34" s="23" t="e">
        <f>IF(AL7&gt;0,#REF!+ AK34, 0)</f>
        <v>#REF!</v>
      </c>
      <c r="AM34" s="23" t="e">
        <f>IF(AM7&gt;0,#REF!+ AL34, 0)</f>
        <v>#REF!</v>
      </c>
      <c r="AN34" s="23" t="e">
        <f>IF(AN7&gt;0,#REF!+ AM34, 0)</f>
        <v>#REF!</v>
      </c>
      <c r="AO34" s="23" t="e">
        <f>IF(AO7&gt;0,#REF!+ AN34, 0)</f>
        <v>#REF!</v>
      </c>
      <c r="AP34" s="23" t="e">
        <f>IF(AP7&gt;0,#REF!+ AO34, 0)</f>
        <v>#REF!</v>
      </c>
      <c r="AQ34" s="23" t="e">
        <f>IF(AQ7&gt;0,#REF!+ AP34, 0)</f>
        <v>#REF!</v>
      </c>
      <c r="AR34" s="23" t="e">
        <f>IF(AR7&gt;0,#REF!+ AQ34, 0)</f>
        <v>#REF!</v>
      </c>
      <c r="AS34" s="23" t="e">
        <f>IF(AS7&gt;0,#REF!+ AR34, 0)</f>
        <v>#REF!</v>
      </c>
      <c r="AT34" s="23" t="e">
        <f>IF(AT7&gt;0,#REF!+ AS34, 0)</f>
        <v>#REF!</v>
      </c>
      <c r="AU34" s="23" t="e">
        <f>IF(AU7&gt;0,#REF!+ AT34, 0)</f>
        <v>#REF!</v>
      </c>
      <c r="AV34" s="23" t="e">
        <f>IF(AV7&gt;0,#REF!+ AU34, 0)</f>
        <v>#REF!</v>
      </c>
      <c r="AW34" s="23" t="e">
        <f>IF(AW7&gt;0,#REF!+ AV34, 0)</f>
        <v>#REF!</v>
      </c>
      <c r="AX34" s="23" t="e">
        <f>IF(AX7&gt;0,#REF!+ AW34, 0)</f>
        <v>#REF!</v>
      </c>
      <c r="AY34" s="23" t="e">
        <f>IF(AY7&gt;0,#REF!+ AX34, 0)</f>
        <v>#REF!</v>
      </c>
      <c r="AZ34" s="23" t="e">
        <f>IF(AZ7&gt;0,#REF!+ AY34, 0)</f>
        <v>#REF!</v>
      </c>
      <c r="BA34" s="23" t="e">
        <f>IF(BA7&gt;0,#REF!+ AZ34, 0)</f>
        <v>#REF!</v>
      </c>
      <c r="BB34" s="23" t="e">
        <f>IF(BB7&gt;0,#REF!+ BA34, 0)</f>
        <v>#REF!</v>
      </c>
      <c r="BC34" s="23" t="e">
        <f>IF(BC7&gt;0,#REF!+ BB34, 0)</f>
        <v>#REF!</v>
      </c>
      <c r="BD34" s="23" t="e">
        <f>IF(BD7&gt;0,#REF!+ BC34, 0)</f>
        <v>#REF!</v>
      </c>
      <c r="BE34" s="23" t="e">
        <f>IF(BE7&gt;0,#REF!+ BD34, 0)</f>
        <v>#REF!</v>
      </c>
      <c r="BF34" s="23" t="e">
        <f>IF(BF7&gt;0,#REF!+ BE34, 0)</f>
        <v>#REF!</v>
      </c>
      <c r="BG34" s="23" t="e">
        <f>IF(BG7&gt;0,#REF!+ BF34, 0)</f>
        <v>#REF!</v>
      </c>
      <c r="BH34" s="23" t="e">
        <f>IF(BH7&gt;0,#REF!+ BG34, 0)</f>
        <v>#REF!</v>
      </c>
      <c r="BI34" s="23" t="e">
        <f>IF(BI7&gt;0,#REF!+ BH34, 0)</f>
        <v>#REF!</v>
      </c>
      <c r="BJ34" s="23" t="e">
        <f>IF(BJ7&gt;0,#REF!+ BI34, 0)</f>
        <v>#REF!</v>
      </c>
      <c r="BK34" s="23" t="e">
        <f>IF(BK7&gt;0,#REF!+ BJ34, 0)</f>
        <v>#REF!</v>
      </c>
      <c r="BL34" s="23" t="e">
        <f>IF(BL7&gt;0,#REF!+ BK34, 0)</f>
        <v>#REF!</v>
      </c>
      <c r="BM34" s="23" t="e">
        <f>IF(BM7&gt;0,#REF!+ BL34, 0)</f>
        <v>#REF!</v>
      </c>
      <c r="BN34" s="23"/>
    </row>
    <row r="35" spans="1:71" s="23" customFormat="1" x14ac:dyDescent="0.35">
      <c r="A35" s="129"/>
      <c r="C35" s="103"/>
    </row>
    <row r="36" spans="1:71" s="24" customFormat="1" ht="11.25" x14ac:dyDescent="0.3">
      <c r="A36" s="128"/>
      <c r="B36" s="24" t="s">
        <v>112</v>
      </c>
      <c r="C36" s="103">
        <f>SUM(E36:BM36)</f>
        <v>2048441</v>
      </c>
      <c r="E36" s="24">
        <f>E27+E28+E29+E57</f>
        <v>33581</v>
      </c>
      <c r="F36" s="24">
        <f t="shared" ref="F36:BM36" si="12">F27+F28+F29+F57</f>
        <v>33581</v>
      </c>
      <c r="G36" s="24">
        <f t="shared" si="12"/>
        <v>33581</v>
      </c>
      <c r="H36" s="24">
        <f t="shared" si="12"/>
        <v>33581</v>
      </c>
      <c r="I36" s="24">
        <f t="shared" si="12"/>
        <v>33581</v>
      </c>
      <c r="J36" s="24">
        <f t="shared" si="12"/>
        <v>33581</v>
      </c>
      <c r="K36" s="24">
        <f t="shared" si="12"/>
        <v>33581</v>
      </c>
      <c r="L36" s="24">
        <f t="shared" si="12"/>
        <v>33581</v>
      </c>
      <c r="M36" s="24">
        <f t="shared" si="12"/>
        <v>33581</v>
      </c>
      <c r="N36" s="24">
        <f t="shared" si="12"/>
        <v>33581</v>
      </c>
      <c r="O36" s="24">
        <f t="shared" si="12"/>
        <v>33581</v>
      </c>
      <c r="P36" s="24">
        <f t="shared" si="12"/>
        <v>33581</v>
      </c>
      <c r="Q36" s="24">
        <f t="shared" si="12"/>
        <v>33581</v>
      </c>
      <c r="R36" s="24">
        <f t="shared" si="12"/>
        <v>33581</v>
      </c>
      <c r="S36" s="24">
        <f t="shared" si="12"/>
        <v>33581</v>
      </c>
      <c r="T36" s="24">
        <f t="shared" si="12"/>
        <v>33581</v>
      </c>
      <c r="U36" s="24">
        <f t="shared" si="12"/>
        <v>33581</v>
      </c>
      <c r="V36" s="24">
        <f t="shared" si="12"/>
        <v>33581</v>
      </c>
      <c r="W36" s="24">
        <f t="shared" si="12"/>
        <v>33581</v>
      </c>
      <c r="X36" s="24">
        <f t="shared" si="12"/>
        <v>33581</v>
      </c>
      <c r="Y36" s="24">
        <f t="shared" si="12"/>
        <v>33581</v>
      </c>
      <c r="Z36" s="24">
        <f t="shared" si="12"/>
        <v>33581</v>
      </c>
      <c r="AA36" s="24">
        <f t="shared" si="12"/>
        <v>33581</v>
      </c>
      <c r="AB36" s="24">
        <f t="shared" si="12"/>
        <v>33581</v>
      </c>
      <c r="AC36" s="24">
        <f t="shared" si="12"/>
        <v>33581</v>
      </c>
      <c r="AD36" s="24">
        <f t="shared" si="12"/>
        <v>33581</v>
      </c>
      <c r="AE36" s="24">
        <f t="shared" si="12"/>
        <v>33581</v>
      </c>
      <c r="AF36" s="24">
        <f t="shared" si="12"/>
        <v>33581</v>
      </c>
      <c r="AG36" s="24">
        <f t="shared" si="12"/>
        <v>33581</v>
      </c>
      <c r="AH36" s="24">
        <f t="shared" si="12"/>
        <v>33581</v>
      </c>
      <c r="AI36" s="24">
        <f t="shared" si="12"/>
        <v>33581</v>
      </c>
      <c r="AJ36" s="24">
        <f t="shared" si="12"/>
        <v>33581</v>
      </c>
      <c r="AK36" s="24">
        <f t="shared" si="12"/>
        <v>33581</v>
      </c>
      <c r="AL36" s="24">
        <f t="shared" si="12"/>
        <v>33581</v>
      </c>
      <c r="AM36" s="24">
        <f t="shared" si="12"/>
        <v>33581</v>
      </c>
      <c r="AN36" s="24">
        <f t="shared" si="12"/>
        <v>33581</v>
      </c>
      <c r="AO36" s="24">
        <f t="shared" si="12"/>
        <v>33581</v>
      </c>
      <c r="AP36" s="24">
        <f t="shared" si="12"/>
        <v>33581</v>
      </c>
      <c r="AQ36" s="24">
        <f t="shared" si="12"/>
        <v>33581</v>
      </c>
      <c r="AR36" s="24">
        <f t="shared" si="12"/>
        <v>33581</v>
      </c>
      <c r="AS36" s="24">
        <f t="shared" si="12"/>
        <v>33581</v>
      </c>
      <c r="AT36" s="24">
        <f t="shared" si="12"/>
        <v>33581</v>
      </c>
      <c r="AU36" s="24">
        <f t="shared" si="12"/>
        <v>33581</v>
      </c>
      <c r="AV36" s="24">
        <f t="shared" si="12"/>
        <v>33581</v>
      </c>
      <c r="AW36" s="24">
        <f t="shared" si="12"/>
        <v>33581</v>
      </c>
      <c r="AX36" s="24">
        <f t="shared" si="12"/>
        <v>33581</v>
      </c>
      <c r="AY36" s="24">
        <f t="shared" si="12"/>
        <v>33581</v>
      </c>
      <c r="AZ36" s="24">
        <f t="shared" si="12"/>
        <v>33581</v>
      </c>
      <c r="BA36" s="24">
        <f t="shared" si="12"/>
        <v>33581</v>
      </c>
      <c r="BB36" s="24">
        <f t="shared" si="12"/>
        <v>33581</v>
      </c>
      <c r="BC36" s="24">
        <f t="shared" si="12"/>
        <v>33581</v>
      </c>
      <c r="BD36" s="24">
        <f t="shared" si="12"/>
        <v>33581</v>
      </c>
      <c r="BE36" s="24">
        <f t="shared" si="12"/>
        <v>33581</v>
      </c>
      <c r="BF36" s="24">
        <f t="shared" si="12"/>
        <v>33581</v>
      </c>
      <c r="BG36" s="24">
        <f t="shared" si="12"/>
        <v>33581</v>
      </c>
      <c r="BH36" s="24">
        <f t="shared" si="12"/>
        <v>33581</v>
      </c>
      <c r="BI36" s="24">
        <f t="shared" si="12"/>
        <v>33581</v>
      </c>
      <c r="BJ36" s="24">
        <f t="shared" si="12"/>
        <v>33581</v>
      </c>
      <c r="BK36" s="24">
        <f t="shared" si="12"/>
        <v>33581</v>
      </c>
      <c r="BL36" s="24">
        <f t="shared" si="12"/>
        <v>33581</v>
      </c>
      <c r="BM36" s="24">
        <f t="shared" si="12"/>
        <v>33581</v>
      </c>
    </row>
    <row r="37" spans="1:71" x14ac:dyDescent="0.35">
      <c r="B37" s="4" t="s">
        <v>113</v>
      </c>
      <c r="C37" s="103"/>
      <c r="D37" s="5"/>
      <c r="E37" s="5">
        <f>E36</f>
        <v>33581</v>
      </c>
      <c r="F37" s="5">
        <f>F36+E37</f>
        <v>67162</v>
      </c>
      <c r="G37" s="5">
        <f t="shared" ref="G37:BM37" si="13">G36+F37</f>
        <v>100743</v>
      </c>
      <c r="H37" s="5">
        <f t="shared" si="13"/>
        <v>134324</v>
      </c>
      <c r="I37" s="5">
        <f t="shared" si="13"/>
        <v>167905</v>
      </c>
      <c r="J37" s="5">
        <f t="shared" si="13"/>
        <v>201486</v>
      </c>
      <c r="K37" s="5">
        <f t="shared" si="13"/>
        <v>235067</v>
      </c>
      <c r="L37" s="5">
        <f t="shared" si="13"/>
        <v>268648</v>
      </c>
      <c r="M37" s="5">
        <f t="shared" si="13"/>
        <v>302229</v>
      </c>
      <c r="N37" s="5">
        <f t="shared" si="13"/>
        <v>335810</v>
      </c>
      <c r="O37" s="5">
        <f t="shared" si="13"/>
        <v>369391</v>
      </c>
      <c r="P37" s="5">
        <f t="shared" si="13"/>
        <v>402972</v>
      </c>
      <c r="Q37" s="5">
        <f t="shared" si="13"/>
        <v>436553</v>
      </c>
      <c r="R37" s="5">
        <f t="shared" si="13"/>
        <v>470134</v>
      </c>
      <c r="S37" s="5">
        <f t="shared" si="13"/>
        <v>503715</v>
      </c>
      <c r="T37" s="5">
        <f t="shared" si="13"/>
        <v>537296</v>
      </c>
      <c r="U37" s="5">
        <f t="shared" si="13"/>
        <v>570877</v>
      </c>
      <c r="V37" s="5">
        <f t="shared" si="13"/>
        <v>604458</v>
      </c>
      <c r="W37" s="5">
        <f t="shared" si="13"/>
        <v>638039</v>
      </c>
      <c r="X37" s="5">
        <f t="shared" si="13"/>
        <v>671620</v>
      </c>
      <c r="Y37" s="5">
        <f t="shared" si="13"/>
        <v>705201</v>
      </c>
      <c r="Z37" s="5">
        <f t="shared" si="13"/>
        <v>738782</v>
      </c>
      <c r="AA37" s="5">
        <f t="shared" si="13"/>
        <v>772363</v>
      </c>
      <c r="AB37" s="5">
        <f t="shared" si="13"/>
        <v>805944</v>
      </c>
      <c r="AC37" s="5">
        <f t="shared" si="13"/>
        <v>839525</v>
      </c>
      <c r="AD37" s="5">
        <f t="shared" si="13"/>
        <v>873106</v>
      </c>
      <c r="AE37" s="5">
        <f t="shared" si="13"/>
        <v>906687</v>
      </c>
      <c r="AF37" s="5">
        <f t="shared" si="13"/>
        <v>940268</v>
      </c>
      <c r="AG37" s="5">
        <f t="shared" si="13"/>
        <v>973849</v>
      </c>
      <c r="AH37" s="5">
        <f t="shared" si="13"/>
        <v>1007430</v>
      </c>
      <c r="AI37" s="5">
        <f t="shared" si="13"/>
        <v>1041011</v>
      </c>
      <c r="AJ37" s="5">
        <f t="shared" si="13"/>
        <v>1074592</v>
      </c>
      <c r="AK37" s="5">
        <f t="shared" si="13"/>
        <v>1108173</v>
      </c>
      <c r="AL37" s="5">
        <f t="shared" si="13"/>
        <v>1141754</v>
      </c>
      <c r="AM37" s="5">
        <f t="shared" si="13"/>
        <v>1175335</v>
      </c>
      <c r="AN37" s="5">
        <f t="shared" si="13"/>
        <v>1208916</v>
      </c>
      <c r="AO37" s="5">
        <f t="shared" si="13"/>
        <v>1242497</v>
      </c>
      <c r="AP37" s="5">
        <f t="shared" si="13"/>
        <v>1276078</v>
      </c>
      <c r="AQ37" s="5">
        <f t="shared" si="13"/>
        <v>1309659</v>
      </c>
      <c r="AR37" s="5">
        <f t="shared" si="13"/>
        <v>1343240</v>
      </c>
      <c r="AS37" s="5">
        <f t="shared" si="13"/>
        <v>1376821</v>
      </c>
      <c r="AT37" s="5">
        <f t="shared" si="13"/>
        <v>1410402</v>
      </c>
      <c r="AU37" s="5">
        <f t="shared" si="13"/>
        <v>1443983</v>
      </c>
      <c r="AV37" s="5">
        <f t="shared" si="13"/>
        <v>1477564</v>
      </c>
      <c r="AW37" s="5">
        <f t="shared" si="13"/>
        <v>1511145</v>
      </c>
      <c r="AX37" s="5">
        <f t="shared" si="13"/>
        <v>1544726</v>
      </c>
      <c r="AY37" s="5">
        <f t="shared" si="13"/>
        <v>1578307</v>
      </c>
      <c r="AZ37" s="5">
        <f t="shared" si="13"/>
        <v>1611888</v>
      </c>
      <c r="BA37" s="5">
        <f t="shared" si="13"/>
        <v>1645469</v>
      </c>
      <c r="BB37" s="5">
        <f t="shared" si="13"/>
        <v>1679050</v>
      </c>
      <c r="BC37" s="5">
        <f t="shared" si="13"/>
        <v>1712631</v>
      </c>
      <c r="BD37" s="5">
        <f t="shared" si="13"/>
        <v>1746212</v>
      </c>
      <c r="BE37" s="5">
        <f t="shared" si="13"/>
        <v>1779793</v>
      </c>
      <c r="BF37" s="5">
        <f t="shared" si="13"/>
        <v>1813374</v>
      </c>
      <c r="BG37" s="5">
        <f t="shared" si="13"/>
        <v>1846955</v>
      </c>
      <c r="BH37" s="5">
        <f t="shared" si="13"/>
        <v>1880536</v>
      </c>
      <c r="BI37" s="5">
        <f t="shared" si="13"/>
        <v>1914117</v>
      </c>
      <c r="BJ37" s="5">
        <f t="shared" si="13"/>
        <v>1947698</v>
      </c>
      <c r="BK37" s="5">
        <f t="shared" si="13"/>
        <v>1981279</v>
      </c>
      <c r="BL37" s="5">
        <f t="shared" si="13"/>
        <v>2014860</v>
      </c>
      <c r="BM37" s="5">
        <f t="shared" si="13"/>
        <v>2048441</v>
      </c>
      <c r="BN37" s="5"/>
      <c r="BO37" s="5"/>
      <c r="BP37" s="5"/>
      <c r="BQ37" s="5"/>
      <c r="BR37" s="5"/>
      <c r="BS37" s="5"/>
    </row>
    <row r="38" spans="1:71" s="23" customFormat="1" x14ac:dyDescent="0.35">
      <c r="A38" s="129"/>
      <c r="B38" s="34"/>
      <c r="C38" s="103"/>
      <c r="D38" s="34"/>
    </row>
    <row r="39" spans="1:71" s="28" customFormat="1" x14ac:dyDescent="0.35">
      <c r="A39" s="4"/>
      <c r="B39" s="31" t="s">
        <v>114</v>
      </c>
      <c r="C39" s="106"/>
      <c r="D39" s="30"/>
      <c r="E39" s="32"/>
      <c r="F39" s="30"/>
      <c r="G39" s="30"/>
      <c r="H39" s="30"/>
      <c r="I39" s="30"/>
    </row>
    <row r="40" spans="1:71" x14ac:dyDescent="0.35">
      <c r="B40" s="47" t="s">
        <v>115</v>
      </c>
      <c r="C40" s="103">
        <f t="shared" ref="C40" si="14">SUM(E40:BM40)</f>
        <v>136560.69999999992</v>
      </c>
      <c r="E40" s="5">
        <f>HLOOKUP($F$5, Scenarios!$G$7:$AD$27, MATCH($B$40, Scenarios!$C$7:$C$28, FALSE), FALSE)</f>
        <v>2238.6999999999998</v>
      </c>
      <c r="F40" s="5">
        <f>E40*(1+Scenarios!$Q$32)</f>
        <v>2238.6999999999998</v>
      </c>
      <c r="G40" s="5">
        <f>F40*(1+Scenarios!$Q$32)</f>
        <v>2238.6999999999998</v>
      </c>
      <c r="H40" s="5">
        <f>G40*(1+Scenarios!$Q$32)</f>
        <v>2238.6999999999998</v>
      </c>
      <c r="I40" s="5">
        <f>H40*(1+Scenarios!$Q$32)</f>
        <v>2238.6999999999998</v>
      </c>
      <c r="J40" s="5">
        <f>I40*(1+Scenarios!$Q$32)</f>
        <v>2238.6999999999998</v>
      </c>
      <c r="K40" s="5">
        <f>J40*(1+Scenarios!$Q$32)</f>
        <v>2238.6999999999998</v>
      </c>
      <c r="L40" s="5">
        <f>K40*(1+Scenarios!$Q$32)</f>
        <v>2238.6999999999998</v>
      </c>
      <c r="M40" s="5">
        <f>L40*(1+Scenarios!$Q$32)</f>
        <v>2238.6999999999998</v>
      </c>
      <c r="N40" s="5">
        <f>M40*(1+Scenarios!$Q$32)</f>
        <v>2238.6999999999998</v>
      </c>
      <c r="O40" s="5">
        <f>N40*(1+Scenarios!$Q$32)</f>
        <v>2238.6999999999998</v>
      </c>
      <c r="P40" s="5">
        <f>O40*(1+Scenarios!$Q$32)</f>
        <v>2238.6999999999998</v>
      </c>
      <c r="Q40" s="5">
        <f>P40*(1+Scenarios!$Q$32)</f>
        <v>2238.6999999999998</v>
      </c>
      <c r="R40" s="5">
        <f>Q40*(1+Scenarios!$Q$32)</f>
        <v>2238.6999999999998</v>
      </c>
      <c r="S40" s="5">
        <f>R40*(1+Scenarios!$Q$32)</f>
        <v>2238.6999999999998</v>
      </c>
      <c r="T40" s="5">
        <f>S40*(1+Scenarios!$Q$32)</f>
        <v>2238.6999999999998</v>
      </c>
      <c r="U40" s="5">
        <f>T40*(1+Scenarios!$Q$32)</f>
        <v>2238.6999999999998</v>
      </c>
      <c r="V40" s="5">
        <f>U40*(1+Scenarios!$Q$32)</f>
        <v>2238.6999999999998</v>
      </c>
      <c r="W40" s="5">
        <f>V40*(1+Scenarios!$Q$32)</f>
        <v>2238.6999999999998</v>
      </c>
      <c r="X40" s="5">
        <f>W40*(1+Scenarios!$Q$32)</f>
        <v>2238.6999999999998</v>
      </c>
      <c r="Y40" s="5">
        <f>X40*(1+Scenarios!$Q$32)</f>
        <v>2238.6999999999998</v>
      </c>
      <c r="Z40" s="5">
        <f>Y40*(1+Scenarios!$Q$32)</f>
        <v>2238.6999999999998</v>
      </c>
      <c r="AA40" s="5">
        <f>Z40*(1+Scenarios!$Q$32)</f>
        <v>2238.6999999999998</v>
      </c>
      <c r="AB40" s="5">
        <f>AA40*(1+Scenarios!$Q$32)</f>
        <v>2238.6999999999998</v>
      </c>
      <c r="AC40" s="5">
        <f>AB40*(1+Scenarios!$Q$32)</f>
        <v>2238.6999999999998</v>
      </c>
      <c r="AD40" s="5">
        <f>AC40*(1+Scenarios!$Q$32)</f>
        <v>2238.6999999999998</v>
      </c>
      <c r="AE40" s="5">
        <f>AD40*(1+Scenarios!$Q$32)</f>
        <v>2238.6999999999998</v>
      </c>
      <c r="AF40" s="5">
        <f>AE40*(1+Scenarios!$Q$32)</f>
        <v>2238.6999999999998</v>
      </c>
      <c r="AG40" s="5">
        <f>AF40*(1+Scenarios!$Q$32)</f>
        <v>2238.6999999999998</v>
      </c>
      <c r="AH40" s="5">
        <f>AG40*(1+Scenarios!$Q$32)</f>
        <v>2238.6999999999998</v>
      </c>
      <c r="AI40" s="5">
        <f>AH40*(1+Scenarios!$Q$32)</f>
        <v>2238.6999999999998</v>
      </c>
      <c r="AJ40" s="5">
        <f>AI40*(1+Scenarios!$Q$32)</f>
        <v>2238.6999999999998</v>
      </c>
      <c r="AK40" s="5">
        <f>AJ40*(1+Scenarios!$Q$32)</f>
        <v>2238.6999999999998</v>
      </c>
      <c r="AL40" s="5">
        <f>AK40*(1+Scenarios!$Q$32)</f>
        <v>2238.6999999999998</v>
      </c>
      <c r="AM40" s="5">
        <f>AL40*(1+Scenarios!$Q$32)</f>
        <v>2238.6999999999998</v>
      </c>
      <c r="AN40" s="5">
        <f>AM40*(1+Scenarios!$Q$32)</f>
        <v>2238.6999999999998</v>
      </c>
      <c r="AO40" s="5">
        <f>AN40*(1+Scenarios!$Q$32)</f>
        <v>2238.6999999999998</v>
      </c>
      <c r="AP40" s="5">
        <f>AO40*(1+Scenarios!$Q$32)</f>
        <v>2238.6999999999998</v>
      </c>
      <c r="AQ40" s="5">
        <f>AP40*(1+Scenarios!$Q$32)</f>
        <v>2238.6999999999998</v>
      </c>
      <c r="AR40" s="5">
        <f>AQ40*(1+Scenarios!$Q$32)</f>
        <v>2238.6999999999998</v>
      </c>
      <c r="AS40" s="5">
        <f>AR40*(1+Scenarios!$Q$32)</f>
        <v>2238.6999999999998</v>
      </c>
      <c r="AT40" s="5">
        <f>AS40*(1+Scenarios!$Q$32)</f>
        <v>2238.6999999999998</v>
      </c>
      <c r="AU40" s="5">
        <f>AT40*(1+Scenarios!$Q$32)</f>
        <v>2238.6999999999998</v>
      </c>
      <c r="AV40" s="5">
        <f>AU40*(1+Scenarios!$Q$32)</f>
        <v>2238.6999999999998</v>
      </c>
      <c r="AW40" s="5">
        <f>AV40*(1+Scenarios!$Q$32)</f>
        <v>2238.6999999999998</v>
      </c>
      <c r="AX40" s="5">
        <f>AW40*(1+Scenarios!$Q$32)</f>
        <v>2238.6999999999998</v>
      </c>
      <c r="AY40" s="5">
        <f>AX40*(1+Scenarios!$Q$32)</f>
        <v>2238.6999999999998</v>
      </c>
      <c r="AZ40" s="5">
        <f>AY40*(1+Scenarios!$Q$32)</f>
        <v>2238.6999999999998</v>
      </c>
      <c r="BA40" s="5">
        <f>AZ40*(1+Scenarios!$Q$32)</f>
        <v>2238.6999999999998</v>
      </c>
      <c r="BB40" s="5">
        <f>BA40*(1+Scenarios!$Q$32)</f>
        <v>2238.6999999999998</v>
      </c>
      <c r="BC40" s="5">
        <f>BB40*(1+Scenarios!$Q$32)</f>
        <v>2238.6999999999998</v>
      </c>
      <c r="BD40" s="5">
        <f>BC40*(1+Scenarios!$Q$32)</f>
        <v>2238.6999999999998</v>
      </c>
      <c r="BE40" s="5">
        <f>BD40*(1+Scenarios!$Q$32)</f>
        <v>2238.6999999999998</v>
      </c>
      <c r="BF40" s="5">
        <f>BE40*(1+Scenarios!$Q$32)</f>
        <v>2238.6999999999998</v>
      </c>
      <c r="BG40" s="5">
        <f>BF40*(1+Scenarios!$Q$32)</f>
        <v>2238.6999999999998</v>
      </c>
      <c r="BH40" s="5">
        <f>BG40*(1+Scenarios!$Q$32)</f>
        <v>2238.6999999999998</v>
      </c>
      <c r="BI40" s="5">
        <f>BH40*(1+Scenarios!$Q$32)</f>
        <v>2238.6999999999998</v>
      </c>
      <c r="BJ40" s="5">
        <f>BI40*(1+Scenarios!$Q$32)</f>
        <v>2238.6999999999998</v>
      </c>
      <c r="BK40" s="5">
        <f>BJ40*(1+Scenarios!$Q$32)</f>
        <v>2238.6999999999998</v>
      </c>
      <c r="BL40" s="5">
        <f>BK40*(1+Scenarios!$Q$32)</f>
        <v>2238.6999999999998</v>
      </c>
      <c r="BM40" s="5">
        <f>BL40*(1+Scenarios!$Q$32)</f>
        <v>2238.6999999999998</v>
      </c>
      <c r="BN40" s="23"/>
      <c r="BO40" s="23"/>
      <c r="BP40" s="23"/>
      <c r="BQ40" s="23"/>
      <c r="BR40" s="23"/>
      <c r="BS40" s="23"/>
    </row>
    <row r="41" spans="1:71" x14ac:dyDescent="0.35">
      <c r="B41" s="4" t="s">
        <v>116</v>
      </c>
      <c r="C41" s="103">
        <f>SUM(E41:BM41)</f>
        <v>0</v>
      </c>
      <c r="E41" s="100">
        <f>Scenarios!$O$22</f>
        <v>0</v>
      </c>
      <c r="F41" s="100">
        <f>Scenarios!$O$22</f>
        <v>0</v>
      </c>
      <c r="G41" s="100">
        <f>Scenarios!$O$22</f>
        <v>0</v>
      </c>
      <c r="H41" s="100">
        <f>Scenarios!$O$22</f>
        <v>0</v>
      </c>
      <c r="I41" s="100">
        <f>Scenarios!$O$22</f>
        <v>0</v>
      </c>
      <c r="J41" s="100">
        <f>Scenarios!$O$22</f>
        <v>0</v>
      </c>
      <c r="K41" s="100">
        <f>Scenarios!$O$22</f>
        <v>0</v>
      </c>
      <c r="L41" s="100">
        <f>Scenarios!$O$22</f>
        <v>0</v>
      </c>
      <c r="M41" s="100">
        <f>Scenarios!$O$22</f>
        <v>0</v>
      </c>
      <c r="N41" s="100">
        <f>Scenarios!$O$22</f>
        <v>0</v>
      </c>
      <c r="O41" s="100">
        <f>Scenarios!$O$22</f>
        <v>0</v>
      </c>
      <c r="P41" s="100">
        <f>Scenarios!$O$22</f>
        <v>0</v>
      </c>
      <c r="Q41" s="100">
        <f>Scenarios!$O$22</f>
        <v>0</v>
      </c>
      <c r="R41" s="100">
        <f>Scenarios!$O$22</f>
        <v>0</v>
      </c>
      <c r="S41" s="100">
        <f>Scenarios!$O$22</f>
        <v>0</v>
      </c>
      <c r="T41" s="100">
        <f>Scenarios!$O$22</f>
        <v>0</v>
      </c>
      <c r="U41" s="100">
        <f>Scenarios!$O$22</f>
        <v>0</v>
      </c>
      <c r="V41" s="100">
        <f>Scenarios!$O$22</f>
        <v>0</v>
      </c>
      <c r="W41" s="100">
        <f>Scenarios!$O$22</f>
        <v>0</v>
      </c>
      <c r="X41" s="100">
        <f>Scenarios!$O$22</f>
        <v>0</v>
      </c>
      <c r="Y41" s="100">
        <f>Scenarios!$O$22</f>
        <v>0</v>
      </c>
      <c r="Z41" s="100">
        <f>Scenarios!$O$22</f>
        <v>0</v>
      </c>
      <c r="AA41" s="100">
        <f>Scenarios!$O$22</f>
        <v>0</v>
      </c>
      <c r="AB41" s="100">
        <f>Scenarios!$O$22</f>
        <v>0</v>
      </c>
      <c r="AC41" s="100">
        <f>Scenarios!$O$22</f>
        <v>0</v>
      </c>
      <c r="AD41" s="100">
        <f>Scenarios!$O$22</f>
        <v>0</v>
      </c>
      <c r="AE41" s="100">
        <f>Scenarios!$O$22</f>
        <v>0</v>
      </c>
      <c r="AF41" s="100">
        <f>Scenarios!$O$22</f>
        <v>0</v>
      </c>
      <c r="AG41" s="100">
        <f>Scenarios!$O$22</f>
        <v>0</v>
      </c>
      <c r="AH41" s="100">
        <f>Scenarios!$O$22</f>
        <v>0</v>
      </c>
      <c r="AI41" s="100">
        <f>Scenarios!$O$22</f>
        <v>0</v>
      </c>
      <c r="AJ41" s="100">
        <f>Scenarios!$O$22</f>
        <v>0</v>
      </c>
      <c r="AK41" s="100">
        <f>Scenarios!$O$22</f>
        <v>0</v>
      </c>
      <c r="AL41" s="100">
        <f>Scenarios!$O$22</f>
        <v>0</v>
      </c>
      <c r="AM41" s="100">
        <f>Scenarios!$O$22</f>
        <v>0</v>
      </c>
      <c r="AN41" s="100">
        <f>Scenarios!$O$22</f>
        <v>0</v>
      </c>
      <c r="AO41" s="100">
        <f>Scenarios!$O$22</f>
        <v>0</v>
      </c>
      <c r="AP41" s="100">
        <f>Scenarios!$O$22</f>
        <v>0</v>
      </c>
      <c r="AQ41" s="100">
        <f>Scenarios!$O$22</f>
        <v>0</v>
      </c>
      <c r="AR41" s="100">
        <f>Scenarios!$O$22</f>
        <v>0</v>
      </c>
      <c r="AS41" s="100">
        <f>Scenarios!$O$22</f>
        <v>0</v>
      </c>
      <c r="AT41" s="100">
        <f>Scenarios!$O$22</f>
        <v>0</v>
      </c>
      <c r="AU41" s="100">
        <f>Scenarios!$O$22</f>
        <v>0</v>
      </c>
      <c r="AV41" s="100">
        <f>Scenarios!$O$22</f>
        <v>0</v>
      </c>
      <c r="AW41" s="100">
        <f>Scenarios!$O$22</f>
        <v>0</v>
      </c>
      <c r="AX41" s="100">
        <f>Scenarios!$O$22</f>
        <v>0</v>
      </c>
      <c r="AY41" s="100">
        <f>Scenarios!$O$22</f>
        <v>0</v>
      </c>
      <c r="AZ41" s="100">
        <f>Scenarios!$O$22</f>
        <v>0</v>
      </c>
      <c r="BA41" s="100">
        <f>Scenarios!$O$22</f>
        <v>0</v>
      </c>
      <c r="BB41" s="100">
        <f>Scenarios!$O$22</f>
        <v>0</v>
      </c>
      <c r="BC41" s="100">
        <f>Scenarios!$O$22</f>
        <v>0</v>
      </c>
      <c r="BD41" s="100">
        <f>Scenarios!$O$22</f>
        <v>0</v>
      </c>
      <c r="BE41" s="100">
        <f>Scenarios!$O$22</f>
        <v>0</v>
      </c>
      <c r="BF41" s="100">
        <f>Scenarios!$O$22</f>
        <v>0</v>
      </c>
      <c r="BG41" s="100">
        <f>Scenarios!$O$22</f>
        <v>0</v>
      </c>
      <c r="BH41" s="100">
        <f>Scenarios!$O$22</f>
        <v>0</v>
      </c>
      <c r="BI41" s="100">
        <f>Scenarios!$O$22</f>
        <v>0</v>
      </c>
      <c r="BJ41" s="100">
        <f>Scenarios!$O$22</f>
        <v>0</v>
      </c>
      <c r="BK41" s="100">
        <f>Scenarios!$O$22</f>
        <v>0</v>
      </c>
      <c r="BL41" s="100">
        <f>Scenarios!$O$22</f>
        <v>0</v>
      </c>
      <c r="BM41" s="100">
        <f>Scenarios!$O$22</f>
        <v>0</v>
      </c>
    </row>
    <row r="42" spans="1:71" x14ac:dyDescent="0.35">
      <c r="C42" s="109"/>
    </row>
    <row r="43" spans="1:71" s="9" customFormat="1" ht="11.25" x14ac:dyDescent="0.3">
      <c r="B43" s="9" t="s">
        <v>117</v>
      </c>
      <c r="C43" s="103">
        <f>SUM(E43:BM43)</f>
        <v>-136560.69999999992</v>
      </c>
      <c r="E43" s="33">
        <f>-(E40+E41)</f>
        <v>-2238.6999999999998</v>
      </c>
      <c r="F43" s="33">
        <f>-(F40+F41)</f>
        <v>-2238.6999999999998</v>
      </c>
      <c r="G43" s="33">
        <f t="shared" ref="G43:L43" si="15">-(G40+G41)</f>
        <v>-2238.6999999999998</v>
      </c>
      <c r="H43" s="33">
        <f t="shared" si="15"/>
        <v>-2238.6999999999998</v>
      </c>
      <c r="I43" s="33">
        <f t="shared" si="15"/>
        <v>-2238.6999999999998</v>
      </c>
      <c r="J43" s="33">
        <f t="shared" si="15"/>
        <v>-2238.6999999999998</v>
      </c>
      <c r="K43" s="33">
        <f t="shared" si="15"/>
        <v>-2238.6999999999998</v>
      </c>
      <c r="L43" s="33">
        <f t="shared" si="15"/>
        <v>-2238.6999999999998</v>
      </c>
      <c r="M43" s="33">
        <f t="shared" ref="M43:BM43" si="16">-(M40)</f>
        <v>-2238.6999999999998</v>
      </c>
      <c r="N43" s="33">
        <f t="shared" si="16"/>
        <v>-2238.6999999999998</v>
      </c>
      <c r="O43" s="33">
        <f t="shared" si="16"/>
        <v>-2238.6999999999998</v>
      </c>
      <c r="P43" s="33">
        <f t="shared" si="16"/>
        <v>-2238.6999999999998</v>
      </c>
      <c r="Q43" s="33">
        <f t="shared" si="16"/>
        <v>-2238.6999999999998</v>
      </c>
      <c r="R43" s="33">
        <f t="shared" si="16"/>
        <v>-2238.6999999999998</v>
      </c>
      <c r="S43" s="33">
        <f t="shared" si="16"/>
        <v>-2238.6999999999998</v>
      </c>
      <c r="T43" s="33">
        <f t="shared" si="16"/>
        <v>-2238.6999999999998</v>
      </c>
      <c r="U43" s="33">
        <f t="shared" si="16"/>
        <v>-2238.6999999999998</v>
      </c>
      <c r="V43" s="33">
        <f t="shared" si="16"/>
        <v>-2238.6999999999998</v>
      </c>
      <c r="W43" s="33">
        <f t="shared" si="16"/>
        <v>-2238.6999999999998</v>
      </c>
      <c r="X43" s="33">
        <f t="shared" si="16"/>
        <v>-2238.6999999999998</v>
      </c>
      <c r="Y43" s="33">
        <f t="shared" si="16"/>
        <v>-2238.6999999999998</v>
      </c>
      <c r="Z43" s="33">
        <f t="shared" si="16"/>
        <v>-2238.6999999999998</v>
      </c>
      <c r="AA43" s="33">
        <f t="shared" si="16"/>
        <v>-2238.6999999999998</v>
      </c>
      <c r="AB43" s="33">
        <f t="shared" si="16"/>
        <v>-2238.6999999999998</v>
      </c>
      <c r="AC43" s="33">
        <f t="shared" si="16"/>
        <v>-2238.6999999999998</v>
      </c>
      <c r="AD43" s="33">
        <f t="shared" si="16"/>
        <v>-2238.6999999999998</v>
      </c>
      <c r="AE43" s="33">
        <f t="shared" si="16"/>
        <v>-2238.6999999999998</v>
      </c>
      <c r="AF43" s="33">
        <f t="shared" si="16"/>
        <v>-2238.6999999999998</v>
      </c>
      <c r="AG43" s="33">
        <f t="shared" si="16"/>
        <v>-2238.6999999999998</v>
      </c>
      <c r="AH43" s="33">
        <f t="shared" si="16"/>
        <v>-2238.6999999999998</v>
      </c>
      <c r="AI43" s="33">
        <f t="shared" si="16"/>
        <v>-2238.6999999999998</v>
      </c>
      <c r="AJ43" s="33">
        <f t="shared" si="16"/>
        <v>-2238.6999999999998</v>
      </c>
      <c r="AK43" s="33">
        <f t="shared" si="16"/>
        <v>-2238.6999999999998</v>
      </c>
      <c r="AL43" s="33">
        <f t="shared" si="16"/>
        <v>-2238.6999999999998</v>
      </c>
      <c r="AM43" s="33">
        <f t="shared" si="16"/>
        <v>-2238.6999999999998</v>
      </c>
      <c r="AN43" s="33">
        <f t="shared" si="16"/>
        <v>-2238.6999999999998</v>
      </c>
      <c r="AO43" s="33">
        <f t="shared" si="16"/>
        <v>-2238.6999999999998</v>
      </c>
      <c r="AP43" s="33">
        <f t="shared" si="16"/>
        <v>-2238.6999999999998</v>
      </c>
      <c r="AQ43" s="33">
        <f t="shared" si="16"/>
        <v>-2238.6999999999998</v>
      </c>
      <c r="AR43" s="33">
        <f t="shared" si="16"/>
        <v>-2238.6999999999998</v>
      </c>
      <c r="AS43" s="33">
        <f t="shared" si="16"/>
        <v>-2238.6999999999998</v>
      </c>
      <c r="AT43" s="33">
        <f t="shared" si="16"/>
        <v>-2238.6999999999998</v>
      </c>
      <c r="AU43" s="33">
        <f t="shared" si="16"/>
        <v>-2238.6999999999998</v>
      </c>
      <c r="AV43" s="33">
        <f t="shared" si="16"/>
        <v>-2238.6999999999998</v>
      </c>
      <c r="AW43" s="33">
        <f t="shared" si="16"/>
        <v>-2238.6999999999998</v>
      </c>
      <c r="AX43" s="33">
        <f t="shared" si="16"/>
        <v>-2238.6999999999998</v>
      </c>
      <c r="AY43" s="33">
        <f t="shared" si="16"/>
        <v>-2238.6999999999998</v>
      </c>
      <c r="AZ43" s="33">
        <f t="shared" si="16"/>
        <v>-2238.6999999999998</v>
      </c>
      <c r="BA43" s="33">
        <f t="shared" si="16"/>
        <v>-2238.6999999999998</v>
      </c>
      <c r="BB43" s="33">
        <f t="shared" si="16"/>
        <v>-2238.6999999999998</v>
      </c>
      <c r="BC43" s="33">
        <f t="shared" si="16"/>
        <v>-2238.6999999999998</v>
      </c>
      <c r="BD43" s="33">
        <f t="shared" si="16"/>
        <v>-2238.6999999999998</v>
      </c>
      <c r="BE43" s="33">
        <f t="shared" si="16"/>
        <v>-2238.6999999999998</v>
      </c>
      <c r="BF43" s="33">
        <f t="shared" si="16"/>
        <v>-2238.6999999999998</v>
      </c>
      <c r="BG43" s="33">
        <f t="shared" si="16"/>
        <v>-2238.6999999999998</v>
      </c>
      <c r="BH43" s="33">
        <f t="shared" si="16"/>
        <v>-2238.6999999999998</v>
      </c>
      <c r="BI43" s="33">
        <f t="shared" si="16"/>
        <v>-2238.6999999999998</v>
      </c>
      <c r="BJ43" s="33">
        <f t="shared" si="16"/>
        <v>-2238.6999999999998</v>
      </c>
      <c r="BK43" s="33">
        <f t="shared" si="16"/>
        <v>-2238.6999999999998</v>
      </c>
      <c r="BL43" s="33">
        <f t="shared" si="16"/>
        <v>-2238.6999999999998</v>
      </c>
      <c r="BM43" s="33">
        <f t="shared" si="16"/>
        <v>-2238.6999999999998</v>
      </c>
      <c r="BN43" s="33"/>
      <c r="BO43" s="33"/>
      <c r="BP43" s="33"/>
      <c r="BQ43" s="33"/>
      <c r="BR43" s="33"/>
      <c r="BS43" s="33"/>
    </row>
    <row r="44" spans="1:71" x14ac:dyDescent="0.35">
      <c r="C44" s="109"/>
    </row>
    <row r="45" spans="1:71" s="28" customFormat="1" x14ac:dyDescent="0.35">
      <c r="A45" s="4"/>
      <c r="B45" s="29" t="s">
        <v>123</v>
      </c>
      <c r="C45" s="108"/>
    </row>
    <row r="46" spans="1:71" s="23" customFormat="1" x14ac:dyDescent="0.35">
      <c r="A46" s="129"/>
      <c r="B46" s="27" t="s">
        <v>125</v>
      </c>
      <c r="C46" s="103">
        <f>SUM(E46:BM46)</f>
        <v>0</v>
      </c>
      <c r="D46" s="27"/>
      <c r="E46" s="23">
        <f>HLOOKUP($F$5, Scenarios!$C$7:$AD$42, MATCH(B46, Scenarios!$C$7:C44, FALSE), FALSE)</f>
        <v>0</v>
      </c>
    </row>
    <row r="47" spans="1:71" s="23" customFormat="1" x14ac:dyDescent="0.35">
      <c r="A47" s="129"/>
      <c r="B47" s="47" t="s">
        <v>126</v>
      </c>
      <c r="C47" s="103">
        <f>SUM(E47:BM47)</f>
        <v>403700</v>
      </c>
      <c r="D47" s="27"/>
      <c r="E47" s="23">
        <f>HLOOKUP($F$5, Scenarios!$C$7:$AD$42, MATCH(B47, Scenarios!$C$7:C45, FALSE), FALSE)</f>
        <v>403700</v>
      </c>
    </row>
    <row r="48" spans="1:71" s="23" customFormat="1" x14ac:dyDescent="0.35">
      <c r="A48" s="129"/>
      <c r="B48" s="26"/>
      <c r="C48" s="103"/>
      <c r="D48" s="27"/>
    </row>
    <row r="49" spans="1:71" x14ac:dyDescent="0.35">
      <c r="B49" s="4" t="s">
        <v>127</v>
      </c>
      <c r="C49" s="103">
        <f>SUM(E49:BM49)</f>
        <v>0</v>
      </c>
      <c r="E49" s="23">
        <f>IFERROR((HLOOKUP($F$5, Scenarios!$C$7:$AD$42, (MATCH(E7, Scenarios!$C$7:$C$42, FALSE)), FALSE)), 0)</f>
        <v>0</v>
      </c>
      <c r="F49" s="23">
        <f>IFERROR((HLOOKUP($F$5, Scenarios!$C$7:$AD$42, (MATCH(F7, Scenarios!$C$7:$C$42, FALSE)), FALSE)), 0)</f>
        <v>0</v>
      </c>
      <c r="G49" s="23">
        <f>IFERROR((HLOOKUP($F$5, Scenarios!$C$7:$AD$42, (MATCH(G7, Scenarios!$C$7:$C$42, FALSE)), FALSE)), 0)</f>
        <v>0</v>
      </c>
      <c r="H49" s="23">
        <f>IFERROR((HLOOKUP($F$5, Scenarios!$C$7:$AD$42, (MATCH(H7, Scenarios!$C$7:$C$42, FALSE)), FALSE)), 0)</f>
        <v>0</v>
      </c>
      <c r="I49" s="23">
        <f>IFERROR((HLOOKUP($F$5, Scenarios!$C$7:$AD$42, (MATCH(I7, Scenarios!$C$7:$C$42, FALSE)), FALSE)), 0)</f>
        <v>0</v>
      </c>
      <c r="J49" s="23">
        <f>IFERROR((HLOOKUP($F$5, Scenarios!$C$7:$AD$42, (MATCH(J7, Scenarios!$C$7:$C$42, FALSE)), FALSE)), 0)</f>
        <v>0</v>
      </c>
      <c r="K49" s="23">
        <f>IFERROR((HLOOKUP($F$5, Scenarios!$C$7:$AD$42, (MATCH(K7, Scenarios!$C$7:$C$42, FALSE)), FALSE)), 0)</f>
        <v>0</v>
      </c>
      <c r="L49" s="23">
        <f>IFERROR((HLOOKUP($F$5, Scenarios!$C$7:$AD$42, (MATCH(L7, Scenarios!$C$7:$C$42, FALSE)), FALSE)), 0)</f>
        <v>0</v>
      </c>
      <c r="M49" s="23">
        <f>IFERROR((HLOOKUP($F$5, Scenarios!$C$7:$AD$42, (MATCH(M7, Scenarios!$C$7:$C$42, FALSE)), FALSE)), 0)</f>
        <v>0</v>
      </c>
      <c r="N49" s="23">
        <f>IFERROR((HLOOKUP($F$5, Scenarios!$C$7:$AD$42, (MATCH(N7, Scenarios!$C$7:$C$42, FALSE)), FALSE)), 0)</f>
        <v>0</v>
      </c>
      <c r="O49" s="23">
        <f>IFERROR((HLOOKUP($F$5, Scenarios!$C$7:$AD$42, (MATCH(O7, Scenarios!$C$7:$C$42, FALSE)), FALSE)), 0)</f>
        <v>0</v>
      </c>
      <c r="P49" s="23">
        <f>IFERROR((HLOOKUP($F$5, Scenarios!$C$7:$AD$42, (MATCH(P7, Scenarios!$C$7:$C$42, FALSE)), FALSE)), 0)</f>
        <v>0</v>
      </c>
      <c r="Q49" s="23">
        <f>IFERROR((HLOOKUP($F$5, Scenarios!$C$7:$AD$42, (MATCH(Q7, Scenarios!$C$7:$C$42, FALSE)), FALSE)), 0)</f>
        <v>0</v>
      </c>
      <c r="R49" s="23">
        <f>IFERROR((HLOOKUP($F$5, Scenarios!$C$7:$AD$42, (MATCH(R7, Scenarios!$C$7:$C$42, FALSE)), FALSE)), 0)</f>
        <v>0</v>
      </c>
      <c r="S49" s="23">
        <f>IFERROR((HLOOKUP($F$5, Scenarios!$C$7:$AD$42, (MATCH(S7, Scenarios!$C$7:$C$42, FALSE)), FALSE)), 0)</f>
        <v>0</v>
      </c>
      <c r="T49" s="23">
        <f>IFERROR((HLOOKUP($F$5, Scenarios!$C$7:$AD$42, (MATCH(T7, Scenarios!$C$7:$C$42, FALSE)), FALSE)), 0)</f>
        <v>0</v>
      </c>
      <c r="U49" s="23">
        <f>IFERROR((HLOOKUP($F$5, Scenarios!$C$7:$AD$42, (MATCH(U7, Scenarios!$C$7:$C$42, FALSE)), FALSE)), 0)</f>
        <v>0</v>
      </c>
      <c r="V49" s="23">
        <f>IFERROR((HLOOKUP($F$5, Scenarios!$C$7:$AD$42, (MATCH(V7, Scenarios!$C$7:$C$42, FALSE)), FALSE)), 0)</f>
        <v>0</v>
      </c>
      <c r="W49" s="23">
        <f>IFERROR((HLOOKUP($F$5, Scenarios!$C$7:$AD$42, (MATCH(W7, Scenarios!$C$7:$C$42, FALSE)), FALSE)), 0)</f>
        <v>0</v>
      </c>
      <c r="X49" s="23">
        <f>IFERROR((HLOOKUP($F$5, Scenarios!$C$7:$AD$42, (MATCH(X7, Scenarios!$C$7:$C$42, FALSE)), FALSE)), 0)</f>
        <v>0</v>
      </c>
      <c r="Y49" s="23">
        <f>IFERROR((HLOOKUP($F$5, Scenarios!$C$7:$AD$42, (MATCH(Y7, Scenarios!$C$7:$C$42, FALSE)), FALSE)), 0)</f>
        <v>0</v>
      </c>
      <c r="Z49" s="23">
        <f>IFERROR((HLOOKUP($F$5, Scenarios!$C$7:$AD$42, (MATCH(Z7, Scenarios!$C$7:$C$42, FALSE)), FALSE)), 0)</f>
        <v>0</v>
      </c>
      <c r="AA49" s="23">
        <f>IFERROR((HLOOKUP($F$5, Scenarios!$C$7:$AD$42, (MATCH(AA7, Scenarios!$C$7:$C$42, FALSE)), FALSE)), 0)</f>
        <v>0</v>
      </c>
      <c r="AB49" s="23">
        <f>IFERROR((HLOOKUP($F$5, Scenarios!$C$7:$AD$42, (MATCH(AB7, Scenarios!$C$7:$C$42, FALSE)), FALSE)), 0)</f>
        <v>0</v>
      </c>
      <c r="AC49" s="23">
        <f>IFERROR((HLOOKUP($F$5, Scenarios!$C$7:$AD$42, (MATCH(AC7, Scenarios!$C$7:$C$42, FALSE)), FALSE)), 0)</f>
        <v>0</v>
      </c>
      <c r="AD49" s="23">
        <f>IFERROR((HLOOKUP($F$5, Scenarios!$C$7:$AD$42, (MATCH(AD7, Scenarios!$C$7:$C$42, FALSE)), FALSE)), 0)</f>
        <v>0</v>
      </c>
      <c r="AE49" s="23">
        <f>IFERROR((HLOOKUP($F$5, Scenarios!$C$7:$AD$42, (MATCH(AE7, Scenarios!$C$7:$C$42, FALSE)), FALSE)), 0)</f>
        <v>0</v>
      </c>
      <c r="AF49" s="23">
        <f>IFERROR((HLOOKUP($F$5, Scenarios!$C$7:$AD$42, (MATCH(AF7, Scenarios!$C$7:$C$42, FALSE)), FALSE)), 0)</f>
        <v>0</v>
      </c>
      <c r="AG49" s="23">
        <f>IFERROR((HLOOKUP($F$5, Scenarios!$C$7:$AD$42, (MATCH(AG7, Scenarios!$C$7:$C$42, FALSE)), FALSE)), 0)</f>
        <v>0</v>
      </c>
      <c r="AH49" s="23">
        <f>IFERROR((HLOOKUP($F$5, Scenarios!$C$7:$AD$42, (MATCH(AH7, Scenarios!$C$7:$C$42, FALSE)), FALSE)), 0)</f>
        <v>0</v>
      </c>
      <c r="AI49" s="23">
        <f>IFERROR((HLOOKUP($F$5, Scenarios!$C$7:$AD$42, (MATCH(AI7, Scenarios!$C$7:$C$42, FALSE)), FALSE)), 0)</f>
        <v>0</v>
      </c>
      <c r="AJ49" s="23">
        <f>IFERROR((HLOOKUP($F$5, Scenarios!$C$7:$AD$42, (MATCH(AJ7, Scenarios!$C$7:$C$42, FALSE)), FALSE)), 0)</f>
        <v>0</v>
      </c>
      <c r="AK49" s="23">
        <f>IFERROR((HLOOKUP($F$5, Scenarios!$C$7:$AD$42, (MATCH(AK7, Scenarios!$C$7:$C$42, FALSE)), FALSE)), 0)</f>
        <v>0</v>
      </c>
      <c r="AL49" s="23">
        <f>IFERROR((HLOOKUP($F$5, Scenarios!$C$7:$AD$42, (MATCH(AL7, Scenarios!$C$7:$C$42, FALSE)), FALSE)), 0)</f>
        <v>0</v>
      </c>
      <c r="AM49" s="23">
        <f>IFERROR((HLOOKUP($F$5, Scenarios!$C$7:$AD$42, (MATCH(AM7, Scenarios!$C$7:$C$42, FALSE)), FALSE)), 0)</f>
        <v>0</v>
      </c>
      <c r="AN49" s="23">
        <f>IFERROR((HLOOKUP($F$5, Scenarios!$C$7:$AD$42, (MATCH(AN7, Scenarios!$C$7:$C$42, FALSE)), FALSE)), 0)</f>
        <v>0</v>
      </c>
      <c r="AO49" s="23">
        <f>IFERROR((HLOOKUP($F$5, Scenarios!$C$7:$AD$42, (MATCH(AO7, Scenarios!$C$7:$C$42, FALSE)), FALSE)), 0)</f>
        <v>0</v>
      </c>
      <c r="AP49" s="23">
        <f>IFERROR((HLOOKUP($F$5, Scenarios!$C$7:$AD$42, (MATCH(AP7, Scenarios!$C$7:$C$42, FALSE)), FALSE)), 0)</f>
        <v>0</v>
      </c>
      <c r="AQ49" s="23">
        <f>IFERROR((HLOOKUP($F$5, Scenarios!$C$7:$AD$42, (MATCH(AQ7, Scenarios!$C$7:$C$42, FALSE)), FALSE)), 0)</f>
        <v>0</v>
      </c>
      <c r="AR49" s="23">
        <f>IFERROR((HLOOKUP($F$5, Scenarios!$C$7:$AD$42, (MATCH(AR7, Scenarios!$C$7:$C$42, FALSE)), FALSE)), 0)</f>
        <v>0</v>
      </c>
      <c r="AS49" s="23">
        <f>IFERROR((HLOOKUP($F$5, Scenarios!$C$7:$AD$42, (MATCH(AS7, Scenarios!$C$7:$C$42, FALSE)), FALSE)), 0)</f>
        <v>0</v>
      </c>
      <c r="AT49" s="23">
        <f>IFERROR((HLOOKUP($F$5, Scenarios!$C$7:$AD$42, (MATCH(AT7, Scenarios!$C$7:$C$42, FALSE)), FALSE)), 0)</f>
        <v>0</v>
      </c>
      <c r="AU49" s="23">
        <f>IFERROR((HLOOKUP($F$5, Scenarios!$C$7:$AD$42, (MATCH(AU7, Scenarios!$C$7:$C$42, FALSE)), FALSE)), 0)</f>
        <v>0</v>
      </c>
      <c r="AV49" s="23">
        <f>IFERROR((HLOOKUP($F$5, Scenarios!$C$7:$AD$42, (MATCH(AV7, Scenarios!$C$7:$C$42, FALSE)), FALSE)), 0)</f>
        <v>0</v>
      </c>
      <c r="AW49" s="23">
        <f>IFERROR((HLOOKUP($F$5, Scenarios!$C$7:$AD$42, (MATCH(AW7, Scenarios!$C$7:$C$42, FALSE)), FALSE)), 0)</f>
        <v>0</v>
      </c>
      <c r="AX49" s="23">
        <f>IFERROR((HLOOKUP($F$5, Scenarios!$C$7:$AD$42, (MATCH(AX7, Scenarios!$C$7:$C$42, FALSE)), FALSE)), 0)</f>
        <v>0</v>
      </c>
      <c r="AY49" s="23">
        <f>IFERROR((HLOOKUP($F$5, Scenarios!$C$7:$AD$42, (MATCH(AY7, Scenarios!$C$7:$C$42, FALSE)), FALSE)), 0)</f>
        <v>0</v>
      </c>
      <c r="AZ49" s="23">
        <f>IFERROR((HLOOKUP($F$5, Scenarios!$C$7:$AD$42, (MATCH(AZ7, Scenarios!$C$7:$C$42, FALSE)), FALSE)), 0)</f>
        <v>0</v>
      </c>
      <c r="BA49" s="23">
        <f>IFERROR((HLOOKUP($F$5, Scenarios!$C$7:$AD$42, (MATCH(BA7, Scenarios!$C$7:$C$42, FALSE)), FALSE)), 0)</f>
        <v>0</v>
      </c>
      <c r="BB49" s="23">
        <f>IFERROR((HLOOKUP($F$5, Scenarios!$C$7:$AD$42, (MATCH(BB7, Scenarios!$C$7:$C$42, FALSE)), FALSE)), 0)</f>
        <v>0</v>
      </c>
      <c r="BC49" s="23">
        <f>IFERROR((HLOOKUP($F$5, Scenarios!$C$7:$AD$42, (MATCH(BC7, Scenarios!$C$7:$C$42, FALSE)), FALSE)), 0)</f>
        <v>0</v>
      </c>
      <c r="BD49" s="23">
        <f>IFERROR((HLOOKUP($F$5, Scenarios!$C$7:$AD$42, (MATCH(BD7, Scenarios!$C$7:$C$42, FALSE)), FALSE)), 0)</f>
        <v>0</v>
      </c>
      <c r="BE49" s="23">
        <f>IFERROR((HLOOKUP($F$5, Scenarios!$C$7:$AD$42, (MATCH(BE7, Scenarios!$C$7:$C$42, FALSE)), FALSE)), 0)</f>
        <v>0</v>
      </c>
      <c r="BF49" s="23">
        <f>IFERROR((HLOOKUP($F$5, Scenarios!$C$7:$AD$42, (MATCH(BF7, Scenarios!$C$7:$C$42, FALSE)), FALSE)), 0)</f>
        <v>0</v>
      </c>
      <c r="BG49" s="23">
        <f>IFERROR((HLOOKUP($F$5, Scenarios!$C$7:$AD$42, (MATCH(BG7, Scenarios!$C$7:$C$42, FALSE)), FALSE)), 0)</f>
        <v>0</v>
      </c>
      <c r="BH49" s="23">
        <f>IFERROR((HLOOKUP($F$5, Scenarios!$C$7:$AD$42, (MATCH(BH7, Scenarios!$C$7:$C$42, FALSE)), FALSE)), 0)</f>
        <v>0</v>
      </c>
      <c r="BI49" s="23">
        <f>IFERROR((HLOOKUP($F$5, Scenarios!$C$7:$AD$42, (MATCH(BI7, Scenarios!$C$7:$C$42, FALSE)), FALSE)), 0)</f>
        <v>0</v>
      </c>
      <c r="BJ49" s="23">
        <f>IFERROR((HLOOKUP($F$5, Scenarios!$C$7:$AD$42, (MATCH(BJ7, Scenarios!$C$7:$C$42, FALSE)), FALSE)), 0)</f>
        <v>0</v>
      </c>
      <c r="BK49" s="23">
        <f>IFERROR((HLOOKUP($F$5, Scenarios!$C$7:$AD$42, (MATCH(BK7, Scenarios!$C$7:$C$42, FALSE)), FALSE)), 0)</f>
        <v>0</v>
      </c>
      <c r="BL49" s="23">
        <f>IFERROR((HLOOKUP($F$5, Scenarios!$C$7:$AD$42, (MATCH(BL7, Scenarios!$C$7:$C$42, FALSE)), FALSE)), 0)</f>
        <v>0</v>
      </c>
      <c r="BM49" s="23">
        <f>IFERROR((HLOOKUP($F$5, Scenarios!$C$7:$AD$42, (MATCH(BM7, Scenarios!$C$7:$C$42, FALSE)), FALSE)), 0)</f>
        <v>0</v>
      </c>
      <c r="BN49" s="23"/>
      <c r="BO49" s="23"/>
      <c r="BP49" s="23"/>
      <c r="BQ49" s="23"/>
      <c r="BR49" s="23"/>
      <c r="BS49" s="23"/>
    </row>
    <row r="50" spans="1:71" s="23" customFormat="1" x14ac:dyDescent="0.35">
      <c r="A50" s="129"/>
      <c r="B50" s="26"/>
      <c r="C50" s="103"/>
      <c r="D50" s="27"/>
    </row>
    <row r="51" spans="1:71" s="9" customFormat="1" ht="11.25" x14ac:dyDescent="0.3">
      <c r="B51" s="9" t="s">
        <v>128</v>
      </c>
      <c r="C51" s="103">
        <f>SUM(E51:BM51)</f>
        <v>-403700</v>
      </c>
      <c r="E51" s="33">
        <f t="shared" ref="E51:AJ51" si="17">-SUM(E46:E50)</f>
        <v>-403700</v>
      </c>
      <c r="F51" s="33">
        <f t="shared" si="17"/>
        <v>0</v>
      </c>
      <c r="G51" s="33">
        <f t="shared" si="17"/>
        <v>0</v>
      </c>
      <c r="H51" s="33">
        <f t="shared" si="17"/>
        <v>0</v>
      </c>
      <c r="I51" s="33">
        <f t="shared" si="17"/>
        <v>0</v>
      </c>
      <c r="J51" s="33">
        <f t="shared" si="17"/>
        <v>0</v>
      </c>
      <c r="K51" s="33">
        <f t="shared" si="17"/>
        <v>0</v>
      </c>
      <c r="L51" s="33">
        <f t="shared" si="17"/>
        <v>0</v>
      </c>
      <c r="M51" s="33">
        <f t="shared" si="17"/>
        <v>0</v>
      </c>
      <c r="N51" s="33">
        <f t="shared" si="17"/>
        <v>0</v>
      </c>
      <c r="O51" s="33">
        <f t="shared" si="17"/>
        <v>0</v>
      </c>
      <c r="P51" s="33">
        <f t="shared" si="17"/>
        <v>0</v>
      </c>
      <c r="Q51" s="33">
        <f t="shared" si="17"/>
        <v>0</v>
      </c>
      <c r="R51" s="33">
        <f t="shared" si="17"/>
        <v>0</v>
      </c>
      <c r="S51" s="33">
        <f t="shared" si="17"/>
        <v>0</v>
      </c>
      <c r="T51" s="33">
        <f t="shared" si="17"/>
        <v>0</v>
      </c>
      <c r="U51" s="33">
        <f t="shared" si="17"/>
        <v>0</v>
      </c>
      <c r="V51" s="33">
        <f t="shared" si="17"/>
        <v>0</v>
      </c>
      <c r="W51" s="33">
        <f t="shared" si="17"/>
        <v>0</v>
      </c>
      <c r="X51" s="33">
        <f t="shared" si="17"/>
        <v>0</v>
      </c>
      <c r="Y51" s="33">
        <f t="shared" si="17"/>
        <v>0</v>
      </c>
      <c r="Z51" s="33">
        <f t="shared" si="17"/>
        <v>0</v>
      </c>
      <c r="AA51" s="33">
        <f t="shared" si="17"/>
        <v>0</v>
      </c>
      <c r="AB51" s="33">
        <f t="shared" si="17"/>
        <v>0</v>
      </c>
      <c r="AC51" s="33">
        <f t="shared" si="17"/>
        <v>0</v>
      </c>
      <c r="AD51" s="33">
        <f t="shared" si="17"/>
        <v>0</v>
      </c>
      <c r="AE51" s="33">
        <f t="shared" si="17"/>
        <v>0</v>
      </c>
      <c r="AF51" s="33">
        <f t="shared" si="17"/>
        <v>0</v>
      </c>
      <c r="AG51" s="33">
        <f t="shared" si="17"/>
        <v>0</v>
      </c>
      <c r="AH51" s="33">
        <f t="shared" si="17"/>
        <v>0</v>
      </c>
      <c r="AI51" s="33">
        <f t="shared" si="17"/>
        <v>0</v>
      </c>
      <c r="AJ51" s="33">
        <f t="shared" si="17"/>
        <v>0</v>
      </c>
      <c r="AK51" s="33">
        <f t="shared" ref="AK51:BM51" si="18">-SUM(AK46:AK50)</f>
        <v>0</v>
      </c>
      <c r="AL51" s="33">
        <f t="shared" si="18"/>
        <v>0</v>
      </c>
      <c r="AM51" s="33">
        <f t="shared" si="18"/>
        <v>0</v>
      </c>
      <c r="AN51" s="33">
        <f t="shared" si="18"/>
        <v>0</v>
      </c>
      <c r="AO51" s="33">
        <f t="shared" si="18"/>
        <v>0</v>
      </c>
      <c r="AP51" s="33">
        <f t="shared" si="18"/>
        <v>0</v>
      </c>
      <c r="AQ51" s="33">
        <f t="shared" si="18"/>
        <v>0</v>
      </c>
      <c r="AR51" s="33">
        <f t="shared" si="18"/>
        <v>0</v>
      </c>
      <c r="AS51" s="33">
        <f t="shared" si="18"/>
        <v>0</v>
      </c>
      <c r="AT51" s="33">
        <f t="shared" si="18"/>
        <v>0</v>
      </c>
      <c r="AU51" s="33">
        <f t="shared" si="18"/>
        <v>0</v>
      </c>
      <c r="AV51" s="33">
        <f t="shared" si="18"/>
        <v>0</v>
      </c>
      <c r="AW51" s="33">
        <f t="shared" si="18"/>
        <v>0</v>
      </c>
      <c r="AX51" s="33">
        <f t="shared" si="18"/>
        <v>0</v>
      </c>
      <c r="AY51" s="33">
        <f t="shared" si="18"/>
        <v>0</v>
      </c>
      <c r="AZ51" s="33">
        <f t="shared" si="18"/>
        <v>0</v>
      </c>
      <c r="BA51" s="33">
        <f t="shared" si="18"/>
        <v>0</v>
      </c>
      <c r="BB51" s="33">
        <f t="shared" si="18"/>
        <v>0</v>
      </c>
      <c r="BC51" s="33">
        <f t="shared" si="18"/>
        <v>0</v>
      </c>
      <c r="BD51" s="33">
        <f t="shared" si="18"/>
        <v>0</v>
      </c>
      <c r="BE51" s="33">
        <f t="shared" si="18"/>
        <v>0</v>
      </c>
      <c r="BF51" s="33">
        <f t="shared" si="18"/>
        <v>0</v>
      </c>
      <c r="BG51" s="33">
        <f t="shared" si="18"/>
        <v>0</v>
      </c>
      <c r="BH51" s="33">
        <f t="shared" si="18"/>
        <v>0</v>
      </c>
      <c r="BI51" s="33">
        <f t="shared" si="18"/>
        <v>0</v>
      </c>
      <c r="BJ51" s="33">
        <f t="shared" si="18"/>
        <v>0</v>
      </c>
      <c r="BK51" s="33">
        <f t="shared" si="18"/>
        <v>0</v>
      </c>
      <c r="BL51" s="33">
        <f t="shared" si="18"/>
        <v>0</v>
      </c>
      <c r="BM51" s="33">
        <f t="shared" si="18"/>
        <v>0</v>
      </c>
    </row>
    <row r="52" spans="1:71" s="9" customFormat="1" ht="11.25" x14ac:dyDescent="0.3">
      <c r="C52" s="10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71" s="28" customFormat="1" x14ac:dyDescent="0.35">
      <c r="A53" s="4"/>
      <c r="B53" s="29" t="s">
        <v>129</v>
      </c>
      <c r="C53" s="108"/>
    </row>
    <row r="54" spans="1:71" x14ac:dyDescent="0.35">
      <c r="B54" s="4" t="s">
        <v>130</v>
      </c>
      <c r="C54" s="103">
        <f>SUM(E54:BM54)</f>
        <v>0</v>
      </c>
      <c r="E54" s="40">
        <v>0</v>
      </c>
    </row>
    <row r="55" spans="1:71" x14ac:dyDescent="0.35">
      <c r="B55" s="47" t="s">
        <v>131</v>
      </c>
      <c r="C55" s="109"/>
      <c r="E55" s="4">
        <f>IFERROR(HLOOKUP(B55, 'Lookups references'!$M$7:P13, MATCH('Projections - HU 1'!#REF!, 'Lookups references'!$M$7:M13, FALSE), FALSE),0)</f>
        <v>0</v>
      </c>
      <c r="F55" s="5">
        <f>E55*(1+Scenarios!$Q$32)</f>
        <v>0</v>
      </c>
      <c r="G55" s="5">
        <f>F55*(1+Scenarios!$Q$32)</f>
        <v>0</v>
      </c>
      <c r="H55" s="5">
        <f>G55*(1+Scenarios!$Q$32)</f>
        <v>0</v>
      </c>
      <c r="I55" s="5">
        <f>H55*(1+Scenarios!$Q$32)</f>
        <v>0</v>
      </c>
      <c r="J55" s="5">
        <f>I55*(1+Scenarios!$Q$32)</f>
        <v>0</v>
      </c>
      <c r="K55" s="5">
        <f>J55*(1+Scenarios!$Q$32)</f>
        <v>0</v>
      </c>
      <c r="L55" s="5">
        <f>K55*(1+Scenarios!$Q$32)</f>
        <v>0</v>
      </c>
      <c r="M55" s="5">
        <f>L55*(1+Scenarios!$Q$32)</f>
        <v>0</v>
      </c>
      <c r="N55" s="5">
        <f>M55*(1+Scenarios!$Q$32)</f>
        <v>0</v>
      </c>
      <c r="O55" s="5">
        <f>N55*(1+Scenarios!$Q$32)</f>
        <v>0</v>
      </c>
      <c r="P55" s="5">
        <f>O55*(1+Scenarios!$Q$32)</f>
        <v>0</v>
      </c>
      <c r="Q55" s="5">
        <f>P55*(1+Scenarios!$Q$32)</f>
        <v>0</v>
      </c>
      <c r="R55" s="5">
        <f>Q55*(1+Scenarios!$Q$32)</f>
        <v>0</v>
      </c>
      <c r="S55" s="5">
        <f>R55*(1+Scenarios!$Q$32)</f>
        <v>0</v>
      </c>
      <c r="T55" s="5">
        <f>S55*(1+Scenarios!$Q$32)</f>
        <v>0</v>
      </c>
      <c r="U55" s="5">
        <f>T55*(1+Scenarios!$Q$32)</f>
        <v>0</v>
      </c>
      <c r="V55" s="5">
        <f>U55*(1+Scenarios!$Q$32)</f>
        <v>0</v>
      </c>
      <c r="W55" s="5">
        <f>V55*(1+Scenarios!$Q$32)</f>
        <v>0</v>
      </c>
      <c r="X55" s="5">
        <f>W55*(1+Scenarios!$Q$32)</f>
        <v>0</v>
      </c>
      <c r="Y55" s="5">
        <f>X55*(1+Scenarios!$Q$32)</f>
        <v>0</v>
      </c>
      <c r="Z55" s="5">
        <f>Y55*(1+Scenarios!$Q$32)</f>
        <v>0</v>
      </c>
      <c r="AA55" s="5">
        <f>Z55*(1+Scenarios!$Q$32)</f>
        <v>0</v>
      </c>
      <c r="AB55" s="5">
        <f>AA55*(1+Scenarios!$Q$32)</f>
        <v>0</v>
      </c>
      <c r="AC55" s="5">
        <f>AB55*(1+Scenarios!$Q$32)</f>
        <v>0</v>
      </c>
      <c r="AD55" s="5">
        <f>AC55*(1+Scenarios!$Q$32)</f>
        <v>0</v>
      </c>
      <c r="AE55" s="5">
        <f>AD55*(1+Scenarios!$Q$32)</f>
        <v>0</v>
      </c>
      <c r="AF55" s="5">
        <f>AE55*(1+Scenarios!$Q$32)</f>
        <v>0</v>
      </c>
      <c r="AG55" s="5">
        <f>AF55*(1+Scenarios!$Q$32)</f>
        <v>0</v>
      </c>
      <c r="AH55" s="5">
        <f>AG55*(1+Scenarios!$Q$32)</f>
        <v>0</v>
      </c>
      <c r="AI55" s="5">
        <f>AH55*(1+Scenarios!$Q$32)</f>
        <v>0</v>
      </c>
      <c r="AJ55" s="5">
        <f>AI55*(1+Scenarios!$Q$32)</f>
        <v>0</v>
      </c>
      <c r="AK55" s="5">
        <f>AJ55*(1+Scenarios!$Q$32)</f>
        <v>0</v>
      </c>
      <c r="AL55" s="5">
        <f>AK55*(1+Scenarios!$Q$32)</f>
        <v>0</v>
      </c>
      <c r="AM55" s="5">
        <f>AL55*(1+Scenarios!$Q$32)</f>
        <v>0</v>
      </c>
      <c r="AN55" s="5">
        <f>AM55*(1+Scenarios!$Q$32)</f>
        <v>0</v>
      </c>
      <c r="AO55" s="5">
        <f>AN55*(1+Scenarios!$Q$32)</f>
        <v>0</v>
      </c>
      <c r="AP55" s="5">
        <f>AO55*(1+Scenarios!$Q$32)</f>
        <v>0</v>
      </c>
      <c r="AQ55" s="5">
        <f>AP55*(1+Scenarios!$Q$32)</f>
        <v>0</v>
      </c>
      <c r="AR55" s="5">
        <f>AQ55*(1+Scenarios!$Q$32)</f>
        <v>0</v>
      </c>
      <c r="AS55" s="5">
        <f>AR55*(1+Scenarios!$Q$32)</f>
        <v>0</v>
      </c>
      <c r="AT55" s="5">
        <f>AS55*(1+Scenarios!$Q$32)</f>
        <v>0</v>
      </c>
      <c r="AU55" s="5">
        <f>AT55*(1+Scenarios!$Q$32)</f>
        <v>0</v>
      </c>
      <c r="AV55" s="5">
        <f>AU55*(1+Scenarios!$Q$32)</f>
        <v>0</v>
      </c>
      <c r="AW55" s="5">
        <f>AV55*(1+Scenarios!$Q$32)</f>
        <v>0</v>
      </c>
      <c r="AX55" s="5">
        <f>AW55*(1+Scenarios!$Q$32)</f>
        <v>0</v>
      </c>
      <c r="AY55" s="5">
        <f>AX55*(1+Scenarios!$Q$32)</f>
        <v>0</v>
      </c>
      <c r="AZ55" s="5">
        <f>AY55*(1+Scenarios!$Q$32)</f>
        <v>0</v>
      </c>
      <c r="BA55" s="5">
        <f>AZ55*(1+Scenarios!$Q$32)</f>
        <v>0</v>
      </c>
      <c r="BB55" s="5">
        <f>BA55*(1+Scenarios!$Q$32)</f>
        <v>0</v>
      </c>
      <c r="BC55" s="5">
        <f>BB55*(1+Scenarios!$Q$32)</f>
        <v>0</v>
      </c>
      <c r="BD55" s="5">
        <f>BC55*(1+Scenarios!$Q$32)</f>
        <v>0</v>
      </c>
      <c r="BE55" s="5">
        <f>BD55*(1+Scenarios!$Q$32)</f>
        <v>0</v>
      </c>
      <c r="BF55" s="5">
        <f>BE55*(1+Scenarios!$Q$32)</f>
        <v>0</v>
      </c>
      <c r="BG55" s="5">
        <f>BF55*(1+Scenarios!$Q$32)</f>
        <v>0</v>
      </c>
      <c r="BH55" s="5">
        <f>BG55*(1+Scenarios!$Q$32)</f>
        <v>0</v>
      </c>
      <c r="BI55" s="5">
        <f>BH55*(1+Scenarios!$Q$32)</f>
        <v>0</v>
      </c>
      <c r="BJ55" s="5">
        <f>BI55*(1+Scenarios!$Q$32)</f>
        <v>0</v>
      </c>
      <c r="BK55" s="5">
        <f>BJ55*(1+Scenarios!$Q$32)</f>
        <v>0</v>
      </c>
      <c r="BL55" s="5">
        <f>BK55*(1+Scenarios!$Q$32)</f>
        <v>0</v>
      </c>
      <c r="BM55" s="5">
        <f>BL55*(1+Scenarios!$Q$32)</f>
        <v>0</v>
      </c>
    </row>
    <row r="56" spans="1:71" x14ac:dyDescent="0.35">
      <c r="B56" s="47" t="s">
        <v>132</v>
      </c>
      <c r="C56" s="103"/>
      <c r="E56" s="4">
        <f>IFERROR(HLOOKUP($B$56, 'Lookups references'!$M$7:P14, MATCH('Projections - HU 1'!#REF!, 'Lookups references'!$M$7:$M$14, FALSE), FALSE),0)</f>
        <v>0</v>
      </c>
      <c r="F56" s="4">
        <f>IFERROR(HLOOKUP($B$56, 'Lookups references'!$M$7:Q14, MATCH('Projections - HU 1'!#REF!, 'Lookups references'!$M$7:$M$14, FALSE), FALSE),0)</f>
        <v>0</v>
      </c>
      <c r="G56" s="4">
        <f>IFERROR(HLOOKUP($B$56, 'Lookups references'!$M$7:R14, MATCH('Projections - HU 1'!#REF!, 'Lookups references'!$M$7:$M$14, FALSE), FALSE),0)</f>
        <v>0</v>
      </c>
      <c r="H56" s="4">
        <f>IFERROR(HLOOKUP($B$56, 'Lookups references'!$M$7:S14, MATCH('Projections - HU 1'!#REF!, 'Lookups references'!$M$7:$M$14, FALSE), FALSE),0)</f>
        <v>0</v>
      </c>
      <c r="I56" s="4">
        <f>IFERROR(HLOOKUP($B$56, 'Lookups references'!$M$7:T14, MATCH('Projections - HU 1'!#REF!, 'Lookups references'!$M$7:$M$14, FALSE), FALSE),0)</f>
        <v>0</v>
      </c>
      <c r="J56" s="4">
        <f>IFERROR(HLOOKUP($B$56, 'Lookups references'!$M$7:U14, MATCH('Projections - HU 1'!#REF!, 'Lookups references'!$M$7:$M$14, FALSE), FALSE),0)</f>
        <v>0</v>
      </c>
      <c r="K56" s="4">
        <f>IFERROR(HLOOKUP($B$56, 'Lookups references'!$M$7:V14, MATCH('Projections - HU 1'!#REF!, 'Lookups references'!$M$7:$M$14, FALSE), FALSE),0)</f>
        <v>0</v>
      </c>
      <c r="L56" s="4">
        <f>IFERROR(HLOOKUP($B$56, 'Lookups references'!$M$7:W14, MATCH('Projections - HU 1'!#REF!, 'Lookups references'!$M$7:$M$14, FALSE), FALSE),0)</f>
        <v>0</v>
      </c>
      <c r="M56" s="4">
        <f>IFERROR(HLOOKUP($B$56, 'Lookups references'!$M$7:X14, MATCH('Projections - HU 1'!#REF!, 'Lookups references'!$M$7:$M$14, FALSE), FALSE),0)</f>
        <v>0</v>
      </c>
      <c r="N56" s="4">
        <f>IFERROR(HLOOKUP($B$56, 'Lookups references'!$M$7:Y14, MATCH('Projections - HU 1'!#REF!, 'Lookups references'!$M$7:$M$14, FALSE), FALSE),0)</f>
        <v>0</v>
      </c>
      <c r="O56" s="4">
        <f>IFERROR(HLOOKUP($B$56, 'Lookups references'!$M$7:Z14, MATCH('Projections - HU 1'!#REF!, 'Lookups references'!$M$7:$M$14, FALSE), FALSE),0)</f>
        <v>0</v>
      </c>
      <c r="P56" s="4">
        <f>IFERROR(HLOOKUP($B$56, 'Lookups references'!$M$7:AA14, MATCH('Projections - HU 1'!#REF!, 'Lookups references'!$M$7:$M$14, FALSE), FALSE),0)</f>
        <v>0</v>
      </c>
      <c r="Q56" s="4">
        <f>IFERROR(HLOOKUP($B$56, 'Lookups references'!$M$7:AB14, MATCH('Projections - HU 1'!#REF!, 'Lookups references'!$M$7:$M$14, FALSE), FALSE),0)</f>
        <v>0</v>
      </c>
      <c r="R56" s="4">
        <f>IFERROR(HLOOKUP($B$56, 'Lookups references'!$M$7:AC14, MATCH('Projections - HU 1'!#REF!, 'Lookups references'!$M$7:$M$14, FALSE), FALSE),0)</f>
        <v>0</v>
      </c>
      <c r="S56" s="4">
        <f>IFERROR(HLOOKUP($B$56, 'Lookups references'!$M$7:AD14, MATCH('Projections - HU 1'!#REF!, 'Lookups references'!$M$7:$M$14, FALSE), FALSE),0)</f>
        <v>0</v>
      </c>
      <c r="T56" s="4">
        <f>IFERROR(HLOOKUP($B$56, 'Lookups references'!$M$7:AE14, MATCH('Projections - HU 1'!#REF!, 'Lookups references'!$M$7:$M$14, FALSE), FALSE),0)</f>
        <v>0</v>
      </c>
      <c r="U56" s="4">
        <f>IFERROR(HLOOKUP($B$56, 'Lookups references'!$M$7:AF14, MATCH('Projections - HU 1'!#REF!, 'Lookups references'!$M$7:$M$14, FALSE), FALSE),0)</f>
        <v>0</v>
      </c>
      <c r="V56" s="4">
        <f>IFERROR(HLOOKUP($B$56, 'Lookups references'!$M$7:AG14, MATCH('Projections - HU 1'!#REF!, 'Lookups references'!$M$7:$M$14, FALSE), FALSE),0)</f>
        <v>0</v>
      </c>
      <c r="W56" s="4">
        <f>IFERROR(HLOOKUP($B$56, 'Lookups references'!$M$7:AH14, MATCH('Projections - HU 1'!#REF!, 'Lookups references'!$M$7:$M$14, FALSE), FALSE),0)</f>
        <v>0</v>
      </c>
      <c r="X56" s="4">
        <f>IFERROR(HLOOKUP($B$56, 'Lookups references'!$M$7:AI14, MATCH('Projections - HU 1'!#REF!, 'Lookups references'!$M$7:$M$14, FALSE), FALSE),0)</f>
        <v>0</v>
      </c>
      <c r="Y56" s="4">
        <f>IFERROR(HLOOKUP($B$56, 'Lookups references'!$M$7:AJ14, MATCH('Projections - HU 1'!#REF!, 'Lookups references'!$M$7:$M$14, FALSE), FALSE),0)</f>
        <v>0</v>
      </c>
      <c r="Z56" s="4">
        <f>IFERROR(HLOOKUP($B$56, 'Lookups references'!$M$7:AK14, MATCH('Projections - HU 1'!#REF!, 'Lookups references'!$M$7:$M$14, FALSE), FALSE),0)</f>
        <v>0</v>
      </c>
      <c r="AA56" s="4">
        <f>IFERROR(HLOOKUP($B$56, 'Lookups references'!$M$7:AL14, MATCH('Projections - HU 1'!#REF!, 'Lookups references'!$M$7:$M$14, FALSE), FALSE),0)</f>
        <v>0</v>
      </c>
      <c r="AB56" s="4">
        <f>IFERROR(HLOOKUP($B$56, 'Lookups references'!$M$7:AM14, MATCH('Projections - HU 1'!#REF!, 'Lookups references'!$M$7:$M$14, FALSE), FALSE),0)</f>
        <v>0</v>
      </c>
      <c r="AC56" s="4">
        <f>IFERROR(HLOOKUP($B$56, 'Lookups references'!$M$7:AN14, MATCH('Projections - HU 1'!#REF!, 'Lookups references'!$M$7:$M$14, FALSE), FALSE),0)</f>
        <v>0</v>
      </c>
      <c r="AD56" s="4">
        <f>IFERROR(HLOOKUP($B$56, 'Lookups references'!$M$7:AO14, MATCH('Projections - HU 1'!#REF!, 'Lookups references'!$M$7:$M$14, FALSE), FALSE),0)</f>
        <v>0</v>
      </c>
      <c r="AE56" s="4">
        <f>IFERROR(HLOOKUP($B$56, 'Lookups references'!$M$7:AP14, MATCH('Projections - HU 1'!#REF!, 'Lookups references'!$M$7:$M$14, FALSE), FALSE),0)</f>
        <v>0</v>
      </c>
      <c r="AF56" s="4">
        <f>IFERROR(HLOOKUP($B$56, 'Lookups references'!$M$7:AQ14, MATCH('Projections - HU 1'!#REF!, 'Lookups references'!$M$7:$M$14, FALSE), FALSE),0)</f>
        <v>0</v>
      </c>
      <c r="AG56" s="4">
        <f>IFERROR(HLOOKUP($B$56, 'Lookups references'!$M$7:AR14, MATCH('Projections - HU 1'!#REF!, 'Lookups references'!$M$7:$M$14, FALSE), FALSE),0)</f>
        <v>0</v>
      </c>
      <c r="AH56" s="4">
        <f>IFERROR(HLOOKUP($B$56, 'Lookups references'!$M$7:AS14, MATCH('Projections - HU 1'!#REF!, 'Lookups references'!$M$7:$M$14, FALSE), FALSE),0)</f>
        <v>0</v>
      </c>
      <c r="AI56" s="4">
        <f>IFERROR(HLOOKUP($B$56, 'Lookups references'!$M$7:AT14, MATCH('Projections - HU 1'!#REF!, 'Lookups references'!$M$7:$M$14, FALSE), FALSE),0)</f>
        <v>0</v>
      </c>
      <c r="AJ56" s="4">
        <f>IFERROR(HLOOKUP($B$56, 'Lookups references'!$M$7:AU14, MATCH('Projections - HU 1'!#REF!, 'Lookups references'!$M$7:$M$14, FALSE), FALSE),0)</f>
        <v>0</v>
      </c>
      <c r="AK56" s="4">
        <f>IFERROR(HLOOKUP($B$56, 'Lookups references'!$M$7:AV14, MATCH('Projections - HU 1'!#REF!, 'Lookups references'!$M$7:$M$14, FALSE), FALSE),0)</f>
        <v>0</v>
      </c>
      <c r="AL56" s="4">
        <f>IFERROR(HLOOKUP($B$56, 'Lookups references'!$M$7:AW14, MATCH('Projections - HU 1'!#REF!, 'Lookups references'!$M$7:$M$14, FALSE), FALSE),0)</f>
        <v>0</v>
      </c>
      <c r="AM56" s="4">
        <f>IFERROR(HLOOKUP($B$56, 'Lookups references'!$M$7:AX14, MATCH('Projections - HU 1'!#REF!, 'Lookups references'!$M$7:$M$14, FALSE), FALSE),0)</f>
        <v>0</v>
      </c>
      <c r="AN56" s="4">
        <f>IFERROR(HLOOKUP($B$56, 'Lookups references'!$M$7:AY14, MATCH('Projections - HU 1'!#REF!, 'Lookups references'!$M$7:$M$14, FALSE), FALSE),0)</f>
        <v>0</v>
      </c>
      <c r="AO56" s="4">
        <f>IFERROR(HLOOKUP($B$56, 'Lookups references'!$M$7:AZ14, MATCH('Projections - HU 1'!#REF!, 'Lookups references'!$M$7:$M$14, FALSE), FALSE),0)</f>
        <v>0</v>
      </c>
      <c r="AP56" s="4">
        <f>IFERROR(HLOOKUP($B$56, 'Lookups references'!$M$7:BA14, MATCH('Projections - HU 1'!#REF!, 'Lookups references'!$M$7:$M$14, FALSE), FALSE),0)</f>
        <v>0</v>
      </c>
      <c r="AQ56" s="4">
        <f>IFERROR(HLOOKUP($B$56, 'Lookups references'!$M$7:BB14, MATCH('Projections - HU 1'!#REF!, 'Lookups references'!$M$7:$M$14, FALSE), FALSE),0)</f>
        <v>0</v>
      </c>
      <c r="AR56" s="4">
        <f>IFERROR(HLOOKUP($B$56, 'Lookups references'!$M$7:BC14, MATCH('Projections - HU 1'!#REF!, 'Lookups references'!$M$7:$M$14, FALSE), FALSE),0)</f>
        <v>0</v>
      </c>
      <c r="AS56" s="4">
        <f>IFERROR(HLOOKUP($B$56, 'Lookups references'!$M$7:BD14, MATCH('Projections - HU 1'!#REF!, 'Lookups references'!$M$7:$M$14, FALSE), FALSE),0)</f>
        <v>0</v>
      </c>
      <c r="AT56" s="4">
        <f>IFERROR(HLOOKUP($B$56, 'Lookups references'!$M$7:BE14, MATCH('Projections - HU 1'!#REF!, 'Lookups references'!$M$7:$M$14, FALSE), FALSE),0)</f>
        <v>0</v>
      </c>
      <c r="AU56" s="4">
        <f>IFERROR(HLOOKUP($B$56, 'Lookups references'!$M$7:BF14, MATCH('Projections - HU 1'!#REF!, 'Lookups references'!$M$7:$M$14, FALSE), FALSE),0)</f>
        <v>0</v>
      </c>
      <c r="AV56" s="4">
        <f>IFERROR(HLOOKUP($B$56, 'Lookups references'!$M$7:BG14, MATCH('Projections - HU 1'!#REF!, 'Lookups references'!$M$7:$M$14, FALSE), FALSE),0)</f>
        <v>0</v>
      </c>
      <c r="AW56" s="4">
        <f>IFERROR(HLOOKUP($B$56, 'Lookups references'!$M$7:BH14, MATCH('Projections - HU 1'!#REF!, 'Lookups references'!$M$7:$M$14, FALSE), FALSE),0)</f>
        <v>0</v>
      </c>
      <c r="AX56" s="4">
        <f>IFERROR(HLOOKUP($B$56, 'Lookups references'!$M$7:BI14, MATCH('Projections - HU 1'!#REF!, 'Lookups references'!$M$7:$M$14, FALSE), FALSE),0)</f>
        <v>0</v>
      </c>
      <c r="AY56" s="4">
        <f>IFERROR(HLOOKUP($B$56, 'Lookups references'!$M$7:BJ14, MATCH('Projections - HU 1'!#REF!, 'Lookups references'!$M$7:$M$14, FALSE), FALSE),0)</f>
        <v>0</v>
      </c>
      <c r="AZ56" s="4">
        <f>IFERROR(HLOOKUP($B$56, 'Lookups references'!$M$7:BK14, MATCH('Projections - HU 1'!#REF!, 'Lookups references'!$M$7:$M$14, FALSE), FALSE),0)</f>
        <v>0</v>
      </c>
      <c r="BA56" s="4">
        <f>IFERROR(HLOOKUP($B$56, 'Lookups references'!$M$7:BL14, MATCH('Projections - HU 1'!#REF!, 'Lookups references'!$M$7:$M$14, FALSE), FALSE),0)</f>
        <v>0</v>
      </c>
      <c r="BB56" s="4">
        <f>IFERROR(HLOOKUP($B$56, 'Lookups references'!$M$7:BM14, MATCH('Projections - HU 1'!#REF!, 'Lookups references'!$M$7:$M$14, FALSE), FALSE),0)</f>
        <v>0</v>
      </c>
      <c r="BC56" s="4">
        <f>IFERROR(HLOOKUP($B$56, 'Lookups references'!$M$7:BN14, MATCH('Projections - HU 1'!#REF!, 'Lookups references'!$M$7:$M$14, FALSE), FALSE),0)</f>
        <v>0</v>
      </c>
      <c r="BD56" s="4">
        <f>IFERROR(HLOOKUP($B$56, 'Lookups references'!$M$7:BO14, MATCH('Projections - HU 1'!#REF!, 'Lookups references'!$M$7:$M$14, FALSE), FALSE),0)</f>
        <v>0</v>
      </c>
      <c r="BE56" s="4">
        <f>IFERROR(HLOOKUP($B$56, 'Lookups references'!$M$7:BP14, MATCH('Projections - HU 1'!#REF!, 'Lookups references'!$M$7:$M$14, FALSE), FALSE),0)</f>
        <v>0</v>
      </c>
      <c r="BF56" s="4">
        <f>IFERROR(HLOOKUP($B$56, 'Lookups references'!$M$7:BQ14, MATCH('Projections - HU 1'!#REF!, 'Lookups references'!$M$7:$M$14, FALSE), FALSE),0)</f>
        <v>0</v>
      </c>
      <c r="BG56" s="4">
        <f>IFERROR(HLOOKUP($B$56, 'Lookups references'!$M$7:BR14, MATCH('Projections - HU 1'!#REF!, 'Lookups references'!$M$7:$M$14, FALSE), FALSE),0)</f>
        <v>0</v>
      </c>
      <c r="BH56" s="4">
        <f>IFERROR(HLOOKUP($B$56, 'Lookups references'!$M$7:BS14, MATCH('Projections - HU 1'!#REF!, 'Lookups references'!$M$7:$M$14, FALSE), FALSE),0)</f>
        <v>0</v>
      </c>
      <c r="BI56" s="4">
        <f>IFERROR(HLOOKUP($B$56, 'Lookups references'!$M$7:BT14, MATCH('Projections - HU 1'!#REF!, 'Lookups references'!$M$7:$M$14, FALSE), FALSE),0)</f>
        <v>0</v>
      </c>
      <c r="BJ56" s="4">
        <f>IFERROR(HLOOKUP($B$56, 'Lookups references'!$M$7:BU14, MATCH('Projections - HU 1'!#REF!, 'Lookups references'!$M$7:$M$14, FALSE), FALSE),0)</f>
        <v>0</v>
      </c>
      <c r="BK56" s="4">
        <f>IFERROR(HLOOKUP($B$56, 'Lookups references'!$M$7:BV14, MATCH('Projections - HU 1'!#REF!, 'Lookups references'!$M$7:$M$14, FALSE), FALSE),0)</f>
        <v>0</v>
      </c>
      <c r="BL56" s="4">
        <f>IFERROR(HLOOKUP($B$56, 'Lookups references'!$M$7:BW14, MATCH('Projections - HU 1'!#REF!, 'Lookups references'!$M$7:$M$14, FALSE), FALSE),0)</f>
        <v>0</v>
      </c>
      <c r="BM56" s="4">
        <f>IFERROR(HLOOKUP($B$56, 'Lookups references'!$M$7:BX14, MATCH('Projections - HU 1'!#REF!, 'Lookups references'!$M$7:$M$14, FALSE), FALSE),0)</f>
        <v>0</v>
      </c>
    </row>
    <row r="57" spans="1:71" s="64" customFormat="1" x14ac:dyDescent="0.35">
      <c r="B57" s="65" t="s">
        <v>133</v>
      </c>
      <c r="C57" s="103">
        <f>SUM(E57:BM57)</f>
        <v>0</v>
      </c>
      <c r="E57" s="64">
        <f t="shared" ref="E57:AJ57" si="19">IF(E7&lt;E56, E55*E17*1000/100, 0)</f>
        <v>0</v>
      </c>
      <c r="F57" s="64">
        <f t="shared" si="19"/>
        <v>0</v>
      </c>
      <c r="G57" s="64">
        <f t="shared" si="19"/>
        <v>0</v>
      </c>
      <c r="H57" s="64">
        <f t="shared" si="19"/>
        <v>0</v>
      </c>
      <c r="I57" s="64">
        <f t="shared" si="19"/>
        <v>0</v>
      </c>
      <c r="J57" s="64">
        <f t="shared" si="19"/>
        <v>0</v>
      </c>
      <c r="K57" s="64">
        <f t="shared" si="19"/>
        <v>0</v>
      </c>
      <c r="L57" s="64">
        <f t="shared" si="19"/>
        <v>0</v>
      </c>
      <c r="M57" s="64">
        <f t="shared" si="19"/>
        <v>0</v>
      </c>
      <c r="N57" s="64">
        <f t="shared" si="19"/>
        <v>0</v>
      </c>
      <c r="O57" s="64">
        <f t="shared" si="19"/>
        <v>0</v>
      </c>
      <c r="P57" s="64">
        <f t="shared" si="19"/>
        <v>0</v>
      </c>
      <c r="Q57" s="64">
        <f t="shared" si="19"/>
        <v>0</v>
      </c>
      <c r="R57" s="64">
        <f t="shared" si="19"/>
        <v>0</v>
      </c>
      <c r="S57" s="64">
        <f t="shared" si="19"/>
        <v>0</v>
      </c>
      <c r="T57" s="64">
        <f t="shared" si="19"/>
        <v>0</v>
      </c>
      <c r="U57" s="64">
        <f t="shared" si="19"/>
        <v>0</v>
      </c>
      <c r="V57" s="64">
        <f t="shared" si="19"/>
        <v>0</v>
      </c>
      <c r="W57" s="64">
        <f t="shared" si="19"/>
        <v>0</v>
      </c>
      <c r="X57" s="64">
        <f t="shared" si="19"/>
        <v>0</v>
      </c>
      <c r="Y57" s="64">
        <f t="shared" si="19"/>
        <v>0</v>
      </c>
      <c r="Z57" s="64">
        <f t="shared" si="19"/>
        <v>0</v>
      </c>
      <c r="AA57" s="64">
        <f t="shared" si="19"/>
        <v>0</v>
      </c>
      <c r="AB57" s="64">
        <f t="shared" si="19"/>
        <v>0</v>
      </c>
      <c r="AC57" s="64">
        <f t="shared" si="19"/>
        <v>0</v>
      </c>
      <c r="AD57" s="64">
        <f t="shared" si="19"/>
        <v>0</v>
      </c>
      <c r="AE57" s="64">
        <f t="shared" si="19"/>
        <v>0</v>
      </c>
      <c r="AF57" s="64">
        <f t="shared" si="19"/>
        <v>0</v>
      </c>
      <c r="AG57" s="64">
        <f t="shared" si="19"/>
        <v>0</v>
      </c>
      <c r="AH57" s="64">
        <f t="shared" si="19"/>
        <v>0</v>
      </c>
      <c r="AI57" s="64">
        <f t="shared" si="19"/>
        <v>0</v>
      </c>
      <c r="AJ57" s="64">
        <f t="shared" si="19"/>
        <v>0</v>
      </c>
      <c r="AK57" s="64">
        <f t="shared" ref="AK57:BM57" si="20">IF(AK7&lt;AK56, AK55*AK17*1000/100, 0)</f>
        <v>0</v>
      </c>
      <c r="AL57" s="64">
        <f t="shared" si="20"/>
        <v>0</v>
      </c>
      <c r="AM57" s="64">
        <f t="shared" si="20"/>
        <v>0</v>
      </c>
      <c r="AN57" s="64">
        <f t="shared" si="20"/>
        <v>0</v>
      </c>
      <c r="AO57" s="64">
        <f t="shared" si="20"/>
        <v>0</v>
      </c>
      <c r="AP57" s="64">
        <f t="shared" si="20"/>
        <v>0</v>
      </c>
      <c r="AQ57" s="64">
        <f t="shared" si="20"/>
        <v>0</v>
      </c>
      <c r="AR57" s="64">
        <f t="shared" si="20"/>
        <v>0</v>
      </c>
      <c r="AS57" s="64">
        <f t="shared" si="20"/>
        <v>0</v>
      </c>
      <c r="AT57" s="64">
        <f t="shared" si="20"/>
        <v>0</v>
      </c>
      <c r="AU57" s="64">
        <f t="shared" si="20"/>
        <v>0</v>
      </c>
      <c r="AV57" s="64">
        <f t="shared" si="20"/>
        <v>0</v>
      </c>
      <c r="AW57" s="64">
        <f t="shared" si="20"/>
        <v>0</v>
      </c>
      <c r="AX57" s="64">
        <f t="shared" si="20"/>
        <v>0</v>
      </c>
      <c r="AY57" s="64">
        <f t="shared" si="20"/>
        <v>0</v>
      </c>
      <c r="AZ57" s="64">
        <f t="shared" si="20"/>
        <v>0</v>
      </c>
      <c r="BA57" s="64">
        <f t="shared" si="20"/>
        <v>0</v>
      </c>
      <c r="BB57" s="64">
        <f t="shared" si="20"/>
        <v>0</v>
      </c>
      <c r="BC57" s="64">
        <f t="shared" si="20"/>
        <v>0</v>
      </c>
      <c r="BD57" s="64">
        <f t="shared" si="20"/>
        <v>0</v>
      </c>
      <c r="BE57" s="64">
        <f t="shared" si="20"/>
        <v>0</v>
      </c>
      <c r="BF57" s="64">
        <f t="shared" si="20"/>
        <v>0</v>
      </c>
      <c r="BG57" s="64">
        <f t="shared" si="20"/>
        <v>0</v>
      </c>
      <c r="BH57" s="64">
        <f t="shared" si="20"/>
        <v>0</v>
      </c>
      <c r="BI57" s="64">
        <f t="shared" si="20"/>
        <v>0</v>
      </c>
      <c r="BJ57" s="64">
        <f t="shared" si="20"/>
        <v>0</v>
      </c>
      <c r="BK57" s="64">
        <f t="shared" si="20"/>
        <v>0</v>
      </c>
      <c r="BL57" s="64">
        <f t="shared" si="20"/>
        <v>0</v>
      </c>
      <c r="BM57" s="64">
        <f t="shared" si="20"/>
        <v>0</v>
      </c>
    </row>
    <row r="58" spans="1:71" x14ac:dyDescent="0.35">
      <c r="C58" s="109"/>
    </row>
    <row r="59" spans="1:71" x14ac:dyDescent="0.35">
      <c r="B59" s="5"/>
      <c r="C59" s="107"/>
      <c r="D59" s="5"/>
      <c r="E59" s="5"/>
      <c r="F59" s="5"/>
      <c r="G59" s="5"/>
      <c r="H59" s="5"/>
      <c r="I59" s="5"/>
    </row>
    <row r="60" spans="1:71" x14ac:dyDescent="0.35">
      <c r="C60" s="109"/>
    </row>
  </sheetData>
  <mergeCells count="1">
    <mergeCell ref="F5:H5"/>
  </mergeCells>
  <conditionalFormatting sqref="F34:BN34">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DDEFC17D-6423-4349-8BA2-438AF0C40956}">
          <x14:formula1>
            <xm:f>Scenarios!#REF!</xm:f>
          </x14:formula1>
          <xm:sqref>F5:H5</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D63EC-C3DB-458C-957C-73CF49C50D46}">
  <sheetPr codeName="Sheet23">
    <tabColor theme="0" tint="-0.249977111117893"/>
  </sheetPr>
  <dimension ref="A4:BS60"/>
  <sheetViews>
    <sheetView topLeftCell="P13" zoomScale="85" zoomScaleNormal="85" workbookViewId="0">
      <selection activeCell="AJ49" sqref="AJ49"/>
    </sheetView>
  </sheetViews>
  <sheetFormatPr defaultColWidth="8.6875" defaultRowHeight="12" x14ac:dyDescent="0.35"/>
  <cols>
    <col min="1" max="1" width="10.625" style="4" customWidth="1"/>
    <col min="2" max="2" width="38.87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148</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739692</v>
      </c>
      <c r="E10" s="24">
        <f>IFERROR(E36+E43+E51+E54, 0)</f>
        <v>-182628</v>
      </c>
      <c r="F10" s="24">
        <f t="shared" ref="F10:AK10" si="4">IFERROR(F36+F43+F51, 0)</f>
        <v>15372</v>
      </c>
      <c r="G10" s="24">
        <f t="shared" si="4"/>
        <v>15372</v>
      </c>
      <c r="H10" s="24">
        <f t="shared" si="4"/>
        <v>15372</v>
      </c>
      <c r="I10" s="24">
        <f t="shared" si="4"/>
        <v>15372</v>
      </c>
      <c r="J10" s="24">
        <f t="shared" si="4"/>
        <v>15372</v>
      </c>
      <c r="K10" s="24">
        <f t="shared" si="4"/>
        <v>15372</v>
      </c>
      <c r="L10" s="24">
        <f t="shared" si="4"/>
        <v>15372</v>
      </c>
      <c r="M10" s="24">
        <f t="shared" si="4"/>
        <v>15372</v>
      </c>
      <c r="N10" s="24">
        <f t="shared" si="4"/>
        <v>15372</v>
      </c>
      <c r="O10" s="24">
        <f t="shared" si="4"/>
        <v>15372</v>
      </c>
      <c r="P10" s="24">
        <f t="shared" si="4"/>
        <v>15372</v>
      </c>
      <c r="Q10" s="24">
        <f t="shared" si="4"/>
        <v>15372</v>
      </c>
      <c r="R10" s="24">
        <f t="shared" si="4"/>
        <v>15372</v>
      </c>
      <c r="S10" s="24">
        <f t="shared" si="4"/>
        <v>15372</v>
      </c>
      <c r="T10" s="24">
        <f t="shared" si="4"/>
        <v>15372</v>
      </c>
      <c r="U10" s="24">
        <f t="shared" si="4"/>
        <v>15372</v>
      </c>
      <c r="V10" s="24">
        <f t="shared" si="4"/>
        <v>15372</v>
      </c>
      <c r="W10" s="24">
        <f t="shared" si="4"/>
        <v>15372</v>
      </c>
      <c r="X10" s="24">
        <f t="shared" si="4"/>
        <v>15372</v>
      </c>
      <c r="Y10" s="24">
        <f t="shared" si="4"/>
        <v>15372</v>
      </c>
      <c r="Z10" s="24">
        <f t="shared" si="4"/>
        <v>15372</v>
      </c>
      <c r="AA10" s="24">
        <f t="shared" si="4"/>
        <v>15372</v>
      </c>
      <c r="AB10" s="24">
        <f t="shared" si="4"/>
        <v>15372</v>
      </c>
      <c r="AC10" s="24">
        <f t="shared" si="4"/>
        <v>15372</v>
      </c>
      <c r="AD10" s="24">
        <f t="shared" si="4"/>
        <v>15372</v>
      </c>
      <c r="AE10" s="24">
        <f t="shared" si="4"/>
        <v>15372</v>
      </c>
      <c r="AF10" s="24">
        <f t="shared" si="4"/>
        <v>15372</v>
      </c>
      <c r="AG10" s="24">
        <f t="shared" si="4"/>
        <v>15372</v>
      </c>
      <c r="AH10" s="24">
        <f t="shared" si="4"/>
        <v>15372</v>
      </c>
      <c r="AI10" s="24">
        <f t="shared" si="4"/>
        <v>15372</v>
      </c>
      <c r="AJ10" s="24">
        <f t="shared" si="4"/>
        <v>15372</v>
      </c>
      <c r="AK10" s="24">
        <f t="shared" si="4"/>
        <v>15372</v>
      </c>
      <c r="AL10" s="24">
        <f t="shared" ref="AL10:BM10" si="5">IFERROR(AL36+AL43+AL51, 0)</f>
        <v>15372</v>
      </c>
      <c r="AM10" s="24">
        <f t="shared" si="5"/>
        <v>15372</v>
      </c>
      <c r="AN10" s="24">
        <f t="shared" si="5"/>
        <v>15372</v>
      </c>
      <c r="AO10" s="24">
        <f t="shared" si="5"/>
        <v>15372</v>
      </c>
      <c r="AP10" s="24">
        <f t="shared" si="5"/>
        <v>15372</v>
      </c>
      <c r="AQ10" s="24">
        <f t="shared" si="5"/>
        <v>15372</v>
      </c>
      <c r="AR10" s="24">
        <f t="shared" si="5"/>
        <v>15372</v>
      </c>
      <c r="AS10" s="24">
        <f t="shared" si="5"/>
        <v>15372</v>
      </c>
      <c r="AT10" s="24">
        <f t="shared" si="5"/>
        <v>15372</v>
      </c>
      <c r="AU10" s="24">
        <f t="shared" si="5"/>
        <v>15372</v>
      </c>
      <c r="AV10" s="24">
        <f t="shared" si="5"/>
        <v>15372</v>
      </c>
      <c r="AW10" s="24">
        <f t="shared" si="5"/>
        <v>15372</v>
      </c>
      <c r="AX10" s="24">
        <f t="shared" si="5"/>
        <v>15372</v>
      </c>
      <c r="AY10" s="24">
        <f t="shared" si="5"/>
        <v>15372</v>
      </c>
      <c r="AZ10" s="24">
        <f t="shared" si="5"/>
        <v>15372</v>
      </c>
      <c r="BA10" s="24">
        <f t="shared" si="5"/>
        <v>15372</v>
      </c>
      <c r="BB10" s="24">
        <f t="shared" si="5"/>
        <v>15372</v>
      </c>
      <c r="BC10" s="24">
        <f t="shared" si="5"/>
        <v>15372</v>
      </c>
      <c r="BD10" s="24">
        <f t="shared" si="5"/>
        <v>15372</v>
      </c>
      <c r="BE10" s="24">
        <f t="shared" si="5"/>
        <v>15372</v>
      </c>
      <c r="BF10" s="24">
        <f t="shared" si="5"/>
        <v>15372</v>
      </c>
      <c r="BG10" s="24">
        <f t="shared" si="5"/>
        <v>15372</v>
      </c>
      <c r="BH10" s="24">
        <f t="shared" si="5"/>
        <v>15372</v>
      </c>
      <c r="BI10" s="24">
        <f t="shared" si="5"/>
        <v>15372</v>
      </c>
      <c r="BJ10" s="24">
        <f t="shared" si="5"/>
        <v>15372</v>
      </c>
      <c r="BK10" s="24">
        <f t="shared" si="5"/>
        <v>15372</v>
      </c>
      <c r="BL10" s="24">
        <f t="shared" si="5"/>
        <v>15372</v>
      </c>
      <c r="BM10" s="24">
        <f t="shared" si="5"/>
        <v>15372</v>
      </c>
    </row>
    <row r="11" spans="1:71" s="125" customFormat="1" x14ac:dyDescent="0.35">
      <c r="A11" s="22"/>
      <c r="B11" s="125" t="s">
        <v>93</v>
      </c>
      <c r="C11" s="126"/>
      <c r="E11" s="123">
        <f>IFERROR(E10+C11, 0)</f>
        <v>-182628</v>
      </c>
      <c r="F11" s="123">
        <f>IFERROR(F10+E11, 0)</f>
        <v>-167256</v>
      </c>
      <c r="G11" s="123">
        <f>IFERROR(G10+F11, 0)</f>
        <v>-151884</v>
      </c>
      <c r="H11" s="123">
        <f>IFERROR(H10+G11, 0)</f>
        <v>-136512</v>
      </c>
      <c r="I11" s="123">
        <f t="shared" ref="I11:BM11" si="6">IFERROR(I10+H11, 0)</f>
        <v>-121140</v>
      </c>
      <c r="J11" s="123">
        <f t="shared" si="6"/>
        <v>-105768</v>
      </c>
      <c r="K11" s="123">
        <f t="shared" si="6"/>
        <v>-90396</v>
      </c>
      <c r="L11" s="123">
        <f t="shared" si="6"/>
        <v>-75024</v>
      </c>
      <c r="M11" s="123">
        <f t="shared" si="6"/>
        <v>-59652</v>
      </c>
      <c r="N11" s="123">
        <f t="shared" si="6"/>
        <v>-44280</v>
      </c>
      <c r="O11" s="123">
        <f t="shared" si="6"/>
        <v>-28908</v>
      </c>
      <c r="P11" s="123">
        <f t="shared" si="6"/>
        <v>-13536</v>
      </c>
      <c r="Q11" s="123">
        <f t="shared" si="6"/>
        <v>1836</v>
      </c>
      <c r="R11" s="123">
        <f t="shared" si="6"/>
        <v>17208</v>
      </c>
      <c r="S11" s="123">
        <f t="shared" si="6"/>
        <v>32580</v>
      </c>
      <c r="T11" s="123">
        <f t="shared" si="6"/>
        <v>47952</v>
      </c>
      <c r="U11" s="123">
        <f t="shared" si="6"/>
        <v>63324</v>
      </c>
      <c r="V11" s="123">
        <f t="shared" si="6"/>
        <v>78696</v>
      </c>
      <c r="W11" s="123">
        <f t="shared" si="6"/>
        <v>94068</v>
      </c>
      <c r="X11" s="123">
        <f t="shared" si="6"/>
        <v>109440</v>
      </c>
      <c r="Y11" s="123">
        <f t="shared" si="6"/>
        <v>124812</v>
      </c>
      <c r="Z11" s="123">
        <f t="shared" si="6"/>
        <v>140184</v>
      </c>
      <c r="AA11" s="123">
        <f t="shared" si="6"/>
        <v>155556</v>
      </c>
      <c r="AB11" s="123">
        <f t="shared" si="6"/>
        <v>170928</v>
      </c>
      <c r="AC11" s="123">
        <f t="shared" si="6"/>
        <v>186300</v>
      </c>
      <c r="AD11" s="123">
        <f t="shared" si="6"/>
        <v>201672</v>
      </c>
      <c r="AE11" s="123">
        <f t="shared" si="6"/>
        <v>217044</v>
      </c>
      <c r="AF11" s="123">
        <f t="shared" si="6"/>
        <v>232416</v>
      </c>
      <c r="AG11" s="123">
        <f t="shared" si="6"/>
        <v>247788</v>
      </c>
      <c r="AH11" s="123">
        <f t="shared" si="6"/>
        <v>263160</v>
      </c>
      <c r="AI11" s="123">
        <f t="shared" si="6"/>
        <v>278532</v>
      </c>
      <c r="AJ11" s="123">
        <f t="shared" si="6"/>
        <v>293904</v>
      </c>
      <c r="AK11" s="123">
        <f t="shared" si="6"/>
        <v>309276</v>
      </c>
      <c r="AL11" s="123">
        <f t="shared" si="6"/>
        <v>324648</v>
      </c>
      <c r="AM11" s="123">
        <f t="shared" si="6"/>
        <v>340020</v>
      </c>
      <c r="AN11" s="123">
        <f t="shared" si="6"/>
        <v>355392</v>
      </c>
      <c r="AO11" s="123">
        <f t="shared" si="6"/>
        <v>370764</v>
      </c>
      <c r="AP11" s="123">
        <f t="shared" si="6"/>
        <v>386136</v>
      </c>
      <c r="AQ11" s="123">
        <f t="shared" si="6"/>
        <v>401508</v>
      </c>
      <c r="AR11" s="123">
        <f t="shared" si="6"/>
        <v>416880</v>
      </c>
      <c r="AS11" s="123">
        <f t="shared" si="6"/>
        <v>432252</v>
      </c>
      <c r="AT11" s="123">
        <f t="shared" si="6"/>
        <v>447624</v>
      </c>
      <c r="AU11" s="123">
        <f t="shared" si="6"/>
        <v>462996</v>
      </c>
      <c r="AV11" s="123">
        <f t="shared" si="6"/>
        <v>478368</v>
      </c>
      <c r="AW11" s="123">
        <f t="shared" si="6"/>
        <v>493740</v>
      </c>
      <c r="AX11" s="123">
        <f t="shared" si="6"/>
        <v>509112</v>
      </c>
      <c r="AY11" s="123">
        <f t="shared" si="6"/>
        <v>524484</v>
      </c>
      <c r="AZ11" s="123">
        <f t="shared" si="6"/>
        <v>539856</v>
      </c>
      <c r="BA11" s="123">
        <f t="shared" si="6"/>
        <v>555228</v>
      </c>
      <c r="BB11" s="123">
        <f t="shared" si="6"/>
        <v>570600</v>
      </c>
      <c r="BC11" s="123">
        <f t="shared" si="6"/>
        <v>585972</v>
      </c>
      <c r="BD11" s="123">
        <f t="shared" si="6"/>
        <v>601344</v>
      </c>
      <c r="BE11" s="123">
        <f t="shared" si="6"/>
        <v>616716</v>
      </c>
      <c r="BF11" s="123">
        <f t="shared" si="6"/>
        <v>632088</v>
      </c>
      <c r="BG11" s="123">
        <f t="shared" si="6"/>
        <v>647460</v>
      </c>
      <c r="BH11" s="123">
        <f t="shared" si="6"/>
        <v>662832</v>
      </c>
      <c r="BI11" s="123">
        <f t="shared" si="6"/>
        <v>678204</v>
      </c>
      <c r="BJ11" s="123">
        <f t="shared" si="6"/>
        <v>693576</v>
      </c>
      <c r="BK11" s="123">
        <f t="shared" si="6"/>
        <v>708948</v>
      </c>
      <c r="BL11" s="123">
        <f t="shared" si="6"/>
        <v>724320</v>
      </c>
      <c r="BM11" s="123">
        <f t="shared" si="6"/>
        <v>739692</v>
      </c>
      <c r="BN11" s="123"/>
      <c r="BO11" s="123"/>
      <c r="BP11" s="123"/>
      <c r="BQ11" s="123"/>
      <c r="BR11" s="123"/>
      <c r="BS11" s="123"/>
    </row>
    <row r="12" spans="1:71" s="41" customFormat="1" x14ac:dyDescent="0.35">
      <c r="B12" s="41" t="s">
        <v>94</v>
      </c>
      <c r="C12" s="104">
        <f>SUM(E12:BM12)</f>
        <v>0.34882344106605556</v>
      </c>
      <c r="F12" s="42">
        <f>IRR(E10:F10,0)</f>
        <v>-0.91582889808791645</v>
      </c>
      <c r="G12" s="42">
        <f>IRR(E10:G10,0)</f>
        <v>-0.6647552849174625</v>
      </c>
      <c r="H12" s="42">
        <f>IRR(E10:H10,0)</f>
        <v>-0.4647603113535963</v>
      </c>
      <c r="I12" s="42">
        <f>IRR(E10:I10,0)</f>
        <v>-0.32760240109743965</v>
      </c>
      <c r="J12" s="42">
        <f>IRR(E10:J10,0)</f>
        <v>-0.23307346615130953</v>
      </c>
      <c r="K12" s="42">
        <f>IRR(E10:K10,0)</f>
        <v>-0.16605071829182749</v>
      </c>
      <c r="L12" s="42">
        <f>IRR(E10:L10,0)</f>
        <v>-0.11709924487953327</v>
      </c>
      <c r="M12" s="42">
        <f>IRR(E10:M10,0)</f>
        <v>-8.0384429584676287E-2</v>
      </c>
      <c r="N12" s="42">
        <f>IRR(E10:N10,0)</f>
        <v>-5.2210300386987485E-2</v>
      </c>
      <c r="O12" s="42">
        <f>IRR(E10:O10,0)</f>
        <v>-3.0163381964061875E-2</v>
      </c>
      <c r="P12" s="42">
        <f>IRR(E10:P10,0)</f>
        <v>-1.2620023059822683E-2</v>
      </c>
      <c r="Q12" s="42">
        <f>IRR(E10:Q10,0)</f>
        <v>1.5422921821290902E-3</v>
      </c>
      <c r="R12" s="42">
        <f>IRR(E10:R10,0)</f>
        <v>1.3118813991101597E-2</v>
      </c>
      <c r="S12" s="42">
        <f>IRR(E10:S10,0)</f>
        <v>2.2685315706434839E-2</v>
      </c>
      <c r="T12" s="42">
        <f>IRR(E10:T10,0)</f>
        <v>3.0666794426148503E-2</v>
      </c>
      <c r="U12" s="42">
        <f>IRR(E10:U10,0)</f>
        <v>3.7382397278566293E-2</v>
      </c>
      <c r="V12" s="42">
        <f>IRR(E10:V10,0)</f>
        <v>4.3075498049267136E-2</v>
      </c>
      <c r="W12" s="42">
        <f>IRR(E10:W10,0)</f>
        <v>4.7934266492885458E-2</v>
      </c>
      <c r="X12" s="42">
        <f>IRR(E10:X10,0)</f>
        <v>5.2106010700294858E-2</v>
      </c>
      <c r="Y12" s="42">
        <f>IRR(E10:Y10,0)</f>
        <v>5.5707355206508158E-2</v>
      </c>
      <c r="Z12" s="42">
        <f>IRR(E10:Z10,0)</f>
        <v>5.8831580671208084E-2</v>
      </c>
      <c r="AA12" s="42">
        <f>IRR(E10:AA10,0)</f>
        <v>6.1553994776607279E-2</v>
      </c>
      <c r="AB12" s="42">
        <f>IRR(E10:AB10,0)</f>
        <v>6.3935915506615926E-2</v>
      </c>
      <c r="AC12" s="42">
        <f>IRR(E10:AC10,0)</f>
        <v>6.6027661919924263E-2</v>
      </c>
      <c r="AD12" s="42">
        <f>IRR(E10:AD10,0)</f>
        <v>6.7870825334895413E-2</v>
      </c>
      <c r="AE12" s="42">
        <f>IRR(E10:AE10,0)</f>
        <v>6.9500012224068763E-2</v>
      </c>
      <c r="AF12" s="42">
        <f>IRR(E10:AF10,0)</f>
        <v>7.0944194738728372E-2</v>
      </c>
      <c r="AG12" s="42">
        <f>IRR(E10:AG10,0)</f>
        <v>7.2227766661499881E-2</v>
      </c>
      <c r="AH12" s="42">
        <f>IRR(E10:AH10,0)</f>
        <v>7.3371375985754383E-2</v>
      </c>
      <c r="AI12" s="111">
        <f>IRR(E10:AI10,1000)</f>
        <v>7.4392586522975535E-2</v>
      </c>
      <c r="AJ12" s="111">
        <f>IRR(E10:AJ10,0)</f>
        <v>7.5306407502001793E-2</v>
      </c>
      <c r="AK12" s="111">
        <f>IRR(E10:AK10,0)</f>
        <v>7.612572040895782E-2</v>
      </c>
      <c r="AL12" s="111">
        <f>IRR(E10:AL10,0)</f>
        <v>7.6861625221801511E-2</v>
      </c>
      <c r="AM12" s="111">
        <f>IRR(E10:AM10,0)</f>
        <v>7.7523722961010844E-2</v>
      </c>
      <c r="AN12" s="42">
        <f>IRR(E10:AN10,0)</f>
        <v>7.8120347583922722E-2</v>
      </c>
      <c r="AO12" s="42">
        <f>IRR(E10:AO10,0)</f>
        <v>7.8658757327330742E-2</v>
      </c>
      <c r="AP12" s="42">
        <f>IRR(E10:AP10,0)</f>
        <v>7.914529339114984E-2</v>
      </c>
      <c r="AQ12" s="42">
        <f>IRR(E10:AQ10,0)</f>
        <v>7.9585512169400019E-2</v>
      </c>
      <c r="AR12" s="42">
        <f>IRR(E10:AR10,0)</f>
        <v>7.9984295939419026E-2</v>
      </c>
      <c r="AS12" s="42">
        <f>IRR(E10:AS10,0)</f>
        <v>8.0345945918574913E-2</v>
      </c>
      <c r="AT12" s="42">
        <f>IRR(E10:AT10,0)</f>
        <v>8.0674260817386934E-2</v>
      </c>
      <c r="AU12" s="42">
        <f>IRR(E10:AU10,0)</f>
        <v>8.0972603408902444E-2</v>
      </c>
      <c r="AV12" s="42">
        <f>IRR(E10:AV10,0)</f>
        <v>8.1243957150680446E-2</v>
      </c>
      <c r="AW12" s="42">
        <f>IRR(E10:AW10,0)</f>
        <v>8.1490974516724934E-2</v>
      </c>
      <c r="AX12" s="42">
        <f>IRR(E10:AX10,0)</f>
        <v>8.1716018391965184E-2</v>
      </c>
      <c r="AY12" s="42">
        <f>IRR(E10:AY10,0)</f>
        <v>8.1921197639218901E-2</v>
      </c>
      <c r="AZ12" s="42">
        <f>IRR(E10:AZ10,0)</f>
        <v>8.210839775303147E-2</v>
      </c>
      <c r="BA12" s="42">
        <f>IRR(E10:BA10,0)</f>
        <v>8.2279307356788012E-2</v>
      </c>
      <c r="BB12" s="42">
        <f>IRR(E10:BB10,0)</f>
        <v>8.2435441171235579E-2</v>
      </c>
      <c r="BC12" s="42">
        <f>IRR(E10:BC10,0)</f>
        <v>8.2578159977992449E-2</v>
      </c>
      <c r="BD12" s="42">
        <f>IRR(E10:BD10,0)</f>
        <v>8.2708688016021492E-2</v>
      </c>
      <c r="BE12" s="42">
        <f>IRR(E10:BE10,0)</f>
        <v>8.2828128178709548E-2</v>
      </c>
      <c r="BF12" s="42">
        <f>IRR(E10:BF10,0)</f>
        <v>8.2937475321165577E-2</v>
      </c>
      <c r="BG12" s="42">
        <f>IRR(E10:BG10,0)</f>
        <v>8.3037627939307024E-2</v>
      </c>
      <c r="BH12" s="42">
        <f>IRR(E10:BH10,0)</f>
        <v>8.312939844240419E-2</v>
      </c>
      <c r="BI12" s="42">
        <f>IRR(E10:BI10,0)</f>
        <v>8.3213522207474799E-2</v>
      </c>
      <c r="BJ12" s="42">
        <f>IRR(E10:BJ10,0)</f>
        <v>8.3290665576105427E-2</v>
      </c>
      <c r="BK12" s="42">
        <f>IRR(E10:BK10,0)</f>
        <v>8.3361432930936674E-2</v>
      </c>
      <c r="BL12" s="42">
        <f>IRR(E10:BL10,0)</f>
        <v>8.3426372969482854E-2</v>
      </c>
      <c r="BM12" s="42">
        <f>IRR(E10:BM10,0)</f>
        <v>8.3485984275971425E-2</v>
      </c>
      <c r="BN12" s="42"/>
      <c r="BO12" s="42"/>
      <c r="BP12" s="42"/>
      <c r="BQ12" s="42"/>
      <c r="BR12" s="42"/>
      <c r="BS12" s="42"/>
    </row>
    <row r="13" spans="1:71" s="23" customFormat="1" x14ac:dyDescent="0.35">
      <c r="A13" s="129"/>
      <c r="B13" s="23" t="s">
        <v>95</v>
      </c>
      <c r="C13" s="103">
        <f>SUM(E13:BM13)</f>
        <v>17173080</v>
      </c>
      <c r="F13" s="23">
        <f>NPV(Scenarios!$Q$33, $E$10:F10)</f>
        <v>-167256</v>
      </c>
      <c r="G13" s="23">
        <f>NPV(Scenarios!$Q$33, $E$10:G10)</f>
        <v>-151884</v>
      </c>
      <c r="H13" s="23">
        <f>NPV(Scenarios!$Q$33, $E$10:H10)</f>
        <v>-136512</v>
      </c>
      <c r="I13" s="23">
        <f>NPV(Scenarios!$Q$33, $E$10:I10)</f>
        <v>-121140</v>
      </c>
      <c r="J13" s="23">
        <f>NPV(Scenarios!$Q$33, $E$10:J10)</f>
        <v>-105768</v>
      </c>
      <c r="K13" s="23">
        <f>NPV(Scenarios!$Q$33, $E$10:K10)</f>
        <v>-90396</v>
      </c>
      <c r="L13" s="23">
        <f>NPV(Scenarios!$Q$33, $E$10:L10)</f>
        <v>-75024</v>
      </c>
      <c r="M13" s="23">
        <f>NPV(Scenarios!$Q$33, $E$10:M10)</f>
        <v>-59652</v>
      </c>
      <c r="N13" s="23">
        <f>NPV(Scenarios!$Q$33, $E$10:N10)</f>
        <v>-44280</v>
      </c>
      <c r="O13" s="23">
        <f>NPV(Scenarios!$Q$33, $E$10:O10)</f>
        <v>-28908</v>
      </c>
      <c r="P13" s="23">
        <f>NPV(Scenarios!$Q$33, $E$10:P10)</f>
        <v>-13536</v>
      </c>
      <c r="Q13" s="23">
        <f>NPV(Scenarios!$Q$33, $E$10:Q10)</f>
        <v>1836</v>
      </c>
      <c r="R13" s="23">
        <f>NPV(Scenarios!$Q$33, $E$10:R10)</f>
        <v>17208</v>
      </c>
      <c r="S13" s="23">
        <f>NPV(Scenarios!$Q$33, $E$10:S10)</f>
        <v>32580</v>
      </c>
      <c r="T13" s="23">
        <f>NPV(Scenarios!$Q$33, $E$10:T10)</f>
        <v>47952</v>
      </c>
      <c r="U13" s="23">
        <f>NPV(Scenarios!$Q$33, $E$10:U10)</f>
        <v>63324</v>
      </c>
      <c r="V13" s="23">
        <f>NPV(Scenarios!$Q$33, $E$10:V10)</f>
        <v>78696</v>
      </c>
      <c r="W13" s="23">
        <f>NPV(Scenarios!$Q$33, $E$10:W10)</f>
        <v>94068</v>
      </c>
      <c r="X13" s="23">
        <f>NPV(Scenarios!$Q$33, $E$10:X10)</f>
        <v>109440</v>
      </c>
      <c r="Y13" s="23">
        <f>NPV(Scenarios!$Q$33, $E$10:Y10)</f>
        <v>124812</v>
      </c>
      <c r="Z13" s="23">
        <f>NPV(Scenarios!$Q$33, $E$10:Z10)</f>
        <v>140184</v>
      </c>
      <c r="AA13" s="23">
        <f>NPV(Scenarios!$Q$33, $E$10:AA10)</f>
        <v>155556</v>
      </c>
      <c r="AB13" s="23">
        <f>NPV(Scenarios!$Q$33, $E$10:AB10)</f>
        <v>170928</v>
      </c>
      <c r="AC13" s="23">
        <f>NPV(Scenarios!$Q$33, $E$10:AC10)</f>
        <v>186300</v>
      </c>
      <c r="AD13" s="23">
        <f>NPV(Scenarios!$Q$33, $E$10:AD10)</f>
        <v>201672</v>
      </c>
      <c r="AE13" s="23">
        <f>NPV(Scenarios!$Q$33, $E$10:AE10)</f>
        <v>217044</v>
      </c>
      <c r="AF13" s="23">
        <f>NPV(Scenarios!$Q$33, $E$10:AF10)</f>
        <v>232416</v>
      </c>
      <c r="AG13" s="23">
        <f>NPV(Scenarios!$Q$33, $E$10:AG10)</f>
        <v>247788</v>
      </c>
      <c r="AH13" s="23">
        <f>NPV(Scenarios!$Q$33, $E$10:AH10)</f>
        <v>263160</v>
      </c>
      <c r="AI13" s="23">
        <f>NPV(Scenarios!$Q$33, $E$10:AI10)</f>
        <v>278532</v>
      </c>
      <c r="AJ13" s="23">
        <f>NPV(Scenarios!$Q$33, $E$10:AJ10)</f>
        <v>293904</v>
      </c>
      <c r="AK13" s="23">
        <f>NPV(Scenarios!$Q$33, $E$10:AK10)</f>
        <v>309276</v>
      </c>
      <c r="AL13" s="23">
        <f>NPV(Scenarios!$Q$33, $E$10:AL10)</f>
        <v>324648</v>
      </c>
      <c r="AM13" s="23">
        <f>NPV(Scenarios!$Q$33, $E$10:AM10)</f>
        <v>340020</v>
      </c>
      <c r="AN13" s="23">
        <f>NPV(Scenarios!$Q$33, $E$10:AN10)</f>
        <v>355392</v>
      </c>
      <c r="AO13" s="23">
        <f>NPV(Scenarios!$Q$33, $E$10:AO10)</f>
        <v>370764</v>
      </c>
      <c r="AP13" s="23">
        <f>NPV(Scenarios!$Q$33, $E$10:AP10)</f>
        <v>386136</v>
      </c>
      <c r="AQ13" s="23">
        <f>NPV(Scenarios!$Q$33, $E$10:AQ10)</f>
        <v>401508</v>
      </c>
      <c r="AR13" s="23">
        <f>NPV(Scenarios!$Q$33, $E$10:AR10)</f>
        <v>416880</v>
      </c>
      <c r="AS13" s="23">
        <f>NPV(Scenarios!$Q$33, $E$10:AS10)</f>
        <v>432252</v>
      </c>
      <c r="AT13" s="23">
        <f>NPV(Scenarios!$Q$33, $E$10:AT10)</f>
        <v>447624</v>
      </c>
      <c r="AU13" s="23">
        <f>NPV(Scenarios!$Q$33, $E$10:AU10)</f>
        <v>462996</v>
      </c>
      <c r="AV13" s="23">
        <f>NPV(Scenarios!$Q$33, $E$10:AV10)</f>
        <v>478368</v>
      </c>
      <c r="AW13" s="23">
        <f>NPV(Scenarios!$Q$33, $E$10:AW10)</f>
        <v>493740</v>
      </c>
      <c r="AX13" s="23">
        <f>NPV(Scenarios!$Q$33, $E$10:AX10)</f>
        <v>509112</v>
      </c>
      <c r="AY13" s="23">
        <f>NPV(Scenarios!$Q$33, $E$10:AY10)</f>
        <v>524484</v>
      </c>
      <c r="AZ13" s="23">
        <f>NPV(Scenarios!$Q$33, $E$10:AZ10)</f>
        <v>539856</v>
      </c>
      <c r="BA13" s="23">
        <f>NPV(Scenarios!$Q$33, $E$10:BA10)</f>
        <v>555228</v>
      </c>
      <c r="BB13" s="23">
        <f>NPV(Scenarios!$Q$33, $E$10:BB10)</f>
        <v>570600</v>
      </c>
      <c r="BC13" s="23">
        <f>NPV(Scenarios!$Q$33, $E$10:BC10)</f>
        <v>585972</v>
      </c>
      <c r="BD13" s="23">
        <f>NPV(Scenarios!$Q$33, $E$10:BD10)</f>
        <v>601344</v>
      </c>
      <c r="BE13" s="23">
        <f>NPV(Scenarios!$Q$33, $E$10:BE10)</f>
        <v>616716</v>
      </c>
      <c r="BF13" s="23">
        <f>NPV(Scenarios!$Q$33, $E$10:BF10)</f>
        <v>632088</v>
      </c>
      <c r="BG13" s="23">
        <f>NPV(Scenarios!$Q$33, $E$10:BG10)</f>
        <v>647460</v>
      </c>
      <c r="BH13" s="23">
        <f>NPV(Scenarios!$Q$33, $E$10:BH10)</f>
        <v>662832</v>
      </c>
      <c r="BI13" s="23">
        <f>NPV(Scenarios!$Q$33, $E$10:BI10)</f>
        <v>678204</v>
      </c>
      <c r="BJ13" s="23">
        <f>NPV(Scenarios!$Q$33, $E$10:BJ10)</f>
        <v>693576</v>
      </c>
      <c r="BK13" s="23">
        <f>NPV(Scenarios!$Q$33, $E$10:BK10)</f>
        <v>708948</v>
      </c>
      <c r="BL13" s="23">
        <f>NPV(Scenarios!$Q$33, $E$10:BL10)</f>
        <v>724320</v>
      </c>
      <c r="BM13" s="23">
        <f>NPV(Scenarios!$Q$33, $E$10:BM10)</f>
        <v>739692</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23424</v>
      </c>
      <c r="D16" s="113"/>
      <c r="E16" s="113">
        <f>HLOOKUP($F$5, Scenarios!$G$7:$AD$27, MATCH($B$16, Scenarios!$C$7:$C$28, FALSE), FALSE)</f>
        <v>384</v>
      </c>
      <c r="F16" s="113">
        <f>HLOOKUP($F$5, Scenarios!$G$7:$AD$27, MATCH($B$16, Scenarios!$C$7:$C$28, FALSE), FALSE)</f>
        <v>384</v>
      </c>
      <c r="G16" s="113">
        <f>HLOOKUP($F$5, Scenarios!$G$7:$AD$27, MATCH($B$16, Scenarios!$C$7:$C$28, FALSE), FALSE)</f>
        <v>384</v>
      </c>
      <c r="H16" s="113">
        <f>HLOOKUP($F$5, Scenarios!$G$7:$AD$27, MATCH($B$16, Scenarios!$C$7:$C$28, FALSE), FALSE)</f>
        <v>384</v>
      </c>
      <c r="I16" s="113">
        <f>HLOOKUP($F$5, Scenarios!$G$7:$AD$27, MATCH($B$16, Scenarios!$C$7:$C$28, FALSE), FALSE)</f>
        <v>384</v>
      </c>
      <c r="J16" s="113">
        <f>HLOOKUP($F$5, Scenarios!$G$7:$AD$27, MATCH($B$16, Scenarios!$C$7:$C$28, FALSE), FALSE)</f>
        <v>384</v>
      </c>
      <c r="K16" s="113">
        <f>HLOOKUP($F$5, Scenarios!$G$7:$AD$27, MATCH($B$16, Scenarios!$C$7:$C$28, FALSE), FALSE)</f>
        <v>384</v>
      </c>
      <c r="L16" s="113">
        <f>HLOOKUP($F$5, Scenarios!$G$7:$AD$27, MATCH($B$16, Scenarios!$C$7:$C$28, FALSE), FALSE)</f>
        <v>384</v>
      </c>
      <c r="M16" s="113">
        <f>HLOOKUP($F$5, Scenarios!$G$7:$AD$27, MATCH($B$16, Scenarios!$C$7:$C$28, FALSE), FALSE)</f>
        <v>384</v>
      </c>
      <c r="N16" s="113">
        <f>HLOOKUP($F$5, Scenarios!$G$7:$AD$27, MATCH($B$16, Scenarios!$C$7:$C$28, FALSE), FALSE)</f>
        <v>384</v>
      </c>
      <c r="O16" s="113">
        <f>HLOOKUP($F$5, Scenarios!$G$7:$AD$27, MATCH($B$16, Scenarios!$C$7:$C$28, FALSE), FALSE)</f>
        <v>384</v>
      </c>
      <c r="P16" s="113">
        <f>HLOOKUP($F$5, Scenarios!$G$7:$AD$27, MATCH($B$16, Scenarios!$C$7:$C$28, FALSE), FALSE)</f>
        <v>384</v>
      </c>
      <c r="Q16" s="113">
        <f>HLOOKUP($F$5, Scenarios!$G$7:$AD$27, MATCH($B$16, Scenarios!$C$7:$C$28, FALSE), FALSE)</f>
        <v>384</v>
      </c>
      <c r="R16" s="113">
        <f>HLOOKUP($F$5, Scenarios!$G$7:$AD$27, MATCH($B$16, Scenarios!$C$7:$C$28, FALSE), FALSE)</f>
        <v>384</v>
      </c>
      <c r="S16" s="113">
        <f>HLOOKUP($F$5, Scenarios!$G$7:$AD$27, MATCH($B$16, Scenarios!$C$7:$C$28, FALSE), FALSE)</f>
        <v>384</v>
      </c>
      <c r="T16" s="113">
        <f>HLOOKUP($F$5, Scenarios!$G$7:$AD$27, MATCH($B$16, Scenarios!$C$7:$C$28, FALSE), FALSE)</f>
        <v>384</v>
      </c>
      <c r="U16" s="113">
        <f>HLOOKUP($F$5, Scenarios!$G$7:$AD$27, MATCH($B$16, Scenarios!$C$7:$C$28, FALSE), FALSE)</f>
        <v>384</v>
      </c>
      <c r="V16" s="113">
        <f>HLOOKUP($F$5, Scenarios!$G$7:$AD$27, MATCH($B$16, Scenarios!$C$7:$C$28, FALSE), FALSE)</f>
        <v>384</v>
      </c>
      <c r="W16" s="113">
        <f>HLOOKUP($F$5, Scenarios!$G$7:$AD$27, MATCH($B$16, Scenarios!$C$7:$C$28, FALSE), FALSE)</f>
        <v>384</v>
      </c>
      <c r="X16" s="113">
        <f>HLOOKUP($F$5, Scenarios!$G$7:$AD$27, MATCH($B$16, Scenarios!$C$7:$C$28, FALSE), FALSE)</f>
        <v>384</v>
      </c>
      <c r="Y16" s="113">
        <f>HLOOKUP($F$5, Scenarios!$G$7:$AD$27, MATCH($B$16, Scenarios!$C$7:$C$28, FALSE), FALSE)</f>
        <v>384</v>
      </c>
      <c r="Z16" s="113">
        <f>HLOOKUP($F$5, Scenarios!$G$7:$AD$27, MATCH($B$16, Scenarios!$C$7:$C$28, FALSE), FALSE)</f>
        <v>384</v>
      </c>
      <c r="AA16" s="113">
        <f>HLOOKUP($F$5, Scenarios!$G$7:$AD$27, MATCH($B$16, Scenarios!$C$7:$C$28, FALSE), FALSE)</f>
        <v>384</v>
      </c>
      <c r="AB16" s="113">
        <f>HLOOKUP($F$5, Scenarios!$G$7:$AD$27, MATCH($B$16, Scenarios!$C$7:$C$28, FALSE), FALSE)</f>
        <v>384</v>
      </c>
      <c r="AC16" s="113">
        <f>HLOOKUP($F$5, Scenarios!$G$7:$AD$27, MATCH($B$16, Scenarios!$C$7:$C$28, FALSE), FALSE)</f>
        <v>384</v>
      </c>
      <c r="AD16" s="113">
        <f>HLOOKUP($F$5, Scenarios!$G$7:$AD$27, MATCH($B$16, Scenarios!$C$7:$C$28, FALSE), FALSE)</f>
        <v>384</v>
      </c>
      <c r="AE16" s="113">
        <f>HLOOKUP($F$5, Scenarios!$G$7:$AD$27, MATCH($B$16, Scenarios!$C$7:$C$28, FALSE), FALSE)</f>
        <v>384</v>
      </c>
      <c r="AF16" s="113">
        <f>HLOOKUP($F$5, Scenarios!$G$7:$AD$27, MATCH($B$16, Scenarios!$C$7:$C$28, FALSE), FALSE)</f>
        <v>384</v>
      </c>
      <c r="AG16" s="113">
        <f>HLOOKUP($F$5, Scenarios!$G$7:$AD$27, MATCH($B$16, Scenarios!$C$7:$C$28, FALSE), FALSE)</f>
        <v>384</v>
      </c>
      <c r="AH16" s="113">
        <f>HLOOKUP($F$5, Scenarios!$G$7:$AD$27, MATCH($B$16, Scenarios!$C$7:$C$28, FALSE), FALSE)</f>
        <v>384</v>
      </c>
      <c r="AI16" s="113">
        <f>HLOOKUP($F$5, Scenarios!$G$7:$AD$27, MATCH($B$16, Scenarios!$C$7:$C$28, FALSE), FALSE)</f>
        <v>384</v>
      </c>
      <c r="AJ16" s="113">
        <f>HLOOKUP($F$5, Scenarios!$G$7:$AD$27, MATCH($B$16, Scenarios!$C$7:$C$28, FALSE), FALSE)</f>
        <v>384</v>
      </c>
      <c r="AK16" s="113">
        <f>HLOOKUP($F$5, Scenarios!$G$7:$AD$27, MATCH($B$16, Scenarios!$C$7:$C$28, FALSE), FALSE)</f>
        <v>384</v>
      </c>
      <c r="AL16" s="113">
        <f>HLOOKUP($F$5, Scenarios!$G$7:$AD$27, MATCH($B$16, Scenarios!$C$7:$C$28, FALSE), FALSE)</f>
        <v>384</v>
      </c>
      <c r="AM16" s="113">
        <f>HLOOKUP($F$5, Scenarios!$G$7:$AD$27, MATCH($B$16, Scenarios!$C$7:$C$28, FALSE), FALSE)</f>
        <v>384</v>
      </c>
      <c r="AN16" s="113">
        <f>HLOOKUP($F$5, Scenarios!$G$7:$AD$27, MATCH($B$16, Scenarios!$C$7:$C$28, FALSE), FALSE)</f>
        <v>384</v>
      </c>
      <c r="AO16" s="113">
        <f>HLOOKUP($F$5, Scenarios!$G$7:$AD$27, MATCH($B$16, Scenarios!$C$7:$C$28, FALSE), FALSE)</f>
        <v>384</v>
      </c>
      <c r="AP16" s="113">
        <f>HLOOKUP($F$5, Scenarios!$G$7:$AD$27, MATCH($B$16, Scenarios!$C$7:$C$28, FALSE), FALSE)</f>
        <v>384</v>
      </c>
      <c r="AQ16" s="113">
        <f>HLOOKUP($F$5, Scenarios!$G$7:$AD$27, MATCH($B$16, Scenarios!$C$7:$C$28, FALSE), FALSE)</f>
        <v>384</v>
      </c>
      <c r="AR16" s="113">
        <f>HLOOKUP($F$5, Scenarios!$G$7:$AD$27, MATCH($B$16, Scenarios!$C$7:$C$28, FALSE), FALSE)</f>
        <v>384</v>
      </c>
      <c r="AS16" s="113">
        <f>HLOOKUP($F$5, Scenarios!$G$7:$AD$27, MATCH($B$16, Scenarios!$C$7:$C$28, FALSE), FALSE)</f>
        <v>384</v>
      </c>
      <c r="AT16" s="113">
        <f>HLOOKUP($F$5, Scenarios!$G$7:$AD$27, MATCH($B$16, Scenarios!$C$7:$C$28, FALSE), FALSE)</f>
        <v>384</v>
      </c>
      <c r="AU16" s="113">
        <f>HLOOKUP($F$5, Scenarios!$G$7:$AD$27, MATCH($B$16, Scenarios!$C$7:$C$28, FALSE), FALSE)</f>
        <v>384</v>
      </c>
      <c r="AV16" s="113">
        <f>HLOOKUP($F$5, Scenarios!$G$7:$AD$27, MATCH($B$16, Scenarios!$C$7:$C$28, FALSE), FALSE)</f>
        <v>384</v>
      </c>
      <c r="AW16" s="113">
        <f>HLOOKUP($F$5, Scenarios!$G$7:$AD$27, MATCH($B$16, Scenarios!$C$7:$C$28, FALSE), FALSE)</f>
        <v>384</v>
      </c>
      <c r="AX16" s="113">
        <f>HLOOKUP($F$5, Scenarios!$G$7:$AD$27, MATCH($B$16, Scenarios!$C$7:$C$28, FALSE), FALSE)</f>
        <v>384</v>
      </c>
      <c r="AY16" s="113">
        <f>HLOOKUP($F$5, Scenarios!$G$7:$AD$27, MATCH($B$16, Scenarios!$C$7:$C$28, FALSE), FALSE)</f>
        <v>384</v>
      </c>
      <c r="AZ16" s="113">
        <f>HLOOKUP($F$5, Scenarios!$G$7:$AD$27, MATCH($B$16, Scenarios!$C$7:$C$28, FALSE), FALSE)</f>
        <v>384</v>
      </c>
      <c r="BA16" s="113">
        <f>HLOOKUP($F$5, Scenarios!$G$7:$AD$27, MATCH($B$16, Scenarios!$C$7:$C$28, FALSE), FALSE)</f>
        <v>384</v>
      </c>
      <c r="BB16" s="113">
        <f>HLOOKUP($F$5, Scenarios!$G$7:$AD$27, MATCH($B$16, Scenarios!$C$7:$C$28, FALSE), FALSE)</f>
        <v>384</v>
      </c>
      <c r="BC16" s="113">
        <f>HLOOKUP($F$5, Scenarios!$G$7:$AD$27, MATCH($B$16, Scenarios!$C$7:$C$28, FALSE), FALSE)</f>
        <v>384</v>
      </c>
      <c r="BD16" s="113">
        <f>HLOOKUP($F$5, Scenarios!$G$7:$AD$27, MATCH($B$16, Scenarios!$C$7:$C$28, FALSE), FALSE)</f>
        <v>384</v>
      </c>
      <c r="BE16" s="113">
        <f>HLOOKUP($F$5, Scenarios!$G$7:$AD$27, MATCH($B$16, Scenarios!$C$7:$C$28, FALSE), FALSE)</f>
        <v>384</v>
      </c>
      <c r="BF16" s="113">
        <f>HLOOKUP($F$5, Scenarios!$G$7:$AD$27, MATCH($B$16, Scenarios!$C$7:$C$28, FALSE), FALSE)</f>
        <v>384</v>
      </c>
      <c r="BG16" s="113">
        <f>HLOOKUP($F$5, Scenarios!$G$7:$AD$27, MATCH($B$16, Scenarios!$C$7:$C$28, FALSE), FALSE)</f>
        <v>384</v>
      </c>
      <c r="BH16" s="113">
        <f>HLOOKUP($F$5, Scenarios!$G$7:$AD$27, MATCH($B$16, Scenarios!$C$7:$C$28, FALSE), FALSE)</f>
        <v>384</v>
      </c>
      <c r="BI16" s="113">
        <f>HLOOKUP($F$5, Scenarios!$G$7:$AD$27, MATCH($B$16, Scenarios!$C$7:$C$28, FALSE), FALSE)</f>
        <v>384</v>
      </c>
      <c r="BJ16" s="113">
        <f>HLOOKUP($F$5, Scenarios!$G$7:$AD$27, MATCH($B$16, Scenarios!$C$7:$C$28, FALSE), FALSE)</f>
        <v>384</v>
      </c>
      <c r="BK16" s="113">
        <f>HLOOKUP($F$5, Scenarios!$G$7:$AD$27, MATCH($B$16, Scenarios!$C$7:$C$28, FALSE), FALSE)</f>
        <v>384</v>
      </c>
      <c r="BL16" s="113">
        <f>HLOOKUP($F$5, Scenarios!$G$7:$AD$27, MATCH($B$16, Scenarios!$C$7:$C$28, FALSE), FALSE)</f>
        <v>384</v>
      </c>
      <c r="BM16" s="113">
        <f>HLOOKUP($F$5, Scenarios!$G$7:$AD$27, MATCH($B$16, Scenarios!$C$7:$C$28, FALSE), FALSE)</f>
        <v>384</v>
      </c>
    </row>
    <row r="17" spans="1:71" x14ac:dyDescent="0.35">
      <c r="B17" s="4" t="s">
        <v>99</v>
      </c>
      <c r="C17" s="107">
        <f>SUM(E17:BM17)</f>
        <v>10046.700000000003</v>
      </c>
      <c r="D17" s="5"/>
      <c r="E17" s="5">
        <f>HLOOKUP($F$5, Scenarios!$G$7:$AD$27, MATCH($B$17, Scenarios!$C$7:$C$28, FALSE), FALSE)</f>
        <v>164.7</v>
      </c>
      <c r="F17" s="5">
        <f>HLOOKUP($F$5, Scenarios!$G$7:$AD$27, MATCH($B$17, Scenarios!$C$7:$C$28, FALSE), FALSE)</f>
        <v>164.7</v>
      </c>
      <c r="G17" s="5">
        <f>HLOOKUP($F$5, Scenarios!$G$7:$AD$27, MATCH($B$17, Scenarios!$C$7:$C$28, FALSE), FALSE)</f>
        <v>164.7</v>
      </c>
      <c r="H17" s="5">
        <f>HLOOKUP($F$5, Scenarios!$G$7:$AD$27, MATCH($B$17, Scenarios!$C$7:$C$28, FALSE), FALSE)</f>
        <v>164.7</v>
      </c>
      <c r="I17" s="5">
        <f>HLOOKUP($F$5, Scenarios!$G$7:$AD$27, MATCH($B$17, Scenarios!$C$7:$C$28, FALSE), FALSE)</f>
        <v>164.7</v>
      </c>
      <c r="J17" s="5">
        <f>HLOOKUP($F$5, Scenarios!$G$7:$AD$27, MATCH($B$17, Scenarios!$C$7:$C$28, FALSE), FALSE)</f>
        <v>164.7</v>
      </c>
      <c r="K17" s="5">
        <f>HLOOKUP($F$5, Scenarios!$G$7:$AD$27, MATCH($B$17, Scenarios!$C$7:$C$28, FALSE), FALSE)</f>
        <v>164.7</v>
      </c>
      <c r="L17" s="5">
        <f>HLOOKUP($F$5, Scenarios!$G$7:$AD$27, MATCH($B$17, Scenarios!$C$7:$C$28, FALSE), FALSE)</f>
        <v>164.7</v>
      </c>
      <c r="M17" s="5">
        <f>HLOOKUP($F$5, Scenarios!$G$7:$AD$27, MATCH($B$17, Scenarios!$C$7:$C$28, FALSE), FALSE)</f>
        <v>164.7</v>
      </c>
      <c r="N17" s="5">
        <f>HLOOKUP($F$5, Scenarios!$G$7:$AD$27, MATCH($B$17, Scenarios!$C$7:$C$28, FALSE), FALSE)</f>
        <v>164.7</v>
      </c>
      <c r="O17" s="5">
        <f>HLOOKUP($F$5, Scenarios!$G$7:$AD$27, MATCH($B$17, Scenarios!$C$7:$C$28, FALSE), FALSE)</f>
        <v>164.7</v>
      </c>
      <c r="P17" s="5">
        <f>HLOOKUP($F$5, Scenarios!$G$7:$AD$27, MATCH($B$17, Scenarios!$C$7:$C$28, FALSE), FALSE)</f>
        <v>164.7</v>
      </c>
      <c r="Q17" s="5">
        <f>HLOOKUP($F$5, Scenarios!$G$7:$AD$27, MATCH($B$17, Scenarios!$C$7:$C$28, FALSE), FALSE)</f>
        <v>164.7</v>
      </c>
      <c r="R17" s="5">
        <f>HLOOKUP($F$5, Scenarios!$G$7:$AD$27, MATCH($B$17, Scenarios!$C$7:$C$28, FALSE), FALSE)</f>
        <v>164.7</v>
      </c>
      <c r="S17" s="5">
        <f>HLOOKUP($F$5, Scenarios!$G$7:$AD$27, MATCH($B$17, Scenarios!$C$7:$C$28, FALSE), FALSE)</f>
        <v>164.7</v>
      </c>
      <c r="T17" s="5">
        <f>HLOOKUP($F$5, Scenarios!$G$7:$AD$27, MATCH($B$17, Scenarios!$C$7:$C$28, FALSE), FALSE)</f>
        <v>164.7</v>
      </c>
      <c r="U17" s="5">
        <f>HLOOKUP($F$5, Scenarios!$G$7:$AD$27, MATCH($B$17, Scenarios!$C$7:$C$28, FALSE), FALSE)</f>
        <v>164.7</v>
      </c>
      <c r="V17" s="5">
        <f>HLOOKUP($F$5, Scenarios!$G$7:$AD$27, MATCH($B$17, Scenarios!$C$7:$C$28, FALSE), FALSE)</f>
        <v>164.7</v>
      </c>
      <c r="W17" s="5">
        <f>HLOOKUP($F$5, Scenarios!$G$7:$AD$27, MATCH($B$17, Scenarios!$C$7:$C$28, FALSE), FALSE)</f>
        <v>164.7</v>
      </c>
      <c r="X17" s="5">
        <f>HLOOKUP($F$5, Scenarios!$G$7:$AD$27, MATCH($B$17, Scenarios!$C$7:$C$28, FALSE), FALSE)</f>
        <v>164.7</v>
      </c>
      <c r="Y17" s="5">
        <f>HLOOKUP($F$5, Scenarios!$G$7:$AD$27, MATCH($B$17, Scenarios!$C$7:$C$28, FALSE), FALSE)</f>
        <v>164.7</v>
      </c>
      <c r="Z17" s="5">
        <f>HLOOKUP($F$5, Scenarios!$G$7:$AD$27, MATCH($B$17, Scenarios!$C$7:$C$28, FALSE), FALSE)</f>
        <v>164.7</v>
      </c>
      <c r="AA17" s="5">
        <f>HLOOKUP($F$5, Scenarios!$G$7:$AD$27, MATCH($B$17, Scenarios!$C$7:$C$28, FALSE), FALSE)</f>
        <v>164.7</v>
      </c>
      <c r="AB17" s="5">
        <f>HLOOKUP($F$5, Scenarios!$G$7:$AD$27, MATCH($B$17, Scenarios!$C$7:$C$28, FALSE), FALSE)</f>
        <v>164.7</v>
      </c>
      <c r="AC17" s="5">
        <f>HLOOKUP($F$5, Scenarios!$G$7:$AD$27, MATCH($B$17, Scenarios!$C$7:$C$28, FALSE), FALSE)</f>
        <v>164.7</v>
      </c>
      <c r="AD17" s="5">
        <f>HLOOKUP($F$5, Scenarios!$G$7:$AD$27, MATCH($B$17, Scenarios!$C$7:$C$28, FALSE), FALSE)</f>
        <v>164.7</v>
      </c>
      <c r="AE17" s="5">
        <f>HLOOKUP($F$5, Scenarios!$G$7:$AD$27, MATCH($B$17, Scenarios!$C$7:$C$28, FALSE), FALSE)</f>
        <v>164.7</v>
      </c>
      <c r="AF17" s="5">
        <f>HLOOKUP($F$5, Scenarios!$G$7:$AD$27, MATCH($B$17, Scenarios!$C$7:$C$28, FALSE), FALSE)</f>
        <v>164.7</v>
      </c>
      <c r="AG17" s="5">
        <f>HLOOKUP($F$5, Scenarios!$G$7:$AD$27, MATCH($B$17, Scenarios!$C$7:$C$28, FALSE), FALSE)</f>
        <v>164.7</v>
      </c>
      <c r="AH17" s="5">
        <f>HLOOKUP($F$5, Scenarios!$G$7:$AD$27, MATCH($B$17, Scenarios!$C$7:$C$28, FALSE), FALSE)</f>
        <v>164.7</v>
      </c>
      <c r="AI17" s="5">
        <f>HLOOKUP($F$5, Scenarios!$G$7:$AD$27, MATCH($B$17, Scenarios!$C$7:$C$28, FALSE), FALSE)</f>
        <v>164.7</v>
      </c>
      <c r="AJ17" s="5">
        <f>HLOOKUP($F$5, Scenarios!$G$7:$AD$27, MATCH($B$17, Scenarios!$C$7:$C$28, FALSE), FALSE)</f>
        <v>164.7</v>
      </c>
      <c r="AK17" s="5">
        <f>HLOOKUP($F$5, Scenarios!$G$7:$AD$27, MATCH($B$17, Scenarios!$C$7:$C$28, FALSE), FALSE)</f>
        <v>164.7</v>
      </c>
      <c r="AL17" s="5">
        <f>HLOOKUP($F$5, Scenarios!$G$7:$AD$27, MATCH($B$17, Scenarios!$C$7:$C$28, FALSE), FALSE)</f>
        <v>164.7</v>
      </c>
      <c r="AM17" s="5">
        <f>HLOOKUP($F$5, Scenarios!$G$7:$AD$27, MATCH($B$17, Scenarios!$C$7:$C$28, FALSE), FALSE)</f>
        <v>164.7</v>
      </c>
      <c r="AN17" s="5">
        <f>HLOOKUP($F$5, Scenarios!$G$7:$AD$27, MATCH($B$17, Scenarios!$C$7:$C$28, FALSE), FALSE)</f>
        <v>164.7</v>
      </c>
      <c r="AO17" s="5">
        <f>HLOOKUP($F$5, Scenarios!$G$7:$AD$27, MATCH($B$17, Scenarios!$C$7:$C$28, FALSE), FALSE)</f>
        <v>164.7</v>
      </c>
      <c r="AP17" s="5">
        <f>HLOOKUP($F$5, Scenarios!$G$7:$AD$27, MATCH($B$17, Scenarios!$C$7:$C$28, FALSE), FALSE)</f>
        <v>164.7</v>
      </c>
      <c r="AQ17" s="5">
        <f>HLOOKUP($F$5, Scenarios!$G$7:$AD$27, MATCH($B$17, Scenarios!$C$7:$C$28, FALSE), FALSE)</f>
        <v>164.7</v>
      </c>
      <c r="AR17" s="5">
        <f>HLOOKUP($F$5, Scenarios!$G$7:$AD$27, MATCH($B$17, Scenarios!$C$7:$C$28, FALSE), FALSE)</f>
        <v>164.7</v>
      </c>
      <c r="AS17" s="5">
        <f>HLOOKUP($F$5, Scenarios!$G$7:$AD$27, MATCH($B$17, Scenarios!$C$7:$C$28, FALSE), FALSE)</f>
        <v>164.7</v>
      </c>
      <c r="AT17" s="5">
        <f>HLOOKUP($F$5, Scenarios!$G$7:$AD$27, MATCH($B$17, Scenarios!$C$7:$C$28, FALSE), FALSE)</f>
        <v>164.7</v>
      </c>
      <c r="AU17" s="5">
        <f>HLOOKUP($F$5, Scenarios!$G$7:$AD$27, MATCH($B$17, Scenarios!$C$7:$C$28, FALSE), FALSE)</f>
        <v>164.7</v>
      </c>
      <c r="AV17" s="5">
        <f>HLOOKUP($F$5, Scenarios!$G$7:$AD$27, MATCH($B$17, Scenarios!$C$7:$C$28, FALSE), FALSE)</f>
        <v>164.7</v>
      </c>
      <c r="AW17" s="5">
        <f>HLOOKUP($F$5, Scenarios!$G$7:$AD$27, MATCH($B$17, Scenarios!$C$7:$C$28, FALSE), FALSE)</f>
        <v>164.7</v>
      </c>
      <c r="AX17" s="5">
        <f>HLOOKUP($F$5, Scenarios!$G$7:$AD$27, MATCH($B$17, Scenarios!$C$7:$C$28, FALSE), FALSE)</f>
        <v>164.7</v>
      </c>
      <c r="AY17" s="5">
        <f>HLOOKUP($F$5, Scenarios!$G$7:$AD$27, MATCH($B$17, Scenarios!$C$7:$C$28, FALSE), FALSE)</f>
        <v>164.7</v>
      </c>
      <c r="AZ17" s="5">
        <f>HLOOKUP($F$5, Scenarios!$G$7:$AD$27, MATCH($B$17, Scenarios!$C$7:$C$28, FALSE), FALSE)</f>
        <v>164.7</v>
      </c>
      <c r="BA17" s="5">
        <f>HLOOKUP($F$5, Scenarios!$G$7:$AD$27, MATCH($B$17, Scenarios!$C$7:$C$28, FALSE), FALSE)</f>
        <v>164.7</v>
      </c>
      <c r="BB17" s="5">
        <f>HLOOKUP($F$5, Scenarios!$G$7:$AD$27, MATCH($B$17, Scenarios!$C$7:$C$28, FALSE), FALSE)</f>
        <v>164.7</v>
      </c>
      <c r="BC17" s="5">
        <f>HLOOKUP($F$5, Scenarios!$G$7:$AD$27, MATCH($B$17, Scenarios!$C$7:$C$28, FALSE), FALSE)</f>
        <v>164.7</v>
      </c>
      <c r="BD17" s="5">
        <f>HLOOKUP($F$5, Scenarios!$G$7:$AD$27, MATCH($B$17, Scenarios!$C$7:$C$28, FALSE), FALSE)</f>
        <v>164.7</v>
      </c>
      <c r="BE17" s="5">
        <f>HLOOKUP($F$5, Scenarios!$G$7:$AD$27, MATCH($B$17, Scenarios!$C$7:$C$28, FALSE), FALSE)</f>
        <v>164.7</v>
      </c>
      <c r="BF17" s="5">
        <f>HLOOKUP($F$5, Scenarios!$G$7:$AD$27, MATCH($B$17, Scenarios!$C$7:$C$28, FALSE), FALSE)</f>
        <v>164.7</v>
      </c>
      <c r="BG17" s="5">
        <f>HLOOKUP($F$5, Scenarios!$G$7:$AD$27, MATCH($B$17, Scenarios!$C$7:$C$28, FALSE), FALSE)</f>
        <v>164.7</v>
      </c>
      <c r="BH17" s="5">
        <f>HLOOKUP($F$5, Scenarios!$G$7:$AD$27, MATCH($B$17, Scenarios!$C$7:$C$28, FALSE), FALSE)</f>
        <v>164.7</v>
      </c>
      <c r="BI17" s="5">
        <f>HLOOKUP($F$5, Scenarios!$G$7:$AD$27, MATCH($B$17, Scenarios!$C$7:$C$28, FALSE), FALSE)</f>
        <v>164.7</v>
      </c>
      <c r="BJ17" s="5">
        <f>HLOOKUP($F$5, Scenarios!$G$7:$AD$27, MATCH($B$17, Scenarios!$C$7:$C$28, FALSE), FALSE)</f>
        <v>164.7</v>
      </c>
      <c r="BK17" s="5">
        <f>HLOOKUP($F$5, Scenarios!$G$7:$AD$27, MATCH($B$17, Scenarios!$C$7:$C$28, FALSE), FALSE)</f>
        <v>164.7</v>
      </c>
      <c r="BL17" s="5">
        <f>HLOOKUP($F$5, Scenarios!$G$7:$AD$27, MATCH($B$17, Scenarios!$C$7:$C$28, FALSE), FALSE)</f>
        <v>164.7</v>
      </c>
      <c r="BM17" s="5">
        <f>HLOOKUP($F$5, Scenarios!$G$7:$AD$27, MATCH($B$17, Scenarios!$C$7:$C$28, FALSE), FALSE)</f>
        <v>164.7</v>
      </c>
      <c r="BN17" s="5"/>
      <c r="BO17" s="5"/>
      <c r="BP17" s="5"/>
      <c r="BQ17" s="5"/>
      <c r="BR17" s="5"/>
      <c r="BS17" s="5"/>
    </row>
    <row r="18" spans="1:71" x14ac:dyDescent="0.35">
      <c r="B18" s="5"/>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121" t="s">
        <v>100</v>
      </c>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18" customFormat="1" x14ac:dyDescent="0.35">
      <c r="A20" s="4"/>
      <c r="B20" s="120" t="s">
        <v>101</v>
      </c>
      <c r="C20" s="122"/>
      <c r="D20" s="123"/>
      <c r="E20" s="124">
        <f>HLOOKUP($F$5, Scenarios!$G$7:AD29, MATCH($B$20, Scenarios!$C$7:$C$28, FALSE), FALSE)</f>
        <v>127</v>
      </c>
      <c r="F20" s="124">
        <f>E20*(1+Scenarios!$Q$32)</f>
        <v>127</v>
      </c>
      <c r="G20" s="124">
        <f>F20*(1+Scenarios!$Q$32)</f>
        <v>127</v>
      </c>
      <c r="H20" s="124">
        <f>G20*(1+Scenarios!$Q$32)</f>
        <v>127</v>
      </c>
      <c r="I20" s="124">
        <f>H20*(1+Scenarios!$Q$32)</f>
        <v>127</v>
      </c>
      <c r="J20" s="124">
        <f>I20*(1+Scenarios!$Q$32)</f>
        <v>127</v>
      </c>
      <c r="K20" s="124">
        <f>J20*(1+Scenarios!$Q$32)</f>
        <v>127</v>
      </c>
      <c r="L20" s="124">
        <f>K20*(1+Scenarios!$Q$32)</f>
        <v>127</v>
      </c>
      <c r="M20" s="124">
        <f>L20*(1+Scenarios!$Q$32)</f>
        <v>127</v>
      </c>
      <c r="N20" s="124">
        <f>M20*(1+Scenarios!$Q$32)</f>
        <v>127</v>
      </c>
      <c r="O20" s="124">
        <f>N20*(1+Scenarios!$Q$32)</f>
        <v>127</v>
      </c>
      <c r="P20" s="124">
        <f>O20*(1+Scenarios!$Q$32)</f>
        <v>127</v>
      </c>
      <c r="Q20" s="124">
        <f>P20*(1+Scenarios!$Q$32)</f>
        <v>127</v>
      </c>
      <c r="R20" s="124">
        <f>Q20*(1+Scenarios!$Q$32)</f>
        <v>127</v>
      </c>
      <c r="S20" s="124">
        <f>R20*(1+Scenarios!$Q$32)</f>
        <v>127</v>
      </c>
      <c r="T20" s="124">
        <f>S20*(1+Scenarios!$Q$32)</f>
        <v>127</v>
      </c>
      <c r="U20" s="124">
        <f>T20*(1+Scenarios!$Q$32)</f>
        <v>127</v>
      </c>
      <c r="V20" s="124">
        <f>U20*(1+Scenarios!$Q$32)</f>
        <v>127</v>
      </c>
      <c r="W20" s="124">
        <f>V20*(1+Scenarios!$Q$32)</f>
        <v>127</v>
      </c>
      <c r="X20" s="124">
        <f>W20*(1+Scenarios!$Q$32)</f>
        <v>127</v>
      </c>
      <c r="Y20" s="124">
        <f>X20*(1+Scenarios!$Q$32)</f>
        <v>127</v>
      </c>
      <c r="Z20" s="124">
        <f>Y20*(1+Scenarios!$Q$32)</f>
        <v>127</v>
      </c>
      <c r="AA20" s="124">
        <f>Z20*(1+Scenarios!$Q$32)</f>
        <v>127</v>
      </c>
      <c r="AB20" s="124">
        <f>AA20*(1+Scenarios!$Q$32)</f>
        <v>127</v>
      </c>
      <c r="AC20" s="124">
        <f>AB20*(1+Scenarios!$Q$32)</f>
        <v>127</v>
      </c>
      <c r="AD20" s="124">
        <f>AC20*(1+Scenarios!$Q$32)</f>
        <v>127</v>
      </c>
      <c r="AE20" s="124">
        <f>AD20*(1+Scenarios!$Q$32)</f>
        <v>127</v>
      </c>
      <c r="AF20" s="124">
        <f>AE20*(1+Scenarios!$Q$32)</f>
        <v>127</v>
      </c>
      <c r="AG20" s="124">
        <f>AF20*(1+Scenarios!$Q$32)</f>
        <v>127</v>
      </c>
      <c r="AH20" s="124">
        <f>AG20*(1+Scenarios!$Q$32)</f>
        <v>127</v>
      </c>
      <c r="AI20" s="124">
        <f>AH20*(1+Scenarios!$Q$32)</f>
        <v>127</v>
      </c>
      <c r="AJ20" s="124">
        <f>AI20*(1+Scenarios!$Q$32)</f>
        <v>127</v>
      </c>
      <c r="AK20" s="124">
        <f>AJ20*(1+Scenarios!$Q$32)</f>
        <v>127</v>
      </c>
      <c r="AL20" s="124">
        <f>AK20*(1+Scenarios!$Q$32)</f>
        <v>127</v>
      </c>
      <c r="AM20" s="124">
        <f>AL20*(1+Scenarios!$Q$32)</f>
        <v>127</v>
      </c>
      <c r="AN20" s="124">
        <f>AM20*(1+Scenarios!$Q$32)</f>
        <v>127</v>
      </c>
      <c r="AO20" s="124">
        <f>AN20*(1+Scenarios!$Q$32)</f>
        <v>127</v>
      </c>
      <c r="AP20" s="124">
        <f>AO20*(1+Scenarios!$Q$32)</f>
        <v>127</v>
      </c>
      <c r="AQ20" s="124">
        <f>AP20*(1+Scenarios!$Q$32)</f>
        <v>127</v>
      </c>
      <c r="AR20" s="124">
        <f>AQ20*(1+Scenarios!$Q$32)</f>
        <v>127</v>
      </c>
      <c r="AS20" s="124">
        <f>AR20*(1+Scenarios!$Q$32)</f>
        <v>127</v>
      </c>
      <c r="AT20" s="124">
        <f>AS20*(1+Scenarios!$Q$32)</f>
        <v>127</v>
      </c>
      <c r="AU20" s="124">
        <f>AT20*(1+Scenarios!$Q$32)</f>
        <v>127</v>
      </c>
      <c r="AV20" s="124">
        <f>AU20*(1+Scenarios!$Q$32)</f>
        <v>127</v>
      </c>
      <c r="AW20" s="124">
        <f>AV20*(1+Scenarios!$Q$32)</f>
        <v>127</v>
      </c>
      <c r="AX20" s="124">
        <f>AW20*(1+Scenarios!$Q$32)</f>
        <v>127</v>
      </c>
      <c r="AY20" s="124">
        <f>AX20*(1+Scenarios!$Q$32)</f>
        <v>127</v>
      </c>
      <c r="AZ20" s="124">
        <f>AY20*(1+Scenarios!$Q$32)</f>
        <v>127</v>
      </c>
      <c r="BA20" s="124">
        <f>AZ20*(1+Scenarios!$Q$32)</f>
        <v>127</v>
      </c>
      <c r="BB20" s="124">
        <f>BA20*(1+Scenarios!$Q$32)</f>
        <v>127</v>
      </c>
      <c r="BC20" s="124">
        <f>BB20*(1+Scenarios!$Q$32)</f>
        <v>127</v>
      </c>
      <c r="BD20" s="124">
        <f>BC20*(1+Scenarios!$Q$32)</f>
        <v>127</v>
      </c>
      <c r="BE20" s="124">
        <f>BD20*(1+Scenarios!$Q$32)</f>
        <v>127</v>
      </c>
      <c r="BF20" s="124">
        <f>BE20*(1+Scenarios!$Q$32)</f>
        <v>127</v>
      </c>
      <c r="BG20" s="124">
        <f>BF20*(1+Scenarios!$Q$32)</f>
        <v>127</v>
      </c>
      <c r="BH20" s="124">
        <f>BG20*(1+Scenarios!$Q$32)</f>
        <v>127</v>
      </c>
      <c r="BI20" s="124">
        <f>BH20*(1+Scenarios!$Q$32)</f>
        <v>127</v>
      </c>
      <c r="BJ20" s="124">
        <f>BI20*(1+Scenarios!$Q$32)</f>
        <v>127</v>
      </c>
      <c r="BK20" s="124">
        <f>BJ20*(1+Scenarios!$Q$32)</f>
        <v>127</v>
      </c>
      <c r="BL20" s="124">
        <f>BK20*(1+Scenarios!$Q$32)</f>
        <v>127</v>
      </c>
      <c r="BM20" s="124">
        <f>BL20*(1+Scenarios!$Q$32)</f>
        <v>127</v>
      </c>
      <c r="BN20" s="124"/>
      <c r="BO20" s="124"/>
      <c r="BP20" s="124"/>
      <c r="BQ20" s="124"/>
      <c r="BR20" s="124"/>
      <c r="BS20" s="124"/>
    </row>
    <row r="21" spans="1:71" s="23" customFormat="1" x14ac:dyDescent="0.35">
      <c r="A21" s="129"/>
      <c r="B21" s="47" t="s">
        <v>102</v>
      </c>
      <c r="C21" s="107"/>
      <c r="E21" s="5">
        <f>HLOOKUP($F$5, Scenarios!$G$7:AD29, MATCH($B$21, Scenarios!$C$7:$C$28, FALSE), FALSE)</f>
        <v>50</v>
      </c>
      <c r="F21" s="5">
        <f>E21*(1+Scenarios!$Q$32)</f>
        <v>50</v>
      </c>
      <c r="G21" s="5">
        <f>F21*(1+Scenarios!$Q$32)</f>
        <v>50</v>
      </c>
      <c r="H21" s="5">
        <f>G21*(1+Scenarios!$Q$32)</f>
        <v>50</v>
      </c>
      <c r="I21" s="5">
        <f>H21*(1+Scenarios!$Q$32)</f>
        <v>50</v>
      </c>
      <c r="J21" s="5">
        <f>I21*(1+Scenarios!$Q$32)</f>
        <v>50</v>
      </c>
      <c r="K21" s="5">
        <f>J21*(1+Scenarios!$Q$32)</f>
        <v>50</v>
      </c>
      <c r="L21" s="5">
        <f>K21*(1+Scenarios!$Q$32)</f>
        <v>50</v>
      </c>
      <c r="M21" s="5">
        <f>L21*(1+Scenarios!$Q$32)</f>
        <v>50</v>
      </c>
      <c r="N21" s="5">
        <f>M21*(1+Scenarios!$Q$32)</f>
        <v>50</v>
      </c>
      <c r="O21" s="5">
        <f>N21*(1+Scenarios!$Q$32)</f>
        <v>50</v>
      </c>
      <c r="P21" s="5">
        <f>O21*(1+Scenarios!$Q$32)</f>
        <v>50</v>
      </c>
      <c r="Q21" s="5">
        <f>P21*(1+Scenarios!$Q$32)</f>
        <v>50</v>
      </c>
      <c r="R21" s="5">
        <f>Q21*(1+Scenarios!$Q$32)</f>
        <v>50</v>
      </c>
      <c r="S21" s="5">
        <f>R21*(1+Scenarios!$Q$32)</f>
        <v>50</v>
      </c>
      <c r="T21" s="5">
        <f>S21*(1+Scenarios!$Q$32)</f>
        <v>50</v>
      </c>
      <c r="U21" s="5">
        <f>T21*(1+Scenarios!$Q$32)</f>
        <v>50</v>
      </c>
      <c r="V21" s="5">
        <f>U21*(1+Scenarios!$Q$32)</f>
        <v>50</v>
      </c>
      <c r="W21" s="5">
        <f>V21*(1+Scenarios!$Q$32)</f>
        <v>50</v>
      </c>
      <c r="X21" s="5">
        <f>W21*(1+Scenarios!$Q$32)</f>
        <v>50</v>
      </c>
      <c r="Y21" s="5">
        <f>X21*(1+Scenarios!$Q$32)</f>
        <v>50</v>
      </c>
      <c r="Z21" s="5">
        <f>Y21*(1+Scenarios!$Q$32)</f>
        <v>50</v>
      </c>
      <c r="AA21" s="5">
        <f>Z21*(1+Scenarios!$Q$32)</f>
        <v>50</v>
      </c>
      <c r="AB21" s="5">
        <f>AA21*(1+Scenarios!$Q$32)</f>
        <v>50</v>
      </c>
      <c r="AC21" s="5">
        <f>AB21*(1+Scenarios!$Q$32)</f>
        <v>50</v>
      </c>
      <c r="AD21" s="5">
        <f>AC21*(1+Scenarios!$Q$32)</f>
        <v>50</v>
      </c>
      <c r="AE21" s="5">
        <f>AD21*(1+Scenarios!$Q$32)</f>
        <v>50</v>
      </c>
      <c r="AF21" s="5">
        <f>AE21*(1+Scenarios!$Q$32)</f>
        <v>50</v>
      </c>
      <c r="AG21" s="5">
        <f>AF21*(1+Scenarios!$Q$32)</f>
        <v>50</v>
      </c>
      <c r="AH21" s="5">
        <f>AG21*(1+Scenarios!$Q$32)</f>
        <v>50</v>
      </c>
      <c r="AI21" s="5">
        <f>AH21*(1+Scenarios!$Q$32)</f>
        <v>50</v>
      </c>
      <c r="AJ21" s="5">
        <f>AI21*(1+Scenarios!$Q$32)</f>
        <v>50</v>
      </c>
      <c r="AK21" s="5">
        <f>AJ21*(1+Scenarios!$Q$32)</f>
        <v>50</v>
      </c>
      <c r="AL21" s="5">
        <f>AK21*(1+Scenarios!$Q$32)</f>
        <v>50</v>
      </c>
      <c r="AM21" s="5">
        <f>AL21*(1+Scenarios!$Q$32)</f>
        <v>50</v>
      </c>
      <c r="AN21" s="5">
        <f>AM21*(1+Scenarios!$Q$32)</f>
        <v>50</v>
      </c>
      <c r="AO21" s="5">
        <f>AN21*(1+Scenarios!$Q$32)</f>
        <v>50</v>
      </c>
      <c r="AP21" s="5">
        <f>AO21*(1+Scenarios!$Q$32)</f>
        <v>50</v>
      </c>
      <c r="AQ21" s="5">
        <f>AP21*(1+Scenarios!$Q$32)</f>
        <v>50</v>
      </c>
      <c r="AR21" s="5">
        <f>AQ21*(1+Scenarios!$Q$32)</f>
        <v>50</v>
      </c>
      <c r="AS21" s="5">
        <f>AR21*(1+Scenarios!$Q$32)</f>
        <v>50</v>
      </c>
      <c r="AT21" s="5">
        <f>AS21*(1+Scenarios!$Q$32)</f>
        <v>50</v>
      </c>
      <c r="AU21" s="5">
        <f>AT21*(1+Scenarios!$Q$32)</f>
        <v>50</v>
      </c>
      <c r="AV21" s="5">
        <f>AU21*(1+Scenarios!$Q$32)</f>
        <v>50</v>
      </c>
      <c r="AW21" s="5">
        <f>AV21*(1+Scenarios!$Q$32)</f>
        <v>50</v>
      </c>
      <c r="AX21" s="5">
        <f>AW21*(1+Scenarios!$Q$32)</f>
        <v>50</v>
      </c>
      <c r="AY21" s="5">
        <f>AX21*(1+Scenarios!$Q$32)</f>
        <v>50</v>
      </c>
      <c r="AZ21" s="5">
        <f>AY21*(1+Scenarios!$Q$32)</f>
        <v>50</v>
      </c>
      <c r="BA21" s="5">
        <f>AZ21*(1+Scenarios!$Q$32)</f>
        <v>50</v>
      </c>
      <c r="BB21" s="5">
        <f>BA21*(1+Scenarios!$Q$32)</f>
        <v>50</v>
      </c>
      <c r="BC21" s="5">
        <f>BB21*(1+Scenarios!$Q$32)</f>
        <v>50</v>
      </c>
      <c r="BD21" s="5">
        <f>BC21*(1+Scenarios!$Q$32)</f>
        <v>50</v>
      </c>
      <c r="BE21" s="5">
        <f>BD21*(1+Scenarios!$Q$32)</f>
        <v>50</v>
      </c>
      <c r="BF21" s="5">
        <f>BE21*(1+Scenarios!$Q$32)</f>
        <v>50</v>
      </c>
      <c r="BG21" s="5">
        <f>BF21*(1+Scenarios!$Q$32)</f>
        <v>50</v>
      </c>
      <c r="BH21" s="5">
        <f>BG21*(1+Scenarios!$Q$32)</f>
        <v>50</v>
      </c>
      <c r="BI21" s="5">
        <f>BH21*(1+Scenarios!$Q$32)</f>
        <v>50</v>
      </c>
      <c r="BJ21" s="5">
        <f>BI21*(1+Scenarios!$Q$32)</f>
        <v>50</v>
      </c>
      <c r="BK21" s="5">
        <f>BJ21*(1+Scenarios!$Q$32)</f>
        <v>50</v>
      </c>
      <c r="BL21" s="5">
        <f>BK21*(1+Scenarios!$Q$32)</f>
        <v>50</v>
      </c>
      <c r="BM21" s="5">
        <f>BL21*(1+Scenarios!$Q$32)</f>
        <v>50</v>
      </c>
      <c r="BN21" s="5"/>
      <c r="BO21" s="5"/>
      <c r="BP21" s="5"/>
      <c r="BQ21" s="5"/>
      <c r="BR21" s="5"/>
      <c r="BS21" s="5"/>
    </row>
    <row r="22" spans="1:71" s="23" customFormat="1" x14ac:dyDescent="0.35">
      <c r="A22" s="129"/>
      <c r="B22" s="47" t="s">
        <v>103</v>
      </c>
      <c r="C22" s="107"/>
      <c r="E22" s="5">
        <f>HLOOKUP($F$5, Scenarios!$G$7:$AD$29, MATCH($B$22, Scenarios!$C$7:$C$28, FALSE), FALSE)</f>
        <v>80</v>
      </c>
      <c r="F22" s="5">
        <f>HLOOKUP($F$5, Scenarios!$G$7:$AD$29, MATCH($B$22, Scenarios!$C$7:$C$28, FALSE), FALSE)</f>
        <v>80</v>
      </c>
      <c r="G22" s="5">
        <f>HLOOKUP($F$5, Scenarios!$G$7:$AD$29, MATCH($B$22, Scenarios!$C$7:$C$28, FALSE), FALSE)</f>
        <v>80</v>
      </c>
      <c r="H22" s="5">
        <f>HLOOKUP($F$5, Scenarios!$G$7:$AD$29, MATCH($B$22, Scenarios!$C$7:$C$28, FALSE), FALSE)</f>
        <v>80</v>
      </c>
      <c r="I22" s="5">
        <f>HLOOKUP($F$5, Scenarios!$G$7:$AD$29, MATCH($B$22, Scenarios!$C$7:$C$28, FALSE), FALSE)</f>
        <v>80</v>
      </c>
      <c r="J22" s="5">
        <f>HLOOKUP($F$5, Scenarios!$G$7:$AD$29, MATCH($B$22, Scenarios!$C$7:$C$28, FALSE), FALSE)</f>
        <v>80</v>
      </c>
      <c r="K22" s="5">
        <f>HLOOKUP($F$5, Scenarios!$G$7:$AD$29, MATCH($B$22, Scenarios!$C$7:$C$28, FALSE), FALSE)</f>
        <v>80</v>
      </c>
      <c r="L22" s="5">
        <f>HLOOKUP($F$5, Scenarios!$G$7:$AD$29, MATCH($B$22, Scenarios!$C$7:$C$28, FALSE), FALSE)</f>
        <v>80</v>
      </c>
      <c r="M22" s="5">
        <f>HLOOKUP($F$5, Scenarios!$G$7:$AD$29, MATCH($B$22, Scenarios!$C$7:$C$28, FALSE), FALSE)</f>
        <v>80</v>
      </c>
      <c r="N22" s="5">
        <f>HLOOKUP($F$5, Scenarios!$G$7:$AD$29, MATCH($B$22, Scenarios!$C$7:$C$28, FALSE), FALSE)</f>
        <v>80</v>
      </c>
      <c r="O22" s="5">
        <f>HLOOKUP($F$5, Scenarios!$G$7:$AD$29, MATCH($B$22, Scenarios!$C$7:$C$28, FALSE), FALSE)</f>
        <v>80</v>
      </c>
      <c r="P22" s="5">
        <f>HLOOKUP($F$5, Scenarios!$G$7:$AD$29, MATCH($B$22, Scenarios!$C$7:$C$28, FALSE), FALSE)</f>
        <v>80</v>
      </c>
      <c r="Q22" s="5">
        <f>HLOOKUP($F$5, Scenarios!$G$7:$AD$29, MATCH($B$22, Scenarios!$C$7:$C$28, FALSE), FALSE)</f>
        <v>80</v>
      </c>
      <c r="R22" s="5">
        <f>HLOOKUP($F$5, Scenarios!$G$7:$AD$29, MATCH($B$22, Scenarios!$C$7:$C$28, FALSE), FALSE)</f>
        <v>80</v>
      </c>
      <c r="S22" s="5">
        <f>HLOOKUP($F$5, Scenarios!$G$7:$AD$29, MATCH($B$22, Scenarios!$C$7:$C$28, FALSE), FALSE)</f>
        <v>80</v>
      </c>
      <c r="T22" s="5">
        <f>HLOOKUP($F$5, Scenarios!$G$7:$AD$29, MATCH($B$22, Scenarios!$C$7:$C$28, FALSE), FALSE)</f>
        <v>80</v>
      </c>
      <c r="U22" s="5">
        <f>HLOOKUP($F$5, Scenarios!$G$7:$AD$29, MATCH($B$22, Scenarios!$C$7:$C$28, FALSE), FALSE)</f>
        <v>80</v>
      </c>
      <c r="V22" s="5">
        <f>HLOOKUP($F$5, Scenarios!$G$7:$AD$29, MATCH($B$22, Scenarios!$C$7:$C$28, FALSE), FALSE)</f>
        <v>80</v>
      </c>
      <c r="W22" s="5">
        <f>HLOOKUP($F$5, Scenarios!$G$7:$AD$29, MATCH($B$22, Scenarios!$C$7:$C$28, FALSE), FALSE)</f>
        <v>80</v>
      </c>
      <c r="X22" s="5">
        <f>HLOOKUP($F$5, Scenarios!$G$7:$AD$29, MATCH($B$22, Scenarios!$C$7:$C$28, FALSE), FALSE)</f>
        <v>80</v>
      </c>
      <c r="Y22" s="5">
        <f>HLOOKUP($F$5, Scenarios!$G$7:$AD$29, MATCH($B$22, Scenarios!$C$7:$C$28, FALSE), FALSE)</f>
        <v>80</v>
      </c>
      <c r="Z22" s="5">
        <f>HLOOKUP($F$5, Scenarios!$G$7:$AD$29, MATCH($B$22, Scenarios!$C$7:$C$28, FALSE), FALSE)</f>
        <v>80</v>
      </c>
      <c r="AA22" s="5">
        <f>HLOOKUP($F$5, Scenarios!$G$7:$AD$29, MATCH($B$22, Scenarios!$C$7:$C$28, FALSE), FALSE)</f>
        <v>80</v>
      </c>
      <c r="AB22" s="5">
        <f>HLOOKUP($F$5, Scenarios!$G$7:$AD$29, MATCH($B$22, Scenarios!$C$7:$C$28, FALSE), FALSE)</f>
        <v>80</v>
      </c>
      <c r="AC22" s="5">
        <f>HLOOKUP($F$5, Scenarios!$G$7:$AD$29, MATCH($B$22, Scenarios!$C$7:$C$28, FALSE), FALSE)</f>
        <v>80</v>
      </c>
      <c r="AD22" s="5">
        <f>HLOOKUP($F$5, Scenarios!$G$7:$AD$29, MATCH($B$22, Scenarios!$C$7:$C$28, FALSE), FALSE)</f>
        <v>80</v>
      </c>
      <c r="AE22" s="5">
        <f>HLOOKUP($F$5, Scenarios!$G$7:$AD$29, MATCH($B$22, Scenarios!$C$7:$C$28, FALSE), FALSE)</f>
        <v>80</v>
      </c>
      <c r="AF22" s="5">
        <f>HLOOKUP($F$5, Scenarios!$G$7:$AD$29, MATCH($B$22, Scenarios!$C$7:$C$28, FALSE), FALSE)</f>
        <v>80</v>
      </c>
      <c r="AG22" s="5">
        <f>HLOOKUP($F$5, Scenarios!$G$7:$AD$29, MATCH($B$22, Scenarios!$C$7:$C$28, FALSE), FALSE)</f>
        <v>80</v>
      </c>
      <c r="AH22" s="5">
        <f>HLOOKUP($F$5, Scenarios!$G$7:$AD$29, MATCH($B$22, Scenarios!$C$7:$C$28, FALSE), FALSE)</f>
        <v>80</v>
      </c>
      <c r="AI22" s="5">
        <f>HLOOKUP($F$5, Scenarios!$G$7:$AD$29, MATCH($B$22, Scenarios!$C$7:$C$28, FALSE), FALSE)</f>
        <v>80</v>
      </c>
      <c r="AJ22" s="5">
        <f>HLOOKUP($F$5, Scenarios!$G$7:$AD$29, MATCH($B$22, Scenarios!$C$7:$C$28, FALSE), FALSE)</f>
        <v>80</v>
      </c>
      <c r="AK22" s="5">
        <f>HLOOKUP($F$5, Scenarios!$G$7:$AD$29, MATCH($B$22, Scenarios!$C$7:$C$28, FALSE), FALSE)</f>
        <v>80</v>
      </c>
      <c r="AL22" s="5">
        <f>HLOOKUP($F$5, Scenarios!$G$7:$AD$29, MATCH($B$22, Scenarios!$C$7:$C$28, FALSE), FALSE)</f>
        <v>80</v>
      </c>
      <c r="AM22" s="5">
        <f>HLOOKUP($F$5, Scenarios!$G$7:$AD$29, MATCH($B$22, Scenarios!$C$7:$C$28, FALSE), FALSE)</f>
        <v>80</v>
      </c>
      <c r="AN22" s="5">
        <f>HLOOKUP($F$5, Scenarios!$G$7:$AD$29, MATCH($B$22, Scenarios!$C$7:$C$28, FALSE), FALSE)</f>
        <v>80</v>
      </c>
      <c r="AO22" s="5">
        <f>HLOOKUP($F$5, Scenarios!$G$7:$AD$29, MATCH($B$22, Scenarios!$C$7:$C$28, FALSE), FALSE)</f>
        <v>80</v>
      </c>
      <c r="AP22" s="5">
        <f>HLOOKUP($F$5, Scenarios!$G$7:$AD$29, MATCH($B$22, Scenarios!$C$7:$C$28, FALSE), FALSE)</f>
        <v>80</v>
      </c>
      <c r="AQ22" s="5">
        <f>HLOOKUP($F$5, Scenarios!$G$7:$AD$29, MATCH($B$22, Scenarios!$C$7:$C$28, FALSE), FALSE)</f>
        <v>80</v>
      </c>
      <c r="AR22" s="5">
        <f>HLOOKUP($F$5, Scenarios!$G$7:$AD$29, MATCH($B$22, Scenarios!$C$7:$C$28, FALSE), FALSE)</f>
        <v>80</v>
      </c>
      <c r="AS22" s="5">
        <f>HLOOKUP($F$5, Scenarios!$G$7:$AD$29, MATCH($B$22, Scenarios!$C$7:$C$28, FALSE), FALSE)</f>
        <v>80</v>
      </c>
      <c r="AT22" s="5">
        <f>HLOOKUP($F$5, Scenarios!$G$7:$AD$29, MATCH($B$22, Scenarios!$C$7:$C$28, FALSE), FALSE)</f>
        <v>80</v>
      </c>
      <c r="AU22" s="5">
        <f>HLOOKUP($F$5, Scenarios!$G$7:$AD$29, MATCH($B$22, Scenarios!$C$7:$C$28, FALSE), FALSE)</f>
        <v>80</v>
      </c>
      <c r="AV22" s="5">
        <f>HLOOKUP($F$5, Scenarios!$G$7:$AD$29, MATCH($B$22, Scenarios!$C$7:$C$28, FALSE), FALSE)</f>
        <v>80</v>
      </c>
      <c r="AW22" s="5">
        <f>HLOOKUP($F$5, Scenarios!$G$7:$AD$29, MATCH($B$22, Scenarios!$C$7:$C$28, FALSE), FALSE)</f>
        <v>80</v>
      </c>
      <c r="AX22" s="5">
        <f>HLOOKUP($F$5, Scenarios!$G$7:$AD$29, MATCH($B$22, Scenarios!$C$7:$C$28, FALSE), FALSE)</f>
        <v>80</v>
      </c>
      <c r="AY22" s="5">
        <f>HLOOKUP($F$5, Scenarios!$G$7:$AD$29, MATCH($B$22, Scenarios!$C$7:$C$28, FALSE), FALSE)</f>
        <v>80</v>
      </c>
      <c r="AZ22" s="5">
        <f>HLOOKUP($F$5, Scenarios!$G$7:$AD$29, MATCH($B$22, Scenarios!$C$7:$C$28, FALSE), FALSE)</f>
        <v>80</v>
      </c>
      <c r="BA22" s="5">
        <f>HLOOKUP($F$5, Scenarios!$G$7:$AD$29, MATCH($B$22, Scenarios!$C$7:$C$28, FALSE), FALSE)</f>
        <v>80</v>
      </c>
      <c r="BB22" s="5">
        <f>HLOOKUP($F$5, Scenarios!$G$7:$AD$29, MATCH($B$22, Scenarios!$C$7:$C$28, FALSE), FALSE)</f>
        <v>80</v>
      </c>
      <c r="BC22" s="5">
        <f>HLOOKUP($F$5, Scenarios!$G$7:$AD$29, MATCH($B$22, Scenarios!$C$7:$C$28, FALSE), FALSE)</f>
        <v>80</v>
      </c>
      <c r="BD22" s="5">
        <f>HLOOKUP($F$5, Scenarios!$G$7:$AD$29, MATCH($B$22, Scenarios!$C$7:$C$28, FALSE), FALSE)</f>
        <v>80</v>
      </c>
      <c r="BE22" s="5">
        <f>HLOOKUP($F$5, Scenarios!$G$7:$AD$29, MATCH($B$22, Scenarios!$C$7:$C$28, FALSE), FALSE)</f>
        <v>80</v>
      </c>
      <c r="BF22" s="5">
        <f>HLOOKUP($F$5, Scenarios!$G$7:$AD$29, MATCH($B$22, Scenarios!$C$7:$C$28, FALSE), FALSE)</f>
        <v>80</v>
      </c>
      <c r="BG22" s="5">
        <f>HLOOKUP($F$5, Scenarios!$G$7:$AD$29, MATCH($B$22, Scenarios!$C$7:$C$28, FALSE), FALSE)</f>
        <v>80</v>
      </c>
      <c r="BH22" s="5">
        <f>HLOOKUP($F$5, Scenarios!$G$7:$AD$29, MATCH($B$22, Scenarios!$C$7:$C$28, FALSE), FALSE)</f>
        <v>80</v>
      </c>
      <c r="BI22" s="5">
        <f>HLOOKUP($F$5, Scenarios!$G$7:$AD$29, MATCH($B$22, Scenarios!$C$7:$C$28, FALSE), FALSE)</f>
        <v>80</v>
      </c>
      <c r="BJ22" s="5">
        <f>HLOOKUP($F$5, Scenarios!$G$7:$AD$29, MATCH($B$22, Scenarios!$C$7:$C$28, FALSE), FALSE)</f>
        <v>80</v>
      </c>
      <c r="BK22" s="5">
        <f>HLOOKUP($F$5, Scenarios!$G$7:$AD$29, MATCH($B$22, Scenarios!$C$7:$C$28, FALSE), FALSE)</f>
        <v>80</v>
      </c>
      <c r="BL22" s="5">
        <f>HLOOKUP($F$5, Scenarios!$G$7:$AD$29, MATCH($B$22, Scenarios!$C$7:$C$28, FALSE), FALSE)</f>
        <v>80</v>
      </c>
      <c r="BM22" s="5">
        <f>HLOOKUP($F$5, Scenarios!$G$7:$AD$29, MATCH($B$22, Scenarios!$C$7:$C$28, FALSE), FALSE)</f>
        <v>80</v>
      </c>
      <c r="BN22" s="5"/>
      <c r="BO22" s="5"/>
      <c r="BP22" s="5"/>
      <c r="BQ22" s="5"/>
      <c r="BR22" s="5"/>
      <c r="BS22" s="5"/>
    </row>
    <row r="23" spans="1:71" x14ac:dyDescent="0.35">
      <c r="B23" s="41" t="s">
        <v>104</v>
      </c>
      <c r="C23" s="107"/>
      <c r="D23" s="5"/>
      <c r="E23" s="5">
        <f>HLOOKUP($F$5, Scenarios!$G$7:$AD$30, MATCH($B$23, Scenarios!$C$7:$C$28, FALSE), FALSE)</f>
        <v>100</v>
      </c>
      <c r="F23" s="5">
        <f>HLOOKUP($F$5, Scenarios!$G$7:$AD$30, MATCH($B$23, Scenarios!$C$7:$C$28, FALSE), FALSE)</f>
        <v>100</v>
      </c>
      <c r="G23" s="5">
        <f>HLOOKUP($F$5, Scenarios!$G$7:$AD$30, MATCH($B$23, Scenarios!$C$7:$C$28, FALSE), FALSE)</f>
        <v>100</v>
      </c>
      <c r="H23" s="5">
        <f>HLOOKUP($F$5, Scenarios!$G$7:$AD$30, MATCH($B$23, Scenarios!$C$7:$C$28, FALSE), FALSE)</f>
        <v>100</v>
      </c>
      <c r="I23" s="5">
        <f>HLOOKUP($F$5, Scenarios!$G$7:$AD$30, MATCH($B$23, Scenarios!$C$7:$C$28, FALSE), FALSE)</f>
        <v>100</v>
      </c>
      <c r="J23" s="5">
        <f>HLOOKUP($F$5, Scenarios!$G$7:$AD$30, MATCH($B$23, Scenarios!$C$7:$C$28, FALSE), FALSE)</f>
        <v>100</v>
      </c>
      <c r="K23" s="5">
        <f>HLOOKUP($F$5, Scenarios!$G$7:$AD$30, MATCH($B$23, Scenarios!$C$7:$C$28, FALSE), FALSE)</f>
        <v>100</v>
      </c>
      <c r="L23" s="5">
        <f>HLOOKUP($F$5, Scenarios!$G$7:$AD$30, MATCH($B$23, Scenarios!$C$7:$C$28, FALSE), FALSE)</f>
        <v>100</v>
      </c>
      <c r="M23" s="5">
        <f>HLOOKUP($F$5, Scenarios!$G$7:$AD$30, MATCH($B$23, Scenarios!$C$7:$C$28, FALSE), FALSE)</f>
        <v>100</v>
      </c>
      <c r="N23" s="5">
        <f>HLOOKUP($F$5, Scenarios!$G$7:$AD$30, MATCH($B$23, Scenarios!$C$7:$C$28, FALSE), FALSE)</f>
        <v>100</v>
      </c>
      <c r="O23" s="5">
        <f>HLOOKUP($F$5, Scenarios!$G$7:$AD$30, MATCH($B$23, Scenarios!$C$7:$C$28, FALSE), FALSE)</f>
        <v>100</v>
      </c>
      <c r="P23" s="5">
        <f>HLOOKUP($F$5, Scenarios!$G$7:$AD$30, MATCH($B$23, Scenarios!$C$7:$C$28, FALSE), FALSE)</f>
        <v>100</v>
      </c>
      <c r="Q23" s="5">
        <f>HLOOKUP($F$5, Scenarios!$G$7:$AD$30, MATCH($B$23, Scenarios!$C$7:$C$28, FALSE), FALSE)</f>
        <v>100</v>
      </c>
      <c r="R23" s="5">
        <f>HLOOKUP($F$5, Scenarios!$G$7:$AD$30, MATCH($B$23, Scenarios!$C$7:$C$28, FALSE), FALSE)</f>
        <v>100</v>
      </c>
      <c r="S23" s="5">
        <f>HLOOKUP($F$5, Scenarios!$G$7:$AD$30, MATCH($B$23, Scenarios!$C$7:$C$28, FALSE), FALSE)</f>
        <v>100</v>
      </c>
      <c r="T23" s="5">
        <f>HLOOKUP($F$5, Scenarios!$G$7:$AD$30, MATCH($B$23, Scenarios!$C$7:$C$28, FALSE), FALSE)</f>
        <v>100</v>
      </c>
      <c r="U23" s="5">
        <f>HLOOKUP($F$5, Scenarios!$G$7:$AD$30, MATCH($B$23, Scenarios!$C$7:$C$28, FALSE), FALSE)</f>
        <v>100</v>
      </c>
      <c r="V23" s="5">
        <f>HLOOKUP($F$5, Scenarios!$G$7:$AD$30, MATCH($B$23, Scenarios!$C$7:$C$28, FALSE), FALSE)</f>
        <v>100</v>
      </c>
      <c r="W23" s="5">
        <f>HLOOKUP($F$5, Scenarios!$G$7:$AD$30, MATCH($B$23, Scenarios!$C$7:$C$28, FALSE), FALSE)</f>
        <v>100</v>
      </c>
      <c r="X23" s="5">
        <f>HLOOKUP($F$5, Scenarios!$G$7:$AD$30, MATCH($B$23, Scenarios!$C$7:$C$28, FALSE), FALSE)</f>
        <v>100</v>
      </c>
      <c r="Y23" s="5">
        <f>HLOOKUP($F$5, Scenarios!$G$7:$AD$30, MATCH($B$23, Scenarios!$C$7:$C$28, FALSE), FALSE)</f>
        <v>100</v>
      </c>
      <c r="Z23" s="5">
        <f>HLOOKUP($F$5, Scenarios!$G$7:$AD$30, MATCH($B$23, Scenarios!$C$7:$C$28, FALSE), FALSE)</f>
        <v>100</v>
      </c>
      <c r="AA23" s="5">
        <f>HLOOKUP($F$5, Scenarios!$G$7:$AD$30, MATCH($B$23, Scenarios!$C$7:$C$28, FALSE), FALSE)</f>
        <v>100</v>
      </c>
      <c r="AB23" s="5">
        <f>HLOOKUP($F$5, Scenarios!$G$7:$AD$30, MATCH($B$23, Scenarios!$C$7:$C$28, FALSE), FALSE)</f>
        <v>100</v>
      </c>
      <c r="AC23" s="5">
        <f>HLOOKUP($F$5, Scenarios!$G$7:$AD$30, MATCH($B$23, Scenarios!$C$7:$C$28, FALSE), FALSE)</f>
        <v>100</v>
      </c>
      <c r="AD23" s="5">
        <f>HLOOKUP($F$5, Scenarios!$G$7:$AD$30, MATCH($B$23, Scenarios!$C$7:$C$28, FALSE), FALSE)</f>
        <v>100</v>
      </c>
      <c r="AE23" s="5">
        <f>HLOOKUP($F$5, Scenarios!$G$7:$AD$30, MATCH($B$23, Scenarios!$C$7:$C$28, FALSE), FALSE)</f>
        <v>100</v>
      </c>
      <c r="AF23" s="5">
        <f>HLOOKUP($F$5, Scenarios!$G$7:$AD$30, MATCH($B$23, Scenarios!$C$7:$C$28, FALSE), FALSE)</f>
        <v>100</v>
      </c>
      <c r="AG23" s="5">
        <f>HLOOKUP($F$5, Scenarios!$G$7:$AD$30, MATCH($B$23, Scenarios!$C$7:$C$28, FALSE), FALSE)</f>
        <v>100</v>
      </c>
      <c r="AH23" s="5">
        <f>HLOOKUP($F$5, Scenarios!$G$7:$AD$30, MATCH($B$23, Scenarios!$C$7:$C$28, FALSE), FALSE)</f>
        <v>100</v>
      </c>
      <c r="AI23" s="5">
        <f>HLOOKUP($F$5, Scenarios!$G$7:$AD$30, MATCH($B$23, Scenarios!$C$7:$C$28, FALSE), FALSE)</f>
        <v>100</v>
      </c>
      <c r="AJ23" s="5">
        <f>HLOOKUP($F$5, Scenarios!$G$7:$AD$30, MATCH($B$23, Scenarios!$C$7:$C$28, FALSE), FALSE)</f>
        <v>100</v>
      </c>
      <c r="AK23" s="5">
        <f>HLOOKUP($F$5, Scenarios!$G$7:$AD$30, MATCH($B$23, Scenarios!$C$7:$C$28, FALSE), FALSE)</f>
        <v>100</v>
      </c>
      <c r="AL23" s="5">
        <f>HLOOKUP($F$5, Scenarios!$G$7:$AD$30, MATCH($B$23, Scenarios!$C$7:$C$28, FALSE), FALSE)</f>
        <v>100</v>
      </c>
      <c r="AM23" s="5">
        <f>HLOOKUP($F$5, Scenarios!$G$7:$AD$30, MATCH($B$23, Scenarios!$C$7:$C$28, FALSE), FALSE)</f>
        <v>100</v>
      </c>
      <c r="AN23" s="5">
        <f>HLOOKUP($F$5, Scenarios!$G$7:$AD$30, MATCH($B$23, Scenarios!$C$7:$C$28, FALSE), FALSE)</f>
        <v>100</v>
      </c>
      <c r="AO23" s="5">
        <f>HLOOKUP($F$5, Scenarios!$G$7:$AD$30, MATCH($B$23, Scenarios!$C$7:$C$28, FALSE), FALSE)</f>
        <v>100</v>
      </c>
      <c r="AP23" s="5">
        <f>HLOOKUP($F$5, Scenarios!$G$7:$AD$30, MATCH($B$23, Scenarios!$C$7:$C$28, FALSE), FALSE)</f>
        <v>100</v>
      </c>
      <c r="AQ23" s="5">
        <f>HLOOKUP($F$5, Scenarios!$G$7:$AD$30, MATCH($B$23, Scenarios!$C$7:$C$28, FALSE), FALSE)</f>
        <v>100</v>
      </c>
      <c r="AR23" s="5">
        <f>HLOOKUP($F$5, Scenarios!$G$7:$AD$30, MATCH($B$23, Scenarios!$C$7:$C$28, FALSE), FALSE)</f>
        <v>100</v>
      </c>
      <c r="AS23" s="5">
        <f>HLOOKUP($F$5, Scenarios!$G$7:$AD$30, MATCH($B$23, Scenarios!$C$7:$C$28, FALSE), FALSE)</f>
        <v>100</v>
      </c>
      <c r="AT23" s="5">
        <f>HLOOKUP($F$5, Scenarios!$G$7:$AD$30, MATCH($B$23, Scenarios!$C$7:$C$28, FALSE), FALSE)</f>
        <v>100</v>
      </c>
      <c r="AU23" s="5">
        <f>HLOOKUP($F$5, Scenarios!$G$7:$AD$30, MATCH($B$23, Scenarios!$C$7:$C$28, FALSE), FALSE)</f>
        <v>100</v>
      </c>
      <c r="AV23" s="5">
        <f>HLOOKUP($F$5, Scenarios!$G$7:$AD$30, MATCH($B$23, Scenarios!$C$7:$C$28, FALSE), FALSE)</f>
        <v>100</v>
      </c>
      <c r="AW23" s="5">
        <f>HLOOKUP($F$5, Scenarios!$G$7:$AD$30, MATCH($B$23, Scenarios!$C$7:$C$28, FALSE), FALSE)</f>
        <v>100</v>
      </c>
      <c r="AX23" s="5">
        <f>HLOOKUP($F$5, Scenarios!$G$7:$AD$30, MATCH($B$23, Scenarios!$C$7:$C$28, FALSE), FALSE)</f>
        <v>100</v>
      </c>
      <c r="AY23" s="5">
        <f>HLOOKUP($F$5, Scenarios!$G$7:$AD$30, MATCH($B$23, Scenarios!$C$7:$C$28, FALSE), FALSE)</f>
        <v>100</v>
      </c>
      <c r="AZ23" s="5">
        <f>HLOOKUP($F$5, Scenarios!$G$7:$AD$30, MATCH($B$23, Scenarios!$C$7:$C$28, FALSE), FALSE)</f>
        <v>100</v>
      </c>
      <c r="BA23" s="5">
        <f>HLOOKUP($F$5, Scenarios!$G$7:$AD$30, MATCH($B$23, Scenarios!$C$7:$C$28, FALSE), FALSE)</f>
        <v>100</v>
      </c>
      <c r="BB23" s="5">
        <f>HLOOKUP($F$5, Scenarios!$G$7:$AD$30, MATCH($B$23, Scenarios!$C$7:$C$28, FALSE), FALSE)</f>
        <v>100</v>
      </c>
      <c r="BC23" s="5">
        <f>HLOOKUP($F$5, Scenarios!$G$7:$AD$30, MATCH($B$23, Scenarios!$C$7:$C$28, FALSE), FALSE)</f>
        <v>100</v>
      </c>
      <c r="BD23" s="5">
        <f>HLOOKUP($F$5, Scenarios!$G$7:$AD$30, MATCH($B$23, Scenarios!$C$7:$C$28, FALSE), FALSE)</f>
        <v>100</v>
      </c>
      <c r="BE23" s="5">
        <f>HLOOKUP($F$5, Scenarios!$G$7:$AD$30, MATCH($B$23, Scenarios!$C$7:$C$28, FALSE), FALSE)</f>
        <v>100</v>
      </c>
      <c r="BF23" s="5">
        <f>HLOOKUP($F$5, Scenarios!$G$7:$AD$30, MATCH($B$23, Scenarios!$C$7:$C$28, FALSE), FALSE)</f>
        <v>100</v>
      </c>
      <c r="BG23" s="5">
        <f>HLOOKUP($F$5, Scenarios!$G$7:$AD$30, MATCH($B$23, Scenarios!$C$7:$C$28, FALSE), FALSE)</f>
        <v>100</v>
      </c>
      <c r="BH23" s="5">
        <f>HLOOKUP($F$5, Scenarios!$G$7:$AD$30, MATCH($B$23, Scenarios!$C$7:$C$28, FALSE), FALSE)</f>
        <v>100</v>
      </c>
      <c r="BI23" s="5">
        <f>HLOOKUP($F$5, Scenarios!$G$7:$AD$30, MATCH($B$23, Scenarios!$C$7:$C$28, FALSE), FALSE)</f>
        <v>100</v>
      </c>
      <c r="BJ23" s="5">
        <f>HLOOKUP($F$5, Scenarios!$G$7:$AD$30, MATCH($B$23, Scenarios!$C$7:$C$28, FALSE), FALSE)</f>
        <v>100</v>
      </c>
      <c r="BK23" s="5">
        <f>HLOOKUP($F$5, Scenarios!$G$7:$AD$30, MATCH($B$23, Scenarios!$C$7:$C$28, FALSE), FALSE)</f>
        <v>100</v>
      </c>
      <c r="BL23" s="5">
        <f>HLOOKUP($F$5, Scenarios!$G$7:$AD$30, MATCH($B$23, Scenarios!$C$7:$C$28, FALSE), FALSE)</f>
        <v>100</v>
      </c>
      <c r="BM23" s="5">
        <f>HLOOKUP($F$5, Scenarios!$G$7:$AD$30, MATCH($B$23, Scenarios!$C$7:$C$28, FALSE), FALSE)</f>
        <v>100</v>
      </c>
    </row>
    <row r="24" spans="1:71" x14ac:dyDescent="0.35">
      <c r="B24" s="41"/>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71" s="28" customFormat="1" x14ac:dyDescent="0.35">
      <c r="A25" s="4"/>
      <c r="B25" s="29" t="s">
        <v>105</v>
      </c>
      <c r="C25" s="108"/>
    </row>
    <row r="26" spans="1:71" s="23" customFormat="1" x14ac:dyDescent="0.35">
      <c r="A26" s="129"/>
      <c r="B26" s="23" t="s">
        <v>106</v>
      </c>
      <c r="C26" s="103">
        <f>SUM(E26:BM26)</f>
        <v>271260.89999999985</v>
      </c>
      <c r="E26" s="23">
        <f>IF(E17&lt;E16,(E20-E23)*E17,IF(AND(E17&gt;E16,(E17-E16)&lt;M4),E16*(E20-E23)+(E17-E16)*(E20-E22),E16*(E20-E23)+M4*(E20-E22)+(E17-E16-M4)*(E20-E21)))</f>
        <v>4446.8999999999996</v>
      </c>
      <c r="F26" s="23">
        <f t="shared" ref="F26:BM26" si="7">IF(F17&lt;F16,(F20-F23)*F17,IF(AND(F17&gt;F16,(F17-F16)&lt;N4),F16*(F20-F23)+(F17-F16)*(F20-F22),F16*(F20-F23)+N4*(F20-F22)+(F17-F16-N4)*(F20-F21)))</f>
        <v>4446.8999999999996</v>
      </c>
      <c r="G26" s="23">
        <f t="shared" si="7"/>
        <v>4446.8999999999996</v>
      </c>
      <c r="H26" s="23">
        <f t="shared" si="7"/>
        <v>4446.8999999999996</v>
      </c>
      <c r="I26" s="23">
        <f t="shared" si="7"/>
        <v>4446.8999999999996</v>
      </c>
      <c r="J26" s="23">
        <f t="shared" si="7"/>
        <v>4446.8999999999996</v>
      </c>
      <c r="K26" s="23">
        <f t="shared" si="7"/>
        <v>4446.8999999999996</v>
      </c>
      <c r="L26" s="23">
        <f t="shared" si="7"/>
        <v>4446.8999999999996</v>
      </c>
      <c r="M26" s="23">
        <f t="shared" si="7"/>
        <v>4446.8999999999996</v>
      </c>
      <c r="N26" s="23">
        <f t="shared" si="7"/>
        <v>4446.8999999999996</v>
      </c>
      <c r="O26" s="23">
        <f t="shared" si="7"/>
        <v>4446.8999999999996</v>
      </c>
      <c r="P26" s="23">
        <f t="shared" si="7"/>
        <v>4446.8999999999996</v>
      </c>
      <c r="Q26" s="23">
        <f t="shared" si="7"/>
        <v>4446.8999999999996</v>
      </c>
      <c r="R26" s="23">
        <f t="shared" si="7"/>
        <v>4446.8999999999996</v>
      </c>
      <c r="S26" s="23">
        <f t="shared" si="7"/>
        <v>4446.8999999999996</v>
      </c>
      <c r="T26" s="23">
        <f t="shared" si="7"/>
        <v>4446.8999999999996</v>
      </c>
      <c r="U26" s="23">
        <f t="shared" si="7"/>
        <v>4446.8999999999996</v>
      </c>
      <c r="V26" s="23">
        <f t="shared" si="7"/>
        <v>4446.8999999999996</v>
      </c>
      <c r="W26" s="23">
        <f t="shared" si="7"/>
        <v>4446.8999999999996</v>
      </c>
      <c r="X26" s="23">
        <f t="shared" si="7"/>
        <v>4446.8999999999996</v>
      </c>
      <c r="Y26" s="23">
        <f t="shared" si="7"/>
        <v>4446.8999999999996</v>
      </c>
      <c r="Z26" s="23">
        <f t="shared" si="7"/>
        <v>4446.8999999999996</v>
      </c>
      <c r="AA26" s="23">
        <f t="shared" si="7"/>
        <v>4446.8999999999996</v>
      </c>
      <c r="AB26" s="23">
        <f t="shared" si="7"/>
        <v>4446.8999999999996</v>
      </c>
      <c r="AC26" s="23">
        <f t="shared" si="7"/>
        <v>4446.8999999999996</v>
      </c>
      <c r="AD26" s="23">
        <f t="shared" si="7"/>
        <v>4446.8999999999996</v>
      </c>
      <c r="AE26" s="23">
        <f t="shared" si="7"/>
        <v>4446.8999999999996</v>
      </c>
      <c r="AF26" s="23">
        <f t="shared" si="7"/>
        <v>4446.8999999999996</v>
      </c>
      <c r="AG26" s="23">
        <f t="shared" si="7"/>
        <v>4446.8999999999996</v>
      </c>
      <c r="AH26" s="23">
        <f t="shared" si="7"/>
        <v>4446.8999999999996</v>
      </c>
      <c r="AI26" s="23">
        <f t="shared" si="7"/>
        <v>4446.8999999999996</v>
      </c>
      <c r="AJ26" s="23">
        <f t="shared" si="7"/>
        <v>4446.8999999999996</v>
      </c>
      <c r="AK26" s="23">
        <f t="shared" si="7"/>
        <v>4446.8999999999996</v>
      </c>
      <c r="AL26" s="23">
        <f t="shared" si="7"/>
        <v>4446.8999999999996</v>
      </c>
      <c r="AM26" s="23">
        <f t="shared" si="7"/>
        <v>4446.8999999999996</v>
      </c>
      <c r="AN26" s="23">
        <f t="shared" si="7"/>
        <v>4446.8999999999996</v>
      </c>
      <c r="AO26" s="23">
        <f t="shared" si="7"/>
        <v>4446.8999999999996</v>
      </c>
      <c r="AP26" s="23">
        <f t="shared" si="7"/>
        <v>4446.8999999999996</v>
      </c>
      <c r="AQ26" s="23">
        <f t="shared" si="7"/>
        <v>4446.8999999999996</v>
      </c>
      <c r="AR26" s="23">
        <f t="shared" si="7"/>
        <v>4446.8999999999996</v>
      </c>
      <c r="AS26" s="23">
        <f t="shared" si="7"/>
        <v>4446.8999999999996</v>
      </c>
      <c r="AT26" s="23">
        <f t="shared" si="7"/>
        <v>4446.8999999999996</v>
      </c>
      <c r="AU26" s="23">
        <f t="shared" si="7"/>
        <v>4446.8999999999996</v>
      </c>
      <c r="AV26" s="23">
        <f t="shared" si="7"/>
        <v>4446.8999999999996</v>
      </c>
      <c r="AW26" s="23">
        <f t="shared" si="7"/>
        <v>4446.8999999999996</v>
      </c>
      <c r="AX26" s="23">
        <f t="shared" si="7"/>
        <v>4446.8999999999996</v>
      </c>
      <c r="AY26" s="23">
        <f t="shared" si="7"/>
        <v>4446.8999999999996</v>
      </c>
      <c r="AZ26" s="23">
        <f t="shared" si="7"/>
        <v>4446.8999999999996</v>
      </c>
      <c r="BA26" s="23">
        <f t="shared" si="7"/>
        <v>4446.8999999999996</v>
      </c>
      <c r="BB26" s="23">
        <f t="shared" si="7"/>
        <v>4446.8999999999996</v>
      </c>
      <c r="BC26" s="23">
        <f t="shared" si="7"/>
        <v>4446.8999999999996</v>
      </c>
      <c r="BD26" s="23">
        <f t="shared" si="7"/>
        <v>4446.8999999999996</v>
      </c>
      <c r="BE26" s="23">
        <f t="shared" si="7"/>
        <v>4446.8999999999996</v>
      </c>
      <c r="BF26" s="23">
        <f t="shared" si="7"/>
        <v>4446.8999999999996</v>
      </c>
      <c r="BG26" s="23">
        <f t="shared" si="7"/>
        <v>4446.8999999999996</v>
      </c>
      <c r="BH26" s="23">
        <f t="shared" si="7"/>
        <v>4446.8999999999996</v>
      </c>
      <c r="BI26" s="23">
        <f t="shared" si="7"/>
        <v>4446.8999999999996</v>
      </c>
      <c r="BJ26" s="23">
        <f t="shared" si="7"/>
        <v>4446.8999999999996</v>
      </c>
      <c r="BK26" s="23">
        <f t="shared" si="7"/>
        <v>4446.8999999999996</v>
      </c>
      <c r="BL26" s="23">
        <f t="shared" si="7"/>
        <v>4446.8999999999996</v>
      </c>
      <c r="BM26" s="23">
        <f t="shared" si="7"/>
        <v>4446.8999999999996</v>
      </c>
    </row>
    <row r="27" spans="1:71" s="23" customFormat="1" x14ac:dyDescent="0.35">
      <c r="A27" s="129"/>
      <c r="B27" s="23" t="s">
        <v>107</v>
      </c>
      <c r="C27" s="103">
        <f>SUM(E27:BM27)</f>
        <v>1004670</v>
      </c>
      <c r="E27" s="23">
        <f>IF(E17&lt;E16,E23*E17,E23*E16)</f>
        <v>16470</v>
      </c>
      <c r="F27" s="23">
        <f t="shared" ref="F27:BM27" si="8">IF(F17&lt;F16,F23*F17,F23*F16)</f>
        <v>16470</v>
      </c>
      <c r="G27" s="23">
        <f t="shared" si="8"/>
        <v>16470</v>
      </c>
      <c r="H27" s="23">
        <f t="shared" si="8"/>
        <v>16470</v>
      </c>
      <c r="I27" s="23">
        <f t="shared" si="8"/>
        <v>16470</v>
      </c>
      <c r="J27" s="23">
        <f t="shared" si="8"/>
        <v>16470</v>
      </c>
      <c r="K27" s="23">
        <f t="shared" si="8"/>
        <v>16470</v>
      </c>
      <c r="L27" s="23">
        <f t="shared" si="8"/>
        <v>16470</v>
      </c>
      <c r="M27" s="23">
        <f t="shared" si="8"/>
        <v>16470</v>
      </c>
      <c r="N27" s="23">
        <f t="shared" si="8"/>
        <v>16470</v>
      </c>
      <c r="O27" s="23">
        <f t="shared" si="8"/>
        <v>16470</v>
      </c>
      <c r="P27" s="23">
        <f t="shared" si="8"/>
        <v>16470</v>
      </c>
      <c r="Q27" s="23">
        <f t="shared" si="8"/>
        <v>16470</v>
      </c>
      <c r="R27" s="23">
        <f t="shared" si="8"/>
        <v>16470</v>
      </c>
      <c r="S27" s="23">
        <f t="shared" si="8"/>
        <v>16470</v>
      </c>
      <c r="T27" s="23">
        <f t="shared" si="8"/>
        <v>16470</v>
      </c>
      <c r="U27" s="23">
        <f t="shared" si="8"/>
        <v>16470</v>
      </c>
      <c r="V27" s="23">
        <f t="shared" si="8"/>
        <v>16470</v>
      </c>
      <c r="W27" s="23">
        <f t="shared" si="8"/>
        <v>16470</v>
      </c>
      <c r="X27" s="23">
        <f t="shared" si="8"/>
        <v>16470</v>
      </c>
      <c r="Y27" s="23">
        <f t="shared" si="8"/>
        <v>16470</v>
      </c>
      <c r="Z27" s="23">
        <f t="shared" si="8"/>
        <v>16470</v>
      </c>
      <c r="AA27" s="23">
        <f t="shared" si="8"/>
        <v>16470</v>
      </c>
      <c r="AB27" s="23">
        <f t="shared" si="8"/>
        <v>16470</v>
      </c>
      <c r="AC27" s="23">
        <f t="shared" si="8"/>
        <v>16470</v>
      </c>
      <c r="AD27" s="23">
        <f t="shared" si="8"/>
        <v>16470</v>
      </c>
      <c r="AE27" s="23">
        <f t="shared" si="8"/>
        <v>16470</v>
      </c>
      <c r="AF27" s="23">
        <f t="shared" si="8"/>
        <v>16470</v>
      </c>
      <c r="AG27" s="23">
        <f t="shared" si="8"/>
        <v>16470</v>
      </c>
      <c r="AH27" s="23">
        <f t="shared" si="8"/>
        <v>16470</v>
      </c>
      <c r="AI27" s="23">
        <f t="shared" si="8"/>
        <v>16470</v>
      </c>
      <c r="AJ27" s="23">
        <f t="shared" si="8"/>
        <v>16470</v>
      </c>
      <c r="AK27" s="23">
        <f t="shared" si="8"/>
        <v>16470</v>
      </c>
      <c r="AL27" s="23">
        <f t="shared" si="8"/>
        <v>16470</v>
      </c>
      <c r="AM27" s="23">
        <f t="shared" si="8"/>
        <v>16470</v>
      </c>
      <c r="AN27" s="23">
        <f t="shared" si="8"/>
        <v>16470</v>
      </c>
      <c r="AO27" s="23">
        <f t="shared" si="8"/>
        <v>16470</v>
      </c>
      <c r="AP27" s="23">
        <f t="shared" si="8"/>
        <v>16470</v>
      </c>
      <c r="AQ27" s="23">
        <f t="shared" si="8"/>
        <v>16470</v>
      </c>
      <c r="AR27" s="23">
        <f t="shared" si="8"/>
        <v>16470</v>
      </c>
      <c r="AS27" s="23">
        <f t="shared" si="8"/>
        <v>16470</v>
      </c>
      <c r="AT27" s="23">
        <f t="shared" si="8"/>
        <v>16470</v>
      </c>
      <c r="AU27" s="23">
        <f t="shared" si="8"/>
        <v>16470</v>
      </c>
      <c r="AV27" s="23">
        <f t="shared" si="8"/>
        <v>16470</v>
      </c>
      <c r="AW27" s="23">
        <f t="shared" si="8"/>
        <v>16470</v>
      </c>
      <c r="AX27" s="23">
        <f t="shared" si="8"/>
        <v>16470</v>
      </c>
      <c r="AY27" s="23">
        <f t="shared" si="8"/>
        <v>16470</v>
      </c>
      <c r="AZ27" s="23">
        <f t="shared" si="8"/>
        <v>16470</v>
      </c>
      <c r="BA27" s="23">
        <f t="shared" si="8"/>
        <v>16470</v>
      </c>
      <c r="BB27" s="23">
        <f t="shared" si="8"/>
        <v>16470</v>
      </c>
      <c r="BC27" s="23">
        <f t="shared" si="8"/>
        <v>16470</v>
      </c>
      <c r="BD27" s="23">
        <f t="shared" si="8"/>
        <v>16470</v>
      </c>
      <c r="BE27" s="23">
        <f t="shared" si="8"/>
        <v>16470</v>
      </c>
      <c r="BF27" s="23">
        <f t="shared" si="8"/>
        <v>16470</v>
      </c>
      <c r="BG27" s="23">
        <f t="shared" si="8"/>
        <v>16470</v>
      </c>
      <c r="BH27" s="23">
        <f t="shared" si="8"/>
        <v>16470</v>
      </c>
      <c r="BI27" s="23">
        <f t="shared" si="8"/>
        <v>16470</v>
      </c>
      <c r="BJ27" s="23">
        <f t="shared" si="8"/>
        <v>16470</v>
      </c>
      <c r="BK27" s="23">
        <f t="shared" si="8"/>
        <v>16470</v>
      </c>
      <c r="BL27" s="23">
        <f t="shared" si="8"/>
        <v>16470</v>
      </c>
      <c r="BM27" s="23">
        <f t="shared" si="8"/>
        <v>16470</v>
      </c>
    </row>
    <row r="28" spans="1:71" s="23" customFormat="1" x14ac:dyDescent="0.35">
      <c r="A28" s="129"/>
      <c r="B28" s="23" t="s">
        <v>108</v>
      </c>
      <c r="C28" s="103">
        <f>SUM(E28:BM28)</f>
        <v>0</v>
      </c>
      <c r="E28" s="23">
        <f>IF(E17&gt;=E16,E22*(E17-E16),0)</f>
        <v>0</v>
      </c>
      <c r="F28" s="23">
        <f t="shared" ref="F28:BM28" si="9">IF(F17&gt;=F16,F22*(F17-F16),0)</f>
        <v>0</v>
      </c>
      <c r="G28" s="23">
        <f t="shared" si="9"/>
        <v>0</v>
      </c>
      <c r="H28" s="23">
        <f t="shared" si="9"/>
        <v>0</v>
      </c>
      <c r="I28" s="23">
        <f t="shared" si="9"/>
        <v>0</v>
      </c>
      <c r="J28" s="23">
        <f t="shared" si="9"/>
        <v>0</v>
      </c>
      <c r="K28" s="23">
        <f t="shared" si="9"/>
        <v>0</v>
      </c>
      <c r="L28" s="23">
        <f t="shared" si="9"/>
        <v>0</v>
      </c>
      <c r="M28" s="23">
        <f t="shared" si="9"/>
        <v>0</v>
      </c>
      <c r="N28" s="23">
        <f t="shared" si="9"/>
        <v>0</v>
      </c>
      <c r="O28" s="23">
        <f t="shared" si="9"/>
        <v>0</v>
      </c>
      <c r="P28" s="23">
        <f t="shared" si="9"/>
        <v>0</v>
      </c>
      <c r="Q28" s="23">
        <f t="shared" si="9"/>
        <v>0</v>
      </c>
      <c r="R28" s="23">
        <f t="shared" si="9"/>
        <v>0</v>
      </c>
      <c r="S28" s="23">
        <f t="shared" si="9"/>
        <v>0</v>
      </c>
      <c r="T28" s="23">
        <f t="shared" si="9"/>
        <v>0</v>
      </c>
      <c r="U28" s="23">
        <f t="shared" si="9"/>
        <v>0</v>
      </c>
      <c r="V28" s="23">
        <f t="shared" si="9"/>
        <v>0</v>
      </c>
      <c r="W28" s="23">
        <f t="shared" si="9"/>
        <v>0</v>
      </c>
      <c r="X28" s="23">
        <f t="shared" si="9"/>
        <v>0</v>
      </c>
      <c r="Y28" s="23">
        <f t="shared" si="9"/>
        <v>0</v>
      </c>
      <c r="Z28" s="23">
        <f t="shared" si="9"/>
        <v>0</v>
      </c>
      <c r="AA28" s="23">
        <f t="shared" si="9"/>
        <v>0</v>
      </c>
      <c r="AB28" s="23">
        <f t="shared" si="9"/>
        <v>0</v>
      </c>
      <c r="AC28" s="23">
        <f t="shared" si="9"/>
        <v>0</v>
      </c>
      <c r="AD28" s="23">
        <f t="shared" si="9"/>
        <v>0</v>
      </c>
      <c r="AE28" s="23">
        <f t="shared" si="9"/>
        <v>0</v>
      </c>
      <c r="AF28" s="23">
        <f t="shared" si="9"/>
        <v>0</v>
      </c>
      <c r="AG28" s="23">
        <f t="shared" si="9"/>
        <v>0</v>
      </c>
      <c r="AH28" s="23">
        <f t="shared" si="9"/>
        <v>0</v>
      </c>
      <c r="AI28" s="23">
        <f t="shared" si="9"/>
        <v>0</v>
      </c>
      <c r="AJ28" s="23">
        <f t="shared" si="9"/>
        <v>0</v>
      </c>
      <c r="AK28" s="23">
        <f t="shared" si="9"/>
        <v>0</v>
      </c>
      <c r="AL28" s="23">
        <f t="shared" si="9"/>
        <v>0</v>
      </c>
      <c r="AM28" s="23">
        <f t="shared" si="9"/>
        <v>0</v>
      </c>
      <c r="AN28" s="23">
        <f t="shared" si="9"/>
        <v>0</v>
      </c>
      <c r="AO28" s="23">
        <f t="shared" si="9"/>
        <v>0</v>
      </c>
      <c r="AP28" s="23">
        <f t="shared" si="9"/>
        <v>0</v>
      </c>
      <c r="AQ28" s="23">
        <f t="shared" si="9"/>
        <v>0</v>
      </c>
      <c r="AR28" s="23">
        <f t="shared" si="9"/>
        <v>0</v>
      </c>
      <c r="AS28" s="23">
        <f t="shared" si="9"/>
        <v>0</v>
      </c>
      <c r="AT28" s="23">
        <f t="shared" si="9"/>
        <v>0</v>
      </c>
      <c r="AU28" s="23">
        <f t="shared" si="9"/>
        <v>0</v>
      </c>
      <c r="AV28" s="23">
        <f t="shared" si="9"/>
        <v>0</v>
      </c>
      <c r="AW28" s="23">
        <f t="shared" si="9"/>
        <v>0</v>
      </c>
      <c r="AX28" s="23">
        <f t="shared" si="9"/>
        <v>0</v>
      </c>
      <c r="AY28" s="23">
        <f t="shared" si="9"/>
        <v>0</v>
      </c>
      <c r="AZ28" s="23">
        <f t="shared" si="9"/>
        <v>0</v>
      </c>
      <c r="BA28" s="23">
        <f t="shared" si="9"/>
        <v>0</v>
      </c>
      <c r="BB28" s="23">
        <f t="shared" si="9"/>
        <v>0</v>
      </c>
      <c r="BC28" s="23">
        <f t="shared" si="9"/>
        <v>0</v>
      </c>
      <c r="BD28" s="23">
        <f t="shared" si="9"/>
        <v>0</v>
      </c>
      <c r="BE28" s="23">
        <f t="shared" si="9"/>
        <v>0</v>
      </c>
      <c r="BF28" s="23">
        <f t="shared" si="9"/>
        <v>0</v>
      </c>
      <c r="BG28" s="23">
        <f t="shared" si="9"/>
        <v>0</v>
      </c>
      <c r="BH28" s="23">
        <f t="shared" si="9"/>
        <v>0</v>
      </c>
      <c r="BI28" s="23">
        <f t="shared" si="9"/>
        <v>0</v>
      </c>
      <c r="BJ28" s="23">
        <f t="shared" si="9"/>
        <v>0</v>
      </c>
      <c r="BK28" s="23">
        <f t="shared" si="9"/>
        <v>0</v>
      </c>
      <c r="BL28" s="23">
        <f t="shared" si="9"/>
        <v>0</v>
      </c>
      <c r="BM28" s="23">
        <f t="shared" si="9"/>
        <v>0</v>
      </c>
    </row>
    <row r="29" spans="1:71" s="23" customFormat="1" x14ac:dyDescent="0.35">
      <c r="A29" s="129"/>
      <c r="B29" s="23" t="s">
        <v>109</v>
      </c>
      <c r="C29" s="103">
        <f>SUM(E29:BM29)</f>
        <v>0</v>
      </c>
      <c r="E29" s="23">
        <f>IF((E17-E16)&gt;$M$4,(E17-E16-$M$4)*E21,0)</f>
        <v>0</v>
      </c>
      <c r="F29" s="23">
        <f t="shared" ref="F29:BM29" si="10">IF((F17-F16)&gt;$M$4,(F17-F16-$M$4)*F21,0)</f>
        <v>0</v>
      </c>
      <c r="G29" s="23">
        <f>IF((G17-G16)&gt;$M$4,(G17-G16-$M$4)*G21,0)</f>
        <v>0</v>
      </c>
      <c r="H29" s="23">
        <f t="shared" si="10"/>
        <v>0</v>
      </c>
      <c r="I29" s="23">
        <f t="shared" si="10"/>
        <v>0</v>
      </c>
      <c r="J29" s="23">
        <f t="shared" si="10"/>
        <v>0</v>
      </c>
      <c r="K29" s="23">
        <f t="shared" si="10"/>
        <v>0</v>
      </c>
      <c r="L29" s="23">
        <f t="shared" si="10"/>
        <v>0</v>
      </c>
      <c r="M29" s="23">
        <f t="shared" si="10"/>
        <v>0</v>
      </c>
      <c r="N29" s="23">
        <f t="shared" si="10"/>
        <v>0</v>
      </c>
      <c r="O29" s="23">
        <f t="shared" si="10"/>
        <v>0</v>
      </c>
      <c r="P29" s="23">
        <f t="shared" si="10"/>
        <v>0</v>
      </c>
      <c r="Q29" s="23">
        <f t="shared" si="10"/>
        <v>0</v>
      </c>
      <c r="R29" s="23">
        <f t="shared" si="10"/>
        <v>0</v>
      </c>
      <c r="S29" s="23">
        <f t="shared" si="10"/>
        <v>0</v>
      </c>
      <c r="T29" s="23">
        <f t="shared" si="10"/>
        <v>0</v>
      </c>
      <c r="U29" s="23">
        <f t="shared" si="10"/>
        <v>0</v>
      </c>
      <c r="V29" s="23">
        <f t="shared" si="10"/>
        <v>0</v>
      </c>
      <c r="W29" s="23">
        <f t="shared" si="10"/>
        <v>0</v>
      </c>
      <c r="X29" s="23">
        <f t="shared" si="10"/>
        <v>0</v>
      </c>
      <c r="Y29" s="23">
        <f t="shared" si="10"/>
        <v>0</v>
      </c>
      <c r="Z29" s="23">
        <f t="shared" si="10"/>
        <v>0</v>
      </c>
      <c r="AA29" s="23">
        <f t="shared" si="10"/>
        <v>0</v>
      </c>
      <c r="AB29" s="23">
        <f t="shared" si="10"/>
        <v>0</v>
      </c>
      <c r="AC29" s="23">
        <f t="shared" si="10"/>
        <v>0</v>
      </c>
      <c r="AD29" s="23">
        <f t="shared" si="10"/>
        <v>0</v>
      </c>
      <c r="AE29" s="23">
        <f t="shared" si="10"/>
        <v>0</v>
      </c>
      <c r="AF29" s="23">
        <f t="shared" si="10"/>
        <v>0</v>
      </c>
      <c r="AG29" s="23">
        <f t="shared" si="10"/>
        <v>0</v>
      </c>
      <c r="AH29" s="23">
        <f t="shared" si="10"/>
        <v>0</v>
      </c>
      <c r="AI29" s="23">
        <f t="shared" si="10"/>
        <v>0</v>
      </c>
      <c r="AJ29" s="23">
        <f t="shared" si="10"/>
        <v>0</v>
      </c>
      <c r="AK29" s="23">
        <f t="shared" si="10"/>
        <v>0</v>
      </c>
      <c r="AL29" s="23">
        <f t="shared" si="10"/>
        <v>0</v>
      </c>
      <c r="AM29" s="23">
        <f t="shared" si="10"/>
        <v>0</v>
      </c>
      <c r="AN29" s="23">
        <f t="shared" si="10"/>
        <v>0</v>
      </c>
      <c r="AO29" s="23">
        <f t="shared" si="10"/>
        <v>0</v>
      </c>
      <c r="AP29" s="23">
        <f t="shared" si="10"/>
        <v>0</v>
      </c>
      <c r="AQ29" s="23">
        <f t="shared" si="10"/>
        <v>0</v>
      </c>
      <c r="AR29" s="23">
        <f t="shared" si="10"/>
        <v>0</v>
      </c>
      <c r="AS29" s="23">
        <f t="shared" si="10"/>
        <v>0</v>
      </c>
      <c r="AT29" s="23">
        <f t="shared" si="10"/>
        <v>0</v>
      </c>
      <c r="AU29" s="23">
        <f t="shared" si="10"/>
        <v>0</v>
      </c>
      <c r="AV29" s="23">
        <f t="shared" si="10"/>
        <v>0</v>
      </c>
      <c r="AW29" s="23">
        <f t="shared" si="10"/>
        <v>0</v>
      </c>
      <c r="AX29" s="23">
        <f t="shared" si="10"/>
        <v>0</v>
      </c>
      <c r="AY29" s="23">
        <f t="shared" si="10"/>
        <v>0</v>
      </c>
      <c r="AZ29" s="23">
        <f t="shared" si="10"/>
        <v>0</v>
      </c>
      <c r="BA29" s="23">
        <f t="shared" si="10"/>
        <v>0</v>
      </c>
      <c r="BB29" s="23">
        <f t="shared" si="10"/>
        <v>0</v>
      </c>
      <c r="BC29" s="23">
        <f t="shared" si="10"/>
        <v>0</v>
      </c>
      <c r="BD29" s="23">
        <f t="shared" si="10"/>
        <v>0</v>
      </c>
      <c r="BE29" s="23">
        <f t="shared" si="10"/>
        <v>0</v>
      </c>
      <c r="BF29" s="23">
        <f t="shared" si="10"/>
        <v>0</v>
      </c>
      <c r="BG29" s="23">
        <f t="shared" si="10"/>
        <v>0</v>
      </c>
      <c r="BH29" s="23">
        <f t="shared" si="10"/>
        <v>0</v>
      </c>
      <c r="BI29" s="23">
        <f t="shared" si="10"/>
        <v>0</v>
      </c>
      <c r="BJ29" s="23">
        <f t="shared" si="10"/>
        <v>0</v>
      </c>
      <c r="BK29" s="23">
        <f t="shared" si="10"/>
        <v>0</v>
      </c>
      <c r="BL29" s="23">
        <f t="shared" si="10"/>
        <v>0</v>
      </c>
      <c r="BM29" s="23">
        <f t="shared" si="10"/>
        <v>0</v>
      </c>
    </row>
    <row r="30" spans="1:71" x14ac:dyDescent="0.35">
      <c r="C30" s="109"/>
    </row>
    <row r="31" spans="1:71" s="23" customFormat="1" x14ac:dyDescent="0.35">
      <c r="A31" s="129"/>
      <c r="B31" s="23" t="s">
        <v>110</v>
      </c>
      <c r="C31" s="103"/>
    </row>
    <row r="32" spans="1:71" s="23" customFormat="1" x14ac:dyDescent="0.35">
      <c r="A32" s="129"/>
      <c r="B32" s="23" t="s">
        <v>25</v>
      </c>
      <c r="C32" s="107">
        <f>SUM(E32:BM32)</f>
        <v>2321.9933039999992</v>
      </c>
      <c r="E32" s="10">
        <f>E17*0.23112</f>
        <v>38.065463999999999</v>
      </c>
      <c r="F32" s="10">
        <f t="shared" ref="F32:BM32" si="11">F17*0.23112</f>
        <v>38.065463999999999</v>
      </c>
      <c r="G32" s="10">
        <f t="shared" si="11"/>
        <v>38.065463999999999</v>
      </c>
      <c r="H32" s="10">
        <f t="shared" si="11"/>
        <v>38.065463999999999</v>
      </c>
      <c r="I32" s="10">
        <f t="shared" si="11"/>
        <v>38.065463999999999</v>
      </c>
      <c r="J32" s="10">
        <f t="shared" si="11"/>
        <v>38.065463999999999</v>
      </c>
      <c r="K32" s="10">
        <f t="shared" si="11"/>
        <v>38.065463999999999</v>
      </c>
      <c r="L32" s="10">
        <f t="shared" si="11"/>
        <v>38.065463999999999</v>
      </c>
      <c r="M32" s="10">
        <f t="shared" si="11"/>
        <v>38.065463999999999</v>
      </c>
      <c r="N32" s="10">
        <f t="shared" si="11"/>
        <v>38.065463999999999</v>
      </c>
      <c r="O32" s="10">
        <f t="shared" si="11"/>
        <v>38.065463999999999</v>
      </c>
      <c r="P32" s="10">
        <f t="shared" si="11"/>
        <v>38.065463999999999</v>
      </c>
      <c r="Q32" s="10">
        <f t="shared" si="11"/>
        <v>38.065463999999999</v>
      </c>
      <c r="R32" s="10">
        <f t="shared" si="11"/>
        <v>38.065463999999999</v>
      </c>
      <c r="S32" s="10">
        <f t="shared" si="11"/>
        <v>38.065463999999999</v>
      </c>
      <c r="T32" s="10">
        <f t="shared" si="11"/>
        <v>38.065463999999999</v>
      </c>
      <c r="U32" s="10">
        <f t="shared" si="11"/>
        <v>38.065463999999999</v>
      </c>
      <c r="V32" s="10">
        <f t="shared" si="11"/>
        <v>38.065463999999999</v>
      </c>
      <c r="W32" s="10">
        <f t="shared" si="11"/>
        <v>38.065463999999999</v>
      </c>
      <c r="X32" s="10">
        <f t="shared" si="11"/>
        <v>38.065463999999999</v>
      </c>
      <c r="Y32" s="10">
        <f t="shared" si="11"/>
        <v>38.065463999999999</v>
      </c>
      <c r="Z32" s="10">
        <f t="shared" si="11"/>
        <v>38.065463999999999</v>
      </c>
      <c r="AA32" s="10">
        <f t="shared" si="11"/>
        <v>38.065463999999999</v>
      </c>
      <c r="AB32" s="10">
        <f t="shared" si="11"/>
        <v>38.065463999999999</v>
      </c>
      <c r="AC32" s="10">
        <f t="shared" si="11"/>
        <v>38.065463999999999</v>
      </c>
      <c r="AD32" s="10">
        <f t="shared" si="11"/>
        <v>38.065463999999999</v>
      </c>
      <c r="AE32" s="10">
        <f t="shared" si="11"/>
        <v>38.065463999999999</v>
      </c>
      <c r="AF32" s="10">
        <f t="shared" si="11"/>
        <v>38.065463999999999</v>
      </c>
      <c r="AG32" s="10">
        <f t="shared" si="11"/>
        <v>38.065463999999999</v>
      </c>
      <c r="AH32" s="10">
        <f t="shared" si="11"/>
        <v>38.065463999999999</v>
      </c>
      <c r="AI32" s="10">
        <f t="shared" si="11"/>
        <v>38.065463999999999</v>
      </c>
      <c r="AJ32" s="10">
        <f t="shared" si="11"/>
        <v>38.065463999999999</v>
      </c>
      <c r="AK32" s="10">
        <f t="shared" si="11"/>
        <v>38.065463999999999</v>
      </c>
      <c r="AL32" s="10">
        <f t="shared" si="11"/>
        <v>38.065463999999999</v>
      </c>
      <c r="AM32" s="10">
        <f t="shared" si="11"/>
        <v>38.065463999999999</v>
      </c>
      <c r="AN32" s="10">
        <f t="shared" si="11"/>
        <v>38.065463999999999</v>
      </c>
      <c r="AO32" s="10">
        <f t="shared" si="11"/>
        <v>38.065463999999999</v>
      </c>
      <c r="AP32" s="10">
        <f t="shared" si="11"/>
        <v>38.065463999999999</v>
      </c>
      <c r="AQ32" s="10">
        <f t="shared" si="11"/>
        <v>38.065463999999999</v>
      </c>
      <c r="AR32" s="10">
        <f t="shared" si="11"/>
        <v>38.065463999999999</v>
      </c>
      <c r="AS32" s="10">
        <f t="shared" si="11"/>
        <v>38.065463999999999</v>
      </c>
      <c r="AT32" s="10">
        <f t="shared" si="11"/>
        <v>38.065463999999999</v>
      </c>
      <c r="AU32" s="10">
        <f t="shared" si="11"/>
        <v>38.065463999999999</v>
      </c>
      <c r="AV32" s="10">
        <f t="shared" si="11"/>
        <v>38.065463999999999</v>
      </c>
      <c r="AW32" s="10">
        <f t="shared" si="11"/>
        <v>38.065463999999999</v>
      </c>
      <c r="AX32" s="10">
        <f t="shared" si="11"/>
        <v>38.065463999999999</v>
      </c>
      <c r="AY32" s="10">
        <f t="shared" si="11"/>
        <v>38.065463999999999</v>
      </c>
      <c r="AZ32" s="10">
        <f t="shared" si="11"/>
        <v>38.065463999999999</v>
      </c>
      <c r="BA32" s="10">
        <f t="shared" si="11"/>
        <v>38.065463999999999</v>
      </c>
      <c r="BB32" s="10">
        <f t="shared" si="11"/>
        <v>38.065463999999999</v>
      </c>
      <c r="BC32" s="10">
        <f t="shared" si="11"/>
        <v>38.065463999999999</v>
      </c>
      <c r="BD32" s="10">
        <f t="shared" si="11"/>
        <v>38.065463999999999</v>
      </c>
      <c r="BE32" s="10">
        <f t="shared" si="11"/>
        <v>38.065463999999999</v>
      </c>
      <c r="BF32" s="10">
        <f t="shared" si="11"/>
        <v>38.065463999999999</v>
      </c>
      <c r="BG32" s="10">
        <f t="shared" si="11"/>
        <v>38.065463999999999</v>
      </c>
      <c r="BH32" s="10">
        <f t="shared" si="11"/>
        <v>38.065463999999999</v>
      </c>
      <c r="BI32" s="10">
        <f t="shared" si="11"/>
        <v>38.065463999999999</v>
      </c>
      <c r="BJ32" s="10">
        <f t="shared" si="11"/>
        <v>38.065463999999999</v>
      </c>
      <c r="BK32" s="10">
        <f t="shared" si="11"/>
        <v>38.065463999999999</v>
      </c>
      <c r="BL32" s="10">
        <f t="shared" si="11"/>
        <v>38.065463999999999</v>
      </c>
      <c r="BM32" s="10">
        <f t="shared" si="11"/>
        <v>38.065463999999999</v>
      </c>
    </row>
    <row r="33" spans="1:71" s="23" customFormat="1" x14ac:dyDescent="0.35">
      <c r="A33" s="129"/>
      <c r="B33" s="23" t="s">
        <v>111</v>
      </c>
      <c r="C33" s="114"/>
      <c r="E33" s="5" t="e" cm="1">
        <f t="array" ref="E33">(#REF!*E31(#REF!*1000)+(#REF!*1000)*#REF!)/1000</f>
        <v>#REF!</v>
      </c>
      <c r="F33" s="5" t="e">
        <f>(#REF!*(#REF!*1000)+(#REF!*1000)*#REF!)/1000</f>
        <v>#REF!</v>
      </c>
      <c r="G33" s="5" t="e">
        <f>(#REF!*(#REF!*1000)+(#REF!*1000)*#REF!)/1000</f>
        <v>#REF!</v>
      </c>
      <c r="H33" s="5" t="e">
        <f>(#REF!*(#REF!*1000)+(#REF!*1000)*#REF!)/1000</f>
        <v>#REF!</v>
      </c>
      <c r="I33" s="5" t="e">
        <f>(#REF!*(#REF!*1000)+(#REF!*1000)*#REF!)/1000</f>
        <v>#REF!</v>
      </c>
      <c r="J33" s="5" t="e">
        <f>(#REF!*(#REF!*1000)+(#REF!*1000)*#REF!)/1000</f>
        <v>#REF!</v>
      </c>
      <c r="K33" s="5" t="e">
        <f>(#REF!*(#REF!*1000)+(#REF!*1000)*#REF!)/1000</f>
        <v>#REF!</v>
      </c>
      <c r="L33" s="5" t="e">
        <f>(#REF!*(#REF!*1000)+(#REF!*1000)*#REF!)/1000</f>
        <v>#REF!</v>
      </c>
      <c r="M33" s="5" t="e">
        <f>(#REF!*(#REF!*1000)+(#REF!*1000)*#REF!)/1000</f>
        <v>#REF!</v>
      </c>
      <c r="N33" s="5" t="e">
        <f>(#REF!*(#REF!*1000)+(#REF!*1000)*#REF!)/1000</f>
        <v>#REF!</v>
      </c>
      <c r="O33" s="5" t="e">
        <f>(#REF!*(#REF!*1000)+(#REF!*1000)*#REF!)/1000</f>
        <v>#REF!</v>
      </c>
      <c r="P33" s="5" t="e">
        <f>(#REF!*(#REF!*1000)+(#REF!*1000)*#REF!)/1000</f>
        <v>#REF!</v>
      </c>
      <c r="Q33" s="5" t="e">
        <f>(#REF!*(#REF!*1000)+(#REF!*1000)*#REF!)/1000</f>
        <v>#REF!</v>
      </c>
      <c r="R33" s="5" t="e">
        <f>(#REF!*(#REF!*1000)+(#REF!*1000)*#REF!)/1000</f>
        <v>#REF!</v>
      </c>
      <c r="S33" s="5" t="e">
        <f>(#REF!*(#REF!*1000)+(#REF!*1000)*#REF!)/1000</f>
        <v>#REF!</v>
      </c>
      <c r="T33" s="5" t="e">
        <f>(#REF!*(#REF!*1000)+(#REF!*1000)*#REF!)/1000</f>
        <v>#REF!</v>
      </c>
      <c r="U33" s="5" t="e">
        <f>(#REF!*(#REF!*1000)+(#REF!*1000)*#REF!)/1000</f>
        <v>#REF!</v>
      </c>
      <c r="V33" s="5" t="e">
        <f>(#REF!*(#REF!*1000)+(#REF!*1000)*#REF!)/1000</f>
        <v>#REF!</v>
      </c>
      <c r="W33" s="5" t="e">
        <f>(#REF!*(#REF!*1000)+(#REF!*1000)*#REF!)/1000</f>
        <v>#REF!</v>
      </c>
      <c r="X33" s="5" t="e">
        <f>(#REF!*(#REF!*1000)+(#REF!*1000)*#REF!)/1000</f>
        <v>#REF!</v>
      </c>
      <c r="Y33" s="5" t="e">
        <f>(#REF!*(#REF!*1000)+(#REF!*1000)*#REF!)/1000</f>
        <v>#REF!</v>
      </c>
      <c r="Z33" s="5" t="e">
        <f>(#REF!*(#REF!*1000)+(#REF!*1000)*#REF!)/1000</f>
        <v>#REF!</v>
      </c>
      <c r="AA33" s="5" t="e">
        <f>(#REF!*(#REF!*1000)+(#REF!*1000)*#REF!)/1000</f>
        <v>#REF!</v>
      </c>
      <c r="AB33" s="5" t="e">
        <f>(#REF!*(#REF!*1000)+(#REF!*1000)*#REF!)/1000</f>
        <v>#REF!</v>
      </c>
      <c r="AC33" s="5" t="e">
        <f>(#REF!*(#REF!*1000)+(#REF!*1000)*#REF!)/1000</f>
        <v>#REF!</v>
      </c>
      <c r="AD33" s="5" t="e">
        <f>(#REF!*(#REF!*1000)+(#REF!*1000)*#REF!)/1000</f>
        <v>#REF!</v>
      </c>
      <c r="AE33" s="5" t="e">
        <f>(#REF!*(#REF!*1000)+(#REF!*1000)*#REF!)/1000</f>
        <v>#REF!</v>
      </c>
      <c r="AF33" s="5" t="e">
        <f>(#REF!*(#REF!*1000)+(#REF!*1000)*#REF!)/1000</f>
        <v>#REF!</v>
      </c>
      <c r="AG33" s="5" t="e">
        <f>(#REF!*(#REF!*1000)+(#REF!*1000)*#REF!)/1000</f>
        <v>#REF!</v>
      </c>
      <c r="AH33" s="5" t="e">
        <f>(#REF!*(#REF!*1000)+(#REF!*1000)*#REF!)/1000</f>
        <v>#REF!</v>
      </c>
      <c r="AI33" s="5" t="e">
        <f>(#REF!*(#REF!*1000)+(#REF!*1000)*#REF!)/1000</f>
        <v>#REF!</v>
      </c>
      <c r="AJ33" s="5" t="e">
        <f>(#REF!*(#REF!*1000)+(#REF!*1000)*#REF!)/1000</f>
        <v>#REF!</v>
      </c>
      <c r="AK33" s="5" t="e">
        <f>(#REF!*(#REF!*1000)+(#REF!*1000)*#REF!)/1000</f>
        <v>#REF!</v>
      </c>
      <c r="AL33" s="5" t="e">
        <f>(#REF!*(#REF!*1000)+(#REF!*1000)*#REF!)/1000</f>
        <v>#REF!</v>
      </c>
      <c r="AM33" s="5" t="e">
        <f>(#REF!*(#REF!*1000)+(#REF!*1000)*#REF!)/1000</f>
        <v>#REF!</v>
      </c>
      <c r="AN33" s="5" t="e">
        <f>(#REF!*(#REF!*1000)+(#REF!*1000)*#REF!)/1000</f>
        <v>#REF!</v>
      </c>
      <c r="AO33" s="5" t="e">
        <f>(#REF!*(#REF!*1000)+(#REF!*1000)*#REF!)/1000</f>
        <v>#REF!</v>
      </c>
      <c r="AP33" s="5" t="e">
        <f>(#REF!*(#REF!*1000)+(#REF!*1000)*#REF!)/1000</f>
        <v>#REF!</v>
      </c>
      <c r="AQ33" s="5" t="e">
        <f>(#REF!*(#REF!*1000)+(#REF!*1000)*#REF!)/1000</f>
        <v>#REF!</v>
      </c>
      <c r="AR33" s="5" t="e">
        <f>(#REF!*(#REF!*1000)+(#REF!*1000)*#REF!)/1000</f>
        <v>#REF!</v>
      </c>
      <c r="AS33" s="5" t="e">
        <f>(#REF!*(#REF!*1000)+(#REF!*1000)*#REF!)/1000</f>
        <v>#REF!</v>
      </c>
      <c r="AT33" s="5" t="e">
        <f>(#REF!*(#REF!*1000)+(#REF!*1000)*#REF!)/1000</f>
        <v>#REF!</v>
      </c>
      <c r="AU33" s="5" t="e">
        <f>(#REF!*(#REF!*1000)+(#REF!*1000)*#REF!)/1000</f>
        <v>#REF!</v>
      </c>
      <c r="AV33" s="5" t="e">
        <f>(#REF!*(#REF!*1000)+(#REF!*1000)*#REF!)/1000</f>
        <v>#REF!</v>
      </c>
      <c r="AW33" s="5" t="e">
        <f>(#REF!*(#REF!*1000)+(#REF!*1000)*#REF!)/1000</f>
        <v>#REF!</v>
      </c>
      <c r="AX33" s="5" t="e">
        <f>(#REF!*(#REF!*1000)+(#REF!*1000)*#REF!)/1000</f>
        <v>#REF!</v>
      </c>
      <c r="AY33" s="5" t="e">
        <f>(#REF!*(#REF!*1000)+(#REF!*1000)*#REF!)/1000</f>
        <v>#REF!</v>
      </c>
      <c r="AZ33" s="5" t="e">
        <f>(#REF!*(#REF!*1000)+(#REF!*1000)*#REF!)/1000</f>
        <v>#REF!</v>
      </c>
      <c r="BA33" s="5" t="e">
        <f>(#REF!*(#REF!*1000)+(#REF!*1000)*#REF!)/1000</f>
        <v>#REF!</v>
      </c>
      <c r="BB33" s="5" t="e">
        <f>(#REF!*(#REF!*1000)+(#REF!*1000)*#REF!)/1000</f>
        <v>#REF!</v>
      </c>
      <c r="BC33" s="5" t="e">
        <f>(#REF!*(#REF!*1000)+(#REF!*1000)*#REF!)/1000</f>
        <v>#REF!</v>
      </c>
      <c r="BD33" s="5" t="e">
        <f>(#REF!*(#REF!*1000)+(#REF!*1000)*#REF!)/1000</f>
        <v>#REF!</v>
      </c>
      <c r="BE33" s="5" t="e">
        <f>(#REF!*(#REF!*1000)+(#REF!*1000)*#REF!)/1000</f>
        <v>#REF!</v>
      </c>
      <c r="BF33" s="5" t="e">
        <f>(#REF!*(#REF!*1000)+(#REF!*1000)*#REF!)/1000</f>
        <v>#REF!</v>
      </c>
      <c r="BG33" s="5" t="e">
        <f>(#REF!*(#REF!*1000)+(#REF!*1000)*#REF!)/1000</f>
        <v>#REF!</v>
      </c>
      <c r="BH33" s="5" t="e">
        <f>(#REF!*(#REF!*1000)+(#REF!*1000)*#REF!)/1000</f>
        <v>#REF!</v>
      </c>
      <c r="BI33" s="5" t="e">
        <f>(#REF!*(#REF!*1000)+(#REF!*1000)*#REF!)/1000</f>
        <v>#REF!</v>
      </c>
      <c r="BJ33" s="5" t="e">
        <f>(#REF!*(#REF!*1000)+(#REF!*1000)*#REF!)/1000</f>
        <v>#REF!</v>
      </c>
      <c r="BK33" s="5" t="e">
        <f>(#REF!*(#REF!*1000)+(#REF!*1000)*#REF!)/1000</f>
        <v>#REF!</v>
      </c>
      <c r="BL33" s="5" t="e">
        <f>(#REF!*(#REF!*1000)+(#REF!*1000)*#REF!)/1000</f>
        <v>#REF!</v>
      </c>
      <c r="BM33" s="5" t="e">
        <f>(#REF!*(#REF!*1000)+(#REF!*1000)*#REF!)/1000</f>
        <v>#REF!</v>
      </c>
    </row>
    <row r="34" spans="1:71" s="5" customFormat="1" x14ac:dyDescent="0.35">
      <c r="A34" s="113"/>
      <c r="B34" s="22" t="s">
        <v>93</v>
      </c>
      <c r="C34" s="110"/>
      <c r="D34" s="34"/>
      <c r="E34" s="22"/>
      <c r="F34" s="23" t="e">
        <f>+#REF!+#REF!</f>
        <v>#REF!</v>
      </c>
      <c r="G34" s="23" t="e">
        <f>IF(G7&gt;0,#REF!+ F34, 0)</f>
        <v>#REF!</v>
      </c>
      <c r="H34" s="23" t="e">
        <f>IF(H7&gt;0,#REF!+ G34, 0)</f>
        <v>#REF!</v>
      </c>
      <c r="I34" s="23" t="e">
        <f>IF(I7&gt;0,#REF!+ H34, 0)</f>
        <v>#REF!</v>
      </c>
      <c r="J34" s="23" t="e">
        <f>IF(J7&gt;0,#REF!+ I34, 0)</f>
        <v>#REF!</v>
      </c>
      <c r="K34" s="23" t="e">
        <f>IF(K7&gt;0,#REF!+ J34, 0)</f>
        <v>#REF!</v>
      </c>
      <c r="L34" s="23" t="e">
        <f>IF(L7&gt;0,#REF!+ K34, 0)</f>
        <v>#REF!</v>
      </c>
      <c r="M34" s="23" t="e">
        <f>IF(M7&gt;0,#REF!+ L34, 0)</f>
        <v>#REF!</v>
      </c>
      <c r="N34" s="23" t="e">
        <f>IF(N7&gt;0,#REF!+ M34, 0)</f>
        <v>#REF!</v>
      </c>
      <c r="O34" s="23" t="e">
        <f>IF(O7&gt;0,#REF!+ N34, 0)</f>
        <v>#REF!</v>
      </c>
      <c r="P34" s="23" t="e">
        <f>IF(P7&gt;0,#REF!+ O34, 0)</f>
        <v>#REF!</v>
      </c>
      <c r="Q34" s="23" t="e">
        <f>IF(Q7&gt;0,#REF!+ P34, 0)</f>
        <v>#REF!</v>
      </c>
      <c r="R34" s="23" t="e">
        <f>IF(R7&gt;0,#REF!+ Q34, 0)</f>
        <v>#REF!</v>
      </c>
      <c r="S34" s="23" t="e">
        <f>IF(S7&gt;0,#REF!+ R34, 0)</f>
        <v>#REF!</v>
      </c>
      <c r="T34" s="23" t="e">
        <f>IF(T7&gt;0,#REF!+ S34, 0)</f>
        <v>#REF!</v>
      </c>
      <c r="U34" s="23" t="e">
        <f>IF(U7&gt;0,#REF!+ T34, 0)</f>
        <v>#REF!</v>
      </c>
      <c r="V34" s="23" t="e">
        <f>IF(V7&gt;0,#REF!+ U34, 0)</f>
        <v>#REF!</v>
      </c>
      <c r="W34" s="23" t="e">
        <f>IF(W7&gt;0,#REF!+ V34, 0)</f>
        <v>#REF!</v>
      </c>
      <c r="X34" s="23" t="e">
        <f>IF(X7&gt;0,#REF!+ W34, 0)</f>
        <v>#REF!</v>
      </c>
      <c r="Y34" s="23" t="e">
        <f>IF(Y7&gt;0,#REF!+ X34, 0)</f>
        <v>#REF!</v>
      </c>
      <c r="Z34" s="23" t="e">
        <f>IF(Z7&gt;0,#REF!+ Y34, 0)</f>
        <v>#REF!</v>
      </c>
      <c r="AA34" s="23" t="e">
        <f>IF(AA7&gt;0,#REF!+ Z34, 0)</f>
        <v>#REF!</v>
      </c>
      <c r="AB34" s="23" t="e">
        <f>IF(AB7&gt;0,#REF!+ AA34, 0)</f>
        <v>#REF!</v>
      </c>
      <c r="AC34" s="23" t="e">
        <f>IF(AC7&gt;0,#REF!+ AB34, 0)</f>
        <v>#REF!</v>
      </c>
      <c r="AD34" s="23" t="e">
        <f>IF(AD7&gt;0,#REF!+ AC34, 0)</f>
        <v>#REF!</v>
      </c>
      <c r="AE34" s="23" t="e">
        <f>IF(AE7&gt;0,#REF!+ AD34, 0)</f>
        <v>#REF!</v>
      </c>
      <c r="AF34" s="23" t="e">
        <f>IF(AF7&gt;0,#REF!+ AE34, 0)</f>
        <v>#REF!</v>
      </c>
      <c r="AG34" s="23" t="e">
        <f>IF(AG7&gt;0,#REF!+ AF34, 0)</f>
        <v>#REF!</v>
      </c>
      <c r="AH34" s="23" t="e">
        <f>IF(AH7&gt;0,#REF!+ AG34, 0)</f>
        <v>#REF!</v>
      </c>
      <c r="AI34" s="23" t="e">
        <f>IF(AI7&gt;0,#REF!+ AH34, 0)</f>
        <v>#REF!</v>
      </c>
      <c r="AJ34" s="23" t="e">
        <f>IF(AJ7&gt;0,#REF!+ AI34, 0)</f>
        <v>#REF!</v>
      </c>
      <c r="AK34" s="23" t="e">
        <f>IF(AK7&gt;0,#REF!+ AJ34, 0)</f>
        <v>#REF!</v>
      </c>
      <c r="AL34" s="23" t="e">
        <f>IF(AL7&gt;0,#REF!+ AK34, 0)</f>
        <v>#REF!</v>
      </c>
      <c r="AM34" s="23" t="e">
        <f>IF(AM7&gt;0,#REF!+ AL34, 0)</f>
        <v>#REF!</v>
      </c>
      <c r="AN34" s="23" t="e">
        <f>IF(AN7&gt;0,#REF!+ AM34, 0)</f>
        <v>#REF!</v>
      </c>
      <c r="AO34" s="23" t="e">
        <f>IF(AO7&gt;0,#REF!+ AN34, 0)</f>
        <v>#REF!</v>
      </c>
      <c r="AP34" s="23" t="e">
        <f>IF(AP7&gt;0,#REF!+ AO34, 0)</f>
        <v>#REF!</v>
      </c>
      <c r="AQ34" s="23" t="e">
        <f>IF(AQ7&gt;0,#REF!+ AP34, 0)</f>
        <v>#REF!</v>
      </c>
      <c r="AR34" s="23" t="e">
        <f>IF(AR7&gt;0,#REF!+ AQ34, 0)</f>
        <v>#REF!</v>
      </c>
      <c r="AS34" s="23" t="e">
        <f>IF(AS7&gt;0,#REF!+ AR34, 0)</f>
        <v>#REF!</v>
      </c>
      <c r="AT34" s="23" t="e">
        <f>IF(AT7&gt;0,#REF!+ AS34, 0)</f>
        <v>#REF!</v>
      </c>
      <c r="AU34" s="23" t="e">
        <f>IF(AU7&gt;0,#REF!+ AT34, 0)</f>
        <v>#REF!</v>
      </c>
      <c r="AV34" s="23" t="e">
        <f>IF(AV7&gt;0,#REF!+ AU34, 0)</f>
        <v>#REF!</v>
      </c>
      <c r="AW34" s="23" t="e">
        <f>IF(AW7&gt;0,#REF!+ AV34, 0)</f>
        <v>#REF!</v>
      </c>
      <c r="AX34" s="23" t="e">
        <f>IF(AX7&gt;0,#REF!+ AW34, 0)</f>
        <v>#REF!</v>
      </c>
      <c r="AY34" s="23" t="e">
        <f>IF(AY7&gt;0,#REF!+ AX34, 0)</f>
        <v>#REF!</v>
      </c>
      <c r="AZ34" s="23" t="e">
        <f>IF(AZ7&gt;0,#REF!+ AY34, 0)</f>
        <v>#REF!</v>
      </c>
      <c r="BA34" s="23" t="e">
        <f>IF(BA7&gt;0,#REF!+ AZ34, 0)</f>
        <v>#REF!</v>
      </c>
      <c r="BB34" s="23" t="e">
        <f>IF(BB7&gt;0,#REF!+ BA34, 0)</f>
        <v>#REF!</v>
      </c>
      <c r="BC34" s="23" t="e">
        <f>IF(BC7&gt;0,#REF!+ BB34, 0)</f>
        <v>#REF!</v>
      </c>
      <c r="BD34" s="23" t="e">
        <f>IF(BD7&gt;0,#REF!+ BC34, 0)</f>
        <v>#REF!</v>
      </c>
      <c r="BE34" s="23" t="e">
        <f>IF(BE7&gt;0,#REF!+ BD34, 0)</f>
        <v>#REF!</v>
      </c>
      <c r="BF34" s="23" t="e">
        <f>IF(BF7&gt;0,#REF!+ BE34, 0)</f>
        <v>#REF!</v>
      </c>
      <c r="BG34" s="23" t="e">
        <f>IF(BG7&gt;0,#REF!+ BF34, 0)</f>
        <v>#REF!</v>
      </c>
      <c r="BH34" s="23" t="e">
        <f>IF(BH7&gt;0,#REF!+ BG34, 0)</f>
        <v>#REF!</v>
      </c>
      <c r="BI34" s="23" t="e">
        <f>IF(BI7&gt;0,#REF!+ BH34, 0)</f>
        <v>#REF!</v>
      </c>
      <c r="BJ34" s="23" t="e">
        <f>IF(BJ7&gt;0,#REF!+ BI34, 0)</f>
        <v>#REF!</v>
      </c>
      <c r="BK34" s="23" t="e">
        <f>IF(BK7&gt;0,#REF!+ BJ34, 0)</f>
        <v>#REF!</v>
      </c>
      <c r="BL34" s="23" t="e">
        <f>IF(BL7&gt;0,#REF!+ BK34, 0)</f>
        <v>#REF!</v>
      </c>
      <c r="BM34" s="23" t="e">
        <f>IF(BM7&gt;0,#REF!+ BL34, 0)</f>
        <v>#REF!</v>
      </c>
      <c r="BN34" s="23"/>
    </row>
    <row r="35" spans="1:71" s="23" customFormat="1" x14ac:dyDescent="0.35">
      <c r="A35" s="129"/>
      <c r="C35" s="103"/>
    </row>
    <row r="36" spans="1:71" s="24" customFormat="1" ht="11.25" x14ac:dyDescent="0.3">
      <c r="A36" s="128"/>
      <c r="B36" s="24" t="s">
        <v>112</v>
      </c>
      <c r="C36" s="103">
        <f>SUM(E36:BM36)</f>
        <v>1004670</v>
      </c>
      <c r="E36" s="24">
        <f>E27+E28+E29+E57</f>
        <v>16470</v>
      </c>
      <c r="F36" s="24">
        <f t="shared" ref="F36:BM36" si="12">F27+F28+F29+F57</f>
        <v>16470</v>
      </c>
      <c r="G36" s="24">
        <f t="shared" si="12"/>
        <v>16470</v>
      </c>
      <c r="H36" s="24">
        <f t="shared" si="12"/>
        <v>16470</v>
      </c>
      <c r="I36" s="24">
        <f t="shared" si="12"/>
        <v>16470</v>
      </c>
      <c r="J36" s="24">
        <f t="shared" si="12"/>
        <v>16470</v>
      </c>
      <c r="K36" s="24">
        <f t="shared" si="12"/>
        <v>16470</v>
      </c>
      <c r="L36" s="24">
        <f t="shared" si="12"/>
        <v>16470</v>
      </c>
      <c r="M36" s="24">
        <f t="shared" si="12"/>
        <v>16470</v>
      </c>
      <c r="N36" s="24">
        <f t="shared" si="12"/>
        <v>16470</v>
      </c>
      <c r="O36" s="24">
        <f t="shared" si="12"/>
        <v>16470</v>
      </c>
      <c r="P36" s="24">
        <f t="shared" si="12"/>
        <v>16470</v>
      </c>
      <c r="Q36" s="24">
        <f t="shared" si="12"/>
        <v>16470</v>
      </c>
      <c r="R36" s="24">
        <f t="shared" si="12"/>
        <v>16470</v>
      </c>
      <c r="S36" s="24">
        <f t="shared" si="12"/>
        <v>16470</v>
      </c>
      <c r="T36" s="24">
        <f t="shared" si="12"/>
        <v>16470</v>
      </c>
      <c r="U36" s="24">
        <f t="shared" si="12"/>
        <v>16470</v>
      </c>
      <c r="V36" s="24">
        <f t="shared" si="12"/>
        <v>16470</v>
      </c>
      <c r="W36" s="24">
        <f t="shared" si="12"/>
        <v>16470</v>
      </c>
      <c r="X36" s="24">
        <f t="shared" si="12"/>
        <v>16470</v>
      </c>
      <c r="Y36" s="24">
        <f t="shared" si="12"/>
        <v>16470</v>
      </c>
      <c r="Z36" s="24">
        <f t="shared" si="12"/>
        <v>16470</v>
      </c>
      <c r="AA36" s="24">
        <f t="shared" si="12"/>
        <v>16470</v>
      </c>
      <c r="AB36" s="24">
        <f t="shared" si="12"/>
        <v>16470</v>
      </c>
      <c r="AC36" s="24">
        <f t="shared" si="12"/>
        <v>16470</v>
      </c>
      <c r="AD36" s="24">
        <f t="shared" si="12"/>
        <v>16470</v>
      </c>
      <c r="AE36" s="24">
        <f t="shared" si="12"/>
        <v>16470</v>
      </c>
      <c r="AF36" s="24">
        <f t="shared" si="12"/>
        <v>16470</v>
      </c>
      <c r="AG36" s="24">
        <f t="shared" si="12"/>
        <v>16470</v>
      </c>
      <c r="AH36" s="24">
        <f t="shared" si="12"/>
        <v>16470</v>
      </c>
      <c r="AI36" s="24">
        <f t="shared" si="12"/>
        <v>16470</v>
      </c>
      <c r="AJ36" s="24">
        <f t="shared" si="12"/>
        <v>16470</v>
      </c>
      <c r="AK36" s="24">
        <f t="shared" si="12"/>
        <v>16470</v>
      </c>
      <c r="AL36" s="24">
        <f t="shared" si="12"/>
        <v>16470</v>
      </c>
      <c r="AM36" s="24">
        <f t="shared" si="12"/>
        <v>16470</v>
      </c>
      <c r="AN36" s="24">
        <f t="shared" si="12"/>
        <v>16470</v>
      </c>
      <c r="AO36" s="24">
        <f t="shared" si="12"/>
        <v>16470</v>
      </c>
      <c r="AP36" s="24">
        <f t="shared" si="12"/>
        <v>16470</v>
      </c>
      <c r="AQ36" s="24">
        <f t="shared" si="12"/>
        <v>16470</v>
      </c>
      <c r="AR36" s="24">
        <f t="shared" si="12"/>
        <v>16470</v>
      </c>
      <c r="AS36" s="24">
        <f t="shared" si="12"/>
        <v>16470</v>
      </c>
      <c r="AT36" s="24">
        <f t="shared" si="12"/>
        <v>16470</v>
      </c>
      <c r="AU36" s="24">
        <f t="shared" si="12"/>
        <v>16470</v>
      </c>
      <c r="AV36" s="24">
        <f t="shared" si="12"/>
        <v>16470</v>
      </c>
      <c r="AW36" s="24">
        <f t="shared" si="12"/>
        <v>16470</v>
      </c>
      <c r="AX36" s="24">
        <f t="shared" si="12"/>
        <v>16470</v>
      </c>
      <c r="AY36" s="24">
        <f t="shared" si="12"/>
        <v>16470</v>
      </c>
      <c r="AZ36" s="24">
        <f t="shared" si="12"/>
        <v>16470</v>
      </c>
      <c r="BA36" s="24">
        <f t="shared" si="12"/>
        <v>16470</v>
      </c>
      <c r="BB36" s="24">
        <f t="shared" si="12"/>
        <v>16470</v>
      </c>
      <c r="BC36" s="24">
        <f t="shared" si="12"/>
        <v>16470</v>
      </c>
      <c r="BD36" s="24">
        <f t="shared" si="12"/>
        <v>16470</v>
      </c>
      <c r="BE36" s="24">
        <f t="shared" si="12"/>
        <v>16470</v>
      </c>
      <c r="BF36" s="24">
        <f t="shared" si="12"/>
        <v>16470</v>
      </c>
      <c r="BG36" s="24">
        <f t="shared" si="12"/>
        <v>16470</v>
      </c>
      <c r="BH36" s="24">
        <f t="shared" si="12"/>
        <v>16470</v>
      </c>
      <c r="BI36" s="24">
        <f t="shared" si="12"/>
        <v>16470</v>
      </c>
      <c r="BJ36" s="24">
        <f t="shared" si="12"/>
        <v>16470</v>
      </c>
      <c r="BK36" s="24">
        <f t="shared" si="12"/>
        <v>16470</v>
      </c>
      <c r="BL36" s="24">
        <f t="shared" si="12"/>
        <v>16470</v>
      </c>
      <c r="BM36" s="24">
        <f t="shared" si="12"/>
        <v>16470</v>
      </c>
    </row>
    <row r="37" spans="1:71" x14ac:dyDescent="0.35">
      <c r="B37" s="4" t="s">
        <v>113</v>
      </c>
      <c r="C37" s="103"/>
      <c r="D37" s="5"/>
      <c r="E37" s="5">
        <f>E36</f>
        <v>16470</v>
      </c>
      <c r="F37" s="5">
        <f>F36+E37</f>
        <v>32940</v>
      </c>
      <c r="G37" s="5">
        <f t="shared" ref="G37:BM37" si="13">G36+F37</f>
        <v>49410</v>
      </c>
      <c r="H37" s="5">
        <f t="shared" si="13"/>
        <v>65880</v>
      </c>
      <c r="I37" s="5">
        <f t="shared" si="13"/>
        <v>82350</v>
      </c>
      <c r="J37" s="5">
        <f t="shared" si="13"/>
        <v>98820</v>
      </c>
      <c r="K37" s="5">
        <f t="shared" si="13"/>
        <v>115290</v>
      </c>
      <c r="L37" s="5">
        <f t="shared" si="13"/>
        <v>131760</v>
      </c>
      <c r="M37" s="5">
        <f t="shared" si="13"/>
        <v>148230</v>
      </c>
      <c r="N37" s="5">
        <f t="shared" si="13"/>
        <v>164700</v>
      </c>
      <c r="O37" s="5">
        <f t="shared" si="13"/>
        <v>181170</v>
      </c>
      <c r="P37" s="5">
        <f t="shared" si="13"/>
        <v>197640</v>
      </c>
      <c r="Q37" s="5">
        <f t="shared" si="13"/>
        <v>214110</v>
      </c>
      <c r="R37" s="5">
        <f t="shared" si="13"/>
        <v>230580</v>
      </c>
      <c r="S37" s="5">
        <f t="shared" si="13"/>
        <v>247050</v>
      </c>
      <c r="T37" s="5">
        <f t="shared" si="13"/>
        <v>263520</v>
      </c>
      <c r="U37" s="5">
        <f t="shared" si="13"/>
        <v>279990</v>
      </c>
      <c r="V37" s="5">
        <f t="shared" si="13"/>
        <v>296460</v>
      </c>
      <c r="W37" s="5">
        <f t="shared" si="13"/>
        <v>312930</v>
      </c>
      <c r="X37" s="5">
        <f t="shared" si="13"/>
        <v>329400</v>
      </c>
      <c r="Y37" s="5">
        <f t="shared" si="13"/>
        <v>345870</v>
      </c>
      <c r="Z37" s="5">
        <f t="shared" si="13"/>
        <v>362340</v>
      </c>
      <c r="AA37" s="5">
        <f t="shared" si="13"/>
        <v>378810</v>
      </c>
      <c r="AB37" s="5">
        <f t="shared" si="13"/>
        <v>395280</v>
      </c>
      <c r="AC37" s="5">
        <f t="shared" si="13"/>
        <v>411750</v>
      </c>
      <c r="AD37" s="5">
        <f t="shared" si="13"/>
        <v>428220</v>
      </c>
      <c r="AE37" s="5">
        <f t="shared" si="13"/>
        <v>444690</v>
      </c>
      <c r="AF37" s="5">
        <f t="shared" si="13"/>
        <v>461160</v>
      </c>
      <c r="AG37" s="5">
        <f t="shared" si="13"/>
        <v>477630</v>
      </c>
      <c r="AH37" s="5">
        <f t="shared" si="13"/>
        <v>494100</v>
      </c>
      <c r="AI37" s="5">
        <f t="shared" si="13"/>
        <v>510570</v>
      </c>
      <c r="AJ37" s="5">
        <f t="shared" si="13"/>
        <v>527040</v>
      </c>
      <c r="AK37" s="5">
        <f t="shared" si="13"/>
        <v>543510</v>
      </c>
      <c r="AL37" s="5">
        <f t="shared" si="13"/>
        <v>559980</v>
      </c>
      <c r="AM37" s="5">
        <f t="shared" si="13"/>
        <v>576450</v>
      </c>
      <c r="AN37" s="5">
        <f t="shared" si="13"/>
        <v>592920</v>
      </c>
      <c r="AO37" s="5">
        <f t="shared" si="13"/>
        <v>609390</v>
      </c>
      <c r="AP37" s="5">
        <f t="shared" si="13"/>
        <v>625860</v>
      </c>
      <c r="AQ37" s="5">
        <f t="shared" si="13"/>
        <v>642330</v>
      </c>
      <c r="AR37" s="5">
        <f t="shared" si="13"/>
        <v>658800</v>
      </c>
      <c r="AS37" s="5">
        <f t="shared" si="13"/>
        <v>675270</v>
      </c>
      <c r="AT37" s="5">
        <f t="shared" si="13"/>
        <v>691740</v>
      </c>
      <c r="AU37" s="5">
        <f t="shared" si="13"/>
        <v>708210</v>
      </c>
      <c r="AV37" s="5">
        <f t="shared" si="13"/>
        <v>724680</v>
      </c>
      <c r="AW37" s="5">
        <f t="shared" si="13"/>
        <v>741150</v>
      </c>
      <c r="AX37" s="5">
        <f t="shared" si="13"/>
        <v>757620</v>
      </c>
      <c r="AY37" s="5">
        <f t="shared" si="13"/>
        <v>774090</v>
      </c>
      <c r="AZ37" s="5">
        <f t="shared" si="13"/>
        <v>790560</v>
      </c>
      <c r="BA37" s="5">
        <f t="shared" si="13"/>
        <v>807030</v>
      </c>
      <c r="BB37" s="5">
        <f t="shared" si="13"/>
        <v>823500</v>
      </c>
      <c r="BC37" s="5">
        <f t="shared" si="13"/>
        <v>839970</v>
      </c>
      <c r="BD37" s="5">
        <f t="shared" si="13"/>
        <v>856440</v>
      </c>
      <c r="BE37" s="5">
        <f t="shared" si="13"/>
        <v>872910</v>
      </c>
      <c r="BF37" s="5">
        <f t="shared" si="13"/>
        <v>889380</v>
      </c>
      <c r="BG37" s="5">
        <f t="shared" si="13"/>
        <v>905850</v>
      </c>
      <c r="BH37" s="5">
        <f t="shared" si="13"/>
        <v>922320</v>
      </c>
      <c r="BI37" s="5">
        <f t="shared" si="13"/>
        <v>938790</v>
      </c>
      <c r="BJ37" s="5">
        <f t="shared" si="13"/>
        <v>955260</v>
      </c>
      <c r="BK37" s="5">
        <f t="shared" si="13"/>
        <v>971730</v>
      </c>
      <c r="BL37" s="5">
        <f t="shared" si="13"/>
        <v>988200</v>
      </c>
      <c r="BM37" s="5">
        <f t="shared" si="13"/>
        <v>1004670</v>
      </c>
      <c r="BN37" s="5"/>
      <c r="BO37" s="5"/>
      <c r="BP37" s="5"/>
      <c r="BQ37" s="5"/>
      <c r="BR37" s="5"/>
      <c r="BS37" s="5"/>
    </row>
    <row r="38" spans="1:71" s="23" customFormat="1" x14ac:dyDescent="0.35">
      <c r="A38" s="129"/>
      <c r="B38" s="34"/>
      <c r="C38" s="103"/>
      <c r="D38" s="34"/>
    </row>
    <row r="39" spans="1:71" s="28" customFormat="1" x14ac:dyDescent="0.35">
      <c r="A39" s="4"/>
      <c r="B39" s="31" t="s">
        <v>114</v>
      </c>
      <c r="C39" s="106"/>
      <c r="D39" s="30"/>
      <c r="E39" s="32"/>
      <c r="F39" s="30"/>
      <c r="G39" s="30"/>
      <c r="H39" s="30"/>
      <c r="I39" s="30"/>
    </row>
    <row r="40" spans="1:71" x14ac:dyDescent="0.35">
      <c r="B40" s="47" t="s">
        <v>115</v>
      </c>
      <c r="C40" s="103">
        <f t="shared" ref="C40" si="14">SUM(E40:BM40)</f>
        <v>66978</v>
      </c>
      <c r="E40" s="5">
        <f>HLOOKUP($F$5, Scenarios!$G$7:$AD$27, MATCH($B$40, Scenarios!$C$7:$C$28, FALSE), FALSE)</f>
        <v>1098</v>
      </c>
      <c r="F40" s="5">
        <f>E40*(1+Scenarios!$Q$32)</f>
        <v>1098</v>
      </c>
      <c r="G40" s="5">
        <f>F40*(1+Scenarios!$Q$32)</f>
        <v>1098</v>
      </c>
      <c r="H40" s="5">
        <f>G40*(1+Scenarios!$Q$32)</f>
        <v>1098</v>
      </c>
      <c r="I40" s="5">
        <f>H40*(1+Scenarios!$Q$32)</f>
        <v>1098</v>
      </c>
      <c r="J40" s="5">
        <f>I40*(1+Scenarios!$Q$32)</f>
        <v>1098</v>
      </c>
      <c r="K40" s="5">
        <f>J40*(1+Scenarios!$Q$32)</f>
        <v>1098</v>
      </c>
      <c r="L40" s="5">
        <f>K40*(1+Scenarios!$Q$32)</f>
        <v>1098</v>
      </c>
      <c r="M40" s="5">
        <f>L40*(1+Scenarios!$Q$32)</f>
        <v>1098</v>
      </c>
      <c r="N40" s="5">
        <f>M40*(1+Scenarios!$Q$32)</f>
        <v>1098</v>
      </c>
      <c r="O40" s="5">
        <f>N40*(1+Scenarios!$Q$32)</f>
        <v>1098</v>
      </c>
      <c r="P40" s="5">
        <f>O40*(1+Scenarios!$Q$32)</f>
        <v>1098</v>
      </c>
      <c r="Q40" s="5">
        <f>P40*(1+Scenarios!$Q$32)</f>
        <v>1098</v>
      </c>
      <c r="R40" s="5">
        <f>Q40*(1+Scenarios!$Q$32)</f>
        <v>1098</v>
      </c>
      <c r="S40" s="5">
        <f>R40*(1+Scenarios!$Q$32)</f>
        <v>1098</v>
      </c>
      <c r="T40" s="5">
        <f>S40*(1+Scenarios!$Q$32)</f>
        <v>1098</v>
      </c>
      <c r="U40" s="5">
        <f>T40*(1+Scenarios!$Q$32)</f>
        <v>1098</v>
      </c>
      <c r="V40" s="5">
        <f>U40*(1+Scenarios!$Q$32)</f>
        <v>1098</v>
      </c>
      <c r="W40" s="5">
        <f>V40*(1+Scenarios!$Q$32)</f>
        <v>1098</v>
      </c>
      <c r="X40" s="5">
        <f>W40*(1+Scenarios!$Q$32)</f>
        <v>1098</v>
      </c>
      <c r="Y40" s="5">
        <f>X40*(1+Scenarios!$Q$32)</f>
        <v>1098</v>
      </c>
      <c r="Z40" s="5">
        <f>Y40*(1+Scenarios!$Q$32)</f>
        <v>1098</v>
      </c>
      <c r="AA40" s="5">
        <f>Z40*(1+Scenarios!$Q$32)</f>
        <v>1098</v>
      </c>
      <c r="AB40" s="5">
        <f>AA40*(1+Scenarios!$Q$32)</f>
        <v>1098</v>
      </c>
      <c r="AC40" s="5">
        <f>AB40*(1+Scenarios!$Q$32)</f>
        <v>1098</v>
      </c>
      <c r="AD40" s="5">
        <f>AC40*(1+Scenarios!$Q$32)</f>
        <v>1098</v>
      </c>
      <c r="AE40" s="5">
        <f>AD40*(1+Scenarios!$Q$32)</f>
        <v>1098</v>
      </c>
      <c r="AF40" s="5">
        <f>AE40*(1+Scenarios!$Q$32)</f>
        <v>1098</v>
      </c>
      <c r="AG40" s="5">
        <f>AF40*(1+Scenarios!$Q$32)</f>
        <v>1098</v>
      </c>
      <c r="AH40" s="5">
        <f>AG40*(1+Scenarios!$Q$32)</f>
        <v>1098</v>
      </c>
      <c r="AI40" s="5">
        <f>AH40*(1+Scenarios!$Q$32)</f>
        <v>1098</v>
      </c>
      <c r="AJ40" s="5">
        <f>AI40*(1+Scenarios!$Q$32)</f>
        <v>1098</v>
      </c>
      <c r="AK40" s="5">
        <f>AJ40*(1+Scenarios!$Q$32)</f>
        <v>1098</v>
      </c>
      <c r="AL40" s="5">
        <f>AK40*(1+Scenarios!$Q$32)</f>
        <v>1098</v>
      </c>
      <c r="AM40" s="5">
        <f>AL40*(1+Scenarios!$Q$32)</f>
        <v>1098</v>
      </c>
      <c r="AN40" s="5">
        <f>AM40*(1+Scenarios!$Q$32)</f>
        <v>1098</v>
      </c>
      <c r="AO40" s="5">
        <f>AN40*(1+Scenarios!$Q$32)</f>
        <v>1098</v>
      </c>
      <c r="AP40" s="5">
        <f>AO40*(1+Scenarios!$Q$32)</f>
        <v>1098</v>
      </c>
      <c r="AQ40" s="5">
        <f>AP40*(1+Scenarios!$Q$32)</f>
        <v>1098</v>
      </c>
      <c r="AR40" s="5">
        <f>AQ40*(1+Scenarios!$Q$32)</f>
        <v>1098</v>
      </c>
      <c r="AS40" s="5">
        <f>AR40*(1+Scenarios!$Q$32)</f>
        <v>1098</v>
      </c>
      <c r="AT40" s="5">
        <f>AS40*(1+Scenarios!$Q$32)</f>
        <v>1098</v>
      </c>
      <c r="AU40" s="5">
        <f>AT40*(1+Scenarios!$Q$32)</f>
        <v>1098</v>
      </c>
      <c r="AV40" s="5">
        <f>AU40*(1+Scenarios!$Q$32)</f>
        <v>1098</v>
      </c>
      <c r="AW40" s="5">
        <f>AV40*(1+Scenarios!$Q$32)</f>
        <v>1098</v>
      </c>
      <c r="AX40" s="5">
        <f>AW40*(1+Scenarios!$Q$32)</f>
        <v>1098</v>
      </c>
      <c r="AY40" s="5">
        <f>AX40*(1+Scenarios!$Q$32)</f>
        <v>1098</v>
      </c>
      <c r="AZ40" s="5">
        <f>AY40*(1+Scenarios!$Q$32)</f>
        <v>1098</v>
      </c>
      <c r="BA40" s="5">
        <f>AZ40*(1+Scenarios!$Q$32)</f>
        <v>1098</v>
      </c>
      <c r="BB40" s="5">
        <f>BA40*(1+Scenarios!$Q$32)</f>
        <v>1098</v>
      </c>
      <c r="BC40" s="5">
        <f>BB40*(1+Scenarios!$Q$32)</f>
        <v>1098</v>
      </c>
      <c r="BD40" s="5">
        <f>BC40*(1+Scenarios!$Q$32)</f>
        <v>1098</v>
      </c>
      <c r="BE40" s="5">
        <f>BD40*(1+Scenarios!$Q$32)</f>
        <v>1098</v>
      </c>
      <c r="BF40" s="5">
        <f>BE40*(1+Scenarios!$Q$32)</f>
        <v>1098</v>
      </c>
      <c r="BG40" s="5">
        <f>BF40*(1+Scenarios!$Q$32)</f>
        <v>1098</v>
      </c>
      <c r="BH40" s="5">
        <f>BG40*(1+Scenarios!$Q$32)</f>
        <v>1098</v>
      </c>
      <c r="BI40" s="5">
        <f>BH40*(1+Scenarios!$Q$32)</f>
        <v>1098</v>
      </c>
      <c r="BJ40" s="5">
        <f>BI40*(1+Scenarios!$Q$32)</f>
        <v>1098</v>
      </c>
      <c r="BK40" s="5">
        <f>BJ40*(1+Scenarios!$Q$32)</f>
        <v>1098</v>
      </c>
      <c r="BL40" s="5">
        <f>BK40*(1+Scenarios!$Q$32)</f>
        <v>1098</v>
      </c>
      <c r="BM40" s="5">
        <f>BL40*(1+Scenarios!$Q$32)</f>
        <v>1098</v>
      </c>
      <c r="BN40" s="23"/>
      <c r="BO40" s="23"/>
      <c r="BP40" s="23"/>
      <c r="BQ40" s="23"/>
      <c r="BR40" s="23"/>
      <c r="BS40" s="23"/>
    </row>
    <row r="41" spans="1:71" x14ac:dyDescent="0.35">
      <c r="B41" s="4" t="s">
        <v>116</v>
      </c>
      <c r="C41" s="103">
        <f>SUM(E41:BM41)</f>
        <v>0</v>
      </c>
      <c r="E41" s="100">
        <f>Scenarios!$P$22</f>
        <v>0</v>
      </c>
      <c r="F41" s="100">
        <f>Scenarios!$P$22</f>
        <v>0</v>
      </c>
      <c r="G41" s="100">
        <f>Scenarios!$P$22</f>
        <v>0</v>
      </c>
      <c r="H41" s="100">
        <f>Scenarios!$P$22</f>
        <v>0</v>
      </c>
      <c r="I41" s="100">
        <f>Scenarios!$P$22</f>
        <v>0</v>
      </c>
      <c r="J41" s="100">
        <f>Scenarios!$P$22</f>
        <v>0</v>
      </c>
      <c r="K41" s="100">
        <f>Scenarios!$P$22</f>
        <v>0</v>
      </c>
      <c r="L41" s="100">
        <f>Scenarios!$P$22</f>
        <v>0</v>
      </c>
      <c r="M41" s="100">
        <f>Scenarios!$P$22</f>
        <v>0</v>
      </c>
      <c r="N41" s="100">
        <f>Scenarios!$P$22</f>
        <v>0</v>
      </c>
      <c r="O41" s="100">
        <f>Scenarios!$P$22</f>
        <v>0</v>
      </c>
      <c r="P41" s="100">
        <f>Scenarios!$P$22</f>
        <v>0</v>
      </c>
      <c r="Q41" s="100">
        <f>Scenarios!$P$22</f>
        <v>0</v>
      </c>
      <c r="R41" s="100">
        <f>Scenarios!$P$22</f>
        <v>0</v>
      </c>
      <c r="S41" s="100">
        <f>Scenarios!$P$22</f>
        <v>0</v>
      </c>
      <c r="T41" s="100">
        <f>Scenarios!$P$22</f>
        <v>0</v>
      </c>
      <c r="U41" s="100">
        <f>Scenarios!$P$22</f>
        <v>0</v>
      </c>
      <c r="V41" s="100">
        <f>Scenarios!$P$22</f>
        <v>0</v>
      </c>
      <c r="W41" s="100">
        <f>Scenarios!$P$22</f>
        <v>0</v>
      </c>
      <c r="X41" s="100">
        <f>Scenarios!$P$22</f>
        <v>0</v>
      </c>
      <c r="Y41" s="100">
        <f>Scenarios!$P$22</f>
        <v>0</v>
      </c>
      <c r="Z41" s="100">
        <f>Scenarios!$P$22</f>
        <v>0</v>
      </c>
      <c r="AA41" s="100">
        <f>Scenarios!$P$22</f>
        <v>0</v>
      </c>
      <c r="AB41" s="100">
        <f>Scenarios!$P$22</f>
        <v>0</v>
      </c>
      <c r="AC41" s="100">
        <f>Scenarios!$P$22</f>
        <v>0</v>
      </c>
      <c r="AD41" s="100">
        <f>Scenarios!$P$22</f>
        <v>0</v>
      </c>
      <c r="AE41" s="100">
        <f>Scenarios!$P$22</f>
        <v>0</v>
      </c>
      <c r="AF41" s="100">
        <f>Scenarios!$P$22</f>
        <v>0</v>
      </c>
      <c r="AG41" s="100">
        <f>Scenarios!$P$22</f>
        <v>0</v>
      </c>
      <c r="AH41" s="100">
        <f>Scenarios!$P$22</f>
        <v>0</v>
      </c>
      <c r="AI41" s="100">
        <f>Scenarios!$P$22</f>
        <v>0</v>
      </c>
      <c r="AJ41" s="100">
        <f>Scenarios!$P$22</f>
        <v>0</v>
      </c>
      <c r="AK41" s="100">
        <f>Scenarios!$P$22</f>
        <v>0</v>
      </c>
      <c r="AL41" s="100">
        <f>Scenarios!$P$22</f>
        <v>0</v>
      </c>
      <c r="AM41" s="100">
        <f>Scenarios!$P$22</f>
        <v>0</v>
      </c>
      <c r="AN41" s="100">
        <f>Scenarios!$P$22</f>
        <v>0</v>
      </c>
      <c r="AO41" s="100">
        <f>Scenarios!$P$22</f>
        <v>0</v>
      </c>
      <c r="AP41" s="100">
        <f>Scenarios!$P$22</f>
        <v>0</v>
      </c>
      <c r="AQ41" s="100">
        <f>Scenarios!$P$22</f>
        <v>0</v>
      </c>
      <c r="AR41" s="100">
        <f>Scenarios!$P$22</f>
        <v>0</v>
      </c>
      <c r="AS41" s="100">
        <f>Scenarios!$P$22</f>
        <v>0</v>
      </c>
      <c r="AT41" s="100">
        <f>Scenarios!$P$22</f>
        <v>0</v>
      </c>
      <c r="AU41" s="100">
        <f>Scenarios!$P$22</f>
        <v>0</v>
      </c>
      <c r="AV41" s="100">
        <f>Scenarios!$P$22</f>
        <v>0</v>
      </c>
      <c r="AW41" s="100">
        <f>Scenarios!$P$22</f>
        <v>0</v>
      </c>
      <c r="AX41" s="100">
        <f>Scenarios!$P$22</f>
        <v>0</v>
      </c>
      <c r="AY41" s="100">
        <f>Scenarios!$P$22</f>
        <v>0</v>
      </c>
      <c r="AZ41" s="100">
        <f>Scenarios!$P$22</f>
        <v>0</v>
      </c>
      <c r="BA41" s="100">
        <f>Scenarios!$P$22</f>
        <v>0</v>
      </c>
      <c r="BB41" s="100">
        <f>Scenarios!$P$22</f>
        <v>0</v>
      </c>
      <c r="BC41" s="100">
        <f>Scenarios!$P$22</f>
        <v>0</v>
      </c>
      <c r="BD41" s="100">
        <f>Scenarios!$P$22</f>
        <v>0</v>
      </c>
      <c r="BE41" s="100">
        <f>Scenarios!$P$22</f>
        <v>0</v>
      </c>
      <c r="BF41" s="100">
        <f>Scenarios!$P$22</f>
        <v>0</v>
      </c>
      <c r="BG41" s="100">
        <f>Scenarios!$P$22</f>
        <v>0</v>
      </c>
      <c r="BH41" s="100">
        <f>Scenarios!$P$22</f>
        <v>0</v>
      </c>
      <c r="BI41" s="100">
        <f>Scenarios!$P$22</f>
        <v>0</v>
      </c>
      <c r="BJ41" s="100">
        <f>Scenarios!$P$22</f>
        <v>0</v>
      </c>
      <c r="BK41" s="100">
        <f>Scenarios!$P$22</f>
        <v>0</v>
      </c>
      <c r="BL41" s="100">
        <f>Scenarios!$P$22</f>
        <v>0</v>
      </c>
      <c r="BM41" s="100">
        <f>Scenarios!$P$22</f>
        <v>0</v>
      </c>
    </row>
    <row r="42" spans="1:71" x14ac:dyDescent="0.35">
      <c r="C42" s="109"/>
    </row>
    <row r="43" spans="1:71" s="9" customFormat="1" ht="11.25" x14ac:dyDescent="0.3">
      <c r="B43" s="9" t="s">
        <v>117</v>
      </c>
      <c r="C43" s="103">
        <f>SUM(E43:BM43)</f>
        <v>-66978</v>
      </c>
      <c r="E43" s="33">
        <f>-(E40+E41)</f>
        <v>-1098</v>
      </c>
      <c r="F43" s="33">
        <f>-(F40+F41)</f>
        <v>-1098</v>
      </c>
      <c r="G43" s="33">
        <f t="shared" ref="G43:L43" si="15">-(G40+G41)</f>
        <v>-1098</v>
      </c>
      <c r="H43" s="33">
        <f t="shared" si="15"/>
        <v>-1098</v>
      </c>
      <c r="I43" s="33">
        <f t="shared" si="15"/>
        <v>-1098</v>
      </c>
      <c r="J43" s="33">
        <f t="shared" si="15"/>
        <v>-1098</v>
      </c>
      <c r="K43" s="33">
        <f t="shared" si="15"/>
        <v>-1098</v>
      </c>
      <c r="L43" s="33">
        <f t="shared" si="15"/>
        <v>-1098</v>
      </c>
      <c r="M43" s="33">
        <f t="shared" ref="M43:BM43" si="16">-(M40)</f>
        <v>-1098</v>
      </c>
      <c r="N43" s="33">
        <f t="shared" si="16"/>
        <v>-1098</v>
      </c>
      <c r="O43" s="33">
        <f t="shared" si="16"/>
        <v>-1098</v>
      </c>
      <c r="P43" s="33">
        <f t="shared" si="16"/>
        <v>-1098</v>
      </c>
      <c r="Q43" s="33">
        <f t="shared" si="16"/>
        <v>-1098</v>
      </c>
      <c r="R43" s="33">
        <f t="shared" si="16"/>
        <v>-1098</v>
      </c>
      <c r="S43" s="33">
        <f t="shared" si="16"/>
        <v>-1098</v>
      </c>
      <c r="T43" s="33">
        <f t="shared" si="16"/>
        <v>-1098</v>
      </c>
      <c r="U43" s="33">
        <f t="shared" si="16"/>
        <v>-1098</v>
      </c>
      <c r="V43" s="33">
        <f t="shared" si="16"/>
        <v>-1098</v>
      </c>
      <c r="W43" s="33">
        <f t="shared" si="16"/>
        <v>-1098</v>
      </c>
      <c r="X43" s="33">
        <f t="shared" si="16"/>
        <v>-1098</v>
      </c>
      <c r="Y43" s="33">
        <f t="shared" si="16"/>
        <v>-1098</v>
      </c>
      <c r="Z43" s="33">
        <f t="shared" si="16"/>
        <v>-1098</v>
      </c>
      <c r="AA43" s="33">
        <f t="shared" si="16"/>
        <v>-1098</v>
      </c>
      <c r="AB43" s="33">
        <f t="shared" si="16"/>
        <v>-1098</v>
      </c>
      <c r="AC43" s="33">
        <f t="shared" si="16"/>
        <v>-1098</v>
      </c>
      <c r="AD43" s="33">
        <f t="shared" si="16"/>
        <v>-1098</v>
      </c>
      <c r="AE43" s="33">
        <f t="shared" si="16"/>
        <v>-1098</v>
      </c>
      <c r="AF43" s="33">
        <f t="shared" si="16"/>
        <v>-1098</v>
      </c>
      <c r="AG43" s="33">
        <f t="shared" si="16"/>
        <v>-1098</v>
      </c>
      <c r="AH43" s="33">
        <f t="shared" si="16"/>
        <v>-1098</v>
      </c>
      <c r="AI43" s="33">
        <f t="shared" si="16"/>
        <v>-1098</v>
      </c>
      <c r="AJ43" s="33">
        <f t="shared" si="16"/>
        <v>-1098</v>
      </c>
      <c r="AK43" s="33">
        <f t="shared" si="16"/>
        <v>-1098</v>
      </c>
      <c r="AL43" s="33">
        <f t="shared" si="16"/>
        <v>-1098</v>
      </c>
      <c r="AM43" s="33">
        <f t="shared" si="16"/>
        <v>-1098</v>
      </c>
      <c r="AN43" s="33">
        <f t="shared" si="16"/>
        <v>-1098</v>
      </c>
      <c r="AO43" s="33">
        <f t="shared" si="16"/>
        <v>-1098</v>
      </c>
      <c r="AP43" s="33">
        <f t="shared" si="16"/>
        <v>-1098</v>
      </c>
      <c r="AQ43" s="33">
        <f t="shared" si="16"/>
        <v>-1098</v>
      </c>
      <c r="AR43" s="33">
        <f t="shared" si="16"/>
        <v>-1098</v>
      </c>
      <c r="AS43" s="33">
        <f t="shared" si="16"/>
        <v>-1098</v>
      </c>
      <c r="AT43" s="33">
        <f t="shared" si="16"/>
        <v>-1098</v>
      </c>
      <c r="AU43" s="33">
        <f t="shared" si="16"/>
        <v>-1098</v>
      </c>
      <c r="AV43" s="33">
        <f t="shared" si="16"/>
        <v>-1098</v>
      </c>
      <c r="AW43" s="33">
        <f t="shared" si="16"/>
        <v>-1098</v>
      </c>
      <c r="AX43" s="33">
        <f t="shared" si="16"/>
        <v>-1098</v>
      </c>
      <c r="AY43" s="33">
        <f t="shared" si="16"/>
        <v>-1098</v>
      </c>
      <c r="AZ43" s="33">
        <f t="shared" si="16"/>
        <v>-1098</v>
      </c>
      <c r="BA43" s="33">
        <f t="shared" si="16"/>
        <v>-1098</v>
      </c>
      <c r="BB43" s="33">
        <f t="shared" si="16"/>
        <v>-1098</v>
      </c>
      <c r="BC43" s="33">
        <f t="shared" si="16"/>
        <v>-1098</v>
      </c>
      <c r="BD43" s="33">
        <f t="shared" si="16"/>
        <v>-1098</v>
      </c>
      <c r="BE43" s="33">
        <f t="shared" si="16"/>
        <v>-1098</v>
      </c>
      <c r="BF43" s="33">
        <f t="shared" si="16"/>
        <v>-1098</v>
      </c>
      <c r="BG43" s="33">
        <f t="shared" si="16"/>
        <v>-1098</v>
      </c>
      <c r="BH43" s="33">
        <f t="shared" si="16"/>
        <v>-1098</v>
      </c>
      <c r="BI43" s="33">
        <f t="shared" si="16"/>
        <v>-1098</v>
      </c>
      <c r="BJ43" s="33">
        <f t="shared" si="16"/>
        <v>-1098</v>
      </c>
      <c r="BK43" s="33">
        <f t="shared" si="16"/>
        <v>-1098</v>
      </c>
      <c r="BL43" s="33">
        <f t="shared" si="16"/>
        <v>-1098</v>
      </c>
      <c r="BM43" s="33">
        <f t="shared" si="16"/>
        <v>-1098</v>
      </c>
      <c r="BN43" s="33"/>
      <c r="BO43" s="33"/>
      <c r="BP43" s="33"/>
      <c r="BQ43" s="33"/>
      <c r="BR43" s="33"/>
      <c r="BS43" s="33"/>
    </row>
    <row r="44" spans="1:71" x14ac:dyDescent="0.35">
      <c r="C44" s="109"/>
    </row>
    <row r="45" spans="1:71" s="28" customFormat="1" x14ac:dyDescent="0.35">
      <c r="A45" s="4"/>
      <c r="B45" s="29" t="s">
        <v>123</v>
      </c>
      <c r="C45" s="108"/>
    </row>
    <row r="46" spans="1:71" s="23" customFormat="1" x14ac:dyDescent="0.35">
      <c r="A46" s="129"/>
      <c r="B46" s="27" t="s">
        <v>125</v>
      </c>
      <c r="C46" s="103">
        <f>SUM(E46:BM46)</f>
        <v>0</v>
      </c>
      <c r="D46" s="27"/>
      <c r="E46" s="23">
        <f>HLOOKUP($F$5, Scenarios!$C$7:$AD$42, MATCH(B46, Scenarios!$C$7:C44, FALSE), FALSE)</f>
        <v>0</v>
      </c>
    </row>
    <row r="47" spans="1:71" s="23" customFormat="1" x14ac:dyDescent="0.35">
      <c r="A47" s="129"/>
      <c r="B47" s="47" t="s">
        <v>126</v>
      </c>
      <c r="C47" s="103">
        <f>SUM(E47:BM47)</f>
        <v>198000</v>
      </c>
      <c r="D47" s="27"/>
      <c r="E47" s="23">
        <f>HLOOKUP($F$5, Scenarios!$C$7:$AD$42, MATCH(B47, Scenarios!$C$7:C45, FALSE), FALSE)</f>
        <v>198000</v>
      </c>
    </row>
    <row r="48" spans="1:71" s="23" customFormat="1" x14ac:dyDescent="0.35">
      <c r="A48" s="129"/>
      <c r="B48" s="26"/>
      <c r="C48" s="103"/>
      <c r="D48" s="27"/>
    </row>
    <row r="49" spans="1:71" x14ac:dyDescent="0.35">
      <c r="B49" s="4" t="s">
        <v>127</v>
      </c>
      <c r="C49" s="103">
        <f>SUM(E49:BM49)</f>
        <v>0</v>
      </c>
      <c r="E49" s="23">
        <f>IFERROR((HLOOKUP($F$5, Scenarios!$C$7:$AD$42, (MATCH(E7, Scenarios!$C$7:$C$42, FALSE)), FALSE)), 0)</f>
        <v>0</v>
      </c>
      <c r="F49" s="23">
        <f>IFERROR((HLOOKUP($F$5, Scenarios!$C$7:$AD$42, (MATCH(F7, Scenarios!$C$7:$C$42, FALSE)), FALSE)), 0)</f>
        <v>0</v>
      </c>
      <c r="G49" s="23">
        <f>IFERROR((HLOOKUP($F$5, Scenarios!$C$7:$AD$42, (MATCH(G7, Scenarios!$C$7:$C$42, FALSE)), FALSE)), 0)</f>
        <v>0</v>
      </c>
      <c r="H49" s="23">
        <f>IFERROR((HLOOKUP($F$5, Scenarios!$C$7:$AD$42, (MATCH(H7, Scenarios!$C$7:$C$42, FALSE)), FALSE)), 0)</f>
        <v>0</v>
      </c>
      <c r="I49" s="23">
        <f>IFERROR((HLOOKUP($F$5, Scenarios!$C$7:$AD$42, (MATCH(I7, Scenarios!$C$7:$C$42, FALSE)), FALSE)), 0)</f>
        <v>0</v>
      </c>
      <c r="J49" s="23">
        <f>IFERROR((HLOOKUP($F$5, Scenarios!$C$7:$AD$42, (MATCH(J7, Scenarios!$C$7:$C$42, FALSE)), FALSE)), 0)</f>
        <v>0</v>
      </c>
      <c r="K49" s="23">
        <f>IFERROR((HLOOKUP($F$5, Scenarios!$C$7:$AD$42, (MATCH(K7, Scenarios!$C$7:$C$42, FALSE)), FALSE)), 0)</f>
        <v>0</v>
      </c>
      <c r="L49" s="23">
        <f>IFERROR((HLOOKUP($F$5, Scenarios!$C$7:$AD$42, (MATCH(L7, Scenarios!$C$7:$C$42, FALSE)), FALSE)), 0)</f>
        <v>0</v>
      </c>
      <c r="M49" s="23">
        <f>IFERROR((HLOOKUP($F$5, Scenarios!$C$7:$AD$42, (MATCH(M7, Scenarios!$C$7:$C$42, FALSE)), FALSE)), 0)</f>
        <v>0</v>
      </c>
      <c r="N49" s="23">
        <f>IFERROR((HLOOKUP($F$5, Scenarios!$C$7:$AD$42, (MATCH(N7, Scenarios!$C$7:$C$42, FALSE)), FALSE)), 0)</f>
        <v>0</v>
      </c>
      <c r="O49" s="23">
        <f>IFERROR((HLOOKUP($F$5, Scenarios!$C$7:$AD$42, (MATCH(O7, Scenarios!$C$7:$C$42, FALSE)), FALSE)), 0)</f>
        <v>0</v>
      </c>
      <c r="P49" s="23">
        <f>IFERROR((HLOOKUP($F$5, Scenarios!$C$7:$AD$42, (MATCH(P7, Scenarios!$C$7:$C$42, FALSE)), FALSE)), 0)</f>
        <v>0</v>
      </c>
      <c r="Q49" s="23">
        <f>IFERROR((HLOOKUP($F$5, Scenarios!$C$7:$AD$42, (MATCH(Q7, Scenarios!$C$7:$C$42, FALSE)), FALSE)), 0)</f>
        <v>0</v>
      </c>
      <c r="R49" s="23">
        <f>IFERROR((HLOOKUP($F$5, Scenarios!$C$7:$AD$42, (MATCH(R7, Scenarios!$C$7:$C$42, FALSE)), FALSE)), 0)</f>
        <v>0</v>
      </c>
      <c r="S49" s="23">
        <f>IFERROR((HLOOKUP($F$5, Scenarios!$C$7:$AD$42, (MATCH(S7, Scenarios!$C$7:$C$42, FALSE)), FALSE)), 0)</f>
        <v>0</v>
      </c>
      <c r="T49" s="23">
        <f>IFERROR((HLOOKUP($F$5, Scenarios!$C$7:$AD$42, (MATCH(T7, Scenarios!$C$7:$C$42, FALSE)), FALSE)), 0)</f>
        <v>0</v>
      </c>
      <c r="U49" s="23">
        <f>IFERROR((HLOOKUP($F$5, Scenarios!$C$7:$AD$42, (MATCH(U7, Scenarios!$C$7:$C$42, FALSE)), FALSE)), 0)</f>
        <v>0</v>
      </c>
      <c r="V49" s="23">
        <f>IFERROR((HLOOKUP($F$5, Scenarios!$C$7:$AD$42, (MATCH(V7, Scenarios!$C$7:$C$42, FALSE)), FALSE)), 0)</f>
        <v>0</v>
      </c>
      <c r="W49" s="23">
        <f>IFERROR((HLOOKUP($F$5, Scenarios!$C$7:$AD$42, (MATCH(W7, Scenarios!$C$7:$C$42, FALSE)), FALSE)), 0)</f>
        <v>0</v>
      </c>
      <c r="X49" s="23">
        <f>IFERROR((HLOOKUP($F$5, Scenarios!$C$7:$AD$42, (MATCH(X7, Scenarios!$C$7:$C$42, FALSE)), FALSE)), 0)</f>
        <v>0</v>
      </c>
      <c r="Y49" s="23">
        <f>IFERROR((HLOOKUP($F$5, Scenarios!$C$7:$AD$42, (MATCH(Y7, Scenarios!$C$7:$C$42, FALSE)), FALSE)), 0)</f>
        <v>0</v>
      </c>
      <c r="Z49" s="23">
        <f>IFERROR((HLOOKUP($F$5, Scenarios!$C$7:$AD$42, (MATCH(Z7, Scenarios!$C$7:$C$42, FALSE)), FALSE)), 0)</f>
        <v>0</v>
      </c>
      <c r="AA49" s="23">
        <f>IFERROR((HLOOKUP($F$5, Scenarios!$C$7:$AD$42, (MATCH(AA7, Scenarios!$C$7:$C$42, FALSE)), FALSE)), 0)</f>
        <v>0</v>
      </c>
      <c r="AB49" s="23">
        <f>IFERROR((HLOOKUP($F$5, Scenarios!$C$7:$AD$42, (MATCH(AB7, Scenarios!$C$7:$C$42, FALSE)), FALSE)), 0)</f>
        <v>0</v>
      </c>
      <c r="AC49" s="23">
        <f>IFERROR((HLOOKUP($F$5, Scenarios!$C$7:$AD$42, (MATCH(AC7, Scenarios!$C$7:$C$42, FALSE)), FALSE)), 0)</f>
        <v>0</v>
      </c>
      <c r="AD49" s="23">
        <f>IFERROR((HLOOKUP($F$5, Scenarios!$C$7:$AD$42, (MATCH(AD7, Scenarios!$C$7:$C$42, FALSE)), FALSE)), 0)</f>
        <v>0</v>
      </c>
      <c r="AE49" s="23">
        <f>IFERROR((HLOOKUP($F$5, Scenarios!$C$7:$AD$42, (MATCH(AE7, Scenarios!$C$7:$C$42, FALSE)), FALSE)), 0)</f>
        <v>0</v>
      </c>
      <c r="AF49" s="23">
        <f>IFERROR((HLOOKUP($F$5, Scenarios!$C$7:$AD$42, (MATCH(AF7, Scenarios!$C$7:$C$42, FALSE)), FALSE)), 0)</f>
        <v>0</v>
      </c>
      <c r="AG49" s="23">
        <f>IFERROR((HLOOKUP($F$5, Scenarios!$C$7:$AD$42, (MATCH(AG7, Scenarios!$C$7:$C$42, FALSE)), FALSE)), 0)</f>
        <v>0</v>
      </c>
      <c r="AH49" s="23">
        <f>IFERROR((HLOOKUP($F$5, Scenarios!$C$7:$AD$42, (MATCH(AH7, Scenarios!$C$7:$C$42, FALSE)), FALSE)), 0)</f>
        <v>0</v>
      </c>
      <c r="AI49" s="23">
        <f>IFERROR((HLOOKUP($F$5, Scenarios!$C$7:$AD$42, (MATCH(AI7, Scenarios!$C$7:$C$42, FALSE)), FALSE)), 0)</f>
        <v>0</v>
      </c>
      <c r="AJ49" s="23">
        <f>IFERROR((HLOOKUP($F$5, Scenarios!$C$7:$AD$42, (MATCH(AJ7, Scenarios!$C$7:$C$42, FALSE)), FALSE)), 0)</f>
        <v>0</v>
      </c>
      <c r="AK49" s="23">
        <f>IFERROR((HLOOKUP($F$5, Scenarios!$C$7:$AD$42, (MATCH(AK7, Scenarios!$C$7:$C$42, FALSE)), FALSE)), 0)</f>
        <v>0</v>
      </c>
      <c r="AL49" s="23">
        <f>IFERROR((HLOOKUP($F$5, Scenarios!$C$7:$AD$42, (MATCH(AL7, Scenarios!$C$7:$C$42, FALSE)), FALSE)), 0)</f>
        <v>0</v>
      </c>
      <c r="AM49" s="23">
        <f>IFERROR((HLOOKUP($F$5, Scenarios!$C$7:$AD$42, (MATCH(AM7, Scenarios!$C$7:$C$42, FALSE)), FALSE)), 0)</f>
        <v>0</v>
      </c>
      <c r="AN49" s="23">
        <f>IFERROR((HLOOKUP($F$5, Scenarios!$C$7:$AD$42, (MATCH(AN7, Scenarios!$C$7:$C$42, FALSE)), FALSE)), 0)</f>
        <v>0</v>
      </c>
      <c r="AO49" s="23">
        <f>IFERROR((HLOOKUP($F$5, Scenarios!$C$7:$AD$42, (MATCH(AO7, Scenarios!$C$7:$C$42, FALSE)), FALSE)), 0)</f>
        <v>0</v>
      </c>
      <c r="AP49" s="23">
        <f>IFERROR((HLOOKUP($F$5, Scenarios!$C$7:$AD$42, (MATCH(AP7, Scenarios!$C$7:$C$42, FALSE)), FALSE)), 0)</f>
        <v>0</v>
      </c>
      <c r="AQ49" s="23">
        <f>IFERROR((HLOOKUP($F$5, Scenarios!$C$7:$AD$42, (MATCH(AQ7, Scenarios!$C$7:$C$42, FALSE)), FALSE)), 0)</f>
        <v>0</v>
      </c>
      <c r="AR49" s="23">
        <f>IFERROR((HLOOKUP($F$5, Scenarios!$C$7:$AD$42, (MATCH(AR7, Scenarios!$C$7:$C$42, FALSE)), FALSE)), 0)</f>
        <v>0</v>
      </c>
      <c r="AS49" s="23">
        <f>IFERROR((HLOOKUP($F$5, Scenarios!$C$7:$AD$42, (MATCH(AS7, Scenarios!$C$7:$C$42, FALSE)), FALSE)), 0)</f>
        <v>0</v>
      </c>
      <c r="AT49" s="23">
        <f>IFERROR((HLOOKUP($F$5, Scenarios!$C$7:$AD$42, (MATCH(AT7, Scenarios!$C$7:$C$42, FALSE)), FALSE)), 0)</f>
        <v>0</v>
      </c>
      <c r="AU49" s="23">
        <f>IFERROR((HLOOKUP($F$5, Scenarios!$C$7:$AD$42, (MATCH(AU7, Scenarios!$C$7:$C$42, FALSE)), FALSE)), 0)</f>
        <v>0</v>
      </c>
      <c r="AV49" s="23">
        <f>IFERROR((HLOOKUP($F$5, Scenarios!$C$7:$AD$42, (MATCH(AV7, Scenarios!$C$7:$C$42, FALSE)), FALSE)), 0)</f>
        <v>0</v>
      </c>
      <c r="AW49" s="23">
        <f>IFERROR((HLOOKUP($F$5, Scenarios!$C$7:$AD$42, (MATCH(AW7, Scenarios!$C$7:$C$42, FALSE)), FALSE)), 0)</f>
        <v>0</v>
      </c>
      <c r="AX49" s="23">
        <f>IFERROR((HLOOKUP($F$5, Scenarios!$C$7:$AD$42, (MATCH(AX7, Scenarios!$C$7:$C$42, FALSE)), FALSE)), 0)</f>
        <v>0</v>
      </c>
      <c r="AY49" s="23">
        <f>IFERROR((HLOOKUP($F$5, Scenarios!$C$7:$AD$42, (MATCH(AY7, Scenarios!$C$7:$C$42, FALSE)), FALSE)), 0)</f>
        <v>0</v>
      </c>
      <c r="AZ49" s="23">
        <f>IFERROR((HLOOKUP($F$5, Scenarios!$C$7:$AD$42, (MATCH(AZ7, Scenarios!$C$7:$C$42, FALSE)), FALSE)), 0)</f>
        <v>0</v>
      </c>
      <c r="BA49" s="23">
        <f>IFERROR((HLOOKUP($F$5, Scenarios!$C$7:$AD$42, (MATCH(BA7, Scenarios!$C$7:$C$42, FALSE)), FALSE)), 0)</f>
        <v>0</v>
      </c>
      <c r="BB49" s="23">
        <f>IFERROR((HLOOKUP($F$5, Scenarios!$C$7:$AD$42, (MATCH(BB7, Scenarios!$C$7:$C$42, FALSE)), FALSE)), 0)</f>
        <v>0</v>
      </c>
      <c r="BC49" s="23">
        <f>IFERROR((HLOOKUP($F$5, Scenarios!$C$7:$AD$42, (MATCH(BC7, Scenarios!$C$7:$C$42, FALSE)), FALSE)), 0)</f>
        <v>0</v>
      </c>
      <c r="BD49" s="23">
        <f>IFERROR((HLOOKUP($F$5, Scenarios!$C$7:$AD$42, (MATCH(BD7, Scenarios!$C$7:$C$42, FALSE)), FALSE)), 0)</f>
        <v>0</v>
      </c>
      <c r="BE49" s="23">
        <f>IFERROR((HLOOKUP($F$5, Scenarios!$C$7:$AD$42, (MATCH(BE7, Scenarios!$C$7:$C$42, FALSE)), FALSE)), 0)</f>
        <v>0</v>
      </c>
      <c r="BF49" s="23">
        <f>IFERROR((HLOOKUP($F$5, Scenarios!$C$7:$AD$42, (MATCH(BF7, Scenarios!$C$7:$C$42, FALSE)), FALSE)), 0)</f>
        <v>0</v>
      </c>
      <c r="BG49" s="23">
        <f>IFERROR((HLOOKUP($F$5, Scenarios!$C$7:$AD$42, (MATCH(BG7, Scenarios!$C$7:$C$42, FALSE)), FALSE)), 0)</f>
        <v>0</v>
      </c>
      <c r="BH49" s="23">
        <f>IFERROR((HLOOKUP($F$5, Scenarios!$C$7:$AD$42, (MATCH(BH7, Scenarios!$C$7:$C$42, FALSE)), FALSE)), 0)</f>
        <v>0</v>
      </c>
      <c r="BI49" s="23">
        <f>IFERROR((HLOOKUP($F$5, Scenarios!$C$7:$AD$42, (MATCH(BI7, Scenarios!$C$7:$C$42, FALSE)), FALSE)), 0)</f>
        <v>0</v>
      </c>
      <c r="BJ49" s="23">
        <f>IFERROR((HLOOKUP($F$5, Scenarios!$C$7:$AD$42, (MATCH(BJ7, Scenarios!$C$7:$C$42, FALSE)), FALSE)), 0)</f>
        <v>0</v>
      </c>
      <c r="BK49" s="23">
        <f>IFERROR((HLOOKUP($F$5, Scenarios!$C$7:$AD$42, (MATCH(BK7, Scenarios!$C$7:$C$42, FALSE)), FALSE)), 0)</f>
        <v>0</v>
      </c>
      <c r="BL49" s="23">
        <f>IFERROR((HLOOKUP($F$5, Scenarios!$C$7:$AD$42, (MATCH(BL7, Scenarios!$C$7:$C$42, FALSE)), FALSE)), 0)</f>
        <v>0</v>
      </c>
      <c r="BM49" s="23">
        <f>IFERROR((HLOOKUP($F$5, Scenarios!$C$7:$AD$42, (MATCH(BM7, Scenarios!$C$7:$C$42, FALSE)), FALSE)), 0)</f>
        <v>0</v>
      </c>
      <c r="BN49" s="23"/>
      <c r="BO49" s="23"/>
      <c r="BP49" s="23"/>
      <c r="BQ49" s="23"/>
      <c r="BR49" s="23"/>
      <c r="BS49" s="23"/>
    </row>
    <row r="50" spans="1:71" s="23" customFormat="1" x14ac:dyDescent="0.35">
      <c r="A50" s="129"/>
      <c r="B50" s="26"/>
      <c r="C50" s="103"/>
      <c r="D50" s="27"/>
    </row>
    <row r="51" spans="1:71" s="9" customFormat="1" ht="11.25" x14ac:dyDescent="0.3">
      <c r="B51" s="9" t="s">
        <v>128</v>
      </c>
      <c r="C51" s="103">
        <f>SUM(E51:BM51)</f>
        <v>-198000</v>
      </c>
      <c r="E51" s="33">
        <f t="shared" ref="E51:AJ51" si="17">-SUM(E46:E50)</f>
        <v>-198000</v>
      </c>
      <c r="F51" s="33">
        <f t="shared" si="17"/>
        <v>0</v>
      </c>
      <c r="G51" s="33">
        <f t="shared" si="17"/>
        <v>0</v>
      </c>
      <c r="H51" s="33">
        <f t="shared" si="17"/>
        <v>0</v>
      </c>
      <c r="I51" s="33">
        <f t="shared" si="17"/>
        <v>0</v>
      </c>
      <c r="J51" s="33">
        <f t="shared" si="17"/>
        <v>0</v>
      </c>
      <c r="K51" s="33">
        <f t="shared" si="17"/>
        <v>0</v>
      </c>
      <c r="L51" s="33">
        <f t="shared" si="17"/>
        <v>0</v>
      </c>
      <c r="M51" s="33">
        <f t="shared" si="17"/>
        <v>0</v>
      </c>
      <c r="N51" s="33">
        <f t="shared" si="17"/>
        <v>0</v>
      </c>
      <c r="O51" s="33">
        <f t="shared" si="17"/>
        <v>0</v>
      </c>
      <c r="P51" s="33">
        <f t="shared" si="17"/>
        <v>0</v>
      </c>
      <c r="Q51" s="33">
        <f t="shared" si="17"/>
        <v>0</v>
      </c>
      <c r="R51" s="33">
        <f t="shared" si="17"/>
        <v>0</v>
      </c>
      <c r="S51" s="33">
        <f t="shared" si="17"/>
        <v>0</v>
      </c>
      <c r="T51" s="33">
        <f t="shared" si="17"/>
        <v>0</v>
      </c>
      <c r="U51" s="33">
        <f t="shared" si="17"/>
        <v>0</v>
      </c>
      <c r="V51" s="33">
        <f t="shared" si="17"/>
        <v>0</v>
      </c>
      <c r="W51" s="33">
        <f t="shared" si="17"/>
        <v>0</v>
      </c>
      <c r="X51" s="33">
        <f t="shared" si="17"/>
        <v>0</v>
      </c>
      <c r="Y51" s="33">
        <f t="shared" si="17"/>
        <v>0</v>
      </c>
      <c r="Z51" s="33">
        <f t="shared" si="17"/>
        <v>0</v>
      </c>
      <c r="AA51" s="33">
        <f t="shared" si="17"/>
        <v>0</v>
      </c>
      <c r="AB51" s="33">
        <f t="shared" si="17"/>
        <v>0</v>
      </c>
      <c r="AC51" s="33">
        <f t="shared" si="17"/>
        <v>0</v>
      </c>
      <c r="AD51" s="33">
        <f t="shared" si="17"/>
        <v>0</v>
      </c>
      <c r="AE51" s="33">
        <f t="shared" si="17"/>
        <v>0</v>
      </c>
      <c r="AF51" s="33">
        <f t="shared" si="17"/>
        <v>0</v>
      </c>
      <c r="AG51" s="33">
        <f t="shared" si="17"/>
        <v>0</v>
      </c>
      <c r="AH51" s="33">
        <f t="shared" si="17"/>
        <v>0</v>
      </c>
      <c r="AI51" s="33">
        <f t="shared" si="17"/>
        <v>0</v>
      </c>
      <c r="AJ51" s="33">
        <f t="shared" si="17"/>
        <v>0</v>
      </c>
      <c r="AK51" s="33">
        <f t="shared" ref="AK51:BM51" si="18">-SUM(AK46:AK50)</f>
        <v>0</v>
      </c>
      <c r="AL51" s="33">
        <f t="shared" si="18"/>
        <v>0</v>
      </c>
      <c r="AM51" s="33">
        <f t="shared" si="18"/>
        <v>0</v>
      </c>
      <c r="AN51" s="33">
        <f t="shared" si="18"/>
        <v>0</v>
      </c>
      <c r="AO51" s="33">
        <f t="shared" si="18"/>
        <v>0</v>
      </c>
      <c r="AP51" s="33">
        <f t="shared" si="18"/>
        <v>0</v>
      </c>
      <c r="AQ51" s="33">
        <f t="shared" si="18"/>
        <v>0</v>
      </c>
      <c r="AR51" s="33">
        <f t="shared" si="18"/>
        <v>0</v>
      </c>
      <c r="AS51" s="33">
        <f t="shared" si="18"/>
        <v>0</v>
      </c>
      <c r="AT51" s="33">
        <f t="shared" si="18"/>
        <v>0</v>
      </c>
      <c r="AU51" s="33">
        <f t="shared" si="18"/>
        <v>0</v>
      </c>
      <c r="AV51" s="33">
        <f t="shared" si="18"/>
        <v>0</v>
      </c>
      <c r="AW51" s="33">
        <f t="shared" si="18"/>
        <v>0</v>
      </c>
      <c r="AX51" s="33">
        <f t="shared" si="18"/>
        <v>0</v>
      </c>
      <c r="AY51" s="33">
        <f t="shared" si="18"/>
        <v>0</v>
      </c>
      <c r="AZ51" s="33">
        <f t="shared" si="18"/>
        <v>0</v>
      </c>
      <c r="BA51" s="33">
        <f t="shared" si="18"/>
        <v>0</v>
      </c>
      <c r="BB51" s="33">
        <f t="shared" si="18"/>
        <v>0</v>
      </c>
      <c r="BC51" s="33">
        <f t="shared" si="18"/>
        <v>0</v>
      </c>
      <c r="BD51" s="33">
        <f t="shared" si="18"/>
        <v>0</v>
      </c>
      <c r="BE51" s="33">
        <f t="shared" si="18"/>
        <v>0</v>
      </c>
      <c r="BF51" s="33">
        <f t="shared" si="18"/>
        <v>0</v>
      </c>
      <c r="BG51" s="33">
        <f t="shared" si="18"/>
        <v>0</v>
      </c>
      <c r="BH51" s="33">
        <f t="shared" si="18"/>
        <v>0</v>
      </c>
      <c r="BI51" s="33">
        <f t="shared" si="18"/>
        <v>0</v>
      </c>
      <c r="BJ51" s="33">
        <f t="shared" si="18"/>
        <v>0</v>
      </c>
      <c r="BK51" s="33">
        <f t="shared" si="18"/>
        <v>0</v>
      </c>
      <c r="BL51" s="33">
        <f t="shared" si="18"/>
        <v>0</v>
      </c>
      <c r="BM51" s="33">
        <f t="shared" si="18"/>
        <v>0</v>
      </c>
    </row>
    <row r="52" spans="1:71" s="9" customFormat="1" ht="11.25" x14ac:dyDescent="0.3">
      <c r="C52" s="10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71" s="28" customFormat="1" x14ac:dyDescent="0.35">
      <c r="A53" s="4"/>
      <c r="B53" s="29" t="s">
        <v>129</v>
      </c>
      <c r="C53" s="108"/>
    </row>
    <row r="54" spans="1:71" x14ac:dyDescent="0.35">
      <c r="B54" s="4" t="s">
        <v>130</v>
      </c>
      <c r="C54" s="103">
        <f>SUM(E54:BM54)</f>
        <v>0</v>
      </c>
      <c r="E54" s="40">
        <v>0</v>
      </c>
    </row>
    <row r="55" spans="1:71" x14ac:dyDescent="0.35">
      <c r="B55" s="47" t="s">
        <v>131</v>
      </c>
      <c r="C55" s="109"/>
      <c r="E55" s="4">
        <f>IFERROR(HLOOKUP(B55, 'Lookups references'!$M$7:P13, MATCH('Projections - HU 2'!#REF!, 'Lookups references'!$M$7:M13, FALSE), FALSE),0)</f>
        <v>0</v>
      </c>
      <c r="F55" s="5">
        <f>E55*(1+Scenarios!$Q$32)</f>
        <v>0</v>
      </c>
      <c r="G55" s="5">
        <f>F55*(1+Scenarios!$Q$32)</f>
        <v>0</v>
      </c>
      <c r="H55" s="5">
        <f>G55*(1+Scenarios!$Q$32)</f>
        <v>0</v>
      </c>
      <c r="I55" s="5">
        <f>H55*(1+Scenarios!$Q$32)</f>
        <v>0</v>
      </c>
      <c r="J55" s="5">
        <f>I55*(1+Scenarios!$Q$32)</f>
        <v>0</v>
      </c>
      <c r="K55" s="5">
        <f>J55*(1+Scenarios!$Q$32)</f>
        <v>0</v>
      </c>
      <c r="L55" s="5">
        <f>K55*(1+Scenarios!$Q$32)</f>
        <v>0</v>
      </c>
      <c r="M55" s="5">
        <f>L55*(1+Scenarios!$Q$32)</f>
        <v>0</v>
      </c>
      <c r="N55" s="5">
        <f>M55*(1+Scenarios!$Q$32)</f>
        <v>0</v>
      </c>
      <c r="O55" s="5">
        <f>N55*(1+Scenarios!$Q$32)</f>
        <v>0</v>
      </c>
      <c r="P55" s="5">
        <f>O55*(1+Scenarios!$Q$32)</f>
        <v>0</v>
      </c>
      <c r="Q55" s="5">
        <f>P55*(1+Scenarios!$Q$32)</f>
        <v>0</v>
      </c>
      <c r="R55" s="5">
        <f>Q55*(1+Scenarios!$Q$32)</f>
        <v>0</v>
      </c>
      <c r="S55" s="5">
        <f>R55*(1+Scenarios!$Q$32)</f>
        <v>0</v>
      </c>
      <c r="T55" s="5">
        <f>S55*(1+Scenarios!$Q$32)</f>
        <v>0</v>
      </c>
      <c r="U55" s="5">
        <f>T55*(1+Scenarios!$Q$32)</f>
        <v>0</v>
      </c>
      <c r="V55" s="5">
        <f>U55*(1+Scenarios!$Q$32)</f>
        <v>0</v>
      </c>
      <c r="W55" s="5">
        <f>V55*(1+Scenarios!$Q$32)</f>
        <v>0</v>
      </c>
      <c r="X55" s="5">
        <f>W55*(1+Scenarios!$Q$32)</f>
        <v>0</v>
      </c>
      <c r="Y55" s="5">
        <f>X55*(1+Scenarios!$Q$32)</f>
        <v>0</v>
      </c>
      <c r="Z55" s="5">
        <f>Y55*(1+Scenarios!$Q$32)</f>
        <v>0</v>
      </c>
      <c r="AA55" s="5">
        <f>Z55*(1+Scenarios!$Q$32)</f>
        <v>0</v>
      </c>
      <c r="AB55" s="5">
        <f>AA55*(1+Scenarios!$Q$32)</f>
        <v>0</v>
      </c>
      <c r="AC55" s="5">
        <f>AB55*(1+Scenarios!$Q$32)</f>
        <v>0</v>
      </c>
      <c r="AD55" s="5">
        <f>AC55*(1+Scenarios!$Q$32)</f>
        <v>0</v>
      </c>
      <c r="AE55" s="5">
        <f>AD55*(1+Scenarios!$Q$32)</f>
        <v>0</v>
      </c>
      <c r="AF55" s="5">
        <f>AE55*(1+Scenarios!$Q$32)</f>
        <v>0</v>
      </c>
      <c r="AG55" s="5">
        <f>AF55*(1+Scenarios!$Q$32)</f>
        <v>0</v>
      </c>
      <c r="AH55" s="5">
        <f>AG55*(1+Scenarios!$Q$32)</f>
        <v>0</v>
      </c>
      <c r="AI55" s="5">
        <f>AH55*(1+Scenarios!$Q$32)</f>
        <v>0</v>
      </c>
      <c r="AJ55" s="5">
        <f>AI55*(1+Scenarios!$Q$32)</f>
        <v>0</v>
      </c>
      <c r="AK55" s="5">
        <f>AJ55*(1+Scenarios!$Q$32)</f>
        <v>0</v>
      </c>
      <c r="AL55" s="5">
        <f>AK55*(1+Scenarios!$Q$32)</f>
        <v>0</v>
      </c>
      <c r="AM55" s="5">
        <f>AL55*(1+Scenarios!$Q$32)</f>
        <v>0</v>
      </c>
      <c r="AN55" s="5">
        <f>AM55*(1+Scenarios!$Q$32)</f>
        <v>0</v>
      </c>
      <c r="AO55" s="5">
        <f>AN55*(1+Scenarios!$Q$32)</f>
        <v>0</v>
      </c>
      <c r="AP55" s="5">
        <f>AO55*(1+Scenarios!$Q$32)</f>
        <v>0</v>
      </c>
      <c r="AQ55" s="5">
        <f>AP55*(1+Scenarios!$Q$32)</f>
        <v>0</v>
      </c>
      <c r="AR55" s="5">
        <f>AQ55*(1+Scenarios!$Q$32)</f>
        <v>0</v>
      </c>
      <c r="AS55" s="5">
        <f>AR55*(1+Scenarios!$Q$32)</f>
        <v>0</v>
      </c>
      <c r="AT55" s="5">
        <f>AS55*(1+Scenarios!$Q$32)</f>
        <v>0</v>
      </c>
      <c r="AU55" s="5">
        <f>AT55*(1+Scenarios!$Q$32)</f>
        <v>0</v>
      </c>
      <c r="AV55" s="5">
        <f>AU55*(1+Scenarios!$Q$32)</f>
        <v>0</v>
      </c>
      <c r="AW55" s="5">
        <f>AV55*(1+Scenarios!$Q$32)</f>
        <v>0</v>
      </c>
      <c r="AX55" s="5">
        <f>AW55*(1+Scenarios!$Q$32)</f>
        <v>0</v>
      </c>
      <c r="AY55" s="5">
        <f>AX55*(1+Scenarios!$Q$32)</f>
        <v>0</v>
      </c>
      <c r="AZ55" s="5">
        <f>AY55*(1+Scenarios!$Q$32)</f>
        <v>0</v>
      </c>
      <c r="BA55" s="5">
        <f>AZ55*(1+Scenarios!$Q$32)</f>
        <v>0</v>
      </c>
      <c r="BB55" s="5">
        <f>BA55*(1+Scenarios!$Q$32)</f>
        <v>0</v>
      </c>
      <c r="BC55" s="5">
        <f>BB55*(1+Scenarios!$Q$32)</f>
        <v>0</v>
      </c>
      <c r="BD55" s="5">
        <f>BC55*(1+Scenarios!$Q$32)</f>
        <v>0</v>
      </c>
      <c r="BE55" s="5">
        <f>BD55*(1+Scenarios!$Q$32)</f>
        <v>0</v>
      </c>
      <c r="BF55" s="5">
        <f>BE55*(1+Scenarios!$Q$32)</f>
        <v>0</v>
      </c>
      <c r="BG55" s="5">
        <f>BF55*(1+Scenarios!$Q$32)</f>
        <v>0</v>
      </c>
      <c r="BH55" s="5">
        <f>BG55*(1+Scenarios!$Q$32)</f>
        <v>0</v>
      </c>
      <c r="BI55" s="5">
        <f>BH55*(1+Scenarios!$Q$32)</f>
        <v>0</v>
      </c>
      <c r="BJ55" s="5">
        <f>BI55*(1+Scenarios!$Q$32)</f>
        <v>0</v>
      </c>
      <c r="BK55" s="5">
        <f>BJ55*(1+Scenarios!$Q$32)</f>
        <v>0</v>
      </c>
      <c r="BL55" s="5">
        <f>BK55*(1+Scenarios!$Q$32)</f>
        <v>0</v>
      </c>
      <c r="BM55" s="5">
        <f>BL55*(1+Scenarios!$Q$32)</f>
        <v>0</v>
      </c>
    </row>
    <row r="56" spans="1:71" x14ac:dyDescent="0.35">
      <c r="B56" s="47" t="s">
        <v>132</v>
      </c>
      <c r="C56" s="103"/>
      <c r="E56" s="4">
        <f>IFERROR(HLOOKUP($B$56, 'Lookups references'!$M$7:P14, MATCH('Projections - HU 2'!#REF!, 'Lookups references'!$M$7:$M$14, FALSE), FALSE),0)</f>
        <v>0</v>
      </c>
      <c r="F56" s="4">
        <f>IFERROR(HLOOKUP($B$56, 'Lookups references'!$M$7:Q14, MATCH('Projections - HU 2'!#REF!, 'Lookups references'!$M$7:$M$14, FALSE), FALSE),0)</f>
        <v>0</v>
      </c>
      <c r="G56" s="4">
        <f>IFERROR(HLOOKUP($B$56, 'Lookups references'!$M$7:R14, MATCH('Projections - HU 2'!#REF!, 'Lookups references'!$M$7:$M$14, FALSE), FALSE),0)</f>
        <v>0</v>
      </c>
      <c r="H56" s="4">
        <f>IFERROR(HLOOKUP($B$56, 'Lookups references'!$M$7:S14, MATCH('Projections - HU 2'!#REF!, 'Lookups references'!$M$7:$M$14, FALSE), FALSE),0)</f>
        <v>0</v>
      </c>
      <c r="I56" s="4">
        <f>IFERROR(HLOOKUP($B$56, 'Lookups references'!$M$7:T14, MATCH('Projections - HU 2'!#REF!, 'Lookups references'!$M$7:$M$14, FALSE), FALSE),0)</f>
        <v>0</v>
      </c>
      <c r="J56" s="4">
        <f>IFERROR(HLOOKUP($B$56, 'Lookups references'!$M$7:U14, MATCH('Projections - HU 2'!#REF!, 'Lookups references'!$M$7:$M$14, FALSE), FALSE),0)</f>
        <v>0</v>
      </c>
      <c r="K56" s="4">
        <f>IFERROR(HLOOKUP($B$56, 'Lookups references'!$M$7:V14, MATCH('Projections - HU 2'!#REF!, 'Lookups references'!$M$7:$M$14, FALSE), FALSE),0)</f>
        <v>0</v>
      </c>
      <c r="L56" s="4">
        <f>IFERROR(HLOOKUP($B$56, 'Lookups references'!$M$7:W14, MATCH('Projections - HU 2'!#REF!, 'Lookups references'!$M$7:$M$14, FALSE), FALSE),0)</f>
        <v>0</v>
      </c>
      <c r="M56" s="4">
        <f>IFERROR(HLOOKUP($B$56, 'Lookups references'!$M$7:X14, MATCH('Projections - HU 2'!#REF!, 'Lookups references'!$M$7:$M$14, FALSE), FALSE),0)</f>
        <v>0</v>
      </c>
      <c r="N56" s="4">
        <f>IFERROR(HLOOKUP($B$56, 'Lookups references'!$M$7:Y14, MATCH('Projections - HU 2'!#REF!, 'Lookups references'!$M$7:$M$14, FALSE), FALSE),0)</f>
        <v>0</v>
      </c>
      <c r="O56" s="4">
        <f>IFERROR(HLOOKUP($B$56, 'Lookups references'!$M$7:Z14, MATCH('Projections - HU 2'!#REF!, 'Lookups references'!$M$7:$M$14, FALSE), FALSE),0)</f>
        <v>0</v>
      </c>
      <c r="P56" s="4">
        <f>IFERROR(HLOOKUP($B$56, 'Lookups references'!$M$7:AA14, MATCH('Projections - HU 2'!#REF!, 'Lookups references'!$M$7:$M$14, FALSE), FALSE),0)</f>
        <v>0</v>
      </c>
      <c r="Q56" s="4">
        <f>IFERROR(HLOOKUP($B$56, 'Lookups references'!$M$7:AB14, MATCH('Projections - HU 2'!#REF!, 'Lookups references'!$M$7:$M$14, FALSE), FALSE),0)</f>
        <v>0</v>
      </c>
      <c r="R56" s="4">
        <f>IFERROR(HLOOKUP($B$56, 'Lookups references'!$M$7:AC14, MATCH('Projections - HU 2'!#REF!, 'Lookups references'!$M$7:$M$14, FALSE), FALSE),0)</f>
        <v>0</v>
      </c>
      <c r="S56" s="4">
        <f>IFERROR(HLOOKUP($B$56, 'Lookups references'!$M$7:AD14, MATCH('Projections - HU 2'!#REF!, 'Lookups references'!$M$7:$M$14, FALSE), FALSE),0)</f>
        <v>0</v>
      </c>
      <c r="T56" s="4">
        <f>IFERROR(HLOOKUP($B$56, 'Lookups references'!$M$7:AE14, MATCH('Projections - HU 2'!#REF!, 'Lookups references'!$M$7:$M$14, FALSE), FALSE),0)</f>
        <v>0</v>
      </c>
      <c r="U56" s="4">
        <f>IFERROR(HLOOKUP($B$56, 'Lookups references'!$M$7:AF14, MATCH('Projections - HU 2'!#REF!, 'Lookups references'!$M$7:$M$14, FALSE), FALSE),0)</f>
        <v>0</v>
      </c>
      <c r="V56" s="4">
        <f>IFERROR(HLOOKUP($B$56, 'Lookups references'!$M$7:AG14, MATCH('Projections - HU 2'!#REF!, 'Lookups references'!$M$7:$M$14, FALSE), FALSE),0)</f>
        <v>0</v>
      </c>
      <c r="W56" s="4">
        <f>IFERROR(HLOOKUP($B$56, 'Lookups references'!$M$7:AH14, MATCH('Projections - HU 2'!#REF!, 'Lookups references'!$M$7:$M$14, FALSE), FALSE),0)</f>
        <v>0</v>
      </c>
      <c r="X56" s="4">
        <f>IFERROR(HLOOKUP($B$56, 'Lookups references'!$M$7:AI14, MATCH('Projections - HU 2'!#REF!, 'Lookups references'!$M$7:$M$14, FALSE), FALSE),0)</f>
        <v>0</v>
      </c>
      <c r="Y56" s="4">
        <f>IFERROR(HLOOKUP($B$56, 'Lookups references'!$M$7:AJ14, MATCH('Projections - HU 2'!#REF!, 'Lookups references'!$M$7:$M$14, FALSE), FALSE),0)</f>
        <v>0</v>
      </c>
      <c r="Z56" s="4">
        <f>IFERROR(HLOOKUP($B$56, 'Lookups references'!$M$7:AK14, MATCH('Projections - HU 2'!#REF!, 'Lookups references'!$M$7:$M$14, FALSE), FALSE),0)</f>
        <v>0</v>
      </c>
      <c r="AA56" s="4">
        <f>IFERROR(HLOOKUP($B$56, 'Lookups references'!$M$7:AL14, MATCH('Projections - HU 2'!#REF!, 'Lookups references'!$M$7:$M$14, FALSE), FALSE),0)</f>
        <v>0</v>
      </c>
      <c r="AB56" s="4">
        <f>IFERROR(HLOOKUP($B$56, 'Lookups references'!$M$7:AM14, MATCH('Projections - HU 2'!#REF!, 'Lookups references'!$M$7:$M$14, FALSE), FALSE),0)</f>
        <v>0</v>
      </c>
      <c r="AC56" s="4">
        <f>IFERROR(HLOOKUP($B$56, 'Lookups references'!$M$7:AN14, MATCH('Projections - HU 2'!#REF!, 'Lookups references'!$M$7:$M$14, FALSE), FALSE),0)</f>
        <v>0</v>
      </c>
      <c r="AD56" s="4">
        <f>IFERROR(HLOOKUP($B$56, 'Lookups references'!$M$7:AO14, MATCH('Projections - HU 2'!#REF!, 'Lookups references'!$M$7:$M$14, FALSE), FALSE),0)</f>
        <v>0</v>
      </c>
      <c r="AE56" s="4">
        <f>IFERROR(HLOOKUP($B$56, 'Lookups references'!$M$7:AP14, MATCH('Projections - HU 2'!#REF!, 'Lookups references'!$M$7:$M$14, FALSE), FALSE),0)</f>
        <v>0</v>
      </c>
      <c r="AF56" s="4">
        <f>IFERROR(HLOOKUP($B$56, 'Lookups references'!$M$7:AQ14, MATCH('Projections - HU 2'!#REF!, 'Lookups references'!$M$7:$M$14, FALSE), FALSE),0)</f>
        <v>0</v>
      </c>
      <c r="AG56" s="4">
        <f>IFERROR(HLOOKUP($B$56, 'Lookups references'!$M$7:AR14, MATCH('Projections - HU 2'!#REF!, 'Lookups references'!$M$7:$M$14, FALSE), FALSE),0)</f>
        <v>0</v>
      </c>
      <c r="AH56" s="4">
        <f>IFERROR(HLOOKUP($B$56, 'Lookups references'!$M$7:AS14, MATCH('Projections - HU 2'!#REF!, 'Lookups references'!$M$7:$M$14, FALSE), FALSE),0)</f>
        <v>0</v>
      </c>
      <c r="AI56" s="4">
        <f>IFERROR(HLOOKUP($B$56, 'Lookups references'!$M$7:AT14, MATCH('Projections - HU 2'!#REF!, 'Lookups references'!$M$7:$M$14, FALSE), FALSE),0)</f>
        <v>0</v>
      </c>
      <c r="AJ56" s="4">
        <f>IFERROR(HLOOKUP($B$56, 'Lookups references'!$M$7:AU14, MATCH('Projections - HU 2'!#REF!, 'Lookups references'!$M$7:$M$14, FALSE), FALSE),0)</f>
        <v>0</v>
      </c>
      <c r="AK56" s="4">
        <f>IFERROR(HLOOKUP($B$56, 'Lookups references'!$M$7:AV14, MATCH('Projections - HU 2'!#REF!, 'Lookups references'!$M$7:$M$14, FALSE), FALSE),0)</f>
        <v>0</v>
      </c>
      <c r="AL56" s="4">
        <f>IFERROR(HLOOKUP($B$56, 'Lookups references'!$M$7:AW14, MATCH('Projections - HU 2'!#REF!, 'Lookups references'!$M$7:$M$14, FALSE), FALSE),0)</f>
        <v>0</v>
      </c>
      <c r="AM56" s="4">
        <f>IFERROR(HLOOKUP($B$56, 'Lookups references'!$M$7:AX14, MATCH('Projections - HU 2'!#REF!, 'Lookups references'!$M$7:$M$14, FALSE), FALSE),0)</f>
        <v>0</v>
      </c>
      <c r="AN56" s="4">
        <f>IFERROR(HLOOKUP($B$56, 'Lookups references'!$M$7:AY14, MATCH('Projections - HU 2'!#REF!, 'Lookups references'!$M$7:$M$14, FALSE), FALSE),0)</f>
        <v>0</v>
      </c>
      <c r="AO56" s="4">
        <f>IFERROR(HLOOKUP($B$56, 'Lookups references'!$M$7:AZ14, MATCH('Projections - HU 2'!#REF!, 'Lookups references'!$M$7:$M$14, FALSE), FALSE),0)</f>
        <v>0</v>
      </c>
      <c r="AP56" s="4">
        <f>IFERROR(HLOOKUP($B$56, 'Lookups references'!$M$7:BA14, MATCH('Projections - HU 2'!#REF!, 'Lookups references'!$M$7:$M$14, FALSE), FALSE),0)</f>
        <v>0</v>
      </c>
      <c r="AQ56" s="4">
        <f>IFERROR(HLOOKUP($B$56, 'Lookups references'!$M$7:BB14, MATCH('Projections - HU 2'!#REF!, 'Lookups references'!$M$7:$M$14, FALSE), FALSE),0)</f>
        <v>0</v>
      </c>
      <c r="AR56" s="4">
        <f>IFERROR(HLOOKUP($B$56, 'Lookups references'!$M$7:BC14, MATCH('Projections - HU 2'!#REF!, 'Lookups references'!$M$7:$M$14, FALSE), FALSE),0)</f>
        <v>0</v>
      </c>
      <c r="AS56" s="4">
        <f>IFERROR(HLOOKUP($B$56, 'Lookups references'!$M$7:BD14, MATCH('Projections - HU 2'!#REF!, 'Lookups references'!$M$7:$M$14, FALSE), FALSE),0)</f>
        <v>0</v>
      </c>
      <c r="AT56" s="4">
        <f>IFERROR(HLOOKUP($B$56, 'Lookups references'!$M$7:BE14, MATCH('Projections - HU 2'!#REF!, 'Lookups references'!$M$7:$M$14, FALSE), FALSE),0)</f>
        <v>0</v>
      </c>
      <c r="AU56" s="4">
        <f>IFERROR(HLOOKUP($B$56, 'Lookups references'!$M$7:BF14, MATCH('Projections - HU 2'!#REF!, 'Lookups references'!$M$7:$M$14, FALSE), FALSE),0)</f>
        <v>0</v>
      </c>
      <c r="AV56" s="4">
        <f>IFERROR(HLOOKUP($B$56, 'Lookups references'!$M$7:BG14, MATCH('Projections - HU 2'!#REF!, 'Lookups references'!$M$7:$M$14, FALSE), FALSE),0)</f>
        <v>0</v>
      </c>
      <c r="AW56" s="4">
        <f>IFERROR(HLOOKUP($B$56, 'Lookups references'!$M$7:BH14, MATCH('Projections - HU 2'!#REF!, 'Lookups references'!$M$7:$M$14, FALSE), FALSE),0)</f>
        <v>0</v>
      </c>
      <c r="AX56" s="4">
        <f>IFERROR(HLOOKUP($B$56, 'Lookups references'!$M$7:BI14, MATCH('Projections - HU 2'!#REF!, 'Lookups references'!$M$7:$M$14, FALSE), FALSE),0)</f>
        <v>0</v>
      </c>
      <c r="AY56" s="4">
        <f>IFERROR(HLOOKUP($B$56, 'Lookups references'!$M$7:BJ14, MATCH('Projections - HU 2'!#REF!, 'Lookups references'!$M$7:$M$14, FALSE), FALSE),0)</f>
        <v>0</v>
      </c>
      <c r="AZ56" s="4">
        <f>IFERROR(HLOOKUP($B$56, 'Lookups references'!$M$7:BK14, MATCH('Projections - HU 2'!#REF!, 'Lookups references'!$M$7:$M$14, FALSE), FALSE),0)</f>
        <v>0</v>
      </c>
      <c r="BA56" s="4">
        <f>IFERROR(HLOOKUP($B$56, 'Lookups references'!$M$7:BL14, MATCH('Projections - HU 2'!#REF!, 'Lookups references'!$M$7:$M$14, FALSE), FALSE),0)</f>
        <v>0</v>
      </c>
      <c r="BB56" s="4">
        <f>IFERROR(HLOOKUP($B$56, 'Lookups references'!$M$7:BM14, MATCH('Projections - HU 2'!#REF!, 'Lookups references'!$M$7:$M$14, FALSE), FALSE),0)</f>
        <v>0</v>
      </c>
      <c r="BC56" s="4">
        <f>IFERROR(HLOOKUP($B$56, 'Lookups references'!$M$7:BN14, MATCH('Projections - HU 2'!#REF!, 'Lookups references'!$M$7:$M$14, FALSE), FALSE),0)</f>
        <v>0</v>
      </c>
      <c r="BD56" s="4">
        <f>IFERROR(HLOOKUP($B$56, 'Lookups references'!$M$7:BO14, MATCH('Projections - HU 2'!#REF!, 'Lookups references'!$M$7:$M$14, FALSE), FALSE),0)</f>
        <v>0</v>
      </c>
      <c r="BE56" s="4">
        <f>IFERROR(HLOOKUP($B$56, 'Lookups references'!$M$7:BP14, MATCH('Projections - HU 2'!#REF!, 'Lookups references'!$M$7:$M$14, FALSE), FALSE),0)</f>
        <v>0</v>
      </c>
      <c r="BF56" s="4">
        <f>IFERROR(HLOOKUP($B$56, 'Lookups references'!$M$7:BQ14, MATCH('Projections - HU 2'!#REF!, 'Lookups references'!$M$7:$M$14, FALSE), FALSE),0)</f>
        <v>0</v>
      </c>
      <c r="BG56" s="4">
        <f>IFERROR(HLOOKUP($B$56, 'Lookups references'!$M$7:BR14, MATCH('Projections - HU 2'!#REF!, 'Lookups references'!$M$7:$M$14, FALSE), FALSE),0)</f>
        <v>0</v>
      </c>
      <c r="BH56" s="4">
        <f>IFERROR(HLOOKUP($B$56, 'Lookups references'!$M$7:BS14, MATCH('Projections - HU 2'!#REF!, 'Lookups references'!$M$7:$M$14, FALSE), FALSE),0)</f>
        <v>0</v>
      </c>
      <c r="BI56" s="4">
        <f>IFERROR(HLOOKUP($B$56, 'Lookups references'!$M$7:BT14, MATCH('Projections - HU 2'!#REF!, 'Lookups references'!$M$7:$M$14, FALSE), FALSE),0)</f>
        <v>0</v>
      </c>
      <c r="BJ56" s="4">
        <f>IFERROR(HLOOKUP($B$56, 'Lookups references'!$M$7:BU14, MATCH('Projections - HU 2'!#REF!, 'Lookups references'!$M$7:$M$14, FALSE), FALSE),0)</f>
        <v>0</v>
      </c>
      <c r="BK56" s="4">
        <f>IFERROR(HLOOKUP($B$56, 'Lookups references'!$M$7:BV14, MATCH('Projections - HU 2'!#REF!, 'Lookups references'!$M$7:$M$14, FALSE), FALSE),0)</f>
        <v>0</v>
      </c>
      <c r="BL56" s="4">
        <f>IFERROR(HLOOKUP($B$56, 'Lookups references'!$M$7:BW14, MATCH('Projections - HU 2'!#REF!, 'Lookups references'!$M$7:$M$14, FALSE), FALSE),0)</f>
        <v>0</v>
      </c>
      <c r="BM56" s="4">
        <f>IFERROR(HLOOKUP($B$56, 'Lookups references'!$M$7:BX14, MATCH('Projections - HU 2'!#REF!, 'Lookups references'!$M$7:$M$14, FALSE), FALSE),0)</f>
        <v>0</v>
      </c>
    </row>
    <row r="57" spans="1:71" s="64" customFormat="1" x14ac:dyDescent="0.35">
      <c r="B57" s="65" t="s">
        <v>133</v>
      </c>
      <c r="C57" s="103">
        <f>SUM(E57:BM57)</f>
        <v>0</v>
      </c>
      <c r="E57" s="64">
        <f t="shared" ref="E57:AJ57" si="19">IF(E7&lt;E56, E55*E17*1000/100, 0)</f>
        <v>0</v>
      </c>
      <c r="F57" s="64">
        <f t="shared" si="19"/>
        <v>0</v>
      </c>
      <c r="G57" s="64">
        <f t="shared" si="19"/>
        <v>0</v>
      </c>
      <c r="H57" s="64">
        <f t="shared" si="19"/>
        <v>0</v>
      </c>
      <c r="I57" s="64">
        <f t="shared" si="19"/>
        <v>0</v>
      </c>
      <c r="J57" s="64">
        <f t="shared" si="19"/>
        <v>0</v>
      </c>
      <c r="K57" s="64">
        <f t="shared" si="19"/>
        <v>0</v>
      </c>
      <c r="L57" s="64">
        <f t="shared" si="19"/>
        <v>0</v>
      </c>
      <c r="M57" s="64">
        <f t="shared" si="19"/>
        <v>0</v>
      </c>
      <c r="N57" s="64">
        <f t="shared" si="19"/>
        <v>0</v>
      </c>
      <c r="O57" s="64">
        <f t="shared" si="19"/>
        <v>0</v>
      </c>
      <c r="P57" s="64">
        <f t="shared" si="19"/>
        <v>0</v>
      </c>
      <c r="Q57" s="64">
        <f t="shared" si="19"/>
        <v>0</v>
      </c>
      <c r="R57" s="64">
        <f t="shared" si="19"/>
        <v>0</v>
      </c>
      <c r="S57" s="64">
        <f t="shared" si="19"/>
        <v>0</v>
      </c>
      <c r="T57" s="64">
        <f t="shared" si="19"/>
        <v>0</v>
      </c>
      <c r="U57" s="64">
        <f t="shared" si="19"/>
        <v>0</v>
      </c>
      <c r="V57" s="64">
        <f t="shared" si="19"/>
        <v>0</v>
      </c>
      <c r="W57" s="64">
        <f t="shared" si="19"/>
        <v>0</v>
      </c>
      <c r="X57" s="64">
        <f t="shared" si="19"/>
        <v>0</v>
      </c>
      <c r="Y57" s="64">
        <f t="shared" si="19"/>
        <v>0</v>
      </c>
      <c r="Z57" s="64">
        <f t="shared" si="19"/>
        <v>0</v>
      </c>
      <c r="AA57" s="64">
        <f t="shared" si="19"/>
        <v>0</v>
      </c>
      <c r="AB57" s="64">
        <f t="shared" si="19"/>
        <v>0</v>
      </c>
      <c r="AC57" s="64">
        <f t="shared" si="19"/>
        <v>0</v>
      </c>
      <c r="AD57" s="64">
        <f t="shared" si="19"/>
        <v>0</v>
      </c>
      <c r="AE57" s="64">
        <f t="shared" si="19"/>
        <v>0</v>
      </c>
      <c r="AF57" s="64">
        <f t="shared" si="19"/>
        <v>0</v>
      </c>
      <c r="AG57" s="64">
        <f t="shared" si="19"/>
        <v>0</v>
      </c>
      <c r="AH57" s="64">
        <f t="shared" si="19"/>
        <v>0</v>
      </c>
      <c r="AI57" s="64">
        <f t="shared" si="19"/>
        <v>0</v>
      </c>
      <c r="AJ57" s="64">
        <f t="shared" si="19"/>
        <v>0</v>
      </c>
      <c r="AK57" s="64">
        <f t="shared" ref="AK57:BM57" si="20">IF(AK7&lt;AK56, AK55*AK17*1000/100, 0)</f>
        <v>0</v>
      </c>
      <c r="AL57" s="64">
        <f t="shared" si="20"/>
        <v>0</v>
      </c>
      <c r="AM57" s="64">
        <f t="shared" si="20"/>
        <v>0</v>
      </c>
      <c r="AN57" s="64">
        <f t="shared" si="20"/>
        <v>0</v>
      </c>
      <c r="AO57" s="64">
        <f t="shared" si="20"/>
        <v>0</v>
      </c>
      <c r="AP57" s="64">
        <f t="shared" si="20"/>
        <v>0</v>
      </c>
      <c r="AQ57" s="64">
        <f t="shared" si="20"/>
        <v>0</v>
      </c>
      <c r="AR57" s="64">
        <f t="shared" si="20"/>
        <v>0</v>
      </c>
      <c r="AS57" s="64">
        <f t="shared" si="20"/>
        <v>0</v>
      </c>
      <c r="AT57" s="64">
        <f t="shared" si="20"/>
        <v>0</v>
      </c>
      <c r="AU57" s="64">
        <f t="shared" si="20"/>
        <v>0</v>
      </c>
      <c r="AV57" s="64">
        <f t="shared" si="20"/>
        <v>0</v>
      </c>
      <c r="AW57" s="64">
        <f t="shared" si="20"/>
        <v>0</v>
      </c>
      <c r="AX57" s="64">
        <f t="shared" si="20"/>
        <v>0</v>
      </c>
      <c r="AY57" s="64">
        <f t="shared" si="20"/>
        <v>0</v>
      </c>
      <c r="AZ57" s="64">
        <f t="shared" si="20"/>
        <v>0</v>
      </c>
      <c r="BA57" s="64">
        <f t="shared" si="20"/>
        <v>0</v>
      </c>
      <c r="BB57" s="64">
        <f t="shared" si="20"/>
        <v>0</v>
      </c>
      <c r="BC57" s="64">
        <f t="shared" si="20"/>
        <v>0</v>
      </c>
      <c r="BD57" s="64">
        <f t="shared" si="20"/>
        <v>0</v>
      </c>
      <c r="BE57" s="64">
        <f t="shared" si="20"/>
        <v>0</v>
      </c>
      <c r="BF57" s="64">
        <f t="shared" si="20"/>
        <v>0</v>
      </c>
      <c r="BG57" s="64">
        <f t="shared" si="20"/>
        <v>0</v>
      </c>
      <c r="BH57" s="64">
        <f t="shared" si="20"/>
        <v>0</v>
      </c>
      <c r="BI57" s="64">
        <f t="shared" si="20"/>
        <v>0</v>
      </c>
      <c r="BJ57" s="64">
        <f t="shared" si="20"/>
        <v>0</v>
      </c>
      <c r="BK57" s="64">
        <f t="shared" si="20"/>
        <v>0</v>
      </c>
      <c r="BL57" s="64">
        <f t="shared" si="20"/>
        <v>0</v>
      </c>
      <c r="BM57" s="64">
        <f t="shared" si="20"/>
        <v>0</v>
      </c>
    </row>
    <row r="58" spans="1:71" x14ac:dyDescent="0.35">
      <c r="C58" s="109"/>
    </row>
    <row r="59" spans="1:71" x14ac:dyDescent="0.35">
      <c r="B59" s="5"/>
      <c r="C59" s="107"/>
      <c r="D59" s="5"/>
      <c r="E59" s="5"/>
      <c r="F59" s="5"/>
      <c r="G59" s="5"/>
      <c r="H59" s="5"/>
      <c r="I59" s="5"/>
    </row>
    <row r="60" spans="1:71" x14ac:dyDescent="0.35">
      <c r="C60" s="109"/>
    </row>
  </sheetData>
  <mergeCells count="1">
    <mergeCell ref="F5:H5"/>
  </mergeCells>
  <conditionalFormatting sqref="F34:BN34">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D628AD5F-3BA7-4578-9A9D-BF2960C3FD59}">
          <x14:formula1>
            <xm:f>Scenarios!#REF!</xm:f>
          </x14:formula1>
          <xm:sqref>F5:H5</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18239-0305-4C2F-96DE-3A86C8BD176B}">
  <sheetPr codeName="Sheet24">
    <tabColor theme="0" tint="-0.249977111117893"/>
  </sheetPr>
  <dimension ref="A4:BS60"/>
  <sheetViews>
    <sheetView topLeftCell="A7" zoomScale="85" zoomScaleNormal="85" workbookViewId="0">
      <selection activeCell="H47" sqref="H47"/>
    </sheetView>
  </sheetViews>
  <sheetFormatPr defaultColWidth="8.6875" defaultRowHeight="12" x14ac:dyDescent="0.35"/>
  <cols>
    <col min="1" max="1" width="10.625" style="4" customWidth="1"/>
    <col min="2" max="2" width="38.87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149</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-122439</v>
      </c>
      <c r="E10" s="24">
        <f>IFERROR(E36+E43+E51+E54, 0)</f>
        <v>-272499</v>
      </c>
      <c r="F10" s="24">
        <f t="shared" ref="F10:AK10" si="4">IFERROR(F36+F43+F51, 0)</f>
        <v>2501</v>
      </c>
      <c r="G10" s="24">
        <f t="shared" si="4"/>
        <v>2501</v>
      </c>
      <c r="H10" s="24">
        <f t="shared" si="4"/>
        <v>2501</v>
      </c>
      <c r="I10" s="24">
        <f t="shared" si="4"/>
        <v>2501</v>
      </c>
      <c r="J10" s="24">
        <f t="shared" si="4"/>
        <v>2501</v>
      </c>
      <c r="K10" s="24">
        <f t="shared" si="4"/>
        <v>2501</v>
      </c>
      <c r="L10" s="24">
        <f t="shared" si="4"/>
        <v>2501</v>
      </c>
      <c r="M10" s="24">
        <f t="shared" si="4"/>
        <v>2501</v>
      </c>
      <c r="N10" s="24">
        <f t="shared" si="4"/>
        <v>2501</v>
      </c>
      <c r="O10" s="24">
        <f t="shared" si="4"/>
        <v>2501</v>
      </c>
      <c r="P10" s="24">
        <f t="shared" si="4"/>
        <v>2501</v>
      </c>
      <c r="Q10" s="24">
        <f t="shared" si="4"/>
        <v>2501</v>
      </c>
      <c r="R10" s="24">
        <f t="shared" si="4"/>
        <v>2501</v>
      </c>
      <c r="S10" s="24">
        <f t="shared" si="4"/>
        <v>2501</v>
      </c>
      <c r="T10" s="24">
        <f t="shared" si="4"/>
        <v>2501</v>
      </c>
      <c r="U10" s="24">
        <f t="shared" si="4"/>
        <v>2501</v>
      </c>
      <c r="V10" s="24">
        <f t="shared" si="4"/>
        <v>2501</v>
      </c>
      <c r="W10" s="24">
        <f t="shared" si="4"/>
        <v>2501</v>
      </c>
      <c r="X10" s="24">
        <f t="shared" si="4"/>
        <v>2501</v>
      </c>
      <c r="Y10" s="24">
        <f t="shared" si="4"/>
        <v>2501</v>
      </c>
      <c r="Z10" s="24">
        <f t="shared" si="4"/>
        <v>2501</v>
      </c>
      <c r="AA10" s="24">
        <f t="shared" si="4"/>
        <v>2501</v>
      </c>
      <c r="AB10" s="24">
        <f t="shared" si="4"/>
        <v>2501</v>
      </c>
      <c r="AC10" s="24">
        <f t="shared" si="4"/>
        <v>2501</v>
      </c>
      <c r="AD10" s="24">
        <f t="shared" si="4"/>
        <v>2501</v>
      </c>
      <c r="AE10" s="24">
        <f t="shared" si="4"/>
        <v>2501</v>
      </c>
      <c r="AF10" s="24">
        <f t="shared" si="4"/>
        <v>2501</v>
      </c>
      <c r="AG10" s="24">
        <f t="shared" si="4"/>
        <v>2501</v>
      </c>
      <c r="AH10" s="24">
        <f t="shared" si="4"/>
        <v>2501</v>
      </c>
      <c r="AI10" s="24">
        <f t="shared" si="4"/>
        <v>2501</v>
      </c>
      <c r="AJ10" s="24">
        <f t="shared" si="4"/>
        <v>2501</v>
      </c>
      <c r="AK10" s="24">
        <f t="shared" si="4"/>
        <v>2501</v>
      </c>
      <c r="AL10" s="24">
        <f t="shared" ref="AL10:BM10" si="5">IFERROR(AL36+AL43+AL51, 0)</f>
        <v>2501</v>
      </c>
      <c r="AM10" s="24">
        <f t="shared" si="5"/>
        <v>2501</v>
      </c>
      <c r="AN10" s="24">
        <f t="shared" si="5"/>
        <v>2501</v>
      </c>
      <c r="AO10" s="24">
        <f t="shared" si="5"/>
        <v>2501</v>
      </c>
      <c r="AP10" s="24">
        <f t="shared" si="5"/>
        <v>2501</v>
      </c>
      <c r="AQ10" s="24">
        <f t="shared" si="5"/>
        <v>2501</v>
      </c>
      <c r="AR10" s="24">
        <f t="shared" si="5"/>
        <v>2501</v>
      </c>
      <c r="AS10" s="24">
        <f t="shared" si="5"/>
        <v>2501</v>
      </c>
      <c r="AT10" s="24">
        <f t="shared" si="5"/>
        <v>2501</v>
      </c>
      <c r="AU10" s="24">
        <f t="shared" si="5"/>
        <v>2501</v>
      </c>
      <c r="AV10" s="24">
        <f t="shared" si="5"/>
        <v>2501</v>
      </c>
      <c r="AW10" s="24">
        <f t="shared" si="5"/>
        <v>2501</v>
      </c>
      <c r="AX10" s="24">
        <f t="shared" si="5"/>
        <v>2501</v>
      </c>
      <c r="AY10" s="24">
        <f t="shared" si="5"/>
        <v>2501</v>
      </c>
      <c r="AZ10" s="24">
        <f t="shared" si="5"/>
        <v>2501</v>
      </c>
      <c r="BA10" s="24">
        <f t="shared" si="5"/>
        <v>2501</v>
      </c>
      <c r="BB10" s="24">
        <f t="shared" si="5"/>
        <v>2501</v>
      </c>
      <c r="BC10" s="24">
        <f t="shared" si="5"/>
        <v>2501</v>
      </c>
      <c r="BD10" s="24">
        <f t="shared" si="5"/>
        <v>2501</v>
      </c>
      <c r="BE10" s="24">
        <f t="shared" si="5"/>
        <v>2501</v>
      </c>
      <c r="BF10" s="24">
        <f t="shared" si="5"/>
        <v>2501</v>
      </c>
      <c r="BG10" s="24">
        <f t="shared" si="5"/>
        <v>2501</v>
      </c>
      <c r="BH10" s="24">
        <f t="shared" si="5"/>
        <v>2501</v>
      </c>
      <c r="BI10" s="24">
        <f t="shared" si="5"/>
        <v>2501</v>
      </c>
      <c r="BJ10" s="24">
        <f t="shared" si="5"/>
        <v>2501</v>
      </c>
      <c r="BK10" s="24">
        <f t="shared" si="5"/>
        <v>2501</v>
      </c>
      <c r="BL10" s="24">
        <f t="shared" si="5"/>
        <v>2501</v>
      </c>
      <c r="BM10" s="24">
        <f t="shared" si="5"/>
        <v>2501</v>
      </c>
    </row>
    <row r="11" spans="1:71" s="125" customFormat="1" x14ac:dyDescent="0.35">
      <c r="A11" s="22"/>
      <c r="B11" s="125" t="s">
        <v>93</v>
      </c>
      <c r="C11" s="126"/>
      <c r="E11" s="123">
        <f>IFERROR(E10+C11, 0)</f>
        <v>-272499</v>
      </c>
      <c r="F11" s="123">
        <f>IFERROR(F10+E11, 0)</f>
        <v>-269998</v>
      </c>
      <c r="G11" s="123">
        <f>IFERROR(G10+F11, 0)</f>
        <v>-267497</v>
      </c>
      <c r="H11" s="123">
        <f>IFERROR(H10+G11, 0)</f>
        <v>-264996</v>
      </c>
      <c r="I11" s="123">
        <f t="shared" ref="I11:BM11" si="6">IFERROR(I10+H11, 0)</f>
        <v>-262495</v>
      </c>
      <c r="J11" s="123">
        <f t="shared" si="6"/>
        <v>-259994</v>
      </c>
      <c r="K11" s="123">
        <f t="shared" si="6"/>
        <v>-257493</v>
      </c>
      <c r="L11" s="123">
        <f t="shared" si="6"/>
        <v>-254992</v>
      </c>
      <c r="M11" s="123">
        <f t="shared" si="6"/>
        <v>-252491</v>
      </c>
      <c r="N11" s="123">
        <f t="shared" si="6"/>
        <v>-249990</v>
      </c>
      <c r="O11" s="123">
        <f t="shared" si="6"/>
        <v>-247489</v>
      </c>
      <c r="P11" s="123">
        <f t="shared" si="6"/>
        <v>-244988</v>
      </c>
      <c r="Q11" s="123">
        <f t="shared" si="6"/>
        <v>-242487</v>
      </c>
      <c r="R11" s="123">
        <f t="shared" si="6"/>
        <v>-239986</v>
      </c>
      <c r="S11" s="123">
        <f t="shared" si="6"/>
        <v>-237485</v>
      </c>
      <c r="T11" s="123">
        <f t="shared" si="6"/>
        <v>-234984</v>
      </c>
      <c r="U11" s="123">
        <f t="shared" si="6"/>
        <v>-232483</v>
      </c>
      <c r="V11" s="123">
        <f t="shared" si="6"/>
        <v>-229982</v>
      </c>
      <c r="W11" s="123">
        <f t="shared" si="6"/>
        <v>-227481</v>
      </c>
      <c r="X11" s="123">
        <f t="shared" si="6"/>
        <v>-224980</v>
      </c>
      <c r="Y11" s="123">
        <f t="shared" si="6"/>
        <v>-222479</v>
      </c>
      <c r="Z11" s="123">
        <f t="shared" si="6"/>
        <v>-219978</v>
      </c>
      <c r="AA11" s="123">
        <f t="shared" si="6"/>
        <v>-217477</v>
      </c>
      <c r="AB11" s="123">
        <f t="shared" si="6"/>
        <v>-214976</v>
      </c>
      <c r="AC11" s="123">
        <f t="shared" si="6"/>
        <v>-212475</v>
      </c>
      <c r="AD11" s="123">
        <f t="shared" si="6"/>
        <v>-209974</v>
      </c>
      <c r="AE11" s="123">
        <f t="shared" si="6"/>
        <v>-207473</v>
      </c>
      <c r="AF11" s="123">
        <f t="shared" si="6"/>
        <v>-204972</v>
      </c>
      <c r="AG11" s="123">
        <f t="shared" si="6"/>
        <v>-202471</v>
      </c>
      <c r="AH11" s="123">
        <f t="shared" si="6"/>
        <v>-199970</v>
      </c>
      <c r="AI11" s="123">
        <f t="shared" si="6"/>
        <v>-197469</v>
      </c>
      <c r="AJ11" s="123">
        <f t="shared" si="6"/>
        <v>-194968</v>
      </c>
      <c r="AK11" s="123">
        <f t="shared" si="6"/>
        <v>-192467</v>
      </c>
      <c r="AL11" s="123">
        <f t="shared" si="6"/>
        <v>-189966</v>
      </c>
      <c r="AM11" s="123">
        <f t="shared" si="6"/>
        <v>-187465</v>
      </c>
      <c r="AN11" s="123">
        <f t="shared" si="6"/>
        <v>-184964</v>
      </c>
      <c r="AO11" s="123">
        <f t="shared" si="6"/>
        <v>-182463</v>
      </c>
      <c r="AP11" s="123">
        <f t="shared" si="6"/>
        <v>-179962</v>
      </c>
      <c r="AQ11" s="123">
        <f t="shared" si="6"/>
        <v>-177461</v>
      </c>
      <c r="AR11" s="123">
        <f t="shared" si="6"/>
        <v>-174960</v>
      </c>
      <c r="AS11" s="123">
        <f t="shared" si="6"/>
        <v>-172459</v>
      </c>
      <c r="AT11" s="123">
        <f t="shared" si="6"/>
        <v>-169958</v>
      </c>
      <c r="AU11" s="123">
        <f t="shared" si="6"/>
        <v>-167457</v>
      </c>
      <c r="AV11" s="123">
        <f t="shared" si="6"/>
        <v>-164956</v>
      </c>
      <c r="AW11" s="123">
        <f t="shared" si="6"/>
        <v>-162455</v>
      </c>
      <c r="AX11" s="123">
        <f t="shared" si="6"/>
        <v>-159954</v>
      </c>
      <c r="AY11" s="123">
        <f t="shared" si="6"/>
        <v>-157453</v>
      </c>
      <c r="AZ11" s="123">
        <f t="shared" si="6"/>
        <v>-154952</v>
      </c>
      <c r="BA11" s="123">
        <f t="shared" si="6"/>
        <v>-152451</v>
      </c>
      <c r="BB11" s="123">
        <f t="shared" si="6"/>
        <v>-149950</v>
      </c>
      <c r="BC11" s="123">
        <f t="shared" si="6"/>
        <v>-147449</v>
      </c>
      <c r="BD11" s="123">
        <f t="shared" si="6"/>
        <v>-144948</v>
      </c>
      <c r="BE11" s="123">
        <f t="shared" si="6"/>
        <v>-142447</v>
      </c>
      <c r="BF11" s="123">
        <f t="shared" si="6"/>
        <v>-139946</v>
      </c>
      <c r="BG11" s="123">
        <f t="shared" si="6"/>
        <v>-137445</v>
      </c>
      <c r="BH11" s="123">
        <f t="shared" si="6"/>
        <v>-134944</v>
      </c>
      <c r="BI11" s="123">
        <f t="shared" si="6"/>
        <v>-132443</v>
      </c>
      <c r="BJ11" s="123">
        <f t="shared" si="6"/>
        <v>-129942</v>
      </c>
      <c r="BK11" s="123">
        <f t="shared" si="6"/>
        <v>-127441</v>
      </c>
      <c r="BL11" s="123">
        <f t="shared" si="6"/>
        <v>-124940</v>
      </c>
      <c r="BM11" s="123">
        <f t="shared" si="6"/>
        <v>-122439</v>
      </c>
      <c r="BN11" s="123"/>
      <c r="BO11" s="123"/>
      <c r="BP11" s="123"/>
      <c r="BQ11" s="123"/>
      <c r="BR11" s="123"/>
      <c r="BS11" s="123"/>
    </row>
    <row r="12" spans="1:71" s="41" customFormat="1" x14ac:dyDescent="0.35">
      <c r="B12" s="41" t="s">
        <v>94</v>
      </c>
      <c r="C12" s="104">
        <f>SUM(E12:BM12)</f>
        <v>-9.6120586873955816</v>
      </c>
      <c r="F12" s="42">
        <f>IRR(E10:F10,0)</f>
        <v>-0.99082198466783367</v>
      </c>
      <c r="G12" s="42">
        <f>IRR(E10:G10,0)</f>
        <v>-0.89949918741123946</v>
      </c>
      <c r="H12" s="42">
        <f>IRR(E10:H10,0)</f>
        <v>-0.7727364167384092</v>
      </c>
      <c r="I12" s="42">
        <f>IRR(E10:I10,0)</f>
        <v>-0.65745693901907742</v>
      </c>
      <c r="J12" s="42">
        <f>IRR(E10:J10,0)</f>
        <v>-0.56233177122666145</v>
      </c>
      <c r="K12" s="42">
        <f>IRR(E10:K10,0)</f>
        <v>-0.48547279523803799</v>
      </c>
      <c r="L12" s="42">
        <f>IRR(E10:L10,0)</f>
        <v>-0.42326834296298677</v>
      </c>
      <c r="M12" s="42">
        <f>IRR(E10:M10,0)</f>
        <v>-0.3724677655010753</v>
      </c>
      <c r="N12" s="42">
        <f>IRR(E10:N10,0)</f>
        <v>-0.33051620552508287</v>
      </c>
      <c r="O12" s="42">
        <f>IRR(E10:O10,0)</f>
        <v>-0.29547938677025354</v>
      </c>
      <c r="P12" s="42">
        <f>IRR(E10:P10,0)</f>
        <v>-0.26590295571167477</v>
      </c>
      <c r="Q12" s="42">
        <f>IRR(E10:Q10,0)</f>
        <v>-0.24068830696790189</v>
      </c>
      <c r="R12" s="42">
        <f>IRR(E10:R10,0)</f>
        <v>-0.21899783310701959</v>
      </c>
      <c r="S12" s="42">
        <f>IRR(E10:S10,0)</f>
        <v>-0.20018587065693016</v>
      </c>
      <c r="T12" s="42">
        <f>IRR(E10:T10,0)</f>
        <v>-0.18374902825788308</v>
      </c>
      <c r="U12" s="42">
        <f>IRR(E10:U10,0)</f>
        <v>-0.16929044357889189</v>
      </c>
      <c r="V12" s="42">
        <f>IRR(E10:V10,0)</f>
        <v>-0.15649389739751662</v>
      </c>
      <c r="W12" s="42">
        <f>IRR(E10:W10,0)</f>
        <v>-0.14510489352740119</v>
      </c>
      <c r="X12" s="42">
        <f>IRR(E10:X10,0)</f>
        <v>-0.13491668643076959</v>
      </c>
      <c r="Y12" s="42">
        <f>IRR(E10:Y10,0)</f>
        <v>-0.12575985201332218</v>
      </c>
      <c r="Z12" s="42">
        <f>IRR(E10:Z10,0)</f>
        <v>-0.11749442040166325</v>
      </c>
      <c r="AA12" s="42">
        <f>IRR(E10:AA10,0)</f>
        <v>-0.11000388023516006</v>
      </c>
      <c r="AB12" s="42">
        <f>IRR(E10:AB10,0)</f>
        <v>-0.10319056422767137</v>
      </c>
      <c r="AC12" s="42">
        <f>IRR(E10:AC10,0)</f>
        <v>-9.6972064524793566E-2</v>
      </c>
      <c r="AD12" s="42">
        <f>IRR(E10:AD10,0)</f>
        <v>-9.1278423357985417E-2</v>
      </c>
      <c r="AE12" s="42">
        <f>IRR(E10:AE10,0)</f>
        <v>-8.6049912886646429E-2</v>
      </c>
      <c r="AF12" s="42">
        <f>IRR(E10:AF10,0)</f>
        <v>-8.1235266813908913E-2</v>
      </c>
      <c r="AG12" s="42">
        <f>IRR(E10:AG10,0)</f>
        <v>-7.679026136560041E-2</v>
      </c>
      <c r="AH12" s="42">
        <f>IRR(E10:AH10,0)</f>
        <v>-7.2676568622942805E-2</v>
      </c>
      <c r="AI12" s="111">
        <f>IRR(E10:AI10,1000)</f>
        <v>-6.8860823803043036E-2</v>
      </c>
      <c r="AJ12" s="111">
        <f>IRR(E10:AJ10,0)</f>
        <v>-6.5313861827439368E-2</v>
      </c>
      <c r="AK12" s="111">
        <f>IRR(E10:AK10,0)</f>
        <v>-6.2010088763495452E-2</v>
      </c>
      <c r="AL12" s="111">
        <f>IRR(E10:AL10,0)</f>
        <v>-5.8926961421000845E-2</v>
      </c>
      <c r="AM12" s="111">
        <f>IRR(E10:AM10,0)</f>
        <v>-5.6044554215711084E-2</v>
      </c>
      <c r="AN12" s="42">
        <f>IRR(E10:AN10,0)</f>
        <v>-5.3345196859289956E-2</v>
      </c>
      <c r="AO12" s="42">
        <f>IRR(E10:AO10,0)</f>
        <v>-5.0813169853136331E-2</v>
      </c>
      <c r="AP12" s="42">
        <f>IRR(E10:AP10,0)</f>
        <v>-4.843444740799896E-2</v>
      </c>
      <c r="AQ12" s="42">
        <f>IRR(E10:AQ10,0)</f>
        <v>-4.6196479471029561E-2</v>
      </c>
      <c r="AR12" s="42">
        <f>IRR(E10:AR10,0)</f>
        <v>-4.4088006155757919E-2</v>
      </c>
      <c r="AS12" s="42">
        <f>IRR(E10:AS10,0)</f>
        <v>-4.2098899142877122E-2</v>
      </c>
      <c r="AT12" s="42">
        <f>IRR(E10:AT10,0)</f>
        <v>-4.0220025628472822E-2</v>
      </c>
      <c r="AU12" s="42">
        <f>IRR(E10:AU10,0)</f>
        <v>-3.8443131200322167E-2</v>
      </c>
      <c r="AV12" s="42">
        <f>IRR(E10:AV10,0)</f>
        <v>-3.6760738667396486E-2</v>
      </c>
      <c r="AW12" s="42">
        <f>IRR(E10:AW10,0)</f>
        <v>-3.5166060386329079E-2</v>
      </c>
      <c r="AX12" s="42">
        <f>IRR(E10:AX10,0)</f>
        <v>-3.3652922048611367E-2</v>
      </c>
      <c r="AY12" s="42">
        <f>IRR(E10:AY10,0)</f>
        <v>-3.2215696233452551E-2</v>
      </c>
      <c r="AZ12" s="42">
        <f>IRR(E10:AZ10,0)</f>
        <v>-3.0849244309863133E-2</v>
      </c>
      <c r="BA12" s="42">
        <f>IRR(E10:BA10,0)</f>
        <v>-2.9548865499927746E-2</v>
      </c>
      <c r="BB12" s="42">
        <f>IRR(E10:BB10,0)</f>
        <v>-2.8310252103351807E-2</v>
      </c>
      <c r="BC12" s="42">
        <f>IRR(E10:BC10,0)</f>
        <v>-2.7129450038447134E-2</v>
      </c>
      <c r="BD12" s="42">
        <f>IRR(E10:BD10,0)</f>
        <v>-2.6002823984182521E-2</v>
      </c>
      <c r="BE12" s="42">
        <f>IRR(E10:BE10,0)</f>
        <v>-2.4927026514560469E-2</v>
      </c>
      <c r="BF12" s="42">
        <f>IRR(E10:BF10,0)</f>
        <v>-2.3898970706688005E-2</v>
      </c>
      <c r="BG12" s="42">
        <f>IRR(E10:BG10,0)</f>
        <v>-2.2915805778833342E-2</v>
      </c>
      <c r="BH12" s="42">
        <f>IRR(E10:BH10,0)</f>
        <v>-2.1974895377972037E-2</v>
      </c>
      <c r="BI12" s="42">
        <f>IRR(E10:BI10,0)</f>
        <v>-2.1073798189602977E-2</v>
      </c>
      <c r="BJ12" s="42">
        <f>IRR(E10:BJ10,0)</f>
        <v>-2.0210250587700429E-2</v>
      </c>
      <c r="BK12" s="42">
        <f>IRR(E10:BK10,0)</f>
        <v>-1.9382151080903021E-2</v>
      </c>
      <c r="BL12" s="42">
        <f>IRR(E10:BL10,0)</f>
        <v>-1.8587546343589945E-2</v>
      </c>
      <c r="BM12" s="42">
        <f>IRR(E10:BM10,0)</f>
        <v>-1.7824618648255242E-2</v>
      </c>
      <c r="BN12" s="42"/>
      <c r="BO12" s="42"/>
      <c r="BP12" s="42"/>
      <c r="BQ12" s="42"/>
      <c r="BR12" s="42"/>
      <c r="BS12" s="42"/>
    </row>
    <row r="13" spans="1:71" s="23" customFormat="1" x14ac:dyDescent="0.35">
      <c r="A13" s="129"/>
      <c r="B13" s="23" t="s">
        <v>95</v>
      </c>
      <c r="C13" s="103">
        <f>SUM(E13:BM13)</f>
        <v>-11773110</v>
      </c>
      <c r="F13" s="23">
        <f>NPV(Scenarios!$Q$33, $E$10:F10)</f>
        <v>-269998</v>
      </c>
      <c r="G13" s="23">
        <f>NPV(Scenarios!$Q$33, $E$10:G10)</f>
        <v>-267497</v>
      </c>
      <c r="H13" s="23">
        <f>NPV(Scenarios!$Q$33, $E$10:H10)</f>
        <v>-264996</v>
      </c>
      <c r="I13" s="23">
        <f>NPV(Scenarios!$Q$33, $E$10:I10)</f>
        <v>-262495</v>
      </c>
      <c r="J13" s="23">
        <f>NPV(Scenarios!$Q$33, $E$10:J10)</f>
        <v>-259994</v>
      </c>
      <c r="K13" s="23">
        <f>NPV(Scenarios!$Q$33, $E$10:K10)</f>
        <v>-257493</v>
      </c>
      <c r="L13" s="23">
        <f>NPV(Scenarios!$Q$33, $E$10:L10)</f>
        <v>-254992</v>
      </c>
      <c r="M13" s="23">
        <f>NPV(Scenarios!$Q$33, $E$10:M10)</f>
        <v>-252491</v>
      </c>
      <c r="N13" s="23">
        <f>NPV(Scenarios!$Q$33, $E$10:N10)</f>
        <v>-249990</v>
      </c>
      <c r="O13" s="23">
        <f>NPV(Scenarios!$Q$33, $E$10:O10)</f>
        <v>-247489</v>
      </c>
      <c r="P13" s="23">
        <f>NPV(Scenarios!$Q$33, $E$10:P10)</f>
        <v>-244988</v>
      </c>
      <c r="Q13" s="23">
        <f>NPV(Scenarios!$Q$33, $E$10:Q10)</f>
        <v>-242487</v>
      </c>
      <c r="R13" s="23">
        <f>NPV(Scenarios!$Q$33, $E$10:R10)</f>
        <v>-239986</v>
      </c>
      <c r="S13" s="23">
        <f>NPV(Scenarios!$Q$33, $E$10:S10)</f>
        <v>-237485</v>
      </c>
      <c r="T13" s="23">
        <f>NPV(Scenarios!$Q$33, $E$10:T10)</f>
        <v>-234984</v>
      </c>
      <c r="U13" s="23">
        <f>NPV(Scenarios!$Q$33, $E$10:U10)</f>
        <v>-232483</v>
      </c>
      <c r="V13" s="23">
        <f>NPV(Scenarios!$Q$33, $E$10:V10)</f>
        <v>-229982</v>
      </c>
      <c r="W13" s="23">
        <f>NPV(Scenarios!$Q$33, $E$10:W10)</f>
        <v>-227481</v>
      </c>
      <c r="X13" s="23">
        <f>NPV(Scenarios!$Q$33, $E$10:X10)</f>
        <v>-224980</v>
      </c>
      <c r="Y13" s="23">
        <f>NPV(Scenarios!$Q$33, $E$10:Y10)</f>
        <v>-222479</v>
      </c>
      <c r="Z13" s="23">
        <f>NPV(Scenarios!$Q$33, $E$10:Z10)</f>
        <v>-219978</v>
      </c>
      <c r="AA13" s="23">
        <f>NPV(Scenarios!$Q$33, $E$10:AA10)</f>
        <v>-217477</v>
      </c>
      <c r="AB13" s="23">
        <f>NPV(Scenarios!$Q$33, $E$10:AB10)</f>
        <v>-214976</v>
      </c>
      <c r="AC13" s="23">
        <f>NPV(Scenarios!$Q$33, $E$10:AC10)</f>
        <v>-212475</v>
      </c>
      <c r="AD13" s="23">
        <f>NPV(Scenarios!$Q$33, $E$10:AD10)</f>
        <v>-209974</v>
      </c>
      <c r="AE13" s="23">
        <f>NPV(Scenarios!$Q$33, $E$10:AE10)</f>
        <v>-207473</v>
      </c>
      <c r="AF13" s="23">
        <f>NPV(Scenarios!$Q$33, $E$10:AF10)</f>
        <v>-204972</v>
      </c>
      <c r="AG13" s="23">
        <f>NPV(Scenarios!$Q$33, $E$10:AG10)</f>
        <v>-202471</v>
      </c>
      <c r="AH13" s="23">
        <f>NPV(Scenarios!$Q$33, $E$10:AH10)</f>
        <v>-199970</v>
      </c>
      <c r="AI13" s="23">
        <f>NPV(Scenarios!$Q$33, $E$10:AI10)</f>
        <v>-197469</v>
      </c>
      <c r="AJ13" s="23">
        <f>NPV(Scenarios!$Q$33, $E$10:AJ10)</f>
        <v>-194968</v>
      </c>
      <c r="AK13" s="23">
        <f>NPV(Scenarios!$Q$33, $E$10:AK10)</f>
        <v>-192467</v>
      </c>
      <c r="AL13" s="23">
        <f>NPV(Scenarios!$Q$33, $E$10:AL10)</f>
        <v>-189966</v>
      </c>
      <c r="AM13" s="23">
        <f>NPV(Scenarios!$Q$33, $E$10:AM10)</f>
        <v>-187465</v>
      </c>
      <c r="AN13" s="23">
        <f>NPV(Scenarios!$Q$33, $E$10:AN10)</f>
        <v>-184964</v>
      </c>
      <c r="AO13" s="23">
        <f>NPV(Scenarios!$Q$33, $E$10:AO10)</f>
        <v>-182463</v>
      </c>
      <c r="AP13" s="23">
        <f>NPV(Scenarios!$Q$33, $E$10:AP10)</f>
        <v>-179962</v>
      </c>
      <c r="AQ13" s="23">
        <f>NPV(Scenarios!$Q$33, $E$10:AQ10)</f>
        <v>-177461</v>
      </c>
      <c r="AR13" s="23">
        <f>NPV(Scenarios!$Q$33, $E$10:AR10)</f>
        <v>-174960</v>
      </c>
      <c r="AS13" s="23">
        <f>NPV(Scenarios!$Q$33, $E$10:AS10)</f>
        <v>-172459</v>
      </c>
      <c r="AT13" s="23">
        <f>NPV(Scenarios!$Q$33, $E$10:AT10)</f>
        <v>-169958</v>
      </c>
      <c r="AU13" s="23">
        <f>NPV(Scenarios!$Q$33, $E$10:AU10)</f>
        <v>-167457</v>
      </c>
      <c r="AV13" s="23">
        <f>NPV(Scenarios!$Q$33, $E$10:AV10)</f>
        <v>-164956</v>
      </c>
      <c r="AW13" s="23">
        <f>NPV(Scenarios!$Q$33, $E$10:AW10)</f>
        <v>-162455</v>
      </c>
      <c r="AX13" s="23">
        <f>NPV(Scenarios!$Q$33, $E$10:AX10)</f>
        <v>-159954</v>
      </c>
      <c r="AY13" s="23">
        <f>NPV(Scenarios!$Q$33, $E$10:AY10)</f>
        <v>-157453</v>
      </c>
      <c r="AZ13" s="23">
        <f>NPV(Scenarios!$Q$33, $E$10:AZ10)</f>
        <v>-154952</v>
      </c>
      <c r="BA13" s="23">
        <f>NPV(Scenarios!$Q$33, $E$10:BA10)</f>
        <v>-152451</v>
      </c>
      <c r="BB13" s="23">
        <f>NPV(Scenarios!$Q$33, $E$10:BB10)</f>
        <v>-149950</v>
      </c>
      <c r="BC13" s="23">
        <f>NPV(Scenarios!$Q$33, $E$10:BC10)</f>
        <v>-147449</v>
      </c>
      <c r="BD13" s="23">
        <f>NPV(Scenarios!$Q$33, $E$10:BD10)</f>
        <v>-144948</v>
      </c>
      <c r="BE13" s="23">
        <f>NPV(Scenarios!$Q$33, $E$10:BE10)</f>
        <v>-142447</v>
      </c>
      <c r="BF13" s="23">
        <f>NPV(Scenarios!$Q$33, $E$10:BF10)</f>
        <v>-139946</v>
      </c>
      <c r="BG13" s="23">
        <f>NPV(Scenarios!$Q$33, $E$10:BG10)</f>
        <v>-137445</v>
      </c>
      <c r="BH13" s="23">
        <f>NPV(Scenarios!$Q$33, $E$10:BH10)</f>
        <v>-134944</v>
      </c>
      <c r="BI13" s="23">
        <f>NPV(Scenarios!$Q$33, $E$10:BI10)</f>
        <v>-132443</v>
      </c>
      <c r="BJ13" s="23">
        <f>NPV(Scenarios!$Q$33, $E$10:BJ10)</f>
        <v>-129942</v>
      </c>
      <c r="BK13" s="23">
        <f>NPV(Scenarios!$Q$33, $E$10:BK10)</f>
        <v>-127441</v>
      </c>
      <c r="BL13" s="23">
        <f>NPV(Scenarios!$Q$33, $E$10:BL10)</f>
        <v>-124940</v>
      </c>
      <c r="BM13" s="23">
        <f>NPV(Scenarios!$Q$33, $E$10:BM10)</f>
        <v>-122439</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23424</v>
      </c>
      <c r="D16" s="113"/>
      <c r="E16" s="113">
        <f>HLOOKUP($F$5, Scenarios!$G$7:$AD$27, MATCH($B$16, Scenarios!$C$7:$C$28, FALSE), FALSE)</f>
        <v>384</v>
      </c>
      <c r="F16" s="113">
        <f>HLOOKUP($F$5, Scenarios!$G$7:$AD$27, MATCH($B$16, Scenarios!$C$7:$C$28, FALSE), FALSE)</f>
        <v>384</v>
      </c>
      <c r="G16" s="113">
        <f>HLOOKUP($F$5, Scenarios!$G$7:$AD$27, MATCH($B$16, Scenarios!$C$7:$C$28, FALSE), FALSE)</f>
        <v>384</v>
      </c>
      <c r="H16" s="113">
        <f>HLOOKUP($F$5, Scenarios!$G$7:$AD$27, MATCH($B$16, Scenarios!$C$7:$C$28, FALSE), FALSE)</f>
        <v>384</v>
      </c>
      <c r="I16" s="113">
        <f>HLOOKUP($F$5, Scenarios!$G$7:$AD$27, MATCH($B$16, Scenarios!$C$7:$C$28, FALSE), FALSE)</f>
        <v>384</v>
      </c>
      <c r="J16" s="113">
        <f>HLOOKUP($F$5, Scenarios!$G$7:$AD$27, MATCH($B$16, Scenarios!$C$7:$C$28, FALSE), FALSE)</f>
        <v>384</v>
      </c>
      <c r="K16" s="113">
        <f>HLOOKUP($F$5, Scenarios!$G$7:$AD$27, MATCH($B$16, Scenarios!$C$7:$C$28, FALSE), FALSE)</f>
        <v>384</v>
      </c>
      <c r="L16" s="113">
        <f>HLOOKUP($F$5, Scenarios!$G$7:$AD$27, MATCH($B$16, Scenarios!$C$7:$C$28, FALSE), FALSE)</f>
        <v>384</v>
      </c>
      <c r="M16" s="113">
        <f>HLOOKUP($F$5, Scenarios!$G$7:$AD$27, MATCH($B$16, Scenarios!$C$7:$C$28, FALSE), FALSE)</f>
        <v>384</v>
      </c>
      <c r="N16" s="113">
        <f>HLOOKUP($F$5, Scenarios!$G$7:$AD$27, MATCH($B$16, Scenarios!$C$7:$C$28, FALSE), FALSE)</f>
        <v>384</v>
      </c>
      <c r="O16" s="113">
        <f>HLOOKUP($F$5, Scenarios!$G$7:$AD$27, MATCH($B$16, Scenarios!$C$7:$C$28, FALSE), FALSE)</f>
        <v>384</v>
      </c>
      <c r="P16" s="113">
        <f>HLOOKUP($F$5, Scenarios!$G$7:$AD$27, MATCH($B$16, Scenarios!$C$7:$C$28, FALSE), FALSE)</f>
        <v>384</v>
      </c>
      <c r="Q16" s="113">
        <f>HLOOKUP($F$5, Scenarios!$G$7:$AD$27, MATCH($B$16, Scenarios!$C$7:$C$28, FALSE), FALSE)</f>
        <v>384</v>
      </c>
      <c r="R16" s="113">
        <f>HLOOKUP($F$5, Scenarios!$G$7:$AD$27, MATCH($B$16, Scenarios!$C$7:$C$28, FALSE), FALSE)</f>
        <v>384</v>
      </c>
      <c r="S16" s="113">
        <f>HLOOKUP($F$5, Scenarios!$G$7:$AD$27, MATCH($B$16, Scenarios!$C$7:$C$28, FALSE), FALSE)</f>
        <v>384</v>
      </c>
      <c r="T16" s="113">
        <f>HLOOKUP($F$5, Scenarios!$G$7:$AD$27, MATCH($B$16, Scenarios!$C$7:$C$28, FALSE), FALSE)</f>
        <v>384</v>
      </c>
      <c r="U16" s="113">
        <f>HLOOKUP($F$5, Scenarios!$G$7:$AD$27, MATCH($B$16, Scenarios!$C$7:$C$28, FALSE), FALSE)</f>
        <v>384</v>
      </c>
      <c r="V16" s="113">
        <f>HLOOKUP($F$5, Scenarios!$G$7:$AD$27, MATCH($B$16, Scenarios!$C$7:$C$28, FALSE), FALSE)</f>
        <v>384</v>
      </c>
      <c r="W16" s="113">
        <f>HLOOKUP($F$5, Scenarios!$G$7:$AD$27, MATCH($B$16, Scenarios!$C$7:$C$28, FALSE), FALSE)</f>
        <v>384</v>
      </c>
      <c r="X16" s="113">
        <f>HLOOKUP($F$5, Scenarios!$G$7:$AD$27, MATCH($B$16, Scenarios!$C$7:$C$28, FALSE), FALSE)</f>
        <v>384</v>
      </c>
      <c r="Y16" s="113">
        <f>HLOOKUP($F$5, Scenarios!$G$7:$AD$27, MATCH($B$16, Scenarios!$C$7:$C$28, FALSE), FALSE)</f>
        <v>384</v>
      </c>
      <c r="Z16" s="113">
        <f>HLOOKUP($F$5, Scenarios!$G$7:$AD$27, MATCH($B$16, Scenarios!$C$7:$C$28, FALSE), FALSE)</f>
        <v>384</v>
      </c>
      <c r="AA16" s="113">
        <f>HLOOKUP($F$5, Scenarios!$G$7:$AD$27, MATCH($B$16, Scenarios!$C$7:$C$28, FALSE), FALSE)</f>
        <v>384</v>
      </c>
      <c r="AB16" s="113">
        <f>HLOOKUP($F$5, Scenarios!$G$7:$AD$27, MATCH($B$16, Scenarios!$C$7:$C$28, FALSE), FALSE)</f>
        <v>384</v>
      </c>
      <c r="AC16" s="113">
        <f>HLOOKUP($F$5, Scenarios!$G$7:$AD$27, MATCH($B$16, Scenarios!$C$7:$C$28, FALSE), FALSE)</f>
        <v>384</v>
      </c>
      <c r="AD16" s="113">
        <f>HLOOKUP($F$5, Scenarios!$G$7:$AD$27, MATCH($B$16, Scenarios!$C$7:$C$28, FALSE), FALSE)</f>
        <v>384</v>
      </c>
      <c r="AE16" s="113">
        <f>HLOOKUP($F$5, Scenarios!$G$7:$AD$27, MATCH($B$16, Scenarios!$C$7:$C$28, FALSE), FALSE)</f>
        <v>384</v>
      </c>
      <c r="AF16" s="113">
        <f>HLOOKUP($F$5, Scenarios!$G$7:$AD$27, MATCH($B$16, Scenarios!$C$7:$C$28, FALSE), FALSE)</f>
        <v>384</v>
      </c>
      <c r="AG16" s="113">
        <f>HLOOKUP($F$5, Scenarios!$G$7:$AD$27, MATCH($B$16, Scenarios!$C$7:$C$28, FALSE), FALSE)</f>
        <v>384</v>
      </c>
      <c r="AH16" s="113">
        <f>HLOOKUP($F$5, Scenarios!$G$7:$AD$27, MATCH($B$16, Scenarios!$C$7:$C$28, FALSE), FALSE)</f>
        <v>384</v>
      </c>
      <c r="AI16" s="113">
        <f>HLOOKUP($F$5, Scenarios!$G$7:$AD$27, MATCH($B$16, Scenarios!$C$7:$C$28, FALSE), FALSE)</f>
        <v>384</v>
      </c>
      <c r="AJ16" s="113">
        <f>HLOOKUP($F$5, Scenarios!$G$7:$AD$27, MATCH($B$16, Scenarios!$C$7:$C$28, FALSE), FALSE)</f>
        <v>384</v>
      </c>
      <c r="AK16" s="113">
        <f>HLOOKUP($F$5, Scenarios!$G$7:$AD$27, MATCH($B$16, Scenarios!$C$7:$C$28, FALSE), FALSE)</f>
        <v>384</v>
      </c>
      <c r="AL16" s="113">
        <f>HLOOKUP($F$5, Scenarios!$G$7:$AD$27, MATCH($B$16, Scenarios!$C$7:$C$28, FALSE), FALSE)</f>
        <v>384</v>
      </c>
      <c r="AM16" s="113">
        <f>HLOOKUP($F$5, Scenarios!$G$7:$AD$27, MATCH($B$16, Scenarios!$C$7:$C$28, FALSE), FALSE)</f>
        <v>384</v>
      </c>
      <c r="AN16" s="113">
        <f>HLOOKUP($F$5, Scenarios!$G$7:$AD$27, MATCH($B$16, Scenarios!$C$7:$C$28, FALSE), FALSE)</f>
        <v>384</v>
      </c>
      <c r="AO16" s="113">
        <f>HLOOKUP($F$5, Scenarios!$G$7:$AD$27, MATCH($B$16, Scenarios!$C$7:$C$28, FALSE), FALSE)</f>
        <v>384</v>
      </c>
      <c r="AP16" s="113">
        <f>HLOOKUP($F$5, Scenarios!$G$7:$AD$27, MATCH($B$16, Scenarios!$C$7:$C$28, FALSE), FALSE)</f>
        <v>384</v>
      </c>
      <c r="AQ16" s="113">
        <f>HLOOKUP($F$5, Scenarios!$G$7:$AD$27, MATCH($B$16, Scenarios!$C$7:$C$28, FALSE), FALSE)</f>
        <v>384</v>
      </c>
      <c r="AR16" s="113">
        <f>HLOOKUP($F$5, Scenarios!$G$7:$AD$27, MATCH($B$16, Scenarios!$C$7:$C$28, FALSE), FALSE)</f>
        <v>384</v>
      </c>
      <c r="AS16" s="113">
        <f>HLOOKUP($F$5, Scenarios!$G$7:$AD$27, MATCH($B$16, Scenarios!$C$7:$C$28, FALSE), FALSE)</f>
        <v>384</v>
      </c>
      <c r="AT16" s="113">
        <f>HLOOKUP($F$5, Scenarios!$G$7:$AD$27, MATCH($B$16, Scenarios!$C$7:$C$28, FALSE), FALSE)</f>
        <v>384</v>
      </c>
      <c r="AU16" s="113">
        <f>HLOOKUP($F$5, Scenarios!$G$7:$AD$27, MATCH($B$16, Scenarios!$C$7:$C$28, FALSE), FALSE)</f>
        <v>384</v>
      </c>
      <c r="AV16" s="113">
        <f>HLOOKUP($F$5, Scenarios!$G$7:$AD$27, MATCH($B$16, Scenarios!$C$7:$C$28, FALSE), FALSE)</f>
        <v>384</v>
      </c>
      <c r="AW16" s="113">
        <f>HLOOKUP($F$5, Scenarios!$G$7:$AD$27, MATCH($B$16, Scenarios!$C$7:$C$28, FALSE), FALSE)</f>
        <v>384</v>
      </c>
      <c r="AX16" s="113">
        <f>HLOOKUP($F$5, Scenarios!$G$7:$AD$27, MATCH($B$16, Scenarios!$C$7:$C$28, FALSE), FALSE)</f>
        <v>384</v>
      </c>
      <c r="AY16" s="113">
        <f>HLOOKUP($F$5, Scenarios!$G$7:$AD$27, MATCH($B$16, Scenarios!$C$7:$C$28, FALSE), FALSE)</f>
        <v>384</v>
      </c>
      <c r="AZ16" s="113">
        <f>HLOOKUP($F$5, Scenarios!$G$7:$AD$27, MATCH($B$16, Scenarios!$C$7:$C$28, FALSE), FALSE)</f>
        <v>384</v>
      </c>
      <c r="BA16" s="113">
        <f>HLOOKUP($F$5, Scenarios!$G$7:$AD$27, MATCH($B$16, Scenarios!$C$7:$C$28, FALSE), FALSE)</f>
        <v>384</v>
      </c>
      <c r="BB16" s="113">
        <f>HLOOKUP($F$5, Scenarios!$G$7:$AD$27, MATCH($B$16, Scenarios!$C$7:$C$28, FALSE), FALSE)</f>
        <v>384</v>
      </c>
      <c r="BC16" s="113">
        <f>HLOOKUP($F$5, Scenarios!$G$7:$AD$27, MATCH($B$16, Scenarios!$C$7:$C$28, FALSE), FALSE)</f>
        <v>384</v>
      </c>
      <c r="BD16" s="113">
        <f>HLOOKUP($F$5, Scenarios!$G$7:$AD$27, MATCH($B$16, Scenarios!$C$7:$C$28, FALSE), FALSE)</f>
        <v>384</v>
      </c>
      <c r="BE16" s="113">
        <f>HLOOKUP($F$5, Scenarios!$G$7:$AD$27, MATCH($B$16, Scenarios!$C$7:$C$28, FALSE), FALSE)</f>
        <v>384</v>
      </c>
      <c r="BF16" s="113">
        <f>HLOOKUP($F$5, Scenarios!$G$7:$AD$27, MATCH($B$16, Scenarios!$C$7:$C$28, FALSE), FALSE)</f>
        <v>384</v>
      </c>
      <c r="BG16" s="113">
        <f>HLOOKUP($F$5, Scenarios!$G$7:$AD$27, MATCH($B$16, Scenarios!$C$7:$C$28, FALSE), FALSE)</f>
        <v>384</v>
      </c>
      <c r="BH16" s="113">
        <f>HLOOKUP($F$5, Scenarios!$G$7:$AD$27, MATCH($B$16, Scenarios!$C$7:$C$28, FALSE), FALSE)</f>
        <v>384</v>
      </c>
      <c r="BI16" s="113">
        <f>HLOOKUP($F$5, Scenarios!$G$7:$AD$27, MATCH($B$16, Scenarios!$C$7:$C$28, FALSE), FALSE)</f>
        <v>384</v>
      </c>
      <c r="BJ16" s="113">
        <f>HLOOKUP($F$5, Scenarios!$G$7:$AD$27, MATCH($B$16, Scenarios!$C$7:$C$28, FALSE), FALSE)</f>
        <v>384</v>
      </c>
      <c r="BK16" s="113">
        <f>HLOOKUP($F$5, Scenarios!$G$7:$AD$27, MATCH($B$16, Scenarios!$C$7:$C$28, FALSE), FALSE)</f>
        <v>384</v>
      </c>
      <c r="BL16" s="113">
        <f>HLOOKUP($F$5, Scenarios!$G$7:$AD$27, MATCH($B$16, Scenarios!$C$7:$C$28, FALSE), FALSE)</f>
        <v>384</v>
      </c>
      <c r="BM16" s="113">
        <f>HLOOKUP($F$5, Scenarios!$G$7:$AD$27, MATCH($B$16, Scenarios!$C$7:$C$28, FALSE), FALSE)</f>
        <v>384</v>
      </c>
    </row>
    <row r="17" spans="1:71" x14ac:dyDescent="0.35">
      <c r="B17" s="4" t="s">
        <v>99</v>
      </c>
      <c r="C17" s="107">
        <f>SUM(E17:BM17)</f>
        <v>2455.8600000000019</v>
      </c>
      <c r="D17" s="5"/>
      <c r="E17" s="5">
        <f>HLOOKUP($F$5, Scenarios!$G$7:$AD$27, MATCH($B$17, Scenarios!$C$7:$C$28, FALSE), FALSE)</f>
        <v>40.26</v>
      </c>
      <c r="F17" s="5">
        <f>HLOOKUP($F$5, Scenarios!$G$7:$AD$27, MATCH($B$17, Scenarios!$C$7:$C$28, FALSE), FALSE)</f>
        <v>40.26</v>
      </c>
      <c r="G17" s="5">
        <f>HLOOKUP($F$5, Scenarios!$G$7:$AD$27, MATCH($B$17, Scenarios!$C$7:$C$28, FALSE), FALSE)</f>
        <v>40.26</v>
      </c>
      <c r="H17" s="5">
        <f>HLOOKUP($F$5, Scenarios!$G$7:$AD$27, MATCH($B$17, Scenarios!$C$7:$C$28, FALSE), FALSE)</f>
        <v>40.26</v>
      </c>
      <c r="I17" s="5">
        <f>HLOOKUP($F$5, Scenarios!$G$7:$AD$27, MATCH($B$17, Scenarios!$C$7:$C$28, FALSE), FALSE)</f>
        <v>40.26</v>
      </c>
      <c r="J17" s="5">
        <f>HLOOKUP($F$5, Scenarios!$G$7:$AD$27, MATCH($B$17, Scenarios!$C$7:$C$28, FALSE), FALSE)</f>
        <v>40.26</v>
      </c>
      <c r="K17" s="5">
        <f>HLOOKUP($F$5, Scenarios!$G$7:$AD$27, MATCH($B$17, Scenarios!$C$7:$C$28, FALSE), FALSE)</f>
        <v>40.26</v>
      </c>
      <c r="L17" s="5">
        <f>HLOOKUP($F$5, Scenarios!$G$7:$AD$27, MATCH($B$17, Scenarios!$C$7:$C$28, FALSE), FALSE)</f>
        <v>40.26</v>
      </c>
      <c r="M17" s="5">
        <f>HLOOKUP($F$5, Scenarios!$G$7:$AD$27, MATCH($B$17, Scenarios!$C$7:$C$28, FALSE), FALSE)</f>
        <v>40.26</v>
      </c>
      <c r="N17" s="5">
        <f>HLOOKUP($F$5, Scenarios!$G$7:$AD$27, MATCH($B$17, Scenarios!$C$7:$C$28, FALSE), FALSE)</f>
        <v>40.26</v>
      </c>
      <c r="O17" s="5">
        <f>HLOOKUP($F$5, Scenarios!$G$7:$AD$27, MATCH($B$17, Scenarios!$C$7:$C$28, FALSE), FALSE)</f>
        <v>40.26</v>
      </c>
      <c r="P17" s="5">
        <f>HLOOKUP($F$5, Scenarios!$G$7:$AD$27, MATCH($B$17, Scenarios!$C$7:$C$28, FALSE), FALSE)</f>
        <v>40.26</v>
      </c>
      <c r="Q17" s="5">
        <f>HLOOKUP($F$5, Scenarios!$G$7:$AD$27, MATCH($B$17, Scenarios!$C$7:$C$28, FALSE), FALSE)</f>
        <v>40.26</v>
      </c>
      <c r="R17" s="5">
        <f>HLOOKUP($F$5, Scenarios!$G$7:$AD$27, MATCH($B$17, Scenarios!$C$7:$C$28, FALSE), FALSE)</f>
        <v>40.26</v>
      </c>
      <c r="S17" s="5">
        <f>HLOOKUP($F$5, Scenarios!$G$7:$AD$27, MATCH($B$17, Scenarios!$C$7:$C$28, FALSE), FALSE)</f>
        <v>40.26</v>
      </c>
      <c r="T17" s="5">
        <f>HLOOKUP($F$5, Scenarios!$G$7:$AD$27, MATCH($B$17, Scenarios!$C$7:$C$28, FALSE), FALSE)</f>
        <v>40.26</v>
      </c>
      <c r="U17" s="5">
        <f>HLOOKUP($F$5, Scenarios!$G$7:$AD$27, MATCH($B$17, Scenarios!$C$7:$C$28, FALSE), FALSE)</f>
        <v>40.26</v>
      </c>
      <c r="V17" s="5">
        <f>HLOOKUP($F$5, Scenarios!$G$7:$AD$27, MATCH($B$17, Scenarios!$C$7:$C$28, FALSE), FALSE)</f>
        <v>40.26</v>
      </c>
      <c r="W17" s="5">
        <f>HLOOKUP($F$5, Scenarios!$G$7:$AD$27, MATCH($B$17, Scenarios!$C$7:$C$28, FALSE), FALSE)</f>
        <v>40.26</v>
      </c>
      <c r="X17" s="5">
        <f>HLOOKUP($F$5, Scenarios!$G$7:$AD$27, MATCH($B$17, Scenarios!$C$7:$C$28, FALSE), FALSE)</f>
        <v>40.26</v>
      </c>
      <c r="Y17" s="5">
        <f>HLOOKUP($F$5, Scenarios!$G$7:$AD$27, MATCH($B$17, Scenarios!$C$7:$C$28, FALSE), FALSE)</f>
        <v>40.26</v>
      </c>
      <c r="Z17" s="5">
        <f>HLOOKUP($F$5, Scenarios!$G$7:$AD$27, MATCH($B$17, Scenarios!$C$7:$C$28, FALSE), FALSE)</f>
        <v>40.26</v>
      </c>
      <c r="AA17" s="5">
        <f>HLOOKUP($F$5, Scenarios!$G$7:$AD$27, MATCH($B$17, Scenarios!$C$7:$C$28, FALSE), FALSE)</f>
        <v>40.26</v>
      </c>
      <c r="AB17" s="5">
        <f>HLOOKUP($F$5, Scenarios!$G$7:$AD$27, MATCH($B$17, Scenarios!$C$7:$C$28, FALSE), FALSE)</f>
        <v>40.26</v>
      </c>
      <c r="AC17" s="5">
        <f>HLOOKUP($F$5, Scenarios!$G$7:$AD$27, MATCH($B$17, Scenarios!$C$7:$C$28, FALSE), FALSE)</f>
        <v>40.26</v>
      </c>
      <c r="AD17" s="5">
        <f>HLOOKUP($F$5, Scenarios!$G$7:$AD$27, MATCH($B$17, Scenarios!$C$7:$C$28, FALSE), FALSE)</f>
        <v>40.26</v>
      </c>
      <c r="AE17" s="5">
        <f>HLOOKUP($F$5, Scenarios!$G$7:$AD$27, MATCH($B$17, Scenarios!$C$7:$C$28, FALSE), FALSE)</f>
        <v>40.26</v>
      </c>
      <c r="AF17" s="5">
        <f>HLOOKUP($F$5, Scenarios!$G$7:$AD$27, MATCH($B$17, Scenarios!$C$7:$C$28, FALSE), FALSE)</f>
        <v>40.26</v>
      </c>
      <c r="AG17" s="5">
        <f>HLOOKUP($F$5, Scenarios!$G$7:$AD$27, MATCH($B$17, Scenarios!$C$7:$C$28, FALSE), FALSE)</f>
        <v>40.26</v>
      </c>
      <c r="AH17" s="5">
        <f>HLOOKUP($F$5, Scenarios!$G$7:$AD$27, MATCH($B$17, Scenarios!$C$7:$C$28, FALSE), FALSE)</f>
        <v>40.26</v>
      </c>
      <c r="AI17" s="5">
        <f>HLOOKUP($F$5, Scenarios!$G$7:$AD$27, MATCH($B$17, Scenarios!$C$7:$C$28, FALSE), FALSE)</f>
        <v>40.26</v>
      </c>
      <c r="AJ17" s="5">
        <f>HLOOKUP($F$5, Scenarios!$G$7:$AD$27, MATCH($B$17, Scenarios!$C$7:$C$28, FALSE), FALSE)</f>
        <v>40.26</v>
      </c>
      <c r="AK17" s="5">
        <f>HLOOKUP($F$5, Scenarios!$G$7:$AD$27, MATCH($B$17, Scenarios!$C$7:$C$28, FALSE), FALSE)</f>
        <v>40.26</v>
      </c>
      <c r="AL17" s="5">
        <f>HLOOKUP($F$5, Scenarios!$G$7:$AD$27, MATCH($B$17, Scenarios!$C$7:$C$28, FALSE), FALSE)</f>
        <v>40.26</v>
      </c>
      <c r="AM17" s="5">
        <f>HLOOKUP($F$5, Scenarios!$G$7:$AD$27, MATCH($B$17, Scenarios!$C$7:$C$28, FALSE), FALSE)</f>
        <v>40.26</v>
      </c>
      <c r="AN17" s="5">
        <f>HLOOKUP($F$5, Scenarios!$G$7:$AD$27, MATCH($B$17, Scenarios!$C$7:$C$28, FALSE), FALSE)</f>
        <v>40.26</v>
      </c>
      <c r="AO17" s="5">
        <f>HLOOKUP($F$5, Scenarios!$G$7:$AD$27, MATCH($B$17, Scenarios!$C$7:$C$28, FALSE), FALSE)</f>
        <v>40.26</v>
      </c>
      <c r="AP17" s="5">
        <f>HLOOKUP($F$5, Scenarios!$G$7:$AD$27, MATCH($B$17, Scenarios!$C$7:$C$28, FALSE), FALSE)</f>
        <v>40.26</v>
      </c>
      <c r="AQ17" s="5">
        <f>HLOOKUP($F$5, Scenarios!$G$7:$AD$27, MATCH($B$17, Scenarios!$C$7:$C$28, FALSE), FALSE)</f>
        <v>40.26</v>
      </c>
      <c r="AR17" s="5">
        <f>HLOOKUP($F$5, Scenarios!$G$7:$AD$27, MATCH($B$17, Scenarios!$C$7:$C$28, FALSE), FALSE)</f>
        <v>40.26</v>
      </c>
      <c r="AS17" s="5">
        <f>HLOOKUP($F$5, Scenarios!$G$7:$AD$27, MATCH($B$17, Scenarios!$C$7:$C$28, FALSE), FALSE)</f>
        <v>40.26</v>
      </c>
      <c r="AT17" s="5">
        <f>HLOOKUP($F$5, Scenarios!$G$7:$AD$27, MATCH($B$17, Scenarios!$C$7:$C$28, FALSE), FALSE)</f>
        <v>40.26</v>
      </c>
      <c r="AU17" s="5">
        <f>HLOOKUP($F$5, Scenarios!$G$7:$AD$27, MATCH($B$17, Scenarios!$C$7:$C$28, FALSE), FALSE)</f>
        <v>40.26</v>
      </c>
      <c r="AV17" s="5">
        <f>HLOOKUP($F$5, Scenarios!$G$7:$AD$27, MATCH($B$17, Scenarios!$C$7:$C$28, FALSE), FALSE)</f>
        <v>40.26</v>
      </c>
      <c r="AW17" s="5">
        <f>HLOOKUP($F$5, Scenarios!$G$7:$AD$27, MATCH($B$17, Scenarios!$C$7:$C$28, FALSE), FALSE)</f>
        <v>40.26</v>
      </c>
      <c r="AX17" s="5">
        <f>HLOOKUP($F$5, Scenarios!$G$7:$AD$27, MATCH($B$17, Scenarios!$C$7:$C$28, FALSE), FALSE)</f>
        <v>40.26</v>
      </c>
      <c r="AY17" s="5">
        <f>HLOOKUP($F$5, Scenarios!$G$7:$AD$27, MATCH($B$17, Scenarios!$C$7:$C$28, FALSE), FALSE)</f>
        <v>40.26</v>
      </c>
      <c r="AZ17" s="5">
        <f>HLOOKUP($F$5, Scenarios!$G$7:$AD$27, MATCH($B$17, Scenarios!$C$7:$C$28, FALSE), FALSE)</f>
        <v>40.26</v>
      </c>
      <c r="BA17" s="5">
        <f>HLOOKUP($F$5, Scenarios!$G$7:$AD$27, MATCH($B$17, Scenarios!$C$7:$C$28, FALSE), FALSE)</f>
        <v>40.26</v>
      </c>
      <c r="BB17" s="5">
        <f>HLOOKUP($F$5, Scenarios!$G$7:$AD$27, MATCH($B$17, Scenarios!$C$7:$C$28, FALSE), FALSE)</f>
        <v>40.26</v>
      </c>
      <c r="BC17" s="5">
        <f>HLOOKUP($F$5, Scenarios!$G$7:$AD$27, MATCH($B$17, Scenarios!$C$7:$C$28, FALSE), FALSE)</f>
        <v>40.26</v>
      </c>
      <c r="BD17" s="5">
        <f>HLOOKUP($F$5, Scenarios!$G$7:$AD$27, MATCH($B$17, Scenarios!$C$7:$C$28, FALSE), FALSE)</f>
        <v>40.26</v>
      </c>
      <c r="BE17" s="5">
        <f>HLOOKUP($F$5, Scenarios!$G$7:$AD$27, MATCH($B$17, Scenarios!$C$7:$C$28, FALSE), FALSE)</f>
        <v>40.26</v>
      </c>
      <c r="BF17" s="5">
        <f>HLOOKUP($F$5, Scenarios!$G$7:$AD$27, MATCH($B$17, Scenarios!$C$7:$C$28, FALSE), FALSE)</f>
        <v>40.26</v>
      </c>
      <c r="BG17" s="5">
        <f>HLOOKUP($F$5, Scenarios!$G$7:$AD$27, MATCH($B$17, Scenarios!$C$7:$C$28, FALSE), FALSE)</f>
        <v>40.26</v>
      </c>
      <c r="BH17" s="5">
        <f>HLOOKUP($F$5, Scenarios!$G$7:$AD$27, MATCH($B$17, Scenarios!$C$7:$C$28, FALSE), FALSE)</f>
        <v>40.26</v>
      </c>
      <c r="BI17" s="5">
        <f>HLOOKUP($F$5, Scenarios!$G$7:$AD$27, MATCH($B$17, Scenarios!$C$7:$C$28, FALSE), FALSE)</f>
        <v>40.26</v>
      </c>
      <c r="BJ17" s="5">
        <f>HLOOKUP($F$5, Scenarios!$G$7:$AD$27, MATCH($B$17, Scenarios!$C$7:$C$28, FALSE), FALSE)</f>
        <v>40.26</v>
      </c>
      <c r="BK17" s="5">
        <f>HLOOKUP($F$5, Scenarios!$G$7:$AD$27, MATCH($B$17, Scenarios!$C$7:$C$28, FALSE), FALSE)</f>
        <v>40.26</v>
      </c>
      <c r="BL17" s="5">
        <f>HLOOKUP($F$5, Scenarios!$G$7:$AD$27, MATCH($B$17, Scenarios!$C$7:$C$28, FALSE), FALSE)</f>
        <v>40.26</v>
      </c>
      <c r="BM17" s="5">
        <f>HLOOKUP($F$5, Scenarios!$G$7:$AD$27, MATCH($B$17, Scenarios!$C$7:$C$28, FALSE), FALSE)</f>
        <v>40.26</v>
      </c>
      <c r="BN17" s="5"/>
      <c r="BO17" s="5"/>
      <c r="BP17" s="5"/>
      <c r="BQ17" s="5"/>
      <c r="BR17" s="5"/>
      <c r="BS17" s="5"/>
    </row>
    <row r="18" spans="1:71" x14ac:dyDescent="0.35">
      <c r="B18" s="5"/>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121" t="s">
        <v>100</v>
      </c>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18" customFormat="1" x14ac:dyDescent="0.35">
      <c r="A20" s="4"/>
      <c r="B20" s="120" t="s">
        <v>101</v>
      </c>
      <c r="C20" s="122"/>
      <c r="D20" s="123"/>
      <c r="E20" s="124">
        <f>HLOOKUP($F$5, Scenarios!$G$7:AD29, MATCH($B$20, Scenarios!$C$7:$C$28, FALSE), FALSE)</f>
        <v>127</v>
      </c>
      <c r="F20" s="124">
        <f>E20*(1+Scenarios!$Q$32)</f>
        <v>127</v>
      </c>
      <c r="G20" s="124">
        <f>F20*(1+Scenarios!$Q$32)</f>
        <v>127</v>
      </c>
      <c r="H20" s="124">
        <f>G20*(1+Scenarios!$Q$32)</f>
        <v>127</v>
      </c>
      <c r="I20" s="124">
        <f>H20*(1+Scenarios!$Q$32)</f>
        <v>127</v>
      </c>
      <c r="J20" s="124">
        <f>I20*(1+Scenarios!$Q$32)</f>
        <v>127</v>
      </c>
      <c r="K20" s="124">
        <f>J20*(1+Scenarios!$Q$32)</f>
        <v>127</v>
      </c>
      <c r="L20" s="124">
        <f>K20*(1+Scenarios!$Q$32)</f>
        <v>127</v>
      </c>
      <c r="M20" s="124">
        <f>L20*(1+Scenarios!$Q$32)</f>
        <v>127</v>
      </c>
      <c r="N20" s="124">
        <f>M20*(1+Scenarios!$Q$32)</f>
        <v>127</v>
      </c>
      <c r="O20" s="124">
        <f>N20*(1+Scenarios!$Q$32)</f>
        <v>127</v>
      </c>
      <c r="P20" s="124">
        <f>O20*(1+Scenarios!$Q$32)</f>
        <v>127</v>
      </c>
      <c r="Q20" s="124">
        <f>P20*(1+Scenarios!$Q$32)</f>
        <v>127</v>
      </c>
      <c r="R20" s="124">
        <f>Q20*(1+Scenarios!$Q$32)</f>
        <v>127</v>
      </c>
      <c r="S20" s="124">
        <f>R20*(1+Scenarios!$Q$32)</f>
        <v>127</v>
      </c>
      <c r="T20" s="124">
        <f>S20*(1+Scenarios!$Q$32)</f>
        <v>127</v>
      </c>
      <c r="U20" s="124">
        <f>T20*(1+Scenarios!$Q$32)</f>
        <v>127</v>
      </c>
      <c r="V20" s="124">
        <f>U20*(1+Scenarios!$Q$32)</f>
        <v>127</v>
      </c>
      <c r="W20" s="124">
        <f>V20*(1+Scenarios!$Q$32)</f>
        <v>127</v>
      </c>
      <c r="X20" s="124">
        <f>W20*(1+Scenarios!$Q$32)</f>
        <v>127</v>
      </c>
      <c r="Y20" s="124">
        <f>X20*(1+Scenarios!$Q$32)</f>
        <v>127</v>
      </c>
      <c r="Z20" s="124">
        <f>Y20*(1+Scenarios!$Q$32)</f>
        <v>127</v>
      </c>
      <c r="AA20" s="124">
        <f>Z20*(1+Scenarios!$Q$32)</f>
        <v>127</v>
      </c>
      <c r="AB20" s="124">
        <f>AA20*(1+Scenarios!$Q$32)</f>
        <v>127</v>
      </c>
      <c r="AC20" s="124">
        <f>AB20*(1+Scenarios!$Q$32)</f>
        <v>127</v>
      </c>
      <c r="AD20" s="124">
        <f>AC20*(1+Scenarios!$Q$32)</f>
        <v>127</v>
      </c>
      <c r="AE20" s="124">
        <f>AD20*(1+Scenarios!$Q$32)</f>
        <v>127</v>
      </c>
      <c r="AF20" s="124">
        <f>AE20*(1+Scenarios!$Q$32)</f>
        <v>127</v>
      </c>
      <c r="AG20" s="124">
        <f>AF20*(1+Scenarios!$Q$32)</f>
        <v>127</v>
      </c>
      <c r="AH20" s="124">
        <f>AG20*(1+Scenarios!$Q$32)</f>
        <v>127</v>
      </c>
      <c r="AI20" s="124">
        <f>AH20*(1+Scenarios!$Q$32)</f>
        <v>127</v>
      </c>
      <c r="AJ20" s="124">
        <f>AI20*(1+Scenarios!$Q$32)</f>
        <v>127</v>
      </c>
      <c r="AK20" s="124">
        <f>AJ20*(1+Scenarios!$Q$32)</f>
        <v>127</v>
      </c>
      <c r="AL20" s="124">
        <f>AK20*(1+Scenarios!$Q$32)</f>
        <v>127</v>
      </c>
      <c r="AM20" s="124">
        <f>AL20*(1+Scenarios!$Q$32)</f>
        <v>127</v>
      </c>
      <c r="AN20" s="124">
        <f>AM20*(1+Scenarios!$Q$32)</f>
        <v>127</v>
      </c>
      <c r="AO20" s="124">
        <f>AN20*(1+Scenarios!$Q$32)</f>
        <v>127</v>
      </c>
      <c r="AP20" s="124">
        <f>AO20*(1+Scenarios!$Q$32)</f>
        <v>127</v>
      </c>
      <c r="AQ20" s="124">
        <f>AP20*(1+Scenarios!$Q$32)</f>
        <v>127</v>
      </c>
      <c r="AR20" s="124">
        <f>AQ20*(1+Scenarios!$Q$32)</f>
        <v>127</v>
      </c>
      <c r="AS20" s="124">
        <f>AR20*(1+Scenarios!$Q$32)</f>
        <v>127</v>
      </c>
      <c r="AT20" s="124">
        <f>AS20*(1+Scenarios!$Q$32)</f>
        <v>127</v>
      </c>
      <c r="AU20" s="124">
        <f>AT20*(1+Scenarios!$Q$32)</f>
        <v>127</v>
      </c>
      <c r="AV20" s="124">
        <f>AU20*(1+Scenarios!$Q$32)</f>
        <v>127</v>
      </c>
      <c r="AW20" s="124">
        <f>AV20*(1+Scenarios!$Q$32)</f>
        <v>127</v>
      </c>
      <c r="AX20" s="124">
        <f>AW20*(1+Scenarios!$Q$32)</f>
        <v>127</v>
      </c>
      <c r="AY20" s="124">
        <f>AX20*(1+Scenarios!$Q$32)</f>
        <v>127</v>
      </c>
      <c r="AZ20" s="124">
        <f>AY20*(1+Scenarios!$Q$32)</f>
        <v>127</v>
      </c>
      <c r="BA20" s="124">
        <f>AZ20*(1+Scenarios!$Q$32)</f>
        <v>127</v>
      </c>
      <c r="BB20" s="124">
        <f>BA20*(1+Scenarios!$Q$32)</f>
        <v>127</v>
      </c>
      <c r="BC20" s="124">
        <f>BB20*(1+Scenarios!$Q$32)</f>
        <v>127</v>
      </c>
      <c r="BD20" s="124">
        <f>BC20*(1+Scenarios!$Q$32)</f>
        <v>127</v>
      </c>
      <c r="BE20" s="124">
        <f>BD20*(1+Scenarios!$Q$32)</f>
        <v>127</v>
      </c>
      <c r="BF20" s="124">
        <f>BE20*(1+Scenarios!$Q$32)</f>
        <v>127</v>
      </c>
      <c r="BG20" s="124">
        <f>BF20*(1+Scenarios!$Q$32)</f>
        <v>127</v>
      </c>
      <c r="BH20" s="124">
        <f>BG20*(1+Scenarios!$Q$32)</f>
        <v>127</v>
      </c>
      <c r="BI20" s="124">
        <f>BH20*(1+Scenarios!$Q$32)</f>
        <v>127</v>
      </c>
      <c r="BJ20" s="124">
        <f>BI20*(1+Scenarios!$Q$32)</f>
        <v>127</v>
      </c>
      <c r="BK20" s="124">
        <f>BJ20*(1+Scenarios!$Q$32)</f>
        <v>127</v>
      </c>
      <c r="BL20" s="124">
        <f>BK20*(1+Scenarios!$Q$32)</f>
        <v>127</v>
      </c>
      <c r="BM20" s="124">
        <f>BL20*(1+Scenarios!$Q$32)</f>
        <v>127</v>
      </c>
      <c r="BN20" s="124"/>
      <c r="BO20" s="124"/>
      <c r="BP20" s="124"/>
      <c r="BQ20" s="124"/>
      <c r="BR20" s="124"/>
      <c r="BS20" s="124"/>
    </row>
    <row r="21" spans="1:71" s="23" customFormat="1" x14ac:dyDescent="0.35">
      <c r="A21" s="129"/>
      <c r="B21" s="47" t="s">
        <v>102</v>
      </c>
      <c r="C21" s="107"/>
      <c r="E21" s="5">
        <f>HLOOKUP($F$5, Scenarios!$G$7:AD29, MATCH($B$21, Scenarios!$C$7:$C$28, FALSE), FALSE)</f>
        <v>50</v>
      </c>
      <c r="F21" s="5">
        <f>E21*(1+Scenarios!$Q$32)</f>
        <v>50</v>
      </c>
      <c r="G21" s="5">
        <f>F21*(1+Scenarios!$Q$32)</f>
        <v>50</v>
      </c>
      <c r="H21" s="5">
        <f>G21*(1+Scenarios!$Q$32)</f>
        <v>50</v>
      </c>
      <c r="I21" s="5">
        <f>H21*(1+Scenarios!$Q$32)</f>
        <v>50</v>
      </c>
      <c r="J21" s="5">
        <f>I21*(1+Scenarios!$Q$32)</f>
        <v>50</v>
      </c>
      <c r="K21" s="5">
        <f>J21*(1+Scenarios!$Q$32)</f>
        <v>50</v>
      </c>
      <c r="L21" s="5">
        <f>K21*(1+Scenarios!$Q$32)</f>
        <v>50</v>
      </c>
      <c r="M21" s="5">
        <f>L21*(1+Scenarios!$Q$32)</f>
        <v>50</v>
      </c>
      <c r="N21" s="5">
        <f>M21*(1+Scenarios!$Q$32)</f>
        <v>50</v>
      </c>
      <c r="O21" s="5">
        <f>N21*(1+Scenarios!$Q$32)</f>
        <v>50</v>
      </c>
      <c r="P21" s="5">
        <f>O21*(1+Scenarios!$Q$32)</f>
        <v>50</v>
      </c>
      <c r="Q21" s="5">
        <f>P21*(1+Scenarios!$Q$32)</f>
        <v>50</v>
      </c>
      <c r="R21" s="5">
        <f>Q21*(1+Scenarios!$Q$32)</f>
        <v>50</v>
      </c>
      <c r="S21" s="5">
        <f>R21*(1+Scenarios!$Q$32)</f>
        <v>50</v>
      </c>
      <c r="T21" s="5">
        <f>S21*(1+Scenarios!$Q$32)</f>
        <v>50</v>
      </c>
      <c r="U21" s="5">
        <f>T21*(1+Scenarios!$Q$32)</f>
        <v>50</v>
      </c>
      <c r="V21" s="5">
        <f>U21*(1+Scenarios!$Q$32)</f>
        <v>50</v>
      </c>
      <c r="W21" s="5">
        <f>V21*(1+Scenarios!$Q$32)</f>
        <v>50</v>
      </c>
      <c r="X21" s="5">
        <f>W21*(1+Scenarios!$Q$32)</f>
        <v>50</v>
      </c>
      <c r="Y21" s="5">
        <f>X21*(1+Scenarios!$Q$32)</f>
        <v>50</v>
      </c>
      <c r="Z21" s="5">
        <f>Y21*(1+Scenarios!$Q$32)</f>
        <v>50</v>
      </c>
      <c r="AA21" s="5">
        <f>Z21*(1+Scenarios!$Q$32)</f>
        <v>50</v>
      </c>
      <c r="AB21" s="5">
        <f>AA21*(1+Scenarios!$Q$32)</f>
        <v>50</v>
      </c>
      <c r="AC21" s="5">
        <f>AB21*(1+Scenarios!$Q$32)</f>
        <v>50</v>
      </c>
      <c r="AD21" s="5">
        <f>AC21*(1+Scenarios!$Q$32)</f>
        <v>50</v>
      </c>
      <c r="AE21" s="5">
        <f>AD21*(1+Scenarios!$Q$32)</f>
        <v>50</v>
      </c>
      <c r="AF21" s="5">
        <f>AE21*(1+Scenarios!$Q$32)</f>
        <v>50</v>
      </c>
      <c r="AG21" s="5">
        <f>AF21*(1+Scenarios!$Q$32)</f>
        <v>50</v>
      </c>
      <c r="AH21" s="5">
        <f>AG21*(1+Scenarios!$Q$32)</f>
        <v>50</v>
      </c>
      <c r="AI21" s="5">
        <f>AH21*(1+Scenarios!$Q$32)</f>
        <v>50</v>
      </c>
      <c r="AJ21" s="5">
        <f>AI21*(1+Scenarios!$Q$32)</f>
        <v>50</v>
      </c>
      <c r="AK21" s="5">
        <f>AJ21*(1+Scenarios!$Q$32)</f>
        <v>50</v>
      </c>
      <c r="AL21" s="5">
        <f>AK21*(1+Scenarios!$Q$32)</f>
        <v>50</v>
      </c>
      <c r="AM21" s="5">
        <f>AL21*(1+Scenarios!$Q$32)</f>
        <v>50</v>
      </c>
      <c r="AN21" s="5">
        <f>AM21*(1+Scenarios!$Q$32)</f>
        <v>50</v>
      </c>
      <c r="AO21" s="5">
        <f>AN21*(1+Scenarios!$Q$32)</f>
        <v>50</v>
      </c>
      <c r="AP21" s="5">
        <f>AO21*(1+Scenarios!$Q$32)</f>
        <v>50</v>
      </c>
      <c r="AQ21" s="5">
        <f>AP21*(1+Scenarios!$Q$32)</f>
        <v>50</v>
      </c>
      <c r="AR21" s="5">
        <f>AQ21*(1+Scenarios!$Q$32)</f>
        <v>50</v>
      </c>
      <c r="AS21" s="5">
        <f>AR21*(1+Scenarios!$Q$32)</f>
        <v>50</v>
      </c>
      <c r="AT21" s="5">
        <f>AS21*(1+Scenarios!$Q$32)</f>
        <v>50</v>
      </c>
      <c r="AU21" s="5">
        <f>AT21*(1+Scenarios!$Q$32)</f>
        <v>50</v>
      </c>
      <c r="AV21" s="5">
        <f>AU21*(1+Scenarios!$Q$32)</f>
        <v>50</v>
      </c>
      <c r="AW21" s="5">
        <f>AV21*(1+Scenarios!$Q$32)</f>
        <v>50</v>
      </c>
      <c r="AX21" s="5">
        <f>AW21*(1+Scenarios!$Q$32)</f>
        <v>50</v>
      </c>
      <c r="AY21" s="5">
        <f>AX21*(1+Scenarios!$Q$32)</f>
        <v>50</v>
      </c>
      <c r="AZ21" s="5">
        <f>AY21*(1+Scenarios!$Q$32)</f>
        <v>50</v>
      </c>
      <c r="BA21" s="5">
        <f>AZ21*(1+Scenarios!$Q$32)</f>
        <v>50</v>
      </c>
      <c r="BB21" s="5">
        <f>BA21*(1+Scenarios!$Q$32)</f>
        <v>50</v>
      </c>
      <c r="BC21" s="5">
        <f>BB21*(1+Scenarios!$Q$32)</f>
        <v>50</v>
      </c>
      <c r="BD21" s="5">
        <f>BC21*(1+Scenarios!$Q$32)</f>
        <v>50</v>
      </c>
      <c r="BE21" s="5">
        <f>BD21*(1+Scenarios!$Q$32)</f>
        <v>50</v>
      </c>
      <c r="BF21" s="5">
        <f>BE21*(1+Scenarios!$Q$32)</f>
        <v>50</v>
      </c>
      <c r="BG21" s="5">
        <f>BF21*(1+Scenarios!$Q$32)</f>
        <v>50</v>
      </c>
      <c r="BH21" s="5">
        <f>BG21*(1+Scenarios!$Q$32)</f>
        <v>50</v>
      </c>
      <c r="BI21" s="5">
        <f>BH21*(1+Scenarios!$Q$32)</f>
        <v>50</v>
      </c>
      <c r="BJ21" s="5">
        <f>BI21*(1+Scenarios!$Q$32)</f>
        <v>50</v>
      </c>
      <c r="BK21" s="5">
        <f>BJ21*(1+Scenarios!$Q$32)</f>
        <v>50</v>
      </c>
      <c r="BL21" s="5">
        <f>BK21*(1+Scenarios!$Q$32)</f>
        <v>50</v>
      </c>
      <c r="BM21" s="5">
        <f>BL21*(1+Scenarios!$Q$32)</f>
        <v>50</v>
      </c>
      <c r="BN21" s="5"/>
      <c r="BO21" s="5"/>
      <c r="BP21" s="5"/>
      <c r="BQ21" s="5"/>
      <c r="BR21" s="5"/>
      <c r="BS21" s="5"/>
    </row>
    <row r="22" spans="1:71" s="23" customFormat="1" x14ac:dyDescent="0.35">
      <c r="A22" s="129"/>
      <c r="B22" s="47" t="s">
        <v>103</v>
      </c>
      <c r="C22" s="107"/>
      <c r="E22" s="5">
        <f>HLOOKUP($F$5, Scenarios!$G$7:$AD$29, MATCH($B$22, Scenarios!$C$7:$C$28, FALSE), FALSE)</f>
        <v>80</v>
      </c>
      <c r="F22" s="5">
        <f>HLOOKUP($F$5, Scenarios!$G$7:$AD$29, MATCH($B$22, Scenarios!$C$7:$C$28, FALSE), FALSE)</f>
        <v>80</v>
      </c>
      <c r="G22" s="5">
        <f>HLOOKUP($F$5, Scenarios!$G$7:$AD$29, MATCH($B$22, Scenarios!$C$7:$C$28, FALSE), FALSE)</f>
        <v>80</v>
      </c>
      <c r="H22" s="5">
        <f>HLOOKUP($F$5, Scenarios!$G$7:$AD$29, MATCH($B$22, Scenarios!$C$7:$C$28, FALSE), FALSE)</f>
        <v>80</v>
      </c>
      <c r="I22" s="5">
        <f>HLOOKUP($F$5, Scenarios!$G$7:$AD$29, MATCH($B$22, Scenarios!$C$7:$C$28, FALSE), FALSE)</f>
        <v>80</v>
      </c>
      <c r="J22" s="5">
        <f>HLOOKUP($F$5, Scenarios!$G$7:$AD$29, MATCH($B$22, Scenarios!$C$7:$C$28, FALSE), FALSE)</f>
        <v>80</v>
      </c>
      <c r="K22" s="5">
        <f>HLOOKUP($F$5, Scenarios!$G$7:$AD$29, MATCH($B$22, Scenarios!$C$7:$C$28, FALSE), FALSE)</f>
        <v>80</v>
      </c>
      <c r="L22" s="5">
        <f>HLOOKUP($F$5, Scenarios!$G$7:$AD$29, MATCH($B$22, Scenarios!$C$7:$C$28, FALSE), FALSE)</f>
        <v>80</v>
      </c>
      <c r="M22" s="5">
        <f>HLOOKUP($F$5, Scenarios!$G$7:$AD$29, MATCH($B$22, Scenarios!$C$7:$C$28, FALSE), FALSE)</f>
        <v>80</v>
      </c>
      <c r="N22" s="5">
        <f>HLOOKUP($F$5, Scenarios!$G$7:$AD$29, MATCH($B$22, Scenarios!$C$7:$C$28, FALSE), FALSE)</f>
        <v>80</v>
      </c>
      <c r="O22" s="5">
        <f>HLOOKUP($F$5, Scenarios!$G$7:$AD$29, MATCH($B$22, Scenarios!$C$7:$C$28, FALSE), FALSE)</f>
        <v>80</v>
      </c>
      <c r="P22" s="5">
        <f>HLOOKUP($F$5, Scenarios!$G$7:$AD$29, MATCH($B$22, Scenarios!$C$7:$C$28, FALSE), FALSE)</f>
        <v>80</v>
      </c>
      <c r="Q22" s="5">
        <f>HLOOKUP($F$5, Scenarios!$G$7:$AD$29, MATCH($B$22, Scenarios!$C$7:$C$28, FALSE), FALSE)</f>
        <v>80</v>
      </c>
      <c r="R22" s="5">
        <f>HLOOKUP($F$5, Scenarios!$G$7:$AD$29, MATCH($B$22, Scenarios!$C$7:$C$28, FALSE), FALSE)</f>
        <v>80</v>
      </c>
      <c r="S22" s="5">
        <f>HLOOKUP($F$5, Scenarios!$G$7:$AD$29, MATCH($B$22, Scenarios!$C$7:$C$28, FALSE), FALSE)</f>
        <v>80</v>
      </c>
      <c r="T22" s="5">
        <f>HLOOKUP($F$5, Scenarios!$G$7:$AD$29, MATCH($B$22, Scenarios!$C$7:$C$28, FALSE), FALSE)</f>
        <v>80</v>
      </c>
      <c r="U22" s="5">
        <f>HLOOKUP($F$5, Scenarios!$G$7:$AD$29, MATCH($B$22, Scenarios!$C$7:$C$28, FALSE), FALSE)</f>
        <v>80</v>
      </c>
      <c r="V22" s="5">
        <f>HLOOKUP($F$5, Scenarios!$G$7:$AD$29, MATCH($B$22, Scenarios!$C$7:$C$28, FALSE), FALSE)</f>
        <v>80</v>
      </c>
      <c r="W22" s="5">
        <f>HLOOKUP($F$5, Scenarios!$G$7:$AD$29, MATCH($B$22, Scenarios!$C$7:$C$28, FALSE), FALSE)</f>
        <v>80</v>
      </c>
      <c r="X22" s="5">
        <f>HLOOKUP($F$5, Scenarios!$G$7:$AD$29, MATCH($B$22, Scenarios!$C$7:$C$28, FALSE), FALSE)</f>
        <v>80</v>
      </c>
      <c r="Y22" s="5">
        <f>HLOOKUP($F$5, Scenarios!$G$7:$AD$29, MATCH($B$22, Scenarios!$C$7:$C$28, FALSE), FALSE)</f>
        <v>80</v>
      </c>
      <c r="Z22" s="5">
        <f>HLOOKUP($F$5, Scenarios!$G$7:$AD$29, MATCH($B$22, Scenarios!$C$7:$C$28, FALSE), FALSE)</f>
        <v>80</v>
      </c>
      <c r="AA22" s="5">
        <f>HLOOKUP($F$5, Scenarios!$G$7:$AD$29, MATCH($B$22, Scenarios!$C$7:$C$28, FALSE), FALSE)</f>
        <v>80</v>
      </c>
      <c r="AB22" s="5">
        <f>HLOOKUP($F$5, Scenarios!$G$7:$AD$29, MATCH($B$22, Scenarios!$C$7:$C$28, FALSE), FALSE)</f>
        <v>80</v>
      </c>
      <c r="AC22" s="5">
        <f>HLOOKUP($F$5, Scenarios!$G$7:$AD$29, MATCH($B$22, Scenarios!$C$7:$C$28, FALSE), FALSE)</f>
        <v>80</v>
      </c>
      <c r="AD22" s="5">
        <f>HLOOKUP($F$5, Scenarios!$G$7:$AD$29, MATCH($B$22, Scenarios!$C$7:$C$28, FALSE), FALSE)</f>
        <v>80</v>
      </c>
      <c r="AE22" s="5">
        <f>HLOOKUP($F$5, Scenarios!$G$7:$AD$29, MATCH($B$22, Scenarios!$C$7:$C$28, FALSE), FALSE)</f>
        <v>80</v>
      </c>
      <c r="AF22" s="5">
        <f>HLOOKUP($F$5, Scenarios!$G$7:$AD$29, MATCH($B$22, Scenarios!$C$7:$C$28, FALSE), FALSE)</f>
        <v>80</v>
      </c>
      <c r="AG22" s="5">
        <f>HLOOKUP($F$5, Scenarios!$G$7:$AD$29, MATCH($B$22, Scenarios!$C$7:$C$28, FALSE), FALSE)</f>
        <v>80</v>
      </c>
      <c r="AH22" s="5">
        <f>HLOOKUP($F$5, Scenarios!$G$7:$AD$29, MATCH($B$22, Scenarios!$C$7:$C$28, FALSE), FALSE)</f>
        <v>80</v>
      </c>
      <c r="AI22" s="5">
        <f>HLOOKUP($F$5, Scenarios!$G$7:$AD$29, MATCH($B$22, Scenarios!$C$7:$C$28, FALSE), FALSE)</f>
        <v>80</v>
      </c>
      <c r="AJ22" s="5">
        <f>HLOOKUP($F$5, Scenarios!$G$7:$AD$29, MATCH($B$22, Scenarios!$C$7:$C$28, FALSE), FALSE)</f>
        <v>80</v>
      </c>
      <c r="AK22" s="5">
        <f>HLOOKUP($F$5, Scenarios!$G$7:$AD$29, MATCH($B$22, Scenarios!$C$7:$C$28, FALSE), FALSE)</f>
        <v>80</v>
      </c>
      <c r="AL22" s="5">
        <f>HLOOKUP($F$5, Scenarios!$G$7:$AD$29, MATCH($B$22, Scenarios!$C$7:$C$28, FALSE), FALSE)</f>
        <v>80</v>
      </c>
      <c r="AM22" s="5">
        <f>HLOOKUP($F$5, Scenarios!$G$7:$AD$29, MATCH($B$22, Scenarios!$C$7:$C$28, FALSE), FALSE)</f>
        <v>80</v>
      </c>
      <c r="AN22" s="5">
        <f>HLOOKUP($F$5, Scenarios!$G$7:$AD$29, MATCH($B$22, Scenarios!$C$7:$C$28, FALSE), FALSE)</f>
        <v>80</v>
      </c>
      <c r="AO22" s="5">
        <f>HLOOKUP($F$5, Scenarios!$G$7:$AD$29, MATCH($B$22, Scenarios!$C$7:$C$28, FALSE), FALSE)</f>
        <v>80</v>
      </c>
      <c r="AP22" s="5">
        <f>HLOOKUP($F$5, Scenarios!$G$7:$AD$29, MATCH($B$22, Scenarios!$C$7:$C$28, FALSE), FALSE)</f>
        <v>80</v>
      </c>
      <c r="AQ22" s="5">
        <f>HLOOKUP($F$5, Scenarios!$G$7:$AD$29, MATCH($B$22, Scenarios!$C$7:$C$28, FALSE), FALSE)</f>
        <v>80</v>
      </c>
      <c r="AR22" s="5">
        <f>HLOOKUP($F$5, Scenarios!$G$7:$AD$29, MATCH($B$22, Scenarios!$C$7:$C$28, FALSE), FALSE)</f>
        <v>80</v>
      </c>
      <c r="AS22" s="5">
        <f>HLOOKUP($F$5, Scenarios!$G$7:$AD$29, MATCH($B$22, Scenarios!$C$7:$C$28, FALSE), FALSE)</f>
        <v>80</v>
      </c>
      <c r="AT22" s="5">
        <f>HLOOKUP($F$5, Scenarios!$G$7:$AD$29, MATCH($B$22, Scenarios!$C$7:$C$28, FALSE), FALSE)</f>
        <v>80</v>
      </c>
      <c r="AU22" s="5">
        <f>HLOOKUP($F$5, Scenarios!$G$7:$AD$29, MATCH($B$22, Scenarios!$C$7:$C$28, FALSE), FALSE)</f>
        <v>80</v>
      </c>
      <c r="AV22" s="5">
        <f>HLOOKUP($F$5, Scenarios!$G$7:$AD$29, MATCH($B$22, Scenarios!$C$7:$C$28, FALSE), FALSE)</f>
        <v>80</v>
      </c>
      <c r="AW22" s="5">
        <f>HLOOKUP($F$5, Scenarios!$G$7:$AD$29, MATCH($B$22, Scenarios!$C$7:$C$28, FALSE), FALSE)</f>
        <v>80</v>
      </c>
      <c r="AX22" s="5">
        <f>HLOOKUP($F$5, Scenarios!$G$7:$AD$29, MATCH($B$22, Scenarios!$C$7:$C$28, FALSE), FALSE)</f>
        <v>80</v>
      </c>
      <c r="AY22" s="5">
        <f>HLOOKUP($F$5, Scenarios!$G$7:$AD$29, MATCH($B$22, Scenarios!$C$7:$C$28, FALSE), FALSE)</f>
        <v>80</v>
      </c>
      <c r="AZ22" s="5">
        <f>HLOOKUP($F$5, Scenarios!$G$7:$AD$29, MATCH($B$22, Scenarios!$C$7:$C$28, FALSE), FALSE)</f>
        <v>80</v>
      </c>
      <c r="BA22" s="5">
        <f>HLOOKUP($F$5, Scenarios!$G$7:$AD$29, MATCH($B$22, Scenarios!$C$7:$C$28, FALSE), FALSE)</f>
        <v>80</v>
      </c>
      <c r="BB22" s="5">
        <f>HLOOKUP($F$5, Scenarios!$G$7:$AD$29, MATCH($B$22, Scenarios!$C$7:$C$28, FALSE), FALSE)</f>
        <v>80</v>
      </c>
      <c r="BC22" s="5">
        <f>HLOOKUP($F$5, Scenarios!$G$7:$AD$29, MATCH($B$22, Scenarios!$C$7:$C$28, FALSE), FALSE)</f>
        <v>80</v>
      </c>
      <c r="BD22" s="5">
        <f>HLOOKUP($F$5, Scenarios!$G$7:$AD$29, MATCH($B$22, Scenarios!$C$7:$C$28, FALSE), FALSE)</f>
        <v>80</v>
      </c>
      <c r="BE22" s="5">
        <f>HLOOKUP($F$5, Scenarios!$G$7:$AD$29, MATCH($B$22, Scenarios!$C$7:$C$28, FALSE), FALSE)</f>
        <v>80</v>
      </c>
      <c r="BF22" s="5">
        <f>HLOOKUP($F$5, Scenarios!$G$7:$AD$29, MATCH($B$22, Scenarios!$C$7:$C$28, FALSE), FALSE)</f>
        <v>80</v>
      </c>
      <c r="BG22" s="5">
        <f>HLOOKUP($F$5, Scenarios!$G$7:$AD$29, MATCH($B$22, Scenarios!$C$7:$C$28, FALSE), FALSE)</f>
        <v>80</v>
      </c>
      <c r="BH22" s="5">
        <f>HLOOKUP($F$5, Scenarios!$G$7:$AD$29, MATCH($B$22, Scenarios!$C$7:$C$28, FALSE), FALSE)</f>
        <v>80</v>
      </c>
      <c r="BI22" s="5">
        <f>HLOOKUP($F$5, Scenarios!$G$7:$AD$29, MATCH($B$22, Scenarios!$C$7:$C$28, FALSE), FALSE)</f>
        <v>80</v>
      </c>
      <c r="BJ22" s="5">
        <f>HLOOKUP($F$5, Scenarios!$G$7:$AD$29, MATCH($B$22, Scenarios!$C$7:$C$28, FALSE), FALSE)</f>
        <v>80</v>
      </c>
      <c r="BK22" s="5">
        <f>HLOOKUP($F$5, Scenarios!$G$7:$AD$29, MATCH($B$22, Scenarios!$C$7:$C$28, FALSE), FALSE)</f>
        <v>80</v>
      </c>
      <c r="BL22" s="5">
        <f>HLOOKUP($F$5, Scenarios!$G$7:$AD$29, MATCH($B$22, Scenarios!$C$7:$C$28, FALSE), FALSE)</f>
        <v>80</v>
      </c>
      <c r="BM22" s="5">
        <f>HLOOKUP($F$5, Scenarios!$G$7:$AD$29, MATCH($B$22, Scenarios!$C$7:$C$28, FALSE), FALSE)</f>
        <v>80</v>
      </c>
      <c r="BN22" s="5"/>
      <c r="BO22" s="5"/>
      <c r="BP22" s="5"/>
      <c r="BQ22" s="5"/>
      <c r="BR22" s="5"/>
      <c r="BS22" s="5"/>
    </row>
    <row r="23" spans="1:71" x14ac:dyDescent="0.35">
      <c r="B23" s="41" t="s">
        <v>104</v>
      </c>
      <c r="C23" s="107"/>
      <c r="D23" s="5"/>
      <c r="E23" s="5">
        <f>HLOOKUP($F$5, Scenarios!$G$7:$AD$30, MATCH($B$23, Scenarios!$C$7:$C$28, FALSE), FALSE)</f>
        <v>100</v>
      </c>
      <c r="F23" s="5">
        <f>HLOOKUP($F$5, Scenarios!$G$7:$AD$30, MATCH($B$23, Scenarios!$C$7:$C$28, FALSE), FALSE)</f>
        <v>100</v>
      </c>
      <c r="G23" s="5">
        <f>HLOOKUP($F$5, Scenarios!$G$7:$AD$30, MATCH($B$23, Scenarios!$C$7:$C$28, FALSE), FALSE)</f>
        <v>100</v>
      </c>
      <c r="H23" s="5">
        <f>HLOOKUP($F$5, Scenarios!$G$7:$AD$30, MATCH($B$23, Scenarios!$C$7:$C$28, FALSE), FALSE)</f>
        <v>100</v>
      </c>
      <c r="I23" s="5">
        <f>HLOOKUP($F$5, Scenarios!$G$7:$AD$30, MATCH($B$23, Scenarios!$C$7:$C$28, FALSE), FALSE)</f>
        <v>100</v>
      </c>
      <c r="J23" s="5">
        <f>HLOOKUP($F$5, Scenarios!$G$7:$AD$30, MATCH($B$23, Scenarios!$C$7:$C$28, FALSE), FALSE)</f>
        <v>100</v>
      </c>
      <c r="K23" s="5">
        <f>HLOOKUP($F$5, Scenarios!$G$7:$AD$30, MATCH($B$23, Scenarios!$C$7:$C$28, FALSE), FALSE)</f>
        <v>100</v>
      </c>
      <c r="L23" s="5">
        <f>HLOOKUP($F$5, Scenarios!$G$7:$AD$30, MATCH($B$23, Scenarios!$C$7:$C$28, FALSE), FALSE)</f>
        <v>100</v>
      </c>
      <c r="M23" s="5">
        <f>HLOOKUP($F$5, Scenarios!$G$7:$AD$30, MATCH($B$23, Scenarios!$C$7:$C$28, FALSE), FALSE)</f>
        <v>100</v>
      </c>
      <c r="N23" s="5">
        <f>HLOOKUP($F$5, Scenarios!$G$7:$AD$30, MATCH($B$23, Scenarios!$C$7:$C$28, FALSE), FALSE)</f>
        <v>100</v>
      </c>
      <c r="O23" s="5">
        <f>HLOOKUP($F$5, Scenarios!$G$7:$AD$30, MATCH($B$23, Scenarios!$C$7:$C$28, FALSE), FALSE)</f>
        <v>100</v>
      </c>
      <c r="P23" s="5">
        <f>HLOOKUP($F$5, Scenarios!$G$7:$AD$30, MATCH($B$23, Scenarios!$C$7:$C$28, FALSE), FALSE)</f>
        <v>100</v>
      </c>
      <c r="Q23" s="5">
        <f>HLOOKUP($F$5, Scenarios!$G$7:$AD$30, MATCH($B$23, Scenarios!$C$7:$C$28, FALSE), FALSE)</f>
        <v>100</v>
      </c>
      <c r="R23" s="5">
        <f>HLOOKUP($F$5, Scenarios!$G$7:$AD$30, MATCH($B$23, Scenarios!$C$7:$C$28, FALSE), FALSE)</f>
        <v>100</v>
      </c>
      <c r="S23" s="5">
        <f>HLOOKUP($F$5, Scenarios!$G$7:$AD$30, MATCH($B$23, Scenarios!$C$7:$C$28, FALSE), FALSE)</f>
        <v>100</v>
      </c>
      <c r="T23" s="5">
        <f>HLOOKUP($F$5, Scenarios!$G$7:$AD$30, MATCH($B$23, Scenarios!$C$7:$C$28, FALSE), FALSE)</f>
        <v>100</v>
      </c>
      <c r="U23" s="5">
        <f>HLOOKUP($F$5, Scenarios!$G$7:$AD$30, MATCH($B$23, Scenarios!$C$7:$C$28, FALSE), FALSE)</f>
        <v>100</v>
      </c>
      <c r="V23" s="5">
        <f>HLOOKUP($F$5, Scenarios!$G$7:$AD$30, MATCH($B$23, Scenarios!$C$7:$C$28, FALSE), FALSE)</f>
        <v>100</v>
      </c>
      <c r="W23" s="5">
        <f>HLOOKUP($F$5, Scenarios!$G$7:$AD$30, MATCH($B$23, Scenarios!$C$7:$C$28, FALSE), FALSE)</f>
        <v>100</v>
      </c>
      <c r="X23" s="5">
        <f>HLOOKUP($F$5, Scenarios!$G$7:$AD$30, MATCH($B$23, Scenarios!$C$7:$C$28, FALSE), FALSE)</f>
        <v>100</v>
      </c>
      <c r="Y23" s="5">
        <f>HLOOKUP($F$5, Scenarios!$G$7:$AD$30, MATCH($B$23, Scenarios!$C$7:$C$28, FALSE), FALSE)</f>
        <v>100</v>
      </c>
      <c r="Z23" s="5">
        <f>HLOOKUP($F$5, Scenarios!$G$7:$AD$30, MATCH($B$23, Scenarios!$C$7:$C$28, FALSE), FALSE)</f>
        <v>100</v>
      </c>
      <c r="AA23" s="5">
        <f>HLOOKUP($F$5, Scenarios!$G$7:$AD$30, MATCH($B$23, Scenarios!$C$7:$C$28, FALSE), FALSE)</f>
        <v>100</v>
      </c>
      <c r="AB23" s="5">
        <f>HLOOKUP($F$5, Scenarios!$G$7:$AD$30, MATCH($B$23, Scenarios!$C$7:$C$28, FALSE), FALSE)</f>
        <v>100</v>
      </c>
      <c r="AC23" s="5">
        <f>HLOOKUP($F$5, Scenarios!$G$7:$AD$30, MATCH($B$23, Scenarios!$C$7:$C$28, FALSE), FALSE)</f>
        <v>100</v>
      </c>
      <c r="AD23" s="5">
        <f>HLOOKUP($F$5, Scenarios!$G$7:$AD$30, MATCH($B$23, Scenarios!$C$7:$C$28, FALSE), FALSE)</f>
        <v>100</v>
      </c>
      <c r="AE23" s="5">
        <f>HLOOKUP($F$5, Scenarios!$G$7:$AD$30, MATCH($B$23, Scenarios!$C$7:$C$28, FALSE), FALSE)</f>
        <v>100</v>
      </c>
      <c r="AF23" s="5">
        <f>HLOOKUP($F$5, Scenarios!$G$7:$AD$30, MATCH($B$23, Scenarios!$C$7:$C$28, FALSE), FALSE)</f>
        <v>100</v>
      </c>
      <c r="AG23" s="5">
        <f>HLOOKUP($F$5, Scenarios!$G$7:$AD$30, MATCH($B$23, Scenarios!$C$7:$C$28, FALSE), FALSE)</f>
        <v>100</v>
      </c>
      <c r="AH23" s="5">
        <f>HLOOKUP($F$5, Scenarios!$G$7:$AD$30, MATCH($B$23, Scenarios!$C$7:$C$28, FALSE), FALSE)</f>
        <v>100</v>
      </c>
      <c r="AI23" s="5">
        <f>HLOOKUP($F$5, Scenarios!$G$7:$AD$30, MATCH($B$23, Scenarios!$C$7:$C$28, FALSE), FALSE)</f>
        <v>100</v>
      </c>
      <c r="AJ23" s="5">
        <f>HLOOKUP($F$5, Scenarios!$G$7:$AD$30, MATCH($B$23, Scenarios!$C$7:$C$28, FALSE), FALSE)</f>
        <v>100</v>
      </c>
      <c r="AK23" s="5">
        <f>HLOOKUP($F$5, Scenarios!$G$7:$AD$30, MATCH($B$23, Scenarios!$C$7:$C$28, FALSE), FALSE)</f>
        <v>100</v>
      </c>
      <c r="AL23" s="5">
        <f>HLOOKUP($F$5, Scenarios!$G$7:$AD$30, MATCH($B$23, Scenarios!$C$7:$C$28, FALSE), FALSE)</f>
        <v>100</v>
      </c>
      <c r="AM23" s="5">
        <f>HLOOKUP($F$5, Scenarios!$G$7:$AD$30, MATCH($B$23, Scenarios!$C$7:$C$28, FALSE), FALSE)</f>
        <v>100</v>
      </c>
      <c r="AN23" s="5">
        <f>HLOOKUP($F$5, Scenarios!$G$7:$AD$30, MATCH($B$23, Scenarios!$C$7:$C$28, FALSE), FALSE)</f>
        <v>100</v>
      </c>
      <c r="AO23" s="5">
        <f>HLOOKUP($F$5, Scenarios!$G$7:$AD$30, MATCH($B$23, Scenarios!$C$7:$C$28, FALSE), FALSE)</f>
        <v>100</v>
      </c>
      <c r="AP23" s="5">
        <f>HLOOKUP($F$5, Scenarios!$G$7:$AD$30, MATCH($B$23, Scenarios!$C$7:$C$28, FALSE), FALSE)</f>
        <v>100</v>
      </c>
      <c r="AQ23" s="5">
        <f>HLOOKUP($F$5, Scenarios!$G$7:$AD$30, MATCH($B$23, Scenarios!$C$7:$C$28, FALSE), FALSE)</f>
        <v>100</v>
      </c>
      <c r="AR23" s="5">
        <f>HLOOKUP($F$5, Scenarios!$G$7:$AD$30, MATCH($B$23, Scenarios!$C$7:$C$28, FALSE), FALSE)</f>
        <v>100</v>
      </c>
      <c r="AS23" s="5">
        <f>HLOOKUP($F$5, Scenarios!$G$7:$AD$30, MATCH($B$23, Scenarios!$C$7:$C$28, FALSE), FALSE)</f>
        <v>100</v>
      </c>
      <c r="AT23" s="5">
        <f>HLOOKUP($F$5, Scenarios!$G$7:$AD$30, MATCH($B$23, Scenarios!$C$7:$C$28, FALSE), FALSE)</f>
        <v>100</v>
      </c>
      <c r="AU23" s="5">
        <f>HLOOKUP($F$5, Scenarios!$G$7:$AD$30, MATCH($B$23, Scenarios!$C$7:$C$28, FALSE), FALSE)</f>
        <v>100</v>
      </c>
      <c r="AV23" s="5">
        <f>HLOOKUP($F$5, Scenarios!$G$7:$AD$30, MATCH($B$23, Scenarios!$C$7:$C$28, FALSE), FALSE)</f>
        <v>100</v>
      </c>
      <c r="AW23" s="5">
        <f>HLOOKUP($F$5, Scenarios!$G$7:$AD$30, MATCH($B$23, Scenarios!$C$7:$C$28, FALSE), FALSE)</f>
        <v>100</v>
      </c>
      <c r="AX23" s="5">
        <f>HLOOKUP($F$5, Scenarios!$G$7:$AD$30, MATCH($B$23, Scenarios!$C$7:$C$28, FALSE), FALSE)</f>
        <v>100</v>
      </c>
      <c r="AY23" s="5">
        <f>HLOOKUP($F$5, Scenarios!$G$7:$AD$30, MATCH($B$23, Scenarios!$C$7:$C$28, FALSE), FALSE)</f>
        <v>100</v>
      </c>
      <c r="AZ23" s="5">
        <f>HLOOKUP($F$5, Scenarios!$G$7:$AD$30, MATCH($B$23, Scenarios!$C$7:$C$28, FALSE), FALSE)</f>
        <v>100</v>
      </c>
      <c r="BA23" s="5">
        <f>HLOOKUP($F$5, Scenarios!$G$7:$AD$30, MATCH($B$23, Scenarios!$C$7:$C$28, FALSE), FALSE)</f>
        <v>100</v>
      </c>
      <c r="BB23" s="5">
        <f>HLOOKUP($F$5, Scenarios!$G$7:$AD$30, MATCH($B$23, Scenarios!$C$7:$C$28, FALSE), FALSE)</f>
        <v>100</v>
      </c>
      <c r="BC23" s="5">
        <f>HLOOKUP($F$5, Scenarios!$G$7:$AD$30, MATCH($B$23, Scenarios!$C$7:$C$28, FALSE), FALSE)</f>
        <v>100</v>
      </c>
      <c r="BD23" s="5">
        <f>HLOOKUP($F$5, Scenarios!$G$7:$AD$30, MATCH($B$23, Scenarios!$C$7:$C$28, FALSE), FALSE)</f>
        <v>100</v>
      </c>
      <c r="BE23" s="5">
        <f>HLOOKUP($F$5, Scenarios!$G$7:$AD$30, MATCH($B$23, Scenarios!$C$7:$C$28, FALSE), FALSE)</f>
        <v>100</v>
      </c>
      <c r="BF23" s="5">
        <f>HLOOKUP($F$5, Scenarios!$G$7:$AD$30, MATCH($B$23, Scenarios!$C$7:$C$28, FALSE), FALSE)</f>
        <v>100</v>
      </c>
      <c r="BG23" s="5">
        <f>HLOOKUP($F$5, Scenarios!$G$7:$AD$30, MATCH($B$23, Scenarios!$C$7:$C$28, FALSE), FALSE)</f>
        <v>100</v>
      </c>
      <c r="BH23" s="5">
        <f>HLOOKUP($F$5, Scenarios!$G$7:$AD$30, MATCH($B$23, Scenarios!$C$7:$C$28, FALSE), FALSE)</f>
        <v>100</v>
      </c>
      <c r="BI23" s="5">
        <f>HLOOKUP($F$5, Scenarios!$G$7:$AD$30, MATCH($B$23, Scenarios!$C$7:$C$28, FALSE), FALSE)</f>
        <v>100</v>
      </c>
      <c r="BJ23" s="5">
        <f>HLOOKUP($F$5, Scenarios!$G$7:$AD$30, MATCH($B$23, Scenarios!$C$7:$C$28, FALSE), FALSE)</f>
        <v>100</v>
      </c>
      <c r="BK23" s="5">
        <f>HLOOKUP($F$5, Scenarios!$G$7:$AD$30, MATCH($B$23, Scenarios!$C$7:$C$28, FALSE), FALSE)</f>
        <v>100</v>
      </c>
      <c r="BL23" s="5">
        <f>HLOOKUP($F$5, Scenarios!$G$7:$AD$30, MATCH($B$23, Scenarios!$C$7:$C$28, FALSE), FALSE)</f>
        <v>100</v>
      </c>
      <c r="BM23" s="5">
        <f>HLOOKUP($F$5, Scenarios!$G$7:$AD$30, MATCH($B$23, Scenarios!$C$7:$C$28, FALSE), FALSE)</f>
        <v>100</v>
      </c>
    </row>
    <row r="24" spans="1:71" x14ac:dyDescent="0.35">
      <c r="B24" s="41"/>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71" s="28" customFormat="1" x14ac:dyDescent="0.35">
      <c r="A25" s="4"/>
      <c r="B25" s="29" t="s">
        <v>105</v>
      </c>
      <c r="C25" s="108"/>
    </row>
    <row r="26" spans="1:71" s="23" customFormat="1" x14ac:dyDescent="0.35">
      <c r="A26" s="129"/>
      <c r="B26" s="23" t="s">
        <v>106</v>
      </c>
      <c r="C26" s="103">
        <f>SUM(E26:BM26)</f>
        <v>66308.219999999914</v>
      </c>
      <c r="E26" s="23">
        <f>IF(E17&lt;E16,(E20-E23)*E17,IF(AND(E17&gt;E16,(E17-E16)&lt;M4),E16*(E20-E23)+(E17-E16)*(E20-E22),E16*(E20-E23)+M4*(E20-E22)+(E17-E16-M4)*(E20-E21)))</f>
        <v>1087.02</v>
      </c>
      <c r="F26" s="23">
        <f t="shared" ref="F26:BM26" si="7">IF(F17&lt;F16,(F20-F23)*F17,IF(AND(F17&gt;F16,(F17-F16)&lt;N4),F16*(F20-F23)+(F17-F16)*(F20-F22),F16*(F20-F23)+N4*(F20-F22)+(F17-F16-N4)*(F20-F21)))</f>
        <v>1087.02</v>
      </c>
      <c r="G26" s="23">
        <f t="shared" si="7"/>
        <v>1087.02</v>
      </c>
      <c r="H26" s="23">
        <f t="shared" si="7"/>
        <v>1087.02</v>
      </c>
      <c r="I26" s="23">
        <f t="shared" si="7"/>
        <v>1087.02</v>
      </c>
      <c r="J26" s="23">
        <f t="shared" si="7"/>
        <v>1087.02</v>
      </c>
      <c r="K26" s="23">
        <f t="shared" si="7"/>
        <v>1087.02</v>
      </c>
      <c r="L26" s="23">
        <f t="shared" si="7"/>
        <v>1087.02</v>
      </c>
      <c r="M26" s="23">
        <f t="shared" si="7"/>
        <v>1087.02</v>
      </c>
      <c r="N26" s="23">
        <f t="shared" si="7"/>
        <v>1087.02</v>
      </c>
      <c r="O26" s="23">
        <f t="shared" si="7"/>
        <v>1087.02</v>
      </c>
      <c r="P26" s="23">
        <f t="shared" si="7"/>
        <v>1087.02</v>
      </c>
      <c r="Q26" s="23">
        <f t="shared" si="7"/>
        <v>1087.02</v>
      </c>
      <c r="R26" s="23">
        <f t="shared" si="7"/>
        <v>1087.02</v>
      </c>
      <c r="S26" s="23">
        <f t="shared" si="7"/>
        <v>1087.02</v>
      </c>
      <c r="T26" s="23">
        <f t="shared" si="7"/>
        <v>1087.02</v>
      </c>
      <c r="U26" s="23">
        <f t="shared" si="7"/>
        <v>1087.02</v>
      </c>
      <c r="V26" s="23">
        <f t="shared" si="7"/>
        <v>1087.02</v>
      </c>
      <c r="W26" s="23">
        <f t="shared" si="7"/>
        <v>1087.02</v>
      </c>
      <c r="X26" s="23">
        <f t="shared" si="7"/>
        <v>1087.02</v>
      </c>
      <c r="Y26" s="23">
        <f t="shared" si="7"/>
        <v>1087.02</v>
      </c>
      <c r="Z26" s="23">
        <f t="shared" si="7"/>
        <v>1087.02</v>
      </c>
      <c r="AA26" s="23">
        <f t="shared" si="7"/>
        <v>1087.02</v>
      </c>
      <c r="AB26" s="23">
        <f t="shared" si="7"/>
        <v>1087.02</v>
      </c>
      <c r="AC26" s="23">
        <f t="shared" si="7"/>
        <v>1087.02</v>
      </c>
      <c r="AD26" s="23">
        <f t="shared" si="7"/>
        <v>1087.02</v>
      </c>
      <c r="AE26" s="23">
        <f t="shared" si="7"/>
        <v>1087.02</v>
      </c>
      <c r="AF26" s="23">
        <f t="shared" si="7"/>
        <v>1087.02</v>
      </c>
      <c r="AG26" s="23">
        <f t="shared" si="7"/>
        <v>1087.02</v>
      </c>
      <c r="AH26" s="23">
        <f t="shared" si="7"/>
        <v>1087.02</v>
      </c>
      <c r="AI26" s="23">
        <f t="shared" si="7"/>
        <v>1087.02</v>
      </c>
      <c r="AJ26" s="23">
        <f t="shared" si="7"/>
        <v>1087.02</v>
      </c>
      <c r="AK26" s="23">
        <f t="shared" si="7"/>
        <v>1087.02</v>
      </c>
      <c r="AL26" s="23">
        <f t="shared" si="7"/>
        <v>1087.02</v>
      </c>
      <c r="AM26" s="23">
        <f t="shared" si="7"/>
        <v>1087.02</v>
      </c>
      <c r="AN26" s="23">
        <f t="shared" si="7"/>
        <v>1087.02</v>
      </c>
      <c r="AO26" s="23">
        <f t="shared" si="7"/>
        <v>1087.02</v>
      </c>
      <c r="AP26" s="23">
        <f t="shared" si="7"/>
        <v>1087.02</v>
      </c>
      <c r="AQ26" s="23">
        <f t="shared" si="7"/>
        <v>1087.02</v>
      </c>
      <c r="AR26" s="23">
        <f t="shared" si="7"/>
        <v>1087.02</v>
      </c>
      <c r="AS26" s="23">
        <f t="shared" si="7"/>
        <v>1087.02</v>
      </c>
      <c r="AT26" s="23">
        <f t="shared" si="7"/>
        <v>1087.02</v>
      </c>
      <c r="AU26" s="23">
        <f t="shared" si="7"/>
        <v>1087.02</v>
      </c>
      <c r="AV26" s="23">
        <f t="shared" si="7"/>
        <v>1087.02</v>
      </c>
      <c r="AW26" s="23">
        <f t="shared" si="7"/>
        <v>1087.02</v>
      </c>
      <c r="AX26" s="23">
        <f t="shared" si="7"/>
        <v>1087.02</v>
      </c>
      <c r="AY26" s="23">
        <f t="shared" si="7"/>
        <v>1087.02</v>
      </c>
      <c r="AZ26" s="23">
        <f t="shared" si="7"/>
        <v>1087.02</v>
      </c>
      <c r="BA26" s="23">
        <f t="shared" si="7"/>
        <v>1087.02</v>
      </c>
      <c r="BB26" s="23">
        <f t="shared" si="7"/>
        <v>1087.02</v>
      </c>
      <c r="BC26" s="23">
        <f t="shared" si="7"/>
        <v>1087.02</v>
      </c>
      <c r="BD26" s="23">
        <f t="shared" si="7"/>
        <v>1087.02</v>
      </c>
      <c r="BE26" s="23">
        <f t="shared" si="7"/>
        <v>1087.02</v>
      </c>
      <c r="BF26" s="23">
        <f t="shared" si="7"/>
        <v>1087.02</v>
      </c>
      <c r="BG26" s="23">
        <f t="shared" si="7"/>
        <v>1087.02</v>
      </c>
      <c r="BH26" s="23">
        <f t="shared" si="7"/>
        <v>1087.02</v>
      </c>
      <c r="BI26" s="23">
        <f t="shared" si="7"/>
        <v>1087.02</v>
      </c>
      <c r="BJ26" s="23">
        <f t="shared" si="7"/>
        <v>1087.02</v>
      </c>
      <c r="BK26" s="23">
        <f t="shared" si="7"/>
        <v>1087.02</v>
      </c>
      <c r="BL26" s="23">
        <f t="shared" si="7"/>
        <v>1087.02</v>
      </c>
      <c r="BM26" s="23">
        <f t="shared" si="7"/>
        <v>1087.02</v>
      </c>
    </row>
    <row r="27" spans="1:71" s="23" customFormat="1" x14ac:dyDescent="0.35">
      <c r="A27" s="129"/>
      <c r="B27" s="23" t="s">
        <v>107</v>
      </c>
      <c r="C27" s="103">
        <f>SUM(E27:BM27)</f>
        <v>245586</v>
      </c>
      <c r="E27" s="23">
        <f>IF(E17&lt;E16,E23*E17,E23*E16)</f>
        <v>4026</v>
      </c>
      <c r="F27" s="23">
        <f t="shared" ref="F27:BM27" si="8">IF(F17&lt;F16,F23*F17,F23*F16)</f>
        <v>4026</v>
      </c>
      <c r="G27" s="23">
        <f t="shared" si="8"/>
        <v>4026</v>
      </c>
      <c r="H27" s="23">
        <f t="shared" si="8"/>
        <v>4026</v>
      </c>
      <c r="I27" s="23">
        <f t="shared" si="8"/>
        <v>4026</v>
      </c>
      <c r="J27" s="23">
        <f t="shared" si="8"/>
        <v>4026</v>
      </c>
      <c r="K27" s="23">
        <f t="shared" si="8"/>
        <v>4026</v>
      </c>
      <c r="L27" s="23">
        <f t="shared" si="8"/>
        <v>4026</v>
      </c>
      <c r="M27" s="23">
        <f t="shared" si="8"/>
        <v>4026</v>
      </c>
      <c r="N27" s="23">
        <f t="shared" si="8"/>
        <v>4026</v>
      </c>
      <c r="O27" s="23">
        <f t="shared" si="8"/>
        <v>4026</v>
      </c>
      <c r="P27" s="23">
        <f t="shared" si="8"/>
        <v>4026</v>
      </c>
      <c r="Q27" s="23">
        <f t="shared" si="8"/>
        <v>4026</v>
      </c>
      <c r="R27" s="23">
        <f t="shared" si="8"/>
        <v>4026</v>
      </c>
      <c r="S27" s="23">
        <f t="shared" si="8"/>
        <v>4026</v>
      </c>
      <c r="T27" s="23">
        <f t="shared" si="8"/>
        <v>4026</v>
      </c>
      <c r="U27" s="23">
        <f t="shared" si="8"/>
        <v>4026</v>
      </c>
      <c r="V27" s="23">
        <f t="shared" si="8"/>
        <v>4026</v>
      </c>
      <c r="W27" s="23">
        <f t="shared" si="8"/>
        <v>4026</v>
      </c>
      <c r="X27" s="23">
        <f t="shared" si="8"/>
        <v>4026</v>
      </c>
      <c r="Y27" s="23">
        <f t="shared" si="8"/>
        <v>4026</v>
      </c>
      <c r="Z27" s="23">
        <f t="shared" si="8"/>
        <v>4026</v>
      </c>
      <c r="AA27" s="23">
        <f t="shared" si="8"/>
        <v>4026</v>
      </c>
      <c r="AB27" s="23">
        <f t="shared" si="8"/>
        <v>4026</v>
      </c>
      <c r="AC27" s="23">
        <f t="shared" si="8"/>
        <v>4026</v>
      </c>
      <c r="AD27" s="23">
        <f t="shared" si="8"/>
        <v>4026</v>
      </c>
      <c r="AE27" s="23">
        <f t="shared" si="8"/>
        <v>4026</v>
      </c>
      <c r="AF27" s="23">
        <f t="shared" si="8"/>
        <v>4026</v>
      </c>
      <c r="AG27" s="23">
        <f t="shared" si="8"/>
        <v>4026</v>
      </c>
      <c r="AH27" s="23">
        <f t="shared" si="8"/>
        <v>4026</v>
      </c>
      <c r="AI27" s="23">
        <f t="shared" si="8"/>
        <v>4026</v>
      </c>
      <c r="AJ27" s="23">
        <f t="shared" si="8"/>
        <v>4026</v>
      </c>
      <c r="AK27" s="23">
        <f t="shared" si="8"/>
        <v>4026</v>
      </c>
      <c r="AL27" s="23">
        <f t="shared" si="8"/>
        <v>4026</v>
      </c>
      <c r="AM27" s="23">
        <f t="shared" si="8"/>
        <v>4026</v>
      </c>
      <c r="AN27" s="23">
        <f t="shared" si="8"/>
        <v>4026</v>
      </c>
      <c r="AO27" s="23">
        <f t="shared" si="8"/>
        <v>4026</v>
      </c>
      <c r="AP27" s="23">
        <f t="shared" si="8"/>
        <v>4026</v>
      </c>
      <c r="AQ27" s="23">
        <f t="shared" si="8"/>
        <v>4026</v>
      </c>
      <c r="AR27" s="23">
        <f t="shared" si="8"/>
        <v>4026</v>
      </c>
      <c r="AS27" s="23">
        <f t="shared" si="8"/>
        <v>4026</v>
      </c>
      <c r="AT27" s="23">
        <f t="shared" si="8"/>
        <v>4026</v>
      </c>
      <c r="AU27" s="23">
        <f t="shared" si="8"/>
        <v>4026</v>
      </c>
      <c r="AV27" s="23">
        <f t="shared" si="8"/>
        <v>4026</v>
      </c>
      <c r="AW27" s="23">
        <f t="shared" si="8"/>
        <v>4026</v>
      </c>
      <c r="AX27" s="23">
        <f t="shared" si="8"/>
        <v>4026</v>
      </c>
      <c r="AY27" s="23">
        <f t="shared" si="8"/>
        <v>4026</v>
      </c>
      <c r="AZ27" s="23">
        <f t="shared" si="8"/>
        <v>4026</v>
      </c>
      <c r="BA27" s="23">
        <f t="shared" si="8"/>
        <v>4026</v>
      </c>
      <c r="BB27" s="23">
        <f t="shared" si="8"/>
        <v>4026</v>
      </c>
      <c r="BC27" s="23">
        <f t="shared" si="8"/>
        <v>4026</v>
      </c>
      <c r="BD27" s="23">
        <f t="shared" si="8"/>
        <v>4026</v>
      </c>
      <c r="BE27" s="23">
        <f t="shared" si="8"/>
        <v>4026</v>
      </c>
      <c r="BF27" s="23">
        <f t="shared" si="8"/>
        <v>4026</v>
      </c>
      <c r="BG27" s="23">
        <f t="shared" si="8"/>
        <v>4026</v>
      </c>
      <c r="BH27" s="23">
        <f t="shared" si="8"/>
        <v>4026</v>
      </c>
      <c r="BI27" s="23">
        <f t="shared" si="8"/>
        <v>4026</v>
      </c>
      <c r="BJ27" s="23">
        <f t="shared" si="8"/>
        <v>4026</v>
      </c>
      <c r="BK27" s="23">
        <f t="shared" si="8"/>
        <v>4026</v>
      </c>
      <c r="BL27" s="23">
        <f t="shared" si="8"/>
        <v>4026</v>
      </c>
      <c r="BM27" s="23">
        <f t="shared" si="8"/>
        <v>4026</v>
      </c>
    </row>
    <row r="28" spans="1:71" s="23" customFormat="1" x14ac:dyDescent="0.35">
      <c r="A28" s="129"/>
      <c r="B28" s="23" t="s">
        <v>108</v>
      </c>
      <c r="C28" s="103">
        <f>SUM(E28:BM28)</f>
        <v>0</v>
      </c>
      <c r="E28" s="23">
        <f>IF(E17&gt;=E16,E22*(E17-E16),0)</f>
        <v>0</v>
      </c>
      <c r="F28" s="23">
        <f t="shared" ref="F28:BM28" si="9">IF(F17&gt;=F16,F22*(F17-F16),0)</f>
        <v>0</v>
      </c>
      <c r="G28" s="23">
        <f t="shared" si="9"/>
        <v>0</v>
      </c>
      <c r="H28" s="23">
        <f t="shared" si="9"/>
        <v>0</v>
      </c>
      <c r="I28" s="23">
        <f t="shared" si="9"/>
        <v>0</v>
      </c>
      <c r="J28" s="23">
        <f t="shared" si="9"/>
        <v>0</v>
      </c>
      <c r="K28" s="23">
        <f t="shared" si="9"/>
        <v>0</v>
      </c>
      <c r="L28" s="23">
        <f t="shared" si="9"/>
        <v>0</v>
      </c>
      <c r="M28" s="23">
        <f t="shared" si="9"/>
        <v>0</v>
      </c>
      <c r="N28" s="23">
        <f t="shared" si="9"/>
        <v>0</v>
      </c>
      <c r="O28" s="23">
        <f t="shared" si="9"/>
        <v>0</v>
      </c>
      <c r="P28" s="23">
        <f t="shared" si="9"/>
        <v>0</v>
      </c>
      <c r="Q28" s="23">
        <f t="shared" si="9"/>
        <v>0</v>
      </c>
      <c r="R28" s="23">
        <f t="shared" si="9"/>
        <v>0</v>
      </c>
      <c r="S28" s="23">
        <f t="shared" si="9"/>
        <v>0</v>
      </c>
      <c r="T28" s="23">
        <f t="shared" si="9"/>
        <v>0</v>
      </c>
      <c r="U28" s="23">
        <f t="shared" si="9"/>
        <v>0</v>
      </c>
      <c r="V28" s="23">
        <f t="shared" si="9"/>
        <v>0</v>
      </c>
      <c r="W28" s="23">
        <f t="shared" si="9"/>
        <v>0</v>
      </c>
      <c r="X28" s="23">
        <f t="shared" si="9"/>
        <v>0</v>
      </c>
      <c r="Y28" s="23">
        <f t="shared" si="9"/>
        <v>0</v>
      </c>
      <c r="Z28" s="23">
        <f t="shared" si="9"/>
        <v>0</v>
      </c>
      <c r="AA28" s="23">
        <f t="shared" si="9"/>
        <v>0</v>
      </c>
      <c r="AB28" s="23">
        <f t="shared" si="9"/>
        <v>0</v>
      </c>
      <c r="AC28" s="23">
        <f t="shared" si="9"/>
        <v>0</v>
      </c>
      <c r="AD28" s="23">
        <f t="shared" si="9"/>
        <v>0</v>
      </c>
      <c r="AE28" s="23">
        <f t="shared" si="9"/>
        <v>0</v>
      </c>
      <c r="AF28" s="23">
        <f t="shared" si="9"/>
        <v>0</v>
      </c>
      <c r="AG28" s="23">
        <f t="shared" si="9"/>
        <v>0</v>
      </c>
      <c r="AH28" s="23">
        <f t="shared" si="9"/>
        <v>0</v>
      </c>
      <c r="AI28" s="23">
        <f t="shared" si="9"/>
        <v>0</v>
      </c>
      <c r="AJ28" s="23">
        <f t="shared" si="9"/>
        <v>0</v>
      </c>
      <c r="AK28" s="23">
        <f t="shared" si="9"/>
        <v>0</v>
      </c>
      <c r="AL28" s="23">
        <f t="shared" si="9"/>
        <v>0</v>
      </c>
      <c r="AM28" s="23">
        <f t="shared" si="9"/>
        <v>0</v>
      </c>
      <c r="AN28" s="23">
        <f t="shared" si="9"/>
        <v>0</v>
      </c>
      <c r="AO28" s="23">
        <f t="shared" si="9"/>
        <v>0</v>
      </c>
      <c r="AP28" s="23">
        <f t="shared" si="9"/>
        <v>0</v>
      </c>
      <c r="AQ28" s="23">
        <f t="shared" si="9"/>
        <v>0</v>
      </c>
      <c r="AR28" s="23">
        <f t="shared" si="9"/>
        <v>0</v>
      </c>
      <c r="AS28" s="23">
        <f t="shared" si="9"/>
        <v>0</v>
      </c>
      <c r="AT28" s="23">
        <f t="shared" si="9"/>
        <v>0</v>
      </c>
      <c r="AU28" s="23">
        <f t="shared" si="9"/>
        <v>0</v>
      </c>
      <c r="AV28" s="23">
        <f t="shared" si="9"/>
        <v>0</v>
      </c>
      <c r="AW28" s="23">
        <f t="shared" si="9"/>
        <v>0</v>
      </c>
      <c r="AX28" s="23">
        <f t="shared" si="9"/>
        <v>0</v>
      </c>
      <c r="AY28" s="23">
        <f t="shared" si="9"/>
        <v>0</v>
      </c>
      <c r="AZ28" s="23">
        <f t="shared" si="9"/>
        <v>0</v>
      </c>
      <c r="BA28" s="23">
        <f t="shared" si="9"/>
        <v>0</v>
      </c>
      <c r="BB28" s="23">
        <f t="shared" si="9"/>
        <v>0</v>
      </c>
      <c r="BC28" s="23">
        <f t="shared" si="9"/>
        <v>0</v>
      </c>
      <c r="BD28" s="23">
        <f t="shared" si="9"/>
        <v>0</v>
      </c>
      <c r="BE28" s="23">
        <f t="shared" si="9"/>
        <v>0</v>
      </c>
      <c r="BF28" s="23">
        <f t="shared" si="9"/>
        <v>0</v>
      </c>
      <c r="BG28" s="23">
        <f t="shared" si="9"/>
        <v>0</v>
      </c>
      <c r="BH28" s="23">
        <f t="shared" si="9"/>
        <v>0</v>
      </c>
      <c r="BI28" s="23">
        <f t="shared" si="9"/>
        <v>0</v>
      </c>
      <c r="BJ28" s="23">
        <f t="shared" si="9"/>
        <v>0</v>
      </c>
      <c r="BK28" s="23">
        <f t="shared" si="9"/>
        <v>0</v>
      </c>
      <c r="BL28" s="23">
        <f t="shared" si="9"/>
        <v>0</v>
      </c>
      <c r="BM28" s="23">
        <f t="shared" si="9"/>
        <v>0</v>
      </c>
    </row>
    <row r="29" spans="1:71" s="23" customFormat="1" x14ac:dyDescent="0.35">
      <c r="A29" s="129"/>
      <c r="B29" s="23" t="s">
        <v>109</v>
      </c>
      <c r="C29" s="103">
        <f>SUM(E29:BM29)</f>
        <v>0</v>
      </c>
      <c r="E29" s="23">
        <f>IF((E17-E16)&gt;$M$4,(E17-E16-$M$4)*E21,0)</f>
        <v>0</v>
      </c>
      <c r="F29" s="23">
        <f t="shared" ref="F29:BM29" si="10">IF((F17-F16)&gt;$M$4,(F17-F16-$M$4)*F21,0)</f>
        <v>0</v>
      </c>
      <c r="G29" s="23">
        <f>IF((G17-G16)&gt;$M$4,(G17-G16-$M$4)*G21,0)</f>
        <v>0</v>
      </c>
      <c r="H29" s="23">
        <f t="shared" si="10"/>
        <v>0</v>
      </c>
      <c r="I29" s="23">
        <f t="shared" si="10"/>
        <v>0</v>
      </c>
      <c r="J29" s="23">
        <f t="shared" si="10"/>
        <v>0</v>
      </c>
      <c r="K29" s="23">
        <f t="shared" si="10"/>
        <v>0</v>
      </c>
      <c r="L29" s="23">
        <f t="shared" si="10"/>
        <v>0</v>
      </c>
      <c r="M29" s="23">
        <f t="shared" si="10"/>
        <v>0</v>
      </c>
      <c r="N29" s="23">
        <f t="shared" si="10"/>
        <v>0</v>
      </c>
      <c r="O29" s="23">
        <f t="shared" si="10"/>
        <v>0</v>
      </c>
      <c r="P29" s="23">
        <f t="shared" si="10"/>
        <v>0</v>
      </c>
      <c r="Q29" s="23">
        <f t="shared" si="10"/>
        <v>0</v>
      </c>
      <c r="R29" s="23">
        <f t="shared" si="10"/>
        <v>0</v>
      </c>
      <c r="S29" s="23">
        <f t="shared" si="10"/>
        <v>0</v>
      </c>
      <c r="T29" s="23">
        <f t="shared" si="10"/>
        <v>0</v>
      </c>
      <c r="U29" s="23">
        <f t="shared" si="10"/>
        <v>0</v>
      </c>
      <c r="V29" s="23">
        <f t="shared" si="10"/>
        <v>0</v>
      </c>
      <c r="W29" s="23">
        <f t="shared" si="10"/>
        <v>0</v>
      </c>
      <c r="X29" s="23">
        <f t="shared" si="10"/>
        <v>0</v>
      </c>
      <c r="Y29" s="23">
        <f t="shared" si="10"/>
        <v>0</v>
      </c>
      <c r="Z29" s="23">
        <f t="shared" si="10"/>
        <v>0</v>
      </c>
      <c r="AA29" s="23">
        <f t="shared" si="10"/>
        <v>0</v>
      </c>
      <c r="AB29" s="23">
        <f t="shared" si="10"/>
        <v>0</v>
      </c>
      <c r="AC29" s="23">
        <f t="shared" si="10"/>
        <v>0</v>
      </c>
      <c r="AD29" s="23">
        <f t="shared" si="10"/>
        <v>0</v>
      </c>
      <c r="AE29" s="23">
        <f t="shared" si="10"/>
        <v>0</v>
      </c>
      <c r="AF29" s="23">
        <f t="shared" si="10"/>
        <v>0</v>
      </c>
      <c r="AG29" s="23">
        <f t="shared" si="10"/>
        <v>0</v>
      </c>
      <c r="AH29" s="23">
        <f t="shared" si="10"/>
        <v>0</v>
      </c>
      <c r="AI29" s="23">
        <f t="shared" si="10"/>
        <v>0</v>
      </c>
      <c r="AJ29" s="23">
        <f t="shared" si="10"/>
        <v>0</v>
      </c>
      <c r="AK29" s="23">
        <f t="shared" si="10"/>
        <v>0</v>
      </c>
      <c r="AL29" s="23">
        <f t="shared" si="10"/>
        <v>0</v>
      </c>
      <c r="AM29" s="23">
        <f t="shared" si="10"/>
        <v>0</v>
      </c>
      <c r="AN29" s="23">
        <f t="shared" si="10"/>
        <v>0</v>
      </c>
      <c r="AO29" s="23">
        <f t="shared" si="10"/>
        <v>0</v>
      </c>
      <c r="AP29" s="23">
        <f t="shared" si="10"/>
        <v>0</v>
      </c>
      <c r="AQ29" s="23">
        <f t="shared" si="10"/>
        <v>0</v>
      </c>
      <c r="AR29" s="23">
        <f t="shared" si="10"/>
        <v>0</v>
      </c>
      <c r="AS29" s="23">
        <f t="shared" si="10"/>
        <v>0</v>
      </c>
      <c r="AT29" s="23">
        <f t="shared" si="10"/>
        <v>0</v>
      </c>
      <c r="AU29" s="23">
        <f t="shared" si="10"/>
        <v>0</v>
      </c>
      <c r="AV29" s="23">
        <f t="shared" si="10"/>
        <v>0</v>
      </c>
      <c r="AW29" s="23">
        <f t="shared" si="10"/>
        <v>0</v>
      </c>
      <c r="AX29" s="23">
        <f t="shared" si="10"/>
        <v>0</v>
      </c>
      <c r="AY29" s="23">
        <f t="shared" si="10"/>
        <v>0</v>
      </c>
      <c r="AZ29" s="23">
        <f t="shared" si="10"/>
        <v>0</v>
      </c>
      <c r="BA29" s="23">
        <f t="shared" si="10"/>
        <v>0</v>
      </c>
      <c r="BB29" s="23">
        <f t="shared" si="10"/>
        <v>0</v>
      </c>
      <c r="BC29" s="23">
        <f t="shared" si="10"/>
        <v>0</v>
      </c>
      <c r="BD29" s="23">
        <f t="shared" si="10"/>
        <v>0</v>
      </c>
      <c r="BE29" s="23">
        <f t="shared" si="10"/>
        <v>0</v>
      </c>
      <c r="BF29" s="23">
        <f t="shared" si="10"/>
        <v>0</v>
      </c>
      <c r="BG29" s="23">
        <f t="shared" si="10"/>
        <v>0</v>
      </c>
      <c r="BH29" s="23">
        <f t="shared" si="10"/>
        <v>0</v>
      </c>
      <c r="BI29" s="23">
        <f t="shared" si="10"/>
        <v>0</v>
      </c>
      <c r="BJ29" s="23">
        <f t="shared" si="10"/>
        <v>0</v>
      </c>
      <c r="BK29" s="23">
        <f t="shared" si="10"/>
        <v>0</v>
      </c>
      <c r="BL29" s="23">
        <f t="shared" si="10"/>
        <v>0</v>
      </c>
      <c r="BM29" s="23">
        <f t="shared" si="10"/>
        <v>0</v>
      </c>
    </row>
    <row r="30" spans="1:71" x14ac:dyDescent="0.35">
      <c r="C30" s="109"/>
    </row>
    <row r="31" spans="1:71" s="23" customFormat="1" x14ac:dyDescent="0.35">
      <c r="A31" s="129"/>
      <c r="B31" s="23" t="s">
        <v>110</v>
      </c>
      <c r="C31" s="103"/>
    </row>
    <row r="32" spans="1:71" s="23" customFormat="1" x14ac:dyDescent="0.35">
      <c r="A32" s="129"/>
      <c r="B32" s="23" t="s">
        <v>25</v>
      </c>
      <c r="C32" s="107">
        <f>SUM(E32:BM32)</f>
        <v>567.59836319999965</v>
      </c>
      <c r="E32" s="10">
        <f>E17*0.23112</f>
        <v>9.3048911999999984</v>
      </c>
      <c r="F32" s="10">
        <f t="shared" ref="F32:BM32" si="11">F17*0.23112</f>
        <v>9.3048911999999984</v>
      </c>
      <c r="G32" s="10">
        <f t="shared" si="11"/>
        <v>9.3048911999999984</v>
      </c>
      <c r="H32" s="10">
        <f t="shared" si="11"/>
        <v>9.3048911999999984</v>
      </c>
      <c r="I32" s="10">
        <f t="shared" si="11"/>
        <v>9.3048911999999984</v>
      </c>
      <c r="J32" s="10">
        <f t="shared" si="11"/>
        <v>9.3048911999999984</v>
      </c>
      <c r="K32" s="10">
        <f t="shared" si="11"/>
        <v>9.3048911999999984</v>
      </c>
      <c r="L32" s="10">
        <f t="shared" si="11"/>
        <v>9.3048911999999984</v>
      </c>
      <c r="M32" s="10">
        <f t="shared" si="11"/>
        <v>9.3048911999999984</v>
      </c>
      <c r="N32" s="10">
        <f t="shared" si="11"/>
        <v>9.3048911999999984</v>
      </c>
      <c r="O32" s="10">
        <f t="shared" si="11"/>
        <v>9.3048911999999984</v>
      </c>
      <c r="P32" s="10">
        <f t="shared" si="11"/>
        <v>9.3048911999999984</v>
      </c>
      <c r="Q32" s="10">
        <f t="shared" si="11"/>
        <v>9.3048911999999984</v>
      </c>
      <c r="R32" s="10">
        <f t="shared" si="11"/>
        <v>9.3048911999999984</v>
      </c>
      <c r="S32" s="10">
        <f t="shared" si="11"/>
        <v>9.3048911999999984</v>
      </c>
      <c r="T32" s="10">
        <f t="shared" si="11"/>
        <v>9.3048911999999984</v>
      </c>
      <c r="U32" s="10">
        <f t="shared" si="11"/>
        <v>9.3048911999999984</v>
      </c>
      <c r="V32" s="10">
        <f t="shared" si="11"/>
        <v>9.3048911999999984</v>
      </c>
      <c r="W32" s="10">
        <f t="shared" si="11"/>
        <v>9.3048911999999984</v>
      </c>
      <c r="X32" s="10">
        <f t="shared" si="11"/>
        <v>9.3048911999999984</v>
      </c>
      <c r="Y32" s="10">
        <f t="shared" si="11"/>
        <v>9.3048911999999984</v>
      </c>
      <c r="Z32" s="10">
        <f t="shared" si="11"/>
        <v>9.3048911999999984</v>
      </c>
      <c r="AA32" s="10">
        <f t="shared" si="11"/>
        <v>9.3048911999999984</v>
      </c>
      <c r="AB32" s="10">
        <f t="shared" si="11"/>
        <v>9.3048911999999984</v>
      </c>
      <c r="AC32" s="10">
        <f t="shared" si="11"/>
        <v>9.3048911999999984</v>
      </c>
      <c r="AD32" s="10">
        <f t="shared" si="11"/>
        <v>9.3048911999999984</v>
      </c>
      <c r="AE32" s="10">
        <f t="shared" si="11"/>
        <v>9.3048911999999984</v>
      </c>
      <c r="AF32" s="10">
        <f t="shared" si="11"/>
        <v>9.3048911999999984</v>
      </c>
      <c r="AG32" s="10">
        <f t="shared" si="11"/>
        <v>9.3048911999999984</v>
      </c>
      <c r="AH32" s="10">
        <f t="shared" si="11"/>
        <v>9.3048911999999984</v>
      </c>
      <c r="AI32" s="10">
        <f t="shared" si="11"/>
        <v>9.3048911999999984</v>
      </c>
      <c r="AJ32" s="10">
        <f t="shared" si="11"/>
        <v>9.3048911999999984</v>
      </c>
      <c r="AK32" s="10">
        <f t="shared" si="11"/>
        <v>9.3048911999999984</v>
      </c>
      <c r="AL32" s="10">
        <f t="shared" si="11"/>
        <v>9.3048911999999984</v>
      </c>
      <c r="AM32" s="10">
        <f t="shared" si="11"/>
        <v>9.3048911999999984</v>
      </c>
      <c r="AN32" s="10">
        <f t="shared" si="11"/>
        <v>9.3048911999999984</v>
      </c>
      <c r="AO32" s="10">
        <f t="shared" si="11"/>
        <v>9.3048911999999984</v>
      </c>
      <c r="AP32" s="10">
        <f t="shared" si="11"/>
        <v>9.3048911999999984</v>
      </c>
      <c r="AQ32" s="10">
        <f t="shared" si="11"/>
        <v>9.3048911999999984</v>
      </c>
      <c r="AR32" s="10">
        <f t="shared" si="11"/>
        <v>9.3048911999999984</v>
      </c>
      <c r="AS32" s="10">
        <f t="shared" si="11"/>
        <v>9.3048911999999984</v>
      </c>
      <c r="AT32" s="10">
        <f t="shared" si="11"/>
        <v>9.3048911999999984</v>
      </c>
      <c r="AU32" s="10">
        <f t="shared" si="11"/>
        <v>9.3048911999999984</v>
      </c>
      <c r="AV32" s="10">
        <f t="shared" si="11"/>
        <v>9.3048911999999984</v>
      </c>
      <c r="AW32" s="10">
        <f t="shared" si="11"/>
        <v>9.3048911999999984</v>
      </c>
      <c r="AX32" s="10">
        <f t="shared" si="11"/>
        <v>9.3048911999999984</v>
      </c>
      <c r="AY32" s="10">
        <f t="shared" si="11"/>
        <v>9.3048911999999984</v>
      </c>
      <c r="AZ32" s="10">
        <f t="shared" si="11"/>
        <v>9.3048911999999984</v>
      </c>
      <c r="BA32" s="10">
        <f t="shared" si="11"/>
        <v>9.3048911999999984</v>
      </c>
      <c r="BB32" s="10">
        <f t="shared" si="11"/>
        <v>9.3048911999999984</v>
      </c>
      <c r="BC32" s="10">
        <f t="shared" si="11"/>
        <v>9.3048911999999984</v>
      </c>
      <c r="BD32" s="10">
        <f t="shared" si="11"/>
        <v>9.3048911999999984</v>
      </c>
      <c r="BE32" s="10">
        <f t="shared" si="11"/>
        <v>9.3048911999999984</v>
      </c>
      <c r="BF32" s="10">
        <f t="shared" si="11"/>
        <v>9.3048911999999984</v>
      </c>
      <c r="BG32" s="10">
        <f t="shared" si="11"/>
        <v>9.3048911999999984</v>
      </c>
      <c r="BH32" s="10">
        <f t="shared" si="11"/>
        <v>9.3048911999999984</v>
      </c>
      <c r="BI32" s="10">
        <f t="shared" si="11"/>
        <v>9.3048911999999984</v>
      </c>
      <c r="BJ32" s="10">
        <f t="shared" si="11"/>
        <v>9.3048911999999984</v>
      </c>
      <c r="BK32" s="10">
        <f t="shared" si="11"/>
        <v>9.3048911999999984</v>
      </c>
      <c r="BL32" s="10">
        <f t="shared" si="11"/>
        <v>9.3048911999999984</v>
      </c>
      <c r="BM32" s="10">
        <f t="shared" si="11"/>
        <v>9.3048911999999984</v>
      </c>
    </row>
    <row r="33" spans="1:71" s="23" customFormat="1" x14ac:dyDescent="0.35">
      <c r="A33" s="129"/>
      <c r="B33" s="23" t="s">
        <v>111</v>
      </c>
      <c r="C33" s="114"/>
      <c r="E33" s="5" t="e" cm="1">
        <f t="array" ref="E33">(#REF!*E31(#REF!*1000)+(#REF!*1000)*#REF!)/1000</f>
        <v>#REF!</v>
      </c>
      <c r="F33" s="5" t="e">
        <f>(#REF!*(#REF!*1000)+(#REF!*1000)*#REF!)/1000</f>
        <v>#REF!</v>
      </c>
      <c r="G33" s="5" t="e">
        <f>(#REF!*(#REF!*1000)+(#REF!*1000)*#REF!)/1000</f>
        <v>#REF!</v>
      </c>
      <c r="H33" s="5" t="e">
        <f>(#REF!*(#REF!*1000)+(#REF!*1000)*#REF!)/1000</f>
        <v>#REF!</v>
      </c>
      <c r="I33" s="5" t="e">
        <f>(#REF!*(#REF!*1000)+(#REF!*1000)*#REF!)/1000</f>
        <v>#REF!</v>
      </c>
      <c r="J33" s="5" t="e">
        <f>(#REF!*(#REF!*1000)+(#REF!*1000)*#REF!)/1000</f>
        <v>#REF!</v>
      </c>
      <c r="K33" s="5" t="e">
        <f>(#REF!*(#REF!*1000)+(#REF!*1000)*#REF!)/1000</f>
        <v>#REF!</v>
      </c>
      <c r="L33" s="5" t="e">
        <f>(#REF!*(#REF!*1000)+(#REF!*1000)*#REF!)/1000</f>
        <v>#REF!</v>
      </c>
      <c r="M33" s="5" t="e">
        <f>(#REF!*(#REF!*1000)+(#REF!*1000)*#REF!)/1000</f>
        <v>#REF!</v>
      </c>
      <c r="N33" s="5" t="e">
        <f>(#REF!*(#REF!*1000)+(#REF!*1000)*#REF!)/1000</f>
        <v>#REF!</v>
      </c>
      <c r="O33" s="5" t="e">
        <f>(#REF!*(#REF!*1000)+(#REF!*1000)*#REF!)/1000</f>
        <v>#REF!</v>
      </c>
      <c r="P33" s="5" t="e">
        <f>(#REF!*(#REF!*1000)+(#REF!*1000)*#REF!)/1000</f>
        <v>#REF!</v>
      </c>
      <c r="Q33" s="5" t="e">
        <f>(#REF!*(#REF!*1000)+(#REF!*1000)*#REF!)/1000</f>
        <v>#REF!</v>
      </c>
      <c r="R33" s="5" t="e">
        <f>(#REF!*(#REF!*1000)+(#REF!*1000)*#REF!)/1000</f>
        <v>#REF!</v>
      </c>
      <c r="S33" s="5" t="e">
        <f>(#REF!*(#REF!*1000)+(#REF!*1000)*#REF!)/1000</f>
        <v>#REF!</v>
      </c>
      <c r="T33" s="5" t="e">
        <f>(#REF!*(#REF!*1000)+(#REF!*1000)*#REF!)/1000</f>
        <v>#REF!</v>
      </c>
      <c r="U33" s="5" t="e">
        <f>(#REF!*(#REF!*1000)+(#REF!*1000)*#REF!)/1000</f>
        <v>#REF!</v>
      </c>
      <c r="V33" s="5" t="e">
        <f>(#REF!*(#REF!*1000)+(#REF!*1000)*#REF!)/1000</f>
        <v>#REF!</v>
      </c>
      <c r="W33" s="5" t="e">
        <f>(#REF!*(#REF!*1000)+(#REF!*1000)*#REF!)/1000</f>
        <v>#REF!</v>
      </c>
      <c r="X33" s="5" t="e">
        <f>(#REF!*(#REF!*1000)+(#REF!*1000)*#REF!)/1000</f>
        <v>#REF!</v>
      </c>
      <c r="Y33" s="5" t="e">
        <f>(#REF!*(#REF!*1000)+(#REF!*1000)*#REF!)/1000</f>
        <v>#REF!</v>
      </c>
      <c r="Z33" s="5" t="e">
        <f>(#REF!*(#REF!*1000)+(#REF!*1000)*#REF!)/1000</f>
        <v>#REF!</v>
      </c>
      <c r="AA33" s="5" t="e">
        <f>(#REF!*(#REF!*1000)+(#REF!*1000)*#REF!)/1000</f>
        <v>#REF!</v>
      </c>
      <c r="AB33" s="5" t="e">
        <f>(#REF!*(#REF!*1000)+(#REF!*1000)*#REF!)/1000</f>
        <v>#REF!</v>
      </c>
      <c r="AC33" s="5" t="e">
        <f>(#REF!*(#REF!*1000)+(#REF!*1000)*#REF!)/1000</f>
        <v>#REF!</v>
      </c>
      <c r="AD33" s="5" t="e">
        <f>(#REF!*(#REF!*1000)+(#REF!*1000)*#REF!)/1000</f>
        <v>#REF!</v>
      </c>
      <c r="AE33" s="5" t="e">
        <f>(#REF!*(#REF!*1000)+(#REF!*1000)*#REF!)/1000</f>
        <v>#REF!</v>
      </c>
      <c r="AF33" s="5" t="e">
        <f>(#REF!*(#REF!*1000)+(#REF!*1000)*#REF!)/1000</f>
        <v>#REF!</v>
      </c>
      <c r="AG33" s="5" t="e">
        <f>(#REF!*(#REF!*1000)+(#REF!*1000)*#REF!)/1000</f>
        <v>#REF!</v>
      </c>
      <c r="AH33" s="5" t="e">
        <f>(#REF!*(#REF!*1000)+(#REF!*1000)*#REF!)/1000</f>
        <v>#REF!</v>
      </c>
      <c r="AI33" s="5" t="e">
        <f>(#REF!*(#REF!*1000)+(#REF!*1000)*#REF!)/1000</f>
        <v>#REF!</v>
      </c>
      <c r="AJ33" s="5" t="e">
        <f>(#REF!*(#REF!*1000)+(#REF!*1000)*#REF!)/1000</f>
        <v>#REF!</v>
      </c>
      <c r="AK33" s="5" t="e">
        <f>(#REF!*(#REF!*1000)+(#REF!*1000)*#REF!)/1000</f>
        <v>#REF!</v>
      </c>
      <c r="AL33" s="5" t="e">
        <f>(#REF!*(#REF!*1000)+(#REF!*1000)*#REF!)/1000</f>
        <v>#REF!</v>
      </c>
      <c r="AM33" s="5" t="e">
        <f>(#REF!*(#REF!*1000)+(#REF!*1000)*#REF!)/1000</f>
        <v>#REF!</v>
      </c>
      <c r="AN33" s="5" t="e">
        <f>(#REF!*(#REF!*1000)+(#REF!*1000)*#REF!)/1000</f>
        <v>#REF!</v>
      </c>
      <c r="AO33" s="5" t="e">
        <f>(#REF!*(#REF!*1000)+(#REF!*1000)*#REF!)/1000</f>
        <v>#REF!</v>
      </c>
      <c r="AP33" s="5" t="e">
        <f>(#REF!*(#REF!*1000)+(#REF!*1000)*#REF!)/1000</f>
        <v>#REF!</v>
      </c>
      <c r="AQ33" s="5" t="e">
        <f>(#REF!*(#REF!*1000)+(#REF!*1000)*#REF!)/1000</f>
        <v>#REF!</v>
      </c>
      <c r="AR33" s="5" t="e">
        <f>(#REF!*(#REF!*1000)+(#REF!*1000)*#REF!)/1000</f>
        <v>#REF!</v>
      </c>
      <c r="AS33" s="5" t="e">
        <f>(#REF!*(#REF!*1000)+(#REF!*1000)*#REF!)/1000</f>
        <v>#REF!</v>
      </c>
      <c r="AT33" s="5" t="e">
        <f>(#REF!*(#REF!*1000)+(#REF!*1000)*#REF!)/1000</f>
        <v>#REF!</v>
      </c>
      <c r="AU33" s="5" t="e">
        <f>(#REF!*(#REF!*1000)+(#REF!*1000)*#REF!)/1000</f>
        <v>#REF!</v>
      </c>
      <c r="AV33" s="5" t="e">
        <f>(#REF!*(#REF!*1000)+(#REF!*1000)*#REF!)/1000</f>
        <v>#REF!</v>
      </c>
      <c r="AW33" s="5" t="e">
        <f>(#REF!*(#REF!*1000)+(#REF!*1000)*#REF!)/1000</f>
        <v>#REF!</v>
      </c>
      <c r="AX33" s="5" t="e">
        <f>(#REF!*(#REF!*1000)+(#REF!*1000)*#REF!)/1000</f>
        <v>#REF!</v>
      </c>
      <c r="AY33" s="5" t="e">
        <f>(#REF!*(#REF!*1000)+(#REF!*1000)*#REF!)/1000</f>
        <v>#REF!</v>
      </c>
      <c r="AZ33" s="5" t="e">
        <f>(#REF!*(#REF!*1000)+(#REF!*1000)*#REF!)/1000</f>
        <v>#REF!</v>
      </c>
      <c r="BA33" s="5" t="e">
        <f>(#REF!*(#REF!*1000)+(#REF!*1000)*#REF!)/1000</f>
        <v>#REF!</v>
      </c>
      <c r="BB33" s="5" t="e">
        <f>(#REF!*(#REF!*1000)+(#REF!*1000)*#REF!)/1000</f>
        <v>#REF!</v>
      </c>
      <c r="BC33" s="5" t="e">
        <f>(#REF!*(#REF!*1000)+(#REF!*1000)*#REF!)/1000</f>
        <v>#REF!</v>
      </c>
      <c r="BD33" s="5" t="e">
        <f>(#REF!*(#REF!*1000)+(#REF!*1000)*#REF!)/1000</f>
        <v>#REF!</v>
      </c>
      <c r="BE33" s="5" t="e">
        <f>(#REF!*(#REF!*1000)+(#REF!*1000)*#REF!)/1000</f>
        <v>#REF!</v>
      </c>
      <c r="BF33" s="5" t="e">
        <f>(#REF!*(#REF!*1000)+(#REF!*1000)*#REF!)/1000</f>
        <v>#REF!</v>
      </c>
      <c r="BG33" s="5" t="e">
        <f>(#REF!*(#REF!*1000)+(#REF!*1000)*#REF!)/1000</f>
        <v>#REF!</v>
      </c>
      <c r="BH33" s="5" t="e">
        <f>(#REF!*(#REF!*1000)+(#REF!*1000)*#REF!)/1000</f>
        <v>#REF!</v>
      </c>
      <c r="BI33" s="5" t="e">
        <f>(#REF!*(#REF!*1000)+(#REF!*1000)*#REF!)/1000</f>
        <v>#REF!</v>
      </c>
      <c r="BJ33" s="5" t="e">
        <f>(#REF!*(#REF!*1000)+(#REF!*1000)*#REF!)/1000</f>
        <v>#REF!</v>
      </c>
      <c r="BK33" s="5" t="e">
        <f>(#REF!*(#REF!*1000)+(#REF!*1000)*#REF!)/1000</f>
        <v>#REF!</v>
      </c>
      <c r="BL33" s="5" t="e">
        <f>(#REF!*(#REF!*1000)+(#REF!*1000)*#REF!)/1000</f>
        <v>#REF!</v>
      </c>
      <c r="BM33" s="5" t="e">
        <f>(#REF!*(#REF!*1000)+(#REF!*1000)*#REF!)/1000</f>
        <v>#REF!</v>
      </c>
    </row>
    <row r="34" spans="1:71" s="5" customFormat="1" x14ac:dyDescent="0.35">
      <c r="A34" s="113"/>
      <c r="B34" s="22" t="s">
        <v>93</v>
      </c>
      <c r="C34" s="110"/>
      <c r="D34" s="34"/>
      <c r="E34" s="22"/>
      <c r="F34" s="23" t="e">
        <f>+#REF!+#REF!</f>
        <v>#REF!</v>
      </c>
      <c r="G34" s="23" t="e">
        <f>IF(G7&gt;0,#REF!+ F34, 0)</f>
        <v>#REF!</v>
      </c>
      <c r="H34" s="23" t="e">
        <f>IF(H7&gt;0,#REF!+ G34, 0)</f>
        <v>#REF!</v>
      </c>
      <c r="I34" s="23" t="e">
        <f>IF(I7&gt;0,#REF!+ H34, 0)</f>
        <v>#REF!</v>
      </c>
      <c r="J34" s="23" t="e">
        <f>IF(J7&gt;0,#REF!+ I34, 0)</f>
        <v>#REF!</v>
      </c>
      <c r="K34" s="23" t="e">
        <f>IF(K7&gt;0,#REF!+ J34, 0)</f>
        <v>#REF!</v>
      </c>
      <c r="L34" s="23" t="e">
        <f>IF(L7&gt;0,#REF!+ K34, 0)</f>
        <v>#REF!</v>
      </c>
      <c r="M34" s="23" t="e">
        <f>IF(M7&gt;0,#REF!+ L34, 0)</f>
        <v>#REF!</v>
      </c>
      <c r="N34" s="23" t="e">
        <f>IF(N7&gt;0,#REF!+ M34, 0)</f>
        <v>#REF!</v>
      </c>
      <c r="O34" s="23" t="e">
        <f>IF(O7&gt;0,#REF!+ N34, 0)</f>
        <v>#REF!</v>
      </c>
      <c r="P34" s="23" t="e">
        <f>IF(P7&gt;0,#REF!+ O34, 0)</f>
        <v>#REF!</v>
      </c>
      <c r="Q34" s="23" t="e">
        <f>IF(Q7&gt;0,#REF!+ P34, 0)</f>
        <v>#REF!</v>
      </c>
      <c r="R34" s="23" t="e">
        <f>IF(R7&gt;0,#REF!+ Q34, 0)</f>
        <v>#REF!</v>
      </c>
      <c r="S34" s="23" t="e">
        <f>IF(S7&gt;0,#REF!+ R34, 0)</f>
        <v>#REF!</v>
      </c>
      <c r="T34" s="23" t="e">
        <f>IF(T7&gt;0,#REF!+ S34, 0)</f>
        <v>#REF!</v>
      </c>
      <c r="U34" s="23" t="e">
        <f>IF(U7&gt;0,#REF!+ T34, 0)</f>
        <v>#REF!</v>
      </c>
      <c r="V34" s="23" t="e">
        <f>IF(V7&gt;0,#REF!+ U34, 0)</f>
        <v>#REF!</v>
      </c>
      <c r="W34" s="23" t="e">
        <f>IF(W7&gt;0,#REF!+ V34, 0)</f>
        <v>#REF!</v>
      </c>
      <c r="X34" s="23" t="e">
        <f>IF(X7&gt;0,#REF!+ W34, 0)</f>
        <v>#REF!</v>
      </c>
      <c r="Y34" s="23" t="e">
        <f>IF(Y7&gt;0,#REF!+ X34, 0)</f>
        <v>#REF!</v>
      </c>
      <c r="Z34" s="23" t="e">
        <f>IF(Z7&gt;0,#REF!+ Y34, 0)</f>
        <v>#REF!</v>
      </c>
      <c r="AA34" s="23" t="e">
        <f>IF(AA7&gt;0,#REF!+ Z34, 0)</f>
        <v>#REF!</v>
      </c>
      <c r="AB34" s="23" t="e">
        <f>IF(AB7&gt;0,#REF!+ AA34, 0)</f>
        <v>#REF!</v>
      </c>
      <c r="AC34" s="23" t="e">
        <f>IF(AC7&gt;0,#REF!+ AB34, 0)</f>
        <v>#REF!</v>
      </c>
      <c r="AD34" s="23" t="e">
        <f>IF(AD7&gt;0,#REF!+ AC34, 0)</f>
        <v>#REF!</v>
      </c>
      <c r="AE34" s="23" t="e">
        <f>IF(AE7&gt;0,#REF!+ AD34, 0)</f>
        <v>#REF!</v>
      </c>
      <c r="AF34" s="23" t="e">
        <f>IF(AF7&gt;0,#REF!+ AE34, 0)</f>
        <v>#REF!</v>
      </c>
      <c r="AG34" s="23" t="e">
        <f>IF(AG7&gt;0,#REF!+ AF34, 0)</f>
        <v>#REF!</v>
      </c>
      <c r="AH34" s="23" t="e">
        <f>IF(AH7&gt;0,#REF!+ AG34, 0)</f>
        <v>#REF!</v>
      </c>
      <c r="AI34" s="23" t="e">
        <f>IF(AI7&gt;0,#REF!+ AH34, 0)</f>
        <v>#REF!</v>
      </c>
      <c r="AJ34" s="23" t="e">
        <f>IF(AJ7&gt;0,#REF!+ AI34, 0)</f>
        <v>#REF!</v>
      </c>
      <c r="AK34" s="23" t="e">
        <f>IF(AK7&gt;0,#REF!+ AJ34, 0)</f>
        <v>#REF!</v>
      </c>
      <c r="AL34" s="23" t="e">
        <f>IF(AL7&gt;0,#REF!+ AK34, 0)</f>
        <v>#REF!</v>
      </c>
      <c r="AM34" s="23" t="e">
        <f>IF(AM7&gt;0,#REF!+ AL34, 0)</f>
        <v>#REF!</v>
      </c>
      <c r="AN34" s="23" t="e">
        <f>IF(AN7&gt;0,#REF!+ AM34, 0)</f>
        <v>#REF!</v>
      </c>
      <c r="AO34" s="23" t="e">
        <f>IF(AO7&gt;0,#REF!+ AN34, 0)</f>
        <v>#REF!</v>
      </c>
      <c r="AP34" s="23" t="e">
        <f>IF(AP7&gt;0,#REF!+ AO34, 0)</f>
        <v>#REF!</v>
      </c>
      <c r="AQ34" s="23" t="e">
        <f>IF(AQ7&gt;0,#REF!+ AP34, 0)</f>
        <v>#REF!</v>
      </c>
      <c r="AR34" s="23" t="e">
        <f>IF(AR7&gt;0,#REF!+ AQ34, 0)</f>
        <v>#REF!</v>
      </c>
      <c r="AS34" s="23" t="e">
        <f>IF(AS7&gt;0,#REF!+ AR34, 0)</f>
        <v>#REF!</v>
      </c>
      <c r="AT34" s="23" t="e">
        <f>IF(AT7&gt;0,#REF!+ AS34, 0)</f>
        <v>#REF!</v>
      </c>
      <c r="AU34" s="23" t="e">
        <f>IF(AU7&gt;0,#REF!+ AT34, 0)</f>
        <v>#REF!</v>
      </c>
      <c r="AV34" s="23" t="e">
        <f>IF(AV7&gt;0,#REF!+ AU34, 0)</f>
        <v>#REF!</v>
      </c>
      <c r="AW34" s="23" t="e">
        <f>IF(AW7&gt;0,#REF!+ AV34, 0)</f>
        <v>#REF!</v>
      </c>
      <c r="AX34" s="23" t="e">
        <f>IF(AX7&gt;0,#REF!+ AW34, 0)</f>
        <v>#REF!</v>
      </c>
      <c r="AY34" s="23" t="e">
        <f>IF(AY7&gt;0,#REF!+ AX34, 0)</f>
        <v>#REF!</v>
      </c>
      <c r="AZ34" s="23" t="e">
        <f>IF(AZ7&gt;0,#REF!+ AY34, 0)</f>
        <v>#REF!</v>
      </c>
      <c r="BA34" s="23" t="e">
        <f>IF(BA7&gt;0,#REF!+ AZ34, 0)</f>
        <v>#REF!</v>
      </c>
      <c r="BB34" s="23" t="e">
        <f>IF(BB7&gt;0,#REF!+ BA34, 0)</f>
        <v>#REF!</v>
      </c>
      <c r="BC34" s="23" t="e">
        <f>IF(BC7&gt;0,#REF!+ BB34, 0)</f>
        <v>#REF!</v>
      </c>
      <c r="BD34" s="23" t="e">
        <f>IF(BD7&gt;0,#REF!+ BC34, 0)</f>
        <v>#REF!</v>
      </c>
      <c r="BE34" s="23" t="e">
        <f>IF(BE7&gt;0,#REF!+ BD34, 0)</f>
        <v>#REF!</v>
      </c>
      <c r="BF34" s="23" t="e">
        <f>IF(BF7&gt;0,#REF!+ BE34, 0)</f>
        <v>#REF!</v>
      </c>
      <c r="BG34" s="23" t="e">
        <f>IF(BG7&gt;0,#REF!+ BF34, 0)</f>
        <v>#REF!</v>
      </c>
      <c r="BH34" s="23" t="e">
        <f>IF(BH7&gt;0,#REF!+ BG34, 0)</f>
        <v>#REF!</v>
      </c>
      <c r="BI34" s="23" t="e">
        <f>IF(BI7&gt;0,#REF!+ BH34, 0)</f>
        <v>#REF!</v>
      </c>
      <c r="BJ34" s="23" t="e">
        <f>IF(BJ7&gt;0,#REF!+ BI34, 0)</f>
        <v>#REF!</v>
      </c>
      <c r="BK34" s="23" t="e">
        <f>IF(BK7&gt;0,#REF!+ BJ34, 0)</f>
        <v>#REF!</v>
      </c>
      <c r="BL34" s="23" t="e">
        <f>IF(BL7&gt;0,#REF!+ BK34, 0)</f>
        <v>#REF!</v>
      </c>
      <c r="BM34" s="23" t="e">
        <f>IF(BM7&gt;0,#REF!+ BL34, 0)</f>
        <v>#REF!</v>
      </c>
      <c r="BN34" s="23"/>
    </row>
    <row r="35" spans="1:71" s="23" customFormat="1" x14ac:dyDescent="0.35">
      <c r="A35" s="129"/>
      <c r="C35" s="103"/>
    </row>
    <row r="36" spans="1:71" s="24" customFormat="1" ht="11.25" x14ac:dyDescent="0.3">
      <c r="A36" s="128"/>
      <c r="B36" s="24" t="s">
        <v>112</v>
      </c>
      <c r="C36" s="103">
        <f>SUM(E36:BM36)</f>
        <v>245586</v>
      </c>
      <c r="E36" s="24">
        <f>E27+E28+E29+E57</f>
        <v>4026</v>
      </c>
      <c r="F36" s="24">
        <f t="shared" ref="F36:BM36" si="12">F27+F28+F29+F57</f>
        <v>4026</v>
      </c>
      <c r="G36" s="24">
        <f t="shared" si="12"/>
        <v>4026</v>
      </c>
      <c r="H36" s="24">
        <f t="shared" si="12"/>
        <v>4026</v>
      </c>
      <c r="I36" s="24">
        <f t="shared" si="12"/>
        <v>4026</v>
      </c>
      <c r="J36" s="24">
        <f t="shared" si="12"/>
        <v>4026</v>
      </c>
      <c r="K36" s="24">
        <f t="shared" si="12"/>
        <v>4026</v>
      </c>
      <c r="L36" s="24">
        <f t="shared" si="12"/>
        <v>4026</v>
      </c>
      <c r="M36" s="24">
        <f t="shared" si="12"/>
        <v>4026</v>
      </c>
      <c r="N36" s="24">
        <f t="shared" si="12"/>
        <v>4026</v>
      </c>
      <c r="O36" s="24">
        <f t="shared" si="12"/>
        <v>4026</v>
      </c>
      <c r="P36" s="24">
        <f t="shared" si="12"/>
        <v>4026</v>
      </c>
      <c r="Q36" s="24">
        <f t="shared" si="12"/>
        <v>4026</v>
      </c>
      <c r="R36" s="24">
        <f t="shared" si="12"/>
        <v>4026</v>
      </c>
      <c r="S36" s="24">
        <f t="shared" si="12"/>
        <v>4026</v>
      </c>
      <c r="T36" s="24">
        <f t="shared" si="12"/>
        <v>4026</v>
      </c>
      <c r="U36" s="24">
        <f t="shared" si="12"/>
        <v>4026</v>
      </c>
      <c r="V36" s="24">
        <f t="shared" si="12"/>
        <v>4026</v>
      </c>
      <c r="W36" s="24">
        <f t="shared" si="12"/>
        <v>4026</v>
      </c>
      <c r="X36" s="24">
        <f t="shared" si="12"/>
        <v>4026</v>
      </c>
      <c r="Y36" s="24">
        <f t="shared" si="12"/>
        <v>4026</v>
      </c>
      <c r="Z36" s="24">
        <f t="shared" si="12"/>
        <v>4026</v>
      </c>
      <c r="AA36" s="24">
        <f t="shared" si="12"/>
        <v>4026</v>
      </c>
      <c r="AB36" s="24">
        <f t="shared" si="12"/>
        <v>4026</v>
      </c>
      <c r="AC36" s="24">
        <f t="shared" si="12"/>
        <v>4026</v>
      </c>
      <c r="AD36" s="24">
        <f t="shared" si="12"/>
        <v>4026</v>
      </c>
      <c r="AE36" s="24">
        <f t="shared" si="12"/>
        <v>4026</v>
      </c>
      <c r="AF36" s="24">
        <f t="shared" si="12"/>
        <v>4026</v>
      </c>
      <c r="AG36" s="24">
        <f t="shared" si="12"/>
        <v>4026</v>
      </c>
      <c r="AH36" s="24">
        <f t="shared" si="12"/>
        <v>4026</v>
      </c>
      <c r="AI36" s="24">
        <f t="shared" si="12"/>
        <v>4026</v>
      </c>
      <c r="AJ36" s="24">
        <f t="shared" si="12"/>
        <v>4026</v>
      </c>
      <c r="AK36" s="24">
        <f t="shared" si="12"/>
        <v>4026</v>
      </c>
      <c r="AL36" s="24">
        <f t="shared" si="12"/>
        <v>4026</v>
      </c>
      <c r="AM36" s="24">
        <f t="shared" si="12"/>
        <v>4026</v>
      </c>
      <c r="AN36" s="24">
        <f t="shared" si="12"/>
        <v>4026</v>
      </c>
      <c r="AO36" s="24">
        <f t="shared" si="12"/>
        <v>4026</v>
      </c>
      <c r="AP36" s="24">
        <f t="shared" si="12"/>
        <v>4026</v>
      </c>
      <c r="AQ36" s="24">
        <f t="shared" si="12"/>
        <v>4026</v>
      </c>
      <c r="AR36" s="24">
        <f t="shared" si="12"/>
        <v>4026</v>
      </c>
      <c r="AS36" s="24">
        <f t="shared" si="12"/>
        <v>4026</v>
      </c>
      <c r="AT36" s="24">
        <f t="shared" si="12"/>
        <v>4026</v>
      </c>
      <c r="AU36" s="24">
        <f t="shared" si="12"/>
        <v>4026</v>
      </c>
      <c r="AV36" s="24">
        <f t="shared" si="12"/>
        <v>4026</v>
      </c>
      <c r="AW36" s="24">
        <f t="shared" si="12"/>
        <v>4026</v>
      </c>
      <c r="AX36" s="24">
        <f t="shared" si="12"/>
        <v>4026</v>
      </c>
      <c r="AY36" s="24">
        <f t="shared" si="12"/>
        <v>4026</v>
      </c>
      <c r="AZ36" s="24">
        <f t="shared" si="12"/>
        <v>4026</v>
      </c>
      <c r="BA36" s="24">
        <f t="shared" si="12"/>
        <v>4026</v>
      </c>
      <c r="BB36" s="24">
        <f t="shared" si="12"/>
        <v>4026</v>
      </c>
      <c r="BC36" s="24">
        <f t="shared" si="12"/>
        <v>4026</v>
      </c>
      <c r="BD36" s="24">
        <f t="shared" si="12"/>
        <v>4026</v>
      </c>
      <c r="BE36" s="24">
        <f t="shared" si="12"/>
        <v>4026</v>
      </c>
      <c r="BF36" s="24">
        <f t="shared" si="12"/>
        <v>4026</v>
      </c>
      <c r="BG36" s="24">
        <f t="shared" si="12"/>
        <v>4026</v>
      </c>
      <c r="BH36" s="24">
        <f t="shared" si="12"/>
        <v>4026</v>
      </c>
      <c r="BI36" s="24">
        <f t="shared" si="12"/>
        <v>4026</v>
      </c>
      <c r="BJ36" s="24">
        <f t="shared" si="12"/>
        <v>4026</v>
      </c>
      <c r="BK36" s="24">
        <f t="shared" si="12"/>
        <v>4026</v>
      </c>
      <c r="BL36" s="24">
        <f t="shared" si="12"/>
        <v>4026</v>
      </c>
      <c r="BM36" s="24">
        <f t="shared" si="12"/>
        <v>4026</v>
      </c>
    </row>
    <row r="37" spans="1:71" x14ac:dyDescent="0.35">
      <c r="B37" s="4" t="s">
        <v>113</v>
      </c>
      <c r="C37" s="103"/>
      <c r="D37" s="5"/>
      <c r="E37" s="5">
        <f>E36</f>
        <v>4026</v>
      </c>
      <c r="F37" s="5">
        <f>F36+E37</f>
        <v>8052</v>
      </c>
      <c r="G37" s="5">
        <f t="shared" ref="G37:BM37" si="13">G36+F37</f>
        <v>12078</v>
      </c>
      <c r="H37" s="5">
        <f t="shared" si="13"/>
        <v>16104</v>
      </c>
      <c r="I37" s="5">
        <f t="shared" si="13"/>
        <v>20130</v>
      </c>
      <c r="J37" s="5">
        <f t="shared" si="13"/>
        <v>24156</v>
      </c>
      <c r="K37" s="5">
        <f t="shared" si="13"/>
        <v>28182</v>
      </c>
      <c r="L37" s="5">
        <f t="shared" si="13"/>
        <v>32208</v>
      </c>
      <c r="M37" s="5">
        <f t="shared" si="13"/>
        <v>36234</v>
      </c>
      <c r="N37" s="5">
        <f t="shared" si="13"/>
        <v>40260</v>
      </c>
      <c r="O37" s="5">
        <f t="shared" si="13"/>
        <v>44286</v>
      </c>
      <c r="P37" s="5">
        <f t="shared" si="13"/>
        <v>48312</v>
      </c>
      <c r="Q37" s="5">
        <f t="shared" si="13"/>
        <v>52338</v>
      </c>
      <c r="R37" s="5">
        <f t="shared" si="13"/>
        <v>56364</v>
      </c>
      <c r="S37" s="5">
        <f t="shared" si="13"/>
        <v>60390</v>
      </c>
      <c r="T37" s="5">
        <f t="shared" si="13"/>
        <v>64416</v>
      </c>
      <c r="U37" s="5">
        <f t="shared" si="13"/>
        <v>68442</v>
      </c>
      <c r="V37" s="5">
        <f t="shared" si="13"/>
        <v>72468</v>
      </c>
      <c r="W37" s="5">
        <f t="shared" si="13"/>
        <v>76494</v>
      </c>
      <c r="X37" s="5">
        <f t="shared" si="13"/>
        <v>80520</v>
      </c>
      <c r="Y37" s="5">
        <f t="shared" si="13"/>
        <v>84546</v>
      </c>
      <c r="Z37" s="5">
        <f t="shared" si="13"/>
        <v>88572</v>
      </c>
      <c r="AA37" s="5">
        <f t="shared" si="13"/>
        <v>92598</v>
      </c>
      <c r="AB37" s="5">
        <f t="shared" si="13"/>
        <v>96624</v>
      </c>
      <c r="AC37" s="5">
        <f t="shared" si="13"/>
        <v>100650</v>
      </c>
      <c r="AD37" s="5">
        <f t="shared" si="13"/>
        <v>104676</v>
      </c>
      <c r="AE37" s="5">
        <f t="shared" si="13"/>
        <v>108702</v>
      </c>
      <c r="AF37" s="5">
        <f t="shared" si="13"/>
        <v>112728</v>
      </c>
      <c r="AG37" s="5">
        <f t="shared" si="13"/>
        <v>116754</v>
      </c>
      <c r="AH37" s="5">
        <f t="shared" si="13"/>
        <v>120780</v>
      </c>
      <c r="AI37" s="5">
        <f t="shared" si="13"/>
        <v>124806</v>
      </c>
      <c r="AJ37" s="5">
        <f t="shared" si="13"/>
        <v>128832</v>
      </c>
      <c r="AK37" s="5">
        <f t="shared" si="13"/>
        <v>132858</v>
      </c>
      <c r="AL37" s="5">
        <f t="shared" si="13"/>
        <v>136884</v>
      </c>
      <c r="AM37" s="5">
        <f t="shared" si="13"/>
        <v>140910</v>
      </c>
      <c r="AN37" s="5">
        <f t="shared" si="13"/>
        <v>144936</v>
      </c>
      <c r="AO37" s="5">
        <f t="shared" si="13"/>
        <v>148962</v>
      </c>
      <c r="AP37" s="5">
        <f t="shared" si="13"/>
        <v>152988</v>
      </c>
      <c r="AQ37" s="5">
        <f t="shared" si="13"/>
        <v>157014</v>
      </c>
      <c r="AR37" s="5">
        <f t="shared" si="13"/>
        <v>161040</v>
      </c>
      <c r="AS37" s="5">
        <f t="shared" si="13"/>
        <v>165066</v>
      </c>
      <c r="AT37" s="5">
        <f t="shared" si="13"/>
        <v>169092</v>
      </c>
      <c r="AU37" s="5">
        <f t="shared" si="13"/>
        <v>173118</v>
      </c>
      <c r="AV37" s="5">
        <f t="shared" si="13"/>
        <v>177144</v>
      </c>
      <c r="AW37" s="5">
        <f t="shared" si="13"/>
        <v>181170</v>
      </c>
      <c r="AX37" s="5">
        <f t="shared" si="13"/>
        <v>185196</v>
      </c>
      <c r="AY37" s="5">
        <f t="shared" si="13"/>
        <v>189222</v>
      </c>
      <c r="AZ37" s="5">
        <f t="shared" si="13"/>
        <v>193248</v>
      </c>
      <c r="BA37" s="5">
        <f t="shared" si="13"/>
        <v>197274</v>
      </c>
      <c r="BB37" s="5">
        <f t="shared" si="13"/>
        <v>201300</v>
      </c>
      <c r="BC37" s="5">
        <f t="shared" si="13"/>
        <v>205326</v>
      </c>
      <c r="BD37" s="5">
        <f t="shared" si="13"/>
        <v>209352</v>
      </c>
      <c r="BE37" s="5">
        <f t="shared" si="13"/>
        <v>213378</v>
      </c>
      <c r="BF37" s="5">
        <f t="shared" si="13"/>
        <v>217404</v>
      </c>
      <c r="BG37" s="5">
        <f t="shared" si="13"/>
        <v>221430</v>
      </c>
      <c r="BH37" s="5">
        <f t="shared" si="13"/>
        <v>225456</v>
      </c>
      <c r="BI37" s="5">
        <f t="shared" si="13"/>
        <v>229482</v>
      </c>
      <c r="BJ37" s="5">
        <f t="shared" si="13"/>
        <v>233508</v>
      </c>
      <c r="BK37" s="5">
        <f t="shared" si="13"/>
        <v>237534</v>
      </c>
      <c r="BL37" s="5">
        <f t="shared" si="13"/>
        <v>241560</v>
      </c>
      <c r="BM37" s="5">
        <f t="shared" si="13"/>
        <v>245586</v>
      </c>
      <c r="BN37" s="5"/>
      <c r="BO37" s="5"/>
      <c r="BP37" s="5"/>
      <c r="BQ37" s="5"/>
      <c r="BR37" s="5"/>
      <c r="BS37" s="5"/>
    </row>
    <row r="38" spans="1:71" s="23" customFormat="1" x14ac:dyDescent="0.35">
      <c r="A38" s="129"/>
      <c r="B38" s="34"/>
      <c r="C38" s="103"/>
      <c r="D38" s="34"/>
    </row>
    <row r="39" spans="1:71" s="28" customFormat="1" x14ac:dyDescent="0.35">
      <c r="A39" s="4"/>
      <c r="B39" s="31" t="s">
        <v>114</v>
      </c>
      <c r="C39" s="106"/>
      <c r="D39" s="30"/>
      <c r="E39" s="32"/>
      <c r="F39" s="30"/>
      <c r="G39" s="30"/>
      <c r="H39" s="30"/>
      <c r="I39" s="30"/>
    </row>
    <row r="40" spans="1:71" x14ac:dyDescent="0.35">
      <c r="B40" s="47" t="s">
        <v>115</v>
      </c>
      <c r="C40" s="103">
        <f t="shared" ref="C40" si="14">SUM(E40:BM40)</f>
        <v>93025</v>
      </c>
      <c r="E40" s="5">
        <f>HLOOKUP($F$5, Scenarios!$G$7:$AD$27, MATCH($B$40, Scenarios!$C$7:$C$28, FALSE), FALSE)</f>
        <v>1525</v>
      </c>
      <c r="F40" s="5">
        <f>E40*(1+Scenarios!$Q$32)</f>
        <v>1525</v>
      </c>
      <c r="G40" s="5">
        <f>F40*(1+Scenarios!$Q$32)</f>
        <v>1525</v>
      </c>
      <c r="H40" s="5">
        <f>G40*(1+Scenarios!$Q$32)</f>
        <v>1525</v>
      </c>
      <c r="I40" s="5">
        <f>H40*(1+Scenarios!$Q$32)</f>
        <v>1525</v>
      </c>
      <c r="J40" s="5">
        <f>I40*(1+Scenarios!$Q$32)</f>
        <v>1525</v>
      </c>
      <c r="K40" s="5">
        <f>J40*(1+Scenarios!$Q$32)</f>
        <v>1525</v>
      </c>
      <c r="L40" s="5">
        <f>K40*(1+Scenarios!$Q$32)</f>
        <v>1525</v>
      </c>
      <c r="M40" s="5">
        <f>L40*(1+Scenarios!$Q$32)</f>
        <v>1525</v>
      </c>
      <c r="N40" s="5">
        <f>M40*(1+Scenarios!$Q$32)</f>
        <v>1525</v>
      </c>
      <c r="O40" s="5">
        <f>N40*(1+Scenarios!$Q$32)</f>
        <v>1525</v>
      </c>
      <c r="P40" s="5">
        <f>O40*(1+Scenarios!$Q$32)</f>
        <v>1525</v>
      </c>
      <c r="Q40" s="5">
        <f>P40*(1+Scenarios!$Q$32)</f>
        <v>1525</v>
      </c>
      <c r="R40" s="5">
        <f>Q40*(1+Scenarios!$Q$32)</f>
        <v>1525</v>
      </c>
      <c r="S40" s="5">
        <f>R40*(1+Scenarios!$Q$32)</f>
        <v>1525</v>
      </c>
      <c r="T40" s="5">
        <f>S40*(1+Scenarios!$Q$32)</f>
        <v>1525</v>
      </c>
      <c r="U40" s="5">
        <f>T40*(1+Scenarios!$Q$32)</f>
        <v>1525</v>
      </c>
      <c r="V40" s="5">
        <f>U40*(1+Scenarios!$Q$32)</f>
        <v>1525</v>
      </c>
      <c r="W40" s="5">
        <f>V40*(1+Scenarios!$Q$32)</f>
        <v>1525</v>
      </c>
      <c r="X40" s="5">
        <f>W40*(1+Scenarios!$Q$32)</f>
        <v>1525</v>
      </c>
      <c r="Y40" s="5">
        <f>X40*(1+Scenarios!$Q$32)</f>
        <v>1525</v>
      </c>
      <c r="Z40" s="5">
        <f>Y40*(1+Scenarios!$Q$32)</f>
        <v>1525</v>
      </c>
      <c r="AA40" s="5">
        <f>Z40*(1+Scenarios!$Q$32)</f>
        <v>1525</v>
      </c>
      <c r="AB40" s="5">
        <f>AA40*(1+Scenarios!$Q$32)</f>
        <v>1525</v>
      </c>
      <c r="AC40" s="5">
        <f>AB40*(1+Scenarios!$Q$32)</f>
        <v>1525</v>
      </c>
      <c r="AD40" s="5">
        <f>AC40*(1+Scenarios!$Q$32)</f>
        <v>1525</v>
      </c>
      <c r="AE40" s="5">
        <f>AD40*(1+Scenarios!$Q$32)</f>
        <v>1525</v>
      </c>
      <c r="AF40" s="5">
        <f>AE40*(1+Scenarios!$Q$32)</f>
        <v>1525</v>
      </c>
      <c r="AG40" s="5">
        <f>AF40*(1+Scenarios!$Q$32)</f>
        <v>1525</v>
      </c>
      <c r="AH40" s="5">
        <f>AG40*(1+Scenarios!$Q$32)</f>
        <v>1525</v>
      </c>
      <c r="AI40" s="5">
        <f>AH40*(1+Scenarios!$Q$32)</f>
        <v>1525</v>
      </c>
      <c r="AJ40" s="5">
        <f>AI40*(1+Scenarios!$Q$32)</f>
        <v>1525</v>
      </c>
      <c r="AK40" s="5">
        <f>AJ40*(1+Scenarios!$Q$32)</f>
        <v>1525</v>
      </c>
      <c r="AL40" s="5">
        <f>AK40*(1+Scenarios!$Q$32)</f>
        <v>1525</v>
      </c>
      <c r="AM40" s="5">
        <f>AL40*(1+Scenarios!$Q$32)</f>
        <v>1525</v>
      </c>
      <c r="AN40" s="5">
        <f>AM40*(1+Scenarios!$Q$32)</f>
        <v>1525</v>
      </c>
      <c r="AO40" s="5">
        <f>AN40*(1+Scenarios!$Q$32)</f>
        <v>1525</v>
      </c>
      <c r="AP40" s="5">
        <f>AO40*(1+Scenarios!$Q$32)</f>
        <v>1525</v>
      </c>
      <c r="AQ40" s="5">
        <f>AP40*(1+Scenarios!$Q$32)</f>
        <v>1525</v>
      </c>
      <c r="AR40" s="5">
        <f>AQ40*(1+Scenarios!$Q$32)</f>
        <v>1525</v>
      </c>
      <c r="AS40" s="5">
        <f>AR40*(1+Scenarios!$Q$32)</f>
        <v>1525</v>
      </c>
      <c r="AT40" s="5">
        <f>AS40*(1+Scenarios!$Q$32)</f>
        <v>1525</v>
      </c>
      <c r="AU40" s="5">
        <f>AT40*(1+Scenarios!$Q$32)</f>
        <v>1525</v>
      </c>
      <c r="AV40" s="5">
        <f>AU40*(1+Scenarios!$Q$32)</f>
        <v>1525</v>
      </c>
      <c r="AW40" s="5">
        <f>AV40*(1+Scenarios!$Q$32)</f>
        <v>1525</v>
      </c>
      <c r="AX40" s="5">
        <f>AW40*(1+Scenarios!$Q$32)</f>
        <v>1525</v>
      </c>
      <c r="AY40" s="5">
        <f>AX40*(1+Scenarios!$Q$32)</f>
        <v>1525</v>
      </c>
      <c r="AZ40" s="5">
        <f>AY40*(1+Scenarios!$Q$32)</f>
        <v>1525</v>
      </c>
      <c r="BA40" s="5">
        <f>AZ40*(1+Scenarios!$Q$32)</f>
        <v>1525</v>
      </c>
      <c r="BB40" s="5">
        <f>BA40*(1+Scenarios!$Q$32)</f>
        <v>1525</v>
      </c>
      <c r="BC40" s="5">
        <f>BB40*(1+Scenarios!$Q$32)</f>
        <v>1525</v>
      </c>
      <c r="BD40" s="5">
        <f>BC40*(1+Scenarios!$Q$32)</f>
        <v>1525</v>
      </c>
      <c r="BE40" s="5">
        <f>BD40*(1+Scenarios!$Q$32)</f>
        <v>1525</v>
      </c>
      <c r="BF40" s="5">
        <f>BE40*(1+Scenarios!$Q$32)</f>
        <v>1525</v>
      </c>
      <c r="BG40" s="5">
        <f>BF40*(1+Scenarios!$Q$32)</f>
        <v>1525</v>
      </c>
      <c r="BH40" s="5">
        <f>BG40*(1+Scenarios!$Q$32)</f>
        <v>1525</v>
      </c>
      <c r="BI40" s="5">
        <f>BH40*(1+Scenarios!$Q$32)</f>
        <v>1525</v>
      </c>
      <c r="BJ40" s="5">
        <f>BI40*(1+Scenarios!$Q$32)</f>
        <v>1525</v>
      </c>
      <c r="BK40" s="5">
        <f>BJ40*(1+Scenarios!$Q$32)</f>
        <v>1525</v>
      </c>
      <c r="BL40" s="5">
        <f>BK40*(1+Scenarios!$Q$32)</f>
        <v>1525</v>
      </c>
      <c r="BM40" s="5">
        <f>BL40*(1+Scenarios!$Q$32)</f>
        <v>1525</v>
      </c>
      <c r="BN40" s="23"/>
      <c r="BO40" s="23"/>
      <c r="BP40" s="23"/>
      <c r="BQ40" s="23"/>
      <c r="BR40" s="23"/>
      <c r="BS40" s="23"/>
    </row>
    <row r="41" spans="1:71" x14ac:dyDescent="0.35">
      <c r="B41" s="4" t="s">
        <v>116</v>
      </c>
      <c r="C41" s="103">
        <f>SUM(E41:BM41)</f>
        <v>0</v>
      </c>
      <c r="E41" s="100">
        <f>Scenarios!$Q$22</f>
        <v>0</v>
      </c>
      <c r="F41" s="100">
        <f>Scenarios!$Q$22</f>
        <v>0</v>
      </c>
      <c r="G41" s="100">
        <f>Scenarios!$Q$22</f>
        <v>0</v>
      </c>
      <c r="H41" s="100">
        <f>Scenarios!$Q$22</f>
        <v>0</v>
      </c>
      <c r="I41" s="100">
        <f>Scenarios!$Q$22</f>
        <v>0</v>
      </c>
      <c r="J41" s="100">
        <f>Scenarios!$Q$22</f>
        <v>0</v>
      </c>
      <c r="K41" s="100">
        <f>Scenarios!$Q$22</f>
        <v>0</v>
      </c>
      <c r="L41" s="100">
        <f>Scenarios!$Q$22</f>
        <v>0</v>
      </c>
      <c r="M41" s="100">
        <f>Scenarios!$Q$22</f>
        <v>0</v>
      </c>
      <c r="N41" s="100">
        <f>Scenarios!$Q$22</f>
        <v>0</v>
      </c>
      <c r="O41" s="100">
        <f>Scenarios!$Q$22</f>
        <v>0</v>
      </c>
      <c r="P41" s="100">
        <f>Scenarios!$Q$22</f>
        <v>0</v>
      </c>
      <c r="Q41" s="100">
        <f>Scenarios!$Q$22</f>
        <v>0</v>
      </c>
      <c r="R41" s="100">
        <f>Scenarios!$Q$22</f>
        <v>0</v>
      </c>
      <c r="S41" s="100">
        <f>Scenarios!$Q$22</f>
        <v>0</v>
      </c>
      <c r="T41" s="100">
        <f>Scenarios!$Q$22</f>
        <v>0</v>
      </c>
      <c r="U41" s="100">
        <f>Scenarios!$Q$22</f>
        <v>0</v>
      </c>
      <c r="V41" s="100">
        <f>Scenarios!$Q$22</f>
        <v>0</v>
      </c>
      <c r="W41" s="100">
        <f>Scenarios!$Q$22</f>
        <v>0</v>
      </c>
      <c r="X41" s="100">
        <f>Scenarios!$Q$22</f>
        <v>0</v>
      </c>
      <c r="Y41" s="100">
        <f>Scenarios!$Q$22</f>
        <v>0</v>
      </c>
      <c r="Z41" s="100">
        <f>Scenarios!$Q$22</f>
        <v>0</v>
      </c>
      <c r="AA41" s="100">
        <f>Scenarios!$Q$22</f>
        <v>0</v>
      </c>
      <c r="AB41" s="100">
        <f>Scenarios!$Q$22</f>
        <v>0</v>
      </c>
      <c r="AC41" s="100">
        <f>Scenarios!$Q$22</f>
        <v>0</v>
      </c>
      <c r="AD41" s="100">
        <f>Scenarios!$Q$22</f>
        <v>0</v>
      </c>
      <c r="AE41" s="100">
        <f>Scenarios!$Q$22</f>
        <v>0</v>
      </c>
      <c r="AF41" s="100">
        <f>Scenarios!$Q$22</f>
        <v>0</v>
      </c>
      <c r="AG41" s="100">
        <f>Scenarios!$Q$22</f>
        <v>0</v>
      </c>
      <c r="AH41" s="100">
        <f>Scenarios!$Q$22</f>
        <v>0</v>
      </c>
      <c r="AI41" s="100">
        <f>Scenarios!$Q$22</f>
        <v>0</v>
      </c>
      <c r="AJ41" s="100">
        <f>Scenarios!$Q$22</f>
        <v>0</v>
      </c>
      <c r="AK41" s="100">
        <f>Scenarios!$Q$22</f>
        <v>0</v>
      </c>
      <c r="AL41" s="100">
        <f>Scenarios!$Q$22</f>
        <v>0</v>
      </c>
      <c r="AM41" s="100">
        <f>Scenarios!$Q$22</f>
        <v>0</v>
      </c>
      <c r="AN41" s="100">
        <f>Scenarios!$Q$22</f>
        <v>0</v>
      </c>
      <c r="AO41" s="100">
        <f>Scenarios!$Q$22</f>
        <v>0</v>
      </c>
      <c r="AP41" s="100">
        <f>Scenarios!$Q$22</f>
        <v>0</v>
      </c>
      <c r="AQ41" s="100">
        <f>Scenarios!$Q$22</f>
        <v>0</v>
      </c>
      <c r="AR41" s="100">
        <f>Scenarios!$Q$22</f>
        <v>0</v>
      </c>
      <c r="AS41" s="100">
        <f>Scenarios!$Q$22</f>
        <v>0</v>
      </c>
      <c r="AT41" s="100">
        <f>Scenarios!$Q$22</f>
        <v>0</v>
      </c>
      <c r="AU41" s="100">
        <f>Scenarios!$Q$22</f>
        <v>0</v>
      </c>
      <c r="AV41" s="100">
        <f>Scenarios!$Q$22</f>
        <v>0</v>
      </c>
      <c r="AW41" s="100">
        <f>Scenarios!$Q$22</f>
        <v>0</v>
      </c>
      <c r="AX41" s="100">
        <f>Scenarios!$Q$22</f>
        <v>0</v>
      </c>
      <c r="AY41" s="100">
        <f>Scenarios!$Q$22</f>
        <v>0</v>
      </c>
      <c r="AZ41" s="100">
        <f>Scenarios!$Q$22</f>
        <v>0</v>
      </c>
      <c r="BA41" s="100">
        <f>Scenarios!$Q$22</f>
        <v>0</v>
      </c>
      <c r="BB41" s="100">
        <f>Scenarios!$Q$22</f>
        <v>0</v>
      </c>
      <c r="BC41" s="100">
        <f>Scenarios!$Q$22</f>
        <v>0</v>
      </c>
      <c r="BD41" s="100">
        <f>Scenarios!$Q$22</f>
        <v>0</v>
      </c>
      <c r="BE41" s="100">
        <f>Scenarios!$Q$22</f>
        <v>0</v>
      </c>
      <c r="BF41" s="100">
        <f>Scenarios!$Q$22</f>
        <v>0</v>
      </c>
      <c r="BG41" s="100">
        <f>Scenarios!$Q$22</f>
        <v>0</v>
      </c>
      <c r="BH41" s="100">
        <f>Scenarios!$Q$22</f>
        <v>0</v>
      </c>
      <c r="BI41" s="100">
        <f>Scenarios!$Q$22</f>
        <v>0</v>
      </c>
      <c r="BJ41" s="100">
        <f>Scenarios!$Q$22</f>
        <v>0</v>
      </c>
      <c r="BK41" s="100">
        <f>Scenarios!$Q$22</f>
        <v>0</v>
      </c>
      <c r="BL41" s="100">
        <f>Scenarios!$Q$22</f>
        <v>0</v>
      </c>
      <c r="BM41" s="100">
        <f>Scenarios!$Q$22</f>
        <v>0</v>
      </c>
    </row>
    <row r="42" spans="1:71" x14ac:dyDescent="0.35">
      <c r="C42" s="109"/>
    </row>
    <row r="43" spans="1:71" s="9" customFormat="1" ht="11.25" x14ac:dyDescent="0.3">
      <c r="B43" s="9" t="s">
        <v>117</v>
      </c>
      <c r="C43" s="103">
        <f>SUM(E43:BM43)</f>
        <v>-93025</v>
      </c>
      <c r="E43" s="33">
        <f>-(E40+E41)</f>
        <v>-1525</v>
      </c>
      <c r="F43" s="33">
        <f>-(F40+F41)</f>
        <v>-1525</v>
      </c>
      <c r="G43" s="33">
        <f t="shared" ref="G43:L43" si="15">-(G40+G41)</f>
        <v>-1525</v>
      </c>
      <c r="H43" s="33">
        <f t="shared" si="15"/>
        <v>-1525</v>
      </c>
      <c r="I43" s="33">
        <f t="shared" si="15"/>
        <v>-1525</v>
      </c>
      <c r="J43" s="33">
        <f t="shared" si="15"/>
        <v>-1525</v>
      </c>
      <c r="K43" s="33">
        <f t="shared" si="15"/>
        <v>-1525</v>
      </c>
      <c r="L43" s="33">
        <f t="shared" si="15"/>
        <v>-1525</v>
      </c>
      <c r="M43" s="33">
        <f t="shared" ref="M43:BM43" si="16">-(M40)</f>
        <v>-1525</v>
      </c>
      <c r="N43" s="33">
        <f t="shared" si="16"/>
        <v>-1525</v>
      </c>
      <c r="O43" s="33">
        <f t="shared" si="16"/>
        <v>-1525</v>
      </c>
      <c r="P43" s="33">
        <f t="shared" si="16"/>
        <v>-1525</v>
      </c>
      <c r="Q43" s="33">
        <f t="shared" si="16"/>
        <v>-1525</v>
      </c>
      <c r="R43" s="33">
        <f t="shared" si="16"/>
        <v>-1525</v>
      </c>
      <c r="S43" s="33">
        <f t="shared" si="16"/>
        <v>-1525</v>
      </c>
      <c r="T43" s="33">
        <f t="shared" si="16"/>
        <v>-1525</v>
      </c>
      <c r="U43" s="33">
        <f t="shared" si="16"/>
        <v>-1525</v>
      </c>
      <c r="V43" s="33">
        <f t="shared" si="16"/>
        <v>-1525</v>
      </c>
      <c r="W43" s="33">
        <f t="shared" si="16"/>
        <v>-1525</v>
      </c>
      <c r="X43" s="33">
        <f t="shared" si="16"/>
        <v>-1525</v>
      </c>
      <c r="Y43" s="33">
        <f t="shared" si="16"/>
        <v>-1525</v>
      </c>
      <c r="Z43" s="33">
        <f t="shared" si="16"/>
        <v>-1525</v>
      </c>
      <c r="AA43" s="33">
        <f t="shared" si="16"/>
        <v>-1525</v>
      </c>
      <c r="AB43" s="33">
        <f t="shared" si="16"/>
        <v>-1525</v>
      </c>
      <c r="AC43" s="33">
        <f t="shared" si="16"/>
        <v>-1525</v>
      </c>
      <c r="AD43" s="33">
        <f t="shared" si="16"/>
        <v>-1525</v>
      </c>
      <c r="AE43" s="33">
        <f t="shared" si="16"/>
        <v>-1525</v>
      </c>
      <c r="AF43" s="33">
        <f t="shared" si="16"/>
        <v>-1525</v>
      </c>
      <c r="AG43" s="33">
        <f t="shared" si="16"/>
        <v>-1525</v>
      </c>
      <c r="AH43" s="33">
        <f t="shared" si="16"/>
        <v>-1525</v>
      </c>
      <c r="AI43" s="33">
        <f t="shared" si="16"/>
        <v>-1525</v>
      </c>
      <c r="AJ43" s="33">
        <f t="shared" si="16"/>
        <v>-1525</v>
      </c>
      <c r="AK43" s="33">
        <f t="shared" si="16"/>
        <v>-1525</v>
      </c>
      <c r="AL43" s="33">
        <f t="shared" si="16"/>
        <v>-1525</v>
      </c>
      <c r="AM43" s="33">
        <f t="shared" si="16"/>
        <v>-1525</v>
      </c>
      <c r="AN43" s="33">
        <f t="shared" si="16"/>
        <v>-1525</v>
      </c>
      <c r="AO43" s="33">
        <f t="shared" si="16"/>
        <v>-1525</v>
      </c>
      <c r="AP43" s="33">
        <f t="shared" si="16"/>
        <v>-1525</v>
      </c>
      <c r="AQ43" s="33">
        <f t="shared" si="16"/>
        <v>-1525</v>
      </c>
      <c r="AR43" s="33">
        <f t="shared" si="16"/>
        <v>-1525</v>
      </c>
      <c r="AS43" s="33">
        <f t="shared" si="16"/>
        <v>-1525</v>
      </c>
      <c r="AT43" s="33">
        <f t="shared" si="16"/>
        <v>-1525</v>
      </c>
      <c r="AU43" s="33">
        <f t="shared" si="16"/>
        <v>-1525</v>
      </c>
      <c r="AV43" s="33">
        <f t="shared" si="16"/>
        <v>-1525</v>
      </c>
      <c r="AW43" s="33">
        <f t="shared" si="16"/>
        <v>-1525</v>
      </c>
      <c r="AX43" s="33">
        <f t="shared" si="16"/>
        <v>-1525</v>
      </c>
      <c r="AY43" s="33">
        <f t="shared" si="16"/>
        <v>-1525</v>
      </c>
      <c r="AZ43" s="33">
        <f t="shared" si="16"/>
        <v>-1525</v>
      </c>
      <c r="BA43" s="33">
        <f t="shared" si="16"/>
        <v>-1525</v>
      </c>
      <c r="BB43" s="33">
        <f t="shared" si="16"/>
        <v>-1525</v>
      </c>
      <c r="BC43" s="33">
        <f t="shared" si="16"/>
        <v>-1525</v>
      </c>
      <c r="BD43" s="33">
        <f t="shared" si="16"/>
        <v>-1525</v>
      </c>
      <c r="BE43" s="33">
        <f t="shared" si="16"/>
        <v>-1525</v>
      </c>
      <c r="BF43" s="33">
        <f t="shared" si="16"/>
        <v>-1525</v>
      </c>
      <c r="BG43" s="33">
        <f t="shared" si="16"/>
        <v>-1525</v>
      </c>
      <c r="BH43" s="33">
        <f t="shared" si="16"/>
        <v>-1525</v>
      </c>
      <c r="BI43" s="33">
        <f t="shared" si="16"/>
        <v>-1525</v>
      </c>
      <c r="BJ43" s="33">
        <f t="shared" si="16"/>
        <v>-1525</v>
      </c>
      <c r="BK43" s="33">
        <f t="shared" si="16"/>
        <v>-1525</v>
      </c>
      <c r="BL43" s="33">
        <f t="shared" si="16"/>
        <v>-1525</v>
      </c>
      <c r="BM43" s="33">
        <f t="shared" si="16"/>
        <v>-1525</v>
      </c>
      <c r="BN43" s="33"/>
      <c r="BO43" s="33"/>
      <c r="BP43" s="33"/>
      <c r="BQ43" s="33"/>
      <c r="BR43" s="33"/>
      <c r="BS43" s="33"/>
    </row>
    <row r="44" spans="1:71" x14ac:dyDescent="0.35">
      <c r="C44" s="109"/>
    </row>
    <row r="45" spans="1:71" s="28" customFormat="1" x14ac:dyDescent="0.35">
      <c r="A45" s="4"/>
      <c r="B45" s="29" t="s">
        <v>123</v>
      </c>
      <c r="C45" s="108"/>
    </row>
    <row r="46" spans="1:71" s="23" customFormat="1" x14ac:dyDescent="0.35">
      <c r="A46" s="129"/>
      <c r="B46" s="27" t="s">
        <v>125</v>
      </c>
      <c r="C46" s="103">
        <f>SUM(E46:BM46)</f>
        <v>0</v>
      </c>
      <c r="D46" s="27"/>
      <c r="E46" s="23">
        <f>HLOOKUP($F$5, Scenarios!$C$7:$AD$42, MATCH(B46, Scenarios!$C$7:C44, FALSE), FALSE)</f>
        <v>0</v>
      </c>
    </row>
    <row r="47" spans="1:71" s="23" customFormat="1" x14ac:dyDescent="0.35">
      <c r="A47" s="129"/>
      <c r="B47" s="47" t="s">
        <v>126</v>
      </c>
      <c r="C47" s="103">
        <f>SUM(E47:BM47)</f>
        <v>275000</v>
      </c>
      <c r="D47" s="27"/>
      <c r="E47" s="23">
        <f>HLOOKUP($F$5, Scenarios!$C$7:$AD$42, MATCH(B47, Scenarios!$C$7:C45, FALSE), FALSE)</f>
        <v>275000</v>
      </c>
    </row>
    <row r="48" spans="1:71" s="23" customFormat="1" x14ac:dyDescent="0.35">
      <c r="A48" s="129"/>
      <c r="B48" s="26"/>
      <c r="C48" s="103"/>
      <c r="D48" s="27"/>
    </row>
    <row r="49" spans="1:71" x14ac:dyDescent="0.35">
      <c r="B49" s="4" t="s">
        <v>127</v>
      </c>
      <c r="C49" s="103">
        <f>SUM(E49:BM49)</f>
        <v>0</v>
      </c>
      <c r="E49" s="23">
        <f>IFERROR((HLOOKUP($F$5, Scenarios!$C$7:$AD$42, (MATCH(E7, Scenarios!$C$7:$C$42, FALSE)), FALSE)), 0)</f>
        <v>0</v>
      </c>
      <c r="F49" s="23">
        <f>IFERROR((HLOOKUP($F$5, Scenarios!$C$7:$AD$42, (MATCH(F7, Scenarios!$C$7:$C$42, FALSE)), FALSE)), 0)</f>
        <v>0</v>
      </c>
      <c r="G49" s="23">
        <f>IFERROR((HLOOKUP($F$5, Scenarios!$C$7:$AD$42, (MATCH(G7, Scenarios!$C$7:$C$42, FALSE)), FALSE)), 0)</f>
        <v>0</v>
      </c>
      <c r="H49" s="23">
        <f>IFERROR((HLOOKUP($F$5, Scenarios!$C$7:$AD$42, (MATCH(H7, Scenarios!$C$7:$C$42, FALSE)), FALSE)), 0)</f>
        <v>0</v>
      </c>
      <c r="I49" s="23">
        <f>IFERROR((HLOOKUP($F$5, Scenarios!$C$7:$AD$42, (MATCH(I7, Scenarios!$C$7:$C$42, FALSE)), FALSE)), 0)</f>
        <v>0</v>
      </c>
      <c r="J49" s="23">
        <f>IFERROR((HLOOKUP($F$5, Scenarios!$C$7:$AD$42, (MATCH(J7, Scenarios!$C$7:$C$42, FALSE)), FALSE)), 0)</f>
        <v>0</v>
      </c>
      <c r="K49" s="23">
        <f>IFERROR((HLOOKUP($F$5, Scenarios!$C$7:$AD$42, (MATCH(K7, Scenarios!$C$7:$C$42, FALSE)), FALSE)), 0)</f>
        <v>0</v>
      </c>
      <c r="L49" s="23">
        <f>IFERROR((HLOOKUP($F$5, Scenarios!$C$7:$AD$42, (MATCH(L7, Scenarios!$C$7:$C$42, FALSE)), FALSE)), 0)</f>
        <v>0</v>
      </c>
      <c r="M49" s="23">
        <f>IFERROR((HLOOKUP($F$5, Scenarios!$C$7:$AD$42, (MATCH(M7, Scenarios!$C$7:$C$42, FALSE)), FALSE)), 0)</f>
        <v>0</v>
      </c>
      <c r="N49" s="23">
        <f>IFERROR((HLOOKUP($F$5, Scenarios!$C$7:$AD$42, (MATCH(N7, Scenarios!$C$7:$C$42, FALSE)), FALSE)), 0)</f>
        <v>0</v>
      </c>
      <c r="O49" s="23">
        <f>IFERROR((HLOOKUP($F$5, Scenarios!$C$7:$AD$42, (MATCH(O7, Scenarios!$C$7:$C$42, FALSE)), FALSE)), 0)</f>
        <v>0</v>
      </c>
      <c r="P49" s="23">
        <f>IFERROR((HLOOKUP($F$5, Scenarios!$C$7:$AD$42, (MATCH(P7, Scenarios!$C$7:$C$42, FALSE)), FALSE)), 0)</f>
        <v>0</v>
      </c>
      <c r="Q49" s="23">
        <f>IFERROR((HLOOKUP($F$5, Scenarios!$C$7:$AD$42, (MATCH(Q7, Scenarios!$C$7:$C$42, FALSE)), FALSE)), 0)</f>
        <v>0</v>
      </c>
      <c r="R49" s="23">
        <f>IFERROR((HLOOKUP($F$5, Scenarios!$C$7:$AD$42, (MATCH(R7, Scenarios!$C$7:$C$42, FALSE)), FALSE)), 0)</f>
        <v>0</v>
      </c>
      <c r="S49" s="23">
        <f>IFERROR((HLOOKUP($F$5, Scenarios!$C$7:$AD$42, (MATCH(S7, Scenarios!$C$7:$C$42, FALSE)), FALSE)), 0)</f>
        <v>0</v>
      </c>
      <c r="T49" s="23">
        <f>IFERROR((HLOOKUP($F$5, Scenarios!$C$7:$AD$42, (MATCH(T7, Scenarios!$C$7:$C$42, FALSE)), FALSE)), 0)</f>
        <v>0</v>
      </c>
      <c r="U49" s="23">
        <f>IFERROR((HLOOKUP($F$5, Scenarios!$C$7:$AD$42, (MATCH(U7, Scenarios!$C$7:$C$42, FALSE)), FALSE)), 0)</f>
        <v>0</v>
      </c>
      <c r="V49" s="23">
        <f>IFERROR((HLOOKUP($F$5, Scenarios!$C$7:$AD$42, (MATCH(V7, Scenarios!$C$7:$C$42, FALSE)), FALSE)), 0)</f>
        <v>0</v>
      </c>
      <c r="W49" s="23">
        <f>IFERROR((HLOOKUP($F$5, Scenarios!$C$7:$AD$42, (MATCH(W7, Scenarios!$C$7:$C$42, FALSE)), FALSE)), 0)</f>
        <v>0</v>
      </c>
      <c r="X49" s="23">
        <f>IFERROR((HLOOKUP($F$5, Scenarios!$C$7:$AD$42, (MATCH(X7, Scenarios!$C$7:$C$42, FALSE)), FALSE)), 0)</f>
        <v>0</v>
      </c>
      <c r="Y49" s="23">
        <f>IFERROR((HLOOKUP($F$5, Scenarios!$C$7:$AD$42, (MATCH(Y7, Scenarios!$C$7:$C$42, FALSE)), FALSE)), 0)</f>
        <v>0</v>
      </c>
      <c r="Z49" s="23">
        <f>IFERROR((HLOOKUP($F$5, Scenarios!$C$7:$AD$42, (MATCH(Z7, Scenarios!$C$7:$C$42, FALSE)), FALSE)), 0)</f>
        <v>0</v>
      </c>
      <c r="AA49" s="23">
        <f>IFERROR((HLOOKUP($F$5, Scenarios!$C$7:$AD$42, (MATCH(AA7, Scenarios!$C$7:$C$42, FALSE)), FALSE)), 0)</f>
        <v>0</v>
      </c>
      <c r="AB49" s="23">
        <f>IFERROR((HLOOKUP($F$5, Scenarios!$C$7:$AD$42, (MATCH(AB7, Scenarios!$C$7:$C$42, FALSE)), FALSE)), 0)</f>
        <v>0</v>
      </c>
      <c r="AC49" s="23">
        <f>IFERROR((HLOOKUP($F$5, Scenarios!$C$7:$AD$42, (MATCH(AC7, Scenarios!$C$7:$C$42, FALSE)), FALSE)), 0)</f>
        <v>0</v>
      </c>
      <c r="AD49" s="23">
        <f>IFERROR((HLOOKUP($F$5, Scenarios!$C$7:$AD$42, (MATCH(AD7, Scenarios!$C$7:$C$42, FALSE)), FALSE)), 0)</f>
        <v>0</v>
      </c>
      <c r="AE49" s="23">
        <f>IFERROR((HLOOKUP($F$5, Scenarios!$C$7:$AD$42, (MATCH(AE7, Scenarios!$C$7:$C$42, FALSE)), FALSE)), 0)</f>
        <v>0</v>
      </c>
      <c r="AF49" s="23">
        <f>IFERROR((HLOOKUP($F$5, Scenarios!$C$7:$AD$42, (MATCH(AF7, Scenarios!$C$7:$C$42, FALSE)), FALSE)), 0)</f>
        <v>0</v>
      </c>
      <c r="AG49" s="23">
        <f>IFERROR((HLOOKUP($F$5, Scenarios!$C$7:$AD$42, (MATCH(AG7, Scenarios!$C$7:$C$42, FALSE)), FALSE)), 0)</f>
        <v>0</v>
      </c>
      <c r="AH49" s="23">
        <f>IFERROR((HLOOKUP($F$5, Scenarios!$C$7:$AD$42, (MATCH(AH7, Scenarios!$C$7:$C$42, FALSE)), FALSE)), 0)</f>
        <v>0</v>
      </c>
      <c r="AI49" s="23">
        <f>IFERROR((HLOOKUP($F$5, Scenarios!$C$7:$AD$42, (MATCH(AI7, Scenarios!$C$7:$C$42, FALSE)), FALSE)), 0)</f>
        <v>0</v>
      </c>
      <c r="AJ49" s="23">
        <f>IFERROR((HLOOKUP($F$5, Scenarios!$C$7:$AD$42, (MATCH(AJ7, Scenarios!$C$7:$C$42, FALSE)), FALSE)), 0)</f>
        <v>0</v>
      </c>
      <c r="AK49" s="23">
        <f>IFERROR((HLOOKUP($F$5, Scenarios!$C$7:$AD$42, (MATCH(AK7, Scenarios!$C$7:$C$42, FALSE)), FALSE)), 0)</f>
        <v>0</v>
      </c>
      <c r="AL49" s="23">
        <f>IFERROR((HLOOKUP($F$5, Scenarios!$C$7:$AD$42, (MATCH(AL7, Scenarios!$C$7:$C$42, FALSE)), FALSE)), 0)</f>
        <v>0</v>
      </c>
      <c r="AM49" s="23">
        <f>IFERROR((HLOOKUP($F$5, Scenarios!$C$7:$AD$42, (MATCH(AM7, Scenarios!$C$7:$C$42, FALSE)), FALSE)), 0)</f>
        <v>0</v>
      </c>
      <c r="AN49" s="23">
        <f>IFERROR((HLOOKUP($F$5, Scenarios!$C$7:$AD$42, (MATCH(AN7, Scenarios!$C$7:$C$42, FALSE)), FALSE)), 0)</f>
        <v>0</v>
      </c>
      <c r="AO49" s="23">
        <f>IFERROR((HLOOKUP($F$5, Scenarios!$C$7:$AD$42, (MATCH(AO7, Scenarios!$C$7:$C$42, FALSE)), FALSE)), 0)</f>
        <v>0</v>
      </c>
      <c r="AP49" s="23">
        <f>IFERROR((HLOOKUP($F$5, Scenarios!$C$7:$AD$42, (MATCH(AP7, Scenarios!$C$7:$C$42, FALSE)), FALSE)), 0)</f>
        <v>0</v>
      </c>
      <c r="AQ49" s="23">
        <f>IFERROR((HLOOKUP($F$5, Scenarios!$C$7:$AD$42, (MATCH(AQ7, Scenarios!$C$7:$C$42, FALSE)), FALSE)), 0)</f>
        <v>0</v>
      </c>
      <c r="AR49" s="23">
        <f>IFERROR((HLOOKUP($F$5, Scenarios!$C$7:$AD$42, (MATCH(AR7, Scenarios!$C$7:$C$42, FALSE)), FALSE)), 0)</f>
        <v>0</v>
      </c>
      <c r="AS49" s="23">
        <f>IFERROR((HLOOKUP($F$5, Scenarios!$C$7:$AD$42, (MATCH(AS7, Scenarios!$C$7:$C$42, FALSE)), FALSE)), 0)</f>
        <v>0</v>
      </c>
      <c r="AT49" s="23">
        <f>IFERROR((HLOOKUP($F$5, Scenarios!$C$7:$AD$42, (MATCH(AT7, Scenarios!$C$7:$C$42, FALSE)), FALSE)), 0)</f>
        <v>0</v>
      </c>
      <c r="AU49" s="23">
        <f>IFERROR((HLOOKUP($F$5, Scenarios!$C$7:$AD$42, (MATCH(AU7, Scenarios!$C$7:$C$42, FALSE)), FALSE)), 0)</f>
        <v>0</v>
      </c>
      <c r="AV49" s="23">
        <f>IFERROR((HLOOKUP($F$5, Scenarios!$C$7:$AD$42, (MATCH(AV7, Scenarios!$C$7:$C$42, FALSE)), FALSE)), 0)</f>
        <v>0</v>
      </c>
      <c r="AW49" s="23">
        <f>IFERROR((HLOOKUP($F$5, Scenarios!$C$7:$AD$42, (MATCH(AW7, Scenarios!$C$7:$C$42, FALSE)), FALSE)), 0)</f>
        <v>0</v>
      </c>
      <c r="AX49" s="23">
        <f>IFERROR((HLOOKUP($F$5, Scenarios!$C$7:$AD$42, (MATCH(AX7, Scenarios!$C$7:$C$42, FALSE)), FALSE)), 0)</f>
        <v>0</v>
      </c>
      <c r="AY49" s="23">
        <f>IFERROR((HLOOKUP($F$5, Scenarios!$C$7:$AD$42, (MATCH(AY7, Scenarios!$C$7:$C$42, FALSE)), FALSE)), 0)</f>
        <v>0</v>
      </c>
      <c r="AZ49" s="23">
        <f>IFERROR((HLOOKUP($F$5, Scenarios!$C$7:$AD$42, (MATCH(AZ7, Scenarios!$C$7:$C$42, FALSE)), FALSE)), 0)</f>
        <v>0</v>
      </c>
      <c r="BA49" s="23">
        <f>IFERROR((HLOOKUP($F$5, Scenarios!$C$7:$AD$42, (MATCH(BA7, Scenarios!$C$7:$C$42, FALSE)), FALSE)), 0)</f>
        <v>0</v>
      </c>
      <c r="BB49" s="23">
        <f>IFERROR((HLOOKUP($F$5, Scenarios!$C$7:$AD$42, (MATCH(BB7, Scenarios!$C$7:$C$42, FALSE)), FALSE)), 0)</f>
        <v>0</v>
      </c>
      <c r="BC49" s="23">
        <f>IFERROR((HLOOKUP($F$5, Scenarios!$C$7:$AD$42, (MATCH(BC7, Scenarios!$C$7:$C$42, FALSE)), FALSE)), 0)</f>
        <v>0</v>
      </c>
      <c r="BD49" s="23">
        <f>IFERROR((HLOOKUP($F$5, Scenarios!$C$7:$AD$42, (MATCH(BD7, Scenarios!$C$7:$C$42, FALSE)), FALSE)), 0)</f>
        <v>0</v>
      </c>
      <c r="BE49" s="23">
        <f>IFERROR((HLOOKUP($F$5, Scenarios!$C$7:$AD$42, (MATCH(BE7, Scenarios!$C$7:$C$42, FALSE)), FALSE)), 0)</f>
        <v>0</v>
      </c>
      <c r="BF49" s="23">
        <f>IFERROR((HLOOKUP($F$5, Scenarios!$C$7:$AD$42, (MATCH(BF7, Scenarios!$C$7:$C$42, FALSE)), FALSE)), 0)</f>
        <v>0</v>
      </c>
      <c r="BG49" s="23">
        <f>IFERROR((HLOOKUP($F$5, Scenarios!$C$7:$AD$42, (MATCH(BG7, Scenarios!$C$7:$C$42, FALSE)), FALSE)), 0)</f>
        <v>0</v>
      </c>
      <c r="BH49" s="23">
        <f>IFERROR((HLOOKUP($F$5, Scenarios!$C$7:$AD$42, (MATCH(BH7, Scenarios!$C$7:$C$42, FALSE)), FALSE)), 0)</f>
        <v>0</v>
      </c>
      <c r="BI49" s="23">
        <f>IFERROR((HLOOKUP($F$5, Scenarios!$C$7:$AD$42, (MATCH(BI7, Scenarios!$C$7:$C$42, FALSE)), FALSE)), 0)</f>
        <v>0</v>
      </c>
      <c r="BJ49" s="23">
        <f>IFERROR((HLOOKUP($F$5, Scenarios!$C$7:$AD$42, (MATCH(BJ7, Scenarios!$C$7:$C$42, FALSE)), FALSE)), 0)</f>
        <v>0</v>
      </c>
      <c r="BK49" s="23">
        <f>IFERROR((HLOOKUP($F$5, Scenarios!$C$7:$AD$42, (MATCH(BK7, Scenarios!$C$7:$C$42, FALSE)), FALSE)), 0)</f>
        <v>0</v>
      </c>
      <c r="BL49" s="23">
        <f>IFERROR((HLOOKUP($F$5, Scenarios!$C$7:$AD$42, (MATCH(BL7, Scenarios!$C$7:$C$42, FALSE)), FALSE)), 0)</f>
        <v>0</v>
      </c>
      <c r="BM49" s="23">
        <f>IFERROR((HLOOKUP($F$5, Scenarios!$C$7:$AD$42, (MATCH(BM7, Scenarios!$C$7:$C$42, FALSE)), FALSE)), 0)</f>
        <v>0</v>
      </c>
      <c r="BN49" s="23"/>
      <c r="BO49" s="23"/>
      <c r="BP49" s="23"/>
      <c r="BQ49" s="23"/>
      <c r="BR49" s="23"/>
      <c r="BS49" s="23"/>
    </row>
    <row r="50" spans="1:71" s="23" customFormat="1" x14ac:dyDescent="0.35">
      <c r="A50" s="129"/>
      <c r="B50" s="26"/>
      <c r="C50" s="103"/>
      <c r="D50" s="27"/>
    </row>
    <row r="51" spans="1:71" s="9" customFormat="1" ht="11.25" x14ac:dyDescent="0.3">
      <c r="B51" s="9" t="s">
        <v>128</v>
      </c>
      <c r="C51" s="103">
        <f>SUM(E51:BM51)</f>
        <v>-275000</v>
      </c>
      <c r="E51" s="33">
        <f t="shared" ref="E51:AJ51" si="17">-SUM(E46:E50)</f>
        <v>-275000</v>
      </c>
      <c r="F51" s="33">
        <f t="shared" si="17"/>
        <v>0</v>
      </c>
      <c r="G51" s="33">
        <f t="shared" si="17"/>
        <v>0</v>
      </c>
      <c r="H51" s="33">
        <f t="shared" si="17"/>
        <v>0</v>
      </c>
      <c r="I51" s="33">
        <f t="shared" si="17"/>
        <v>0</v>
      </c>
      <c r="J51" s="33">
        <f t="shared" si="17"/>
        <v>0</v>
      </c>
      <c r="K51" s="33">
        <f t="shared" si="17"/>
        <v>0</v>
      </c>
      <c r="L51" s="33">
        <f t="shared" si="17"/>
        <v>0</v>
      </c>
      <c r="M51" s="33">
        <f t="shared" si="17"/>
        <v>0</v>
      </c>
      <c r="N51" s="33">
        <f t="shared" si="17"/>
        <v>0</v>
      </c>
      <c r="O51" s="33">
        <f t="shared" si="17"/>
        <v>0</v>
      </c>
      <c r="P51" s="33">
        <f t="shared" si="17"/>
        <v>0</v>
      </c>
      <c r="Q51" s="33">
        <f t="shared" si="17"/>
        <v>0</v>
      </c>
      <c r="R51" s="33">
        <f t="shared" si="17"/>
        <v>0</v>
      </c>
      <c r="S51" s="33">
        <f t="shared" si="17"/>
        <v>0</v>
      </c>
      <c r="T51" s="33">
        <f t="shared" si="17"/>
        <v>0</v>
      </c>
      <c r="U51" s="33">
        <f t="shared" si="17"/>
        <v>0</v>
      </c>
      <c r="V51" s="33">
        <f t="shared" si="17"/>
        <v>0</v>
      </c>
      <c r="W51" s="33">
        <f t="shared" si="17"/>
        <v>0</v>
      </c>
      <c r="X51" s="33">
        <f t="shared" si="17"/>
        <v>0</v>
      </c>
      <c r="Y51" s="33">
        <f t="shared" si="17"/>
        <v>0</v>
      </c>
      <c r="Z51" s="33">
        <f t="shared" si="17"/>
        <v>0</v>
      </c>
      <c r="AA51" s="33">
        <f t="shared" si="17"/>
        <v>0</v>
      </c>
      <c r="AB51" s="33">
        <f t="shared" si="17"/>
        <v>0</v>
      </c>
      <c r="AC51" s="33">
        <f t="shared" si="17"/>
        <v>0</v>
      </c>
      <c r="AD51" s="33">
        <f t="shared" si="17"/>
        <v>0</v>
      </c>
      <c r="AE51" s="33">
        <f t="shared" si="17"/>
        <v>0</v>
      </c>
      <c r="AF51" s="33">
        <f t="shared" si="17"/>
        <v>0</v>
      </c>
      <c r="AG51" s="33">
        <f t="shared" si="17"/>
        <v>0</v>
      </c>
      <c r="AH51" s="33">
        <f t="shared" si="17"/>
        <v>0</v>
      </c>
      <c r="AI51" s="33">
        <f t="shared" si="17"/>
        <v>0</v>
      </c>
      <c r="AJ51" s="33">
        <f t="shared" si="17"/>
        <v>0</v>
      </c>
      <c r="AK51" s="33">
        <f t="shared" ref="AK51:BM51" si="18">-SUM(AK46:AK50)</f>
        <v>0</v>
      </c>
      <c r="AL51" s="33">
        <f t="shared" si="18"/>
        <v>0</v>
      </c>
      <c r="AM51" s="33">
        <f t="shared" si="18"/>
        <v>0</v>
      </c>
      <c r="AN51" s="33">
        <f t="shared" si="18"/>
        <v>0</v>
      </c>
      <c r="AO51" s="33">
        <f t="shared" si="18"/>
        <v>0</v>
      </c>
      <c r="AP51" s="33">
        <f t="shared" si="18"/>
        <v>0</v>
      </c>
      <c r="AQ51" s="33">
        <f t="shared" si="18"/>
        <v>0</v>
      </c>
      <c r="AR51" s="33">
        <f t="shared" si="18"/>
        <v>0</v>
      </c>
      <c r="AS51" s="33">
        <f t="shared" si="18"/>
        <v>0</v>
      </c>
      <c r="AT51" s="33">
        <f t="shared" si="18"/>
        <v>0</v>
      </c>
      <c r="AU51" s="33">
        <f t="shared" si="18"/>
        <v>0</v>
      </c>
      <c r="AV51" s="33">
        <f t="shared" si="18"/>
        <v>0</v>
      </c>
      <c r="AW51" s="33">
        <f t="shared" si="18"/>
        <v>0</v>
      </c>
      <c r="AX51" s="33">
        <f t="shared" si="18"/>
        <v>0</v>
      </c>
      <c r="AY51" s="33">
        <f t="shared" si="18"/>
        <v>0</v>
      </c>
      <c r="AZ51" s="33">
        <f t="shared" si="18"/>
        <v>0</v>
      </c>
      <c r="BA51" s="33">
        <f t="shared" si="18"/>
        <v>0</v>
      </c>
      <c r="BB51" s="33">
        <f t="shared" si="18"/>
        <v>0</v>
      </c>
      <c r="BC51" s="33">
        <f t="shared" si="18"/>
        <v>0</v>
      </c>
      <c r="BD51" s="33">
        <f t="shared" si="18"/>
        <v>0</v>
      </c>
      <c r="BE51" s="33">
        <f t="shared" si="18"/>
        <v>0</v>
      </c>
      <c r="BF51" s="33">
        <f t="shared" si="18"/>
        <v>0</v>
      </c>
      <c r="BG51" s="33">
        <f t="shared" si="18"/>
        <v>0</v>
      </c>
      <c r="BH51" s="33">
        <f t="shared" si="18"/>
        <v>0</v>
      </c>
      <c r="BI51" s="33">
        <f t="shared" si="18"/>
        <v>0</v>
      </c>
      <c r="BJ51" s="33">
        <f t="shared" si="18"/>
        <v>0</v>
      </c>
      <c r="BK51" s="33">
        <f t="shared" si="18"/>
        <v>0</v>
      </c>
      <c r="BL51" s="33">
        <f t="shared" si="18"/>
        <v>0</v>
      </c>
      <c r="BM51" s="33">
        <f t="shared" si="18"/>
        <v>0</v>
      </c>
    </row>
    <row r="52" spans="1:71" s="9" customFormat="1" ht="11.25" x14ac:dyDescent="0.3">
      <c r="C52" s="10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71" s="28" customFormat="1" x14ac:dyDescent="0.35">
      <c r="A53" s="4"/>
      <c r="B53" s="29" t="s">
        <v>129</v>
      </c>
      <c r="C53" s="108"/>
    </row>
    <row r="54" spans="1:71" x14ac:dyDescent="0.35">
      <c r="B54" s="4" t="s">
        <v>130</v>
      </c>
      <c r="C54" s="103">
        <f>SUM(E54:BM54)</f>
        <v>0</v>
      </c>
      <c r="E54" s="40">
        <v>0</v>
      </c>
    </row>
    <row r="55" spans="1:71" x14ac:dyDescent="0.35">
      <c r="B55" s="47" t="s">
        <v>131</v>
      </c>
      <c r="C55" s="109"/>
      <c r="E55" s="4">
        <f>IFERROR(HLOOKUP(B55, 'Lookups references'!$M$7:P13, MATCH('Projections - HU 3'!#REF!, 'Lookups references'!$M$7:M13, FALSE), FALSE),0)</f>
        <v>0</v>
      </c>
      <c r="F55" s="5">
        <f>E55*(1+Scenarios!$Q$32)</f>
        <v>0</v>
      </c>
      <c r="G55" s="5">
        <f>F55*(1+Scenarios!$Q$32)</f>
        <v>0</v>
      </c>
      <c r="H55" s="5">
        <f>G55*(1+Scenarios!$Q$32)</f>
        <v>0</v>
      </c>
      <c r="I55" s="5">
        <f>H55*(1+Scenarios!$Q$32)</f>
        <v>0</v>
      </c>
      <c r="J55" s="5">
        <f>I55*(1+Scenarios!$Q$32)</f>
        <v>0</v>
      </c>
      <c r="K55" s="5">
        <f>J55*(1+Scenarios!$Q$32)</f>
        <v>0</v>
      </c>
      <c r="L55" s="5">
        <f>K55*(1+Scenarios!$Q$32)</f>
        <v>0</v>
      </c>
      <c r="M55" s="5">
        <f>L55*(1+Scenarios!$Q$32)</f>
        <v>0</v>
      </c>
      <c r="N55" s="5">
        <f>M55*(1+Scenarios!$Q$32)</f>
        <v>0</v>
      </c>
      <c r="O55" s="5">
        <f>N55*(1+Scenarios!$Q$32)</f>
        <v>0</v>
      </c>
      <c r="P55" s="5">
        <f>O55*(1+Scenarios!$Q$32)</f>
        <v>0</v>
      </c>
      <c r="Q55" s="5">
        <f>P55*(1+Scenarios!$Q$32)</f>
        <v>0</v>
      </c>
      <c r="R55" s="5">
        <f>Q55*(1+Scenarios!$Q$32)</f>
        <v>0</v>
      </c>
      <c r="S55" s="5">
        <f>R55*(1+Scenarios!$Q$32)</f>
        <v>0</v>
      </c>
      <c r="T55" s="5">
        <f>S55*(1+Scenarios!$Q$32)</f>
        <v>0</v>
      </c>
      <c r="U55" s="5">
        <f>T55*(1+Scenarios!$Q$32)</f>
        <v>0</v>
      </c>
      <c r="V55" s="5">
        <f>U55*(1+Scenarios!$Q$32)</f>
        <v>0</v>
      </c>
      <c r="W55" s="5">
        <f>V55*(1+Scenarios!$Q$32)</f>
        <v>0</v>
      </c>
      <c r="X55" s="5">
        <f>W55*(1+Scenarios!$Q$32)</f>
        <v>0</v>
      </c>
      <c r="Y55" s="5">
        <f>X55*(1+Scenarios!$Q$32)</f>
        <v>0</v>
      </c>
      <c r="Z55" s="5">
        <f>Y55*(1+Scenarios!$Q$32)</f>
        <v>0</v>
      </c>
      <c r="AA55" s="5">
        <f>Z55*(1+Scenarios!$Q$32)</f>
        <v>0</v>
      </c>
      <c r="AB55" s="5">
        <f>AA55*(1+Scenarios!$Q$32)</f>
        <v>0</v>
      </c>
      <c r="AC55" s="5">
        <f>AB55*(1+Scenarios!$Q$32)</f>
        <v>0</v>
      </c>
      <c r="AD55" s="5">
        <f>AC55*(1+Scenarios!$Q$32)</f>
        <v>0</v>
      </c>
      <c r="AE55" s="5">
        <f>AD55*(1+Scenarios!$Q$32)</f>
        <v>0</v>
      </c>
      <c r="AF55" s="5">
        <f>AE55*(1+Scenarios!$Q$32)</f>
        <v>0</v>
      </c>
      <c r="AG55" s="5">
        <f>AF55*(1+Scenarios!$Q$32)</f>
        <v>0</v>
      </c>
      <c r="AH55" s="5">
        <f>AG55*(1+Scenarios!$Q$32)</f>
        <v>0</v>
      </c>
      <c r="AI55" s="5">
        <f>AH55*(1+Scenarios!$Q$32)</f>
        <v>0</v>
      </c>
      <c r="AJ55" s="5">
        <f>AI55*(1+Scenarios!$Q$32)</f>
        <v>0</v>
      </c>
      <c r="AK55" s="5">
        <f>AJ55*(1+Scenarios!$Q$32)</f>
        <v>0</v>
      </c>
      <c r="AL55" s="5">
        <f>AK55*(1+Scenarios!$Q$32)</f>
        <v>0</v>
      </c>
      <c r="AM55" s="5">
        <f>AL55*(1+Scenarios!$Q$32)</f>
        <v>0</v>
      </c>
      <c r="AN55" s="5">
        <f>AM55*(1+Scenarios!$Q$32)</f>
        <v>0</v>
      </c>
      <c r="AO55" s="5">
        <f>AN55*(1+Scenarios!$Q$32)</f>
        <v>0</v>
      </c>
      <c r="AP55" s="5">
        <f>AO55*(1+Scenarios!$Q$32)</f>
        <v>0</v>
      </c>
      <c r="AQ55" s="5">
        <f>AP55*(1+Scenarios!$Q$32)</f>
        <v>0</v>
      </c>
      <c r="AR55" s="5">
        <f>AQ55*(1+Scenarios!$Q$32)</f>
        <v>0</v>
      </c>
      <c r="AS55" s="5">
        <f>AR55*(1+Scenarios!$Q$32)</f>
        <v>0</v>
      </c>
      <c r="AT55" s="5">
        <f>AS55*(1+Scenarios!$Q$32)</f>
        <v>0</v>
      </c>
      <c r="AU55" s="5">
        <f>AT55*(1+Scenarios!$Q$32)</f>
        <v>0</v>
      </c>
      <c r="AV55" s="5">
        <f>AU55*(1+Scenarios!$Q$32)</f>
        <v>0</v>
      </c>
      <c r="AW55" s="5">
        <f>AV55*(1+Scenarios!$Q$32)</f>
        <v>0</v>
      </c>
      <c r="AX55" s="5">
        <f>AW55*(1+Scenarios!$Q$32)</f>
        <v>0</v>
      </c>
      <c r="AY55" s="5">
        <f>AX55*(1+Scenarios!$Q$32)</f>
        <v>0</v>
      </c>
      <c r="AZ55" s="5">
        <f>AY55*(1+Scenarios!$Q$32)</f>
        <v>0</v>
      </c>
      <c r="BA55" s="5">
        <f>AZ55*(1+Scenarios!$Q$32)</f>
        <v>0</v>
      </c>
      <c r="BB55" s="5">
        <f>BA55*(1+Scenarios!$Q$32)</f>
        <v>0</v>
      </c>
      <c r="BC55" s="5">
        <f>BB55*(1+Scenarios!$Q$32)</f>
        <v>0</v>
      </c>
      <c r="BD55" s="5">
        <f>BC55*(1+Scenarios!$Q$32)</f>
        <v>0</v>
      </c>
      <c r="BE55" s="5">
        <f>BD55*(1+Scenarios!$Q$32)</f>
        <v>0</v>
      </c>
      <c r="BF55" s="5">
        <f>BE55*(1+Scenarios!$Q$32)</f>
        <v>0</v>
      </c>
      <c r="BG55" s="5">
        <f>BF55*(1+Scenarios!$Q$32)</f>
        <v>0</v>
      </c>
      <c r="BH55" s="5">
        <f>BG55*(1+Scenarios!$Q$32)</f>
        <v>0</v>
      </c>
      <c r="BI55" s="5">
        <f>BH55*(1+Scenarios!$Q$32)</f>
        <v>0</v>
      </c>
      <c r="BJ55" s="5">
        <f>BI55*(1+Scenarios!$Q$32)</f>
        <v>0</v>
      </c>
      <c r="BK55" s="5">
        <f>BJ55*(1+Scenarios!$Q$32)</f>
        <v>0</v>
      </c>
      <c r="BL55" s="5">
        <f>BK55*(1+Scenarios!$Q$32)</f>
        <v>0</v>
      </c>
      <c r="BM55" s="5">
        <f>BL55*(1+Scenarios!$Q$32)</f>
        <v>0</v>
      </c>
    </row>
    <row r="56" spans="1:71" x14ac:dyDescent="0.35">
      <c r="B56" s="47" t="s">
        <v>132</v>
      </c>
      <c r="C56" s="103"/>
      <c r="E56" s="4">
        <f>IFERROR(HLOOKUP($B$56, 'Lookups references'!$M$7:P14, MATCH('Projections - HU 3'!#REF!, 'Lookups references'!$M$7:$M$14, FALSE), FALSE),0)</f>
        <v>0</v>
      </c>
      <c r="F56" s="4">
        <f>IFERROR(HLOOKUP($B$56, 'Lookups references'!$M$7:Q14, MATCH('Projections - HU 3'!#REF!, 'Lookups references'!$M$7:$M$14, FALSE), FALSE),0)</f>
        <v>0</v>
      </c>
      <c r="G56" s="4">
        <f>IFERROR(HLOOKUP($B$56, 'Lookups references'!$M$7:R14, MATCH('Projections - HU 3'!#REF!, 'Lookups references'!$M$7:$M$14, FALSE), FALSE),0)</f>
        <v>0</v>
      </c>
      <c r="H56" s="4">
        <f>IFERROR(HLOOKUP($B$56, 'Lookups references'!$M$7:S14, MATCH('Projections - HU 3'!#REF!, 'Lookups references'!$M$7:$M$14, FALSE), FALSE),0)</f>
        <v>0</v>
      </c>
      <c r="I56" s="4">
        <f>IFERROR(HLOOKUP($B$56, 'Lookups references'!$M$7:T14, MATCH('Projections - HU 3'!#REF!, 'Lookups references'!$M$7:$M$14, FALSE), FALSE),0)</f>
        <v>0</v>
      </c>
      <c r="J56" s="4">
        <f>IFERROR(HLOOKUP($B$56, 'Lookups references'!$M$7:U14, MATCH('Projections - HU 3'!#REF!, 'Lookups references'!$M$7:$M$14, FALSE), FALSE),0)</f>
        <v>0</v>
      </c>
      <c r="K56" s="4">
        <f>IFERROR(HLOOKUP($B$56, 'Lookups references'!$M$7:V14, MATCH('Projections - HU 3'!#REF!, 'Lookups references'!$M$7:$M$14, FALSE), FALSE),0)</f>
        <v>0</v>
      </c>
      <c r="L56" s="4">
        <f>IFERROR(HLOOKUP($B$56, 'Lookups references'!$M$7:W14, MATCH('Projections - HU 3'!#REF!, 'Lookups references'!$M$7:$M$14, FALSE), FALSE),0)</f>
        <v>0</v>
      </c>
      <c r="M56" s="4">
        <f>IFERROR(HLOOKUP($B$56, 'Lookups references'!$M$7:X14, MATCH('Projections - HU 3'!#REF!, 'Lookups references'!$M$7:$M$14, FALSE), FALSE),0)</f>
        <v>0</v>
      </c>
      <c r="N56" s="4">
        <f>IFERROR(HLOOKUP($B$56, 'Lookups references'!$M$7:Y14, MATCH('Projections - HU 3'!#REF!, 'Lookups references'!$M$7:$M$14, FALSE), FALSE),0)</f>
        <v>0</v>
      </c>
      <c r="O56" s="4">
        <f>IFERROR(HLOOKUP($B$56, 'Lookups references'!$M$7:Z14, MATCH('Projections - HU 3'!#REF!, 'Lookups references'!$M$7:$M$14, FALSE), FALSE),0)</f>
        <v>0</v>
      </c>
      <c r="P56" s="4">
        <f>IFERROR(HLOOKUP($B$56, 'Lookups references'!$M$7:AA14, MATCH('Projections - HU 3'!#REF!, 'Lookups references'!$M$7:$M$14, FALSE), FALSE),0)</f>
        <v>0</v>
      </c>
      <c r="Q56" s="4">
        <f>IFERROR(HLOOKUP($B$56, 'Lookups references'!$M$7:AB14, MATCH('Projections - HU 3'!#REF!, 'Lookups references'!$M$7:$M$14, FALSE), FALSE),0)</f>
        <v>0</v>
      </c>
      <c r="R56" s="4">
        <f>IFERROR(HLOOKUP($B$56, 'Lookups references'!$M$7:AC14, MATCH('Projections - HU 3'!#REF!, 'Lookups references'!$M$7:$M$14, FALSE), FALSE),0)</f>
        <v>0</v>
      </c>
      <c r="S56" s="4">
        <f>IFERROR(HLOOKUP($B$56, 'Lookups references'!$M$7:AD14, MATCH('Projections - HU 3'!#REF!, 'Lookups references'!$M$7:$M$14, FALSE), FALSE),0)</f>
        <v>0</v>
      </c>
      <c r="T56" s="4">
        <f>IFERROR(HLOOKUP($B$56, 'Lookups references'!$M$7:AE14, MATCH('Projections - HU 3'!#REF!, 'Lookups references'!$M$7:$M$14, FALSE), FALSE),0)</f>
        <v>0</v>
      </c>
      <c r="U56" s="4">
        <f>IFERROR(HLOOKUP($B$56, 'Lookups references'!$M$7:AF14, MATCH('Projections - HU 3'!#REF!, 'Lookups references'!$M$7:$M$14, FALSE), FALSE),0)</f>
        <v>0</v>
      </c>
      <c r="V56" s="4">
        <f>IFERROR(HLOOKUP($B$56, 'Lookups references'!$M$7:AG14, MATCH('Projections - HU 3'!#REF!, 'Lookups references'!$M$7:$M$14, FALSE), FALSE),0)</f>
        <v>0</v>
      </c>
      <c r="W56" s="4">
        <f>IFERROR(HLOOKUP($B$56, 'Lookups references'!$M$7:AH14, MATCH('Projections - HU 3'!#REF!, 'Lookups references'!$M$7:$M$14, FALSE), FALSE),0)</f>
        <v>0</v>
      </c>
      <c r="X56" s="4">
        <f>IFERROR(HLOOKUP($B$56, 'Lookups references'!$M$7:AI14, MATCH('Projections - HU 3'!#REF!, 'Lookups references'!$M$7:$M$14, FALSE), FALSE),0)</f>
        <v>0</v>
      </c>
      <c r="Y56" s="4">
        <f>IFERROR(HLOOKUP($B$56, 'Lookups references'!$M$7:AJ14, MATCH('Projections - HU 3'!#REF!, 'Lookups references'!$M$7:$M$14, FALSE), FALSE),0)</f>
        <v>0</v>
      </c>
      <c r="Z56" s="4">
        <f>IFERROR(HLOOKUP($B$56, 'Lookups references'!$M$7:AK14, MATCH('Projections - HU 3'!#REF!, 'Lookups references'!$M$7:$M$14, FALSE), FALSE),0)</f>
        <v>0</v>
      </c>
      <c r="AA56" s="4">
        <f>IFERROR(HLOOKUP($B$56, 'Lookups references'!$M$7:AL14, MATCH('Projections - HU 3'!#REF!, 'Lookups references'!$M$7:$M$14, FALSE), FALSE),0)</f>
        <v>0</v>
      </c>
      <c r="AB56" s="4">
        <f>IFERROR(HLOOKUP($B$56, 'Lookups references'!$M$7:AM14, MATCH('Projections - HU 3'!#REF!, 'Lookups references'!$M$7:$M$14, FALSE), FALSE),0)</f>
        <v>0</v>
      </c>
      <c r="AC56" s="4">
        <f>IFERROR(HLOOKUP($B$56, 'Lookups references'!$M$7:AN14, MATCH('Projections - HU 3'!#REF!, 'Lookups references'!$M$7:$M$14, FALSE), FALSE),0)</f>
        <v>0</v>
      </c>
      <c r="AD56" s="4">
        <f>IFERROR(HLOOKUP($B$56, 'Lookups references'!$M$7:AO14, MATCH('Projections - HU 3'!#REF!, 'Lookups references'!$M$7:$M$14, FALSE), FALSE),0)</f>
        <v>0</v>
      </c>
      <c r="AE56" s="4">
        <f>IFERROR(HLOOKUP($B$56, 'Lookups references'!$M$7:AP14, MATCH('Projections - HU 3'!#REF!, 'Lookups references'!$M$7:$M$14, FALSE), FALSE),0)</f>
        <v>0</v>
      </c>
      <c r="AF56" s="4">
        <f>IFERROR(HLOOKUP($B$56, 'Lookups references'!$M$7:AQ14, MATCH('Projections - HU 3'!#REF!, 'Lookups references'!$M$7:$M$14, FALSE), FALSE),0)</f>
        <v>0</v>
      </c>
      <c r="AG56" s="4">
        <f>IFERROR(HLOOKUP($B$56, 'Lookups references'!$M$7:AR14, MATCH('Projections - HU 3'!#REF!, 'Lookups references'!$M$7:$M$14, FALSE), FALSE),0)</f>
        <v>0</v>
      </c>
      <c r="AH56" s="4">
        <f>IFERROR(HLOOKUP($B$56, 'Lookups references'!$M$7:AS14, MATCH('Projections - HU 3'!#REF!, 'Lookups references'!$M$7:$M$14, FALSE), FALSE),0)</f>
        <v>0</v>
      </c>
      <c r="AI56" s="4">
        <f>IFERROR(HLOOKUP($B$56, 'Lookups references'!$M$7:AT14, MATCH('Projections - HU 3'!#REF!, 'Lookups references'!$M$7:$M$14, FALSE), FALSE),0)</f>
        <v>0</v>
      </c>
      <c r="AJ56" s="4">
        <f>IFERROR(HLOOKUP($B$56, 'Lookups references'!$M$7:AU14, MATCH('Projections - HU 3'!#REF!, 'Lookups references'!$M$7:$M$14, FALSE), FALSE),0)</f>
        <v>0</v>
      </c>
      <c r="AK56" s="4">
        <f>IFERROR(HLOOKUP($B$56, 'Lookups references'!$M$7:AV14, MATCH('Projections - HU 3'!#REF!, 'Lookups references'!$M$7:$M$14, FALSE), FALSE),0)</f>
        <v>0</v>
      </c>
      <c r="AL56" s="4">
        <f>IFERROR(HLOOKUP($B$56, 'Lookups references'!$M$7:AW14, MATCH('Projections - HU 3'!#REF!, 'Lookups references'!$M$7:$M$14, FALSE), FALSE),0)</f>
        <v>0</v>
      </c>
      <c r="AM56" s="4">
        <f>IFERROR(HLOOKUP($B$56, 'Lookups references'!$M$7:AX14, MATCH('Projections - HU 3'!#REF!, 'Lookups references'!$M$7:$M$14, FALSE), FALSE),0)</f>
        <v>0</v>
      </c>
      <c r="AN56" s="4">
        <f>IFERROR(HLOOKUP($B$56, 'Lookups references'!$M$7:AY14, MATCH('Projections - HU 3'!#REF!, 'Lookups references'!$M$7:$M$14, FALSE), FALSE),0)</f>
        <v>0</v>
      </c>
      <c r="AO56" s="4">
        <f>IFERROR(HLOOKUP($B$56, 'Lookups references'!$M$7:AZ14, MATCH('Projections - HU 3'!#REF!, 'Lookups references'!$M$7:$M$14, FALSE), FALSE),0)</f>
        <v>0</v>
      </c>
      <c r="AP56" s="4">
        <f>IFERROR(HLOOKUP($B$56, 'Lookups references'!$M$7:BA14, MATCH('Projections - HU 3'!#REF!, 'Lookups references'!$M$7:$M$14, FALSE), FALSE),0)</f>
        <v>0</v>
      </c>
      <c r="AQ56" s="4">
        <f>IFERROR(HLOOKUP($B$56, 'Lookups references'!$M$7:BB14, MATCH('Projections - HU 3'!#REF!, 'Lookups references'!$M$7:$M$14, FALSE), FALSE),0)</f>
        <v>0</v>
      </c>
      <c r="AR56" s="4">
        <f>IFERROR(HLOOKUP($B$56, 'Lookups references'!$M$7:BC14, MATCH('Projections - HU 3'!#REF!, 'Lookups references'!$M$7:$M$14, FALSE), FALSE),0)</f>
        <v>0</v>
      </c>
      <c r="AS56" s="4">
        <f>IFERROR(HLOOKUP($B$56, 'Lookups references'!$M$7:BD14, MATCH('Projections - HU 3'!#REF!, 'Lookups references'!$M$7:$M$14, FALSE), FALSE),0)</f>
        <v>0</v>
      </c>
      <c r="AT56" s="4">
        <f>IFERROR(HLOOKUP($B$56, 'Lookups references'!$M$7:BE14, MATCH('Projections - HU 3'!#REF!, 'Lookups references'!$M$7:$M$14, FALSE), FALSE),0)</f>
        <v>0</v>
      </c>
      <c r="AU56" s="4">
        <f>IFERROR(HLOOKUP($B$56, 'Lookups references'!$M$7:BF14, MATCH('Projections - HU 3'!#REF!, 'Lookups references'!$M$7:$M$14, FALSE), FALSE),0)</f>
        <v>0</v>
      </c>
      <c r="AV56" s="4">
        <f>IFERROR(HLOOKUP($B$56, 'Lookups references'!$M$7:BG14, MATCH('Projections - HU 3'!#REF!, 'Lookups references'!$M$7:$M$14, FALSE), FALSE),0)</f>
        <v>0</v>
      </c>
      <c r="AW56" s="4">
        <f>IFERROR(HLOOKUP($B$56, 'Lookups references'!$M$7:BH14, MATCH('Projections - HU 3'!#REF!, 'Lookups references'!$M$7:$M$14, FALSE), FALSE),0)</f>
        <v>0</v>
      </c>
      <c r="AX56" s="4">
        <f>IFERROR(HLOOKUP($B$56, 'Lookups references'!$M$7:BI14, MATCH('Projections - HU 3'!#REF!, 'Lookups references'!$M$7:$M$14, FALSE), FALSE),0)</f>
        <v>0</v>
      </c>
      <c r="AY56" s="4">
        <f>IFERROR(HLOOKUP($B$56, 'Lookups references'!$M$7:BJ14, MATCH('Projections - HU 3'!#REF!, 'Lookups references'!$M$7:$M$14, FALSE), FALSE),0)</f>
        <v>0</v>
      </c>
      <c r="AZ56" s="4">
        <f>IFERROR(HLOOKUP($B$56, 'Lookups references'!$M$7:BK14, MATCH('Projections - HU 3'!#REF!, 'Lookups references'!$M$7:$M$14, FALSE), FALSE),0)</f>
        <v>0</v>
      </c>
      <c r="BA56" s="4">
        <f>IFERROR(HLOOKUP($B$56, 'Lookups references'!$M$7:BL14, MATCH('Projections - HU 3'!#REF!, 'Lookups references'!$M$7:$M$14, FALSE), FALSE),0)</f>
        <v>0</v>
      </c>
      <c r="BB56" s="4">
        <f>IFERROR(HLOOKUP($B$56, 'Lookups references'!$M$7:BM14, MATCH('Projections - HU 3'!#REF!, 'Lookups references'!$M$7:$M$14, FALSE), FALSE),0)</f>
        <v>0</v>
      </c>
      <c r="BC56" s="4">
        <f>IFERROR(HLOOKUP($B$56, 'Lookups references'!$M$7:BN14, MATCH('Projections - HU 3'!#REF!, 'Lookups references'!$M$7:$M$14, FALSE), FALSE),0)</f>
        <v>0</v>
      </c>
      <c r="BD56" s="4">
        <f>IFERROR(HLOOKUP($B$56, 'Lookups references'!$M$7:BO14, MATCH('Projections - HU 3'!#REF!, 'Lookups references'!$M$7:$M$14, FALSE), FALSE),0)</f>
        <v>0</v>
      </c>
      <c r="BE56" s="4">
        <f>IFERROR(HLOOKUP($B$56, 'Lookups references'!$M$7:BP14, MATCH('Projections - HU 3'!#REF!, 'Lookups references'!$M$7:$M$14, FALSE), FALSE),0)</f>
        <v>0</v>
      </c>
      <c r="BF56" s="4">
        <f>IFERROR(HLOOKUP($B$56, 'Lookups references'!$M$7:BQ14, MATCH('Projections - HU 3'!#REF!, 'Lookups references'!$M$7:$M$14, FALSE), FALSE),0)</f>
        <v>0</v>
      </c>
      <c r="BG56" s="4">
        <f>IFERROR(HLOOKUP($B$56, 'Lookups references'!$M$7:BR14, MATCH('Projections - HU 3'!#REF!, 'Lookups references'!$M$7:$M$14, FALSE), FALSE),0)</f>
        <v>0</v>
      </c>
      <c r="BH56" s="4">
        <f>IFERROR(HLOOKUP($B$56, 'Lookups references'!$M$7:BS14, MATCH('Projections - HU 3'!#REF!, 'Lookups references'!$M$7:$M$14, FALSE), FALSE),0)</f>
        <v>0</v>
      </c>
      <c r="BI56" s="4">
        <f>IFERROR(HLOOKUP($B$56, 'Lookups references'!$M$7:BT14, MATCH('Projections - HU 3'!#REF!, 'Lookups references'!$M$7:$M$14, FALSE), FALSE),0)</f>
        <v>0</v>
      </c>
      <c r="BJ56" s="4">
        <f>IFERROR(HLOOKUP($B$56, 'Lookups references'!$M$7:BU14, MATCH('Projections - HU 3'!#REF!, 'Lookups references'!$M$7:$M$14, FALSE), FALSE),0)</f>
        <v>0</v>
      </c>
      <c r="BK56" s="4">
        <f>IFERROR(HLOOKUP($B$56, 'Lookups references'!$M$7:BV14, MATCH('Projections - HU 3'!#REF!, 'Lookups references'!$M$7:$M$14, FALSE), FALSE),0)</f>
        <v>0</v>
      </c>
      <c r="BL56" s="4">
        <f>IFERROR(HLOOKUP($B$56, 'Lookups references'!$M$7:BW14, MATCH('Projections - HU 3'!#REF!, 'Lookups references'!$M$7:$M$14, FALSE), FALSE),0)</f>
        <v>0</v>
      </c>
      <c r="BM56" s="4">
        <f>IFERROR(HLOOKUP($B$56, 'Lookups references'!$M$7:BX14, MATCH('Projections - HU 3'!#REF!, 'Lookups references'!$M$7:$M$14, FALSE), FALSE),0)</f>
        <v>0</v>
      </c>
    </row>
    <row r="57" spans="1:71" s="64" customFormat="1" x14ac:dyDescent="0.35">
      <c r="B57" s="65" t="s">
        <v>133</v>
      </c>
      <c r="C57" s="103">
        <f>SUM(E57:BM57)</f>
        <v>0</v>
      </c>
      <c r="E57" s="64">
        <f t="shared" ref="E57:AJ57" si="19">IF(E7&lt;E56, E55*E17*1000/100, 0)</f>
        <v>0</v>
      </c>
      <c r="F57" s="64">
        <f t="shared" si="19"/>
        <v>0</v>
      </c>
      <c r="G57" s="64">
        <f t="shared" si="19"/>
        <v>0</v>
      </c>
      <c r="H57" s="64">
        <f t="shared" si="19"/>
        <v>0</v>
      </c>
      <c r="I57" s="64">
        <f t="shared" si="19"/>
        <v>0</v>
      </c>
      <c r="J57" s="64">
        <f t="shared" si="19"/>
        <v>0</v>
      </c>
      <c r="K57" s="64">
        <f t="shared" si="19"/>
        <v>0</v>
      </c>
      <c r="L57" s="64">
        <f t="shared" si="19"/>
        <v>0</v>
      </c>
      <c r="M57" s="64">
        <f t="shared" si="19"/>
        <v>0</v>
      </c>
      <c r="N57" s="64">
        <f t="shared" si="19"/>
        <v>0</v>
      </c>
      <c r="O57" s="64">
        <f t="shared" si="19"/>
        <v>0</v>
      </c>
      <c r="P57" s="64">
        <f t="shared" si="19"/>
        <v>0</v>
      </c>
      <c r="Q57" s="64">
        <f t="shared" si="19"/>
        <v>0</v>
      </c>
      <c r="R57" s="64">
        <f t="shared" si="19"/>
        <v>0</v>
      </c>
      <c r="S57" s="64">
        <f t="shared" si="19"/>
        <v>0</v>
      </c>
      <c r="T57" s="64">
        <f t="shared" si="19"/>
        <v>0</v>
      </c>
      <c r="U57" s="64">
        <f t="shared" si="19"/>
        <v>0</v>
      </c>
      <c r="V57" s="64">
        <f t="shared" si="19"/>
        <v>0</v>
      </c>
      <c r="W57" s="64">
        <f t="shared" si="19"/>
        <v>0</v>
      </c>
      <c r="X57" s="64">
        <f t="shared" si="19"/>
        <v>0</v>
      </c>
      <c r="Y57" s="64">
        <f t="shared" si="19"/>
        <v>0</v>
      </c>
      <c r="Z57" s="64">
        <f t="shared" si="19"/>
        <v>0</v>
      </c>
      <c r="AA57" s="64">
        <f t="shared" si="19"/>
        <v>0</v>
      </c>
      <c r="AB57" s="64">
        <f t="shared" si="19"/>
        <v>0</v>
      </c>
      <c r="AC57" s="64">
        <f t="shared" si="19"/>
        <v>0</v>
      </c>
      <c r="AD57" s="64">
        <f t="shared" si="19"/>
        <v>0</v>
      </c>
      <c r="AE57" s="64">
        <f t="shared" si="19"/>
        <v>0</v>
      </c>
      <c r="AF57" s="64">
        <f t="shared" si="19"/>
        <v>0</v>
      </c>
      <c r="AG57" s="64">
        <f t="shared" si="19"/>
        <v>0</v>
      </c>
      <c r="AH57" s="64">
        <f t="shared" si="19"/>
        <v>0</v>
      </c>
      <c r="AI57" s="64">
        <f t="shared" si="19"/>
        <v>0</v>
      </c>
      <c r="AJ57" s="64">
        <f t="shared" si="19"/>
        <v>0</v>
      </c>
      <c r="AK57" s="64">
        <f t="shared" ref="AK57:BM57" si="20">IF(AK7&lt;AK56, AK55*AK17*1000/100, 0)</f>
        <v>0</v>
      </c>
      <c r="AL57" s="64">
        <f t="shared" si="20"/>
        <v>0</v>
      </c>
      <c r="AM57" s="64">
        <f t="shared" si="20"/>
        <v>0</v>
      </c>
      <c r="AN57" s="64">
        <f t="shared" si="20"/>
        <v>0</v>
      </c>
      <c r="AO57" s="64">
        <f t="shared" si="20"/>
        <v>0</v>
      </c>
      <c r="AP57" s="64">
        <f t="shared" si="20"/>
        <v>0</v>
      </c>
      <c r="AQ57" s="64">
        <f t="shared" si="20"/>
        <v>0</v>
      </c>
      <c r="AR57" s="64">
        <f t="shared" si="20"/>
        <v>0</v>
      </c>
      <c r="AS57" s="64">
        <f t="shared" si="20"/>
        <v>0</v>
      </c>
      <c r="AT57" s="64">
        <f t="shared" si="20"/>
        <v>0</v>
      </c>
      <c r="AU57" s="64">
        <f t="shared" si="20"/>
        <v>0</v>
      </c>
      <c r="AV57" s="64">
        <f t="shared" si="20"/>
        <v>0</v>
      </c>
      <c r="AW57" s="64">
        <f t="shared" si="20"/>
        <v>0</v>
      </c>
      <c r="AX57" s="64">
        <f t="shared" si="20"/>
        <v>0</v>
      </c>
      <c r="AY57" s="64">
        <f t="shared" si="20"/>
        <v>0</v>
      </c>
      <c r="AZ57" s="64">
        <f t="shared" si="20"/>
        <v>0</v>
      </c>
      <c r="BA57" s="64">
        <f t="shared" si="20"/>
        <v>0</v>
      </c>
      <c r="BB57" s="64">
        <f t="shared" si="20"/>
        <v>0</v>
      </c>
      <c r="BC57" s="64">
        <f t="shared" si="20"/>
        <v>0</v>
      </c>
      <c r="BD57" s="64">
        <f t="shared" si="20"/>
        <v>0</v>
      </c>
      <c r="BE57" s="64">
        <f t="shared" si="20"/>
        <v>0</v>
      </c>
      <c r="BF57" s="64">
        <f t="shared" si="20"/>
        <v>0</v>
      </c>
      <c r="BG57" s="64">
        <f t="shared" si="20"/>
        <v>0</v>
      </c>
      <c r="BH57" s="64">
        <f t="shared" si="20"/>
        <v>0</v>
      </c>
      <c r="BI57" s="64">
        <f t="shared" si="20"/>
        <v>0</v>
      </c>
      <c r="BJ57" s="64">
        <f t="shared" si="20"/>
        <v>0</v>
      </c>
      <c r="BK57" s="64">
        <f t="shared" si="20"/>
        <v>0</v>
      </c>
      <c r="BL57" s="64">
        <f t="shared" si="20"/>
        <v>0</v>
      </c>
      <c r="BM57" s="64">
        <f t="shared" si="20"/>
        <v>0</v>
      </c>
    </row>
    <row r="58" spans="1:71" x14ac:dyDescent="0.35">
      <c r="C58" s="109"/>
    </row>
    <row r="59" spans="1:71" x14ac:dyDescent="0.35">
      <c r="B59" s="5"/>
      <c r="C59" s="107"/>
      <c r="D59" s="5"/>
      <c r="E59" s="5"/>
      <c r="F59" s="5"/>
      <c r="G59" s="5"/>
      <c r="H59" s="5"/>
      <c r="I59" s="5"/>
    </row>
    <row r="60" spans="1:71" x14ac:dyDescent="0.35">
      <c r="C60" s="109"/>
    </row>
  </sheetData>
  <mergeCells count="1">
    <mergeCell ref="F5:H5"/>
  </mergeCells>
  <conditionalFormatting sqref="F34:BN34">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7861FEF-20B1-400E-BC21-EBE77BCDE825}">
          <x14:formula1>
            <xm:f>Scenarios!#REF!</xm:f>
          </x14:formula1>
          <xm:sqref>F5:H5</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B55BA-0C80-4E2D-84DB-2BA368552817}">
  <sheetPr codeName="Sheet25">
    <tabColor theme="0" tint="-0.249977111117893"/>
  </sheetPr>
  <dimension ref="A4:BS60"/>
  <sheetViews>
    <sheetView zoomScale="85" zoomScaleNormal="85" workbookViewId="0">
      <selection activeCell="E20" sqref="E20"/>
    </sheetView>
  </sheetViews>
  <sheetFormatPr defaultColWidth="8.6875" defaultRowHeight="12" x14ac:dyDescent="0.35"/>
  <cols>
    <col min="1" max="1" width="10.625" style="4" customWidth="1"/>
    <col min="2" max="2" width="38.87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150</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617101.5</v>
      </c>
      <c r="E10" s="24">
        <f>IFERROR(E36+E43+E51+E54, 0)</f>
        <v>-157588.5</v>
      </c>
      <c r="F10" s="24">
        <f t="shared" ref="F10:AK10" si="4">IFERROR(F36+F43+F51, 0)</f>
        <v>12911.5</v>
      </c>
      <c r="G10" s="24">
        <f t="shared" si="4"/>
        <v>12911.5</v>
      </c>
      <c r="H10" s="24">
        <f t="shared" si="4"/>
        <v>12911.5</v>
      </c>
      <c r="I10" s="24">
        <f t="shared" si="4"/>
        <v>12911.5</v>
      </c>
      <c r="J10" s="24">
        <f t="shared" si="4"/>
        <v>12911.5</v>
      </c>
      <c r="K10" s="24">
        <f t="shared" si="4"/>
        <v>12911.5</v>
      </c>
      <c r="L10" s="24">
        <f t="shared" si="4"/>
        <v>12911.5</v>
      </c>
      <c r="M10" s="24">
        <f t="shared" si="4"/>
        <v>12911.5</v>
      </c>
      <c r="N10" s="24">
        <f t="shared" si="4"/>
        <v>12911.5</v>
      </c>
      <c r="O10" s="24">
        <f t="shared" si="4"/>
        <v>12911.5</v>
      </c>
      <c r="P10" s="24">
        <f t="shared" si="4"/>
        <v>12911.5</v>
      </c>
      <c r="Q10" s="24">
        <f t="shared" si="4"/>
        <v>12911.5</v>
      </c>
      <c r="R10" s="24">
        <f t="shared" si="4"/>
        <v>12911.5</v>
      </c>
      <c r="S10" s="24">
        <f t="shared" si="4"/>
        <v>12911.5</v>
      </c>
      <c r="T10" s="24">
        <f t="shared" si="4"/>
        <v>12911.5</v>
      </c>
      <c r="U10" s="24">
        <f t="shared" si="4"/>
        <v>12911.5</v>
      </c>
      <c r="V10" s="24">
        <f t="shared" si="4"/>
        <v>12911.5</v>
      </c>
      <c r="W10" s="24">
        <f t="shared" si="4"/>
        <v>12911.5</v>
      </c>
      <c r="X10" s="24">
        <f t="shared" si="4"/>
        <v>12911.5</v>
      </c>
      <c r="Y10" s="24">
        <f t="shared" si="4"/>
        <v>12911.5</v>
      </c>
      <c r="Z10" s="24">
        <f t="shared" si="4"/>
        <v>12911.5</v>
      </c>
      <c r="AA10" s="24">
        <f t="shared" si="4"/>
        <v>12911.5</v>
      </c>
      <c r="AB10" s="24">
        <f t="shared" si="4"/>
        <v>12911.5</v>
      </c>
      <c r="AC10" s="24">
        <f t="shared" si="4"/>
        <v>12911.5</v>
      </c>
      <c r="AD10" s="24">
        <f t="shared" si="4"/>
        <v>12911.5</v>
      </c>
      <c r="AE10" s="24">
        <f t="shared" si="4"/>
        <v>12911.5</v>
      </c>
      <c r="AF10" s="24">
        <f t="shared" si="4"/>
        <v>12911.5</v>
      </c>
      <c r="AG10" s="24">
        <f t="shared" si="4"/>
        <v>12911.5</v>
      </c>
      <c r="AH10" s="24">
        <f t="shared" si="4"/>
        <v>12911.5</v>
      </c>
      <c r="AI10" s="24">
        <f t="shared" si="4"/>
        <v>12911.5</v>
      </c>
      <c r="AJ10" s="24">
        <f t="shared" si="4"/>
        <v>12911.5</v>
      </c>
      <c r="AK10" s="24">
        <f t="shared" si="4"/>
        <v>12911.5</v>
      </c>
      <c r="AL10" s="24">
        <f t="shared" ref="AL10:BM10" si="5">IFERROR(AL36+AL43+AL51, 0)</f>
        <v>12911.5</v>
      </c>
      <c r="AM10" s="24">
        <f t="shared" si="5"/>
        <v>12911.5</v>
      </c>
      <c r="AN10" s="24">
        <f t="shared" si="5"/>
        <v>12911.5</v>
      </c>
      <c r="AO10" s="24">
        <f t="shared" si="5"/>
        <v>12911.5</v>
      </c>
      <c r="AP10" s="24">
        <f t="shared" si="5"/>
        <v>12911.5</v>
      </c>
      <c r="AQ10" s="24">
        <f t="shared" si="5"/>
        <v>12911.5</v>
      </c>
      <c r="AR10" s="24">
        <f t="shared" si="5"/>
        <v>12911.5</v>
      </c>
      <c r="AS10" s="24">
        <f t="shared" si="5"/>
        <v>12911.5</v>
      </c>
      <c r="AT10" s="24">
        <f t="shared" si="5"/>
        <v>12911.5</v>
      </c>
      <c r="AU10" s="24">
        <f t="shared" si="5"/>
        <v>12911.5</v>
      </c>
      <c r="AV10" s="24">
        <f t="shared" si="5"/>
        <v>12911.5</v>
      </c>
      <c r="AW10" s="24">
        <f t="shared" si="5"/>
        <v>12911.5</v>
      </c>
      <c r="AX10" s="24">
        <f t="shared" si="5"/>
        <v>12911.5</v>
      </c>
      <c r="AY10" s="24">
        <f t="shared" si="5"/>
        <v>12911.5</v>
      </c>
      <c r="AZ10" s="24">
        <f t="shared" si="5"/>
        <v>12911.5</v>
      </c>
      <c r="BA10" s="24">
        <f t="shared" si="5"/>
        <v>12911.5</v>
      </c>
      <c r="BB10" s="24">
        <f t="shared" si="5"/>
        <v>12911.5</v>
      </c>
      <c r="BC10" s="24">
        <f t="shared" si="5"/>
        <v>12911.5</v>
      </c>
      <c r="BD10" s="24">
        <f t="shared" si="5"/>
        <v>12911.5</v>
      </c>
      <c r="BE10" s="24">
        <f t="shared" si="5"/>
        <v>12911.5</v>
      </c>
      <c r="BF10" s="24">
        <f t="shared" si="5"/>
        <v>12911.5</v>
      </c>
      <c r="BG10" s="24">
        <f t="shared" si="5"/>
        <v>12911.5</v>
      </c>
      <c r="BH10" s="24">
        <f t="shared" si="5"/>
        <v>12911.5</v>
      </c>
      <c r="BI10" s="24">
        <f t="shared" si="5"/>
        <v>12911.5</v>
      </c>
      <c r="BJ10" s="24">
        <f t="shared" si="5"/>
        <v>12911.5</v>
      </c>
      <c r="BK10" s="24">
        <f t="shared" si="5"/>
        <v>12911.5</v>
      </c>
      <c r="BL10" s="24">
        <f t="shared" si="5"/>
        <v>12911.5</v>
      </c>
      <c r="BM10" s="24">
        <f t="shared" si="5"/>
        <v>12911.5</v>
      </c>
    </row>
    <row r="11" spans="1:71" s="125" customFormat="1" x14ac:dyDescent="0.35">
      <c r="A11" s="22"/>
      <c r="B11" s="125" t="s">
        <v>93</v>
      </c>
      <c r="C11" s="126"/>
      <c r="E11" s="123">
        <f>IFERROR(E10+C11, 0)</f>
        <v>-157588.5</v>
      </c>
      <c r="F11" s="123">
        <f>IFERROR(F10+E11, 0)</f>
        <v>-144677</v>
      </c>
      <c r="G11" s="123">
        <f>IFERROR(G10+F11, 0)</f>
        <v>-131765.5</v>
      </c>
      <c r="H11" s="123">
        <f>IFERROR(H10+G11, 0)</f>
        <v>-118854</v>
      </c>
      <c r="I11" s="123">
        <f t="shared" ref="I11:BM11" si="6">IFERROR(I10+H11, 0)</f>
        <v>-105942.5</v>
      </c>
      <c r="J11" s="123">
        <f t="shared" si="6"/>
        <v>-93031</v>
      </c>
      <c r="K11" s="123">
        <f t="shared" si="6"/>
        <v>-80119.5</v>
      </c>
      <c r="L11" s="123">
        <f t="shared" si="6"/>
        <v>-67208</v>
      </c>
      <c r="M11" s="123">
        <f t="shared" si="6"/>
        <v>-54296.5</v>
      </c>
      <c r="N11" s="123">
        <f t="shared" si="6"/>
        <v>-41385</v>
      </c>
      <c r="O11" s="123">
        <f t="shared" si="6"/>
        <v>-28473.5</v>
      </c>
      <c r="P11" s="123">
        <f t="shared" si="6"/>
        <v>-15562</v>
      </c>
      <c r="Q11" s="123">
        <f t="shared" si="6"/>
        <v>-2650.5</v>
      </c>
      <c r="R11" s="123">
        <f t="shared" si="6"/>
        <v>10261</v>
      </c>
      <c r="S11" s="123">
        <f t="shared" si="6"/>
        <v>23172.5</v>
      </c>
      <c r="T11" s="123">
        <f t="shared" si="6"/>
        <v>36084</v>
      </c>
      <c r="U11" s="123">
        <f t="shared" si="6"/>
        <v>48995.5</v>
      </c>
      <c r="V11" s="123">
        <f t="shared" si="6"/>
        <v>61907</v>
      </c>
      <c r="W11" s="123">
        <f t="shared" si="6"/>
        <v>74818.5</v>
      </c>
      <c r="X11" s="123">
        <f t="shared" si="6"/>
        <v>87730</v>
      </c>
      <c r="Y11" s="123">
        <f t="shared" si="6"/>
        <v>100641.5</v>
      </c>
      <c r="Z11" s="123">
        <f t="shared" si="6"/>
        <v>113553</v>
      </c>
      <c r="AA11" s="123">
        <f t="shared" si="6"/>
        <v>126464.5</v>
      </c>
      <c r="AB11" s="123">
        <f t="shared" si="6"/>
        <v>139376</v>
      </c>
      <c r="AC11" s="123">
        <f t="shared" si="6"/>
        <v>152287.5</v>
      </c>
      <c r="AD11" s="123">
        <f t="shared" si="6"/>
        <v>165199</v>
      </c>
      <c r="AE11" s="123">
        <f t="shared" si="6"/>
        <v>178110.5</v>
      </c>
      <c r="AF11" s="123">
        <f t="shared" si="6"/>
        <v>191022</v>
      </c>
      <c r="AG11" s="123">
        <f t="shared" si="6"/>
        <v>203933.5</v>
      </c>
      <c r="AH11" s="123">
        <f t="shared" si="6"/>
        <v>216845</v>
      </c>
      <c r="AI11" s="123">
        <f t="shared" si="6"/>
        <v>229756.5</v>
      </c>
      <c r="AJ11" s="123">
        <f t="shared" si="6"/>
        <v>242668</v>
      </c>
      <c r="AK11" s="123">
        <f t="shared" si="6"/>
        <v>255579.5</v>
      </c>
      <c r="AL11" s="123">
        <f t="shared" si="6"/>
        <v>268491</v>
      </c>
      <c r="AM11" s="123">
        <f t="shared" si="6"/>
        <v>281402.5</v>
      </c>
      <c r="AN11" s="123">
        <f t="shared" si="6"/>
        <v>294314</v>
      </c>
      <c r="AO11" s="123">
        <f t="shared" si="6"/>
        <v>307225.5</v>
      </c>
      <c r="AP11" s="123">
        <f t="shared" si="6"/>
        <v>320137</v>
      </c>
      <c r="AQ11" s="123">
        <f t="shared" si="6"/>
        <v>333048.5</v>
      </c>
      <c r="AR11" s="123">
        <f t="shared" si="6"/>
        <v>345960</v>
      </c>
      <c r="AS11" s="123">
        <f t="shared" si="6"/>
        <v>358871.5</v>
      </c>
      <c r="AT11" s="123">
        <f t="shared" si="6"/>
        <v>371783</v>
      </c>
      <c r="AU11" s="123">
        <f t="shared" si="6"/>
        <v>384694.5</v>
      </c>
      <c r="AV11" s="123">
        <f t="shared" si="6"/>
        <v>397606</v>
      </c>
      <c r="AW11" s="123">
        <f t="shared" si="6"/>
        <v>410517.5</v>
      </c>
      <c r="AX11" s="123">
        <f t="shared" si="6"/>
        <v>423429</v>
      </c>
      <c r="AY11" s="123">
        <f t="shared" si="6"/>
        <v>436340.5</v>
      </c>
      <c r="AZ11" s="123">
        <f t="shared" si="6"/>
        <v>449252</v>
      </c>
      <c r="BA11" s="123">
        <f t="shared" si="6"/>
        <v>462163.5</v>
      </c>
      <c r="BB11" s="123">
        <f t="shared" si="6"/>
        <v>475075</v>
      </c>
      <c r="BC11" s="123">
        <f t="shared" si="6"/>
        <v>487986.5</v>
      </c>
      <c r="BD11" s="123">
        <f t="shared" si="6"/>
        <v>500898</v>
      </c>
      <c r="BE11" s="123">
        <f t="shared" si="6"/>
        <v>513809.5</v>
      </c>
      <c r="BF11" s="123">
        <f t="shared" si="6"/>
        <v>526721</v>
      </c>
      <c r="BG11" s="123">
        <f t="shared" si="6"/>
        <v>539632.5</v>
      </c>
      <c r="BH11" s="123">
        <f t="shared" si="6"/>
        <v>552544</v>
      </c>
      <c r="BI11" s="123">
        <f t="shared" si="6"/>
        <v>565455.5</v>
      </c>
      <c r="BJ11" s="123">
        <f t="shared" si="6"/>
        <v>578367</v>
      </c>
      <c r="BK11" s="123">
        <f t="shared" si="6"/>
        <v>591278.5</v>
      </c>
      <c r="BL11" s="123">
        <f t="shared" si="6"/>
        <v>604190</v>
      </c>
      <c r="BM11" s="123">
        <f t="shared" si="6"/>
        <v>617101.5</v>
      </c>
      <c r="BN11" s="123"/>
      <c r="BO11" s="123"/>
      <c r="BP11" s="123"/>
      <c r="BQ11" s="123"/>
      <c r="BR11" s="123"/>
      <c r="BS11" s="123"/>
    </row>
    <row r="12" spans="1:71" s="41" customFormat="1" x14ac:dyDescent="0.35">
      <c r="B12" s="41" t="s">
        <v>94</v>
      </c>
      <c r="C12" s="104">
        <f>SUM(E12:BM12)</f>
        <v>0.15857896857568798</v>
      </c>
      <c r="F12" s="42">
        <f>IRR(E10:F10,0)</f>
        <v>-0.91806826005704734</v>
      </c>
      <c r="G12" s="42">
        <f>IRR(E10:G10,0)</f>
        <v>-0.66988029131035154</v>
      </c>
      <c r="H12" s="42">
        <f>IRR(E10:H10,0)</f>
        <v>-0.470753304585386</v>
      </c>
      <c r="I12" s="42">
        <f>IRR(E10:I10,0)</f>
        <v>-0.33365889075420474</v>
      </c>
      <c r="J12" s="42">
        <f>IRR(E10:J10,0)</f>
        <v>-0.23892251298894251</v>
      </c>
      <c r="K12" s="42">
        <f>IRR(E10:K10,0)</f>
        <v>-0.171614449134737</v>
      </c>
      <c r="L12" s="42">
        <f>IRR(E10:L10,0)</f>
        <v>-0.12237008186573406</v>
      </c>
      <c r="M12" s="42">
        <f>IRR(E10:M10,0)</f>
        <v>-8.5379824379552494E-2</v>
      </c>
      <c r="N12" s="42">
        <f>IRR(E10:N10,0)</f>
        <v>-5.6955351000250953E-2</v>
      </c>
      <c r="O12" s="42">
        <f>IRR(E10:O10,0)</f>
        <v>-3.468405257289553E-2</v>
      </c>
      <c r="P12" s="42">
        <f>IRR(E10:P10,0)</f>
        <v>-1.6940594655234453E-2</v>
      </c>
      <c r="Q12" s="42">
        <f>IRR(E10:Q10,0)</f>
        <v>-2.5999659727755642E-3</v>
      </c>
      <c r="R12" s="42">
        <f>IRR(E10:R10,0)</f>
        <v>9.1356782964890915E-3</v>
      </c>
      <c r="S12" s="42">
        <f>IRR(E10:S10,0)</f>
        <v>1.8844526881040879E-2</v>
      </c>
      <c r="T12" s="42">
        <f>IRR(E10:T10,0)</f>
        <v>2.6953721864473978E-2</v>
      </c>
      <c r="U12" s="42">
        <f>IRR(E10:U10,0)</f>
        <v>3.378427339206258E-2</v>
      </c>
      <c r="V12" s="42">
        <f>IRR(E10:V10,0)</f>
        <v>3.9581156653428318E-2</v>
      </c>
      <c r="W12" s="42">
        <f>IRR(E10:W10,0)</f>
        <v>4.4533912211189408E-2</v>
      </c>
      <c r="X12" s="42">
        <f>IRR(E10:X10,0)</f>
        <v>4.8791020763079951E-2</v>
      </c>
      <c r="Y12" s="42">
        <f>IRR(E10:Y10,0)</f>
        <v>5.2470111230218386E-2</v>
      </c>
      <c r="Z12" s="42">
        <f>IRR(E10:Z10,0)</f>
        <v>5.5665326717899477E-2</v>
      </c>
      <c r="AA12" s="42">
        <f>IRR(E10:AA10,0)</f>
        <v>5.8452717827933931E-2</v>
      </c>
      <c r="AB12" s="42">
        <f>IRR(E10:AB10,0)</f>
        <v>6.0894244780527185E-2</v>
      </c>
      <c r="AC12" s="42">
        <f>IRR(E10:AC10,0)</f>
        <v>6.3040783913260734E-2</v>
      </c>
      <c r="AD12" s="42">
        <f>IRR(E10:AD10,0)</f>
        <v>6.4934411949450599E-2</v>
      </c>
      <c r="AE12" s="42">
        <f>IRR(E10:AE10,0)</f>
        <v>6.6610159771327115E-2</v>
      </c>
      <c r="AF12" s="42">
        <f>IRR(E10:AF10,0)</f>
        <v>6.8097371999020551E-2</v>
      </c>
      <c r="AG12" s="42">
        <f>IRR(E10:AG10,0)</f>
        <v>6.9420770494938555E-2</v>
      </c>
      <c r="AH12" s="42">
        <f>IRR(E10:AH10,0)</f>
        <v>7.0601293257228193E-2</v>
      </c>
      <c r="AI12" s="111">
        <f>IRR(E10:AI10,1000)</f>
        <v>7.1656761324194074E-2</v>
      </c>
      <c r="AJ12" s="111">
        <f>IRR(E10:AJ10,0)</f>
        <v>7.2602412830592433E-2</v>
      </c>
      <c r="AK12" s="111">
        <f>IRR(E10:AK10,0)</f>
        <v>7.3451333611465053E-2</v>
      </c>
      <c r="AL12" s="111">
        <f>IRR(E10:AL10,0)</f>
        <v>7.421480662605684E-2</v>
      </c>
      <c r="AM12" s="111">
        <f>IRR(E10:AM10,0)</f>
        <v>7.4902597220507738E-2</v>
      </c>
      <c r="AN12" s="42">
        <f>IRR(E10:AN10,0)</f>
        <v>7.5523187336230535E-2</v>
      </c>
      <c r="AO12" s="42">
        <f>IRR(E10:AO10,0)</f>
        <v>7.6083968833689841E-2</v>
      </c>
      <c r="AP12" s="42">
        <f>IRR(E10:AP10,0)</f>
        <v>7.6591403877901865E-2</v>
      </c>
      <c r="AQ12" s="42">
        <f>IRR(E10:AQ10,0)</f>
        <v>7.7051158636040507E-2</v>
      </c>
      <c r="AR12" s="42">
        <f>IRR(E10:AR10,0)</f>
        <v>7.7468215234552495E-2</v>
      </c>
      <c r="AS12" s="42">
        <f>IRR(E10:AS10,0)</f>
        <v>7.7846965915223443E-2</v>
      </c>
      <c r="AT12" s="42">
        <f>IRR(E10:AT10,0)</f>
        <v>7.819129254495083E-2</v>
      </c>
      <c r="AU12" s="42">
        <f>IRR(E10:AU10,0)</f>
        <v>7.850463401850738E-2</v>
      </c>
      <c r="AV12" s="42">
        <f>IRR(E10:AV10,0)</f>
        <v>7.8790043610654115E-2</v>
      </c>
      <c r="AW12" s="42">
        <f>IRR(E10:AW10,0)</f>
        <v>7.9050237947667412E-2</v>
      </c>
      <c r="AX12" s="42">
        <f>IRR(E10:AX10,0)</f>
        <v>7.9287638964526064E-2</v>
      </c>
      <c r="AY12" s="42">
        <f>IRR(E10:AY10,0)</f>
        <v>7.9504409967928957E-2</v>
      </c>
      <c r="AZ12" s="42">
        <f>IRR(E10:AZ10,0)</f>
        <v>7.9702486728552513E-2</v>
      </c>
      <c r="BA12" s="42">
        <f>IRR(E10:BA10,0)</f>
        <v>7.9883604366579597E-2</v>
      </c>
      <c r="BB12" s="42">
        <f>IRR(E10:BB10,0)</f>
        <v>8.0049320665156687E-2</v>
      </c>
      <c r="BC12" s="42">
        <f>IRR(E10:BC10,0)</f>
        <v>8.0201036340925791E-2</v>
      </c>
      <c r="BD12" s="42">
        <f>IRR(E10:BD10,0)</f>
        <v>8.0340012714395836E-2</v>
      </c>
      <c r="BE12" s="42">
        <f>IRR(E10:BE10,0)</f>
        <v>8.0467387151901493E-2</v>
      </c>
      <c r="BF12" s="42">
        <f>IRR(E10:BF10,0)</f>
        <v>8.0584186592315366E-2</v>
      </c>
      <c r="BG12" s="42">
        <f>IRR(E10:BG10,0)</f>
        <v>8.0691339423144104E-2</v>
      </c>
      <c r="BH12" s="42">
        <f>IRR(E10:BH10,0)</f>
        <v>8.0789685930336086E-2</v>
      </c>
      <c r="BI12" s="42">
        <f>IRR(E10:BI10,0)</f>
        <v>8.0879987512495921E-2</v>
      </c>
      <c r="BJ12" s="42">
        <f>IRR(E10:BJ10,0)</f>
        <v>8.0962934822089938E-2</v>
      </c>
      <c r="BK12" s="42">
        <f>IRR(E10:BK10,0)</f>
        <v>8.1039154972630589E-2</v>
      </c>
      <c r="BL12" s="42">
        <f>IRR(E10:BL10,0)</f>
        <v>8.110921793096626E-2</v>
      </c>
      <c r="BM12" s="42">
        <f>IRR(E10:BM10,0)</f>
        <v>8.1173642197052143E-2</v>
      </c>
      <c r="BN12" s="42"/>
      <c r="BO12" s="42"/>
      <c r="BP12" s="42"/>
      <c r="BQ12" s="42"/>
      <c r="BR12" s="42"/>
      <c r="BS12" s="42"/>
    </row>
    <row r="13" spans="1:71" s="23" customFormat="1" x14ac:dyDescent="0.35">
      <c r="A13" s="129"/>
      <c r="B13" s="23" t="s">
        <v>95</v>
      </c>
      <c r="C13" s="103">
        <f>SUM(E13:BM13)</f>
        <v>14172735</v>
      </c>
      <c r="F13" s="23">
        <f>NPV(Scenarios!$Q$33, $E$10:F10)</f>
        <v>-144677</v>
      </c>
      <c r="G13" s="23">
        <f>NPV(Scenarios!$Q$33, $E$10:G10)</f>
        <v>-131765.5</v>
      </c>
      <c r="H13" s="23">
        <f>NPV(Scenarios!$Q$33, $E$10:H10)</f>
        <v>-118854</v>
      </c>
      <c r="I13" s="23">
        <f>NPV(Scenarios!$Q$33, $E$10:I10)</f>
        <v>-105942.5</v>
      </c>
      <c r="J13" s="23">
        <f>NPV(Scenarios!$Q$33, $E$10:J10)</f>
        <v>-93031</v>
      </c>
      <c r="K13" s="23">
        <f>NPV(Scenarios!$Q$33, $E$10:K10)</f>
        <v>-80119.5</v>
      </c>
      <c r="L13" s="23">
        <f>NPV(Scenarios!$Q$33, $E$10:L10)</f>
        <v>-67208</v>
      </c>
      <c r="M13" s="23">
        <f>NPV(Scenarios!$Q$33, $E$10:M10)</f>
        <v>-54296.5</v>
      </c>
      <c r="N13" s="23">
        <f>NPV(Scenarios!$Q$33, $E$10:N10)</f>
        <v>-41385</v>
      </c>
      <c r="O13" s="23">
        <f>NPV(Scenarios!$Q$33, $E$10:O10)</f>
        <v>-28473.5</v>
      </c>
      <c r="P13" s="23">
        <f>NPV(Scenarios!$Q$33, $E$10:P10)</f>
        <v>-15562</v>
      </c>
      <c r="Q13" s="23">
        <f>NPV(Scenarios!$Q$33, $E$10:Q10)</f>
        <v>-2650.5</v>
      </c>
      <c r="R13" s="23">
        <f>NPV(Scenarios!$Q$33, $E$10:R10)</f>
        <v>10261</v>
      </c>
      <c r="S13" s="23">
        <f>NPV(Scenarios!$Q$33, $E$10:S10)</f>
        <v>23172.5</v>
      </c>
      <c r="T13" s="23">
        <f>NPV(Scenarios!$Q$33, $E$10:T10)</f>
        <v>36084</v>
      </c>
      <c r="U13" s="23">
        <f>NPV(Scenarios!$Q$33, $E$10:U10)</f>
        <v>48995.5</v>
      </c>
      <c r="V13" s="23">
        <f>NPV(Scenarios!$Q$33, $E$10:V10)</f>
        <v>61907</v>
      </c>
      <c r="W13" s="23">
        <f>NPV(Scenarios!$Q$33, $E$10:W10)</f>
        <v>74818.5</v>
      </c>
      <c r="X13" s="23">
        <f>NPV(Scenarios!$Q$33, $E$10:X10)</f>
        <v>87730</v>
      </c>
      <c r="Y13" s="23">
        <f>NPV(Scenarios!$Q$33, $E$10:Y10)</f>
        <v>100641.5</v>
      </c>
      <c r="Z13" s="23">
        <f>NPV(Scenarios!$Q$33, $E$10:Z10)</f>
        <v>113553</v>
      </c>
      <c r="AA13" s="23">
        <f>NPV(Scenarios!$Q$33, $E$10:AA10)</f>
        <v>126464.5</v>
      </c>
      <c r="AB13" s="23">
        <f>NPV(Scenarios!$Q$33, $E$10:AB10)</f>
        <v>139376</v>
      </c>
      <c r="AC13" s="23">
        <f>NPV(Scenarios!$Q$33, $E$10:AC10)</f>
        <v>152287.5</v>
      </c>
      <c r="AD13" s="23">
        <f>NPV(Scenarios!$Q$33, $E$10:AD10)</f>
        <v>165199</v>
      </c>
      <c r="AE13" s="23">
        <f>NPV(Scenarios!$Q$33, $E$10:AE10)</f>
        <v>178110.5</v>
      </c>
      <c r="AF13" s="23">
        <f>NPV(Scenarios!$Q$33, $E$10:AF10)</f>
        <v>191022</v>
      </c>
      <c r="AG13" s="23">
        <f>NPV(Scenarios!$Q$33, $E$10:AG10)</f>
        <v>203933.5</v>
      </c>
      <c r="AH13" s="23">
        <f>NPV(Scenarios!$Q$33, $E$10:AH10)</f>
        <v>216845</v>
      </c>
      <c r="AI13" s="23">
        <f>NPV(Scenarios!$Q$33, $E$10:AI10)</f>
        <v>229756.5</v>
      </c>
      <c r="AJ13" s="23">
        <f>NPV(Scenarios!$Q$33, $E$10:AJ10)</f>
        <v>242668</v>
      </c>
      <c r="AK13" s="23">
        <f>NPV(Scenarios!$Q$33, $E$10:AK10)</f>
        <v>255579.5</v>
      </c>
      <c r="AL13" s="23">
        <f>NPV(Scenarios!$Q$33, $E$10:AL10)</f>
        <v>268491</v>
      </c>
      <c r="AM13" s="23">
        <f>NPV(Scenarios!$Q$33, $E$10:AM10)</f>
        <v>281402.5</v>
      </c>
      <c r="AN13" s="23">
        <f>NPV(Scenarios!$Q$33, $E$10:AN10)</f>
        <v>294314</v>
      </c>
      <c r="AO13" s="23">
        <f>NPV(Scenarios!$Q$33, $E$10:AO10)</f>
        <v>307225.5</v>
      </c>
      <c r="AP13" s="23">
        <f>NPV(Scenarios!$Q$33, $E$10:AP10)</f>
        <v>320137</v>
      </c>
      <c r="AQ13" s="23">
        <f>NPV(Scenarios!$Q$33, $E$10:AQ10)</f>
        <v>333048.5</v>
      </c>
      <c r="AR13" s="23">
        <f>NPV(Scenarios!$Q$33, $E$10:AR10)</f>
        <v>345960</v>
      </c>
      <c r="AS13" s="23">
        <f>NPV(Scenarios!$Q$33, $E$10:AS10)</f>
        <v>358871.5</v>
      </c>
      <c r="AT13" s="23">
        <f>NPV(Scenarios!$Q$33, $E$10:AT10)</f>
        <v>371783</v>
      </c>
      <c r="AU13" s="23">
        <f>NPV(Scenarios!$Q$33, $E$10:AU10)</f>
        <v>384694.5</v>
      </c>
      <c r="AV13" s="23">
        <f>NPV(Scenarios!$Q$33, $E$10:AV10)</f>
        <v>397606</v>
      </c>
      <c r="AW13" s="23">
        <f>NPV(Scenarios!$Q$33, $E$10:AW10)</f>
        <v>410517.5</v>
      </c>
      <c r="AX13" s="23">
        <f>NPV(Scenarios!$Q$33, $E$10:AX10)</f>
        <v>423429</v>
      </c>
      <c r="AY13" s="23">
        <f>NPV(Scenarios!$Q$33, $E$10:AY10)</f>
        <v>436340.5</v>
      </c>
      <c r="AZ13" s="23">
        <f>NPV(Scenarios!$Q$33, $E$10:AZ10)</f>
        <v>449252</v>
      </c>
      <c r="BA13" s="23">
        <f>NPV(Scenarios!$Q$33, $E$10:BA10)</f>
        <v>462163.5</v>
      </c>
      <c r="BB13" s="23">
        <f>NPV(Scenarios!$Q$33, $E$10:BB10)</f>
        <v>475075</v>
      </c>
      <c r="BC13" s="23">
        <f>NPV(Scenarios!$Q$33, $E$10:BC10)</f>
        <v>487986.5</v>
      </c>
      <c r="BD13" s="23">
        <f>NPV(Scenarios!$Q$33, $E$10:BD10)</f>
        <v>500898</v>
      </c>
      <c r="BE13" s="23">
        <f>NPV(Scenarios!$Q$33, $E$10:BE10)</f>
        <v>513809.5</v>
      </c>
      <c r="BF13" s="23">
        <f>NPV(Scenarios!$Q$33, $E$10:BF10)</f>
        <v>526721</v>
      </c>
      <c r="BG13" s="23">
        <f>NPV(Scenarios!$Q$33, $E$10:BG10)</f>
        <v>539632.5</v>
      </c>
      <c r="BH13" s="23">
        <f>NPV(Scenarios!$Q$33, $E$10:BH10)</f>
        <v>552544</v>
      </c>
      <c r="BI13" s="23">
        <f>NPV(Scenarios!$Q$33, $E$10:BI10)</f>
        <v>565455.5</v>
      </c>
      <c r="BJ13" s="23">
        <f>NPV(Scenarios!$Q$33, $E$10:BJ10)</f>
        <v>578367</v>
      </c>
      <c r="BK13" s="23">
        <f>NPV(Scenarios!$Q$33, $E$10:BK10)</f>
        <v>591278.5</v>
      </c>
      <c r="BL13" s="23">
        <f>NPV(Scenarios!$Q$33, $E$10:BL10)</f>
        <v>604190</v>
      </c>
      <c r="BM13" s="23">
        <f>NPV(Scenarios!$Q$33, $E$10:BM10)</f>
        <v>617101.5</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10431</v>
      </c>
      <c r="D16" s="113"/>
      <c r="E16" s="113">
        <f>HLOOKUP($F$5, Scenarios!$G$7:$U$27, MATCH($B$16, Scenarios!$C$7:$C$28, FALSE), FALSE)</f>
        <v>171</v>
      </c>
      <c r="F16" s="113">
        <f>HLOOKUP($F$5, Scenarios!$G$7:$U$27, MATCH($B$16, Scenarios!$C$7:$C$28, FALSE), FALSE)</f>
        <v>171</v>
      </c>
      <c r="G16" s="113">
        <f>HLOOKUP($F$5, Scenarios!$G$7:$U$27, MATCH($B$16, Scenarios!$C$7:$C$28, FALSE), FALSE)</f>
        <v>171</v>
      </c>
      <c r="H16" s="113">
        <f>HLOOKUP($F$5, Scenarios!$G$7:$U$27, MATCH($B$16, Scenarios!$C$7:$C$28, FALSE), FALSE)</f>
        <v>171</v>
      </c>
      <c r="I16" s="113">
        <f>HLOOKUP($F$5, Scenarios!$G$7:$U$27, MATCH($B$16, Scenarios!$C$7:$C$28, FALSE), FALSE)</f>
        <v>171</v>
      </c>
      <c r="J16" s="113">
        <f>HLOOKUP($F$5, Scenarios!$G$7:$U$27, MATCH($B$16, Scenarios!$C$7:$C$28, FALSE), FALSE)</f>
        <v>171</v>
      </c>
      <c r="K16" s="113">
        <f>HLOOKUP($F$5, Scenarios!$G$7:$U$27, MATCH($B$16, Scenarios!$C$7:$C$28, FALSE), FALSE)</f>
        <v>171</v>
      </c>
      <c r="L16" s="113">
        <f>HLOOKUP($F$5, Scenarios!$G$7:$U$27, MATCH($B$16, Scenarios!$C$7:$C$28, FALSE), FALSE)</f>
        <v>171</v>
      </c>
      <c r="M16" s="113">
        <f>HLOOKUP($F$5, Scenarios!$G$7:$U$27, MATCH($B$16, Scenarios!$C$7:$C$28, FALSE), FALSE)</f>
        <v>171</v>
      </c>
      <c r="N16" s="113">
        <f>HLOOKUP($F$5, Scenarios!$G$7:$U$27, MATCH($B$16, Scenarios!$C$7:$C$28, FALSE), FALSE)</f>
        <v>171</v>
      </c>
      <c r="O16" s="113">
        <f>HLOOKUP($F$5, Scenarios!$G$7:$U$27, MATCH($B$16, Scenarios!$C$7:$C$28, FALSE), FALSE)</f>
        <v>171</v>
      </c>
      <c r="P16" s="113">
        <f>HLOOKUP($F$5, Scenarios!$G$7:$U$27, MATCH($B$16, Scenarios!$C$7:$C$28, FALSE), FALSE)</f>
        <v>171</v>
      </c>
      <c r="Q16" s="113">
        <f>HLOOKUP($F$5, Scenarios!$G$7:$U$27, MATCH($B$16, Scenarios!$C$7:$C$28, FALSE), FALSE)</f>
        <v>171</v>
      </c>
      <c r="R16" s="113">
        <f>HLOOKUP($F$5, Scenarios!$G$7:$U$27, MATCH($B$16, Scenarios!$C$7:$C$28, FALSE), FALSE)</f>
        <v>171</v>
      </c>
      <c r="S16" s="113">
        <f>HLOOKUP($F$5, Scenarios!$G$7:$U$27, MATCH($B$16, Scenarios!$C$7:$C$28, FALSE), FALSE)</f>
        <v>171</v>
      </c>
      <c r="T16" s="113">
        <f>HLOOKUP($F$5, Scenarios!$G$7:$U$27, MATCH($B$16, Scenarios!$C$7:$C$28, FALSE), FALSE)</f>
        <v>171</v>
      </c>
      <c r="U16" s="113">
        <f>HLOOKUP($F$5, Scenarios!$G$7:$U$27, MATCH($B$16, Scenarios!$C$7:$C$28, FALSE), FALSE)</f>
        <v>171</v>
      </c>
      <c r="V16" s="113">
        <f>HLOOKUP($F$5, Scenarios!$G$7:$U$27, MATCH($B$16, Scenarios!$C$7:$C$28, FALSE), FALSE)</f>
        <v>171</v>
      </c>
      <c r="W16" s="113">
        <f>HLOOKUP($F$5, Scenarios!$G$7:$U$27, MATCH($B$16, Scenarios!$C$7:$C$28, FALSE), FALSE)</f>
        <v>171</v>
      </c>
      <c r="X16" s="113">
        <f>HLOOKUP($F$5, Scenarios!$G$7:$U$27, MATCH($B$16, Scenarios!$C$7:$C$28, FALSE), FALSE)</f>
        <v>171</v>
      </c>
      <c r="Y16" s="113">
        <f>HLOOKUP($F$5, Scenarios!$G$7:$U$27, MATCH($B$16, Scenarios!$C$7:$C$28, FALSE), FALSE)</f>
        <v>171</v>
      </c>
      <c r="Z16" s="113">
        <f>HLOOKUP($F$5, Scenarios!$G$7:$U$27, MATCH($B$16, Scenarios!$C$7:$C$28, FALSE), FALSE)</f>
        <v>171</v>
      </c>
      <c r="AA16" s="113">
        <f>HLOOKUP($F$5, Scenarios!$G$7:$U$27, MATCH($B$16, Scenarios!$C$7:$C$28, FALSE), FALSE)</f>
        <v>171</v>
      </c>
      <c r="AB16" s="113">
        <f>HLOOKUP($F$5, Scenarios!$G$7:$U$27, MATCH($B$16, Scenarios!$C$7:$C$28, FALSE), FALSE)</f>
        <v>171</v>
      </c>
      <c r="AC16" s="113">
        <f>HLOOKUP($F$5, Scenarios!$G$7:$U$27, MATCH($B$16, Scenarios!$C$7:$C$28, FALSE), FALSE)</f>
        <v>171</v>
      </c>
      <c r="AD16" s="113">
        <f>HLOOKUP($F$5, Scenarios!$G$7:$U$27, MATCH($B$16, Scenarios!$C$7:$C$28, FALSE), FALSE)</f>
        <v>171</v>
      </c>
      <c r="AE16" s="113">
        <f>HLOOKUP($F$5, Scenarios!$G$7:$U$27, MATCH($B$16, Scenarios!$C$7:$C$28, FALSE), FALSE)</f>
        <v>171</v>
      </c>
      <c r="AF16" s="113">
        <f>HLOOKUP($F$5, Scenarios!$G$7:$U$27, MATCH($B$16, Scenarios!$C$7:$C$28, FALSE), FALSE)</f>
        <v>171</v>
      </c>
      <c r="AG16" s="113">
        <f>HLOOKUP($F$5, Scenarios!$G$7:$U$27, MATCH($B$16, Scenarios!$C$7:$C$28, FALSE), FALSE)</f>
        <v>171</v>
      </c>
      <c r="AH16" s="113">
        <f>HLOOKUP($F$5, Scenarios!$G$7:$U$27, MATCH($B$16, Scenarios!$C$7:$C$28, FALSE), FALSE)</f>
        <v>171</v>
      </c>
      <c r="AI16" s="113">
        <f>HLOOKUP($F$5, Scenarios!$G$7:$U$27, MATCH($B$16, Scenarios!$C$7:$C$28, FALSE), FALSE)</f>
        <v>171</v>
      </c>
      <c r="AJ16" s="113">
        <f>HLOOKUP($F$5, Scenarios!$G$7:$U$27, MATCH($B$16, Scenarios!$C$7:$C$28, FALSE), FALSE)</f>
        <v>171</v>
      </c>
      <c r="AK16" s="113">
        <f>HLOOKUP($F$5, Scenarios!$G$7:$U$27, MATCH($B$16, Scenarios!$C$7:$C$28, FALSE), FALSE)</f>
        <v>171</v>
      </c>
      <c r="AL16" s="113">
        <f>HLOOKUP($F$5, Scenarios!$G$7:$U$27, MATCH($B$16, Scenarios!$C$7:$C$28, FALSE), FALSE)</f>
        <v>171</v>
      </c>
      <c r="AM16" s="113">
        <f>HLOOKUP($F$5, Scenarios!$G$7:$U$27, MATCH($B$16, Scenarios!$C$7:$C$28, FALSE), FALSE)</f>
        <v>171</v>
      </c>
      <c r="AN16" s="113">
        <f>HLOOKUP($F$5, Scenarios!$G$7:$U$27, MATCH($B$16, Scenarios!$C$7:$C$28, FALSE), FALSE)</f>
        <v>171</v>
      </c>
      <c r="AO16" s="113">
        <f>HLOOKUP($F$5, Scenarios!$G$7:$U$27, MATCH($B$16, Scenarios!$C$7:$C$28, FALSE), FALSE)</f>
        <v>171</v>
      </c>
      <c r="AP16" s="113">
        <f>HLOOKUP($F$5, Scenarios!$G$7:$U$27, MATCH($B$16, Scenarios!$C$7:$C$28, FALSE), FALSE)</f>
        <v>171</v>
      </c>
      <c r="AQ16" s="113">
        <f>HLOOKUP($F$5, Scenarios!$G$7:$U$27, MATCH($B$16, Scenarios!$C$7:$C$28, FALSE), FALSE)</f>
        <v>171</v>
      </c>
      <c r="AR16" s="113">
        <f>HLOOKUP($F$5, Scenarios!$G$7:$U$27, MATCH($B$16, Scenarios!$C$7:$C$28, FALSE), FALSE)</f>
        <v>171</v>
      </c>
      <c r="AS16" s="113">
        <f>HLOOKUP($F$5, Scenarios!$G$7:$U$27, MATCH($B$16, Scenarios!$C$7:$C$28, FALSE), FALSE)</f>
        <v>171</v>
      </c>
      <c r="AT16" s="113">
        <f>HLOOKUP($F$5, Scenarios!$G$7:$U$27, MATCH($B$16, Scenarios!$C$7:$C$28, FALSE), FALSE)</f>
        <v>171</v>
      </c>
      <c r="AU16" s="113">
        <f>HLOOKUP($F$5, Scenarios!$G$7:$U$27, MATCH($B$16, Scenarios!$C$7:$C$28, FALSE), FALSE)</f>
        <v>171</v>
      </c>
      <c r="AV16" s="113">
        <f>HLOOKUP($F$5, Scenarios!$G$7:$U$27, MATCH($B$16, Scenarios!$C$7:$C$28, FALSE), FALSE)</f>
        <v>171</v>
      </c>
      <c r="AW16" s="113">
        <f>HLOOKUP($F$5, Scenarios!$G$7:$U$27, MATCH($B$16, Scenarios!$C$7:$C$28, FALSE), FALSE)</f>
        <v>171</v>
      </c>
      <c r="AX16" s="113">
        <f>HLOOKUP($F$5, Scenarios!$G$7:$U$27, MATCH($B$16, Scenarios!$C$7:$C$28, FALSE), FALSE)</f>
        <v>171</v>
      </c>
      <c r="AY16" s="113">
        <f>HLOOKUP($F$5, Scenarios!$G$7:$U$27, MATCH($B$16, Scenarios!$C$7:$C$28, FALSE), FALSE)</f>
        <v>171</v>
      </c>
      <c r="AZ16" s="113">
        <f>HLOOKUP($F$5, Scenarios!$G$7:$U$27, MATCH($B$16, Scenarios!$C$7:$C$28, FALSE), FALSE)</f>
        <v>171</v>
      </c>
      <c r="BA16" s="113">
        <f>HLOOKUP($F$5, Scenarios!$G$7:$U$27, MATCH($B$16, Scenarios!$C$7:$C$28, FALSE), FALSE)</f>
        <v>171</v>
      </c>
      <c r="BB16" s="113">
        <f>HLOOKUP($F$5, Scenarios!$G$7:$U$27, MATCH($B$16, Scenarios!$C$7:$C$28, FALSE), FALSE)</f>
        <v>171</v>
      </c>
      <c r="BC16" s="113">
        <f>HLOOKUP($F$5, Scenarios!$G$7:$U$27, MATCH($B$16, Scenarios!$C$7:$C$28, FALSE), FALSE)</f>
        <v>171</v>
      </c>
      <c r="BD16" s="113">
        <f>HLOOKUP($F$5, Scenarios!$G$7:$U$27, MATCH($B$16, Scenarios!$C$7:$C$28, FALSE), FALSE)</f>
        <v>171</v>
      </c>
      <c r="BE16" s="113">
        <f>HLOOKUP($F$5, Scenarios!$G$7:$U$27, MATCH($B$16, Scenarios!$C$7:$C$28, FALSE), FALSE)</f>
        <v>171</v>
      </c>
      <c r="BF16" s="113">
        <f>HLOOKUP($F$5, Scenarios!$G$7:$U$27, MATCH($B$16, Scenarios!$C$7:$C$28, FALSE), FALSE)</f>
        <v>171</v>
      </c>
      <c r="BG16" s="113">
        <f>HLOOKUP($F$5, Scenarios!$G$7:$U$27, MATCH($B$16, Scenarios!$C$7:$C$28, FALSE), FALSE)</f>
        <v>171</v>
      </c>
      <c r="BH16" s="113">
        <f>HLOOKUP($F$5, Scenarios!$G$7:$U$27, MATCH($B$16, Scenarios!$C$7:$C$28, FALSE), FALSE)</f>
        <v>171</v>
      </c>
      <c r="BI16" s="113">
        <f>HLOOKUP($F$5, Scenarios!$G$7:$U$27, MATCH($B$16, Scenarios!$C$7:$C$28, FALSE), FALSE)</f>
        <v>171</v>
      </c>
      <c r="BJ16" s="113">
        <f>HLOOKUP($F$5, Scenarios!$G$7:$U$27, MATCH($B$16, Scenarios!$C$7:$C$28, FALSE), FALSE)</f>
        <v>171</v>
      </c>
      <c r="BK16" s="113">
        <f>HLOOKUP($F$5, Scenarios!$G$7:$U$27, MATCH($B$16, Scenarios!$C$7:$C$28, FALSE), FALSE)</f>
        <v>171</v>
      </c>
      <c r="BL16" s="113">
        <f>HLOOKUP($F$5, Scenarios!$G$7:$U$27, MATCH($B$16, Scenarios!$C$7:$C$28, FALSE), FALSE)</f>
        <v>171</v>
      </c>
      <c r="BM16" s="113">
        <f>HLOOKUP($F$5, Scenarios!$G$7:$U$27, MATCH($B$16, Scenarios!$C$7:$C$28, FALSE), FALSE)</f>
        <v>171</v>
      </c>
    </row>
    <row r="17" spans="1:71" x14ac:dyDescent="0.35">
      <c r="B17" s="4" t="s">
        <v>99</v>
      </c>
      <c r="C17" s="107">
        <f>SUM(E17:BM17)</f>
        <v>8452.7699999999932</v>
      </c>
      <c r="D17" s="5"/>
      <c r="E17" s="5">
        <f>HLOOKUP($F$5, Scenarios!$G$7:$U$27, MATCH($B$17, Scenarios!$C$7:$C$28, FALSE), FALSE)</f>
        <v>138.57</v>
      </c>
      <c r="F17" s="5">
        <f>HLOOKUP($F$5, Scenarios!$G$7:$U$27, MATCH($B$17, Scenarios!$C$7:$C$28, FALSE), FALSE)</f>
        <v>138.57</v>
      </c>
      <c r="G17" s="5">
        <f>HLOOKUP($F$5, Scenarios!$G$7:$U$27, MATCH($B$17, Scenarios!$C$7:$C$28, FALSE), FALSE)</f>
        <v>138.57</v>
      </c>
      <c r="H17" s="5">
        <f>HLOOKUP($F$5, Scenarios!$G$7:$U$27, MATCH($B$17, Scenarios!$C$7:$C$28, FALSE), FALSE)</f>
        <v>138.57</v>
      </c>
      <c r="I17" s="5">
        <f>HLOOKUP($F$5, Scenarios!$G$7:$U$27, MATCH($B$17, Scenarios!$C$7:$C$28, FALSE), FALSE)</f>
        <v>138.57</v>
      </c>
      <c r="J17" s="5">
        <f>HLOOKUP($F$5, Scenarios!$G$7:$U$27, MATCH($B$17, Scenarios!$C$7:$C$28, FALSE), FALSE)</f>
        <v>138.57</v>
      </c>
      <c r="K17" s="5">
        <f>HLOOKUP($F$5, Scenarios!$G$7:$U$27, MATCH($B$17, Scenarios!$C$7:$C$28, FALSE), FALSE)</f>
        <v>138.57</v>
      </c>
      <c r="L17" s="5">
        <f>HLOOKUP($F$5, Scenarios!$G$7:$U$27, MATCH($B$17, Scenarios!$C$7:$C$28, FALSE), FALSE)</f>
        <v>138.57</v>
      </c>
      <c r="M17" s="5">
        <f>HLOOKUP($F$5, Scenarios!$G$7:$U$27, MATCH($B$17, Scenarios!$C$7:$C$28, FALSE), FALSE)</f>
        <v>138.57</v>
      </c>
      <c r="N17" s="5">
        <f>HLOOKUP($F$5, Scenarios!$G$7:$U$27, MATCH($B$17, Scenarios!$C$7:$C$28, FALSE), FALSE)</f>
        <v>138.57</v>
      </c>
      <c r="O17" s="5">
        <f>HLOOKUP($F$5, Scenarios!$G$7:$U$27, MATCH($B$17, Scenarios!$C$7:$C$28, FALSE), FALSE)</f>
        <v>138.57</v>
      </c>
      <c r="P17" s="5">
        <f>HLOOKUP($F$5, Scenarios!$G$7:$U$27, MATCH($B$17, Scenarios!$C$7:$C$28, FALSE), FALSE)</f>
        <v>138.57</v>
      </c>
      <c r="Q17" s="5">
        <f>HLOOKUP($F$5, Scenarios!$G$7:$U$27, MATCH($B$17, Scenarios!$C$7:$C$28, FALSE), FALSE)</f>
        <v>138.57</v>
      </c>
      <c r="R17" s="5">
        <f>HLOOKUP($F$5, Scenarios!$G$7:$U$27, MATCH($B$17, Scenarios!$C$7:$C$28, FALSE), FALSE)</f>
        <v>138.57</v>
      </c>
      <c r="S17" s="5">
        <f>HLOOKUP($F$5, Scenarios!$G$7:$U$27, MATCH($B$17, Scenarios!$C$7:$C$28, FALSE), FALSE)</f>
        <v>138.57</v>
      </c>
      <c r="T17" s="5">
        <f>HLOOKUP($F$5, Scenarios!$G$7:$U$27, MATCH($B$17, Scenarios!$C$7:$C$28, FALSE), FALSE)</f>
        <v>138.57</v>
      </c>
      <c r="U17" s="5">
        <f>HLOOKUP($F$5, Scenarios!$G$7:$U$27, MATCH($B$17, Scenarios!$C$7:$C$28, FALSE), FALSE)</f>
        <v>138.57</v>
      </c>
      <c r="V17" s="5">
        <f>HLOOKUP($F$5, Scenarios!$G$7:$U$27, MATCH($B$17, Scenarios!$C$7:$C$28, FALSE), FALSE)</f>
        <v>138.57</v>
      </c>
      <c r="W17" s="5">
        <f>HLOOKUP($F$5, Scenarios!$G$7:$U$27, MATCH($B$17, Scenarios!$C$7:$C$28, FALSE), FALSE)</f>
        <v>138.57</v>
      </c>
      <c r="X17" s="5">
        <f>HLOOKUP($F$5, Scenarios!$G$7:$U$27, MATCH($B$17, Scenarios!$C$7:$C$28, FALSE), FALSE)</f>
        <v>138.57</v>
      </c>
      <c r="Y17" s="5">
        <f>HLOOKUP($F$5, Scenarios!$G$7:$U$27, MATCH($B$17, Scenarios!$C$7:$C$28, FALSE), FALSE)</f>
        <v>138.57</v>
      </c>
      <c r="Z17" s="5">
        <f>HLOOKUP($F$5, Scenarios!$G$7:$U$27, MATCH($B$17, Scenarios!$C$7:$C$28, FALSE), FALSE)</f>
        <v>138.57</v>
      </c>
      <c r="AA17" s="5">
        <f>HLOOKUP($F$5, Scenarios!$G$7:$U$27, MATCH($B$17, Scenarios!$C$7:$C$28, FALSE), FALSE)</f>
        <v>138.57</v>
      </c>
      <c r="AB17" s="5">
        <f>HLOOKUP($F$5, Scenarios!$G$7:$U$27, MATCH($B$17, Scenarios!$C$7:$C$28, FALSE), FALSE)</f>
        <v>138.57</v>
      </c>
      <c r="AC17" s="5">
        <f>HLOOKUP($F$5, Scenarios!$G$7:$U$27, MATCH($B$17, Scenarios!$C$7:$C$28, FALSE), FALSE)</f>
        <v>138.57</v>
      </c>
      <c r="AD17" s="5">
        <f>HLOOKUP($F$5, Scenarios!$G$7:$U$27, MATCH($B$17, Scenarios!$C$7:$C$28, FALSE), FALSE)</f>
        <v>138.57</v>
      </c>
      <c r="AE17" s="5">
        <f>HLOOKUP($F$5, Scenarios!$G$7:$U$27, MATCH($B$17, Scenarios!$C$7:$C$28, FALSE), FALSE)</f>
        <v>138.57</v>
      </c>
      <c r="AF17" s="5">
        <f>HLOOKUP($F$5, Scenarios!$G$7:$U$27, MATCH($B$17, Scenarios!$C$7:$C$28, FALSE), FALSE)</f>
        <v>138.57</v>
      </c>
      <c r="AG17" s="5">
        <f>HLOOKUP($F$5, Scenarios!$G$7:$U$27, MATCH($B$17, Scenarios!$C$7:$C$28, FALSE), FALSE)</f>
        <v>138.57</v>
      </c>
      <c r="AH17" s="5">
        <f>HLOOKUP($F$5, Scenarios!$G$7:$U$27, MATCH($B$17, Scenarios!$C$7:$C$28, FALSE), FALSE)</f>
        <v>138.57</v>
      </c>
      <c r="AI17" s="5">
        <f>HLOOKUP($F$5, Scenarios!$G$7:$U$27, MATCH($B$17, Scenarios!$C$7:$C$28, FALSE), FALSE)</f>
        <v>138.57</v>
      </c>
      <c r="AJ17" s="5">
        <f>HLOOKUP($F$5, Scenarios!$G$7:$U$27, MATCH($B$17, Scenarios!$C$7:$C$28, FALSE), FALSE)</f>
        <v>138.57</v>
      </c>
      <c r="AK17" s="5">
        <f>HLOOKUP($F$5, Scenarios!$G$7:$U$27, MATCH($B$17, Scenarios!$C$7:$C$28, FALSE), FALSE)</f>
        <v>138.57</v>
      </c>
      <c r="AL17" s="5">
        <f>HLOOKUP($F$5, Scenarios!$G$7:$U$27, MATCH($B$17, Scenarios!$C$7:$C$28, FALSE), FALSE)</f>
        <v>138.57</v>
      </c>
      <c r="AM17" s="5">
        <f>HLOOKUP($F$5, Scenarios!$G$7:$U$27, MATCH($B$17, Scenarios!$C$7:$C$28, FALSE), FALSE)</f>
        <v>138.57</v>
      </c>
      <c r="AN17" s="5">
        <f>HLOOKUP($F$5, Scenarios!$G$7:$U$27, MATCH($B$17, Scenarios!$C$7:$C$28, FALSE), FALSE)</f>
        <v>138.57</v>
      </c>
      <c r="AO17" s="5">
        <f>HLOOKUP($F$5, Scenarios!$G$7:$U$27, MATCH($B$17, Scenarios!$C$7:$C$28, FALSE), FALSE)</f>
        <v>138.57</v>
      </c>
      <c r="AP17" s="5">
        <f>HLOOKUP($F$5, Scenarios!$G$7:$U$27, MATCH($B$17, Scenarios!$C$7:$C$28, FALSE), FALSE)</f>
        <v>138.57</v>
      </c>
      <c r="AQ17" s="5">
        <f>HLOOKUP($F$5, Scenarios!$G$7:$U$27, MATCH($B$17, Scenarios!$C$7:$C$28, FALSE), FALSE)</f>
        <v>138.57</v>
      </c>
      <c r="AR17" s="5">
        <f>HLOOKUP($F$5, Scenarios!$G$7:$U$27, MATCH($B$17, Scenarios!$C$7:$C$28, FALSE), FALSE)</f>
        <v>138.57</v>
      </c>
      <c r="AS17" s="5">
        <f>HLOOKUP($F$5, Scenarios!$G$7:$U$27, MATCH($B$17, Scenarios!$C$7:$C$28, FALSE), FALSE)</f>
        <v>138.57</v>
      </c>
      <c r="AT17" s="5">
        <f>HLOOKUP($F$5, Scenarios!$G$7:$U$27, MATCH($B$17, Scenarios!$C$7:$C$28, FALSE), FALSE)</f>
        <v>138.57</v>
      </c>
      <c r="AU17" s="5">
        <f>HLOOKUP($F$5, Scenarios!$G$7:$U$27, MATCH($B$17, Scenarios!$C$7:$C$28, FALSE), FALSE)</f>
        <v>138.57</v>
      </c>
      <c r="AV17" s="5">
        <f>HLOOKUP($F$5, Scenarios!$G$7:$U$27, MATCH($B$17, Scenarios!$C$7:$C$28, FALSE), FALSE)</f>
        <v>138.57</v>
      </c>
      <c r="AW17" s="5">
        <f>HLOOKUP($F$5, Scenarios!$G$7:$U$27, MATCH($B$17, Scenarios!$C$7:$C$28, FALSE), FALSE)</f>
        <v>138.57</v>
      </c>
      <c r="AX17" s="5">
        <f>HLOOKUP($F$5, Scenarios!$G$7:$U$27, MATCH($B$17, Scenarios!$C$7:$C$28, FALSE), FALSE)</f>
        <v>138.57</v>
      </c>
      <c r="AY17" s="5">
        <f>HLOOKUP($F$5, Scenarios!$G$7:$U$27, MATCH($B$17, Scenarios!$C$7:$C$28, FALSE), FALSE)</f>
        <v>138.57</v>
      </c>
      <c r="AZ17" s="5">
        <f>HLOOKUP($F$5, Scenarios!$G$7:$U$27, MATCH($B$17, Scenarios!$C$7:$C$28, FALSE), FALSE)</f>
        <v>138.57</v>
      </c>
      <c r="BA17" s="5">
        <f>HLOOKUP($F$5, Scenarios!$G$7:$U$27, MATCH($B$17, Scenarios!$C$7:$C$28, FALSE), FALSE)</f>
        <v>138.57</v>
      </c>
      <c r="BB17" s="5">
        <f>HLOOKUP($F$5, Scenarios!$G$7:$U$27, MATCH($B$17, Scenarios!$C$7:$C$28, FALSE), FALSE)</f>
        <v>138.57</v>
      </c>
      <c r="BC17" s="5">
        <f>HLOOKUP($F$5, Scenarios!$G$7:$U$27, MATCH($B$17, Scenarios!$C$7:$C$28, FALSE), FALSE)</f>
        <v>138.57</v>
      </c>
      <c r="BD17" s="5">
        <f>HLOOKUP($F$5, Scenarios!$G$7:$U$27, MATCH($B$17, Scenarios!$C$7:$C$28, FALSE), FALSE)</f>
        <v>138.57</v>
      </c>
      <c r="BE17" s="5">
        <f>HLOOKUP($F$5, Scenarios!$G$7:$U$27, MATCH($B$17, Scenarios!$C$7:$C$28, FALSE), FALSE)</f>
        <v>138.57</v>
      </c>
      <c r="BF17" s="5">
        <f>HLOOKUP($F$5, Scenarios!$G$7:$U$27, MATCH($B$17, Scenarios!$C$7:$C$28, FALSE), FALSE)</f>
        <v>138.57</v>
      </c>
      <c r="BG17" s="5">
        <f>HLOOKUP($F$5, Scenarios!$G$7:$U$27, MATCH($B$17, Scenarios!$C$7:$C$28, FALSE), FALSE)</f>
        <v>138.57</v>
      </c>
      <c r="BH17" s="5">
        <f>HLOOKUP($F$5, Scenarios!$G$7:$U$27, MATCH($B$17, Scenarios!$C$7:$C$28, FALSE), FALSE)</f>
        <v>138.57</v>
      </c>
      <c r="BI17" s="5">
        <f>HLOOKUP($F$5, Scenarios!$G$7:$U$27, MATCH($B$17, Scenarios!$C$7:$C$28, FALSE), FALSE)</f>
        <v>138.57</v>
      </c>
      <c r="BJ17" s="5">
        <f>HLOOKUP($F$5, Scenarios!$G$7:$U$27, MATCH($B$17, Scenarios!$C$7:$C$28, FALSE), FALSE)</f>
        <v>138.57</v>
      </c>
      <c r="BK17" s="5">
        <f>HLOOKUP($F$5, Scenarios!$G$7:$U$27, MATCH($B$17, Scenarios!$C$7:$C$28, FALSE), FALSE)</f>
        <v>138.57</v>
      </c>
      <c r="BL17" s="5">
        <f>HLOOKUP($F$5, Scenarios!$G$7:$U$27, MATCH($B$17, Scenarios!$C$7:$C$28, FALSE), FALSE)</f>
        <v>138.57</v>
      </c>
      <c r="BM17" s="5">
        <f>HLOOKUP($F$5, Scenarios!$G$7:$U$27, MATCH($B$17, Scenarios!$C$7:$C$28, FALSE), FALSE)</f>
        <v>138.57</v>
      </c>
      <c r="BN17" s="5"/>
      <c r="BO17" s="5"/>
      <c r="BP17" s="5"/>
      <c r="BQ17" s="5"/>
      <c r="BR17" s="5"/>
      <c r="BS17" s="5"/>
    </row>
    <row r="18" spans="1:71" x14ac:dyDescent="0.35">
      <c r="B18" s="5"/>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121" t="s">
        <v>100</v>
      </c>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18" customFormat="1" x14ac:dyDescent="0.35">
      <c r="A20" s="4"/>
      <c r="B20" s="120" t="s">
        <v>101</v>
      </c>
      <c r="C20" s="122"/>
      <c r="D20" s="123"/>
      <c r="E20" s="124">
        <f>HLOOKUP($F$5, Scenarios!$G$7:U29, MATCH($B$20, Scenarios!$C$7:$C$28, FALSE), FALSE)</f>
        <v>134</v>
      </c>
      <c r="F20" s="124">
        <f>E20*(1+Scenarios!$Q$32)</f>
        <v>134</v>
      </c>
      <c r="G20" s="124">
        <f>F20*(1+Scenarios!$Q$32)</f>
        <v>134</v>
      </c>
      <c r="H20" s="124">
        <f>G20*(1+Scenarios!$Q$32)</f>
        <v>134</v>
      </c>
      <c r="I20" s="124">
        <f>H20*(1+Scenarios!$Q$32)</f>
        <v>134</v>
      </c>
      <c r="J20" s="124">
        <f>I20*(1+Scenarios!$Q$32)</f>
        <v>134</v>
      </c>
      <c r="K20" s="124">
        <f>J20*(1+Scenarios!$Q$32)</f>
        <v>134</v>
      </c>
      <c r="L20" s="124">
        <f>K20*(1+Scenarios!$Q$32)</f>
        <v>134</v>
      </c>
      <c r="M20" s="124">
        <f>L20*(1+Scenarios!$Q$32)</f>
        <v>134</v>
      </c>
      <c r="N20" s="124">
        <f>M20*(1+Scenarios!$Q$32)</f>
        <v>134</v>
      </c>
      <c r="O20" s="124">
        <f>N20*(1+Scenarios!$Q$32)</f>
        <v>134</v>
      </c>
      <c r="P20" s="124">
        <f>O20*(1+Scenarios!$Q$32)</f>
        <v>134</v>
      </c>
      <c r="Q20" s="124">
        <f>P20*(1+Scenarios!$Q$32)</f>
        <v>134</v>
      </c>
      <c r="R20" s="124">
        <f>Q20*(1+Scenarios!$Q$32)</f>
        <v>134</v>
      </c>
      <c r="S20" s="124">
        <f>R20*(1+Scenarios!$Q$32)</f>
        <v>134</v>
      </c>
      <c r="T20" s="124">
        <f>S20*(1+Scenarios!$Q$32)</f>
        <v>134</v>
      </c>
      <c r="U20" s="124">
        <f>T20*(1+Scenarios!$Q$32)</f>
        <v>134</v>
      </c>
      <c r="V20" s="124">
        <f>U20*(1+Scenarios!$Q$32)</f>
        <v>134</v>
      </c>
      <c r="W20" s="124">
        <f>V20*(1+Scenarios!$Q$32)</f>
        <v>134</v>
      </c>
      <c r="X20" s="124">
        <f>W20*(1+Scenarios!$Q$32)</f>
        <v>134</v>
      </c>
      <c r="Y20" s="124">
        <f>X20*(1+Scenarios!$Q$32)</f>
        <v>134</v>
      </c>
      <c r="Z20" s="124">
        <f>Y20*(1+Scenarios!$Q$32)</f>
        <v>134</v>
      </c>
      <c r="AA20" s="124">
        <f>Z20*(1+Scenarios!$Q$32)</f>
        <v>134</v>
      </c>
      <c r="AB20" s="124">
        <f>AA20*(1+Scenarios!$Q$32)</f>
        <v>134</v>
      </c>
      <c r="AC20" s="124">
        <f>AB20*(1+Scenarios!$Q$32)</f>
        <v>134</v>
      </c>
      <c r="AD20" s="124">
        <f>AC20*(1+Scenarios!$Q$32)</f>
        <v>134</v>
      </c>
      <c r="AE20" s="124">
        <f>AD20*(1+Scenarios!$Q$32)</f>
        <v>134</v>
      </c>
      <c r="AF20" s="124">
        <f>AE20*(1+Scenarios!$Q$32)</f>
        <v>134</v>
      </c>
      <c r="AG20" s="124">
        <f>AF20*(1+Scenarios!$Q$32)</f>
        <v>134</v>
      </c>
      <c r="AH20" s="124">
        <f>AG20*(1+Scenarios!$Q$32)</f>
        <v>134</v>
      </c>
      <c r="AI20" s="124">
        <f>AH20*(1+Scenarios!$Q$32)</f>
        <v>134</v>
      </c>
      <c r="AJ20" s="124">
        <f>AI20*(1+Scenarios!$Q$32)</f>
        <v>134</v>
      </c>
      <c r="AK20" s="124">
        <f>AJ20*(1+Scenarios!$Q$32)</f>
        <v>134</v>
      </c>
      <c r="AL20" s="124">
        <f>AK20*(1+Scenarios!$Q$32)</f>
        <v>134</v>
      </c>
      <c r="AM20" s="124">
        <f>AL20*(1+Scenarios!$Q$32)</f>
        <v>134</v>
      </c>
      <c r="AN20" s="124">
        <f>AM20*(1+Scenarios!$Q$32)</f>
        <v>134</v>
      </c>
      <c r="AO20" s="124">
        <f>AN20*(1+Scenarios!$Q$32)</f>
        <v>134</v>
      </c>
      <c r="AP20" s="124">
        <f>AO20*(1+Scenarios!$Q$32)</f>
        <v>134</v>
      </c>
      <c r="AQ20" s="124">
        <f>AP20*(1+Scenarios!$Q$32)</f>
        <v>134</v>
      </c>
      <c r="AR20" s="124">
        <f>AQ20*(1+Scenarios!$Q$32)</f>
        <v>134</v>
      </c>
      <c r="AS20" s="124">
        <f>AR20*(1+Scenarios!$Q$32)</f>
        <v>134</v>
      </c>
      <c r="AT20" s="124">
        <f>AS20*(1+Scenarios!$Q$32)</f>
        <v>134</v>
      </c>
      <c r="AU20" s="124">
        <f>AT20*(1+Scenarios!$Q$32)</f>
        <v>134</v>
      </c>
      <c r="AV20" s="124">
        <f>AU20*(1+Scenarios!$Q$32)</f>
        <v>134</v>
      </c>
      <c r="AW20" s="124">
        <f>AV20*(1+Scenarios!$Q$32)</f>
        <v>134</v>
      </c>
      <c r="AX20" s="124">
        <f>AW20*(1+Scenarios!$Q$32)</f>
        <v>134</v>
      </c>
      <c r="AY20" s="124">
        <f>AX20*(1+Scenarios!$Q$32)</f>
        <v>134</v>
      </c>
      <c r="AZ20" s="124">
        <f>AY20*(1+Scenarios!$Q$32)</f>
        <v>134</v>
      </c>
      <c r="BA20" s="124">
        <f>AZ20*(1+Scenarios!$Q$32)</f>
        <v>134</v>
      </c>
      <c r="BB20" s="124">
        <f>BA20*(1+Scenarios!$Q$32)</f>
        <v>134</v>
      </c>
      <c r="BC20" s="124">
        <f>BB20*(1+Scenarios!$Q$32)</f>
        <v>134</v>
      </c>
      <c r="BD20" s="124">
        <f>BC20*(1+Scenarios!$Q$32)</f>
        <v>134</v>
      </c>
      <c r="BE20" s="124">
        <f>BD20*(1+Scenarios!$Q$32)</f>
        <v>134</v>
      </c>
      <c r="BF20" s="124">
        <f>BE20*(1+Scenarios!$Q$32)</f>
        <v>134</v>
      </c>
      <c r="BG20" s="124">
        <f>BF20*(1+Scenarios!$Q$32)</f>
        <v>134</v>
      </c>
      <c r="BH20" s="124">
        <f>BG20*(1+Scenarios!$Q$32)</f>
        <v>134</v>
      </c>
      <c r="BI20" s="124">
        <f>BH20*(1+Scenarios!$Q$32)</f>
        <v>134</v>
      </c>
      <c r="BJ20" s="124">
        <f>BI20*(1+Scenarios!$Q$32)</f>
        <v>134</v>
      </c>
      <c r="BK20" s="124">
        <f>BJ20*(1+Scenarios!$Q$32)</f>
        <v>134</v>
      </c>
      <c r="BL20" s="124">
        <f>BK20*(1+Scenarios!$Q$32)</f>
        <v>134</v>
      </c>
      <c r="BM20" s="124">
        <f>BL20*(1+Scenarios!$Q$32)</f>
        <v>134</v>
      </c>
      <c r="BN20" s="124"/>
      <c r="BO20" s="124"/>
      <c r="BP20" s="124"/>
      <c r="BQ20" s="124"/>
      <c r="BR20" s="124"/>
      <c r="BS20" s="124"/>
    </row>
    <row r="21" spans="1:71" s="23" customFormat="1" x14ac:dyDescent="0.35">
      <c r="A21" s="129"/>
      <c r="B21" s="47" t="s">
        <v>102</v>
      </c>
      <c r="C21" s="107"/>
      <c r="E21" s="5">
        <f>HLOOKUP($F$5, Scenarios!$G$7:U29, MATCH($B$21, Scenarios!$C$7:$C$28, FALSE), FALSE)</f>
        <v>50</v>
      </c>
      <c r="F21" s="5">
        <f>E21*(1+Scenarios!$Q$32)</f>
        <v>50</v>
      </c>
      <c r="G21" s="5">
        <f>F21*(1+Scenarios!$Q$32)</f>
        <v>50</v>
      </c>
      <c r="H21" s="5">
        <f>G21*(1+Scenarios!$Q$32)</f>
        <v>50</v>
      </c>
      <c r="I21" s="5">
        <f>H21*(1+Scenarios!$Q$32)</f>
        <v>50</v>
      </c>
      <c r="J21" s="5">
        <f>I21*(1+Scenarios!$Q$32)</f>
        <v>50</v>
      </c>
      <c r="K21" s="5">
        <f>J21*(1+Scenarios!$Q$32)</f>
        <v>50</v>
      </c>
      <c r="L21" s="5">
        <f>K21*(1+Scenarios!$Q$32)</f>
        <v>50</v>
      </c>
      <c r="M21" s="5">
        <f>L21*(1+Scenarios!$Q$32)</f>
        <v>50</v>
      </c>
      <c r="N21" s="5">
        <f>M21*(1+Scenarios!$Q$32)</f>
        <v>50</v>
      </c>
      <c r="O21" s="5">
        <f>N21*(1+Scenarios!$Q$32)</f>
        <v>50</v>
      </c>
      <c r="P21" s="5">
        <f>O21*(1+Scenarios!$Q$32)</f>
        <v>50</v>
      </c>
      <c r="Q21" s="5">
        <f>P21*(1+Scenarios!$Q$32)</f>
        <v>50</v>
      </c>
      <c r="R21" s="5">
        <f>Q21*(1+Scenarios!$Q$32)</f>
        <v>50</v>
      </c>
      <c r="S21" s="5">
        <f>R21*(1+Scenarios!$Q$32)</f>
        <v>50</v>
      </c>
      <c r="T21" s="5">
        <f>S21*(1+Scenarios!$Q$32)</f>
        <v>50</v>
      </c>
      <c r="U21" s="5">
        <f>T21*(1+Scenarios!$Q$32)</f>
        <v>50</v>
      </c>
      <c r="V21" s="5">
        <f>U21*(1+Scenarios!$Q$32)</f>
        <v>50</v>
      </c>
      <c r="W21" s="5">
        <f>V21*(1+Scenarios!$Q$32)</f>
        <v>50</v>
      </c>
      <c r="X21" s="5">
        <f>W21*(1+Scenarios!$Q$32)</f>
        <v>50</v>
      </c>
      <c r="Y21" s="5">
        <f>X21*(1+Scenarios!$Q$32)</f>
        <v>50</v>
      </c>
      <c r="Z21" s="5">
        <f>Y21*(1+Scenarios!$Q$32)</f>
        <v>50</v>
      </c>
      <c r="AA21" s="5">
        <f>Z21*(1+Scenarios!$Q$32)</f>
        <v>50</v>
      </c>
      <c r="AB21" s="5">
        <f>AA21*(1+Scenarios!$Q$32)</f>
        <v>50</v>
      </c>
      <c r="AC21" s="5">
        <f>AB21*(1+Scenarios!$Q$32)</f>
        <v>50</v>
      </c>
      <c r="AD21" s="5">
        <f>AC21*(1+Scenarios!$Q$32)</f>
        <v>50</v>
      </c>
      <c r="AE21" s="5">
        <f>AD21*(1+Scenarios!$Q$32)</f>
        <v>50</v>
      </c>
      <c r="AF21" s="5">
        <f>AE21*(1+Scenarios!$Q$32)</f>
        <v>50</v>
      </c>
      <c r="AG21" s="5">
        <f>AF21*(1+Scenarios!$Q$32)</f>
        <v>50</v>
      </c>
      <c r="AH21" s="5">
        <f>AG21*(1+Scenarios!$Q$32)</f>
        <v>50</v>
      </c>
      <c r="AI21" s="5">
        <f>AH21*(1+Scenarios!$Q$32)</f>
        <v>50</v>
      </c>
      <c r="AJ21" s="5">
        <f>AI21*(1+Scenarios!$Q$32)</f>
        <v>50</v>
      </c>
      <c r="AK21" s="5">
        <f>AJ21*(1+Scenarios!$Q$32)</f>
        <v>50</v>
      </c>
      <c r="AL21" s="5">
        <f>AK21*(1+Scenarios!$Q$32)</f>
        <v>50</v>
      </c>
      <c r="AM21" s="5">
        <f>AL21*(1+Scenarios!$Q$32)</f>
        <v>50</v>
      </c>
      <c r="AN21" s="5">
        <f>AM21*(1+Scenarios!$Q$32)</f>
        <v>50</v>
      </c>
      <c r="AO21" s="5">
        <f>AN21*(1+Scenarios!$Q$32)</f>
        <v>50</v>
      </c>
      <c r="AP21" s="5">
        <f>AO21*(1+Scenarios!$Q$32)</f>
        <v>50</v>
      </c>
      <c r="AQ21" s="5">
        <f>AP21*(1+Scenarios!$Q$32)</f>
        <v>50</v>
      </c>
      <c r="AR21" s="5">
        <f>AQ21*(1+Scenarios!$Q$32)</f>
        <v>50</v>
      </c>
      <c r="AS21" s="5">
        <f>AR21*(1+Scenarios!$Q$32)</f>
        <v>50</v>
      </c>
      <c r="AT21" s="5">
        <f>AS21*(1+Scenarios!$Q$32)</f>
        <v>50</v>
      </c>
      <c r="AU21" s="5">
        <f>AT21*(1+Scenarios!$Q$32)</f>
        <v>50</v>
      </c>
      <c r="AV21" s="5">
        <f>AU21*(1+Scenarios!$Q$32)</f>
        <v>50</v>
      </c>
      <c r="AW21" s="5">
        <f>AV21*(1+Scenarios!$Q$32)</f>
        <v>50</v>
      </c>
      <c r="AX21" s="5">
        <f>AW21*(1+Scenarios!$Q$32)</f>
        <v>50</v>
      </c>
      <c r="AY21" s="5">
        <f>AX21*(1+Scenarios!$Q$32)</f>
        <v>50</v>
      </c>
      <c r="AZ21" s="5">
        <f>AY21*(1+Scenarios!$Q$32)</f>
        <v>50</v>
      </c>
      <c r="BA21" s="5">
        <f>AZ21*(1+Scenarios!$Q$32)</f>
        <v>50</v>
      </c>
      <c r="BB21" s="5">
        <f>BA21*(1+Scenarios!$Q$32)</f>
        <v>50</v>
      </c>
      <c r="BC21" s="5">
        <f>BB21*(1+Scenarios!$Q$32)</f>
        <v>50</v>
      </c>
      <c r="BD21" s="5">
        <f>BC21*(1+Scenarios!$Q$32)</f>
        <v>50</v>
      </c>
      <c r="BE21" s="5">
        <f>BD21*(1+Scenarios!$Q$32)</f>
        <v>50</v>
      </c>
      <c r="BF21" s="5">
        <f>BE21*(1+Scenarios!$Q$32)</f>
        <v>50</v>
      </c>
      <c r="BG21" s="5">
        <f>BF21*(1+Scenarios!$Q$32)</f>
        <v>50</v>
      </c>
      <c r="BH21" s="5">
        <f>BG21*(1+Scenarios!$Q$32)</f>
        <v>50</v>
      </c>
      <c r="BI21" s="5">
        <f>BH21*(1+Scenarios!$Q$32)</f>
        <v>50</v>
      </c>
      <c r="BJ21" s="5">
        <f>BI21*(1+Scenarios!$Q$32)</f>
        <v>50</v>
      </c>
      <c r="BK21" s="5">
        <f>BJ21*(1+Scenarios!$Q$32)</f>
        <v>50</v>
      </c>
      <c r="BL21" s="5">
        <f>BK21*(1+Scenarios!$Q$32)</f>
        <v>50</v>
      </c>
      <c r="BM21" s="5">
        <f>BL21*(1+Scenarios!$Q$32)</f>
        <v>50</v>
      </c>
      <c r="BN21" s="5"/>
      <c r="BO21" s="5"/>
      <c r="BP21" s="5"/>
      <c r="BQ21" s="5"/>
      <c r="BR21" s="5"/>
      <c r="BS21" s="5"/>
    </row>
    <row r="22" spans="1:71" s="23" customFormat="1" x14ac:dyDescent="0.35">
      <c r="A22" s="129"/>
      <c r="B22" s="47" t="s">
        <v>103</v>
      </c>
      <c r="C22" s="107"/>
      <c r="E22" s="5">
        <f>HLOOKUP($F$5, Scenarios!$G$7:U29, MATCH($B$22, Scenarios!$C$7:$C$28, FALSE), FALSE)</f>
        <v>80</v>
      </c>
      <c r="F22" s="5">
        <f>HLOOKUP($F$5, Scenarios!$G$7:$AD$29, MATCH($B$22, Scenarios!$C$7:$C$28, FALSE), FALSE)</f>
        <v>80</v>
      </c>
      <c r="G22" s="5">
        <f>HLOOKUP($F$5, Scenarios!$G$7:$AD$29, MATCH($B$22, Scenarios!$C$7:$C$28, FALSE), FALSE)</f>
        <v>80</v>
      </c>
      <c r="H22" s="5">
        <f>HLOOKUP($F$5, Scenarios!$G$7:$AD$29, MATCH($B$22, Scenarios!$C$7:$C$28, FALSE), FALSE)</f>
        <v>80</v>
      </c>
      <c r="I22" s="5">
        <f>HLOOKUP($F$5, Scenarios!$G$7:$AD$29, MATCH($B$22, Scenarios!$C$7:$C$28, FALSE), FALSE)</f>
        <v>80</v>
      </c>
      <c r="J22" s="5">
        <f>HLOOKUP($F$5, Scenarios!$G$7:$AD$29, MATCH($B$22, Scenarios!$C$7:$C$28, FALSE), FALSE)</f>
        <v>80</v>
      </c>
      <c r="K22" s="5">
        <f>HLOOKUP($F$5, Scenarios!$G$7:$AD$29, MATCH($B$22, Scenarios!$C$7:$C$28, FALSE), FALSE)</f>
        <v>80</v>
      </c>
      <c r="L22" s="5">
        <f>HLOOKUP($F$5, Scenarios!$G$7:$AD$29, MATCH($B$22, Scenarios!$C$7:$C$28, FALSE), FALSE)</f>
        <v>80</v>
      </c>
      <c r="M22" s="5">
        <f>HLOOKUP($F$5, Scenarios!$G$7:U29, MATCH($B$22, Scenarios!$C$7:$C$28, FALSE), FALSE)</f>
        <v>80</v>
      </c>
      <c r="N22" s="5">
        <f>HLOOKUP($F$5, Scenarios!$G$7:U29, MATCH($B$22, Scenarios!$C$7:$C$28, FALSE), FALSE)</f>
        <v>80</v>
      </c>
      <c r="O22" s="5">
        <f>HLOOKUP($F$5, Scenarios!$G$7:V29, MATCH($B$22, Scenarios!$C$7:$C$28, FALSE), FALSE)</f>
        <v>80</v>
      </c>
      <c r="P22" s="5">
        <f>HLOOKUP($F$5, Scenarios!$G$7:W29, MATCH($B$22, Scenarios!$C$7:$C$28, FALSE), FALSE)</f>
        <v>80</v>
      </c>
      <c r="Q22" s="5">
        <f>HLOOKUP($F$5, Scenarios!$G$7:X29, MATCH($B$22, Scenarios!$C$7:$C$28, FALSE), FALSE)</f>
        <v>80</v>
      </c>
      <c r="R22" s="5">
        <f>HLOOKUP($F$5, Scenarios!$G$7:Y29, MATCH($B$22, Scenarios!$C$7:$C$28, FALSE), FALSE)</f>
        <v>80</v>
      </c>
      <c r="S22" s="5">
        <f>HLOOKUP($F$5, Scenarios!$G$7:Z29, MATCH($B$22, Scenarios!$C$7:$C$28, FALSE), FALSE)</f>
        <v>80</v>
      </c>
      <c r="T22" s="5">
        <f>HLOOKUP($F$5, Scenarios!$G$7:AA29, MATCH($B$22, Scenarios!$C$7:$C$28, FALSE), FALSE)</f>
        <v>80</v>
      </c>
      <c r="U22" s="5">
        <f>HLOOKUP($F$5, Scenarios!$G$7:AB29, MATCH($B$22, Scenarios!$C$7:$C$28, FALSE), FALSE)</f>
        <v>80</v>
      </c>
      <c r="V22" s="5">
        <f>HLOOKUP($F$5, Scenarios!$G$7:AC29, MATCH($B$22, Scenarios!$C$7:$C$28, FALSE), FALSE)</f>
        <v>80</v>
      </c>
      <c r="W22" s="5">
        <f>HLOOKUP($F$5, Scenarios!$G$7:AD29, MATCH($B$22, Scenarios!$C$7:$C$28, FALSE), FALSE)</f>
        <v>80</v>
      </c>
      <c r="X22" s="5">
        <f>HLOOKUP($F$5, Scenarios!$G$7:AE29, MATCH($B$22, Scenarios!$C$7:$C$28, FALSE), FALSE)</f>
        <v>80</v>
      </c>
      <c r="Y22" s="5">
        <f>HLOOKUP($F$5, Scenarios!$G$7:AF29, MATCH($B$22, Scenarios!$C$7:$C$28, FALSE), FALSE)</f>
        <v>80</v>
      </c>
      <c r="Z22" s="5">
        <f>HLOOKUP($F$5, Scenarios!$G$7:AG29, MATCH($B$22, Scenarios!$C$7:$C$28, FALSE), FALSE)</f>
        <v>80</v>
      </c>
      <c r="AA22" s="5">
        <f>HLOOKUP($F$5, Scenarios!$G$7:AH29, MATCH($B$22, Scenarios!$C$7:$C$28, FALSE), FALSE)</f>
        <v>80</v>
      </c>
      <c r="AB22" s="5">
        <f>HLOOKUP($F$5, Scenarios!$G$7:AI29, MATCH($B$22, Scenarios!$C$7:$C$28, FALSE), FALSE)</f>
        <v>80</v>
      </c>
      <c r="AC22" s="5">
        <f>HLOOKUP($F$5, Scenarios!$G$7:AJ29, MATCH($B$22, Scenarios!$C$7:$C$28, FALSE), FALSE)</f>
        <v>80</v>
      </c>
      <c r="AD22" s="5">
        <f>HLOOKUP($F$5, Scenarios!$G$7:AK29, MATCH($B$22, Scenarios!$C$7:$C$28, FALSE), FALSE)</f>
        <v>80</v>
      </c>
      <c r="AE22" s="5">
        <f>HLOOKUP($F$5, Scenarios!$G$7:AL29, MATCH($B$22, Scenarios!$C$7:$C$28, FALSE), FALSE)</f>
        <v>80</v>
      </c>
      <c r="AF22" s="5">
        <f>HLOOKUP($F$5, Scenarios!$G$7:AM29, MATCH($B$22, Scenarios!$C$7:$C$28, FALSE), FALSE)</f>
        <v>80</v>
      </c>
      <c r="AG22" s="5">
        <f>HLOOKUP($F$5, Scenarios!$G$7:AN29, MATCH($B$22, Scenarios!$C$7:$C$28, FALSE), FALSE)</f>
        <v>80</v>
      </c>
      <c r="AH22" s="5">
        <f>HLOOKUP($F$5, Scenarios!$G$7:AO29, MATCH($B$22, Scenarios!$C$7:$C$28, FALSE), FALSE)</f>
        <v>80</v>
      </c>
      <c r="AI22" s="5">
        <f>HLOOKUP($F$5, Scenarios!$G$7:AP29, MATCH($B$22, Scenarios!$C$7:$C$28, FALSE), FALSE)</f>
        <v>80</v>
      </c>
      <c r="AJ22" s="5">
        <f>HLOOKUP($F$5, Scenarios!$G$7:AQ29, MATCH($B$22, Scenarios!$C$7:$C$28, FALSE), FALSE)</f>
        <v>80</v>
      </c>
      <c r="AK22" s="5">
        <f>HLOOKUP($F$5, Scenarios!$G$7:AR29, MATCH($B$22, Scenarios!$C$7:$C$28, FALSE), FALSE)</f>
        <v>80</v>
      </c>
      <c r="AL22" s="5">
        <f>HLOOKUP($F$5, Scenarios!$G$7:AS29, MATCH($B$22, Scenarios!$C$7:$C$28, FALSE), FALSE)</f>
        <v>80</v>
      </c>
      <c r="AM22" s="5">
        <f>HLOOKUP($F$5, Scenarios!$G$7:AT29, MATCH($B$22, Scenarios!$C$7:$C$28, FALSE), FALSE)</f>
        <v>80</v>
      </c>
      <c r="AN22" s="5">
        <f>HLOOKUP($F$5, Scenarios!$G$7:AU29, MATCH($B$22, Scenarios!$C$7:$C$28, FALSE), FALSE)</f>
        <v>80</v>
      </c>
      <c r="AO22" s="5">
        <f>HLOOKUP($F$5, Scenarios!$G$7:AV29, MATCH($B$22, Scenarios!$C$7:$C$28, FALSE), FALSE)</f>
        <v>80</v>
      </c>
      <c r="AP22" s="5">
        <f>HLOOKUP($F$5, Scenarios!$G$7:AW29, MATCH($B$22, Scenarios!$C$7:$C$28, FALSE), FALSE)</f>
        <v>80</v>
      </c>
      <c r="AQ22" s="5">
        <f>HLOOKUP($F$5, Scenarios!$G$7:AX29, MATCH($B$22, Scenarios!$C$7:$C$28, FALSE), FALSE)</f>
        <v>80</v>
      </c>
      <c r="AR22" s="5">
        <f>HLOOKUP($F$5, Scenarios!$G$7:AY29, MATCH($B$22, Scenarios!$C$7:$C$28, FALSE), FALSE)</f>
        <v>80</v>
      </c>
      <c r="AS22" s="5">
        <f>HLOOKUP($F$5, Scenarios!$G$7:AZ29, MATCH($B$22, Scenarios!$C$7:$C$28, FALSE), FALSE)</f>
        <v>80</v>
      </c>
      <c r="AT22" s="5">
        <f>HLOOKUP($F$5, Scenarios!$G$7:BA29, MATCH($B$22, Scenarios!$C$7:$C$28, FALSE), FALSE)</f>
        <v>80</v>
      </c>
      <c r="AU22" s="5">
        <f>HLOOKUP($F$5, Scenarios!$G$7:BB29, MATCH($B$22, Scenarios!$C$7:$C$28, FALSE), FALSE)</f>
        <v>80</v>
      </c>
      <c r="AV22" s="5">
        <f>HLOOKUP($F$5, Scenarios!$G$7:BC29, MATCH($B$22, Scenarios!$C$7:$C$28, FALSE), FALSE)</f>
        <v>80</v>
      </c>
      <c r="AW22" s="5">
        <f>HLOOKUP($F$5, Scenarios!$G$7:BD29, MATCH($B$22, Scenarios!$C$7:$C$28, FALSE), FALSE)</f>
        <v>80</v>
      </c>
      <c r="AX22" s="5">
        <f>HLOOKUP($F$5, Scenarios!$G$7:BE29, MATCH($B$22, Scenarios!$C$7:$C$28, FALSE), FALSE)</f>
        <v>80</v>
      </c>
      <c r="AY22" s="5">
        <f>HLOOKUP($F$5, Scenarios!$G$7:BF29, MATCH($B$22, Scenarios!$C$7:$C$28, FALSE), FALSE)</f>
        <v>80</v>
      </c>
      <c r="AZ22" s="5">
        <f>HLOOKUP($F$5, Scenarios!$G$7:BG29, MATCH($B$22, Scenarios!$C$7:$C$28, FALSE), FALSE)</f>
        <v>80</v>
      </c>
      <c r="BA22" s="5">
        <f>HLOOKUP($F$5, Scenarios!$G$7:BH29, MATCH($B$22, Scenarios!$C$7:$C$28, FALSE), FALSE)</f>
        <v>80</v>
      </c>
      <c r="BB22" s="5">
        <f>HLOOKUP($F$5, Scenarios!$G$7:BI29, MATCH($B$22, Scenarios!$C$7:$C$28, FALSE), FALSE)</f>
        <v>80</v>
      </c>
      <c r="BC22" s="5">
        <f>HLOOKUP($F$5, Scenarios!$G$7:BJ29, MATCH($B$22, Scenarios!$C$7:$C$28, FALSE), FALSE)</f>
        <v>80</v>
      </c>
      <c r="BD22" s="5">
        <f>HLOOKUP($F$5, Scenarios!$G$7:BK29, MATCH($B$22, Scenarios!$C$7:$C$28, FALSE), FALSE)</f>
        <v>80</v>
      </c>
      <c r="BE22" s="5">
        <f>HLOOKUP($F$5, Scenarios!$G$7:BL29, MATCH($B$22, Scenarios!$C$7:$C$28, FALSE), FALSE)</f>
        <v>80</v>
      </c>
      <c r="BF22" s="5">
        <f>HLOOKUP($F$5, Scenarios!$G$7:BM29, MATCH($B$22, Scenarios!$C$7:$C$28, FALSE), FALSE)</f>
        <v>80</v>
      </c>
      <c r="BG22" s="5">
        <f>HLOOKUP($F$5, Scenarios!$G$7:BN29, MATCH($B$22, Scenarios!$C$7:$C$28, FALSE), FALSE)</f>
        <v>80</v>
      </c>
      <c r="BH22" s="5">
        <f>HLOOKUP($F$5, Scenarios!$G$7:BO29, MATCH($B$22, Scenarios!$C$7:$C$28, FALSE), FALSE)</f>
        <v>80</v>
      </c>
      <c r="BI22" s="5">
        <f>HLOOKUP($F$5, Scenarios!$G$7:BP29, MATCH($B$22, Scenarios!$C$7:$C$28, FALSE), FALSE)</f>
        <v>80</v>
      </c>
      <c r="BJ22" s="5">
        <f>HLOOKUP($F$5, Scenarios!$G$7:BQ29, MATCH($B$22, Scenarios!$C$7:$C$28, FALSE), FALSE)</f>
        <v>80</v>
      </c>
      <c r="BK22" s="5">
        <f>HLOOKUP($F$5, Scenarios!$G$7:BR29, MATCH($B$22, Scenarios!$C$7:$C$28, FALSE), FALSE)</f>
        <v>80</v>
      </c>
      <c r="BL22" s="5">
        <f>HLOOKUP($F$5, Scenarios!$G$7:BS29, MATCH($B$22, Scenarios!$C$7:$C$28, FALSE), FALSE)</f>
        <v>80</v>
      </c>
      <c r="BM22" s="5">
        <f>HLOOKUP($F$5, Scenarios!$G$7:BT29, MATCH($B$22, Scenarios!$C$7:$C$28, FALSE), FALSE)</f>
        <v>80</v>
      </c>
      <c r="BN22" s="5"/>
      <c r="BO22" s="5"/>
      <c r="BP22" s="5"/>
      <c r="BQ22" s="5"/>
      <c r="BR22" s="5"/>
      <c r="BS22" s="5"/>
    </row>
    <row r="23" spans="1:71" x14ac:dyDescent="0.35">
      <c r="B23" s="41" t="s">
        <v>104</v>
      </c>
      <c r="C23" s="107"/>
      <c r="D23" s="5"/>
      <c r="E23" s="5">
        <f>HLOOKUP($F$5, Scenarios!$G$7:U30, MATCH($B$23, Scenarios!$C$7:$C$28, FALSE), FALSE)</f>
        <v>100</v>
      </c>
      <c r="F23" s="5">
        <f>HLOOKUP($F$5, Scenarios!$G$7:$AD$30, MATCH($B$23, Scenarios!$C$7:$C$28, FALSE), FALSE)</f>
        <v>100</v>
      </c>
      <c r="G23" s="5">
        <f>HLOOKUP($F$5, Scenarios!$G$7:$AD$30, MATCH($B$23, Scenarios!$C$7:$C$28, FALSE), FALSE)</f>
        <v>100</v>
      </c>
      <c r="H23" s="5">
        <f>HLOOKUP($F$5, Scenarios!$G$7:$AD$30, MATCH($B$23, Scenarios!$C$7:$C$28, FALSE), FALSE)</f>
        <v>100</v>
      </c>
      <c r="I23" s="5">
        <f>HLOOKUP($F$5, Scenarios!$G$7:$AD$30, MATCH($B$23, Scenarios!$C$7:$C$28, FALSE), FALSE)</f>
        <v>100</v>
      </c>
      <c r="J23" s="5">
        <f>HLOOKUP($F$5, Scenarios!$G$7:$AD$30, MATCH($B$23, Scenarios!$C$7:$C$28, FALSE), FALSE)</f>
        <v>100</v>
      </c>
      <c r="K23" s="5">
        <f>HLOOKUP($F$5, Scenarios!$G$7:$AD$30, MATCH($B$23, Scenarios!$C$7:$C$28, FALSE), FALSE)</f>
        <v>100</v>
      </c>
      <c r="L23" s="5">
        <f>HLOOKUP($F$5, Scenarios!$G$7:$AD$30, MATCH($B$23, Scenarios!$C$7:$C$28, FALSE), FALSE)</f>
        <v>100</v>
      </c>
      <c r="M23" s="5">
        <f>HLOOKUP($F$5, Scenarios!$G$7:$AD$30, MATCH($B$23, Scenarios!$C$7:$C$28, FALSE), FALSE)</f>
        <v>100</v>
      </c>
      <c r="N23" s="5">
        <f>HLOOKUP($F$5, Scenarios!$G$7:$AD$30, MATCH($B$23, Scenarios!$C$7:$C$28, FALSE), FALSE)</f>
        <v>100</v>
      </c>
      <c r="O23" s="5">
        <f>HLOOKUP($F$5, Scenarios!$G$7:$AD$30, MATCH($B$23, Scenarios!$C$7:$C$28, FALSE), FALSE)</f>
        <v>100</v>
      </c>
      <c r="P23" s="5">
        <f>HLOOKUP($F$5, Scenarios!$G$7:$AD$30, MATCH($B$23, Scenarios!$C$7:$C$28, FALSE), FALSE)</f>
        <v>100</v>
      </c>
      <c r="Q23" s="5">
        <f>HLOOKUP($F$5, Scenarios!$G$7:X30, MATCH($B$23, Scenarios!$C$7:$C$28, FALSE), FALSE)</f>
        <v>100</v>
      </c>
      <c r="R23" s="5">
        <f>HLOOKUP($F$5, Scenarios!$G$7:Y30, MATCH($B$23, Scenarios!$C$7:$C$28, FALSE), FALSE)</f>
        <v>100</v>
      </c>
      <c r="S23" s="5">
        <f>HLOOKUP($F$5, Scenarios!$G$7:Z30, MATCH($B$23, Scenarios!$C$7:$C$28, FALSE), FALSE)</f>
        <v>100</v>
      </c>
      <c r="T23" s="5">
        <f>HLOOKUP($F$5, Scenarios!$G$7:AA30, MATCH($B$23, Scenarios!$C$7:$C$28, FALSE), FALSE)</f>
        <v>100</v>
      </c>
      <c r="U23" s="5">
        <f>HLOOKUP($F$5, Scenarios!$G$7:AB30, MATCH($B$23, Scenarios!$C$7:$C$28, FALSE), FALSE)</f>
        <v>100</v>
      </c>
      <c r="V23" s="5">
        <f>HLOOKUP($F$5, Scenarios!$G$7:AC30, MATCH($B$23, Scenarios!$C$7:$C$28, FALSE), FALSE)</f>
        <v>100</v>
      </c>
      <c r="W23" s="5">
        <f>HLOOKUP($F$5, Scenarios!$G$7:AD30, MATCH($B$23, Scenarios!$C$7:$C$28, FALSE), FALSE)</f>
        <v>100</v>
      </c>
      <c r="X23" s="5">
        <f>HLOOKUP($F$5, Scenarios!$G$7:AE30, MATCH($B$23, Scenarios!$C$7:$C$28, FALSE), FALSE)</f>
        <v>100</v>
      </c>
      <c r="Y23" s="5">
        <f>HLOOKUP($F$5, Scenarios!$G$7:AF30, MATCH($B$23, Scenarios!$C$7:$C$28, FALSE), FALSE)</f>
        <v>100</v>
      </c>
      <c r="Z23" s="5">
        <f>HLOOKUP($F$5, Scenarios!$G$7:AG30, MATCH($B$23, Scenarios!$C$7:$C$28, FALSE), FALSE)</f>
        <v>100</v>
      </c>
      <c r="AA23" s="5">
        <f>HLOOKUP($F$5, Scenarios!$G$7:AH30, MATCH($B$23, Scenarios!$C$7:$C$28, FALSE), FALSE)</f>
        <v>100</v>
      </c>
      <c r="AB23" s="5">
        <f>HLOOKUP($F$5, Scenarios!$G$7:AI30, MATCH($B$23, Scenarios!$C$7:$C$28, FALSE), FALSE)</f>
        <v>100</v>
      </c>
      <c r="AC23" s="5">
        <f>HLOOKUP($F$5, Scenarios!$G$7:AJ30, MATCH($B$23, Scenarios!$C$7:$C$28, FALSE), FALSE)</f>
        <v>100</v>
      </c>
      <c r="AD23" s="5">
        <f>HLOOKUP($F$5, Scenarios!$G$7:AK30, MATCH($B$23, Scenarios!$C$7:$C$28, FALSE), FALSE)</f>
        <v>100</v>
      </c>
      <c r="AE23" s="5">
        <f>HLOOKUP($F$5, Scenarios!$G$7:AL30, MATCH($B$23, Scenarios!$C$7:$C$28, FALSE), FALSE)</f>
        <v>100</v>
      </c>
      <c r="AF23" s="5">
        <f>HLOOKUP($F$5, Scenarios!$G$7:AM30, MATCH($B$23, Scenarios!$C$7:$C$28, FALSE), FALSE)</f>
        <v>100</v>
      </c>
      <c r="AG23" s="5">
        <f>HLOOKUP($F$5, Scenarios!$G$7:AN30, MATCH($B$23, Scenarios!$C$7:$C$28, FALSE), FALSE)</f>
        <v>100</v>
      </c>
      <c r="AH23" s="5">
        <f>HLOOKUP($F$5, Scenarios!$G$7:AO30, MATCH($B$23, Scenarios!$C$7:$C$28, FALSE), FALSE)</f>
        <v>100</v>
      </c>
      <c r="AI23" s="5">
        <f>HLOOKUP($F$5, Scenarios!$G$7:AP30, MATCH($B$23, Scenarios!$C$7:$C$28, FALSE), FALSE)</f>
        <v>100</v>
      </c>
      <c r="AJ23" s="5">
        <f>HLOOKUP($F$5, Scenarios!$G$7:AQ30, MATCH($B$23, Scenarios!$C$7:$C$28, FALSE), FALSE)</f>
        <v>100</v>
      </c>
      <c r="AK23" s="5">
        <f>HLOOKUP($F$5, Scenarios!$G$7:AR30, MATCH($B$23, Scenarios!$C$7:$C$28, FALSE), FALSE)</f>
        <v>100</v>
      </c>
      <c r="AL23" s="5">
        <f>HLOOKUP($F$5, Scenarios!$G$7:AS30, MATCH($B$23, Scenarios!$C$7:$C$28, FALSE), FALSE)</f>
        <v>100</v>
      </c>
      <c r="AM23" s="5">
        <f>HLOOKUP($F$5, Scenarios!$G$7:AT30, MATCH($B$23, Scenarios!$C$7:$C$28, FALSE), FALSE)</f>
        <v>100</v>
      </c>
      <c r="AN23" s="5">
        <f>HLOOKUP($F$5, Scenarios!$G$7:AU30, MATCH($B$23, Scenarios!$C$7:$C$28, FALSE), FALSE)</f>
        <v>100</v>
      </c>
      <c r="AO23" s="5">
        <f>HLOOKUP($F$5, Scenarios!$G$7:AV30, MATCH($B$23, Scenarios!$C$7:$C$28, FALSE), FALSE)</f>
        <v>100</v>
      </c>
      <c r="AP23" s="5">
        <f>HLOOKUP($F$5, Scenarios!$G$7:AW30, MATCH($B$23, Scenarios!$C$7:$C$28, FALSE), FALSE)</f>
        <v>100</v>
      </c>
      <c r="AQ23" s="5">
        <f>HLOOKUP($F$5, Scenarios!$G$7:AX30, MATCH($B$23, Scenarios!$C$7:$C$28, FALSE), FALSE)</f>
        <v>100</v>
      </c>
      <c r="AR23" s="5">
        <f>HLOOKUP($F$5, Scenarios!$G$7:AY30, MATCH($B$23, Scenarios!$C$7:$C$28, FALSE), FALSE)</f>
        <v>100</v>
      </c>
      <c r="AS23" s="5">
        <f>HLOOKUP($F$5, Scenarios!$G$7:AZ30, MATCH($B$23, Scenarios!$C$7:$C$28, FALSE), FALSE)</f>
        <v>100</v>
      </c>
      <c r="AT23" s="5">
        <f>HLOOKUP($F$5, Scenarios!$G$7:BA30, MATCH($B$23, Scenarios!$C$7:$C$28, FALSE), FALSE)</f>
        <v>100</v>
      </c>
      <c r="AU23" s="5">
        <f>HLOOKUP($F$5, Scenarios!$G$7:BB30, MATCH($B$23, Scenarios!$C$7:$C$28, FALSE), FALSE)</f>
        <v>100</v>
      </c>
      <c r="AV23" s="5">
        <f>HLOOKUP($F$5, Scenarios!$G$7:BC30, MATCH($B$23, Scenarios!$C$7:$C$28, FALSE), FALSE)</f>
        <v>100</v>
      </c>
      <c r="AW23" s="5">
        <f>HLOOKUP($F$5, Scenarios!$G$7:BD30, MATCH($B$23, Scenarios!$C$7:$C$28, FALSE), FALSE)</f>
        <v>100</v>
      </c>
      <c r="AX23" s="5">
        <f>HLOOKUP($F$5, Scenarios!$G$7:BE30, MATCH($B$23, Scenarios!$C$7:$C$28, FALSE), FALSE)</f>
        <v>100</v>
      </c>
      <c r="AY23" s="5">
        <f>HLOOKUP($F$5, Scenarios!$G$7:BF30, MATCH($B$23, Scenarios!$C$7:$C$28, FALSE), FALSE)</f>
        <v>100</v>
      </c>
      <c r="AZ23" s="5">
        <f>HLOOKUP($F$5, Scenarios!$G$7:BG30, MATCH($B$23, Scenarios!$C$7:$C$28, FALSE), FALSE)</f>
        <v>100</v>
      </c>
      <c r="BA23" s="5">
        <f>HLOOKUP($F$5, Scenarios!$G$7:BH30, MATCH($B$23, Scenarios!$C$7:$C$28, FALSE), FALSE)</f>
        <v>100</v>
      </c>
      <c r="BB23" s="5">
        <f>HLOOKUP($F$5, Scenarios!$G$7:BI30, MATCH($B$23, Scenarios!$C$7:$C$28, FALSE), FALSE)</f>
        <v>100</v>
      </c>
      <c r="BC23" s="5">
        <f>HLOOKUP($F$5, Scenarios!$G$7:BJ30, MATCH($B$23, Scenarios!$C$7:$C$28, FALSE), FALSE)</f>
        <v>100</v>
      </c>
      <c r="BD23" s="5">
        <f>HLOOKUP($F$5, Scenarios!$G$7:BK30, MATCH($B$23, Scenarios!$C$7:$C$28, FALSE), FALSE)</f>
        <v>100</v>
      </c>
      <c r="BE23" s="5">
        <f>HLOOKUP($F$5, Scenarios!$G$7:BL30, MATCH($B$23, Scenarios!$C$7:$C$28, FALSE), FALSE)</f>
        <v>100</v>
      </c>
      <c r="BF23" s="5">
        <f>HLOOKUP($F$5, Scenarios!$G$7:BM30, MATCH($B$23, Scenarios!$C$7:$C$28, FALSE), FALSE)</f>
        <v>100</v>
      </c>
      <c r="BG23" s="5">
        <f>HLOOKUP($F$5, Scenarios!$G$7:BN30, MATCH($B$23, Scenarios!$C$7:$C$28, FALSE), FALSE)</f>
        <v>100</v>
      </c>
      <c r="BH23" s="5">
        <f>HLOOKUP($F$5, Scenarios!$G$7:BO30, MATCH($B$23, Scenarios!$C$7:$C$28, FALSE), FALSE)</f>
        <v>100</v>
      </c>
      <c r="BI23" s="5">
        <f>HLOOKUP($F$5, Scenarios!$G$7:BP30, MATCH($B$23, Scenarios!$C$7:$C$28, FALSE), FALSE)</f>
        <v>100</v>
      </c>
      <c r="BJ23" s="5">
        <f>HLOOKUP($F$5, Scenarios!$G$7:BQ30, MATCH($B$23, Scenarios!$C$7:$C$28, FALSE), FALSE)</f>
        <v>100</v>
      </c>
      <c r="BK23" s="5">
        <f>HLOOKUP($F$5, Scenarios!$G$7:BR30, MATCH($B$23, Scenarios!$C$7:$C$28, FALSE), FALSE)</f>
        <v>100</v>
      </c>
      <c r="BL23" s="5">
        <f>HLOOKUP($F$5, Scenarios!$G$7:BS30, MATCH($B$23, Scenarios!$C$7:$C$28, FALSE), FALSE)</f>
        <v>100</v>
      </c>
      <c r="BM23" s="5">
        <f>HLOOKUP($F$5, Scenarios!$G$7:BT30, MATCH($B$23, Scenarios!$C$7:$C$28, FALSE), FALSE)</f>
        <v>100</v>
      </c>
    </row>
    <row r="24" spans="1:71" x14ac:dyDescent="0.35">
      <c r="B24" s="41"/>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71" s="28" customFormat="1" x14ac:dyDescent="0.35">
      <c r="A25" s="4"/>
      <c r="B25" s="29" t="s">
        <v>105</v>
      </c>
      <c r="C25" s="108"/>
    </row>
    <row r="26" spans="1:71" s="23" customFormat="1" x14ac:dyDescent="0.35">
      <c r="A26" s="129"/>
      <c r="B26" s="23" t="s">
        <v>106</v>
      </c>
      <c r="C26" s="103">
        <f>SUM(E26:BM26)</f>
        <v>287394.18000000017</v>
      </c>
      <c r="E26" s="23">
        <f>IF(E17&lt;E16,(E20-E23)*E17,IF(AND(E17&gt;E16,(E17-E16)&lt;M4),E16*(E20-E23)+(E17-E16)*(E20-E22),E16*(E20-E23)+M4*(E20-E22)+(E17-E16-M4)*(E20-E21)))</f>
        <v>4711.38</v>
      </c>
      <c r="F26" s="23">
        <f t="shared" ref="F26:BM26" si="7">IF(F17&lt;F16,(F20-F23)*F17,IF(AND(F17&gt;F16,(F17-F16)&lt;N4),F16*(F20-F23)+(F17-F16)*(F20-F22),F16*(F20-F23)+N4*(F20-F22)+(F17-F16-N4)*(F20-F21)))</f>
        <v>4711.38</v>
      </c>
      <c r="G26" s="23">
        <f t="shared" si="7"/>
        <v>4711.38</v>
      </c>
      <c r="H26" s="23">
        <f t="shared" si="7"/>
        <v>4711.38</v>
      </c>
      <c r="I26" s="23">
        <f t="shared" si="7"/>
        <v>4711.38</v>
      </c>
      <c r="J26" s="23">
        <f t="shared" si="7"/>
        <v>4711.38</v>
      </c>
      <c r="K26" s="23">
        <f t="shared" si="7"/>
        <v>4711.38</v>
      </c>
      <c r="L26" s="23">
        <f t="shared" si="7"/>
        <v>4711.38</v>
      </c>
      <c r="M26" s="23">
        <f t="shared" si="7"/>
        <v>4711.38</v>
      </c>
      <c r="N26" s="23">
        <f t="shared" si="7"/>
        <v>4711.38</v>
      </c>
      <c r="O26" s="23">
        <f t="shared" si="7"/>
        <v>4711.38</v>
      </c>
      <c r="P26" s="23">
        <f t="shared" si="7"/>
        <v>4711.38</v>
      </c>
      <c r="Q26" s="23">
        <f t="shared" si="7"/>
        <v>4711.38</v>
      </c>
      <c r="R26" s="23">
        <f t="shared" si="7"/>
        <v>4711.38</v>
      </c>
      <c r="S26" s="23">
        <f t="shared" si="7"/>
        <v>4711.38</v>
      </c>
      <c r="T26" s="23">
        <f t="shared" si="7"/>
        <v>4711.38</v>
      </c>
      <c r="U26" s="23">
        <f t="shared" si="7"/>
        <v>4711.38</v>
      </c>
      <c r="V26" s="23">
        <f t="shared" si="7"/>
        <v>4711.38</v>
      </c>
      <c r="W26" s="23">
        <f t="shared" si="7"/>
        <v>4711.38</v>
      </c>
      <c r="X26" s="23">
        <f t="shared" si="7"/>
        <v>4711.38</v>
      </c>
      <c r="Y26" s="23">
        <f t="shared" si="7"/>
        <v>4711.38</v>
      </c>
      <c r="Z26" s="23">
        <f t="shared" si="7"/>
        <v>4711.38</v>
      </c>
      <c r="AA26" s="23">
        <f t="shared" si="7"/>
        <v>4711.38</v>
      </c>
      <c r="AB26" s="23">
        <f t="shared" si="7"/>
        <v>4711.38</v>
      </c>
      <c r="AC26" s="23">
        <f t="shared" si="7"/>
        <v>4711.38</v>
      </c>
      <c r="AD26" s="23">
        <f t="shared" si="7"/>
        <v>4711.38</v>
      </c>
      <c r="AE26" s="23">
        <f t="shared" si="7"/>
        <v>4711.38</v>
      </c>
      <c r="AF26" s="23">
        <f t="shared" si="7"/>
        <v>4711.38</v>
      </c>
      <c r="AG26" s="23">
        <f t="shared" si="7"/>
        <v>4711.38</v>
      </c>
      <c r="AH26" s="23">
        <f t="shared" si="7"/>
        <v>4711.38</v>
      </c>
      <c r="AI26" s="23">
        <f t="shared" si="7"/>
        <v>4711.38</v>
      </c>
      <c r="AJ26" s="23">
        <f t="shared" si="7"/>
        <v>4711.38</v>
      </c>
      <c r="AK26" s="23">
        <f t="shared" si="7"/>
        <v>4711.38</v>
      </c>
      <c r="AL26" s="23">
        <f t="shared" si="7"/>
        <v>4711.38</v>
      </c>
      <c r="AM26" s="23">
        <f t="shared" si="7"/>
        <v>4711.38</v>
      </c>
      <c r="AN26" s="23">
        <f t="shared" si="7"/>
        <v>4711.38</v>
      </c>
      <c r="AO26" s="23">
        <f t="shared" si="7"/>
        <v>4711.38</v>
      </c>
      <c r="AP26" s="23">
        <f t="shared" si="7"/>
        <v>4711.38</v>
      </c>
      <c r="AQ26" s="23">
        <f t="shared" si="7"/>
        <v>4711.38</v>
      </c>
      <c r="AR26" s="23">
        <f t="shared" si="7"/>
        <v>4711.38</v>
      </c>
      <c r="AS26" s="23">
        <f t="shared" si="7"/>
        <v>4711.38</v>
      </c>
      <c r="AT26" s="23">
        <f t="shared" si="7"/>
        <v>4711.38</v>
      </c>
      <c r="AU26" s="23">
        <f t="shared" si="7"/>
        <v>4711.38</v>
      </c>
      <c r="AV26" s="23">
        <f t="shared" si="7"/>
        <v>4711.38</v>
      </c>
      <c r="AW26" s="23">
        <f t="shared" si="7"/>
        <v>4711.38</v>
      </c>
      <c r="AX26" s="23">
        <f t="shared" si="7"/>
        <v>4711.38</v>
      </c>
      <c r="AY26" s="23">
        <f t="shared" si="7"/>
        <v>4711.38</v>
      </c>
      <c r="AZ26" s="23">
        <f t="shared" si="7"/>
        <v>4711.38</v>
      </c>
      <c r="BA26" s="23">
        <f t="shared" si="7"/>
        <v>4711.38</v>
      </c>
      <c r="BB26" s="23">
        <f t="shared" si="7"/>
        <v>4711.38</v>
      </c>
      <c r="BC26" s="23">
        <f t="shared" si="7"/>
        <v>4711.38</v>
      </c>
      <c r="BD26" s="23">
        <f t="shared" si="7"/>
        <v>4711.38</v>
      </c>
      <c r="BE26" s="23">
        <f t="shared" si="7"/>
        <v>4711.38</v>
      </c>
      <c r="BF26" s="23">
        <f t="shared" si="7"/>
        <v>4711.38</v>
      </c>
      <c r="BG26" s="23">
        <f t="shared" si="7"/>
        <v>4711.38</v>
      </c>
      <c r="BH26" s="23">
        <f t="shared" si="7"/>
        <v>4711.38</v>
      </c>
      <c r="BI26" s="23">
        <f t="shared" si="7"/>
        <v>4711.38</v>
      </c>
      <c r="BJ26" s="23">
        <f t="shared" si="7"/>
        <v>4711.38</v>
      </c>
      <c r="BK26" s="23">
        <f t="shared" si="7"/>
        <v>4711.38</v>
      </c>
      <c r="BL26" s="23">
        <f t="shared" si="7"/>
        <v>4711.38</v>
      </c>
      <c r="BM26" s="23">
        <f t="shared" si="7"/>
        <v>4711.38</v>
      </c>
    </row>
    <row r="27" spans="1:71" s="23" customFormat="1" x14ac:dyDescent="0.35">
      <c r="A27" s="129"/>
      <c r="B27" s="23" t="s">
        <v>107</v>
      </c>
      <c r="C27" s="103">
        <f>SUM(E27:BM27)</f>
        <v>845277</v>
      </c>
      <c r="E27" s="23">
        <f>IF(E17&lt;E16,E23*E17,E23*E16)</f>
        <v>13857</v>
      </c>
      <c r="F27" s="23">
        <f t="shared" ref="F27:BM27" si="8">IF(F17&lt;F16,F23*F17,F23*F16)</f>
        <v>13857</v>
      </c>
      <c r="G27" s="23">
        <f t="shared" si="8"/>
        <v>13857</v>
      </c>
      <c r="H27" s="23">
        <f t="shared" si="8"/>
        <v>13857</v>
      </c>
      <c r="I27" s="23">
        <f t="shared" si="8"/>
        <v>13857</v>
      </c>
      <c r="J27" s="23">
        <f t="shared" si="8"/>
        <v>13857</v>
      </c>
      <c r="K27" s="23">
        <f t="shared" si="8"/>
        <v>13857</v>
      </c>
      <c r="L27" s="23">
        <f t="shared" si="8"/>
        <v>13857</v>
      </c>
      <c r="M27" s="23">
        <f t="shared" si="8"/>
        <v>13857</v>
      </c>
      <c r="N27" s="23">
        <f t="shared" si="8"/>
        <v>13857</v>
      </c>
      <c r="O27" s="23">
        <f t="shared" si="8"/>
        <v>13857</v>
      </c>
      <c r="P27" s="23">
        <f t="shared" si="8"/>
        <v>13857</v>
      </c>
      <c r="Q27" s="23">
        <f t="shared" si="8"/>
        <v>13857</v>
      </c>
      <c r="R27" s="23">
        <f t="shared" si="8"/>
        <v>13857</v>
      </c>
      <c r="S27" s="23">
        <f t="shared" si="8"/>
        <v>13857</v>
      </c>
      <c r="T27" s="23">
        <f t="shared" si="8"/>
        <v>13857</v>
      </c>
      <c r="U27" s="23">
        <f t="shared" si="8"/>
        <v>13857</v>
      </c>
      <c r="V27" s="23">
        <f t="shared" si="8"/>
        <v>13857</v>
      </c>
      <c r="W27" s="23">
        <f t="shared" si="8"/>
        <v>13857</v>
      </c>
      <c r="X27" s="23">
        <f t="shared" si="8"/>
        <v>13857</v>
      </c>
      <c r="Y27" s="23">
        <f t="shared" si="8"/>
        <v>13857</v>
      </c>
      <c r="Z27" s="23">
        <f t="shared" si="8"/>
        <v>13857</v>
      </c>
      <c r="AA27" s="23">
        <f t="shared" si="8"/>
        <v>13857</v>
      </c>
      <c r="AB27" s="23">
        <f t="shared" si="8"/>
        <v>13857</v>
      </c>
      <c r="AC27" s="23">
        <f t="shared" si="8"/>
        <v>13857</v>
      </c>
      <c r="AD27" s="23">
        <f t="shared" si="8"/>
        <v>13857</v>
      </c>
      <c r="AE27" s="23">
        <f t="shared" si="8"/>
        <v>13857</v>
      </c>
      <c r="AF27" s="23">
        <f t="shared" si="8"/>
        <v>13857</v>
      </c>
      <c r="AG27" s="23">
        <f t="shared" si="8"/>
        <v>13857</v>
      </c>
      <c r="AH27" s="23">
        <f t="shared" si="8"/>
        <v>13857</v>
      </c>
      <c r="AI27" s="23">
        <f t="shared" si="8"/>
        <v>13857</v>
      </c>
      <c r="AJ27" s="23">
        <f t="shared" si="8"/>
        <v>13857</v>
      </c>
      <c r="AK27" s="23">
        <f t="shared" si="8"/>
        <v>13857</v>
      </c>
      <c r="AL27" s="23">
        <f t="shared" si="8"/>
        <v>13857</v>
      </c>
      <c r="AM27" s="23">
        <f t="shared" si="8"/>
        <v>13857</v>
      </c>
      <c r="AN27" s="23">
        <f t="shared" si="8"/>
        <v>13857</v>
      </c>
      <c r="AO27" s="23">
        <f t="shared" si="8"/>
        <v>13857</v>
      </c>
      <c r="AP27" s="23">
        <f t="shared" si="8"/>
        <v>13857</v>
      </c>
      <c r="AQ27" s="23">
        <f t="shared" si="8"/>
        <v>13857</v>
      </c>
      <c r="AR27" s="23">
        <f t="shared" si="8"/>
        <v>13857</v>
      </c>
      <c r="AS27" s="23">
        <f t="shared" si="8"/>
        <v>13857</v>
      </c>
      <c r="AT27" s="23">
        <f t="shared" si="8"/>
        <v>13857</v>
      </c>
      <c r="AU27" s="23">
        <f t="shared" si="8"/>
        <v>13857</v>
      </c>
      <c r="AV27" s="23">
        <f t="shared" si="8"/>
        <v>13857</v>
      </c>
      <c r="AW27" s="23">
        <f t="shared" si="8"/>
        <v>13857</v>
      </c>
      <c r="AX27" s="23">
        <f t="shared" si="8"/>
        <v>13857</v>
      </c>
      <c r="AY27" s="23">
        <f t="shared" si="8"/>
        <v>13857</v>
      </c>
      <c r="AZ27" s="23">
        <f t="shared" si="8"/>
        <v>13857</v>
      </c>
      <c r="BA27" s="23">
        <f t="shared" si="8"/>
        <v>13857</v>
      </c>
      <c r="BB27" s="23">
        <f t="shared" si="8"/>
        <v>13857</v>
      </c>
      <c r="BC27" s="23">
        <f t="shared" si="8"/>
        <v>13857</v>
      </c>
      <c r="BD27" s="23">
        <f t="shared" si="8"/>
        <v>13857</v>
      </c>
      <c r="BE27" s="23">
        <f t="shared" si="8"/>
        <v>13857</v>
      </c>
      <c r="BF27" s="23">
        <f t="shared" si="8"/>
        <v>13857</v>
      </c>
      <c r="BG27" s="23">
        <f t="shared" si="8"/>
        <v>13857</v>
      </c>
      <c r="BH27" s="23">
        <f t="shared" si="8"/>
        <v>13857</v>
      </c>
      <c r="BI27" s="23">
        <f t="shared" si="8"/>
        <v>13857</v>
      </c>
      <c r="BJ27" s="23">
        <f t="shared" si="8"/>
        <v>13857</v>
      </c>
      <c r="BK27" s="23">
        <f t="shared" si="8"/>
        <v>13857</v>
      </c>
      <c r="BL27" s="23">
        <f t="shared" si="8"/>
        <v>13857</v>
      </c>
      <c r="BM27" s="23">
        <f t="shared" si="8"/>
        <v>13857</v>
      </c>
    </row>
    <row r="28" spans="1:71" s="23" customFormat="1" x14ac:dyDescent="0.35">
      <c r="A28" s="129"/>
      <c r="B28" s="23" t="s">
        <v>108</v>
      </c>
      <c r="C28" s="103">
        <f>SUM(E28:BM28)</f>
        <v>0</v>
      </c>
      <c r="E28" s="23">
        <f>IF(E17&gt;=E16,E22*(E17-E16),0)</f>
        <v>0</v>
      </c>
      <c r="F28" s="23">
        <f t="shared" ref="F28:BM28" si="9">IF(F17&gt;=F16,F22*(F17-F16),0)</f>
        <v>0</v>
      </c>
      <c r="G28" s="23">
        <f t="shared" si="9"/>
        <v>0</v>
      </c>
      <c r="H28" s="23">
        <f t="shared" si="9"/>
        <v>0</v>
      </c>
      <c r="I28" s="23">
        <f t="shared" si="9"/>
        <v>0</v>
      </c>
      <c r="J28" s="23">
        <f t="shared" si="9"/>
        <v>0</v>
      </c>
      <c r="K28" s="23">
        <f t="shared" si="9"/>
        <v>0</v>
      </c>
      <c r="L28" s="23">
        <f t="shared" si="9"/>
        <v>0</v>
      </c>
      <c r="M28" s="23">
        <f t="shared" si="9"/>
        <v>0</v>
      </c>
      <c r="N28" s="23">
        <f t="shared" si="9"/>
        <v>0</v>
      </c>
      <c r="O28" s="23">
        <f t="shared" si="9"/>
        <v>0</v>
      </c>
      <c r="P28" s="23">
        <f t="shared" si="9"/>
        <v>0</v>
      </c>
      <c r="Q28" s="23">
        <f t="shared" si="9"/>
        <v>0</v>
      </c>
      <c r="R28" s="23">
        <f t="shared" si="9"/>
        <v>0</v>
      </c>
      <c r="S28" s="23">
        <f t="shared" si="9"/>
        <v>0</v>
      </c>
      <c r="T28" s="23">
        <f t="shared" si="9"/>
        <v>0</v>
      </c>
      <c r="U28" s="23">
        <f t="shared" si="9"/>
        <v>0</v>
      </c>
      <c r="V28" s="23">
        <f t="shared" si="9"/>
        <v>0</v>
      </c>
      <c r="W28" s="23">
        <f t="shared" si="9"/>
        <v>0</v>
      </c>
      <c r="X28" s="23">
        <f t="shared" si="9"/>
        <v>0</v>
      </c>
      <c r="Y28" s="23">
        <f t="shared" si="9"/>
        <v>0</v>
      </c>
      <c r="Z28" s="23">
        <f t="shared" si="9"/>
        <v>0</v>
      </c>
      <c r="AA28" s="23">
        <f t="shared" si="9"/>
        <v>0</v>
      </c>
      <c r="AB28" s="23">
        <f t="shared" si="9"/>
        <v>0</v>
      </c>
      <c r="AC28" s="23">
        <f t="shared" si="9"/>
        <v>0</v>
      </c>
      <c r="AD28" s="23">
        <f t="shared" si="9"/>
        <v>0</v>
      </c>
      <c r="AE28" s="23">
        <f t="shared" si="9"/>
        <v>0</v>
      </c>
      <c r="AF28" s="23">
        <f t="shared" si="9"/>
        <v>0</v>
      </c>
      <c r="AG28" s="23">
        <f t="shared" si="9"/>
        <v>0</v>
      </c>
      <c r="AH28" s="23">
        <f t="shared" si="9"/>
        <v>0</v>
      </c>
      <c r="AI28" s="23">
        <f t="shared" si="9"/>
        <v>0</v>
      </c>
      <c r="AJ28" s="23">
        <f t="shared" si="9"/>
        <v>0</v>
      </c>
      <c r="AK28" s="23">
        <f t="shared" si="9"/>
        <v>0</v>
      </c>
      <c r="AL28" s="23">
        <f t="shared" si="9"/>
        <v>0</v>
      </c>
      <c r="AM28" s="23">
        <f t="shared" si="9"/>
        <v>0</v>
      </c>
      <c r="AN28" s="23">
        <f t="shared" si="9"/>
        <v>0</v>
      </c>
      <c r="AO28" s="23">
        <f t="shared" si="9"/>
        <v>0</v>
      </c>
      <c r="AP28" s="23">
        <f t="shared" si="9"/>
        <v>0</v>
      </c>
      <c r="AQ28" s="23">
        <f t="shared" si="9"/>
        <v>0</v>
      </c>
      <c r="AR28" s="23">
        <f t="shared" si="9"/>
        <v>0</v>
      </c>
      <c r="AS28" s="23">
        <f t="shared" si="9"/>
        <v>0</v>
      </c>
      <c r="AT28" s="23">
        <f t="shared" si="9"/>
        <v>0</v>
      </c>
      <c r="AU28" s="23">
        <f t="shared" si="9"/>
        <v>0</v>
      </c>
      <c r="AV28" s="23">
        <f t="shared" si="9"/>
        <v>0</v>
      </c>
      <c r="AW28" s="23">
        <f t="shared" si="9"/>
        <v>0</v>
      </c>
      <c r="AX28" s="23">
        <f t="shared" si="9"/>
        <v>0</v>
      </c>
      <c r="AY28" s="23">
        <f t="shared" si="9"/>
        <v>0</v>
      </c>
      <c r="AZ28" s="23">
        <f t="shared" si="9"/>
        <v>0</v>
      </c>
      <c r="BA28" s="23">
        <f t="shared" si="9"/>
        <v>0</v>
      </c>
      <c r="BB28" s="23">
        <f t="shared" si="9"/>
        <v>0</v>
      </c>
      <c r="BC28" s="23">
        <f t="shared" si="9"/>
        <v>0</v>
      </c>
      <c r="BD28" s="23">
        <f t="shared" si="9"/>
        <v>0</v>
      </c>
      <c r="BE28" s="23">
        <f t="shared" si="9"/>
        <v>0</v>
      </c>
      <c r="BF28" s="23">
        <f t="shared" si="9"/>
        <v>0</v>
      </c>
      <c r="BG28" s="23">
        <f t="shared" si="9"/>
        <v>0</v>
      </c>
      <c r="BH28" s="23">
        <f t="shared" si="9"/>
        <v>0</v>
      </c>
      <c r="BI28" s="23">
        <f t="shared" si="9"/>
        <v>0</v>
      </c>
      <c r="BJ28" s="23">
        <f t="shared" si="9"/>
        <v>0</v>
      </c>
      <c r="BK28" s="23">
        <f t="shared" si="9"/>
        <v>0</v>
      </c>
      <c r="BL28" s="23">
        <f t="shared" si="9"/>
        <v>0</v>
      </c>
      <c r="BM28" s="23">
        <f t="shared" si="9"/>
        <v>0</v>
      </c>
    </row>
    <row r="29" spans="1:71" s="23" customFormat="1" x14ac:dyDescent="0.35">
      <c r="A29" s="129"/>
      <c r="B29" s="23" t="s">
        <v>109</v>
      </c>
      <c r="C29" s="103">
        <f>SUM(E29:BM29)</f>
        <v>0</v>
      </c>
      <c r="E29" s="23">
        <f>IF((E17-E16)&gt;$M$4,(E17-E16-$M$4)*E21,0)</f>
        <v>0</v>
      </c>
      <c r="F29" s="23">
        <f t="shared" ref="F29:BM29" si="10">IF((F17-F16)&gt;$M$4,(F17-F16-$M$4)*F21,0)</f>
        <v>0</v>
      </c>
      <c r="G29" s="23">
        <f>IF((G17-G16)&gt;$M$4,(G17-G16-$M$4)*G21,0)</f>
        <v>0</v>
      </c>
      <c r="H29" s="23">
        <f t="shared" si="10"/>
        <v>0</v>
      </c>
      <c r="I29" s="23">
        <f t="shared" si="10"/>
        <v>0</v>
      </c>
      <c r="J29" s="23">
        <f t="shared" si="10"/>
        <v>0</v>
      </c>
      <c r="K29" s="23">
        <f t="shared" si="10"/>
        <v>0</v>
      </c>
      <c r="L29" s="23">
        <f t="shared" si="10"/>
        <v>0</v>
      </c>
      <c r="M29" s="23">
        <f t="shared" si="10"/>
        <v>0</v>
      </c>
      <c r="N29" s="23">
        <f t="shared" si="10"/>
        <v>0</v>
      </c>
      <c r="O29" s="23">
        <f t="shared" si="10"/>
        <v>0</v>
      </c>
      <c r="P29" s="23">
        <f t="shared" si="10"/>
        <v>0</v>
      </c>
      <c r="Q29" s="23">
        <f t="shared" si="10"/>
        <v>0</v>
      </c>
      <c r="R29" s="23">
        <f t="shared" si="10"/>
        <v>0</v>
      </c>
      <c r="S29" s="23">
        <f t="shared" si="10"/>
        <v>0</v>
      </c>
      <c r="T29" s="23">
        <f t="shared" si="10"/>
        <v>0</v>
      </c>
      <c r="U29" s="23">
        <f t="shared" si="10"/>
        <v>0</v>
      </c>
      <c r="V29" s="23">
        <f t="shared" si="10"/>
        <v>0</v>
      </c>
      <c r="W29" s="23">
        <f t="shared" si="10"/>
        <v>0</v>
      </c>
      <c r="X29" s="23">
        <f t="shared" si="10"/>
        <v>0</v>
      </c>
      <c r="Y29" s="23">
        <f t="shared" si="10"/>
        <v>0</v>
      </c>
      <c r="Z29" s="23">
        <f t="shared" si="10"/>
        <v>0</v>
      </c>
      <c r="AA29" s="23">
        <f t="shared" si="10"/>
        <v>0</v>
      </c>
      <c r="AB29" s="23">
        <f t="shared" si="10"/>
        <v>0</v>
      </c>
      <c r="AC29" s="23">
        <f t="shared" si="10"/>
        <v>0</v>
      </c>
      <c r="AD29" s="23">
        <f t="shared" si="10"/>
        <v>0</v>
      </c>
      <c r="AE29" s="23">
        <f t="shared" si="10"/>
        <v>0</v>
      </c>
      <c r="AF29" s="23">
        <f t="shared" si="10"/>
        <v>0</v>
      </c>
      <c r="AG29" s="23">
        <f t="shared" si="10"/>
        <v>0</v>
      </c>
      <c r="AH29" s="23">
        <f t="shared" si="10"/>
        <v>0</v>
      </c>
      <c r="AI29" s="23">
        <f t="shared" si="10"/>
        <v>0</v>
      </c>
      <c r="AJ29" s="23">
        <f t="shared" si="10"/>
        <v>0</v>
      </c>
      <c r="AK29" s="23">
        <f t="shared" si="10"/>
        <v>0</v>
      </c>
      <c r="AL29" s="23">
        <f t="shared" si="10"/>
        <v>0</v>
      </c>
      <c r="AM29" s="23">
        <f t="shared" si="10"/>
        <v>0</v>
      </c>
      <c r="AN29" s="23">
        <f t="shared" si="10"/>
        <v>0</v>
      </c>
      <c r="AO29" s="23">
        <f t="shared" si="10"/>
        <v>0</v>
      </c>
      <c r="AP29" s="23">
        <f t="shared" si="10"/>
        <v>0</v>
      </c>
      <c r="AQ29" s="23">
        <f t="shared" si="10"/>
        <v>0</v>
      </c>
      <c r="AR29" s="23">
        <f t="shared" si="10"/>
        <v>0</v>
      </c>
      <c r="AS29" s="23">
        <f t="shared" si="10"/>
        <v>0</v>
      </c>
      <c r="AT29" s="23">
        <f t="shared" si="10"/>
        <v>0</v>
      </c>
      <c r="AU29" s="23">
        <f t="shared" si="10"/>
        <v>0</v>
      </c>
      <c r="AV29" s="23">
        <f t="shared" si="10"/>
        <v>0</v>
      </c>
      <c r="AW29" s="23">
        <f t="shared" si="10"/>
        <v>0</v>
      </c>
      <c r="AX29" s="23">
        <f t="shared" si="10"/>
        <v>0</v>
      </c>
      <c r="AY29" s="23">
        <f t="shared" si="10"/>
        <v>0</v>
      </c>
      <c r="AZ29" s="23">
        <f t="shared" si="10"/>
        <v>0</v>
      </c>
      <c r="BA29" s="23">
        <f t="shared" si="10"/>
        <v>0</v>
      </c>
      <c r="BB29" s="23">
        <f t="shared" si="10"/>
        <v>0</v>
      </c>
      <c r="BC29" s="23">
        <f t="shared" si="10"/>
        <v>0</v>
      </c>
      <c r="BD29" s="23">
        <f t="shared" si="10"/>
        <v>0</v>
      </c>
      <c r="BE29" s="23">
        <f t="shared" si="10"/>
        <v>0</v>
      </c>
      <c r="BF29" s="23">
        <f t="shared" si="10"/>
        <v>0</v>
      </c>
      <c r="BG29" s="23">
        <f t="shared" si="10"/>
        <v>0</v>
      </c>
      <c r="BH29" s="23">
        <f t="shared" si="10"/>
        <v>0</v>
      </c>
      <c r="BI29" s="23">
        <f t="shared" si="10"/>
        <v>0</v>
      </c>
      <c r="BJ29" s="23">
        <f t="shared" si="10"/>
        <v>0</v>
      </c>
      <c r="BK29" s="23">
        <f t="shared" si="10"/>
        <v>0</v>
      </c>
      <c r="BL29" s="23">
        <f t="shared" si="10"/>
        <v>0</v>
      </c>
      <c r="BM29" s="23">
        <f t="shared" si="10"/>
        <v>0</v>
      </c>
    </row>
    <row r="30" spans="1:71" x14ac:dyDescent="0.35">
      <c r="C30" s="109"/>
    </row>
    <row r="31" spans="1:71" s="23" customFormat="1" x14ac:dyDescent="0.35">
      <c r="A31" s="129"/>
      <c r="B31" s="23" t="s">
        <v>110</v>
      </c>
      <c r="C31" s="103"/>
    </row>
    <row r="32" spans="1:71" s="23" customFormat="1" x14ac:dyDescent="0.35">
      <c r="A32" s="129"/>
      <c r="B32" s="23" t="s">
        <v>25</v>
      </c>
      <c r="C32" s="107">
        <f>SUM(E32:BM32)</f>
        <v>1953.6042024000019</v>
      </c>
      <c r="E32" s="10">
        <f>E17*0.23112</f>
        <v>32.026298399999995</v>
      </c>
      <c r="F32" s="10">
        <f t="shared" ref="F32:BM32" si="11">F17*0.23112</f>
        <v>32.026298399999995</v>
      </c>
      <c r="G32" s="10">
        <f t="shared" si="11"/>
        <v>32.026298399999995</v>
      </c>
      <c r="H32" s="10">
        <f t="shared" si="11"/>
        <v>32.026298399999995</v>
      </c>
      <c r="I32" s="10">
        <f t="shared" si="11"/>
        <v>32.026298399999995</v>
      </c>
      <c r="J32" s="10">
        <f t="shared" si="11"/>
        <v>32.026298399999995</v>
      </c>
      <c r="K32" s="10">
        <f t="shared" si="11"/>
        <v>32.026298399999995</v>
      </c>
      <c r="L32" s="10">
        <f t="shared" si="11"/>
        <v>32.026298399999995</v>
      </c>
      <c r="M32" s="10">
        <f t="shared" si="11"/>
        <v>32.026298399999995</v>
      </c>
      <c r="N32" s="10">
        <f t="shared" si="11"/>
        <v>32.026298399999995</v>
      </c>
      <c r="O32" s="10">
        <f t="shared" si="11"/>
        <v>32.026298399999995</v>
      </c>
      <c r="P32" s="10">
        <f t="shared" si="11"/>
        <v>32.026298399999995</v>
      </c>
      <c r="Q32" s="10">
        <f t="shared" si="11"/>
        <v>32.026298399999995</v>
      </c>
      <c r="R32" s="10">
        <f t="shared" si="11"/>
        <v>32.026298399999995</v>
      </c>
      <c r="S32" s="10">
        <f t="shared" si="11"/>
        <v>32.026298399999995</v>
      </c>
      <c r="T32" s="10">
        <f t="shared" si="11"/>
        <v>32.026298399999995</v>
      </c>
      <c r="U32" s="10">
        <f t="shared" si="11"/>
        <v>32.026298399999995</v>
      </c>
      <c r="V32" s="10">
        <f t="shared" si="11"/>
        <v>32.026298399999995</v>
      </c>
      <c r="W32" s="10">
        <f t="shared" si="11"/>
        <v>32.026298399999995</v>
      </c>
      <c r="X32" s="10">
        <f t="shared" si="11"/>
        <v>32.026298399999995</v>
      </c>
      <c r="Y32" s="10">
        <f t="shared" si="11"/>
        <v>32.026298399999995</v>
      </c>
      <c r="Z32" s="10">
        <f t="shared" si="11"/>
        <v>32.026298399999995</v>
      </c>
      <c r="AA32" s="10">
        <f t="shared" si="11"/>
        <v>32.026298399999995</v>
      </c>
      <c r="AB32" s="10">
        <f t="shared" si="11"/>
        <v>32.026298399999995</v>
      </c>
      <c r="AC32" s="10">
        <f t="shared" si="11"/>
        <v>32.026298399999995</v>
      </c>
      <c r="AD32" s="10">
        <f t="shared" si="11"/>
        <v>32.026298399999995</v>
      </c>
      <c r="AE32" s="10">
        <f t="shared" si="11"/>
        <v>32.026298399999995</v>
      </c>
      <c r="AF32" s="10">
        <f t="shared" si="11"/>
        <v>32.026298399999995</v>
      </c>
      <c r="AG32" s="10">
        <f t="shared" si="11"/>
        <v>32.026298399999995</v>
      </c>
      <c r="AH32" s="10">
        <f t="shared" si="11"/>
        <v>32.026298399999995</v>
      </c>
      <c r="AI32" s="10">
        <f t="shared" si="11"/>
        <v>32.026298399999995</v>
      </c>
      <c r="AJ32" s="10">
        <f t="shared" si="11"/>
        <v>32.026298399999995</v>
      </c>
      <c r="AK32" s="10">
        <f t="shared" si="11"/>
        <v>32.026298399999995</v>
      </c>
      <c r="AL32" s="10">
        <f t="shared" si="11"/>
        <v>32.026298399999995</v>
      </c>
      <c r="AM32" s="10">
        <f t="shared" si="11"/>
        <v>32.026298399999995</v>
      </c>
      <c r="AN32" s="10">
        <f t="shared" si="11"/>
        <v>32.026298399999995</v>
      </c>
      <c r="AO32" s="10">
        <f t="shared" si="11"/>
        <v>32.026298399999995</v>
      </c>
      <c r="AP32" s="10">
        <f t="shared" si="11"/>
        <v>32.026298399999995</v>
      </c>
      <c r="AQ32" s="10">
        <f t="shared" si="11"/>
        <v>32.026298399999995</v>
      </c>
      <c r="AR32" s="10">
        <f t="shared" si="11"/>
        <v>32.026298399999995</v>
      </c>
      <c r="AS32" s="10">
        <f t="shared" si="11"/>
        <v>32.026298399999995</v>
      </c>
      <c r="AT32" s="10">
        <f t="shared" si="11"/>
        <v>32.026298399999995</v>
      </c>
      <c r="AU32" s="10">
        <f t="shared" si="11"/>
        <v>32.026298399999995</v>
      </c>
      <c r="AV32" s="10">
        <f t="shared" si="11"/>
        <v>32.026298399999995</v>
      </c>
      <c r="AW32" s="10">
        <f t="shared" si="11"/>
        <v>32.026298399999995</v>
      </c>
      <c r="AX32" s="10">
        <f t="shared" si="11"/>
        <v>32.026298399999995</v>
      </c>
      <c r="AY32" s="10">
        <f t="shared" si="11"/>
        <v>32.026298399999995</v>
      </c>
      <c r="AZ32" s="10">
        <f t="shared" si="11"/>
        <v>32.026298399999995</v>
      </c>
      <c r="BA32" s="10">
        <f t="shared" si="11"/>
        <v>32.026298399999995</v>
      </c>
      <c r="BB32" s="10">
        <f t="shared" si="11"/>
        <v>32.026298399999995</v>
      </c>
      <c r="BC32" s="10">
        <f t="shared" si="11"/>
        <v>32.026298399999995</v>
      </c>
      <c r="BD32" s="10">
        <f t="shared" si="11"/>
        <v>32.026298399999995</v>
      </c>
      <c r="BE32" s="10">
        <f t="shared" si="11"/>
        <v>32.026298399999995</v>
      </c>
      <c r="BF32" s="10">
        <f t="shared" si="11"/>
        <v>32.026298399999995</v>
      </c>
      <c r="BG32" s="10">
        <f t="shared" si="11"/>
        <v>32.026298399999995</v>
      </c>
      <c r="BH32" s="10">
        <f t="shared" si="11"/>
        <v>32.026298399999995</v>
      </c>
      <c r="BI32" s="10">
        <f t="shared" si="11"/>
        <v>32.026298399999995</v>
      </c>
      <c r="BJ32" s="10">
        <f t="shared" si="11"/>
        <v>32.026298399999995</v>
      </c>
      <c r="BK32" s="10">
        <f t="shared" si="11"/>
        <v>32.026298399999995</v>
      </c>
      <c r="BL32" s="10">
        <f t="shared" si="11"/>
        <v>32.026298399999995</v>
      </c>
      <c r="BM32" s="10">
        <f t="shared" si="11"/>
        <v>32.026298399999995</v>
      </c>
    </row>
    <row r="33" spans="1:71" s="23" customFormat="1" x14ac:dyDescent="0.35">
      <c r="A33" s="129"/>
      <c r="B33" s="23" t="s">
        <v>111</v>
      </c>
      <c r="C33" s="114"/>
      <c r="E33" s="5" t="e" cm="1">
        <f t="array" ref="E33">(#REF!*E31(#REF!*1000)+(#REF!*1000)*#REF!)/1000</f>
        <v>#REF!</v>
      </c>
      <c r="F33" s="5" t="e">
        <f>(#REF!*(#REF!*1000)+(#REF!*1000)*#REF!)/1000</f>
        <v>#REF!</v>
      </c>
      <c r="G33" s="5" t="e">
        <f>(#REF!*(#REF!*1000)+(#REF!*1000)*#REF!)/1000</f>
        <v>#REF!</v>
      </c>
      <c r="H33" s="5" t="e">
        <f>(#REF!*(#REF!*1000)+(#REF!*1000)*#REF!)/1000</f>
        <v>#REF!</v>
      </c>
      <c r="I33" s="5" t="e">
        <f>(#REF!*(#REF!*1000)+(#REF!*1000)*#REF!)/1000</f>
        <v>#REF!</v>
      </c>
      <c r="J33" s="5" t="e">
        <f>(#REF!*(#REF!*1000)+(#REF!*1000)*#REF!)/1000</f>
        <v>#REF!</v>
      </c>
      <c r="K33" s="5" t="e">
        <f>(#REF!*(#REF!*1000)+(#REF!*1000)*#REF!)/1000</f>
        <v>#REF!</v>
      </c>
      <c r="L33" s="5" t="e">
        <f>(#REF!*(#REF!*1000)+(#REF!*1000)*#REF!)/1000</f>
        <v>#REF!</v>
      </c>
      <c r="M33" s="5" t="e">
        <f>(#REF!*(#REF!*1000)+(#REF!*1000)*#REF!)/1000</f>
        <v>#REF!</v>
      </c>
      <c r="N33" s="5" t="e">
        <f>(#REF!*(#REF!*1000)+(#REF!*1000)*#REF!)/1000</f>
        <v>#REF!</v>
      </c>
      <c r="O33" s="5" t="e">
        <f>(#REF!*(#REF!*1000)+(#REF!*1000)*#REF!)/1000</f>
        <v>#REF!</v>
      </c>
      <c r="P33" s="5" t="e">
        <f>(#REF!*(#REF!*1000)+(#REF!*1000)*#REF!)/1000</f>
        <v>#REF!</v>
      </c>
      <c r="Q33" s="5" t="e">
        <f>(#REF!*(#REF!*1000)+(#REF!*1000)*#REF!)/1000</f>
        <v>#REF!</v>
      </c>
      <c r="R33" s="5" t="e">
        <f>(#REF!*(#REF!*1000)+(#REF!*1000)*#REF!)/1000</f>
        <v>#REF!</v>
      </c>
      <c r="S33" s="5" t="e">
        <f>(#REF!*(#REF!*1000)+(#REF!*1000)*#REF!)/1000</f>
        <v>#REF!</v>
      </c>
      <c r="T33" s="5" t="e">
        <f>(#REF!*(#REF!*1000)+(#REF!*1000)*#REF!)/1000</f>
        <v>#REF!</v>
      </c>
      <c r="U33" s="5" t="e">
        <f>(#REF!*(#REF!*1000)+(#REF!*1000)*#REF!)/1000</f>
        <v>#REF!</v>
      </c>
      <c r="V33" s="5" t="e">
        <f>(#REF!*(#REF!*1000)+(#REF!*1000)*#REF!)/1000</f>
        <v>#REF!</v>
      </c>
      <c r="W33" s="5" t="e">
        <f>(#REF!*(#REF!*1000)+(#REF!*1000)*#REF!)/1000</f>
        <v>#REF!</v>
      </c>
      <c r="X33" s="5" t="e">
        <f>(#REF!*(#REF!*1000)+(#REF!*1000)*#REF!)/1000</f>
        <v>#REF!</v>
      </c>
      <c r="Y33" s="5" t="e">
        <f>(#REF!*(#REF!*1000)+(#REF!*1000)*#REF!)/1000</f>
        <v>#REF!</v>
      </c>
      <c r="Z33" s="5" t="e">
        <f>(#REF!*(#REF!*1000)+(#REF!*1000)*#REF!)/1000</f>
        <v>#REF!</v>
      </c>
      <c r="AA33" s="5" t="e">
        <f>(#REF!*(#REF!*1000)+(#REF!*1000)*#REF!)/1000</f>
        <v>#REF!</v>
      </c>
      <c r="AB33" s="5" t="e">
        <f>(#REF!*(#REF!*1000)+(#REF!*1000)*#REF!)/1000</f>
        <v>#REF!</v>
      </c>
      <c r="AC33" s="5" t="e">
        <f>(#REF!*(#REF!*1000)+(#REF!*1000)*#REF!)/1000</f>
        <v>#REF!</v>
      </c>
      <c r="AD33" s="5" t="e">
        <f>(#REF!*(#REF!*1000)+(#REF!*1000)*#REF!)/1000</f>
        <v>#REF!</v>
      </c>
      <c r="AE33" s="5" t="e">
        <f>(#REF!*(#REF!*1000)+(#REF!*1000)*#REF!)/1000</f>
        <v>#REF!</v>
      </c>
      <c r="AF33" s="5" t="e">
        <f>(#REF!*(#REF!*1000)+(#REF!*1000)*#REF!)/1000</f>
        <v>#REF!</v>
      </c>
      <c r="AG33" s="5" t="e">
        <f>(#REF!*(#REF!*1000)+(#REF!*1000)*#REF!)/1000</f>
        <v>#REF!</v>
      </c>
      <c r="AH33" s="5" t="e">
        <f>(#REF!*(#REF!*1000)+(#REF!*1000)*#REF!)/1000</f>
        <v>#REF!</v>
      </c>
      <c r="AI33" s="5" t="e">
        <f>(#REF!*(#REF!*1000)+(#REF!*1000)*#REF!)/1000</f>
        <v>#REF!</v>
      </c>
      <c r="AJ33" s="5" t="e">
        <f>(#REF!*(#REF!*1000)+(#REF!*1000)*#REF!)/1000</f>
        <v>#REF!</v>
      </c>
      <c r="AK33" s="5" t="e">
        <f>(#REF!*(#REF!*1000)+(#REF!*1000)*#REF!)/1000</f>
        <v>#REF!</v>
      </c>
      <c r="AL33" s="5" t="e">
        <f>(#REF!*(#REF!*1000)+(#REF!*1000)*#REF!)/1000</f>
        <v>#REF!</v>
      </c>
      <c r="AM33" s="5" t="e">
        <f>(#REF!*(#REF!*1000)+(#REF!*1000)*#REF!)/1000</f>
        <v>#REF!</v>
      </c>
      <c r="AN33" s="5" t="e">
        <f>(#REF!*(#REF!*1000)+(#REF!*1000)*#REF!)/1000</f>
        <v>#REF!</v>
      </c>
      <c r="AO33" s="5" t="e">
        <f>(#REF!*(#REF!*1000)+(#REF!*1000)*#REF!)/1000</f>
        <v>#REF!</v>
      </c>
      <c r="AP33" s="5" t="e">
        <f>(#REF!*(#REF!*1000)+(#REF!*1000)*#REF!)/1000</f>
        <v>#REF!</v>
      </c>
      <c r="AQ33" s="5" t="e">
        <f>(#REF!*(#REF!*1000)+(#REF!*1000)*#REF!)/1000</f>
        <v>#REF!</v>
      </c>
      <c r="AR33" s="5" t="e">
        <f>(#REF!*(#REF!*1000)+(#REF!*1000)*#REF!)/1000</f>
        <v>#REF!</v>
      </c>
      <c r="AS33" s="5" t="e">
        <f>(#REF!*(#REF!*1000)+(#REF!*1000)*#REF!)/1000</f>
        <v>#REF!</v>
      </c>
      <c r="AT33" s="5" t="e">
        <f>(#REF!*(#REF!*1000)+(#REF!*1000)*#REF!)/1000</f>
        <v>#REF!</v>
      </c>
      <c r="AU33" s="5" t="e">
        <f>(#REF!*(#REF!*1000)+(#REF!*1000)*#REF!)/1000</f>
        <v>#REF!</v>
      </c>
      <c r="AV33" s="5" t="e">
        <f>(#REF!*(#REF!*1000)+(#REF!*1000)*#REF!)/1000</f>
        <v>#REF!</v>
      </c>
      <c r="AW33" s="5" t="e">
        <f>(#REF!*(#REF!*1000)+(#REF!*1000)*#REF!)/1000</f>
        <v>#REF!</v>
      </c>
      <c r="AX33" s="5" t="e">
        <f>(#REF!*(#REF!*1000)+(#REF!*1000)*#REF!)/1000</f>
        <v>#REF!</v>
      </c>
      <c r="AY33" s="5" t="e">
        <f>(#REF!*(#REF!*1000)+(#REF!*1000)*#REF!)/1000</f>
        <v>#REF!</v>
      </c>
      <c r="AZ33" s="5" t="e">
        <f>(#REF!*(#REF!*1000)+(#REF!*1000)*#REF!)/1000</f>
        <v>#REF!</v>
      </c>
      <c r="BA33" s="5" t="e">
        <f>(#REF!*(#REF!*1000)+(#REF!*1000)*#REF!)/1000</f>
        <v>#REF!</v>
      </c>
      <c r="BB33" s="5" t="e">
        <f>(#REF!*(#REF!*1000)+(#REF!*1000)*#REF!)/1000</f>
        <v>#REF!</v>
      </c>
      <c r="BC33" s="5" t="e">
        <f>(#REF!*(#REF!*1000)+(#REF!*1000)*#REF!)/1000</f>
        <v>#REF!</v>
      </c>
      <c r="BD33" s="5" t="e">
        <f>(#REF!*(#REF!*1000)+(#REF!*1000)*#REF!)/1000</f>
        <v>#REF!</v>
      </c>
      <c r="BE33" s="5" t="e">
        <f>(#REF!*(#REF!*1000)+(#REF!*1000)*#REF!)/1000</f>
        <v>#REF!</v>
      </c>
      <c r="BF33" s="5" t="e">
        <f>(#REF!*(#REF!*1000)+(#REF!*1000)*#REF!)/1000</f>
        <v>#REF!</v>
      </c>
      <c r="BG33" s="5" t="e">
        <f>(#REF!*(#REF!*1000)+(#REF!*1000)*#REF!)/1000</f>
        <v>#REF!</v>
      </c>
      <c r="BH33" s="5" t="e">
        <f>(#REF!*(#REF!*1000)+(#REF!*1000)*#REF!)/1000</f>
        <v>#REF!</v>
      </c>
      <c r="BI33" s="5" t="e">
        <f>(#REF!*(#REF!*1000)+(#REF!*1000)*#REF!)/1000</f>
        <v>#REF!</v>
      </c>
      <c r="BJ33" s="5" t="e">
        <f>(#REF!*(#REF!*1000)+(#REF!*1000)*#REF!)/1000</f>
        <v>#REF!</v>
      </c>
      <c r="BK33" s="5" t="e">
        <f>(#REF!*(#REF!*1000)+(#REF!*1000)*#REF!)/1000</f>
        <v>#REF!</v>
      </c>
      <c r="BL33" s="5" t="e">
        <f>(#REF!*(#REF!*1000)+(#REF!*1000)*#REF!)/1000</f>
        <v>#REF!</v>
      </c>
      <c r="BM33" s="5" t="e">
        <f>(#REF!*(#REF!*1000)+(#REF!*1000)*#REF!)/1000</f>
        <v>#REF!</v>
      </c>
    </row>
    <row r="34" spans="1:71" s="5" customFormat="1" x14ac:dyDescent="0.35">
      <c r="A34" s="113"/>
      <c r="B34" s="22" t="s">
        <v>93</v>
      </c>
      <c r="C34" s="110"/>
      <c r="D34" s="34"/>
      <c r="E34" s="22"/>
      <c r="F34" s="23" t="e">
        <f>+#REF!+#REF!</f>
        <v>#REF!</v>
      </c>
      <c r="G34" s="23" t="e">
        <f>IF(G7&gt;0,#REF!+ F34, 0)</f>
        <v>#REF!</v>
      </c>
      <c r="H34" s="23" t="e">
        <f>IF(H7&gt;0,#REF!+ G34, 0)</f>
        <v>#REF!</v>
      </c>
      <c r="I34" s="23" t="e">
        <f>IF(I7&gt;0,#REF!+ H34, 0)</f>
        <v>#REF!</v>
      </c>
      <c r="J34" s="23" t="e">
        <f>IF(J7&gt;0,#REF!+ I34, 0)</f>
        <v>#REF!</v>
      </c>
      <c r="K34" s="23" t="e">
        <f>IF(K7&gt;0,#REF!+ J34, 0)</f>
        <v>#REF!</v>
      </c>
      <c r="L34" s="23" t="e">
        <f>IF(L7&gt;0,#REF!+ K34, 0)</f>
        <v>#REF!</v>
      </c>
      <c r="M34" s="23" t="e">
        <f>IF(M7&gt;0,#REF!+ L34, 0)</f>
        <v>#REF!</v>
      </c>
      <c r="N34" s="23" t="e">
        <f>IF(N7&gt;0,#REF!+ M34, 0)</f>
        <v>#REF!</v>
      </c>
      <c r="O34" s="23" t="e">
        <f>IF(O7&gt;0,#REF!+ N34, 0)</f>
        <v>#REF!</v>
      </c>
      <c r="P34" s="23" t="e">
        <f>IF(P7&gt;0,#REF!+ O34, 0)</f>
        <v>#REF!</v>
      </c>
      <c r="Q34" s="23" t="e">
        <f>IF(Q7&gt;0,#REF!+ P34, 0)</f>
        <v>#REF!</v>
      </c>
      <c r="R34" s="23" t="e">
        <f>IF(R7&gt;0,#REF!+ Q34, 0)</f>
        <v>#REF!</v>
      </c>
      <c r="S34" s="23" t="e">
        <f>IF(S7&gt;0,#REF!+ R34, 0)</f>
        <v>#REF!</v>
      </c>
      <c r="T34" s="23" t="e">
        <f>IF(T7&gt;0,#REF!+ S34, 0)</f>
        <v>#REF!</v>
      </c>
      <c r="U34" s="23" t="e">
        <f>IF(U7&gt;0,#REF!+ T34, 0)</f>
        <v>#REF!</v>
      </c>
      <c r="V34" s="23" t="e">
        <f>IF(V7&gt;0,#REF!+ U34, 0)</f>
        <v>#REF!</v>
      </c>
      <c r="W34" s="23" t="e">
        <f>IF(W7&gt;0,#REF!+ V34, 0)</f>
        <v>#REF!</v>
      </c>
      <c r="X34" s="23" t="e">
        <f>IF(X7&gt;0,#REF!+ W34, 0)</f>
        <v>#REF!</v>
      </c>
      <c r="Y34" s="23" t="e">
        <f>IF(Y7&gt;0,#REF!+ X34, 0)</f>
        <v>#REF!</v>
      </c>
      <c r="Z34" s="23" t="e">
        <f>IF(Z7&gt;0,#REF!+ Y34, 0)</f>
        <v>#REF!</v>
      </c>
      <c r="AA34" s="23" t="e">
        <f>IF(AA7&gt;0,#REF!+ Z34, 0)</f>
        <v>#REF!</v>
      </c>
      <c r="AB34" s="23" t="e">
        <f>IF(AB7&gt;0,#REF!+ AA34, 0)</f>
        <v>#REF!</v>
      </c>
      <c r="AC34" s="23" t="e">
        <f>IF(AC7&gt;0,#REF!+ AB34, 0)</f>
        <v>#REF!</v>
      </c>
      <c r="AD34" s="23" t="e">
        <f>IF(AD7&gt;0,#REF!+ AC34, 0)</f>
        <v>#REF!</v>
      </c>
      <c r="AE34" s="23" t="e">
        <f>IF(AE7&gt;0,#REF!+ AD34, 0)</f>
        <v>#REF!</v>
      </c>
      <c r="AF34" s="23" t="e">
        <f>IF(AF7&gt;0,#REF!+ AE34, 0)</f>
        <v>#REF!</v>
      </c>
      <c r="AG34" s="23" t="e">
        <f>IF(AG7&gt;0,#REF!+ AF34, 0)</f>
        <v>#REF!</v>
      </c>
      <c r="AH34" s="23" t="e">
        <f>IF(AH7&gt;0,#REF!+ AG34, 0)</f>
        <v>#REF!</v>
      </c>
      <c r="AI34" s="23" t="e">
        <f>IF(AI7&gt;0,#REF!+ AH34, 0)</f>
        <v>#REF!</v>
      </c>
      <c r="AJ34" s="23" t="e">
        <f>IF(AJ7&gt;0,#REF!+ AI34, 0)</f>
        <v>#REF!</v>
      </c>
      <c r="AK34" s="23" t="e">
        <f>IF(AK7&gt;0,#REF!+ AJ34, 0)</f>
        <v>#REF!</v>
      </c>
      <c r="AL34" s="23" t="e">
        <f>IF(AL7&gt;0,#REF!+ AK34, 0)</f>
        <v>#REF!</v>
      </c>
      <c r="AM34" s="23" t="e">
        <f>IF(AM7&gt;0,#REF!+ AL34, 0)</f>
        <v>#REF!</v>
      </c>
      <c r="AN34" s="23" t="e">
        <f>IF(AN7&gt;0,#REF!+ AM34, 0)</f>
        <v>#REF!</v>
      </c>
      <c r="AO34" s="23" t="e">
        <f>IF(AO7&gt;0,#REF!+ AN34, 0)</f>
        <v>#REF!</v>
      </c>
      <c r="AP34" s="23" t="e">
        <f>IF(AP7&gt;0,#REF!+ AO34, 0)</f>
        <v>#REF!</v>
      </c>
      <c r="AQ34" s="23" t="e">
        <f>IF(AQ7&gt;0,#REF!+ AP34, 0)</f>
        <v>#REF!</v>
      </c>
      <c r="AR34" s="23" t="e">
        <f>IF(AR7&gt;0,#REF!+ AQ34, 0)</f>
        <v>#REF!</v>
      </c>
      <c r="AS34" s="23" t="e">
        <f>IF(AS7&gt;0,#REF!+ AR34, 0)</f>
        <v>#REF!</v>
      </c>
      <c r="AT34" s="23" t="e">
        <f>IF(AT7&gt;0,#REF!+ AS34, 0)</f>
        <v>#REF!</v>
      </c>
      <c r="AU34" s="23" t="e">
        <f>IF(AU7&gt;0,#REF!+ AT34, 0)</f>
        <v>#REF!</v>
      </c>
      <c r="AV34" s="23" t="e">
        <f>IF(AV7&gt;0,#REF!+ AU34, 0)</f>
        <v>#REF!</v>
      </c>
      <c r="AW34" s="23" t="e">
        <f>IF(AW7&gt;0,#REF!+ AV34, 0)</f>
        <v>#REF!</v>
      </c>
      <c r="AX34" s="23" t="e">
        <f>IF(AX7&gt;0,#REF!+ AW34, 0)</f>
        <v>#REF!</v>
      </c>
      <c r="AY34" s="23" t="e">
        <f>IF(AY7&gt;0,#REF!+ AX34, 0)</f>
        <v>#REF!</v>
      </c>
      <c r="AZ34" s="23" t="e">
        <f>IF(AZ7&gt;0,#REF!+ AY34, 0)</f>
        <v>#REF!</v>
      </c>
      <c r="BA34" s="23" t="e">
        <f>IF(BA7&gt;0,#REF!+ AZ34, 0)</f>
        <v>#REF!</v>
      </c>
      <c r="BB34" s="23" t="e">
        <f>IF(BB7&gt;0,#REF!+ BA34, 0)</f>
        <v>#REF!</v>
      </c>
      <c r="BC34" s="23" t="e">
        <f>IF(BC7&gt;0,#REF!+ BB34, 0)</f>
        <v>#REF!</v>
      </c>
      <c r="BD34" s="23" t="e">
        <f>IF(BD7&gt;0,#REF!+ BC34, 0)</f>
        <v>#REF!</v>
      </c>
      <c r="BE34" s="23" t="e">
        <f>IF(BE7&gt;0,#REF!+ BD34, 0)</f>
        <v>#REF!</v>
      </c>
      <c r="BF34" s="23" t="e">
        <f>IF(BF7&gt;0,#REF!+ BE34, 0)</f>
        <v>#REF!</v>
      </c>
      <c r="BG34" s="23" t="e">
        <f>IF(BG7&gt;0,#REF!+ BF34, 0)</f>
        <v>#REF!</v>
      </c>
      <c r="BH34" s="23" t="e">
        <f>IF(BH7&gt;0,#REF!+ BG34, 0)</f>
        <v>#REF!</v>
      </c>
      <c r="BI34" s="23" t="e">
        <f>IF(BI7&gt;0,#REF!+ BH34, 0)</f>
        <v>#REF!</v>
      </c>
      <c r="BJ34" s="23" t="e">
        <f>IF(BJ7&gt;0,#REF!+ BI34, 0)</f>
        <v>#REF!</v>
      </c>
      <c r="BK34" s="23" t="e">
        <f>IF(BK7&gt;0,#REF!+ BJ34, 0)</f>
        <v>#REF!</v>
      </c>
      <c r="BL34" s="23" t="e">
        <f>IF(BL7&gt;0,#REF!+ BK34, 0)</f>
        <v>#REF!</v>
      </c>
      <c r="BM34" s="23" t="e">
        <f>IF(BM7&gt;0,#REF!+ BL34, 0)</f>
        <v>#REF!</v>
      </c>
      <c r="BN34" s="23"/>
    </row>
    <row r="35" spans="1:71" s="23" customFormat="1" x14ac:dyDescent="0.35">
      <c r="A35" s="129"/>
      <c r="C35" s="103"/>
    </row>
    <row r="36" spans="1:71" s="24" customFormat="1" ht="11.25" x14ac:dyDescent="0.3">
      <c r="A36" s="128"/>
      <c r="B36" s="24" t="s">
        <v>112</v>
      </c>
      <c r="C36" s="103">
        <f>SUM(E36:BM36)</f>
        <v>845277</v>
      </c>
      <c r="E36" s="24">
        <f>E27+E28+E29+E57</f>
        <v>13857</v>
      </c>
      <c r="F36" s="24">
        <f>F27+F28+F29+F57</f>
        <v>13857</v>
      </c>
      <c r="G36" s="24">
        <f t="shared" ref="G36:BM36" si="12">G27+G28+G29+G57</f>
        <v>13857</v>
      </c>
      <c r="H36" s="24">
        <f t="shared" si="12"/>
        <v>13857</v>
      </c>
      <c r="I36" s="24">
        <f t="shared" si="12"/>
        <v>13857</v>
      </c>
      <c r="J36" s="24">
        <f t="shared" si="12"/>
        <v>13857</v>
      </c>
      <c r="K36" s="24">
        <f t="shared" si="12"/>
        <v>13857</v>
      </c>
      <c r="L36" s="24">
        <f t="shared" si="12"/>
        <v>13857</v>
      </c>
      <c r="M36" s="24">
        <f t="shared" si="12"/>
        <v>13857</v>
      </c>
      <c r="N36" s="24">
        <f t="shared" si="12"/>
        <v>13857</v>
      </c>
      <c r="O36" s="24">
        <f t="shared" si="12"/>
        <v>13857</v>
      </c>
      <c r="P36" s="24">
        <f t="shared" si="12"/>
        <v>13857</v>
      </c>
      <c r="Q36" s="24">
        <f t="shared" si="12"/>
        <v>13857</v>
      </c>
      <c r="R36" s="24">
        <f t="shared" si="12"/>
        <v>13857</v>
      </c>
      <c r="S36" s="24">
        <f t="shared" si="12"/>
        <v>13857</v>
      </c>
      <c r="T36" s="24">
        <f t="shared" si="12"/>
        <v>13857</v>
      </c>
      <c r="U36" s="24">
        <f t="shared" si="12"/>
        <v>13857</v>
      </c>
      <c r="V36" s="24">
        <f t="shared" si="12"/>
        <v>13857</v>
      </c>
      <c r="W36" s="24">
        <f t="shared" si="12"/>
        <v>13857</v>
      </c>
      <c r="X36" s="24">
        <f t="shared" si="12"/>
        <v>13857</v>
      </c>
      <c r="Y36" s="24">
        <f t="shared" si="12"/>
        <v>13857</v>
      </c>
      <c r="Z36" s="24">
        <f t="shared" si="12"/>
        <v>13857</v>
      </c>
      <c r="AA36" s="24">
        <f t="shared" si="12"/>
        <v>13857</v>
      </c>
      <c r="AB36" s="24">
        <f t="shared" si="12"/>
        <v>13857</v>
      </c>
      <c r="AC36" s="24">
        <f t="shared" si="12"/>
        <v>13857</v>
      </c>
      <c r="AD36" s="24">
        <f t="shared" si="12"/>
        <v>13857</v>
      </c>
      <c r="AE36" s="24">
        <f t="shared" si="12"/>
        <v>13857</v>
      </c>
      <c r="AF36" s="24">
        <f t="shared" si="12"/>
        <v>13857</v>
      </c>
      <c r="AG36" s="24">
        <f t="shared" si="12"/>
        <v>13857</v>
      </c>
      <c r="AH36" s="24">
        <f t="shared" si="12"/>
        <v>13857</v>
      </c>
      <c r="AI36" s="24">
        <f t="shared" si="12"/>
        <v>13857</v>
      </c>
      <c r="AJ36" s="24">
        <f t="shared" si="12"/>
        <v>13857</v>
      </c>
      <c r="AK36" s="24">
        <f t="shared" si="12"/>
        <v>13857</v>
      </c>
      <c r="AL36" s="24">
        <f t="shared" si="12"/>
        <v>13857</v>
      </c>
      <c r="AM36" s="24">
        <f t="shared" si="12"/>
        <v>13857</v>
      </c>
      <c r="AN36" s="24">
        <f t="shared" si="12"/>
        <v>13857</v>
      </c>
      <c r="AO36" s="24">
        <f t="shared" si="12"/>
        <v>13857</v>
      </c>
      <c r="AP36" s="24">
        <f t="shared" si="12"/>
        <v>13857</v>
      </c>
      <c r="AQ36" s="24">
        <f t="shared" si="12"/>
        <v>13857</v>
      </c>
      <c r="AR36" s="24">
        <f t="shared" si="12"/>
        <v>13857</v>
      </c>
      <c r="AS36" s="24">
        <f t="shared" si="12"/>
        <v>13857</v>
      </c>
      <c r="AT36" s="24">
        <f t="shared" si="12"/>
        <v>13857</v>
      </c>
      <c r="AU36" s="24">
        <f t="shared" si="12"/>
        <v>13857</v>
      </c>
      <c r="AV36" s="24">
        <f t="shared" si="12"/>
        <v>13857</v>
      </c>
      <c r="AW36" s="24">
        <f t="shared" si="12"/>
        <v>13857</v>
      </c>
      <c r="AX36" s="24">
        <f t="shared" si="12"/>
        <v>13857</v>
      </c>
      <c r="AY36" s="24">
        <f t="shared" si="12"/>
        <v>13857</v>
      </c>
      <c r="AZ36" s="24">
        <f t="shared" si="12"/>
        <v>13857</v>
      </c>
      <c r="BA36" s="24">
        <f t="shared" si="12"/>
        <v>13857</v>
      </c>
      <c r="BB36" s="24">
        <f t="shared" si="12"/>
        <v>13857</v>
      </c>
      <c r="BC36" s="24">
        <f t="shared" si="12"/>
        <v>13857</v>
      </c>
      <c r="BD36" s="24">
        <f t="shared" si="12"/>
        <v>13857</v>
      </c>
      <c r="BE36" s="24">
        <f t="shared" si="12"/>
        <v>13857</v>
      </c>
      <c r="BF36" s="24">
        <f t="shared" si="12"/>
        <v>13857</v>
      </c>
      <c r="BG36" s="24">
        <f t="shared" si="12"/>
        <v>13857</v>
      </c>
      <c r="BH36" s="24">
        <f t="shared" si="12"/>
        <v>13857</v>
      </c>
      <c r="BI36" s="24">
        <f t="shared" si="12"/>
        <v>13857</v>
      </c>
      <c r="BJ36" s="24">
        <f t="shared" si="12"/>
        <v>13857</v>
      </c>
      <c r="BK36" s="24">
        <f t="shared" si="12"/>
        <v>13857</v>
      </c>
      <c r="BL36" s="24">
        <f t="shared" si="12"/>
        <v>13857</v>
      </c>
      <c r="BM36" s="24">
        <f t="shared" si="12"/>
        <v>13857</v>
      </c>
    </row>
    <row r="37" spans="1:71" x14ac:dyDescent="0.35">
      <c r="B37" s="4" t="s">
        <v>113</v>
      </c>
      <c r="C37" s="103"/>
      <c r="D37" s="5"/>
      <c r="E37" s="5">
        <f>E36</f>
        <v>13857</v>
      </c>
      <c r="F37" s="5">
        <f>F36+E37</f>
        <v>27714</v>
      </c>
      <c r="G37" s="5">
        <f t="shared" ref="G37:BM37" si="13">G36+F37</f>
        <v>41571</v>
      </c>
      <c r="H37" s="5">
        <f t="shared" si="13"/>
        <v>55428</v>
      </c>
      <c r="I37" s="5">
        <f t="shared" si="13"/>
        <v>69285</v>
      </c>
      <c r="J37" s="5">
        <f t="shared" si="13"/>
        <v>83142</v>
      </c>
      <c r="K37" s="5">
        <f t="shared" si="13"/>
        <v>96999</v>
      </c>
      <c r="L37" s="5">
        <f t="shared" si="13"/>
        <v>110856</v>
      </c>
      <c r="M37" s="5">
        <f t="shared" si="13"/>
        <v>124713</v>
      </c>
      <c r="N37" s="5">
        <f t="shared" si="13"/>
        <v>138570</v>
      </c>
      <c r="O37" s="5">
        <f t="shared" si="13"/>
        <v>152427</v>
      </c>
      <c r="P37" s="5">
        <f t="shared" si="13"/>
        <v>166284</v>
      </c>
      <c r="Q37" s="5">
        <f t="shared" si="13"/>
        <v>180141</v>
      </c>
      <c r="R37" s="5">
        <f t="shared" si="13"/>
        <v>193998</v>
      </c>
      <c r="S37" s="5">
        <f t="shared" si="13"/>
        <v>207855</v>
      </c>
      <c r="T37" s="5">
        <f t="shared" si="13"/>
        <v>221712</v>
      </c>
      <c r="U37" s="5">
        <f t="shared" si="13"/>
        <v>235569</v>
      </c>
      <c r="V37" s="5">
        <f t="shared" si="13"/>
        <v>249426</v>
      </c>
      <c r="W37" s="5">
        <f t="shared" si="13"/>
        <v>263283</v>
      </c>
      <c r="X37" s="5">
        <f t="shared" si="13"/>
        <v>277140</v>
      </c>
      <c r="Y37" s="5">
        <f t="shared" si="13"/>
        <v>290997</v>
      </c>
      <c r="Z37" s="5">
        <f t="shared" si="13"/>
        <v>304854</v>
      </c>
      <c r="AA37" s="5">
        <f t="shared" si="13"/>
        <v>318711</v>
      </c>
      <c r="AB37" s="5">
        <f t="shared" si="13"/>
        <v>332568</v>
      </c>
      <c r="AC37" s="5">
        <f t="shared" si="13"/>
        <v>346425</v>
      </c>
      <c r="AD37" s="5">
        <f t="shared" si="13"/>
        <v>360282</v>
      </c>
      <c r="AE37" s="5">
        <f t="shared" si="13"/>
        <v>374139</v>
      </c>
      <c r="AF37" s="5">
        <f t="shared" si="13"/>
        <v>387996</v>
      </c>
      <c r="AG37" s="5">
        <f t="shared" si="13"/>
        <v>401853</v>
      </c>
      <c r="AH37" s="5">
        <f t="shared" si="13"/>
        <v>415710</v>
      </c>
      <c r="AI37" s="5">
        <f t="shared" si="13"/>
        <v>429567</v>
      </c>
      <c r="AJ37" s="5">
        <f t="shared" si="13"/>
        <v>443424</v>
      </c>
      <c r="AK37" s="5">
        <f t="shared" si="13"/>
        <v>457281</v>
      </c>
      <c r="AL37" s="5">
        <f t="shared" si="13"/>
        <v>471138</v>
      </c>
      <c r="AM37" s="5">
        <f t="shared" si="13"/>
        <v>484995</v>
      </c>
      <c r="AN37" s="5">
        <f t="shared" si="13"/>
        <v>498852</v>
      </c>
      <c r="AO37" s="5">
        <f t="shared" si="13"/>
        <v>512709</v>
      </c>
      <c r="AP37" s="5">
        <f t="shared" si="13"/>
        <v>526566</v>
      </c>
      <c r="AQ37" s="5">
        <f t="shared" si="13"/>
        <v>540423</v>
      </c>
      <c r="AR37" s="5">
        <f t="shared" si="13"/>
        <v>554280</v>
      </c>
      <c r="AS37" s="5">
        <f t="shared" si="13"/>
        <v>568137</v>
      </c>
      <c r="AT37" s="5">
        <f t="shared" si="13"/>
        <v>581994</v>
      </c>
      <c r="AU37" s="5">
        <f t="shared" si="13"/>
        <v>595851</v>
      </c>
      <c r="AV37" s="5">
        <f t="shared" si="13"/>
        <v>609708</v>
      </c>
      <c r="AW37" s="5">
        <f t="shared" si="13"/>
        <v>623565</v>
      </c>
      <c r="AX37" s="5">
        <f t="shared" si="13"/>
        <v>637422</v>
      </c>
      <c r="AY37" s="5">
        <f t="shared" si="13"/>
        <v>651279</v>
      </c>
      <c r="AZ37" s="5">
        <f t="shared" si="13"/>
        <v>665136</v>
      </c>
      <c r="BA37" s="5">
        <f t="shared" si="13"/>
        <v>678993</v>
      </c>
      <c r="BB37" s="5">
        <f t="shared" si="13"/>
        <v>692850</v>
      </c>
      <c r="BC37" s="5">
        <f t="shared" si="13"/>
        <v>706707</v>
      </c>
      <c r="BD37" s="5">
        <f t="shared" si="13"/>
        <v>720564</v>
      </c>
      <c r="BE37" s="5">
        <f t="shared" si="13"/>
        <v>734421</v>
      </c>
      <c r="BF37" s="5">
        <f t="shared" si="13"/>
        <v>748278</v>
      </c>
      <c r="BG37" s="5">
        <f t="shared" si="13"/>
        <v>762135</v>
      </c>
      <c r="BH37" s="5">
        <f t="shared" si="13"/>
        <v>775992</v>
      </c>
      <c r="BI37" s="5">
        <f t="shared" si="13"/>
        <v>789849</v>
      </c>
      <c r="BJ37" s="5">
        <f t="shared" si="13"/>
        <v>803706</v>
      </c>
      <c r="BK37" s="5">
        <f t="shared" si="13"/>
        <v>817563</v>
      </c>
      <c r="BL37" s="5">
        <f t="shared" si="13"/>
        <v>831420</v>
      </c>
      <c r="BM37" s="5">
        <f t="shared" si="13"/>
        <v>845277</v>
      </c>
      <c r="BN37" s="5"/>
      <c r="BO37" s="5"/>
      <c r="BP37" s="5"/>
      <c r="BQ37" s="5"/>
      <c r="BR37" s="5"/>
      <c r="BS37" s="5"/>
    </row>
    <row r="38" spans="1:71" s="23" customFormat="1" x14ac:dyDescent="0.35">
      <c r="A38" s="129"/>
      <c r="B38" s="34"/>
      <c r="C38" s="103"/>
      <c r="D38" s="34"/>
    </row>
    <row r="39" spans="1:71" s="28" customFormat="1" x14ac:dyDescent="0.35">
      <c r="A39" s="4"/>
      <c r="B39" s="31" t="s">
        <v>114</v>
      </c>
      <c r="C39" s="106"/>
      <c r="D39" s="30"/>
      <c r="E39" s="32"/>
      <c r="F39" s="30"/>
      <c r="G39" s="30"/>
      <c r="H39" s="30"/>
      <c r="I39" s="30"/>
    </row>
    <row r="40" spans="1:71" x14ac:dyDescent="0.35">
      <c r="B40" s="47" t="s">
        <v>115</v>
      </c>
      <c r="C40" s="103">
        <f t="shared" ref="C40" si="14">SUM(E40:BM40)</f>
        <v>57675.5</v>
      </c>
      <c r="E40" s="5">
        <f>HLOOKUP($F$5, Scenarios!$G$7:$U$27, MATCH($B$40, Scenarios!$C$7:$C$28, FALSE), FALSE)</f>
        <v>945.5</v>
      </c>
      <c r="F40" s="5">
        <f>E40*(1+Scenarios!$Q$32)</f>
        <v>945.5</v>
      </c>
      <c r="G40" s="5">
        <f>F40*(1+Scenarios!$Q$32)</f>
        <v>945.5</v>
      </c>
      <c r="H40" s="5">
        <f>G40*(1+Scenarios!$Q$32)</f>
        <v>945.5</v>
      </c>
      <c r="I40" s="5">
        <f>H40*(1+Scenarios!$Q$32)</f>
        <v>945.5</v>
      </c>
      <c r="J40" s="5">
        <f>I40*(1+Scenarios!$Q$32)</f>
        <v>945.5</v>
      </c>
      <c r="K40" s="5">
        <f>J40*(1+Scenarios!$Q$32)</f>
        <v>945.5</v>
      </c>
      <c r="L40" s="5">
        <f>K40*(1+Scenarios!$Q$32)</f>
        <v>945.5</v>
      </c>
      <c r="M40" s="5">
        <f>L40*(1+Scenarios!$Q$32)</f>
        <v>945.5</v>
      </c>
      <c r="N40" s="5">
        <f>M40*(1+Scenarios!$Q$32)</f>
        <v>945.5</v>
      </c>
      <c r="O40" s="5">
        <f>N40*(1+Scenarios!$Q$32)</f>
        <v>945.5</v>
      </c>
      <c r="P40" s="5">
        <f>O40*(1+Scenarios!$Q$32)</f>
        <v>945.5</v>
      </c>
      <c r="Q40" s="5">
        <f>P40*(1+Scenarios!$Q$32)</f>
        <v>945.5</v>
      </c>
      <c r="R40" s="5">
        <f>Q40*(1+Scenarios!$Q$32)</f>
        <v>945.5</v>
      </c>
      <c r="S40" s="5">
        <f>R40*(1+Scenarios!$Q$32)</f>
        <v>945.5</v>
      </c>
      <c r="T40" s="5">
        <f>S40*(1+Scenarios!$Q$32)</f>
        <v>945.5</v>
      </c>
      <c r="U40" s="5">
        <f>T40*(1+Scenarios!$Q$32)</f>
        <v>945.5</v>
      </c>
      <c r="V40" s="5">
        <f>U40*(1+Scenarios!$Q$32)</f>
        <v>945.5</v>
      </c>
      <c r="W40" s="5">
        <f>V40*(1+Scenarios!$Q$32)</f>
        <v>945.5</v>
      </c>
      <c r="X40" s="5">
        <f>W40*(1+Scenarios!$Q$32)</f>
        <v>945.5</v>
      </c>
      <c r="Y40" s="5">
        <f>X40*(1+Scenarios!$Q$32)</f>
        <v>945.5</v>
      </c>
      <c r="Z40" s="5">
        <f>Y40*(1+Scenarios!$Q$32)</f>
        <v>945.5</v>
      </c>
      <c r="AA40" s="5">
        <f>Z40*(1+Scenarios!$Q$32)</f>
        <v>945.5</v>
      </c>
      <c r="AB40" s="5">
        <f>AA40*(1+Scenarios!$Q$32)</f>
        <v>945.5</v>
      </c>
      <c r="AC40" s="5">
        <f>AB40*(1+Scenarios!$Q$32)</f>
        <v>945.5</v>
      </c>
      <c r="AD40" s="5">
        <f>AC40*(1+Scenarios!$Q$32)</f>
        <v>945.5</v>
      </c>
      <c r="AE40" s="5">
        <f>AD40*(1+Scenarios!$Q$32)</f>
        <v>945.5</v>
      </c>
      <c r="AF40" s="5">
        <f>AE40*(1+Scenarios!$Q$32)</f>
        <v>945.5</v>
      </c>
      <c r="AG40" s="5">
        <f>AF40*(1+Scenarios!$Q$32)</f>
        <v>945.5</v>
      </c>
      <c r="AH40" s="5">
        <f>AG40*(1+Scenarios!$Q$32)</f>
        <v>945.5</v>
      </c>
      <c r="AI40" s="5">
        <f>AH40*(1+Scenarios!$Q$32)</f>
        <v>945.5</v>
      </c>
      <c r="AJ40" s="5">
        <f>AI40*(1+Scenarios!$Q$32)</f>
        <v>945.5</v>
      </c>
      <c r="AK40" s="5">
        <f>AJ40*(1+Scenarios!$Q$32)</f>
        <v>945.5</v>
      </c>
      <c r="AL40" s="5">
        <f>AK40*(1+Scenarios!$Q$32)</f>
        <v>945.5</v>
      </c>
      <c r="AM40" s="5">
        <f>AL40*(1+Scenarios!$Q$32)</f>
        <v>945.5</v>
      </c>
      <c r="AN40" s="5">
        <f>AM40*(1+Scenarios!$Q$32)</f>
        <v>945.5</v>
      </c>
      <c r="AO40" s="5">
        <f>AN40*(1+Scenarios!$Q$32)</f>
        <v>945.5</v>
      </c>
      <c r="AP40" s="5">
        <f>AO40*(1+Scenarios!$Q$32)</f>
        <v>945.5</v>
      </c>
      <c r="AQ40" s="5">
        <f>AP40*(1+Scenarios!$Q$32)</f>
        <v>945.5</v>
      </c>
      <c r="AR40" s="5">
        <f>AQ40*(1+Scenarios!$Q$32)</f>
        <v>945.5</v>
      </c>
      <c r="AS40" s="5">
        <f>AR40*(1+Scenarios!$Q$32)</f>
        <v>945.5</v>
      </c>
      <c r="AT40" s="5">
        <f>AS40*(1+Scenarios!$Q$32)</f>
        <v>945.5</v>
      </c>
      <c r="AU40" s="5">
        <f>AT40*(1+Scenarios!$Q$32)</f>
        <v>945.5</v>
      </c>
      <c r="AV40" s="5">
        <f>AU40*(1+Scenarios!$Q$32)</f>
        <v>945.5</v>
      </c>
      <c r="AW40" s="5">
        <f>AV40*(1+Scenarios!$Q$32)</f>
        <v>945.5</v>
      </c>
      <c r="AX40" s="5">
        <f>AW40*(1+Scenarios!$Q$32)</f>
        <v>945.5</v>
      </c>
      <c r="AY40" s="5">
        <f>AX40*(1+Scenarios!$Q$32)</f>
        <v>945.5</v>
      </c>
      <c r="AZ40" s="5">
        <f>AY40*(1+Scenarios!$Q$32)</f>
        <v>945.5</v>
      </c>
      <c r="BA40" s="5">
        <f>AZ40*(1+Scenarios!$Q$32)</f>
        <v>945.5</v>
      </c>
      <c r="BB40" s="5">
        <f>BA40*(1+Scenarios!$Q$32)</f>
        <v>945.5</v>
      </c>
      <c r="BC40" s="5">
        <f>BB40*(1+Scenarios!$Q$32)</f>
        <v>945.5</v>
      </c>
      <c r="BD40" s="5">
        <f>BC40*(1+Scenarios!$Q$32)</f>
        <v>945.5</v>
      </c>
      <c r="BE40" s="5">
        <f>BD40*(1+Scenarios!$Q$32)</f>
        <v>945.5</v>
      </c>
      <c r="BF40" s="5">
        <f>BE40*(1+Scenarios!$Q$32)</f>
        <v>945.5</v>
      </c>
      <c r="BG40" s="5">
        <f>BF40*(1+Scenarios!$Q$32)</f>
        <v>945.5</v>
      </c>
      <c r="BH40" s="5">
        <f>BG40*(1+Scenarios!$Q$32)</f>
        <v>945.5</v>
      </c>
      <c r="BI40" s="5">
        <f>BH40*(1+Scenarios!$Q$32)</f>
        <v>945.5</v>
      </c>
      <c r="BJ40" s="5">
        <f>BI40*(1+Scenarios!$Q$32)</f>
        <v>945.5</v>
      </c>
      <c r="BK40" s="5">
        <f>BJ40*(1+Scenarios!$Q$32)</f>
        <v>945.5</v>
      </c>
      <c r="BL40" s="5">
        <f>BK40*(1+Scenarios!$Q$32)</f>
        <v>945.5</v>
      </c>
      <c r="BM40" s="5">
        <f>BL40*(1+Scenarios!$Q$32)</f>
        <v>945.5</v>
      </c>
      <c r="BN40" s="23"/>
      <c r="BO40" s="23"/>
      <c r="BP40" s="23"/>
      <c r="BQ40" s="23"/>
      <c r="BR40" s="23"/>
      <c r="BS40" s="23"/>
    </row>
    <row r="41" spans="1:71" x14ac:dyDescent="0.35">
      <c r="B41" s="4" t="s">
        <v>116</v>
      </c>
      <c r="C41" s="103">
        <f>SUM(E41:BM41)</f>
        <v>0</v>
      </c>
      <c r="E41" s="100">
        <f>Scenarios!$S$22</f>
        <v>0</v>
      </c>
      <c r="F41" s="100">
        <f>Scenarios!$S$22</f>
        <v>0</v>
      </c>
      <c r="G41" s="100">
        <f>Scenarios!$S$22</f>
        <v>0</v>
      </c>
      <c r="H41" s="100">
        <f>Scenarios!$S$22</f>
        <v>0</v>
      </c>
      <c r="I41" s="100">
        <f>Scenarios!$S$22</f>
        <v>0</v>
      </c>
      <c r="J41" s="100">
        <f>Scenarios!$S$22</f>
        <v>0</v>
      </c>
      <c r="K41" s="100">
        <f>Scenarios!$S$22</f>
        <v>0</v>
      </c>
      <c r="L41" s="100">
        <f>Scenarios!$S$22</f>
        <v>0</v>
      </c>
      <c r="M41" s="100">
        <f>Scenarios!$S$22</f>
        <v>0</v>
      </c>
      <c r="N41" s="100">
        <f>Scenarios!$S$22</f>
        <v>0</v>
      </c>
      <c r="O41" s="100">
        <f>Scenarios!$S$22</f>
        <v>0</v>
      </c>
      <c r="P41" s="100">
        <f>Scenarios!$S$22</f>
        <v>0</v>
      </c>
      <c r="Q41" s="100">
        <f>Scenarios!$S$22</f>
        <v>0</v>
      </c>
      <c r="R41" s="100">
        <f>Scenarios!$S$22</f>
        <v>0</v>
      </c>
      <c r="S41" s="100">
        <f>Scenarios!$S$22</f>
        <v>0</v>
      </c>
      <c r="T41" s="100">
        <f>Scenarios!$S$22</f>
        <v>0</v>
      </c>
      <c r="U41" s="100">
        <f>Scenarios!$S$22</f>
        <v>0</v>
      </c>
      <c r="V41" s="100">
        <f>Scenarios!$S$22</f>
        <v>0</v>
      </c>
      <c r="W41" s="100">
        <f>Scenarios!$S$22</f>
        <v>0</v>
      </c>
      <c r="X41" s="100">
        <f>Scenarios!$S$22</f>
        <v>0</v>
      </c>
      <c r="Y41" s="100">
        <f>Scenarios!$S$22</f>
        <v>0</v>
      </c>
      <c r="Z41" s="100">
        <f>Scenarios!$S$22</f>
        <v>0</v>
      </c>
      <c r="AA41" s="100">
        <f>Scenarios!$S$22</f>
        <v>0</v>
      </c>
      <c r="AB41" s="100">
        <f>Scenarios!$S$22</f>
        <v>0</v>
      </c>
      <c r="AC41" s="100">
        <f>Scenarios!$S$22</f>
        <v>0</v>
      </c>
      <c r="AD41" s="100">
        <f>Scenarios!$S$22</f>
        <v>0</v>
      </c>
      <c r="AE41" s="100">
        <f>Scenarios!$S$22</f>
        <v>0</v>
      </c>
      <c r="AF41" s="100">
        <f>Scenarios!$S$22</f>
        <v>0</v>
      </c>
      <c r="AG41" s="100">
        <f>Scenarios!$S$22</f>
        <v>0</v>
      </c>
      <c r="AH41" s="100">
        <f>Scenarios!$S$22</f>
        <v>0</v>
      </c>
      <c r="AI41" s="100">
        <f>Scenarios!$S$22</f>
        <v>0</v>
      </c>
      <c r="AJ41" s="100">
        <f>Scenarios!$S$22</f>
        <v>0</v>
      </c>
      <c r="AK41" s="100">
        <f>Scenarios!$S$22</f>
        <v>0</v>
      </c>
      <c r="AL41" s="100">
        <f>Scenarios!$S$22</f>
        <v>0</v>
      </c>
      <c r="AM41" s="100">
        <f>Scenarios!$S$22</f>
        <v>0</v>
      </c>
      <c r="AN41" s="100">
        <f>Scenarios!$S$22</f>
        <v>0</v>
      </c>
      <c r="AO41" s="100">
        <f>Scenarios!$S$22</f>
        <v>0</v>
      </c>
      <c r="AP41" s="100">
        <f>Scenarios!$S$22</f>
        <v>0</v>
      </c>
      <c r="AQ41" s="100">
        <f>Scenarios!$S$22</f>
        <v>0</v>
      </c>
      <c r="AR41" s="100">
        <f>Scenarios!$S$22</f>
        <v>0</v>
      </c>
      <c r="AS41" s="100">
        <f>Scenarios!$S$22</f>
        <v>0</v>
      </c>
      <c r="AT41" s="100">
        <f>Scenarios!$S$22</f>
        <v>0</v>
      </c>
      <c r="AU41" s="100">
        <f>Scenarios!$S$22</f>
        <v>0</v>
      </c>
      <c r="AV41" s="100">
        <f>Scenarios!$S$22</f>
        <v>0</v>
      </c>
      <c r="AW41" s="100">
        <f>Scenarios!$S$22</f>
        <v>0</v>
      </c>
      <c r="AX41" s="100">
        <f>Scenarios!$S$22</f>
        <v>0</v>
      </c>
      <c r="AY41" s="100">
        <f>Scenarios!$S$22</f>
        <v>0</v>
      </c>
      <c r="AZ41" s="100">
        <f>Scenarios!$S$22</f>
        <v>0</v>
      </c>
      <c r="BA41" s="100">
        <f>Scenarios!$S$22</f>
        <v>0</v>
      </c>
      <c r="BB41" s="100">
        <f>Scenarios!$S$22</f>
        <v>0</v>
      </c>
      <c r="BC41" s="100">
        <f>Scenarios!$S$22</f>
        <v>0</v>
      </c>
      <c r="BD41" s="100">
        <f>Scenarios!$S$22</f>
        <v>0</v>
      </c>
      <c r="BE41" s="100">
        <f>Scenarios!$S$22</f>
        <v>0</v>
      </c>
      <c r="BF41" s="100">
        <f>Scenarios!$S$22</f>
        <v>0</v>
      </c>
      <c r="BG41" s="100">
        <f>Scenarios!$S$22</f>
        <v>0</v>
      </c>
      <c r="BH41" s="100">
        <f>Scenarios!$S$22</f>
        <v>0</v>
      </c>
      <c r="BI41" s="100">
        <f>Scenarios!$S$22</f>
        <v>0</v>
      </c>
      <c r="BJ41" s="100">
        <f>Scenarios!$S$22</f>
        <v>0</v>
      </c>
      <c r="BK41" s="100">
        <f>Scenarios!$S$22</f>
        <v>0</v>
      </c>
      <c r="BL41" s="100">
        <f>Scenarios!$S$22</f>
        <v>0</v>
      </c>
      <c r="BM41" s="100">
        <f>Scenarios!$S$22</f>
        <v>0</v>
      </c>
    </row>
    <row r="42" spans="1:71" x14ac:dyDescent="0.35">
      <c r="C42" s="109"/>
    </row>
    <row r="43" spans="1:71" s="9" customFormat="1" ht="11.25" x14ac:dyDescent="0.3">
      <c r="B43" s="9" t="s">
        <v>117</v>
      </c>
      <c r="C43" s="103">
        <f>SUM(E43:BM43)</f>
        <v>-57675.5</v>
      </c>
      <c r="E43" s="33">
        <f>-(E40+E41)</f>
        <v>-945.5</v>
      </c>
      <c r="F43" s="33">
        <f>-(F40+F41)</f>
        <v>-945.5</v>
      </c>
      <c r="G43" s="33">
        <f t="shared" ref="G43:L43" si="15">-(G40+G41)</f>
        <v>-945.5</v>
      </c>
      <c r="H43" s="33">
        <f t="shared" si="15"/>
        <v>-945.5</v>
      </c>
      <c r="I43" s="33">
        <f t="shared" si="15"/>
        <v>-945.5</v>
      </c>
      <c r="J43" s="33">
        <f t="shared" si="15"/>
        <v>-945.5</v>
      </c>
      <c r="K43" s="33">
        <f t="shared" si="15"/>
        <v>-945.5</v>
      </c>
      <c r="L43" s="33">
        <f t="shared" si="15"/>
        <v>-945.5</v>
      </c>
      <c r="M43" s="33">
        <f t="shared" ref="M43:BM43" si="16">-(M40)</f>
        <v>-945.5</v>
      </c>
      <c r="N43" s="33">
        <f t="shared" si="16"/>
        <v>-945.5</v>
      </c>
      <c r="O43" s="33">
        <f t="shared" si="16"/>
        <v>-945.5</v>
      </c>
      <c r="P43" s="33">
        <f t="shared" si="16"/>
        <v>-945.5</v>
      </c>
      <c r="Q43" s="33">
        <f t="shared" si="16"/>
        <v>-945.5</v>
      </c>
      <c r="R43" s="33">
        <f t="shared" si="16"/>
        <v>-945.5</v>
      </c>
      <c r="S43" s="33">
        <f t="shared" si="16"/>
        <v>-945.5</v>
      </c>
      <c r="T43" s="33">
        <f t="shared" si="16"/>
        <v>-945.5</v>
      </c>
      <c r="U43" s="33">
        <f t="shared" si="16"/>
        <v>-945.5</v>
      </c>
      <c r="V43" s="33">
        <f t="shared" si="16"/>
        <v>-945.5</v>
      </c>
      <c r="W43" s="33">
        <f t="shared" si="16"/>
        <v>-945.5</v>
      </c>
      <c r="X43" s="33">
        <f t="shared" si="16"/>
        <v>-945.5</v>
      </c>
      <c r="Y43" s="33">
        <f t="shared" si="16"/>
        <v>-945.5</v>
      </c>
      <c r="Z43" s="33">
        <f t="shared" si="16"/>
        <v>-945.5</v>
      </c>
      <c r="AA43" s="33">
        <f t="shared" si="16"/>
        <v>-945.5</v>
      </c>
      <c r="AB43" s="33">
        <f t="shared" si="16"/>
        <v>-945.5</v>
      </c>
      <c r="AC43" s="33">
        <f t="shared" si="16"/>
        <v>-945.5</v>
      </c>
      <c r="AD43" s="33">
        <f t="shared" si="16"/>
        <v>-945.5</v>
      </c>
      <c r="AE43" s="33">
        <f t="shared" si="16"/>
        <v>-945.5</v>
      </c>
      <c r="AF43" s="33">
        <f t="shared" si="16"/>
        <v>-945.5</v>
      </c>
      <c r="AG43" s="33">
        <f t="shared" si="16"/>
        <v>-945.5</v>
      </c>
      <c r="AH43" s="33">
        <f t="shared" si="16"/>
        <v>-945.5</v>
      </c>
      <c r="AI43" s="33">
        <f t="shared" si="16"/>
        <v>-945.5</v>
      </c>
      <c r="AJ43" s="33">
        <f t="shared" si="16"/>
        <v>-945.5</v>
      </c>
      <c r="AK43" s="33">
        <f t="shared" si="16"/>
        <v>-945.5</v>
      </c>
      <c r="AL43" s="33">
        <f t="shared" si="16"/>
        <v>-945.5</v>
      </c>
      <c r="AM43" s="33">
        <f t="shared" si="16"/>
        <v>-945.5</v>
      </c>
      <c r="AN43" s="33">
        <f t="shared" si="16"/>
        <v>-945.5</v>
      </c>
      <c r="AO43" s="33">
        <f t="shared" si="16"/>
        <v>-945.5</v>
      </c>
      <c r="AP43" s="33">
        <f t="shared" si="16"/>
        <v>-945.5</v>
      </c>
      <c r="AQ43" s="33">
        <f t="shared" si="16"/>
        <v>-945.5</v>
      </c>
      <c r="AR43" s="33">
        <f t="shared" si="16"/>
        <v>-945.5</v>
      </c>
      <c r="AS43" s="33">
        <f t="shared" si="16"/>
        <v>-945.5</v>
      </c>
      <c r="AT43" s="33">
        <f t="shared" si="16"/>
        <v>-945.5</v>
      </c>
      <c r="AU43" s="33">
        <f t="shared" si="16"/>
        <v>-945.5</v>
      </c>
      <c r="AV43" s="33">
        <f t="shared" si="16"/>
        <v>-945.5</v>
      </c>
      <c r="AW43" s="33">
        <f t="shared" si="16"/>
        <v>-945.5</v>
      </c>
      <c r="AX43" s="33">
        <f t="shared" si="16"/>
        <v>-945.5</v>
      </c>
      <c r="AY43" s="33">
        <f t="shared" si="16"/>
        <v>-945.5</v>
      </c>
      <c r="AZ43" s="33">
        <f t="shared" si="16"/>
        <v>-945.5</v>
      </c>
      <c r="BA43" s="33">
        <f t="shared" si="16"/>
        <v>-945.5</v>
      </c>
      <c r="BB43" s="33">
        <f t="shared" si="16"/>
        <v>-945.5</v>
      </c>
      <c r="BC43" s="33">
        <f t="shared" si="16"/>
        <v>-945.5</v>
      </c>
      <c r="BD43" s="33">
        <f t="shared" si="16"/>
        <v>-945.5</v>
      </c>
      <c r="BE43" s="33">
        <f t="shared" si="16"/>
        <v>-945.5</v>
      </c>
      <c r="BF43" s="33">
        <f t="shared" si="16"/>
        <v>-945.5</v>
      </c>
      <c r="BG43" s="33">
        <f t="shared" si="16"/>
        <v>-945.5</v>
      </c>
      <c r="BH43" s="33">
        <f t="shared" si="16"/>
        <v>-945.5</v>
      </c>
      <c r="BI43" s="33">
        <f t="shared" si="16"/>
        <v>-945.5</v>
      </c>
      <c r="BJ43" s="33">
        <f t="shared" si="16"/>
        <v>-945.5</v>
      </c>
      <c r="BK43" s="33">
        <f t="shared" si="16"/>
        <v>-945.5</v>
      </c>
      <c r="BL43" s="33">
        <f t="shared" si="16"/>
        <v>-945.5</v>
      </c>
      <c r="BM43" s="33">
        <f t="shared" si="16"/>
        <v>-945.5</v>
      </c>
      <c r="BN43" s="33"/>
      <c r="BO43" s="33"/>
      <c r="BP43" s="33"/>
      <c r="BQ43" s="33"/>
      <c r="BR43" s="33"/>
      <c r="BS43" s="33"/>
    </row>
    <row r="44" spans="1:71" x14ac:dyDescent="0.35">
      <c r="C44" s="109"/>
    </row>
    <row r="45" spans="1:71" s="28" customFormat="1" x14ac:dyDescent="0.35">
      <c r="A45" s="4"/>
      <c r="B45" s="29" t="s">
        <v>123</v>
      </c>
      <c r="C45" s="108"/>
    </row>
    <row r="46" spans="1:71" s="23" customFormat="1" x14ac:dyDescent="0.35">
      <c r="A46" s="129"/>
      <c r="B46" s="27" t="s">
        <v>125</v>
      </c>
      <c r="C46" s="103">
        <f>SUM(E46:BM46)</f>
        <v>0</v>
      </c>
      <c r="D46" s="27"/>
      <c r="E46" s="23">
        <f>HLOOKUP($F$5, Scenarios!$C$7:$AD$42, MATCH(B46, Scenarios!$C$7:C44, FALSE), FALSE)</f>
        <v>0</v>
      </c>
    </row>
    <row r="47" spans="1:71" s="23" customFormat="1" x14ac:dyDescent="0.35">
      <c r="A47" s="129"/>
      <c r="B47" s="47" t="s">
        <v>126</v>
      </c>
      <c r="C47" s="103">
        <f>SUM(E47:BM47)</f>
        <v>170500</v>
      </c>
      <c r="D47" s="27"/>
      <c r="E47" s="23">
        <f>HLOOKUP($F$5, Scenarios!$C$7:$AD$42, MATCH(B47, Scenarios!$C$7:C45, FALSE), FALSE)</f>
        <v>170500</v>
      </c>
    </row>
    <row r="48" spans="1:71" s="23" customFormat="1" x14ac:dyDescent="0.35">
      <c r="A48" s="129"/>
      <c r="B48" s="26"/>
      <c r="C48" s="103"/>
      <c r="D48" s="27"/>
    </row>
    <row r="49" spans="1:71" x14ac:dyDescent="0.35">
      <c r="B49" s="4" t="s">
        <v>127</v>
      </c>
      <c r="C49" s="103">
        <f>SUM(E49:BM49)</f>
        <v>0</v>
      </c>
      <c r="E49" s="23">
        <f>IFERROR((HLOOKUP($F$5, Scenarios!$C$7:$AD$42, (MATCH(E7, Scenarios!$C$7:$C$42, FALSE)), FALSE)), 0)</f>
        <v>0</v>
      </c>
      <c r="F49" s="23">
        <f>IFERROR((HLOOKUP($F$5, Scenarios!$C$7:$AD$42, (MATCH(F7, Scenarios!$C$7:$C$42, FALSE)), FALSE)), 0)</f>
        <v>0</v>
      </c>
      <c r="G49" s="23">
        <f>IFERROR((HLOOKUP($F$5, Scenarios!$C$7:$AD$42, (MATCH(G7, Scenarios!$C$7:$C$42, FALSE)), FALSE)), 0)</f>
        <v>0</v>
      </c>
      <c r="H49" s="23">
        <f>IFERROR((HLOOKUP($F$5, Scenarios!$C$7:$AD$42, (MATCH(H7, Scenarios!$C$7:$C$42, FALSE)), FALSE)), 0)</f>
        <v>0</v>
      </c>
      <c r="I49" s="23">
        <f>IFERROR((HLOOKUP($F$5, Scenarios!$C$7:$AD$42, (MATCH(I7, Scenarios!$C$7:$C$42, FALSE)), FALSE)), 0)</f>
        <v>0</v>
      </c>
      <c r="J49" s="23">
        <f>IFERROR((HLOOKUP($F$5, Scenarios!$C$7:$AD$42, (MATCH(J7, Scenarios!$C$7:$C$42, FALSE)), FALSE)), 0)</f>
        <v>0</v>
      </c>
      <c r="K49" s="23">
        <f>IFERROR((HLOOKUP($F$5, Scenarios!$C$7:$AD$42, (MATCH(K7, Scenarios!$C$7:$C$42, FALSE)), FALSE)), 0)</f>
        <v>0</v>
      </c>
      <c r="L49" s="23">
        <f>IFERROR((HLOOKUP($F$5, Scenarios!$C$7:$AD$42, (MATCH(L7, Scenarios!$C$7:$C$42, FALSE)), FALSE)), 0)</f>
        <v>0</v>
      </c>
      <c r="M49" s="23">
        <f>IFERROR((HLOOKUP($F$5, Scenarios!$C$7:$AD$42, (MATCH(M7, Scenarios!$C$7:$C$42, FALSE)), FALSE)), 0)</f>
        <v>0</v>
      </c>
      <c r="N49" s="23">
        <f>IFERROR((HLOOKUP($F$5, Scenarios!$C$7:$AD$42, (MATCH(N7, Scenarios!$C$7:$C$42, FALSE)), FALSE)), 0)</f>
        <v>0</v>
      </c>
      <c r="O49" s="23">
        <f>IFERROR((HLOOKUP($F$5, Scenarios!$C$7:$AD$42, (MATCH(O7, Scenarios!$C$7:$C$42, FALSE)), FALSE)), 0)</f>
        <v>0</v>
      </c>
      <c r="P49" s="23">
        <f>IFERROR((HLOOKUP($F$5, Scenarios!$C$7:$AD$42, (MATCH(P7, Scenarios!$C$7:$C$42, FALSE)), FALSE)), 0)</f>
        <v>0</v>
      </c>
      <c r="Q49" s="23">
        <f>IFERROR((HLOOKUP($F$5, Scenarios!$C$7:$AD$42, (MATCH(Q7, Scenarios!$C$7:$C$42, FALSE)), FALSE)), 0)</f>
        <v>0</v>
      </c>
      <c r="R49" s="23">
        <f>IFERROR((HLOOKUP($F$5, Scenarios!$C$7:$AD$42, (MATCH(R7, Scenarios!$C$7:$C$42, FALSE)), FALSE)), 0)</f>
        <v>0</v>
      </c>
      <c r="S49" s="23">
        <f>IFERROR((HLOOKUP($F$5, Scenarios!$C$7:$AD$42, (MATCH(S7, Scenarios!$C$7:$C$42, FALSE)), FALSE)), 0)</f>
        <v>0</v>
      </c>
      <c r="T49" s="23">
        <f>IFERROR((HLOOKUP($F$5, Scenarios!$C$7:$AD$42, (MATCH(T7, Scenarios!$C$7:$C$42, FALSE)), FALSE)), 0)</f>
        <v>0</v>
      </c>
      <c r="U49" s="23">
        <f>IFERROR((HLOOKUP($F$5, Scenarios!$C$7:$AD$42, (MATCH(U7, Scenarios!$C$7:$C$42, FALSE)), FALSE)), 0)</f>
        <v>0</v>
      </c>
      <c r="V49" s="23">
        <f>IFERROR((HLOOKUP($F$5, Scenarios!$C$7:$AD$42, (MATCH(V7, Scenarios!$C$7:$C$42, FALSE)), FALSE)), 0)</f>
        <v>0</v>
      </c>
      <c r="W49" s="23">
        <f>IFERROR((HLOOKUP($F$5, Scenarios!$C$7:$AD$42, (MATCH(W7, Scenarios!$C$7:$C$42, FALSE)), FALSE)), 0)</f>
        <v>0</v>
      </c>
      <c r="X49" s="23">
        <f>IFERROR((HLOOKUP($F$5, Scenarios!$C$7:$AD$42, (MATCH(X7, Scenarios!$C$7:$C$42, FALSE)), FALSE)), 0)</f>
        <v>0</v>
      </c>
      <c r="Y49" s="23">
        <f>IFERROR((HLOOKUP($F$5, Scenarios!$C$7:$AD$42, (MATCH(Y7, Scenarios!$C$7:$C$42, FALSE)), FALSE)), 0)</f>
        <v>0</v>
      </c>
      <c r="Z49" s="23">
        <f>IFERROR((HLOOKUP($F$5, Scenarios!$C$7:$AD$42, (MATCH(Z7, Scenarios!$C$7:$C$42, FALSE)), FALSE)), 0)</f>
        <v>0</v>
      </c>
      <c r="AA49" s="23">
        <f>IFERROR((HLOOKUP($F$5, Scenarios!$C$7:$AD$42, (MATCH(AA7, Scenarios!$C$7:$C$42, FALSE)), FALSE)), 0)</f>
        <v>0</v>
      </c>
      <c r="AB49" s="23">
        <f>IFERROR((HLOOKUP($F$5, Scenarios!$C$7:$AD$42, (MATCH(AB7, Scenarios!$C$7:$C$42, FALSE)), FALSE)), 0)</f>
        <v>0</v>
      </c>
      <c r="AC49" s="23">
        <f>IFERROR((HLOOKUP($F$5, Scenarios!$C$7:$AD$42, (MATCH(AC7, Scenarios!$C$7:$C$42, FALSE)), FALSE)), 0)</f>
        <v>0</v>
      </c>
      <c r="AD49" s="23">
        <f>IFERROR((HLOOKUP($F$5, Scenarios!$C$7:$AD$42, (MATCH(AD7, Scenarios!$C$7:$C$42, FALSE)), FALSE)), 0)</f>
        <v>0</v>
      </c>
      <c r="AE49" s="23">
        <f>IFERROR((HLOOKUP($F$5, Scenarios!$C$7:$AD$42, (MATCH(AE7, Scenarios!$C$7:$C$42, FALSE)), FALSE)), 0)</f>
        <v>0</v>
      </c>
      <c r="AF49" s="23">
        <f>IFERROR((HLOOKUP($F$5, Scenarios!$C$7:$AD$42, (MATCH(AF7, Scenarios!$C$7:$C$42, FALSE)), FALSE)), 0)</f>
        <v>0</v>
      </c>
      <c r="AG49" s="23">
        <f>IFERROR((HLOOKUP($F$5, Scenarios!$C$7:$AD$42, (MATCH(AG7, Scenarios!$C$7:$C$42, FALSE)), FALSE)), 0)</f>
        <v>0</v>
      </c>
      <c r="AH49" s="23">
        <f>IFERROR((HLOOKUP($F$5, Scenarios!$C$7:$AD$42, (MATCH(AH7, Scenarios!$C$7:$C$42, FALSE)), FALSE)), 0)</f>
        <v>0</v>
      </c>
      <c r="AI49" s="23">
        <f>IFERROR((HLOOKUP($F$5, Scenarios!$C$7:$AD$42, (MATCH(AI7, Scenarios!$C$7:$C$42, FALSE)), FALSE)), 0)</f>
        <v>0</v>
      </c>
      <c r="AJ49" s="23">
        <f>IFERROR((HLOOKUP($F$5, Scenarios!$C$7:$AD$42, (MATCH(AJ7, Scenarios!$C$7:$C$42, FALSE)), FALSE)), 0)</f>
        <v>0</v>
      </c>
      <c r="AK49" s="23">
        <f>IFERROR((HLOOKUP($F$5, Scenarios!$C$7:$AD$42, (MATCH(AK7, Scenarios!$C$7:$C$42, FALSE)), FALSE)), 0)</f>
        <v>0</v>
      </c>
      <c r="AL49" s="23">
        <f>IFERROR((HLOOKUP($F$5, Scenarios!$C$7:$AD$42, (MATCH(AL7, Scenarios!$C$7:$C$42, FALSE)), FALSE)), 0)</f>
        <v>0</v>
      </c>
      <c r="AM49" s="23">
        <f>IFERROR((HLOOKUP($F$5, Scenarios!$C$7:$AD$42, (MATCH(AM7, Scenarios!$C$7:$C$42, FALSE)), FALSE)), 0)</f>
        <v>0</v>
      </c>
      <c r="AN49" s="23">
        <f>IFERROR((HLOOKUP($F$5, Scenarios!$C$7:$AD$42, (MATCH(AN7, Scenarios!$C$7:$C$42, FALSE)), FALSE)), 0)</f>
        <v>0</v>
      </c>
      <c r="AO49" s="23">
        <f>IFERROR((HLOOKUP($F$5, Scenarios!$C$7:$AD$42, (MATCH(AO7, Scenarios!$C$7:$C$42, FALSE)), FALSE)), 0)</f>
        <v>0</v>
      </c>
      <c r="AP49" s="23">
        <f>IFERROR((HLOOKUP($F$5, Scenarios!$C$7:$AD$42, (MATCH(AP7, Scenarios!$C$7:$C$42, FALSE)), FALSE)), 0)</f>
        <v>0</v>
      </c>
      <c r="AQ49" s="23">
        <f>IFERROR((HLOOKUP($F$5, Scenarios!$C$7:$AD$42, (MATCH(AQ7, Scenarios!$C$7:$C$42, FALSE)), FALSE)), 0)</f>
        <v>0</v>
      </c>
      <c r="AR49" s="23">
        <f>IFERROR((HLOOKUP($F$5, Scenarios!$C$7:$AD$42, (MATCH(AR7, Scenarios!$C$7:$C$42, FALSE)), FALSE)), 0)</f>
        <v>0</v>
      </c>
      <c r="AS49" s="23">
        <f>IFERROR((HLOOKUP($F$5, Scenarios!$C$7:$AD$42, (MATCH(AS7, Scenarios!$C$7:$C$42, FALSE)), FALSE)), 0)</f>
        <v>0</v>
      </c>
      <c r="AT49" s="23">
        <f>IFERROR((HLOOKUP($F$5, Scenarios!$C$7:$AD$42, (MATCH(AT7, Scenarios!$C$7:$C$42, FALSE)), FALSE)), 0)</f>
        <v>0</v>
      </c>
      <c r="AU49" s="23">
        <f>IFERROR((HLOOKUP($F$5, Scenarios!$C$7:$AD$42, (MATCH(AU7, Scenarios!$C$7:$C$42, FALSE)), FALSE)), 0)</f>
        <v>0</v>
      </c>
      <c r="AV49" s="23">
        <f>IFERROR((HLOOKUP($F$5, Scenarios!$C$7:$AD$42, (MATCH(AV7, Scenarios!$C$7:$C$42, FALSE)), FALSE)), 0)</f>
        <v>0</v>
      </c>
      <c r="AW49" s="23">
        <f>IFERROR((HLOOKUP($F$5, Scenarios!$C$7:$AD$42, (MATCH(AW7, Scenarios!$C$7:$C$42, FALSE)), FALSE)), 0)</f>
        <v>0</v>
      </c>
      <c r="AX49" s="23">
        <f>IFERROR((HLOOKUP($F$5, Scenarios!$C$7:$AD$42, (MATCH(AX7, Scenarios!$C$7:$C$42, FALSE)), FALSE)), 0)</f>
        <v>0</v>
      </c>
      <c r="AY49" s="23">
        <f>IFERROR((HLOOKUP($F$5, Scenarios!$C$7:$AD$42, (MATCH(AY7, Scenarios!$C$7:$C$42, FALSE)), FALSE)), 0)</f>
        <v>0</v>
      </c>
      <c r="AZ49" s="23">
        <f>IFERROR((HLOOKUP($F$5, Scenarios!$C$7:$AD$42, (MATCH(AZ7, Scenarios!$C$7:$C$42, FALSE)), FALSE)), 0)</f>
        <v>0</v>
      </c>
      <c r="BA49" s="23">
        <f>IFERROR((HLOOKUP($F$5, Scenarios!$C$7:$AD$42, (MATCH(BA7, Scenarios!$C$7:$C$42, FALSE)), FALSE)), 0)</f>
        <v>0</v>
      </c>
      <c r="BB49" s="23">
        <f>IFERROR((HLOOKUP($F$5, Scenarios!$C$7:$AD$42, (MATCH(BB7, Scenarios!$C$7:$C$42, FALSE)), FALSE)), 0)</f>
        <v>0</v>
      </c>
      <c r="BC49" s="23">
        <f>IFERROR((HLOOKUP($F$5, Scenarios!$C$7:$AD$42, (MATCH(BC7, Scenarios!$C$7:$C$42, FALSE)), FALSE)), 0)</f>
        <v>0</v>
      </c>
      <c r="BD49" s="23">
        <f>IFERROR((HLOOKUP($F$5, Scenarios!$C$7:$AD$42, (MATCH(BD7, Scenarios!$C$7:$C$42, FALSE)), FALSE)), 0)</f>
        <v>0</v>
      </c>
      <c r="BE49" s="23">
        <f>IFERROR((HLOOKUP($F$5, Scenarios!$C$7:$AD$42, (MATCH(BE7, Scenarios!$C$7:$C$42, FALSE)), FALSE)), 0)</f>
        <v>0</v>
      </c>
      <c r="BF49" s="23">
        <f>IFERROR((HLOOKUP($F$5, Scenarios!$C$7:$AD$42, (MATCH(BF7, Scenarios!$C$7:$C$42, FALSE)), FALSE)), 0)</f>
        <v>0</v>
      </c>
      <c r="BG49" s="23">
        <f>IFERROR((HLOOKUP($F$5, Scenarios!$C$7:$AD$42, (MATCH(BG7, Scenarios!$C$7:$C$42, FALSE)), FALSE)), 0)</f>
        <v>0</v>
      </c>
      <c r="BH49" s="23">
        <f>IFERROR((HLOOKUP($F$5, Scenarios!$C$7:$AD$42, (MATCH(BH7, Scenarios!$C$7:$C$42, FALSE)), FALSE)), 0)</f>
        <v>0</v>
      </c>
      <c r="BI49" s="23">
        <f>IFERROR((HLOOKUP($F$5, Scenarios!$C$7:$AD$42, (MATCH(BI7, Scenarios!$C$7:$C$42, FALSE)), FALSE)), 0)</f>
        <v>0</v>
      </c>
      <c r="BJ49" s="23">
        <f>IFERROR((HLOOKUP($F$5, Scenarios!$C$7:$AD$42, (MATCH(BJ7, Scenarios!$C$7:$C$42, FALSE)), FALSE)), 0)</f>
        <v>0</v>
      </c>
      <c r="BK49" s="23">
        <f>IFERROR((HLOOKUP($F$5, Scenarios!$C$7:$AD$42, (MATCH(BK7, Scenarios!$C$7:$C$42, FALSE)), FALSE)), 0)</f>
        <v>0</v>
      </c>
      <c r="BL49" s="23">
        <f>IFERROR((HLOOKUP($F$5, Scenarios!$C$7:$AD$42, (MATCH(BL7, Scenarios!$C$7:$C$42, FALSE)), FALSE)), 0)</f>
        <v>0</v>
      </c>
      <c r="BM49" s="23">
        <f>IFERROR((HLOOKUP($F$5, Scenarios!$C$7:$AD$42, (MATCH(BM7, Scenarios!$C$7:$C$42, FALSE)), FALSE)), 0)</f>
        <v>0</v>
      </c>
      <c r="BN49" s="23"/>
      <c r="BO49" s="23"/>
      <c r="BP49" s="23"/>
      <c r="BQ49" s="23"/>
      <c r="BR49" s="23"/>
      <c r="BS49" s="23"/>
    </row>
    <row r="50" spans="1:71" s="23" customFormat="1" x14ac:dyDescent="0.35">
      <c r="A50" s="129"/>
      <c r="B50" s="26"/>
      <c r="C50" s="103"/>
      <c r="D50" s="27"/>
    </row>
    <row r="51" spans="1:71" s="9" customFormat="1" ht="11.25" x14ac:dyDescent="0.3">
      <c r="B51" s="9" t="s">
        <v>128</v>
      </c>
      <c r="C51" s="103">
        <f>SUM(E51:BM51)</f>
        <v>-170500</v>
      </c>
      <c r="E51" s="33">
        <f>-SUM(E46:E50)</f>
        <v>-170500</v>
      </c>
      <c r="F51" s="33">
        <f t="shared" ref="F51:AJ51" si="17">-SUM(F46:F50)</f>
        <v>0</v>
      </c>
      <c r="G51" s="33">
        <f t="shared" si="17"/>
        <v>0</v>
      </c>
      <c r="H51" s="33">
        <f t="shared" si="17"/>
        <v>0</v>
      </c>
      <c r="I51" s="33">
        <f t="shared" si="17"/>
        <v>0</v>
      </c>
      <c r="J51" s="33">
        <f t="shared" si="17"/>
        <v>0</v>
      </c>
      <c r="K51" s="33">
        <f t="shared" si="17"/>
        <v>0</v>
      </c>
      <c r="L51" s="33">
        <f t="shared" si="17"/>
        <v>0</v>
      </c>
      <c r="M51" s="33">
        <f t="shared" si="17"/>
        <v>0</v>
      </c>
      <c r="N51" s="33">
        <f t="shared" si="17"/>
        <v>0</v>
      </c>
      <c r="O51" s="33">
        <f t="shared" si="17"/>
        <v>0</v>
      </c>
      <c r="P51" s="33">
        <f t="shared" si="17"/>
        <v>0</v>
      </c>
      <c r="Q51" s="33">
        <f t="shared" si="17"/>
        <v>0</v>
      </c>
      <c r="R51" s="33">
        <f t="shared" si="17"/>
        <v>0</v>
      </c>
      <c r="S51" s="33">
        <f t="shared" si="17"/>
        <v>0</v>
      </c>
      <c r="T51" s="33">
        <f t="shared" si="17"/>
        <v>0</v>
      </c>
      <c r="U51" s="33">
        <f t="shared" si="17"/>
        <v>0</v>
      </c>
      <c r="V51" s="33">
        <f t="shared" si="17"/>
        <v>0</v>
      </c>
      <c r="W51" s="33">
        <f t="shared" si="17"/>
        <v>0</v>
      </c>
      <c r="X51" s="33">
        <f t="shared" si="17"/>
        <v>0</v>
      </c>
      <c r="Y51" s="33">
        <f t="shared" si="17"/>
        <v>0</v>
      </c>
      <c r="Z51" s="33">
        <f t="shared" si="17"/>
        <v>0</v>
      </c>
      <c r="AA51" s="33">
        <f t="shared" si="17"/>
        <v>0</v>
      </c>
      <c r="AB51" s="33">
        <f t="shared" si="17"/>
        <v>0</v>
      </c>
      <c r="AC51" s="33">
        <f t="shared" si="17"/>
        <v>0</v>
      </c>
      <c r="AD51" s="33">
        <f t="shared" si="17"/>
        <v>0</v>
      </c>
      <c r="AE51" s="33">
        <f t="shared" si="17"/>
        <v>0</v>
      </c>
      <c r="AF51" s="33">
        <f t="shared" si="17"/>
        <v>0</v>
      </c>
      <c r="AG51" s="33">
        <f t="shared" si="17"/>
        <v>0</v>
      </c>
      <c r="AH51" s="33">
        <f t="shared" si="17"/>
        <v>0</v>
      </c>
      <c r="AI51" s="33">
        <f t="shared" si="17"/>
        <v>0</v>
      </c>
      <c r="AJ51" s="33">
        <f t="shared" si="17"/>
        <v>0</v>
      </c>
      <c r="AK51" s="33">
        <f t="shared" ref="AK51:BM51" si="18">-SUM(AK46:AK50)</f>
        <v>0</v>
      </c>
      <c r="AL51" s="33">
        <f t="shared" si="18"/>
        <v>0</v>
      </c>
      <c r="AM51" s="33">
        <f t="shared" si="18"/>
        <v>0</v>
      </c>
      <c r="AN51" s="33">
        <f t="shared" si="18"/>
        <v>0</v>
      </c>
      <c r="AO51" s="33">
        <f t="shared" si="18"/>
        <v>0</v>
      </c>
      <c r="AP51" s="33">
        <f t="shared" si="18"/>
        <v>0</v>
      </c>
      <c r="AQ51" s="33">
        <f t="shared" si="18"/>
        <v>0</v>
      </c>
      <c r="AR51" s="33">
        <f t="shared" si="18"/>
        <v>0</v>
      </c>
      <c r="AS51" s="33">
        <f t="shared" si="18"/>
        <v>0</v>
      </c>
      <c r="AT51" s="33">
        <f t="shared" si="18"/>
        <v>0</v>
      </c>
      <c r="AU51" s="33">
        <f t="shared" si="18"/>
        <v>0</v>
      </c>
      <c r="AV51" s="33">
        <f t="shared" si="18"/>
        <v>0</v>
      </c>
      <c r="AW51" s="33">
        <f t="shared" si="18"/>
        <v>0</v>
      </c>
      <c r="AX51" s="33">
        <f t="shared" si="18"/>
        <v>0</v>
      </c>
      <c r="AY51" s="33">
        <f t="shared" si="18"/>
        <v>0</v>
      </c>
      <c r="AZ51" s="33">
        <f t="shared" si="18"/>
        <v>0</v>
      </c>
      <c r="BA51" s="33">
        <f t="shared" si="18"/>
        <v>0</v>
      </c>
      <c r="BB51" s="33">
        <f t="shared" si="18"/>
        <v>0</v>
      </c>
      <c r="BC51" s="33">
        <f t="shared" si="18"/>
        <v>0</v>
      </c>
      <c r="BD51" s="33">
        <f t="shared" si="18"/>
        <v>0</v>
      </c>
      <c r="BE51" s="33">
        <f t="shared" si="18"/>
        <v>0</v>
      </c>
      <c r="BF51" s="33">
        <f t="shared" si="18"/>
        <v>0</v>
      </c>
      <c r="BG51" s="33">
        <f t="shared" si="18"/>
        <v>0</v>
      </c>
      <c r="BH51" s="33">
        <f t="shared" si="18"/>
        <v>0</v>
      </c>
      <c r="BI51" s="33">
        <f t="shared" si="18"/>
        <v>0</v>
      </c>
      <c r="BJ51" s="33">
        <f t="shared" si="18"/>
        <v>0</v>
      </c>
      <c r="BK51" s="33">
        <f t="shared" si="18"/>
        <v>0</v>
      </c>
      <c r="BL51" s="33">
        <f t="shared" si="18"/>
        <v>0</v>
      </c>
      <c r="BM51" s="33">
        <f t="shared" si="18"/>
        <v>0</v>
      </c>
    </row>
    <row r="52" spans="1:71" s="9" customFormat="1" ht="11.25" x14ac:dyDescent="0.3">
      <c r="C52" s="10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71" s="28" customFormat="1" x14ac:dyDescent="0.35">
      <c r="A53" s="4"/>
      <c r="B53" s="29" t="s">
        <v>129</v>
      </c>
      <c r="C53" s="108"/>
    </row>
    <row r="54" spans="1:71" x14ac:dyDescent="0.35">
      <c r="B54" s="4" t="s">
        <v>130</v>
      </c>
      <c r="C54" s="103">
        <f>SUM(E54:BM54)</f>
        <v>0</v>
      </c>
      <c r="E54" s="40">
        <v>0</v>
      </c>
    </row>
    <row r="55" spans="1:71" x14ac:dyDescent="0.35">
      <c r="B55" s="47" t="s">
        <v>131</v>
      </c>
      <c r="C55" s="109"/>
      <c r="E55" s="4">
        <f>IFERROR(HLOOKUP(B55, 'Lookups references'!$M$7:P13, MATCH('Projections - HL 1'!#REF!, 'Lookups references'!$M$7:M13, FALSE), FALSE),0)</f>
        <v>0</v>
      </c>
      <c r="F55" s="5">
        <f>E55*(1+Scenarios!$Q$32)</f>
        <v>0</v>
      </c>
      <c r="G55" s="5">
        <f>F55*(1+Scenarios!$Q$32)</f>
        <v>0</v>
      </c>
      <c r="H55" s="5">
        <f>G55*(1+Scenarios!$Q$32)</f>
        <v>0</v>
      </c>
      <c r="I55" s="5">
        <f>H55*(1+Scenarios!$Q$32)</f>
        <v>0</v>
      </c>
      <c r="J55" s="5">
        <f>I55*(1+Scenarios!$Q$32)</f>
        <v>0</v>
      </c>
      <c r="K55" s="5">
        <f>J55*(1+Scenarios!$Q$32)</f>
        <v>0</v>
      </c>
      <c r="L55" s="5">
        <f>K55*(1+Scenarios!$Q$32)</f>
        <v>0</v>
      </c>
      <c r="M55" s="5">
        <f>L55*(1+Scenarios!$Q$32)</f>
        <v>0</v>
      </c>
      <c r="N55" s="5">
        <f>M55*(1+Scenarios!$Q$32)</f>
        <v>0</v>
      </c>
      <c r="O55" s="5">
        <f>N55*(1+Scenarios!$Q$32)</f>
        <v>0</v>
      </c>
      <c r="P55" s="5">
        <f>O55*(1+Scenarios!$Q$32)</f>
        <v>0</v>
      </c>
      <c r="Q55" s="5">
        <f>P55*(1+Scenarios!$Q$32)</f>
        <v>0</v>
      </c>
      <c r="R55" s="5">
        <f>Q55*(1+Scenarios!$Q$32)</f>
        <v>0</v>
      </c>
      <c r="S55" s="5">
        <f>R55*(1+Scenarios!$Q$32)</f>
        <v>0</v>
      </c>
      <c r="T55" s="5">
        <f>S55*(1+Scenarios!$Q$32)</f>
        <v>0</v>
      </c>
      <c r="U55" s="5">
        <f>T55*(1+Scenarios!$Q$32)</f>
        <v>0</v>
      </c>
      <c r="V55" s="5">
        <f>U55*(1+Scenarios!$Q$32)</f>
        <v>0</v>
      </c>
      <c r="W55" s="5">
        <f>V55*(1+Scenarios!$Q$32)</f>
        <v>0</v>
      </c>
      <c r="X55" s="5">
        <f>W55*(1+Scenarios!$Q$32)</f>
        <v>0</v>
      </c>
      <c r="Y55" s="5">
        <f>X55*(1+Scenarios!$Q$32)</f>
        <v>0</v>
      </c>
      <c r="Z55" s="5">
        <f>Y55*(1+Scenarios!$Q$32)</f>
        <v>0</v>
      </c>
      <c r="AA55" s="5">
        <f>Z55*(1+Scenarios!$Q$32)</f>
        <v>0</v>
      </c>
      <c r="AB55" s="5">
        <f>AA55*(1+Scenarios!$Q$32)</f>
        <v>0</v>
      </c>
      <c r="AC55" s="5">
        <f>AB55*(1+Scenarios!$Q$32)</f>
        <v>0</v>
      </c>
      <c r="AD55" s="5">
        <f>AC55*(1+Scenarios!$Q$32)</f>
        <v>0</v>
      </c>
      <c r="AE55" s="5">
        <f>AD55*(1+Scenarios!$Q$32)</f>
        <v>0</v>
      </c>
      <c r="AF55" s="5">
        <f>AE55*(1+Scenarios!$Q$32)</f>
        <v>0</v>
      </c>
      <c r="AG55" s="5">
        <f>AF55*(1+Scenarios!$Q$32)</f>
        <v>0</v>
      </c>
      <c r="AH55" s="5">
        <f>AG55*(1+Scenarios!$Q$32)</f>
        <v>0</v>
      </c>
      <c r="AI55" s="5">
        <f>AH55*(1+Scenarios!$Q$32)</f>
        <v>0</v>
      </c>
      <c r="AJ55" s="5">
        <f>AI55*(1+Scenarios!$Q$32)</f>
        <v>0</v>
      </c>
      <c r="AK55" s="5">
        <f>AJ55*(1+Scenarios!$Q$32)</f>
        <v>0</v>
      </c>
      <c r="AL55" s="5">
        <f>AK55*(1+Scenarios!$Q$32)</f>
        <v>0</v>
      </c>
      <c r="AM55" s="5">
        <f>AL55*(1+Scenarios!$Q$32)</f>
        <v>0</v>
      </c>
      <c r="AN55" s="5">
        <f>AM55*(1+Scenarios!$Q$32)</f>
        <v>0</v>
      </c>
      <c r="AO55" s="5">
        <f>AN55*(1+Scenarios!$Q$32)</f>
        <v>0</v>
      </c>
      <c r="AP55" s="5">
        <f>AO55*(1+Scenarios!$Q$32)</f>
        <v>0</v>
      </c>
      <c r="AQ55" s="5">
        <f>AP55*(1+Scenarios!$Q$32)</f>
        <v>0</v>
      </c>
      <c r="AR55" s="5">
        <f>AQ55*(1+Scenarios!$Q$32)</f>
        <v>0</v>
      </c>
      <c r="AS55" s="5">
        <f>AR55*(1+Scenarios!$Q$32)</f>
        <v>0</v>
      </c>
      <c r="AT55" s="5">
        <f>AS55*(1+Scenarios!$Q$32)</f>
        <v>0</v>
      </c>
      <c r="AU55" s="5">
        <f>AT55*(1+Scenarios!$Q$32)</f>
        <v>0</v>
      </c>
      <c r="AV55" s="5">
        <f>AU55*(1+Scenarios!$Q$32)</f>
        <v>0</v>
      </c>
      <c r="AW55" s="5">
        <f>AV55*(1+Scenarios!$Q$32)</f>
        <v>0</v>
      </c>
      <c r="AX55" s="5">
        <f>AW55*(1+Scenarios!$Q$32)</f>
        <v>0</v>
      </c>
      <c r="AY55" s="5">
        <f>AX55*(1+Scenarios!$Q$32)</f>
        <v>0</v>
      </c>
      <c r="AZ55" s="5">
        <f>AY55*(1+Scenarios!$Q$32)</f>
        <v>0</v>
      </c>
      <c r="BA55" s="5">
        <f>AZ55*(1+Scenarios!$Q$32)</f>
        <v>0</v>
      </c>
      <c r="BB55" s="5">
        <f>BA55*(1+Scenarios!$Q$32)</f>
        <v>0</v>
      </c>
      <c r="BC55" s="5">
        <f>BB55*(1+Scenarios!$Q$32)</f>
        <v>0</v>
      </c>
      <c r="BD55" s="5">
        <f>BC55*(1+Scenarios!$Q$32)</f>
        <v>0</v>
      </c>
      <c r="BE55" s="5">
        <f>BD55*(1+Scenarios!$Q$32)</f>
        <v>0</v>
      </c>
      <c r="BF55" s="5">
        <f>BE55*(1+Scenarios!$Q$32)</f>
        <v>0</v>
      </c>
      <c r="BG55" s="5">
        <f>BF55*(1+Scenarios!$Q$32)</f>
        <v>0</v>
      </c>
      <c r="BH55" s="5">
        <f>BG55*(1+Scenarios!$Q$32)</f>
        <v>0</v>
      </c>
      <c r="BI55" s="5">
        <f>BH55*(1+Scenarios!$Q$32)</f>
        <v>0</v>
      </c>
      <c r="BJ55" s="5">
        <f>BI55*(1+Scenarios!$Q$32)</f>
        <v>0</v>
      </c>
      <c r="BK55" s="5">
        <f>BJ55*(1+Scenarios!$Q$32)</f>
        <v>0</v>
      </c>
      <c r="BL55" s="5">
        <f>BK55*(1+Scenarios!$Q$32)</f>
        <v>0</v>
      </c>
      <c r="BM55" s="5">
        <f>BL55*(1+Scenarios!$Q$32)</f>
        <v>0</v>
      </c>
    </row>
    <row r="56" spans="1:71" x14ac:dyDescent="0.35">
      <c r="B56" s="47" t="s">
        <v>132</v>
      </c>
      <c r="C56" s="103"/>
      <c r="E56" s="4">
        <f>IFERROR(HLOOKUP($B$56, 'Lookups references'!$M$7:P14, MATCH('Projections - HL 1'!#REF!, 'Lookups references'!$M$7:$M$14, FALSE), FALSE),0)</f>
        <v>0</v>
      </c>
      <c r="F56" s="4">
        <f>IFERROR(HLOOKUP($B$56, 'Lookups references'!$M$7:Q14, MATCH('Projections - HL 1'!#REF!, 'Lookups references'!$M$7:$M$14, FALSE), FALSE),0)</f>
        <v>0</v>
      </c>
      <c r="G56" s="4">
        <f>IFERROR(HLOOKUP($B$56, 'Lookups references'!$M$7:R14, MATCH('Projections - HL 1'!#REF!, 'Lookups references'!$M$7:$M$14, FALSE), FALSE),0)</f>
        <v>0</v>
      </c>
      <c r="H56" s="4">
        <f>IFERROR(HLOOKUP($B$56, 'Lookups references'!$M$7:S14, MATCH('Projections - HL 1'!#REF!, 'Lookups references'!$M$7:$M$14, FALSE), FALSE),0)</f>
        <v>0</v>
      </c>
      <c r="I56" s="4">
        <f>IFERROR(HLOOKUP($B$56, 'Lookups references'!$M$7:T14, MATCH('Projections - HL 1'!#REF!, 'Lookups references'!$M$7:$M$14, FALSE), FALSE),0)</f>
        <v>0</v>
      </c>
      <c r="J56" s="4">
        <f>IFERROR(HLOOKUP($B$56, 'Lookups references'!$M$7:U14, MATCH('Projections - HL 1'!#REF!, 'Lookups references'!$M$7:$M$14, FALSE), FALSE),0)</f>
        <v>0</v>
      </c>
      <c r="K56" s="4">
        <f>IFERROR(HLOOKUP($B$56, 'Lookups references'!$M$7:V14, MATCH('Projections - HL 1'!#REF!, 'Lookups references'!$M$7:$M$14, FALSE), FALSE),0)</f>
        <v>0</v>
      </c>
      <c r="L56" s="4">
        <f>IFERROR(HLOOKUP($B$56, 'Lookups references'!$M$7:W14, MATCH('Projections - HL 1'!#REF!, 'Lookups references'!$M$7:$M$14, FALSE), FALSE),0)</f>
        <v>0</v>
      </c>
      <c r="M56" s="4">
        <f>IFERROR(HLOOKUP($B$56, 'Lookups references'!$M$7:X14, MATCH('Projections - HL 1'!#REF!, 'Lookups references'!$M$7:$M$14, FALSE), FALSE),0)</f>
        <v>0</v>
      </c>
      <c r="N56" s="4">
        <f>IFERROR(HLOOKUP($B$56, 'Lookups references'!$M$7:Y14, MATCH('Projections - HL 1'!#REF!, 'Lookups references'!$M$7:$M$14, FALSE), FALSE),0)</f>
        <v>0</v>
      </c>
      <c r="O56" s="4">
        <f>IFERROR(HLOOKUP($B$56, 'Lookups references'!$M$7:Z14, MATCH('Projections - HL 1'!#REF!, 'Lookups references'!$M$7:$M$14, FALSE), FALSE),0)</f>
        <v>0</v>
      </c>
      <c r="P56" s="4">
        <f>IFERROR(HLOOKUP($B$56, 'Lookups references'!$M$7:AA14, MATCH('Projections - HL 1'!#REF!, 'Lookups references'!$M$7:$M$14, FALSE), FALSE),0)</f>
        <v>0</v>
      </c>
      <c r="Q56" s="4">
        <f>IFERROR(HLOOKUP($B$56, 'Lookups references'!$M$7:AB14, MATCH('Projections - HL 1'!#REF!, 'Lookups references'!$M$7:$M$14, FALSE), FALSE),0)</f>
        <v>0</v>
      </c>
      <c r="R56" s="4">
        <f>IFERROR(HLOOKUP($B$56, 'Lookups references'!$M$7:AC14, MATCH('Projections - HL 1'!#REF!, 'Lookups references'!$M$7:$M$14, FALSE), FALSE),0)</f>
        <v>0</v>
      </c>
      <c r="S56" s="4">
        <f>IFERROR(HLOOKUP($B$56, 'Lookups references'!$M$7:AD14, MATCH('Projections - HL 1'!#REF!, 'Lookups references'!$M$7:$M$14, FALSE), FALSE),0)</f>
        <v>0</v>
      </c>
      <c r="T56" s="4">
        <f>IFERROR(HLOOKUP($B$56, 'Lookups references'!$M$7:AE14, MATCH('Projections - HL 1'!#REF!, 'Lookups references'!$M$7:$M$14, FALSE), FALSE),0)</f>
        <v>0</v>
      </c>
      <c r="U56" s="4">
        <f>IFERROR(HLOOKUP($B$56, 'Lookups references'!$M$7:AF14, MATCH('Projections - HL 1'!#REF!, 'Lookups references'!$M$7:$M$14, FALSE), FALSE),0)</f>
        <v>0</v>
      </c>
      <c r="V56" s="4">
        <f>IFERROR(HLOOKUP($B$56, 'Lookups references'!$M$7:AG14, MATCH('Projections - HL 1'!#REF!, 'Lookups references'!$M$7:$M$14, FALSE), FALSE),0)</f>
        <v>0</v>
      </c>
      <c r="W56" s="4">
        <f>IFERROR(HLOOKUP($B$56, 'Lookups references'!$M$7:AH14, MATCH('Projections - HL 1'!#REF!, 'Lookups references'!$M$7:$M$14, FALSE), FALSE),0)</f>
        <v>0</v>
      </c>
      <c r="X56" s="4">
        <f>IFERROR(HLOOKUP($B$56, 'Lookups references'!$M$7:AI14, MATCH('Projections - HL 1'!#REF!, 'Lookups references'!$M$7:$M$14, FALSE), FALSE),0)</f>
        <v>0</v>
      </c>
      <c r="Y56" s="4">
        <f>IFERROR(HLOOKUP($B$56, 'Lookups references'!$M$7:AJ14, MATCH('Projections - HL 1'!#REF!, 'Lookups references'!$M$7:$M$14, FALSE), FALSE),0)</f>
        <v>0</v>
      </c>
      <c r="Z56" s="4">
        <f>IFERROR(HLOOKUP($B$56, 'Lookups references'!$M$7:AK14, MATCH('Projections - HL 1'!#REF!, 'Lookups references'!$M$7:$M$14, FALSE), FALSE),0)</f>
        <v>0</v>
      </c>
      <c r="AA56" s="4">
        <f>IFERROR(HLOOKUP($B$56, 'Lookups references'!$M$7:AL14, MATCH('Projections - HL 1'!#REF!, 'Lookups references'!$M$7:$M$14, FALSE), FALSE),0)</f>
        <v>0</v>
      </c>
      <c r="AB56" s="4">
        <f>IFERROR(HLOOKUP($B$56, 'Lookups references'!$M$7:AM14, MATCH('Projections - HL 1'!#REF!, 'Lookups references'!$M$7:$M$14, FALSE), FALSE),0)</f>
        <v>0</v>
      </c>
      <c r="AC56" s="4">
        <f>IFERROR(HLOOKUP($B$56, 'Lookups references'!$M$7:AN14, MATCH('Projections - HL 1'!#REF!, 'Lookups references'!$M$7:$M$14, FALSE), FALSE),0)</f>
        <v>0</v>
      </c>
      <c r="AD56" s="4">
        <f>IFERROR(HLOOKUP($B$56, 'Lookups references'!$M$7:AO14, MATCH('Projections - HL 1'!#REF!, 'Lookups references'!$M$7:$M$14, FALSE), FALSE),0)</f>
        <v>0</v>
      </c>
      <c r="AE56" s="4">
        <f>IFERROR(HLOOKUP($B$56, 'Lookups references'!$M$7:AP14, MATCH('Projections - HL 1'!#REF!, 'Lookups references'!$M$7:$M$14, FALSE), FALSE),0)</f>
        <v>0</v>
      </c>
      <c r="AF56" s="4">
        <f>IFERROR(HLOOKUP($B$56, 'Lookups references'!$M$7:AQ14, MATCH('Projections - HL 1'!#REF!, 'Lookups references'!$M$7:$M$14, FALSE), FALSE),0)</f>
        <v>0</v>
      </c>
      <c r="AG56" s="4">
        <f>IFERROR(HLOOKUP($B$56, 'Lookups references'!$M$7:AR14, MATCH('Projections - HL 1'!#REF!, 'Lookups references'!$M$7:$M$14, FALSE), FALSE),0)</f>
        <v>0</v>
      </c>
      <c r="AH56" s="4">
        <f>IFERROR(HLOOKUP($B$56, 'Lookups references'!$M$7:AS14, MATCH('Projections - HL 1'!#REF!, 'Lookups references'!$M$7:$M$14, FALSE), FALSE),0)</f>
        <v>0</v>
      </c>
      <c r="AI56" s="4">
        <f>IFERROR(HLOOKUP($B$56, 'Lookups references'!$M$7:AT14, MATCH('Projections - HL 1'!#REF!, 'Lookups references'!$M$7:$M$14, FALSE), FALSE),0)</f>
        <v>0</v>
      </c>
      <c r="AJ56" s="4">
        <f>IFERROR(HLOOKUP($B$56, 'Lookups references'!$M$7:AU14, MATCH('Projections - HL 1'!#REF!, 'Lookups references'!$M$7:$M$14, FALSE), FALSE),0)</f>
        <v>0</v>
      </c>
      <c r="AK56" s="4">
        <f>IFERROR(HLOOKUP($B$56, 'Lookups references'!$M$7:AV14, MATCH('Projections - HL 1'!#REF!, 'Lookups references'!$M$7:$M$14, FALSE), FALSE),0)</f>
        <v>0</v>
      </c>
      <c r="AL56" s="4">
        <f>IFERROR(HLOOKUP($B$56, 'Lookups references'!$M$7:AW14, MATCH('Projections - HL 1'!#REF!, 'Lookups references'!$M$7:$M$14, FALSE), FALSE),0)</f>
        <v>0</v>
      </c>
      <c r="AM56" s="4">
        <f>IFERROR(HLOOKUP($B$56, 'Lookups references'!$M$7:AX14, MATCH('Projections - HL 1'!#REF!, 'Lookups references'!$M$7:$M$14, FALSE), FALSE),0)</f>
        <v>0</v>
      </c>
      <c r="AN56" s="4">
        <f>IFERROR(HLOOKUP($B$56, 'Lookups references'!$M$7:AY14, MATCH('Projections - HL 1'!#REF!, 'Lookups references'!$M$7:$M$14, FALSE), FALSE),0)</f>
        <v>0</v>
      </c>
      <c r="AO56" s="4">
        <f>IFERROR(HLOOKUP($B$56, 'Lookups references'!$M$7:AZ14, MATCH('Projections - HL 1'!#REF!, 'Lookups references'!$M$7:$M$14, FALSE), FALSE),0)</f>
        <v>0</v>
      </c>
      <c r="AP56" s="4">
        <f>IFERROR(HLOOKUP($B$56, 'Lookups references'!$M$7:BA14, MATCH('Projections - HL 1'!#REF!, 'Lookups references'!$M$7:$M$14, FALSE), FALSE),0)</f>
        <v>0</v>
      </c>
      <c r="AQ56" s="4">
        <f>IFERROR(HLOOKUP($B$56, 'Lookups references'!$M$7:BB14, MATCH('Projections - HL 1'!#REF!, 'Lookups references'!$M$7:$M$14, FALSE), FALSE),0)</f>
        <v>0</v>
      </c>
      <c r="AR56" s="4">
        <f>IFERROR(HLOOKUP($B$56, 'Lookups references'!$M$7:BC14, MATCH('Projections - HL 1'!#REF!, 'Lookups references'!$M$7:$M$14, FALSE), FALSE),0)</f>
        <v>0</v>
      </c>
      <c r="AS56" s="4">
        <f>IFERROR(HLOOKUP($B$56, 'Lookups references'!$M$7:BD14, MATCH('Projections - HL 1'!#REF!, 'Lookups references'!$M$7:$M$14, FALSE), FALSE),0)</f>
        <v>0</v>
      </c>
      <c r="AT56" s="4">
        <f>IFERROR(HLOOKUP($B$56, 'Lookups references'!$M$7:BE14, MATCH('Projections - HL 1'!#REF!, 'Lookups references'!$M$7:$M$14, FALSE), FALSE),0)</f>
        <v>0</v>
      </c>
      <c r="AU56" s="4">
        <f>IFERROR(HLOOKUP($B$56, 'Lookups references'!$M$7:BF14, MATCH('Projections - HL 1'!#REF!, 'Lookups references'!$M$7:$M$14, FALSE), FALSE),0)</f>
        <v>0</v>
      </c>
      <c r="AV56" s="4">
        <f>IFERROR(HLOOKUP($B$56, 'Lookups references'!$M$7:BG14, MATCH('Projections - HL 1'!#REF!, 'Lookups references'!$M$7:$M$14, FALSE), FALSE),0)</f>
        <v>0</v>
      </c>
      <c r="AW56" s="4">
        <f>IFERROR(HLOOKUP($B$56, 'Lookups references'!$M$7:BH14, MATCH('Projections - HL 1'!#REF!, 'Lookups references'!$M$7:$M$14, FALSE), FALSE),0)</f>
        <v>0</v>
      </c>
      <c r="AX56" s="4">
        <f>IFERROR(HLOOKUP($B$56, 'Lookups references'!$M$7:BI14, MATCH('Projections - HL 1'!#REF!, 'Lookups references'!$M$7:$M$14, FALSE), FALSE),0)</f>
        <v>0</v>
      </c>
      <c r="AY56" s="4">
        <f>IFERROR(HLOOKUP($B$56, 'Lookups references'!$M$7:BJ14, MATCH('Projections - HL 1'!#REF!, 'Lookups references'!$M$7:$M$14, FALSE), FALSE),0)</f>
        <v>0</v>
      </c>
      <c r="AZ56" s="4">
        <f>IFERROR(HLOOKUP($B$56, 'Lookups references'!$M$7:BK14, MATCH('Projections - HL 1'!#REF!, 'Lookups references'!$M$7:$M$14, FALSE), FALSE),0)</f>
        <v>0</v>
      </c>
      <c r="BA56" s="4">
        <f>IFERROR(HLOOKUP($B$56, 'Lookups references'!$M$7:BL14, MATCH('Projections - HL 1'!#REF!, 'Lookups references'!$M$7:$M$14, FALSE), FALSE),0)</f>
        <v>0</v>
      </c>
      <c r="BB56" s="4">
        <f>IFERROR(HLOOKUP($B$56, 'Lookups references'!$M$7:BM14, MATCH('Projections - HL 1'!#REF!, 'Lookups references'!$M$7:$M$14, FALSE), FALSE),0)</f>
        <v>0</v>
      </c>
      <c r="BC56" s="4">
        <f>IFERROR(HLOOKUP($B$56, 'Lookups references'!$M$7:BN14, MATCH('Projections - HL 1'!#REF!, 'Lookups references'!$M$7:$M$14, FALSE), FALSE),0)</f>
        <v>0</v>
      </c>
      <c r="BD56" s="4">
        <f>IFERROR(HLOOKUP($B$56, 'Lookups references'!$M$7:BO14, MATCH('Projections - HL 1'!#REF!, 'Lookups references'!$M$7:$M$14, FALSE), FALSE),0)</f>
        <v>0</v>
      </c>
      <c r="BE56" s="4">
        <f>IFERROR(HLOOKUP($B$56, 'Lookups references'!$M$7:BP14, MATCH('Projections - HL 1'!#REF!, 'Lookups references'!$M$7:$M$14, FALSE), FALSE),0)</f>
        <v>0</v>
      </c>
      <c r="BF56" s="4">
        <f>IFERROR(HLOOKUP($B$56, 'Lookups references'!$M$7:BQ14, MATCH('Projections - HL 1'!#REF!, 'Lookups references'!$M$7:$M$14, FALSE), FALSE),0)</f>
        <v>0</v>
      </c>
      <c r="BG56" s="4">
        <f>IFERROR(HLOOKUP($B$56, 'Lookups references'!$M$7:BR14, MATCH('Projections - HL 1'!#REF!, 'Lookups references'!$M$7:$M$14, FALSE), FALSE),0)</f>
        <v>0</v>
      </c>
      <c r="BH56" s="4">
        <f>IFERROR(HLOOKUP($B$56, 'Lookups references'!$M$7:BS14, MATCH('Projections - HL 1'!#REF!, 'Lookups references'!$M$7:$M$14, FALSE), FALSE),0)</f>
        <v>0</v>
      </c>
      <c r="BI56" s="4">
        <f>IFERROR(HLOOKUP($B$56, 'Lookups references'!$M$7:BT14, MATCH('Projections - HL 1'!#REF!, 'Lookups references'!$M$7:$M$14, FALSE), FALSE),0)</f>
        <v>0</v>
      </c>
      <c r="BJ56" s="4">
        <f>IFERROR(HLOOKUP($B$56, 'Lookups references'!$M$7:BU14, MATCH('Projections - HL 1'!#REF!, 'Lookups references'!$M$7:$M$14, FALSE), FALSE),0)</f>
        <v>0</v>
      </c>
      <c r="BK56" s="4">
        <f>IFERROR(HLOOKUP($B$56, 'Lookups references'!$M$7:BV14, MATCH('Projections - HL 1'!#REF!, 'Lookups references'!$M$7:$M$14, FALSE), FALSE),0)</f>
        <v>0</v>
      </c>
      <c r="BL56" s="4">
        <f>IFERROR(HLOOKUP($B$56, 'Lookups references'!$M$7:BW14, MATCH('Projections - HL 1'!#REF!, 'Lookups references'!$M$7:$M$14, FALSE), FALSE),0)</f>
        <v>0</v>
      </c>
      <c r="BM56" s="4">
        <f>IFERROR(HLOOKUP($B$56, 'Lookups references'!$M$7:BX14, MATCH('Projections - HL 1'!#REF!, 'Lookups references'!$M$7:$M$14, FALSE), FALSE),0)</f>
        <v>0</v>
      </c>
    </row>
    <row r="57" spans="1:71" s="64" customFormat="1" x14ac:dyDescent="0.35">
      <c r="B57" s="65" t="s">
        <v>133</v>
      </c>
      <c r="C57" s="103">
        <f>SUM(E57:BM57)</f>
        <v>0</v>
      </c>
      <c r="E57" s="64">
        <f t="shared" ref="E57:AJ57" si="19">IF(E7&lt;E56, E55*E17*1000/100, 0)</f>
        <v>0</v>
      </c>
      <c r="F57" s="64">
        <f t="shared" si="19"/>
        <v>0</v>
      </c>
      <c r="G57" s="64">
        <f t="shared" si="19"/>
        <v>0</v>
      </c>
      <c r="H57" s="64">
        <f t="shared" si="19"/>
        <v>0</v>
      </c>
      <c r="I57" s="64">
        <f t="shared" si="19"/>
        <v>0</v>
      </c>
      <c r="J57" s="64">
        <f t="shared" si="19"/>
        <v>0</v>
      </c>
      <c r="K57" s="64">
        <f t="shared" si="19"/>
        <v>0</v>
      </c>
      <c r="L57" s="64">
        <f t="shared" si="19"/>
        <v>0</v>
      </c>
      <c r="M57" s="64">
        <f t="shared" si="19"/>
        <v>0</v>
      </c>
      <c r="N57" s="64">
        <f t="shared" si="19"/>
        <v>0</v>
      </c>
      <c r="O57" s="64">
        <f t="shared" si="19"/>
        <v>0</v>
      </c>
      <c r="P57" s="64">
        <f t="shared" si="19"/>
        <v>0</v>
      </c>
      <c r="Q57" s="64">
        <f t="shared" si="19"/>
        <v>0</v>
      </c>
      <c r="R57" s="64">
        <f t="shared" si="19"/>
        <v>0</v>
      </c>
      <c r="S57" s="64">
        <f t="shared" si="19"/>
        <v>0</v>
      </c>
      <c r="T57" s="64">
        <f t="shared" si="19"/>
        <v>0</v>
      </c>
      <c r="U57" s="64">
        <f t="shared" si="19"/>
        <v>0</v>
      </c>
      <c r="V57" s="64">
        <f t="shared" si="19"/>
        <v>0</v>
      </c>
      <c r="W57" s="64">
        <f t="shared" si="19"/>
        <v>0</v>
      </c>
      <c r="X57" s="64">
        <f t="shared" si="19"/>
        <v>0</v>
      </c>
      <c r="Y57" s="64">
        <f t="shared" si="19"/>
        <v>0</v>
      </c>
      <c r="Z57" s="64">
        <f t="shared" si="19"/>
        <v>0</v>
      </c>
      <c r="AA57" s="64">
        <f t="shared" si="19"/>
        <v>0</v>
      </c>
      <c r="AB57" s="64">
        <f t="shared" si="19"/>
        <v>0</v>
      </c>
      <c r="AC57" s="64">
        <f t="shared" si="19"/>
        <v>0</v>
      </c>
      <c r="AD57" s="64">
        <f t="shared" si="19"/>
        <v>0</v>
      </c>
      <c r="AE57" s="64">
        <f t="shared" si="19"/>
        <v>0</v>
      </c>
      <c r="AF57" s="64">
        <f t="shared" si="19"/>
        <v>0</v>
      </c>
      <c r="AG57" s="64">
        <f t="shared" si="19"/>
        <v>0</v>
      </c>
      <c r="AH57" s="64">
        <f t="shared" si="19"/>
        <v>0</v>
      </c>
      <c r="AI57" s="64">
        <f t="shared" si="19"/>
        <v>0</v>
      </c>
      <c r="AJ57" s="64">
        <f t="shared" si="19"/>
        <v>0</v>
      </c>
      <c r="AK57" s="64">
        <f t="shared" ref="AK57:BM57" si="20">IF(AK7&lt;AK56, AK55*AK17*1000/100, 0)</f>
        <v>0</v>
      </c>
      <c r="AL57" s="64">
        <f t="shared" si="20"/>
        <v>0</v>
      </c>
      <c r="AM57" s="64">
        <f t="shared" si="20"/>
        <v>0</v>
      </c>
      <c r="AN57" s="64">
        <f t="shared" si="20"/>
        <v>0</v>
      </c>
      <c r="AO57" s="64">
        <f t="shared" si="20"/>
        <v>0</v>
      </c>
      <c r="AP57" s="64">
        <f t="shared" si="20"/>
        <v>0</v>
      </c>
      <c r="AQ57" s="64">
        <f t="shared" si="20"/>
        <v>0</v>
      </c>
      <c r="AR57" s="64">
        <f t="shared" si="20"/>
        <v>0</v>
      </c>
      <c r="AS57" s="64">
        <f t="shared" si="20"/>
        <v>0</v>
      </c>
      <c r="AT57" s="64">
        <f t="shared" si="20"/>
        <v>0</v>
      </c>
      <c r="AU57" s="64">
        <f t="shared" si="20"/>
        <v>0</v>
      </c>
      <c r="AV57" s="64">
        <f t="shared" si="20"/>
        <v>0</v>
      </c>
      <c r="AW57" s="64">
        <f t="shared" si="20"/>
        <v>0</v>
      </c>
      <c r="AX57" s="64">
        <f t="shared" si="20"/>
        <v>0</v>
      </c>
      <c r="AY57" s="64">
        <f t="shared" si="20"/>
        <v>0</v>
      </c>
      <c r="AZ57" s="64">
        <f t="shared" si="20"/>
        <v>0</v>
      </c>
      <c r="BA57" s="64">
        <f t="shared" si="20"/>
        <v>0</v>
      </c>
      <c r="BB57" s="64">
        <f t="shared" si="20"/>
        <v>0</v>
      </c>
      <c r="BC57" s="64">
        <f t="shared" si="20"/>
        <v>0</v>
      </c>
      <c r="BD57" s="64">
        <f t="shared" si="20"/>
        <v>0</v>
      </c>
      <c r="BE57" s="64">
        <f t="shared" si="20"/>
        <v>0</v>
      </c>
      <c r="BF57" s="64">
        <f t="shared" si="20"/>
        <v>0</v>
      </c>
      <c r="BG57" s="64">
        <f t="shared" si="20"/>
        <v>0</v>
      </c>
      <c r="BH57" s="64">
        <f t="shared" si="20"/>
        <v>0</v>
      </c>
      <c r="BI57" s="64">
        <f t="shared" si="20"/>
        <v>0</v>
      </c>
      <c r="BJ57" s="64">
        <f t="shared" si="20"/>
        <v>0</v>
      </c>
      <c r="BK57" s="64">
        <f t="shared" si="20"/>
        <v>0</v>
      </c>
      <c r="BL57" s="64">
        <f t="shared" si="20"/>
        <v>0</v>
      </c>
      <c r="BM57" s="64">
        <f t="shared" si="20"/>
        <v>0</v>
      </c>
    </row>
    <row r="58" spans="1:71" x14ac:dyDescent="0.35">
      <c r="C58" s="109"/>
    </row>
    <row r="59" spans="1:71" x14ac:dyDescent="0.35">
      <c r="B59" s="5"/>
      <c r="C59" s="107"/>
      <c r="D59" s="5"/>
      <c r="E59" s="5"/>
      <c r="F59" s="5"/>
      <c r="G59" s="5"/>
      <c r="H59" s="5"/>
      <c r="I59" s="5"/>
    </row>
    <row r="60" spans="1:71" x14ac:dyDescent="0.35">
      <c r="C60" s="109"/>
    </row>
  </sheetData>
  <mergeCells count="1">
    <mergeCell ref="F5:H5"/>
  </mergeCells>
  <conditionalFormatting sqref="F34:BN34">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C1EBAEFA-BFBC-4C9F-95B5-4A66CD304266}">
          <x14:formula1>
            <xm:f>Scenarios!#REF!</xm:f>
          </x14:formula1>
          <xm:sqref>F5:H5</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C4376-2669-4629-8F03-5BA47C32AB7A}">
  <sheetPr codeName="Sheet26">
    <tabColor theme="0" tint="-0.249977111117893"/>
  </sheetPr>
  <dimension ref="A4:BS60"/>
  <sheetViews>
    <sheetView topLeftCell="A10" zoomScale="85" zoomScaleNormal="85" workbookViewId="0">
      <selection activeCell="G46" sqref="G46"/>
    </sheetView>
  </sheetViews>
  <sheetFormatPr defaultColWidth="8.6875" defaultRowHeight="12" x14ac:dyDescent="0.35"/>
  <cols>
    <col min="1" max="1" width="10.625" style="4" customWidth="1"/>
    <col min="2" max="2" width="38.87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151</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457849.5</v>
      </c>
      <c r="E10" s="24">
        <f>IFERROR(E36+E43+E51+E54, 0)</f>
        <v>-116920.5</v>
      </c>
      <c r="F10" s="24">
        <f t="shared" ref="F10:AK10" si="4">IFERROR(F36+F43+F51, 0)</f>
        <v>9579.5</v>
      </c>
      <c r="G10" s="24">
        <f t="shared" si="4"/>
        <v>9579.5</v>
      </c>
      <c r="H10" s="24">
        <f t="shared" si="4"/>
        <v>9579.5</v>
      </c>
      <c r="I10" s="24">
        <f t="shared" si="4"/>
        <v>9579.5</v>
      </c>
      <c r="J10" s="24">
        <f t="shared" si="4"/>
        <v>9579.5</v>
      </c>
      <c r="K10" s="24">
        <f t="shared" si="4"/>
        <v>9579.5</v>
      </c>
      <c r="L10" s="24">
        <f t="shared" si="4"/>
        <v>9579.5</v>
      </c>
      <c r="M10" s="24">
        <f t="shared" si="4"/>
        <v>9579.5</v>
      </c>
      <c r="N10" s="24">
        <f t="shared" si="4"/>
        <v>9579.5</v>
      </c>
      <c r="O10" s="24">
        <f t="shared" si="4"/>
        <v>9579.5</v>
      </c>
      <c r="P10" s="24">
        <f t="shared" si="4"/>
        <v>9579.5</v>
      </c>
      <c r="Q10" s="24">
        <f t="shared" si="4"/>
        <v>9579.5</v>
      </c>
      <c r="R10" s="24">
        <f t="shared" si="4"/>
        <v>9579.5</v>
      </c>
      <c r="S10" s="24">
        <f t="shared" si="4"/>
        <v>9579.5</v>
      </c>
      <c r="T10" s="24">
        <f t="shared" si="4"/>
        <v>9579.5</v>
      </c>
      <c r="U10" s="24">
        <f t="shared" si="4"/>
        <v>9579.5</v>
      </c>
      <c r="V10" s="24">
        <f t="shared" si="4"/>
        <v>9579.5</v>
      </c>
      <c r="W10" s="24">
        <f t="shared" si="4"/>
        <v>9579.5</v>
      </c>
      <c r="X10" s="24">
        <f t="shared" si="4"/>
        <v>9579.5</v>
      </c>
      <c r="Y10" s="24">
        <f t="shared" si="4"/>
        <v>9579.5</v>
      </c>
      <c r="Z10" s="24">
        <f t="shared" si="4"/>
        <v>9579.5</v>
      </c>
      <c r="AA10" s="24">
        <f t="shared" si="4"/>
        <v>9579.5</v>
      </c>
      <c r="AB10" s="24">
        <f t="shared" si="4"/>
        <v>9579.5</v>
      </c>
      <c r="AC10" s="24">
        <f t="shared" si="4"/>
        <v>9579.5</v>
      </c>
      <c r="AD10" s="24">
        <f t="shared" si="4"/>
        <v>9579.5</v>
      </c>
      <c r="AE10" s="24">
        <f t="shared" si="4"/>
        <v>9579.5</v>
      </c>
      <c r="AF10" s="24">
        <f t="shared" si="4"/>
        <v>9579.5</v>
      </c>
      <c r="AG10" s="24">
        <f t="shared" si="4"/>
        <v>9579.5</v>
      </c>
      <c r="AH10" s="24">
        <f t="shared" si="4"/>
        <v>9579.5</v>
      </c>
      <c r="AI10" s="24">
        <f t="shared" si="4"/>
        <v>9579.5</v>
      </c>
      <c r="AJ10" s="24">
        <f t="shared" si="4"/>
        <v>9579.5</v>
      </c>
      <c r="AK10" s="24">
        <f t="shared" si="4"/>
        <v>9579.5</v>
      </c>
      <c r="AL10" s="24">
        <f t="shared" ref="AL10:BM10" si="5">IFERROR(AL36+AL43+AL51, 0)</f>
        <v>9579.5</v>
      </c>
      <c r="AM10" s="24">
        <f t="shared" si="5"/>
        <v>9579.5</v>
      </c>
      <c r="AN10" s="24">
        <f t="shared" si="5"/>
        <v>9579.5</v>
      </c>
      <c r="AO10" s="24">
        <f t="shared" si="5"/>
        <v>9579.5</v>
      </c>
      <c r="AP10" s="24">
        <f t="shared" si="5"/>
        <v>9579.5</v>
      </c>
      <c r="AQ10" s="24">
        <f t="shared" si="5"/>
        <v>9579.5</v>
      </c>
      <c r="AR10" s="24">
        <f t="shared" si="5"/>
        <v>9579.5</v>
      </c>
      <c r="AS10" s="24">
        <f t="shared" si="5"/>
        <v>9579.5</v>
      </c>
      <c r="AT10" s="24">
        <f t="shared" si="5"/>
        <v>9579.5</v>
      </c>
      <c r="AU10" s="24">
        <f t="shared" si="5"/>
        <v>9579.5</v>
      </c>
      <c r="AV10" s="24">
        <f t="shared" si="5"/>
        <v>9579.5</v>
      </c>
      <c r="AW10" s="24">
        <f t="shared" si="5"/>
        <v>9579.5</v>
      </c>
      <c r="AX10" s="24">
        <f t="shared" si="5"/>
        <v>9579.5</v>
      </c>
      <c r="AY10" s="24">
        <f t="shared" si="5"/>
        <v>9579.5</v>
      </c>
      <c r="AZ10" s="24">
        <f t="shared" si="5"/>
        <v>9579.5</v>
      </c>
      <c r="BA10" s="24">
        <f t="shared" si="5"/>
        <v>9579.5</v>
      </c>
      <c r="BB10" s="24">
        <f t="shared" si="5"/>
        <v>9579.5</v>
      </c>
      <c r="BC10" s="24">
        <f t="shared" si="5"/>
        <v>9579.5</v>
      </c>
      <c r="BD10" s="24">
        <f t="shared" si="5"/>
        <v>9579.5</v>
      </c>
      <c r="BE10" s="24">
        <f t="shared" si="5"/>
        <v>9579.5</v>
      </c>
      <c r="BF10" s="24">
        <f t="shared" si="5"/>
        <v>9579.5</v>
      </c>
      <c r="BG10" s="24">
        <f t="shared" si="5"/>
        <v>9579.5</v>
      </c>
      <c r="BH10" s="24">
        <f t="shared" si="5"/>
        <v>9579.5</v>
      </c>
      <c r="BI10" s="24">
        <f t="shared" si="5"/>
        <v>9579.5</v>
      </c>
      <c r="BJ10" s="24">
        <f t="shared" si="5"/>
        <v>9579.5</v>
      </c>
      <c r="BK10" s="24">
        <f t="shared" si="5"/>
        <v>9579.5</v>
      </c>
      <c r="BL10" s="24">
        <f t="shared" si="5"/>
        <v>9579.5</v>
      </c>
      <c r="BM10" s="24">
        <f t="shared" si="5"/>
        <v>9579.5</v>
      </c>
    </row>
    <row r="11" spans="1:71" s="125" customFormat="1" x14ac:dyDescent="0.35">
      <c r="A11" s="22"/>
      <c r="B11" s="125" t="s">
        <v>93</v>
      </c>
      <c r="C11" s="126"/>
      <c r="E11" s="123">
        <f>IFERROR(E10+C11, 0)</f>
        <v>-116920.5</v>
      </c>
      <c r="F11" s="123">
        <f>IFERROR(F10+E11, 0)</f>
        <v>-107341</v>
      </c>
      <c r="G11" s="123">
        <f>IFERROR(G10+F11, 0)</f>
        <v>-97761.5</v>
      </c>
      <c r="H11" s="123">
        <f>IFERROR(H10+G11, 0)</f>
        <v>-88182</v>
      </c>
      <c r="I11" s="123">
        <f t="shared" ref="I11:BM11" si="6">IFERROR(I10+H11, 0)</f>
        <v>-78602.5</v>
      </c>
      <c r="J11" s="123">
        <f t="shared" si="6"/>
        <v>-69023</v>
      </c>
      <c r="K11" s="123">
        <f t="shared" si="6"/>
        <v>-59443.5</v>
      </c>
      <c r="L11" s="123">
        <f t="shared" si="6"/>
        <v>-49864</v>
      </c>
      <c r="M11" s="123">
        <f t="shared" si="6"/>
        <v>-40284.5</v>
      </c>
      <c r="N11" s="123">
        <f t="shared" si="6"/>
        <v>-30705</v>
      </c>
      <c r="O11" s="123">
        <f t="shared" si="6"/>
        <v>-21125.5</v>
      </c>
      <c r="P11" s="123">
        <f t="shared" si="6"/>
        <v>-11546</v>
      </c>
      <c r="Q11" s="123">
        <f t="shared" si="6"/>
        <v>-1966.5</v>
      </c>
      <c r="R11" s="123">
        <f t="shared" si="6"/>
        <v>7613</v>
      </c>
      <c r="S11" s="123">
        <f t="shared" si="6"/>
        <v>17192.5</v>
      </c>
      <c r="T11" s="123">
        <f t="shared" si="6"/>
        <v>26772</v>
      </c>
      <c r="U11" s="123">
        <f t="shared" si="6"/>
        <v>36351.5</v>
      </c>
      <c r="V11" s="123">
        <f t="shared" si="6"/>
        <v>45931</v>
      </c>
      <c r="W11" s="123">
        <f t="shared" si="6"/>
        <v>55510.5</v>
      </c>
      <c r="X11" s="123">
        <f t="shared" si="6"/>
        <v>65090</v>
      </c>
      <c r="Y11" s="123">
        <f t="shared" si="6"/>
        <v>74669.5</v>
      </c>
      <c r="Z11" s="123">
        <f t="shared" si="6"/>
        <v>84249</v>
      </c>
      <c r="AA11" s="123">
        <f t="shared" si="6"/>
        <v>93828.5</v>
      </c>
      <c r="AB11" s="123">
        <f t="shared" si="6"/>
        <v>103408</v>
      </c>
      <c r="AC11" s="123">
        <f t="shared" si="6"/>
        <v>112987.5</v>
      </c>
      <c r="AD11" s="123">
        <f t="shared" si="6"/>
        <v>122567</v>
      </c>
      <c r="AE11" s="123">
        <f t="shared" si="6"/>
        <v>132146.5</v>
      </c>
      <c r="AF11" s="123">
        <f t="shared" si="6"/>
        <v>141726</v>
      </c>
      <c r="AG11" s="123">
        <f t="shared" si="6"/>
        <v>151305.5</v>
      </c>
      <c r="AH11" s="123">
        <f t="shared" si="6"/>
        <v>160885</v>
      </c>
      <c r="AI11" s="123">
        <f t="shared" si="6"/>
        <v>170464.5</v>
      </c>
      <c r="AJ11" s="123">
        <f t="shared" si="6"/>
        <v>180044</v>
      </c>
      <c r="AK11" s="123">
        <f t="shared" si="6"/>
        <v>189623.5</v>
      </c>
      <c r="AL11" s="123">
        <f t="shared" si="6"/>
        <v>199203</v>
      </c>
      <c r="AM11" s="123">
        <f t="shared" si="6"/>
        <v>208782.5</v>
      </c>
      <c r="AN11" s="123">
        <f t="shared" si="6"/>
        <v>218362</v>
      </c>
      <c r="AO11" s="123">
        <f t="shared" si="6"/>
        <v>227941.5</v>
      </c>
      <c r="AP11" s="123">
        <f t="shared" si="6"/>
        <v>237521</v>
      </c>
      <c r="AQ11" s="123">
        <f t="shared" si="6"/>
        <v>247100.5</v>
      </c>
      <c r="AR11" s="123">
        <f t="shared" si="6"/>
        <v>256680</v>
      </c>
      <c r="AS11" s="123">
        <f t="shared" si="6"/>
        <v>266259.5</v>
      </c>
      <c r="AT11" s="123">
        <f t="shared" si="6"/>
        <v>275839</v>
      </c>
      <c r="AU11" s="123">
        <f t="shared" si="6"/>
        <v>285418.5</v>
      </c>
      <c r="AV11" s="123">
        <f t="shared" si="6"/>
        <v>294998</v>
      </c>
      <c r="AW11" s="123">
        <f t="shared" si="6"/>
        <v>304577.5</v>
      </c>
      <c r="AX11" s="123">
        <f t="shared" si="6"/>
        <v>314157</v>
      </c>
      <c r="AY11" s="123">
        <f t="shared" si="6"/>
        <v>323736.5</v>
      </c>
      <c r="AZ11" s="123">
        <f t="shared" si="6"/>
        <v>333316</v>
      </c>
      <c r="BA11" s="123">
        <f t="shared" si="6"/>
        <v>342895.5</v>
      </c>
      <c r="BB11" s="123">
        <f t="shared" si="6"/>
        <v>352475</v>
      </c>
      <c r="BC11" s="123">
        <f t="shared" si="6"/>
        <v>362054.5</v>
      </c>
      <c r="BD11" s="123">
        <f t="shared" si="6"/>
        <v>371634</v>
      </c>
      <c r="BE11" s="123">
        <f t="shared" si="6"/>
        <v>381213.5</v>
      </c>
      <c r="BF11" s="123">
        <f t="shared" si="6"/>
        <v>390793</v>
      </c>
      <c r="BG11" s="123">
        <f t="shared" si="6"/>
        <v>400372.5</v>
      </c>
      <c r="BH11" s="123">
        <f t="shared" si="6"/>
        <v>409952</v>
      </c>
      <c r="BI11" s="123">
        <f t="shared" si="6"/>
        <v>419531.5</v>
      </c>
      <c r="BJ11" s="123">
        <f t="shared" si="6"/>
        <v>429111</v>
      </c>
      <c r="BK11" s="123">
        <f t="shared" si="6"/>
        <v>438690.5</v>
      </c>
      <c r="BL11" s="123">
        <f t="shared" si="6"/>
        <v>448270</v>
      </c>
      <c r="BM11" s="123">
        <f t="shared" si="6"/>
        <v>457849.5</v>
      </c>
      <c r="BN11" s="123"/>
      <c r="BO11" s="123"/>
      <c r="BP11" s="123"/>
      <c r="BQ11" s="123"/>
      <c r="BR11" s="123"/>
      <c r="BS11" s="123"/>
    </row>
    <row r="12" spans="1:71" s="41" customFormat="1" x14ac:dyDescent="0.35">
      <c r="B12" s="41" t="s">
        <v>94</v>
      </c>
      <c r="C12" s="104">
        <f>SUM(E12:BM12)</f>
        <v>0.15857896857568843</v>
      </c>
      <c r="F12" s="42">
        <f>IRR(E10:F10,0)</f>
        <v>-0.91806826005704734</v>
      </c>
      <c r="G12" s="42">
        <f>IRR(E10:G10,0)</f>
        <v>-0.66988029131035154</v>
      </c>
      <c r="H12" s="42">
        <f>IRR(E10:H10,0)</f>
        <v>-0.470753304585386</v>
      </c>
      <c r="I12" s="42">
        <f>IRR(E10:I10,0)</f>
        <v>-0.33365889075420474</v>
      </c>
      <c r="J12" s="42">
        <f>IRR(E10:J10,0)</f>
        <v>-0.23892251298894263</v>
      </c>
      <c r="K12" s="42">
        <f>IRR(E10:K10,0)</f>
        <v>-0.17161444913473722</v>
      </c>
      <c r="L12" s="42">
        <f>IRR(E10:L10,0)</f>
        <v>-0.12237008186573395</v>
      </c>
      <c r="M12" s="42">
        <f>IRR(E10:M10,0)</f>
        <v>-8.5379824379552494E-2</v>
      </c>
      <c r="N12" s="42">
        <f>IRR(E10:N10,0)</f>
        <v>-5.6955351000250953E-2</v>
      </c>
      <c r="O12" s="42">
        <f>IRR(E10:O10,0)</f>
        <v>-3.468405257289553E-2</v>
      </c>
      <c r="P12" s="42">
        <f>IRR(E10:P10,0)</f>
        <v>-1.6940594655234453E-2</v>
      </c>
      <c r="Q12" s="42">
        <f>IRR(E10:Q10,0)</f>
        <v>-2.5999659727755642E-3</v>
      </c>
      <c r="R12" s="42">
        <f>IRR(E10:R10,0)</f>
        <v>9.1356782964890915E-3</v>
      </c>
      <c r="S12" s="42">
        <f>IRR(E10:S10,0)</f>
        <v>1.8844526881040879E-2</v>
      </c>
      <c r="T12" s="42">
        <f>IRR(E10:T10,0)</f>
        <v>2.69537218644742E-2</v>
      </c>
      <c r="U12" s="42">
        <f>IRR(E10:U10,0)</f>
        <v>3.378427339206258E-2</v>
      </c>
      <c r="V12" s="42">
        <f>IRR(E10:V10,0)</f>
        <v>3.9581156653428318E-2</v>
      </c>
      <c r="W12" s="42">
        <f>IRR(E10:W10,0)</f>
        <v>4.4533912211189408E-2</v>
      </c>
      <c r="X12" s="42">
        <f>IRR(E10:X10,0)</f>
        <v>4.8791020763079951E-2</v>
      </c>
      <c r="Y12" s="42">
        <f>IRR(E10:Y10,0)</f>
        <v>5.2470111230218386E-2</v>
      </c>
      <c r="Z12" s="42">
        <f>IRR(E10:Z10,0)</f>
        <v>5.5665326717899477E-2</v>
      </c>
      <c r="AA12" s="42">
        <f>IRR(E10:AA10,0)</f>
        <v>5.8452717827933931E-2</v>
      </c>
      <c r="AB12" s="42">
        <f>IRR(E10:AB10,0)</f>
        <v>6.0894244780527185E-2</v>
      </c>
      <c r="AC12" s="42">
        <f>IRR(E10:AC10,0)</f>
        <v>6.3040783913260734E-2</v>
      </c>
      <c r="AD12" s="42">
        <f>IRR(E10:AD10,0)</f>
        <v>6.4934411949450599E-2</v>
      </c>
      <c r="AE12" s="42">
        <f>IRR(E10:AE10,0)</f>
        <v>6.6610159771327115E-2</v>
      </c>
      <c r="AF12" s="42">
        <f>IRR(E10:AF10,0)</f>
        <v>6.8097371999020551E-2</v>
      </c>
      <c r="AG12" s="42">
        <f>IRR(E10:AG10,0)</f>
        <v>6.9420770494938333E-2</v>
      </c>
      <c r="AH12" s="42">
        <f>IRR(E10:AH10,0)</f>
        <v>7.0601293257228193E-2</v>
      </c>
      <c r="AI12" s="111">
        <f>IRR(E10:AI10,1000)</f>
        <v>7.1656761324194074E-2</v>
      </c>
      <c r="AJ12" s="111">
        <f>IRR(E10:AJ10,0)</f>
        <v>7.2602412830592433E-2</v>
      </c>
      <c r="AK12" s="111">
        <f>IRR(E10:AK10,0)</f>
        <v>7.3451333611465053E-2</v>
      </c>
      <c r="AL12" s="111">
        <f>IRR(E10:AL10,0)</f>
        <v>7.421480662605684E-2</v>
      </c>
      <c r="AM12" s="111">
        <f>IRR(E10:AM10,0)</f>
        <v>7.4902597220507738E-2</v>
      </c>
      <c r="AN12" s="42">
        <f>IRR(E10:AN10,0)</f>
        <v>7.5523187336230535E-2</v>
      </c>
      <c r="AO12" s="42">
        <f>IRR(E10:AO10,0)</f>
        <v>7.6083968833689841E-2</v>
      </c>
      <c r="AP12" s="42">
        <f>IRR(E10:AP10,0)</f>
        <v>7.6591403877901865E-2</v>
      </c>
      <c r="AQ12" s="42">
        <f>IRR(E10:AQ10,0)</f>
        <v>7.7051158636040507E-2</v>
      </c>
      <c r="AR12" s="42">
        <f>IRR(E10:AR10,0)</f>
        <v>7.7468215234552273E-2</v>
      </c>
      <c r="AS12" s="42">
        <f>IRR(E10:AS10,0)</f>
        <v>7.7846965915223443E-2</v>
      </c>
      <c r="AT12" s="42">
        <f>IRR(E10:AT10,0)</f>
        <v>7.819129254495083E-2</v>
      </c>
      <c r="AU12" s="42">
        <f>IRR(E10:AU10,0)</f>
        <v>7.850463401850738E-2</v>
      </c>
      <c r="AV12" s="42">
        <f>IRR(E10:AV10,0)</f>
        <v>7.8790043610654115E-2</v>
      </c>
      <c r="AW12" s="42">
        <f>IRR(E10:AW10,0)</f>
        <v>7.9050237947667412E-2</v>
      </c>
      <c r="AX12" s="42">
        <f>IRR(E10:AX10,0)</f>
        <v>7.9287638964526064E-2</v>
      </c>
      <c r="AY12" s="42">
        <f>IRR(E10:AY10,0)</f>
        <v>7.9504409967928957E-2</v>
      </c>
      <c r="AZ12" s="42">
        <f>IRR(E10:AZ10,0)</f>
        <v>7.9702486728552513E-2</v>
      </c>
      <c r="BA12" s="42">
        <f>IRR(E10:BA10,0)</f>
        <v>7.9883604366579597E-2</v>
      </c>
      <c r="BB12" s="42">
        <f>IRR(E10:BB10,0)</f>
        <v>8.0049320665156687E-2</v>
      </c>
      <c r="BC12" s="42">
        <f>IRR(E10:BC10,0)</f>
        <v>8.0201036340925791E-2</v>
      </c>
      <c r="BD12" s="42">
        <f>IRR(E10:BD10,0)</f>
        <v>8.0340012714395836E-2</v>
      </c>
      <c r="BE12" s="42">
        <f>IRR(E10:BE10,0)</f>
        <v>8.0467387151901715E-2</v>
      </c>
      <c r="BF12" s="42">
        <f>IRR(E10:BF10,0)</f>
        <v>8.0584186592315366E-2</v>
      </c>
      <c r="BG12" s="42">
        <f>IRR(E10:BG10,0)</f>
        <v>8.0691339423144326E-2</v>
      </c>
      <c r="BH12" s="42">
        <f>IRR(E10:BH10,0)</f>
        <v>8.0789685930336308E-2</v>
      </c>
      <c r="BI12" s="42">
        <f>IRR(E10:BI10,0)</f>
        <v>8.0879987512495921E-2</v>
      </c>
      <c r="BJ12" s="42">
        <f>IRR(E10:BJ10,0)</f>
        <v>8.0962934822089938E-2</v>
      </c>
      <c r="BK12" s="42">
        <f>IRR(E10:BK10,0)</f>
        <v>8.1039154972630589E-2</v>
      </c>
      <c r="BL12" s="42">
        <f>IRR(E10:BL10,0)</f>
        <v>8.110921793096626E-2</v>
      </c>
      <c r="BM12" s="42">
        <f>IRR(E10:BM10,0)</f>
        <v>8.1173642197052143E-2</v>
      </c>
      <c r="BN12" s="42"/>
      <c r="BO12" s="42"/>
      <c r="BP12" s="42"/>
      <c r="BQ12" s="42"/>
      <c r="BR12" s="42"/>
      <c r="BS12" s="42"/>
    </row>
    <row r="13" spans="1:71" s="23" customFormat="1" x14ac:dyDescent="0.35">
      <c r="A13" s="129"/>
      <c r="B13" s="23" t="s">
        <v>95</v>
      </c>
      <c r="C13" s="103">
        <f>SUM(E13:BM13)</f>
        <v>10515255</v>
      </c>
      <c r="F13" s="23">
        <f>NPV(Scenarios!$Q$33, $E$10:F10)</f>
        <v>-107341</v>
      </c>
      <c r="G13" s="23">
        <f>NPV(Scenarios!$Q$33, $E$10:G10)</f>
        <v>-97761.5</v>
      </c>
      <c r="H13" s="23">
        <f>NPV(Scenarios!$Q$33, $E$10:H10)</f>
        <v>-88182</v>
      </c>
      <c r="I13" s="23">
        <f>NPV(Scenarios!$Q$33, $E$10:I10)</f>
        <v>-78602.5</v>
      </c>
      <c r="J13" s="23">
        <f>NPV(Scenarios!$Q$33, $E$10:J10)</f>
        <v>-69023</v>
      </c>
      <c r="K13" s="23">
        <f>NPV(Scenarios!$Q$33, $E$10:K10)</f>
        <v>-59443.5</v>
      </c>
      <c r="L13" s="23">
        <f>NPV(Scenarios!$Q$33, $E$10:L10)</f>
        <v>-49864</v>
      </c>
      <c r="M13" s="23">
        <f>NPV(Scenarios!$Q$33, $E$10:M10)</f>
        <v>-40284.5</v>
      </c>
      <c r="N13" s="23">
        <f>NPV(Scenarios!$Q$33, $E$10:N10)</f>
        <v>-30705</v>
      </c>
      <c r="O13" s="23">
        <f>NPV(Scenarios!$Q$33, $E$10:O10)</f>
        <v>-21125.5</v>
      </c>
      <c r="P13" s="23">
        <f>NPV(Scenarios!$Q$33, $E$10:P10)</f>
        <v>-11546</v>
      </c>
      <c r="Q13" s="23">
        <f>NPV(Scenarios!$Q$33, $E$10:Q10)</f>
        <v>-1966.5</v>
      </c>
      <c r="R13" s="23">
        <f>NPV(Scenarios!$Q$33, $E$10:R10)</f>
        <v>7613</v>
      </c>
      <c r="S13" s="23">
        <f>NPV(Scenarios!$Q$33, $E$10:S10)</f>
        <v>17192.5</v>
      </c>
      <c r="T13" s="23">
        <f>NPV(Scenarios!$Q$33, $E$10:T10)</f>
        <v>26772</v>
      </c>
      <c r="U13" s="23">
        <f>NPV(Scenarios!$Q$33, $E$10:U10)</f>
        <v>36351.5</v>
      </c>
      <c r="V13" s="23">
        <f>NPV(Scenarios!$Q$33, $E$10:V10)</f>
        <v>45931</v>
      </c>
      <c r="W13" s="23">
        <f>NPV(Scenarios!$Q$33, $E$10:W10)</f>
        <v>55510.5</v>
      </c>
      <c r="X13" s="23">
        <f>NPV(Scenarios!$Q$33, $E$10:X10)</f>
        <v>65090</v>
      </c>
      <c r="Y13" s="23">
        <f>NPV(Scenarios!$Q$33, $E$10:Y10)</f>
        <v>74669.5</v>
      </c>
      <c r="Z13" s="23">
        <f>NPV(Scenarios!$Q$33, $E$10:Z10)</f>
        <v>84249</v>
      </c>
      <c r="AA13" s="23">
        <f>NPV(Scenarios!$Q$33, $E$10:AA10)</f>
        <v>93828.5</v>
      </c>
      <c r="AB13" s="23">
        <f>NPV(Scenarios!$Q$33, $E$10:AB10)</f>
        <v>103408</v>
      </c>
      <c r="AC13" s="23">
        <f>NPV(Scenarios!$Q$33, $E$10:AC10)</f>
        <v>112987.5</v>
      </c>
      <c r="AD13" s="23">
        <f>NPV(Scenarios!$Q$33, $E$10:AD10)</f>
        <v>122567</v>
      </c>
      <c r="AE13" s="23">
        <f>NPV(Scenarios!$Q$33, $E$10:AE10)</f>
        <v>132146.5</v>
      </c>
      <c r="AF13" s="23">
        <f>NPV(Scenarios!$Q$33, $E$10:AF10)</f>
        <v>141726</v>
      </c>
      <c r="AG13" s="23">
        <f>NPV(Scenarios!$Q$33, $E$10:AG10)</f>
        <v>151305.5</v>
      </c>
      <c r="AH13" s="23">
        <f>NPV(Scenarios!$Q$33, $E$10:AH10)</f>
        <v>160885</v>
      </c>
      <c r="AI13" s="23">
        <f>NPV(Scenarios!$Q$33, $E$10:AI10)</f>
        <v>170464.5</v>
      </c>
      <c r="AJ13" s="23">
        <f>NPV(Scenarios!$Q$33, $E$10:AJ10)</f>
        <v>180044</v>
      </c>
      <c r="AK13" s="23">
        <f>NPV(Scenarios!$Q$33, $E$10:AK10)</f>
        <v>189623.5</v>
      </c>
      <c r="AL13" s="23">
        <f>NPV(Scenarios!$Q$33, $E$10:AL10)</f>
        <v>199203</v>
      </c>
      <c r="AM13" s="23">
        <f>NPV(Scenarios!$Q$33, $E$10:AM10)</f>
        <v>208782.5</v>
      </c>
      <c r="AN13" s="23">
        <f>NPV(Scenarios!$Q$33, $E$10:AN10)</f>
        <v>218362</v>
      </c>
      <c r="AO13" s="23">
        <f>NPV(Scenarios!$Q$33, $E$10:AO10)</f>
        <v>227941.5</v>
      </c>
      <c r="AP13" s="23">
        <f>NPV(Scenarios!$Q$33, $E$10:AP10)</f>
        <v>237521</v>
      </c>
      <c r="AQ13" s="23">
        <f>NPV(Scenarios!$Q$33, $E$10:AQ10)</f>
        <v>247100.5</v>
      </c>
      <c r="AR13" s="23">
        <f>NPV(Scenarios!$Q$33, $E$10:AR10)</f>
        <v>256680</v>
      </c>
      <c r="AS13" s="23">
        <f>NPV(Scenarios!$Q$33, $E$10:AS10)</f>
        <v>266259.5</v>
      </c>
      <c r="AT13" s="23">
        <f>NPV(Scenarios!$Q$33, $E$10:AT10)</f>
        <v>275839</v>
      </c>
      <c r="AU13" s="23">
        <f>NPV(Scenarios!$Q$33, $E$10:AU10)</f>
        <v>285418.5</v>
      </c>
      <c r="AV13" s="23">
        <f>NPV(Scenarios!$Q$33, $E$10:AV10)</f>
        <v>294998</v>
      </c>
      <c r="AW13" s="23">
        <f>NPV(Scenarios!$Q$33, $E$10:AW10)</f>
        <v>304577.5</v>
      </c>
      <c r="AX13" s="23">
        <f>NPV(Scenarios!$Q$33, $E$10:AX10)</f>
        <v>314157</v>
      </c>
      <c r="AY13" s="23">
        <f>NPV(Scenarios!$Q$33, $E$10:AY10)</f>
        <v>323736.5</v>
      </c>
      <c r="AZ13" s="23">
        <f>NPV(Scenarios!$Q$33, $E$10:AZ10)</f>
        <v>333316</v>
      </c>
      <c r="BA13" s="23">
        <f>NPV(Scenarios!$Q$33, $E$10:BA10)</f>
        <v>342895.5</v>
      </c>
      <c r="BB13" s="23">
        <f>NPV(Scenarios!$Q$33, $E$10:BB10)</f>
        <v>352475</v>
      </c>
      <c r="BC13" s="23">
        <f>NPV(Scenarios!$Q$33, $E$10:BC10)</f>
        <v>362054.5</v>
      </c>
      <c r="BD13" s="23">
        <f>NPV(Scenarios!$Q$33, $E$10:BD10)</f>
        <v>371634</v>
      </c>
      <c r="BE13" s="23">
        <f>NPV(Scenarios!$Q$33, $E$10:BE10)</f>
        <v>381213.5</v>
      </c>
      <c r="BF13" s="23">
        <f>NPV(Scenarios!$Q$33, $E$10:BF10)</f>
        <v>390793</v>
      </c>
      <c r="BG13" s="23">
        <f>NPV(Scenarios!$Q$33, $E$10:BG10)</f>
        <v>400372.5</v>
      </c>
      <c r="BH13" s="23">
        <f>NPV(Scenarios!$Q$33, $E$10:BH10)</f>
        <v>409952</v>
      </c>
      <c r="BI13" s="23">
        <f>NPV(Scenarios!$Q$33, $E$10:BI10)</f>
        <v>419531.5</v>
      </c>
      <c r="BJ13" s="23">
        <f>NPV(Scenarios!$Q$33, $E$10:BJ10)</f>
        <v>429111</v>
      </c>
      <c r="BK13" s="23">
        <f>NPV(Scenarios!$Q$33, $E$10:BK10)</f>
        <v>438690.5</v>
      </c>
      <c r="BL13" s="23">
        <f>NPV(Scenarios!$Q$33, $E$10:BL10)</f>
        <v>448270</v>
      </c>
      <c r="BM13" s="23">
        <f>NPV(Scenarios!$Q$33, $E$10:BM10)</f>
        <v>457849.5</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10431</v>
      </c>
      <c r="D16" s="113"/>
      <c r="E16" s="113">
        <f>HLOOKUP($F$5, Scenarios!$G$7:$U$27, MATCH($B$16, Scenarios!$C$7:$C$28, FALSE), FALSE)</f>
        <v>171</v>
      </c>
      <c r="F16" s="113">
        <f>HLOOKUP($F$5, Scenarios!$G$7:$U$27, MATCH($B$16, Scenarios!$C$7:$C$28, FALSE), FALSE)</f>
        <v>171</v>
      </c>
      <c r="G16" s="113">
        <f>HLOOKUP($F$5, Scenarios!$G$7:$U$27, MATCH($B$16, Scenarios!$C$7:$C$28, FALSE), FALSE)</f>
        <v>171</v>
      </c>
      <c r="H16" s="113">
        <f>HLOOKUP($F$5, Scenarios!$G$7:$U$27, MATCH($B$16, Scenarios!$C$7:$C$28, FALSE), FALSE)</f>
        <v>171</v>
      </c>
      <c r="I16" s="113">
        <f>HLOOKUP($F$5, Scenarios!$G$7:$U$27, MATCH($B$16, Scenarios!$C$7:$C$28, FALSE), FALSE)</f>
        <v>171</v>
      </c>
      <c r="J16" s="113">
        <f>HLOOKUP($F$5, Scenarios!$G$7:$U$27, MATCH($B$16, Scenarios!$C$7:$C$28, FALSE), FALSE)</f>
        <v>171</v>
      </c>
      <c r="K16" s="113">
        <f>HLOOKUP($F$5, Scenarios!$G$7:$U$27, MATCH($B$16, Scenarios!$C$7:$C$28, FALSE), FALSE)</f>
        <v>171</v>
      </c>
      <c r="L16" s="113">
        <f>HLOOKUP($F$5, Scenarios!$G$7:$U$27, MATCH($B$16, Scenarios!$C$7:$C$28, FALSE), FALSE)</f>
        <v>171</v>
      </c>
      <c r="M16" s="113">
        <f>HLOOKUP($F$5, Scenarios!$G$7:$U$27, MATCH($B$16, Scenarios!$C$7:$C$28, FALSE), FALSE)</f>
        <v>171</v>
      </c>
      <c r="N16" s="113">
        <f>HLOOKUP($F$5, Scenarios!$G$7:$U$27, MATCH($B$16, Scenarios!$C$7:$C$28, FALSE), FALSE)</f>
        <v>171</v>
      </c>
      <c r="O16" s="113">
        <f>HLOOKUP($F$5, Scenarios!$G$7:$U$27, MATCH($B$16, Scenarios!$C$7:$C$28, FALSE), FALSE)</f>
        <v>171</v>
      </c>
      <c r="P16" s="113">
        <f>HLOOKUP($F$5, Scenarios!$G$7:$U$27, MATCH($B$16, Scenarios!$C$7:$C$28, FALSE), FALSE)</f>
        <v>171</v>
      </c>
      <c r="Q16" s="113">
        <f>HLOOKUP($F$5, Scenarios!$G$7:$U$27, MATCH($B$16, Scenarios!$C$7:$C$28, FALSE), FALSE)</f>
        <v>171</v>
      </c>
      <c r="R16" s="113">
        <f>HLOOKUP($F$5, Scenarios!$G$7:$U$27, MATCH($B$16, Scenarios!$C$7:$C$28, FALSE), FALSE)</f>
        <v>171</v>
      </c>
      <c r="S16" s="113">
        <f>HLOOKUP($F$5, Scenarios!$G$7:$U$27, MATCH($B$16, Scenarios!$C$7:$C$28, FALSE), FALSE)</f>
        <v>171</v>
      </c>
      <c r="T16" s="113">
        <f>HLOOKUP($F$5, Scenarios!$G$7:$U$27, MATCH($B$16, Scenarios!$C$7:$C$28, FALSE), FALSE)</f>
        <v>171</v>
      </c>
      <c r="U16" s="113">
        <f>HLOOKUP($F$5, Scenarios!$G$7:$U$27, MATCH($B$16, Scenarios!$C$7:$C$28, FALSE), FALSE)</f>
        <v>171</v>
      </c>
      <c r="V16" s="113">
        <f>HLOOKUP($F$5, Scenarios!$G$7:$U$27, MATCH($B$16, Scenarios!$C$7:$C$28, FALSE), FALSE)</f>
        <v>171</v>
      </c>
      <c r="W16" s="113">
        <f>HLOOKUP($F$5, Scenarios!$G$7:$U$27, MATCH($B$16, Scenarios!$C$7:$C$28, FALSE), FALSE)</f>
        <v>171</v>
      </c>
      <c r="X16" s="113">
        <f>HLOOKUP($F$5, Scenarios!$G$7:$U$27, MATCH($B$16, Scenarios!$C$7:$C$28, FALSE), FALSE)</f>
        <v>171</v>
      </c>
      <c r="Y16" s="113">
        <f>HLOOKUP($F$5, Scenarios!$G$7:$U$27, MATCH($B$16, Scenarios!$C$7:$C$28, FALSE), FALSE)</f>
        <v>171</v>
      </c>
      <c r="Z16" s="113">
        <f>HLOOKUP($F$5, Scenarios!$G$7:$U$27, MATCH($B$16, Scenarios!$C$7:$C$28, FALSE), FALSE)</f>
        <v>171</v>
      </c>
      <c r="AA16" s="113">
        <f>HLOOKUP($F$5, Scenarios!$G$7:$U$27, MATCH($B$16, Scenarios!$C$7:$C$28, FALSE), FALSE)</f>
        <v>171</v>
      </c>
      <c r="AB16" s="113">
        <f>HLOOKUP($F$5, Scenarios!$G$7:$U$27, MATCH($B$16, Scenarios!$C$7:$C$28, FALSE), FALSE)</f>
        <v>171</v>
      </c>
      <c r="AC16" s="113">
        <f>HLOOKUP($F$5, Scenarios!$G$7:$U$27, MATCH($B$16, Scenarios!$C$7:$C$28, FALSE), FALSE)</f>
        <v>171</v>
      </c>
      <c r="AD16" s="113">
        <f>HLOOKUP($F$5, Scenarios!$G$7:$U$27, MATCH($B$16, Scenarios!$C$7:$C$28, FALSE), FALSE)</f>
        <v>171</v>
      </c>
      <c r="AE16" s="113">
        <f>HLOOKUP($F$5, Scenarios!$G$7:$U$27, MATCH($B$16, Scenarios!$C$7:$C$28, FALSE), FALSE)</f>
        <v>171</v>
      </c>
      <c r="AF16" s="113">
        <f>HLOOKUP($F$5, Scenarios!$G$7:$U$27, MATCH($B$16, Scenarios!$C$7:$C$28, FALSE), FALSE)</f>
        <v>171</v>
      </c>
      <c r="AG16" s="113">
        <f>HLOOKUP($F$5, Scenarios!$G$7:$U$27, MATCH($B$16, Scenarios!$C$7:$C$28, FALSE), FALSE)</f>
        <v>171</v>
      </c>
      <c r="AH16" s="113">
        <f>HLOOKUP($F$5, Scenarios!$G$7:$U$27, MATCH($B$16, Scenarios!$C$7:$C$28, FALSE), FALSE)</f>
        <v>171</v>
      </c>
      <c r="AI16" s="113">
        <f>HLOOKUP($F$5, Scenarios!$G$7:$U$27, MATCH($B$16, Scenarios!$C$7:$C$28, FALSE), FALSE)</f>
        <v>171</v>
      </c>
      <c r="AJ16" s="113">
        <f>HLOOKUP($F$5, Scenarios!$G$7:$U$27, MATCH($B$16, Scenarios!$C$7:$C$28, FALSE), FALSE)</f>
        <v>171</v>
      </c>
      <c r="AK16" s="113">
        <f>HLOOKUP($F$5, Scenarios!$G$7:$U$27, MATCH($B$16, Scenarios!$C$7:$C$28, FALSE), FALSE)</f>
        <v>171</v>
      </c>
      <c r="AL16" s="113">
        <f>HLOOKUP($F$5, Scenarios!$G$7:$U$27, MATCH($B$16, Scenarios!$C$7:$C$28, FALSE), FALSE)</f>
        <v>171</v>
      </c>
      <c r="AM16" s="113">
        <f>HLOOKUP($F$5, Scenarios!$G$7:$U$27, MATCH($B$16, Scenarios!$C$7:$C$28, FALSE), FALSE)</f>
        <v>171</v>
      </c>
      <c r="AN16" s="113">
        <f>HLOOKUP($F$5, Scenarios!$G$7:$U$27, MATCH($B$16, Scenarios!$C$7:$C$28, FALSE), FALSE)</f>
        <v>171</v>
      </c>
      <c r="AO16" s="113">
        <f>HLOOKUP($F$5, Scenarios!$G$7:$U$27, MATCH($B$16, Scenarios!$C$7:$C$28, FALSE), FALSE)</f>
        <v>171</v>
      </c>
      <c r="AP16" s="113">
        <f>HLOOKUP($F$5, Scenarios!$G$7:$U$27, MATCH($B$16, Scenarios!$C$7:$C$28, FALSE), FALSE)</f>
        <v>171</v>
      </c>
      <c r="AQ16" s="113">
        <f>HLOOKUP($F$5, Scenarios!$G$7:$U$27, MATCH($B$16, Scenarios!$C$7:$C$28, FALSE), FALSE)</f>
        <v>171</v>
      </c>
      <c r="AR16" s="113">
        <f>HLOOKUP($F$5, Scenarios!$G$7:$U$27, MATCH($B$16, Scenarios!$C$7:$C$28, FALSE), FALSE)</f>
        <v>171</v>
      </c>
      <c r="AS16" s="113">
        <f>HLOOKUP($F$5, Scenarios!$G$7:$U$27, MATCH($B$16, Scenarios!$C$7:$C$28, FALSE), FALSE)</f>
        <v>171</v>
      </c>
      <c r="AT16" s="113">
        <f>HLOOKUP($F$5, Scenarios!$G$7:$U$27, MATCH($B$16, Scenarios!$C$7:$C$28, FALSE), FALSE)</f>
        <v>171</v>
      </c>
      <c r="AU16" s="113">
        <f>HLOOKUP($F$5, Scenarios!$G$7:$U$27, MATCH($B$16, Scenarios!$C$7:$C$28, FALSE), FALSE)</f>
        <v>171</v>
      </c>
      <c r="AV16" s="113">
        <f>HLOOKUP($F$5, Scenarios!$G$7:$U$27, MATCH($B$16, Scenarios!$C$7:$C$28, FALSE), FALSE)</f>
        <v>171</v>
      </c>
      <c r="AW16" s="113">
        <f>HLOOKUP($F$5, Scenarios!$G$7:$U$27, MATCH($B$16, Scenarios!$C$7:$C$28, FALSE), FALSE)</f>
        <v>171</v>
      </c>
      <c r="AX16" s="113">
        <f>HLOOKUP($F$5, Scenarios!$G$7:$U$27, MATCH($B$16, Scenarios!$C$7:$C$28, FALSE), FALSE)</f>
        <v>171</v>
      </c>
      <c r="AY16" s="113">
        <f>HLOOKUP($F$5, Scenarios!$G$7:$U$27, MATCH($B$16, Scenarios!$C$7:$C$28, FALSE), FALSE)</f>
        <v>171</v>
      </c>
      <c r="AZ16" s="113">
        <f>HLOOKUP($F$5, Scenarios!$G$7:$U$27, MATCH($B$16, Scenarios!$C$7:$C$28, FALSE), FALSE)</f>
        <v>171</v>
      </c>
      <c r="BA16" s="113">
        <f>HLOOKUP($F$5, Scenarios!$G$7:$U$27, MATCH($B$16, Scenarios!$C$7:$C$28, FALSE), FALSE)</f>
        <v>171</v>
      </c>
      <c r="BB16" s="113">
        <f>HLOOKUP($F$5, Scenarios!$G$7:$U$27, MATCH($B$16, Scenarios!$C$7:$C$28, FALSE), FALSE)</f>
        <v>171</v>
      </c>
      <c r="BC16" s="113">
        <f>HLOOKUP($F$5, Scenarios!$G$7:$U$27, MATCH($B$16, Scenarios!$C$7:$C$28, FALSE), FALSE)</f>
        <v>171</v>
      </c>
      <c r="BD16" s="113">
        <f>HLOOKUP($F$5, Scenarios!$G$7:$U$27, MATCH($B$16, Scenarios!$C$7:$C$28, FALSE), FALSE)</f>
        <v>171</v>
      </c>
      <c r="BE16" s="113">
        <f>HLOOKUP($F$5, Scenarios!$G$7:$U$27, MATCH($B$16, Scenarios!$C$7:$C$28, FALSE), FALSE)</f>
        <v>171</v>
      </c>
      <c r="BF16" s="113">
        <f>HLOOKUP($F$5, Scenarios!$G$7:$U$27, MATCH($B$16, Scenarios!$C$7:$C$28, FALSE), FALSE)</f>
        <v>171</v>
      </c>
      <c r="BG16" s="113">
        <f>HLOOKUP($F$5, Scenarios!$G$7:$U$27, MATCH($B$16, Scenarios!$C$7:$C$28, FALSE), FALSE)</f>
        <v>171</v>
      </c>
      <c r="BH16" s="113">
        <f>HLOOKUP($F$5, Scenarios!$G$7:$U$27, MATCH($B$16, Scenarios!$C$7:$C$28, FALSE), FALSE)</f>
        <v>171</v>
      </c>
      <c r="BI16" s="113">
        <f>HLOOKUP($F$5, Scenarios!$G$7:$U$27, MATCH($B$16, Scenarios!$C$7:$C$28, FALSE), FALSE)</f>
        <v>171</v>
      </c>
      <c r="BJ16" s="113">
        <f>HLOOKUP($F$5, Scenarios!$G$7:$U$27, MATCH($B$16, Scenarios!$C$7:$C$28, FALSE), FALSE)</f>
        <v>171</v>
      </c>
      <c r="BK16" s="113">
        <f>HLOOKUP($F$5, Scenarios!$G$7:$U$27, MATCH($B$16, Scenarios!$C$7:$C$28, FALSE), FALSE)</f>
        <v>171</v>
      </c>
      <c r="BL16" s="113">
        <f>HLOOKUP($F$5, Scenarios!$G$7:$U$27, MATCH($B$16, Scenarios!$C$7:$C$28, FALSE), FALSE)</f>
        <v>171</v>
      </c>
      <c r="BM16" s="113">
        <f>HLOOKUP($F$5, Scenarios!$G$7:$U$27, MATCH($B$16, Scenarios!$C$7:$C$28, FALSE), FALSE)</f>
        <v>171</v>
      </c>
    </row>
    <row r="17" spans="1:71" x14ac:dyDescent="0.35">
      <c r="B17" s="4" t="s">
        <v>99</v>
      </c>
      <c r="C17" s="107">
        <f>SUM(E17:BM17)</f>
        <v>6271.4100000000071</v>
      </c>
      <c r="D17" s="5"/>
      <c r="E17" s="5">
        <f>HLOOKUP($F$5, Scenarios!$G$7:$U$27, MATCH($B$17, Scenarios!$C$7:$C$28, FALSE), FALSE)</f>
        <v>102.81</v>
      </c>
      <c r="F17" s="5">
        <f>HLOOKUP($F$5, Scenarios!$G$7:$U$27, MATCH($B$17, Scenarios!$C$7:$C$28, FALSE), FALSE)</f>
        <v>102.81</v>
      </c>
      <c r="G17" s="5">
        <f>HLOOKUP($F$5, Scenarios!$G$7:$U$27, MATCH($B$17, Scenarios!$C$7:$C$28, FALSE), FALSE)</f>
        <v>102.81</v>
      </c>
      <c r="H17" s="5">
        <f>HLOOKUP($F$5, Scenarios!$G$7:$U$27, MATCH($B$17, Scenarios!$C$7:$C$28, FALSE), FALSE)</f>
        <v>102.81</v>
      </c>
      <c r="I17" s="5">
        <f>HLOOKUP($F$5, Scenarios!$G$7:$U$27, MATCH($B$17, Scenarios!$C$7:$C$28, FALSE), FALSE)</f>
        <v>102.81</v>
      </c>
      <c r="J17" s="5">
        <f>HLOOKUP($F$5, Scenarios!$G$7:$U$27, MATCH($B$17, Scenarios!$C$7:$C$28, FALSE), FALSE)</f>
        <v>102.81</v>
      </c>
      <c r="K17" s="5">
        <f>HLOOKUP($F$5, Scenarios!$G$7:$U$27, MATCH($B$17, Scenarios!$C$7:$C$28, FALSE), FALSE)</f>
        <v>102.81</v>
      </c>
      <c r="L17" s="5">
        <f>HLOOKUP($F$5, Scenarios!$G$7:$U$27, MATCH($B$17, Scenarios!$C$7:$C$28, FALSE), FALSE)</f>
        <v>102.81</v>
      </c>
      <c r="M17" s="5">
        <f>HLOOKUP($F$5, Scenarios!$G$7:$U$27, MATCH($B$17, Scenarios!$C$7:$C$28, FALSE), FALSE)</f>
        <v>102.81</v>
      </c>
      <c r="N17" s="5">
        <f>HLOOKUP($F$5, Scenarios!$G$7:$U$27, MATCH($B$17, Scenarios!$C$7:$C$28, FALSE), FALSE)</f>
        <v>102.81</v>
      </c>
      <c r="O17" s="5">
        <f>HLOOKUP($F$5, Scenarios!$G$7:$U$27, MATCH($B$17, Scenarios!$C$7:$C$28, FALSE), FALSE)</f>
        <v>102.81</v>
      </c>
      <c r="P17" s="5">
        <f>HLOOKUP($F$5, Scenarios!$G$7:$U$27, MATCH($B$17, Scenarios!$C$7:$C$28, FALSE), FALSE)</f>
        <v>102.81</v>
      </c>
      <c r="Q17" s="5">
        <f>HLOOKUP($F$5, Scenarios!$G$7:$U$27, MATCH($B$17, Scenarios!$C$7:$C$28, FALSE), FALSE)</f>
        <v>102.81</v>
      </c>
      <c r="R17" s="5">
        <f>HLOOKUP($F$5, Scenarios!$G$7:$U$27, MATCH($B$17, Scenarios!$C$7:$C$28, FALSE), FALSE)</f>
        <v>102.81</v>
      </c>
      <c r="S17" s="5">
        <f>HLOOKUP($F$5, Scenarios!$G$7:$U$27, MATCH($B$17, Scenarios!$C$7:$C$28, FALSE), FALSE)</f>
        <v>102.81</v>
      </c>
      <c r="T17" s="5">
        <f>HLOOKUP($F$5, Scenarios!$G$7:$U$27, MATCH($B$17, Scenarios!$C$7:$C$28, FALSE), FALSE)</f>
        <v>102.81</v>
      </c>
      <c r="U17" s="5">
        <f>HLOOKUP($F$5, Scenarios!$G$7:$U$27, MATCH($B$17, Scenarios!$C$7:$C$28, FALSE), FALSE)</f>
        <v>102.81</v>
      </c>
      <c r="V17" s="5">
        <f>HLOOKUP($F$5, Scenarios!$G$7:$U$27, MATCH($B$17, Scenarios!$C$7:$C$28, FALSE), FALSE)</f>
        <v>102.81</v>
      </c>
      <c r="W17" s="5">
        <f>HLOOKUP($F$5, Scenarios!$G$7:$U$27, MATCH($B$17, Scenarios!$C$7:$C$28, FALSE), FALSE)</f>
        <v>102.81</v>
      </c>
      <c r="X17" s="5">
        <f>HLOOKUP($F$5, Scenarios!$G$7:$U$27, MATCH($B$17, Scenarios!$C$7:$C$28, FALSE), FALSE)</f>
        <v>102.81</v>
      </c>
      <c r="Y17" s="5">
        <f>HLOOKUP($F$5, Scenarios!$G$7:$U$27, MATCH($B$17, Scenarios!$C$7:$C$28, FALSE), FALSE)</f>
        <v>102.81</v>
      </c>
      <c r="Z17" s="5">
        <f>HLOOKUP($F$5, Scenarios!$G$7:$U$27, MATCH($B$17, Scenarios!$C$7:$C$28, FALSE), FALSE)</f>
        <v>102.81</v>
      </c>
      <c r="AA17" s="5">
        <f>HLOOKUP($F$5, Scenarios!$G$7:$U$27, MATCH($B$17, Scenarios!$C$7:$C$28, FALSE), FALSE)</f>
        <v>102.81</v>
      </c>
      <c r="AB17" s="5">
        <f>HLOOKUP($F$5, Scenarios!$G$7:$U$27, MATCH($B$17, Scenarios!$C$7:$C$28, FALSE), FALSE)</f>
        <v>102.81</v>
      </c>
      <c r="AC17" s="5">
        <f>HLOOKUP($F$5, Scenarios!$G$7:$U$27, MATCH($B$17, Scenarios!$C$7:$C$28, FALSE), FALSE)</f>
        <v>102.81</v>
      </c>
      <c r="AD17" s="5">
        <f>HLOOKUP($F$5, Scenarios!$G$7:$U$27, MATCH($B$17, Scenarios!$C$7:$C$28, FALSE), FALSE)</f>
        <v>102.81</v>
      </c>
      <c r="AE17" s="5">
        <f>HLOOKUP($F$5, Scenarios!$G$7:$U$27, MATCH($B$17, Scenarios!$C$7:$C$28, FALSE), FALSE)</f>
        <v>102.81</v>
      </c>
      <c r="AF17" s="5">
        <f>HLOOKUP($F$5, Scenarios!$G$7:$U$27, MATCH($B$17, Scenarios!$C$7:$C$28, FALSE), FALSE)</f>
        <v>102.81</v>
      </c>
      <c r="AG17" s="5">
        <f>HLOOKUP($F$5, Scenarios!$G$7:$U$27, MATCH($B$17, Scenarios!$C$7:$C$28, FALSE), FALSE)</f>
        <v>102.81</v>
      </c>
      <c r="AH17" s="5">
        <f>HLOOKUP($F$5, Scenarios!$G$7:$U$27, MATCH($B$17, Scenarios!$C$7:$C$28, FALSE), FALSE)</f>
        <v>102.81</v>
      </c>
      <c r="AI17" s="5">
        <f>HLOOKUP($F$5, Scenarios!$G$7:$U$27, MATCH($B$17, Scenarios!$C$7:$C$28, FALSE), FALSE)</f>
        <v>102.81</v>
      </c>
      <c r="AJ17" s="5">
        <f>HLOOKUP($F$5, Scenarios!$G$7:$U$27, MATCH($B$17, Scenarios!$C$7:$C$28, FALSE), FALSE)</f>
        <v>102.81</v>
      </c>
      <c r="AK17" s="5">
        <f>HLOOKUP($F$5, Scenarios!$G$7:$U$27, MATCH($B$17, Scenarios!$C$7:$C$28, FALSE), FALSE)</f>
        <v>102.81</v>
      </c>
      <c r="AL17" s="5">
        <f>HLOOKUP($F$5, Scenarios!$G$7:$U$27, MATCH($B$17, Scenarios!$C$7:$C$28, FALSE), FALSE)</f>
        <v>102.81</v>
      </c>
      <c r="AM17" s="5">
        <f>HLOOKUP($F$5, Scenarios!$G$7:$U$27, MATCH($B$17, Scenarios!$C$7:$C$28, FALSE), FALSE)</f>
        <v>102.81</v>
      </c>
      <c r="AN17" s="5">
        <f>HLOOKUP($F$5, Scenarios!$G$7:$U$27, MATCH($B$17, Scenarios!$C$7:$C$28, FALSE), FALSE)</f>
        <v>102.81</v>
      </c>
      <c r="AO17" s="5">
        <f>HLOOKUP($F$5, Scenarios!$G$7:$U$27, MATCH($B$17, Scenarios!$C$7:$C$28, FALSE), FALSE)</f>
        <v>102.81</v>
      </c>
      <c r="AP17" s="5">
        <f>HLOOKUP($F$5, Scenarios!$G$7:$U$27, MATCH($B$17, Scenarios!$C$7:$C$28, FALSE), FALSE)</f>
        <v>102.81</v>
      </c>
      <c r="AQ17" s="5">
        <f>HLOOKUP($F$5, Scenarios!$G$7:$U$27, MATCH($B$17, Scenarios!$C$7:$C$28, FALSE), FALSE)</f>
        <v>102.81</v>
      </c>
      <c r="AR17" s="5">
        <f>HLOOKUP($F$5, Scenarios!$G$7:$U$27, MATCH($B$17, Scenarios!$C$7:$C$28, FALSE), FALSE)</f>
        <v>102.81</v>
      </c>
      <c r="AS17" s="5">
        <f>HLOOKUP($F$5, Scenarios!$G$7:$U$27, MATCH($B$17, Scenarios!$C$7:$C$28, FALSE), FALSE)</f>
        <v>102.81</v>
      </c>
      <c r="AT17" s="5">
        <f>HLOOKUP($F$5, Scenarios!$G$7:$U$27, MATCH($B$17, Scenarios!$C$7:$C$28, FALSE), FALSE)</f>
        <v>102.81</v>
      </c>
      <c r="AU17" s="5">
        <f>HLOOKUP($F$5, Scenarios!$G$7:$U$27, MATCH($B$17, Scenarios!$C$7:$C$28, FALSE), FALSE)</f>
        <v>102.81</v>
      </c>
      <c r="AV17" s="5">
        <f>HLOOKUP($F$5, Scenarios!$G$7:$U$27, MATCH($B$17, Scenarios!$C$7:$C$28, FALSE), FALSE)</f>
        <v>102.81</v>
      </c>
      <c r="AW17" s="5">
        <f>HLOOKUP($F$5, Scenarios!$G$7:$U$27, MATCH($B$17, Scenarios!$C$7:$C$28, FALSE), FALSE)</f>
        <v>102.81</v>
      </c>
      <c r="AX17" s="5">
        <f>HLOOKUP($F$5, Scenarios!$G$7:$U$27, MATCH($B$17, Scenarios!$C$7:$C$28, FALSE), FALSE)</f>
        <v>102.81</v>
      </c>
      <c r="AY17" s="5">
        <f>HLOOKUP($F$5, Scenarios!$G$7:$U$27, MATCH($B$17, Scenarios!$C$7:$C$28, FALSE), FALSE)</f>
        <v>102.81</v>
      </c>
      <c r="AZ17" s="5">
        <f>HLOOKUP($F$5, Scenarios!$G$7:$U$27, MATCH($B$17, Scenarios!$C$7:$C$28, FALSE), FALSE)</f>
        <v>102.81</v>
      </c>
      <c r="BA17" s="5">
        <f>HLOOKUP($F$5, Scenarios!$G$7:$U$27, MATCH($B$17, Scenarios!$C$7:$C$28, FALSE), FALSE)</f>
        <v>102.81</v>
      </c>
      <c r="BB17" s="5">
        <f>HLOOKUP($F$5, Scenarios!$G$7:$U$27, MATCH($B$17, Scenarios!$C$7:$C$28, FALSE), FALSE)</f>
        <v>102.81</v>
      </c>
      <c r="BC17" s="5">
        <f>HLOOKUP($F$5, Scenarios!$G$7:$U$27, MATCH($B$17, Scenarios!$C$7:$C$28, FALSE), FALSE)</f>
        <v>102.81</v>
      </c>
      <c r="BD17" s="5">
        <f>HLOOKUP($F$5, Scenarios!$G$7:$U$27, MATCH($B$17, Scenarios!$C$7:$C$28, FALSE), FALSE)</f>
        <v>102.81</v>
      </c>
      <c r="BE17" s="5">
        <f>HLOOKUP($F$5, Scenarios!$G$7:$U$27, MATCH($B$17, Scenarios!$C$7:$C$28, FALSE), FALSE)</f>
        <v>102.81</v>
      </c>
      <c r="BF17" s="5">
        <f>HLOOKUP($F$5, Scenarios!$G$7:$U$27, MATCH($B$17, Scenarios!$C$7:$C$28, FALSE), FALSE)</f>
        <v>102.81</v>
      </c>
      <c r="BG17" s="5">
        <f>HLOOKUP($F$5, Scenarios!$G$7:$U$27, MATCH($B$17, Scenarios!$C$7:$C$28, FALSE), FALSE)</f>
        <v>102.81</v>
      </c>
      <c r="BH17" s="5">
        <f>HLOOKUP($F$5, Scenarios!$G$7:$U$27, MATCH($B$17, Scenarios!$C$7:$C$28, FALSE), FALSE)</f>
        <v>102.81</v>
      </c>
      <c r="BI17" s="5">
        <f>HLOOKUP($F$5, Scenarios!$G$7:$U$27, MATCH($B$17, Scenarios!$C$7:$C$28, FALSE), FALSE)</f>
        <v>102.81</v>
      </c>
      <c r="BJ17" s="5">
        <f>HLOOKUP($F$5, Scenarios!$G$7:$U$27, MATCH($B$17, Scenarios!$C$7:$C$28, FALSE), FALSE)</f>
        <v>102.81</v>
      </c>
      <c r="BK17" s="5">
        <f>HLOOKUP($F$5, Scenarios!$G$7:$U$27, MATCH($B$17, Scenarios!$C$7:$C$28, FALSE), FALSE)</f>
        <v>102.81</v>
      </c>
      <c r="BL17" s="5">
        <f>HLOOKUP($F$5, Scenarios!$G$7:$U$27, MATCH($B$17, Scenarios!$C$7:$C$28, FALSE), FALSE)</f>
        <v>102.81</v>
      </c>
      <c r="BM17" s="5">
        <f>HLOOKUP($F$5, Scenarios!$G$7:$U$27, MATCH($B$17, Scenarios!$C$7:$C$28, FALSE), FALSE)</f>
        <v>102.81</v>
      </c>
      <c r="BN17" s="5"/>
      <c r="BO17" s="5"/>
      <c r="BP17" s="5"/>
      <c r="BQ17" s="5"/>
      <c r="BR17" s="5"/>
      <c r="BS17" s="5"/>
    </row>
    <row r="18" spans="1:71" x14ac:dyDescent="0.35">
      <c r="B18" s="5"/>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121" t="s">
        <v>100</v>
      </c>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18" customFormat="1" x14ac:dyDescent="0.35">
      <c r="A20" s="4"/>
      <c r="B20" s="120" t="s">
        <v>101</v>
      </c>
      <c r="C20" s="122"/>
      <c r="D20" s="123"/>
      <c r="E20" s="124">
        <f>HLOOKUP($F$5, Scenarios!$G$7:U29, MATCH($B$20, Scenarios!$C$7:$C$28, FALSE), FALSE)</f>
        <v>134</v>
      </c>
      <c r="F20" s="124">
        <f>E20*(1+Scenarios!$Q$32)</f>
        <v>134</v>
      </c>
      <c r="G20" s="124">
        <f>F20*(1+Scenarios!$Q$32)</f>
        <v>134</v>
      </c>
      <c r="H20" s="124">
        <f>G20*(1+Scenarios!$Q$32)</f>
        <v>134</v>
      </c>
      <c r="I20" s="124">
        <f>H20*(1+Scenarios!$Q$32)</f>
        <v>134</v>
      </c>
      <c r="J20" s="124">
        <f>I20*(1+Scenarios!$Q$32)</f>
        <v>134</v>
      </c>
      <c r="K20" s="124">
        <f>J20*(1+Scenarios!$Q$32)</f>
        <v>134</v>
      </c>
      <c r="L20" s="124">
        <f>K20*(1+Scenarios!$Q$32)</f>
        <v>134</v>
      </c>
      <c r="M20" s="124">
        <f>L20*(1+Scenarios!$Q$32)</f>
        <v>134</v>
      </c>
      <c r="N20" s="124">
        <f>M20*(1+Scenarios!$Q$32)</f>
        <v>134</v>
      </c>
      <c r="O20" s="124">
        <f>N20*(1+Scenarios!$Q$32)</f>
        <v>134</v>
      </c>
      <c r="P20" s="124">
        <f>O20*(1+Scenarios!$Q$32)</f>
        <v>134</v>
      </c>
      <c r="Q20" s="124">
        <f>P20*(1+Scenarios!$Q$32)</f>
        <v>134</v>
      </c>
      <c r="R20" s="124">
        <f>Q20*(1+Scenarios!$Q$32)</f>
        <v>134</v>
      </c>
      <c r="S20" s="124">
        <f>R20*(1+Scenarios!$Q$32)</f>
        <v>134</v>
      </c>
      <c r="T20" s="124">
        <f>S20*(1+Scenarios!$Q$32)</f>
        <v>134</v>
      </c>
      <c r="U20" s="124">
        <f>T20*(1+Scenarios!$Q$32)</f>
        <v>134</v>
      </c>
      <c r="V20" s="124">
        <f>U20*(1+Scenarios!$Q$32)</f>
        <v>134</v>
      </c>
      <c r="W20" s="124">
        <f>V20*(1+Scenarios!$Q$32)</f>
        <v>134</v>
      </c>
      <c r="X20" s="124">
        <f>W20*(1+Scenarios!$Q$32)</f>
        <v>134</v>
      </c>
      <c r="Y20" s="124">
        <f>X20*(1+Scenarios!$Q$32)</f>
        <v>134</v>
      </c>
      <c r="Z20" s="124">
        <f>Y20*(1+Scenarios!$Q$32)</f>
        <v>134</v>
      </c>
      <c r="AA20" s="124">
        <f>Z20*(1+Scenarios!$Q$32)</f>
        <v>134</v>
      </c>
      <c r="AB20" s="124">
        <f>AA20*(1+Scenarios!$Q$32)</f>
        <v>134</v>
      </c>
      <c r="AC20" s="124">
        <f>AB20*(1+Scenarios!$Q$32)</f>
        <v>134</v>
      </c>
      <c r="AD20" s="124">
        <f>AC20*(1+Scenarios!$Q$32)</f>
        <v>134</v>
      </c>
      <c r="AE20" s="124">
        <f>AD20*(1+Scenarios!$Q$32)</f>
        <v>134</v>
      </c>
      <c r="AF20" s="124">
        <f>AE20*(1+Scenarios!$Q$32)</f>
        <v>134</v>
      </c>
      <c r="AG20" s="124">
        <f>AF20*(1+Scenarios!$Q$32)</f>
        <v>134</v>
      </c>
      <c r="AH20" s="124">
        <f>AG20*(1+Scenarios!$Q$32)</f>
        <v>134</v>
      </c>
      <c r="AI20" s="124">
        <f>AH20*(1+Scenarios!$Q$32)</f>
        <v>134</v>
      </c>
      <c r="AJ20" s="124">
        <f>AI20*(1+Scenarios!$Q$32)</f>
        <v>134</v>
      </c>
      <c r="AK20" s="124">
        <f>AJ20*(1+Scenarios!$Q$32)</f>
        <v>134</v>
      </c>
      <c r="AL20" s="124">
        <f>AK20*(1+Scenarios!$Q$32)</f>
        <v>134</v>
      </c>
      <c r="AM20" s="124">
        <f>AL20*(1+Scenarios!$Q$32)</f>
        <v>134</v>
      </c>
      <c r="AN20" s="124">
        <f>AM20*(1+Scenarios!$Q$32)</f>
        <v>134</v>
      </c>
      <c r="AO20" s="124">
        <f>AN20*(1+Scenarios!$Q$32)</f>
        <v>134</v>
      </c>
      <c r="AP20" s="124">
        <f>AO20*(1+Scenarios!$Q$32)</f>
        <v>134</v>
      </c>
      <c r="AQ20" s="124">
        <f>AP20*(1+Scenarios!$Q$32)</f>
        <v>134</v>
      </c>
      <c r="AR20" s="124">
        <f>AQ20*(1+Scenarios!$Q$32)</f>
        <v>134</v>
      </c>
      <c r="AS20" s="124">
        <f>AR20*(1+Scenarios!$Q$32)</f>
        <v>134</v>
      </c>
      <c r="AT20" s="124">
        <f>AS20*(1+Scenarios!$Q$32)</f>
        <v>134</v>
      </c>
      <c r="AU20" s="124">
        <f>AT20*(1+Scenarios!$Q$32)</f>
        <v>134</v>
      </c>
      <c r="AV20" s="124">
        <f>AU20*(1+Scenarios!$Q$32)</f>
        <v>134</v>
      </c>
      <c r="AW20" s="124">
        <f>AV20*(1+Scenarios!$Q$32)</f>
        <v>134</v>
      </c>
      <c r="AX20" s="124">
        <f>AW20*(1+Scenarios!$Q$32)</f>
        <v>134</v>
      </c>
      <c r="AY20" s="124">
        <f>AX20*(1+Scenarios!$Q$32)</f>
        <v>134</v>
      </c>
      <c r="AZ20" s="124">
        <f>AY20*(1+Scenarios!$Q$32)</f>
        <v>134</v>
      </c>
      <c r="BA20" s="124">
        <f>AZ20*(1+Scenarios!$Q$32)</f>
        <v>134</v>
      </c>
      <c r="BB20" s="124">
        <f>BA20*(1+Scenarios!$Q$32)</f>
        <v>134</v>
      </c>
      <c r="BC20" s="124">
        <f>BB20*(1+Scenarios!$Q$32)</f>
        <v>134</v>
      </c>
      <c r="BD20" s="124">
        <f>BC20*(1+Scenarios!$Q$32)</f>
        <v>134</v>
      </c>
      <c r="BE20" s="124">
        <f>BD20*(1+Scenarios!$Q$32)</f>
        <v>134</v>
      </c>
      <c r="BF20" s="124">
        <f>BE20*(1+Scenarios!$Q$32)</f>
        <v>134</v>
      </c>
      <c r="BG20" s="124">
        <f>BF20*(1+Scenarios!$Q$32)</f>
        <v>134</v>
      </c>
      <c r="BH20" s="124">
        <f>BG20*(1+Scenarios!$Q$32)</f>
        <v>134</v>
      </c>
      <c r="BI20" s="124">
        <f>BH20*(1+Scenarios!$Q$32)</f>
        <v>134</v>
      </c>
      <c r="BJ20" s="124">
        <f>BI20*(1+Scenarios!$Q$32)</f>
        <v>134</v>
      </c>
      <c r="BK20" s="124">
        <f>BJ20*(1+Scenarios!$Q$32)</f>
        <v>134</v>
      </c>
      <c r="BL20" s="124">
        <f>BK20*(1+Scenarios!$Q$32)</f>
        <v>134</v>
      </c>
      <c r="BM20" s="124">
        <f>BL20*(1+Scenarios!$Q$32)</f>
        <v>134</v>
      </c>
      <c r="BN20" s="124"/>
      <c r="BO20" s="124"/>
      <c r="BP20" s="124"/>
      <c r="BQ20" s="124"/>
      <c r="BR20" s="124"/>
      <c r="BS20" s="124"/>
    </row>
    <row r="21" spans="1:71" s="23" customFormat="1" x14ac:dyDescent="0.35">
      <c r="A21" s="129"/>
      <c r="B21" s="47" t="s">
        <v>102</v>
      </c>
      <c r="C21" s="107"/>
      <c r="E21" s="5">
        <f>HLOOKUP($F$5, Scenarios!$G$7:U29, MATCH($B$21, Scenarios!$C$7:$C$28, FALSE), FALSE)</f>
        <v>50</v>
      </c>
      <c r="F21" s="5">
        <f>E21*(1+Scenarios!$Q$32)</f>
        <v>50</v>
      </c>
      <c r="G21" s="5">
        <f>F21*(1+Scenarios!$Q$32)</f>
        <v>50</v>
      </c>
      <c r="H21" s="5">
        <f>G21*(1+Scenarios!$Q$32)</f>
        <v>50</v>
      </c>
      <c r="I21" s="5">
        <f>H21*(1+Scenarios!$Q$32)</f>
        <v>50</v>
      </c>
      <c r="J21" s="5">
        <f>I21*(1+Scenarios!$Q$32)</f>
        <v>50</v>
      </c>
      <c r="K21" s="5">
        <f>J21*(1+Scenarios!$Q$32)</f>
        <v>50</v>
      </c>
      <c r="L21" s="5">
        <f>K21*(1+Scenarios!$Q$32)</f>
        <v>50</v>
      </c>
      <c r="M21" s="5">
        <f>L21*(1+Scenarios!$Q$32)</f>
        <v>50</v>
      </c>
      <c r="N21" s="5">
        <f>M21*(1+Scenarios!$Q$32)</f>
        <v>50</v>
      </c>
      <c r="O21" s="5">
        <f>N21*(1+Scenarios!$Q$32)</f>
        <v>50</v>
      </c>
      <c r="P21" s="5">
        <f>O21*(1+Scenarios!$Q$32)</f>
        <v>50</v>
      </c>
      <c r="Q21" s="5">
        <f>P21*(1+Scenarios!$Q$32)</f>
        <v>50</v>
      </c>
      <c r="R21" s="5">
        <f>Q21*(1+Scenarios!$Q$32)</f>
        <v>50</v>
      </c>
      <c r="S21" s="5">
        <f>R21*(1+Scenarios!$Q$32)</f>
        <v>50</v>
      </c>
      <c r="T21" s="5">
        <f>S21*(1+Scenarios!$Q$32)</f>
        <v>50</v>
      </c>
      <c r="U21" s="5">
        <f>T21*(1+Scenarios!$Q$32)</f>
        <v>50</v>
      </c>
      <c r="V21" s="5">
        <f>U21*(1+Scenarios!$Q$32)</f>
        <v>50</v>
      </c>
      <c r="W21" s="5">
        <f>V21*(1+Scenarios!$Q$32)</f>
        <v>50</v>
      </c>
      <c r="X21" s="5">
        <f>W21*(1+Scenarios!$Q$32)</f>
        <v>50</v>
      </c>
      <c r="Y21" s="5">
        <f>X21*(1+Scenarios!$Q$32)</f>
        <v>50</v>
      </c>
      <c r="Z21" s="5">
        <f>Y21*(1+Scenarios!$Q$32)</f>
        <v>50</v>
      </c>
      <c r="AA21" s="5">
        <f>Z21*(1+Scenarios!$Q$32)</f>
        <v>50</v>
      </c>
      <c r="AB21" s="5">
        <f>AA21*(1+Scenarios!$Q$32)</f>
        <v>50</v>
      </c>
      <c r="AC21" s="5">
        <f>AB21*(1+Scenarios!$Q$32)</f>
        <v>50</v>
      </c>
      <c r="AD21" s="5">
        <f>AC21*(1+Scenarios!$Q$32)</f>
        <v>50</v>
      </c>
      <c r="AE21" s="5">
        <f>AD21*(1+Scenarios!$Q$32)</f>
        <v>50</v>
      </c>
      <c r="AF21" s="5">
        <f>AE21*(1+Scenarios!$Q$32)</f>
        <v>50</v>
      </c>
      <c r="AG21" s="5">
        <f>AF21*(1+Scenarios!$Q$32)</f>
        <v>50</v>
      </c>
      <c r="AH21" s="5">
        <f>AG21*(1+Scenarios!$Q$32)</f>
        <v>50</v>
      </c>
      <c r="AI21" s="5">
        <f>AH21*(1+Scenarios!$Q$32)</f>
        <v>50</v>
      </c>
      <c r="AJ21" s="5">
        <f>AI21*(1+Scenarios!$Q$32)</f>
        <v>50</v>
      </c>
      <c r="AK21" s="5">
        <f>AJ21*(1+Scenarios!$Q$32)</f>
        <v>50</v>
      </c>
      <c r="AL21" s="5">
        <f>AK21*(1+Scenarios!$Q$32)</f>
        <v>50</v>
      </c>
      <c r="AM21" s="5">
        <f>AL21*(1+Scenarios!$Q$32)</f>
        <v>50</v>
      </c>
      <c r="AN21" s="5">
        <f>AM21*(1+Scenarios!$Q$32)</f>
        <v>50</v>
      </c>
      <c r="AO21" s="5">
        <f>AN21*(1+Scenarios!$Q$32)</f>
        <v>50</v>
      </c>
      <c r="AP21" s="5">
        <f>AO21*(1+Scenarios!$Q$32)</f>
        <v>50</v>
      </c>
      <c r="AQ21" s="5">
        <f>AP21*(1+Scenarios!$Q$32)</f>
        <v>50</v>
      </c>
      <c r="AR21" s="5">
        <f>AQ21*(1+Scenarios!$Q$32)</f>
        <v>50</v>
      </c>
      <c r="AS21" s="5">
        <f>AR21*(1+Scenarios!$Q$32)</f>
        <v>50</v>
      </c>
      <c r="AT21" s="5">
        <f>AS21*(1+Scenarios!$Q$32)</f>
        <v>50</v>
      </c>
      <c r="AU21" s="5">
        <f>AT21*(1+Scenarios!$Q$32)</f>
        <v>50</v>
      </c>
      <c r="AV21" s="5">
        <f>AU21*(1+Scenarios!$Q$32)</f>
        <v>50</v>
      </c>
      <c r="AW21" s="5">
        <f>AV21*(1+Scenarios!$Q$32)</f>
        <v>50</v>
      </c>
      <c r="AX21" s="5">
        <f>AW21*(1+Scenarios!$Q$32)</f>
        <v>50</v>
      </c>
      <c r="AY21" s="5">
        <f>AX21*(1+Scenarios!$Q$32)</f>
        <v>50</v>
      </c>
      <c r="AZ21" s="5">
        <f>AY21*(1+Scenarios!$Q$32)</f>
        <v>50</v>
      </c>
      <c r="BA21" s="5">
        <f>AZ21*(1+Scenarios!$Q$32)</f>
        <v>50</v>
      </c>
      <c r="BB21" s="5">
        <f>BA21*(1+Scenarios!$Q$32)</f>
        <v>50</v>
      </c>
      <c r="BC21" s="5">
        <f>BB21*(1+Scenarios!$Q$32)</f>
        <v>50</v>
      </c>
      <c r="BD21" s="5">
        <f>BC21*(1+Scenarios!$Q$32)</f>
        <v>50</v>
      </c>
      <c r="BE21" s="5">
        <f>BD21*(1+Scenarios!$Q$32)</f>
        <v>50</v>
      </c>
      <c r="BF21" s="5">
        <f>BE21*(1+Scenarios!$Q$32)</f>
        <v>50</v>
      </c>
      <c r="BG21" s="5">
        <f>BF21*(1+Scenarios!$Q$32)</f>
        <v>50</v>
      </c>
      <c r="BH21" s="5">
        <f>BG21*(1+Scenarios!$Q$32)</f>
        <v>50</v>
      </c>
      <c r="BI21" s="5">
        <f>BH21*(1+Scenarios!$Q$32)</f>
        <v>50</v>
      </c>
      <c r="BJ21" s="5">
        <f>BI21*(1+Scenarios!$Q$32)</f>
        <v>50</v>
      </c>
      <c r="BK21" s="5">
        <f>BJ21*(1+Scenarios!$Q$32)</f>
        <v>50</v>
      </c>
      <c r="BL21" s="5">
        <f>BK21*(1+Scenarios!$Q$32)</f>
        <v>50</v>
      </c>
      <c r="BM21" s="5">
        <f>BL21*(1+Scenarios!$Q$32)</f>
        <v>50</v>
      </c>
      <c r="BN21" s="5"/>
      <c r="BO21" s="5"/>
      <c r="BP21" s="5"/>
      <c r="BQ21" s="5"/>
      <c r="BR21" s="5"/>
      <c r="BS21" s="5"/>
    </row>
    <row r="22" spans="1:71" s="23" customFormat="1" x14ac:dyDescent="0.35">
      <c r="A22" s="129"/>
      <c r="B22" s="47" t="s">
        <v>103</v>
      </c>
      <c r="C22" s="107"/>
      <c r="E22" s="5">
        <f>HLOOKUP($F$5, Scenarios!$G$7:$AD$29, MATCH($B$22, Scenarios!$C$7:$C$28, FALSE), FALSE)</f>
        <v>80</v>
      </c>
      <c r="F22" s="5">
        <f>HLOOKUP($F$5, Scenarios!$G$7:$AD$29, MATCH($B$22, Scenarios!$C$7:$C$28, FALSE), FALSE)</f>
        <v>80</v>
      </c>
      <c r="G22" s="5">
        <f>HLOOKUP($F$5, Scenarios!$G$7:$AD$29, MATCH($B$22, Scenarios!$C$7:$C$28, FALSE), FALSE)</f>
        <v>80</v>
      </c>
      <c r="H22" s="5">
        <f>HLOOKUP($F$5, Scenarios!$G$7:$AD$29, MATCH($B$22, Scenarios!$C$7:$C$28, FALSE), FALSE)</f>
        <v>80</v>
      </c>
      <c r="I22" s="5">
        <f>HLOOKUP($F$5, Scenarios!$G$7:$AD$29, MATCH($B$22, Scenarios!$C$7:$C$28, FALSE), FALSE)</f>
        <v>80</v>
      </c>
      <c r="J22" s="5">
        <f>HLOOKUP($F$5, Scenarios!$G$7:$AD$29, MATCH($B$22, Scenarios!$C$7:$C$28, FALSE), FALSE)</f>
        <v>80</v>
      </c>
      <c r="K22" s="5">
        <f>HLOOKUP($F$5, Scenarios!$G$7:$AD$29, MATCH($B$22, Scenarios!$C$7:$C$28, FALSE), FALSE)</f>
        <v>80</v>
      </c>
      <c r="L22" s="5">
        <f>HLOOKUP($F$5, Scenarios!$G$7:$AD$29, MATCH($B$22, Scenarios!$C$7:$C$28, FALSE), FALSE)</f>
        <v>80</v>
      </c>
      <c r="M22" s="5">
        <f>HLOOKUP($F$5, Scenarios!$G$7:$AD$29, MATCH($B$22, Scenarios!$C$7:$C$28, FALSE), FALSE)</f>
        <v>80</v>
      </c>
      <c r="N22" s="5">
        <f>HLOOKUP($F$5, Scenarios!$G$7:$AD$29, MATCH($B$22, Scenarios!$C$7:$C$28, FALSE), FALSE)</f>
        <v>80</v>
      </c>
      <c r="O22" s="5">
        <f>HLOOKUP($F$5, Scenarios!$G$7:V29, MATCH($B$22, Scenarios!$C$7:$C$28, FALSE), FALSE)</f>
        <v>80</v>
      </c>
      <c r="P22" s="5">
        <f>HLOOKUP($F$5, Scenarios!$G$7:W29, MATCH($B$22, Scenarios!$C$7:$C$28, FALSE), FALSE)</f>
        <v>80</v>
      </c>
      <c r="Q22" s="5">
        <f>HLOOKUP($F$5, Scenarios!$G$7:X29, MATCH($B$22, Scenarios!$C$7:$C$28, FALSE), FALSE)</f>
        <v>80</v>
      </c>
      <c r="R22" s="5">
        <f>HLOOKUP($F$5, Scenarios!$G$7:Y29, MATCH($B$22, Scenarios!$C$7:$C$28, FALSE), FALSE)</f>
        <v>80</v>
      </c>
      <c r="S22" s="5">
        <f>HLOOKUP($F$5, Scenarios!$G$7:Z29, MATCH($B$22, Scenarios!$C$7:$C$28, FALSE), FALSE)</f>
        <v>80</v>
      </c>
      <c r="T22" s="5">
        <f>HLOOKUP($F$5, Scenarios!$G$7:AA29, MATCH($B$22, Scenarios!$C$7:$C$28, FALSE), FALSE)</f>
        <v>80</v>
      </c>
      <c r="U22" s="5">
        <f>HLOOKUP($F$5, Scenarios!$G$7:AB29, MATCH($B$22, Scenarios!$C$7:$C$28, FALSE), FALSE)</f>
        <v>80</v>
      </c>
      <c r="V22" s="5">
        <f>HLOOKUP($F$5, Scenarios!$G$7:AC29, MATCH($B$22, Scenarios!$C$7:$C$28, FALSE), FALSE)</f>
        <v>80</v>
      </c>
      <c r="W22" s="5">
        <f>HLOOKUP($F$5, Scenarios!$G$7:AD29, MATCH($B$22, Scenarios!$C$7:$C$28, FALSE), FALSE)</f>
        <v>80</v>
      </c>
      <c r="X22" s="5">
        <f>HLOOKUP($F$5, Scenarios!$G$7:AE29, MATCH($B$22, Scenarios!$C$7:$C$28, FALSE), FALSE)</f>
        <v>80</v>
      </c>
      <c r="Y22" s="5">
        <f>HLOOKUP($F$5, Scenarios!$G$7:AF29, MATCH($B$22, Scenarios!$C$7:$C$28, FALSE), FALSE)</f>
        <v>80</v>
      </c>
      <c r="Z22" s="5">
        <f>HLOOKUP($F$5, Scenarios!$G$7:AG29, MATCH($B$22, Scenarios!$C$7:$C$28, FALSE), FALSE)</f>
        <v>80</v>
      </c>
      <c r="AA22" s="5">
        <f>HLOOKUP($F$5, Scenarios!$G$7:AH29, MATCH($B$22, Scenarios!$C$7:$C$28, FALSE), FALSE)</f>
        <v>80</v>
      </c>
      <c r="AB22" s="5">
        <f>HLOOKUP($F$5, Scenarios!$G$7:AI29, MATCH($B$22, Scenarios!$C$7:$C$28, FALSE), FALSE)</f>
        <v>80</v>
      </c>
      <c r="AC22" s="5">
        <f>HLOOKUP($F$5, Scenarios!$G$7:AJ29, MATCH($B$22, Scenarios!$C$7:$C$28, FALSE), FALSE)</f>
        <v>80</v>
      </c>
      <c r="AD22" s="5">
        <f>HLOOKUP($F$5, Scenarios!$G$7:AK29, MATCH($B$22, Scenarios!$C$7:$C$28, FALSE), FALSE)</f>
        <v>80</v>
      </c>
      <c r="AE22" s="5">
        <f>HLOOKUP($F$5, Scenarios!$G$7:AL29, MATCH($B$22, Scenarios!$C$7:$C$28, FALSE), FALSE)</f>
        <v>80</v>
      </c>
      <c r="AF22" s="5">
        <f>HLOOKUP($F$5, Scenarios!$G$7:AM29, MATCH($B$22, Scenarios!$C$7:$C$28, FALSE), FALSE)</f>
        <v>80</v>
      </c>
      <c r="AG22" s="5">
        <f>HLOOKUP($F$5, Scenarios!$G$7:AN29, MATCH($B$22, Scenarios!$C$7:$C$28, FALSE), FALSE)</f>
        <v>80</v>
      </c>
      <c r="AH22" s="5">
        <f>HLOOKUP($F$5, Scenarios!$G$7:AO29, MATCH($B$22, Scenarios!$C$7:$C$28, FALSE), FALSE)</f>
        <v>80</v>
      </c>
      <c r="AI22" s="5">
        <f>HLOOKUP($F$5, Scenarios!$G$7:AP29, MATCH($B$22, Scenarios!$C$7:$C$28, FALSE), FALSE)</f>
        <v>80</v>
      </c>
      <c r="AJ22" s="5">
        <f>HLOOKUP($F$5, Scenarios!$G$7:AQ29, MATCH($B$22, Scenarios!$C$7:$C$28, FALSE), FALSE)</f>
        <v>80</v>
      </c>
      <c r="AK22" s="5">
        <f>HLOOKUP($F$5, Scenarios!$G$7:AR29, MATCH($B$22, Scenarios!$C$7:$C$28, FALSE), FALSE)</f>
        <v>80</v>
      </c>
      <c r="AL22" s="5">
        <f>HLOOKUP($F$5, Scenarios!$G$7:AS29, MATCH($B$22, Scenarios!$C$7:$C$28, FALSE), FALSE)</f>
        <v>80</v>
      </c>
      <c r="AM22" s="5">
        <f>HLOOKUP($F$5, Scenarios!$G$7:AT29, MATCH($B$22, Scenarios!$C$7:$C$28, FALSE), FALSE)</f>
        <v>80</v>
      </c>
      <c r="AN22" s="5">
        <f>HLOOKUP($F$5, Scenarios!$G$7:AU29, MATCH($B$22, Scenarios!$C$7:$C$28, FALSE), FALSE)</f>
        <v>80</v>
      </c>
      <c r="AO22" s="5">
        <f>HLOOKUP($F$5, Scenarios!$G$7:AV29, MATCH($B$22, Scenarios!$C$7:$C$28, FALSE), FALSE)</f>
        <v>80</v>
      </c>
      <c r="AP22" s="5">
        <f>HLOOKUP($F$5, Scenarios!$G$7:AW29, MATCH($B$22, Scenarios!$C$7:$C$28, FALSE), FALSE)</f>
        <v>80</v>
      </c>
      <c r="AQ22" s="5">
        <f>HLOOKUP($F$5, Scenarios!$G$7:AX29, MATCH($B$22, Scenarios!$C$7:$C$28, FALSE), FALSE)</f>
        <v>80</v>
      </c>
      <c r="AR22" s="5">
        <f>HLOOKUP($F$5, Scenarios!$G$7:AY29, MATCH($B$22, Scenarios!$C$7:$C$28, FALSE), FALSE)</f>
        <v>80</v>
      </c>
      <c r="AS22" s="5">
        <f>HLOOKUP($F$5, Scenarios!$G$7:AZ29, MATCH($B$22, Scenarios!$C$7:$C$28, FALSE), FALSE)</f>
        <v>80</v>
      </c>
      <c r="AT22" s="5">
        <f>HLOOKUP($F$5, Scenarios!$G$7:BA29, MATCH($B$22, Scenarios!$C$7:$C$28, FALSE), FALSE)</f>
        <v>80</v>
      </c>
      <c r="AU22" s="5">
        <f>HLOOKUP($F$5, Scenarios!$G$7:BB29, MATCH($B$22, Scenarios!$C$7:$C$28, FALSE), FALSE)</f>
        <v>80</v>
      </c>
      <c r="AV22" s="5">
        <f>HLOOKUP($F$5, Scenarios!$G$7:BC29, MATCH($B$22, Scenarios!$C$7:$C$28, FALSE), FALSE)</f>
        <v>80</v>
      </c>
      <c r="AW22" s="5">
        <f>HLOOKUP($F$5, Scenarios!$G$7:BD29, MATCH($B$22, Scenarios!$C$7:$C$28, FALSE), FALSE)</f>
        <v>80</v>
      </c>
      <c r="AX22" s="5">
        <f>HLOOKUP($F$5, Scenarios!$G$7:BE29, MATCH($B$22, Scenarios!$C$7:$C$28, FALSE), FALSE)</f>
        <v>80</v>
      </c>
      <c r="AY22" s="5">
        <f>HLOOKUP($F$5, Scenarios!$G$7:BF29, MATCH($B$22, Scenarios!$C$7:$C$28, FALSE), FALSE)</f>
        <v>80</v>
      </c>
      <c r="AZ22" s="5">
        <f>HLOOKUP($F$5, Scenarios!$G$7:BG29, MATCH($B$22, Scenarios!$C$7:$C$28, FALSE), FALSE)</f>
        <v>80</v>
      </c>
      <c r="BA22" s="5">
        <f>HLOOKUP($F$5, Scenarios!$G$7:BH29, MATCH($B$22, Scenarios!$C$7:$C$28, FALSE), FALSE)</f>
        <v>80</v>
      </c>
      <c r="BB22" s="5">
        <f>HLOOKUP($F$5, Scenarios!$G$7:BI29, MATCH($B$22, Scenarios!$C$7:$C$28, FALSE), FALSE)</f>
        <v>80</v>
      </c>
      <c r="BC22" s="5">
        <f>HLOOKUP($F$5, Scenarios!$G$7:BJ29, MATCH($B$22, Scenarios!$C$7:$C$28, FALSE), FALSE)</f>
        <v>80</v>
      </c>
      <c r="BD22" s="5">
        <f>HLOOKUP($F$5, Scenarios!$G$7:BK29, MATCH($B$22, Scenarios!$C$7:$C$28, FALSE), FALSE)</f>
        <v>80</v>
      </c>
      <c r="BE22" s="5">
        <f>HLOOKUP($F$5, Scenarios!$G$7:BL29, MATCH($B$22, Scenarios!$C$7:$C$28, FALSE), FALSE)</f>
        <v>80</v>
      </c>
      <c r="BF22" s="5">
        <f>HLOOKUP($F$5, Scenarios!$G$7:BM29, MATCH($B$22, Scenarios!$C$7:$C$28, FALSE), FALSE)</f>
        <v>80</v>
      </c>
      <c r="BG22" s="5">
        <f>HLOOKUP($F$5, Scenarios!$G$7:BN29, MATCH($B$22, Scenarios!$C$7:$C$28, FALSE), FALSE)</f>
        <v>80</v>
      </c>
      <c r="BH22" s="5">
        <f>HLOOKUP($F$5, Scenarios!$G$7:BO29, MATCH($B$22, Scenarios!$C$7:$C$28, FALSE), FALSE)</f>
        <v>80</v>
      </c>
      <c r="BI22" s="5">
        <f>HLOOKUP($F$5, Scenarios!$G$7:BP29, MATCH($B$22, Scenarios!$C$7:$C$28, FALSE), FALSE)</f>
        <v>80</v>
      </c>
      <c r="BJ22" s="5">
        <f>HLOOKUP($F$5, Scenarios!$G$7:BQ29, MATCH($B$22, Scenarios!$C$7:$C$28, FALSE), FALSE)</f>
        <v>80</v>
      </c>
      <c r="BK22" s="5">
        <f>HLOOKUP($F$5, Scenarios!$G$7:BR29, MATCH($B$22, Scenarios!$C$7:$C$28, FALSE), FALSE)</f>
        <v>80</v>
      </c>
      <c r="BL22" s="5">
        <f>HLOOKUP($F$5, Scenarios!$G$7:BS29, MATCH($B$22, Scenarios!$C$7:$C$28, FALSE), FALSE)</f>
        <v>80</v>
      </c>
      <c r="BM22" s="5">
        <f>HLOOKUP($F$5, Scenarios!$G$7:BT29, MATCH($B$22, Scenarios!$C$7:$C$28, FALSE), FALSE)</f>
        <v>80</v>
      </c>
      <c r="BN22" s="5"/>
      <c r="BO22" s="5"/>
      <c r="BP22" s="5"/>
      <c r="BQ22" s="5"/>
      <c r="BR22" s="5"/>
      <c r="BS22" s="5"/>
    </row>
    <row r="23" spans="1:71" x14ac:dyDescent="0.35">
      <c r="B23" s="41" t="s">
        <v>104</v>
      </c>
      <c r="C23" s="107"/>
      <c r="D23" s="5"/>
      <c r="E23" s="5">
        <f>HLOOKUP($F$5, Scenarios!$G$7:$AD$30, MATCH($B$23, Scenarios!$C$7:$C$28, FALSE), FALSE)</f>
        <v>100</v>
      </c>
      <c r="F23" s="5">
        <f>HLOOKUP($F$5, Scenarios!$G$7:$AD$30, MATCH($B$23, Scenarios!$C$7:$C$28, FALSE), FALSE)</f>
        <v>100</v>
      </c>
      <c r="G23" s="5">
        <f>HLOOKUP($F$5, Scenarios!$G$7:$AD$30, MATCH($B$23, Scenarios!$C$7:$C$28, FALSE), FALSE)</f>
        <v>100</v>
      </c>
      <c r="H23" s="5">
        <f>HLOOKUP($F$5, Scenarios!$G$7:$AD$30, MATCH($B$23, Scenarios!$C$7:$C$28, FALSE), FALSE)</f>
        <v>100</v>
      </c>
      <c r="I23" s="5">
        <f>HLOOKUP($F$5, Scenarios!$G$7:$AD$30, MATCH($B$23, Scenarios!$C$7:$C$28, FALSE), FALSE)</f>
        <v>100</v>
      </c>
      <c r="J23" s="5">
        <f>HLOOKUP($F$5, Scenarios!$G$7:$AD$30, MATCH($B$23, Scenarios!$C$7:$C$28, FALSE), FALSE)</f>
        <v>100</v>
      </c>
      <c r="K23" s="5">
        <f>HLOOKUP($F$5, Scenarios!$G$7:$AD$30, MATCH($B$23, Scenarios!$C$7:$C$28, FALSE), FALSE)</f>
        <v>100</v>
      </c>
      <c r="L23" s="5">
        <f>HLOOKUP($F$5, Scenarios!$G$7:$AD$30, MATCH($B$23, Scenarios!$C$7:$C$28, FALSE), FALSE)</f>
        <v>100</v>
      </c>
      <c r="M23" s="5">
        <f>HLOOKUP($F$5, Scenarios!$G$7:$AD$30, MATCH($B$23, Scenarios!$C$7:$C$28, FALSE), FALSE)</f>
        <v>100</v>
      </c>
      <c r="N23" s="5">
        <f>HLOOKUP($F$5, Scenarios!$G$7:$AD$30, MATCH($B$23, Scenarios!$C$7:$C$28, FALSE), FALSE)</f>
        <v>100</v>
      </c>
      <c r="O23" s="5">
        <f>HLOOKUP($F$5, Scenarios!$G$7:$AD$30, MATCH($B$23, Scenarios!$C$7:$C$28, FALSE), FALSE)</f>
        <v>100</v>
      </c>
      <c r="P23" s="5">
        <f>HLOOKUP($F$5, Scenarios!$G$7:W30, MATCH($B$23, Scenarios!$C$7:$C$28, FALSE), FALSE)</f>
        <v>100</v>
      </c>
      <c r="Q23" s="5">
        <f>HLOOKUP($F$5, Scenarios!$G$7:X30, MATCH($B$23, Scenarios!$C$7:$C$28, FALSE), FALSE)</f>
        <v>100</v>
      </c>
      <c r="R23" s="5">
        <f>HLOOKUP($F$5, Scenarios!$G$7:Y30, MATCH($B$23, Scenarios!$C$7:$C$28, FALSE), FALSE)</f>
        <v>100</v>
      </c>
      <c r="S23" s="5">
        <f>HLOOKUP($F$5, Scenarios!$G$7:Z30, MATCH($B$23, Scenarios!$C$7:$C$28, FALSE), FALSE)</f>
        <v>100</v>
      </c>
      <c r="T23" s="5">
        <f>HLOOKUP($F$5, Scenarios!$G$7:AA30, MATCH($B$23, Scenarios!$C$7:$C$28, FALSE), FALSE)</f>
        <v>100</v>
      </c>
      <c r="U23" s="5">
        <f>HLOOKUP($F$5, Scenarios!$G$7:AB30, MATCH($B$23, Scenarios!$C$7:$C$28, FALSE), FALSE)</f>
        <v>100</v>
      </c>
      <c r="V23" s="5">
        <f>HLOOKUP($F$5, Scenarios!$G$7:AC30, MATCH($B$23, Scenarios!$C$7:$C$28, FALSE), FALSE)</f>
        <v>100</v>
      </c>
      <c r="W23" s="5">
        <f>HLOOKUP($F$5, Scenarios!$G$7:AD30, MATCH($B$23, Scenarios!$C$7:$C$28, FALSE), FALSE)</f>
        <v>100</v>
      </c>
      <c r="X23" s="5">
        <f>HLOOKUP($F$5, Scenarios!$G$7:AE30, MATCH($B$23, Scenarios!$C$7:$C$28, FALSE), FALSE)</f>
        <v>100</v>
      </c>
      <c r="Y23" s="5">
        <f>HLOOKUP($F$5, Scenarios!$G$7:AF30, MATCH($B$23, Scenarios!$C$7:$C$28, FALSE), FALSE)</f>
        <v>100</v>
      </c>
      <c r="Z23" s="5">
        <f>HLOOKUP($F$5, Scenarios!$G$7:AG30, MATCH($B$23, Scenarios!$C$7:$C$28, FALSE), FALSE)</f>
        <v>100</v>
      </c>
      <c r="AA23" s="5">
        <f>HLOOKUP($F$5, Scenarios!$G$7:AH30, MATCH($B$23, Scenarios!$C$7:$C$28, FALSE), FALSE)</f>
        <v>100</v>
      </c>
      <c r="AB23" s="5">
        <f>HLOOKUP($F$5, Scenarios!$G$7:AI30, MATCH($B$23, Scenarios!$C$7:$C$28, FALSE), FALSE)</f>
        <v>100</v>
      </c>
      <c r="AC23" s="5">
        <f>HLOOKUP($F$5, Scenarios!$G$7:AJ30, MATCH($B$23, Scenarios!$C$7:$C$28, FALSE), FALSE)</f>
        <v>100</v>
      </c>
      <c r="AD23" s="5">
        <f>HLOOKUP($F$5, Scenarios!$G$7:AK30, MATCH($B$23, Scenarios!$C$7:$C$28, FALSE), FALSE)</f>
        <v>100</v>
      </c>
      <c r="AE23" s="5">
        <f>HLOOKUP($F$5, Scenarios!$G$7:AL30, MATCH($B$23, Scenarios!$C$7:$C$28, FALSE), FALSE)</f>
        <v>100</v>
      </c>
      <c r="AF23" s="5">
        <f>HLOOKUP($F$5, Scenarios!$G$7:AM30, MATCH($B$23, Scenarios!$C$7:$C$28, FALSE), FALSE)</f>
        <v>100</v>
      </c>
      <c r="AG23" s="5">
        <f>HLOOKUP($F$5, Scenarios!$G$7:AN30, MATCH($B$23, Scenarios!$C$7:$C$28, FALSE), FALSE)</f>
        <v>100</v>
      </c>
      <c r="AH23" s="5">
        <f>HLOOKUP($F$5, Scenarios!$G$7:AO30, MATCH($B$23, Scenarios!$C$7:$C$28, FALSE), FALSE)</f>
        <v>100</v>
      </c>
      <c r="AI23" s="5">
        <f>HLOOKUP($F$5, Scenarios!$G$7:AP30, MATCH($B$23, Scenarios!$C$7:$C$28, FALSE), FALSE)</f>
        <v>100</v>
      </c>
      <c r="AJ23" s="5">
        <f>HLOOKUP($F$5, Scenarios!$G$7:AQ30, MATCH($B$23, Scenarios!$C$7:$C$28, FALSE), FALSE)</f>
        <v>100</v>
      </c>
      <c r="AK23" s="5">
        <f>HLOOKUP($F$5, Scenarios!$G$7:AR30, MATCH($B$23, Scenarios!$C$7:$C$28, FALSE), FALSE)</f>
        <v>100</v>
      </c>
      <c r="AL23" s="5">
        <f>HLOOKUP($F$5, Scenarios!$G$7:AS30, MATCH($B$23, Scenarios!$C$7:$C$28, FALSE), FALSE)</f>
        <v>100</v>
      </c>
      <c r="AM23" s="5">
        <f>HLOOKUP($F$5, Scenarios!$G$7:AT30, MATCH($B$23, Scenarios!$C$7:$C$28, FALSE), FALSE)</f>
        <v>100</v>
      </c>
      <c r="AN23" s="5">
        <f>HLOOKUP($F$5, Scenarios!$G$7:AU30, MATCH($B$23, Scenarios!$C$7:$C$28, FALSE), FALSE)</f>
        <v>100</v>
      </c>
      <c r="AO23" s="5">
        <f>HLOOKUP($F$5, Scenarios!$G$7:AV30, MATCH($B$23, Scenarios!$C$7:$C$28, FALSE), FALSE)</f>
        <v>100</v>
      </c>
      <c r="AP23" s="5">
        <f>HLOOKUP($F$5, Scenarios!$G$7:AW30, MATCH($B$23, Scenarios!$C$7:$C$28, FALSE), FALSE)</f>
        <v>100</v>
      </c>
      <c r="AQ23" s="5">
        <f>HLOOKUP($F$5, Scenarios!$G$7:AX30, MATCH($B$23, Scenarios!$C$7:$C$28, FALSE), FALSE)</f>
        <v>100</v>
      </c>
      <c r="AR23" s="5">
        <f>HLOOKUP($F$5, Scenarios!$G$7:AY30, MATCH($B$23, Scenarios!$C$7:$C$28, FALSE), FALSE)</f>
        <v>100</v>
      </c>
      <c r="AS23" s="5">
        <f>HLOOKUP($F$5, Scenarios!$G$7:AZ30, MATCH($B$23, Scenarios!$C$7:$C$28, FALSE), FALSE)</f>
        <v>100</v>
      </c>
      <c r="AT23" s="5">
        <f>HLOOKUP($F$5, Scenarios!$G$7:BA30, MATCH($B$23, Scenarios!$C$7:$C$28, FALSE), FALSE)</f>
        <v>100</v>
      </c>
      <c r="AU23" s="5">
        <f>HLOOKUP($F$5, Scenarios!$G$7:BB30, MATCH($B$23, Scenarios!$C$7:$C$28, FALSE), FALSE)</f>
        <v>100</v>
      </c>
      <c r="AV23" s="5">
        <f>HLOOKUP($F$5, Scenarios!$G$7:BC30, MATCH($B$23, Scenarios!$C$7:$C$28, FALSE), FALSE)</f>
        <v>100</v>
      </c>
      <c r="AW23" s="5">
        <f>HLOOKUP($F$5, Scenarios!$G$7:BD30, MATCH($B$23, Scenarios!$C$7:$C$28, FALSE), FALSE)</f>
        <v>100</v>
      </c>
      <c r="AX23" s="5">
        <f>HLOOKUP($F$5, Scenarios!$G$7:BE30, MATCH($B$23, Scenarios!$C$7:$C$28, FALSE), FALSE)</f>
        <v>100</v>
      </c>
      <c r="AY23" s="5">
        <f>HLOOKUP($F$5, Scenarios!$G$7:BF30, MATCH($B$23, Scenarios!$C$7:$C$28, FALSE), FALSE)</f>
        <v>100</v>
      </c>
      <c r="AZ23" s="5">
        <f>HLOOKUP($F$5, Scenarios!$G$7:BG30, MATCH($B$23, Scenarios!$C$7:$C$28, FALSE), FALSE)</f>
        <v>100</v>
      </c>
      <c r="BA23" s="5">
        <f>HLOOKUP($F$5, Scenarios!$G$7:BH30, MATCH($B$23, Scenarios!$C$7:$C$28, FALSE), FALSE)</f>
        <v>100</v>
      </c>
      <c r="BB23" s="5">
        <f>HLOOKUP($F$5, Scenarios!$G$7:BI30, MATCH($B$23, Scenarios!$C$7:$C$28, FALSE), FALSE)</f>
        <v>100</v>
      </c>
      <c r="BC23" s="5">
        <f>HLOOKUP($F$5, Scenarios!$G$7:BJ30, MATCH($B$23, Scenarios!$C$7:$C$28, FALSE), FALSE)</f>
        <v>100</v>
      </c>
      <c r="BD23" s="5">
        <f>HLOOKUP($F$5, Scenarios!$G$7:BK30, MATCH($B$23, Scenarios!$C$7:$C$28, FALSE), FALSE)</f>
        <v>100</v>
      </c>
      <c r="BE23" s="5">
        <f>HLOOKUP($F$5, Scenarios!$G$7:BL30, MATCH($B$23, Scenarios!$C$7:$C$28, FALSE), FALSE)</f>
        <v>100</v>
      </c>
      <c r="BF23" s="5">
        <f>HLOOKUP($F$5, Scenarios!$G$7:BM30, MATCH($B$23, Scenarios!$C$7:$C$28, FALSE), FALSE)</f>
        <v>100</v>
      </c>
      <c r="BG23" s="5">
        <f>HLOOKUP($F$5, Scenarios!$G$7:BN30, MATCH($B$23, Scenarios!$C$7:$C$28, FALSE), FALSE)</f>
        <v>100</v>
      </c>
      <c r="BH23" s="5">
        <f>HLOOKUP($F$5, Scenarios!$G$7:BO30, MATCH($B$23, Scenarios!$C$7:$C$28, FALSE), FALSE)</f>
        <v>100</v>
      </c>
      <c r="BI23" s="5">
        <f>HLOOKUP($F$5, Scenarios!$G$7:BP30, MATCH($B$23, Scenarios!$C$7:$C$28, FALSE), FALSE)</f>
        <v>100</v>
      </c>
      <c r="BJ23" s="5">
        <f>HLOOKUP($F$5, Scenarios!$G$7:BQ30, MATCH($B$23, Scenarios!$C$7:$C$28, FALSE), FALSE)</f>
        <v>100</v>
      </c>
      <c r="BK23" s="5">
        <f>HLOOKUP($F$5, Scenarios!$G$7:BR30, MATCH($B$23, Scenarios!$C$7:$C$28, FALSE), FALSE)</f>
        <v>100</v>
      </c>
      <c r="BL23" s="5">
        <f>HLOOKUP($F$5, Scenarios!$G$7:BS30, MATCH($B$23, Scenarios!$C$7:$C$28, FALSE), FALSE)</f>
        <v>100</v>
      </c>
      <c r="BM23" s="5">
        <f>HLOOKUP($F$5, Scenarios!$G$7:BT30, MATCH($B$23, Scenarios!$C$7:$C$28, FALSE), FALSE)</f>
        <v>100</v>
      </c>
    </row>
    <row r="24" spans="1:71" x14ac:dyDescent="0.35">
      <c r="B24" s="41"/>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71" s="28" customFormat="1" x14ac:dyDescent="0.35">
      <c r="A25" s="4"/>
      <c r="B25" s="29" t="s">
        <v>105</v>
      </c>
      <c r="C25" s="108"/>
    </row>
    <row r="26" spans="1:71" s="23" customFormat="1" x14ac:dyDescent="0.35">
      <c r="A26" s="129"/>
      <c r="B26" s="23" t="s">
        <v>106</v>
      </c>
      <c r="C26" s="103">
        <f>SUM(E26:BM26)</f>
        <v>213227.94000000009</v>
      </c>
      <c r="E26" s="23">
        <f>IF(E17&lt;E16,(E20-E23)*E17,IF(AND(E17&gt;E16,(E17-E16)&lt;M4),E16*(E20-E23)+(E17-E16)*(E20-E22),E16*(E20-E23)+M4*(E20-E22)+(E17-E16-M4)*(E20-E21)))</f>
        <v>3495.54</v>
      </c>
      <c r="F26" s="23">
        <f t="shared" ref="F26:BM26" si="7">IF(F17&lt;F16,(F20-F23)*F17,IF(AND(F17&gt;F16,(F17-F16)&lt;N4),F16*(F20-F23)+(F17-F16)*(F20-F22),F16*(F20-F23)+N4*(F20-F22)+(F17-F16-N4)*(F20-F21)))</f>
        <v>3495.54</v>
      </c>
      <c r="G26" s="23">
        <f t="shared" si="7"/>
        <v>3495.54</v>
      </c>
      <c r="H26" s="23">
        <f t="shared" si="7"/>
        <v>3495.54</v>
      </c>
      <c r="I26" s="23">
        <f t="shared" si="7"/>
        <v>3495.54</v>
      </c>
      <c r="J26" s="23">
        <f t="shared" si="7"/>
        <v>3495.54</v>
      </c>
      <c r="K26" s="23">
        <f t="shared" si="7"/>
        <v>3495.54</v>
      </c>
      <c r="L26" s="23">
        <f t="shared" si="7"/>
        <v>3495.54</v>
      </c>
      <c r="M26" s="23">
        <f t="shared" si="7"/>
        <v>3495.54</v>
      </c>
      <c r="N26" s="23">
        <f t="shared" si="7"/>
        <v>3495.54</v>
      </c>
      <c r="O26" s="23">
        <f t="shared" si="7"/>
        <v>3495.54</v>
      </c>
      <c r="P26" s="23">
        <f t="shared" si="7"/>
        <v>3495.54</v>
      </c>
      <c r="Q26" s="23">
        <f t="shared" si="7"/>
        <v>3495.54</v>
      </c>
      <c r="R26" s="23">
        <f t="shared" si="7"/>
        <v>3495.54</v>
      </c>
      <c r="S26" s="23">
        <f t="shared" si="7"/>
        <v>3495.54</v>
      </c>
      <c r="T26" s="23">
        <f t="shared" si="7"/>
        <v>3495.54</v>
      </c>
      <c r="U26" s="23">
        <f t="shared" si="7"/>
        <v>3495.54</v>
      </c>
      <c r="V26" s="23">
        <f t="shared" si="7"/>
        <v>3495.54</v>
      </c>
      <c r="W26" s="23">
        <f t="shared" si="7"/>
        <v>3495.54</v>
      </c>
      <c r="X26" s="23">
        <f t="shared" si="7"/>
        <v>3495.54</v>
      </c>
      <c r="Y26" s="23">
        <f t="shared" si="7"/>
        <v>3495.54</v>
      </c>
      <c r="Z26" s="23">
        <f t="shared" si="7"/>
        <v>3495.54</v>
      </c>
      <c r="AA26" s="23">
        <f t="shared" si="7"/>
        <v>3495.54</v>
      </c>
      <c r="AB26" s="23">
        <f t="shared" si="7"/>
        <v>3495.54</v>
      </c>
      <c r="AC26" s="23">
        <f t="shared" si="7"/>
        <v>3495.54</v>
      </c>
      <c r="AD26" s="23">
        <f t="shared" si="7"/>
        <v>3495.54</v>
      </c>
      <c r="AE26" s="23">
        <f t="shared" si="7"/>
        <v>3495.54</v>
      </c>
      <c r="AF26" s="23">
        <f t="shared" si="7"/>
        <v>3495.54</v>
      </c>
      <c r="AG26" s="23">
        <f t="shared" si="7"/>
        <v>3495.54</v>
      </c>
      <c r="AH26" s="23">
        <f t="shared" si="7"/>
        <v>3495.54</v>
      </c>
      <c r="AI26" s="23">
        <f t="shared" si="7"/>
        <v>3495.54</v>
      </c>
      <c r="AJ26" s="23">
        <f t="shared" si="7"/>
        <v>3495.54</v>
      </c>
      <c r="AK26" s="23">
        <f t="shared" si="7"/>
        <v>3495.54</v>
      </c>
      <c r="AL26" s="23">
        <f t="shared" si="7"/>
        <v>3495.54</v>
      </c>
      <c r="AM26" s="23">
        <f t="shared" si="7"/>
        <v>3495.54</v>
      </c>
      <c r="AN26" s="23">
        <f t="shared" si="7"/>
        <v>3495.54</v>
      </c>
      <c r="AO26" s="23">
        <f t="shared" si="7"/>
        <v>3495.54</v>
      </c>
      <c r="AP26" s="23">
        <f t="shared" si="7"/>
        <v>3495.54</v>
      </c>
      <c r="AQ26" s="23">
        <f t="shared" si="7"/>
        <v>3495.54</v>
      </c>
      <c r="AR26" s="23">
        <f t="shared" si="7"/>
        <v>3495.54</v>
      </c>
      <c r="AS26" s="23">
        <f t="shared" si="7"/>
        <v>3495.54</v>
      </c>
      <c r="AT26" s="23">
        <f t="shared" si="7"/>
        <v>3495.54</v>
      </c>
      <c r="AU26" s="23">
        <f t="shared" si="7"/>
        <v>3495.54</v>
      </c>
      <c r="AV26" s="23">
        <f t="shared" si="7"/>
        <v>3495.54</v>
      </c>
      <c r="AW26" s="23">
        <f t="shared" si="7"/>
        <v>3495.54</v>
      </c>
      <c r="AX26" s="23">
        <f t="shared" si="7"/>
        <v>3495.54</v>
      </c>
      <c r="AY26" s="23">
        <f t="shared" si="7"/>
        <v>3495.54</v>
      </c>
      <c r="AZ26" s="23">
        <f t="shared" si="7"/>
        <v>3495.54</v>
      </c>
      <c r="BA26" s="23">
        <f t="shared" si="7"/>
        <v>3495.54</v>
      </c>
      <c r="BB26" s="23">
        <f t="shared" si="7"/>
        <v>3495.54</v>
      </c>
      <c r="BC26" s="23">
        <f t="shared" si="7"/>
        <v>3495.54</v>
      </c>
      <c r="BD26" s="23">
        <f t="shared" si="7"/>
        <v>3495.54</v>
      </c>
      <c r="BE26" s="23">
        <f t="shared" si="7"/>
        <v>3495.54</v>
      </c>
      <c r="BF26" s="23">
        <f t="shared" si="7"/>
        <v>3495.54</v>
      </c>
      <c r="BG26" s="23">
        <f t="shared" si="7"/>
        <v>3495.54</v>
      </c>
      <c r="BH26" s="23">
        <f t="shared" si="7"/>
        <v>3495.54</v>
      </c>
      <c r="BI26" s="23">
        <f t="shared" si="7"/>
        <v>3495.54</v>
      </c>
      <c r="BJ26" s="23">
        <f t="shared" si="7"/>
        <v>3495.54</v>
      </c>
      <c r="BK26" s="23">
        <f t="shared" si="7"/>
        <v>3495.54</v>
      </c>
      <c r="BL26" s="23">
        <f t="shared" si="7"/>
        <v>3495.54</v>
      </c>
      <c r="BM26" s="23">
        <f t="shared" si="7"/>
        <v>3495.54</v>
      </c>
    </row>
    <row r="27" spans="1:71" s="23" customFormat="1" x14ac:dyDescent="0.35">
      <c r="A27" s="129"/>
      <c r="B27" s="23" t="s">
        <v>107</v>
      </c>
      <c r="C27" s="103">
        <f>SUM(E27:BM27)</f>
        <v>627141</v>
      </c>
      <c r="E27" s="23">
        <f>IF(E17&lt;E16,E23*E17,E23*E16)</f>
        <v>10281</v>
      </c>
      <c r="F27" s="23">
        <f t="shared" ref="F27:BM27" si="8">IF(F17&lt;F16,F23*F17,F23*F16)</f>
        <v>10281</v>
      </c>
      <c r="G27" s="23">
        <f t="shared" si="8"/>
        <v>10281</v>
      </c>
      <c r="H27" s="23">
        <f t="shared" si="8"/>
        <v>10281</v>
      </c>
      <c r="I27" s="23">
        <f t="shared" si="8"/>
        <v>10281</v>
      </c>
      <c r="J27" s="23">
        <f t="shared" si="8"/>
        <v>10281</v>
      </c>
      <c r="K27" s="23">
        <f t="shared" si="8"/>
        <v>10281</v>
      </c>
      <c r="L27" s="23">
        <f t="shared" si="8"/>
        <v>10281</v>
      </c>
      <c r="M27" s="23">
        <f t="shared" si="8"/>
        <v>10281</v>
      </c>
      <c r="N27" s="23">
        <f t="shared" si="8"/>
        <v>10281</v>
      </c>
      <c r="O27" s="23">
        <f t="shared" si="8"/>
        <v>10281</v>
      </c>
      <c r="P27" s="23">
        <f t="shared" si="8"/>
        <v>10281</v>
      </c>
      <c r="Q27" s="23">
        <f t="shared" si="8"/>
        <v>10281</v>
      </c>
      <c r="R27" s="23">
        <f t="shared" si="8"/>
        <v>10281</v>
      </c>
      <c r="S27" s="23">
        <f t="shared" si="8"/>
        <v>10281</v>
      </c>
      <c r="T27" s="23">
        <f t="shared" si="8"/>
        <v>10281</v>
      </c>
      <c r="U27" s="23">
        <f t="shared" si="8"/>
        <v>10281</v>
      </c>
      <c r="V27" s="23">
        <f t="shared" si="8"/>
        <v>10281</v>
      </c>
      <c r="W27" s="23">
        <f t="shared" si="8"/>
        <v>10281</v>
      </c>
      <c r="X27" s="23">
        <f t="shared" si="8"/>
        <v>10281</v>
      </c>
      <c r="Y27" s="23">
        <f t="shared" si="8"/>
        <v>10281</v>
      </c>
      <c r="Z27" s="23">
        <f t="shared" si="8"/>
        <v>10281</v>
      </c>
      <c r="AA27" s="23">
        <f t="shared" si="8"/>
        <v>10281</v>
      </c>
      <c r="AB27" s="23">
        <f t="shared" si="8"/>
        <v>10281</v>
      </c>
      <c r="AC27" s="23">
        <f t="shared" si="8"/>
        <v>10281</v>
      </c>
      <c r="AD27" s="23">
        <f t="shared" si="8"/>
        <v>10281</v>
      </c>
      <c r="AE27" s="23">
        <f t="shared" si="8"/>
        <v>10281</v>
      </c>
      <c r="AF27" s="23">
        <f t="shared" si="8"/>
        <v>10281</v>
      </c>
      <c r="AG27" s="23">
        <f t="shared" si="8"/>
        <v>10281</v>
      </c>
      <c r="AH27" s="23">
        <f t="shared" si="8"/>
        <v>10281</v>
      </c>
      <c r="AI27" s="23">
        <f t="shared" si="8"/>
        <v>10281</v>
      </c>
      <c r="AJ27" s="23">
        <f t="shared" si="8"/>
        <v>10281</v>
      </c>
      <c r="AK27" s="23">
        <f t="shared" si="8"/>
        <v>10281</v>
      </c>
      <c r="AL27" s="23">
        <f t="shared" si="8"/>
        <v>10281</v>
      </c>
      <c r="AM27" s="23">
        <f t="shared" si="8"/>
        <v>10281</v>
      </c>
      <c r="AN27" s="23">
        <f t="shared" si="8"/>
        <v>10281</v>
      </c>
      <c r="AO27" s="23">
        <f t="shared" si="8"/>
        <v>10281</v>
      </c>
      <c r="AP27" s="23">
        <f t="shared" si="8"/>
        <v>10281</v>
      </c>
      <c r="AQ27" s="23">
        <f t="shared" si="8"/>
        <v>10281</v>
      </c>
      <c r="AR27" s="23">
        <f t="shared" si="8"/>
        <v>10281</v>
      </c>
      <c r="AS27" s="23">
        <f t="shared" si="8"/>
        <v>10281</v>
      </c>
      <c r="AT27" s="23">
        <f t="shared" si="8"/>
        <v>10281</v>
      </c>
      <c r="AU27" s="23">
        <f t="shared" si="8"/>
        <v>10281</v>
      </c>
      <c r="AV27" s="23">
        <f t="shared" si="8"/>
        <v>10281</v>
      </c>
      <c r="AW27" s="23">
        <f t="shared" si="8"/>
        <v>10281</v>
      </c>
      <c r="AX27" s="23">
        <f t="shared" si="8"/>
        <v>10281</v>
      </c>
      <c r="AY27" s="23">
        <f t="shared" si="8"/>
        <v>10281</v>
      </c>
      <c r="AZ27" s="23">
        <f t="shared" si="8"/>
        <v>10281</v>
      </c>
      <c r="BA27" s="23">
        <f t="shared" si="8"/>
        <v>10281</v>
      </c>
      <c r="BB27" s="23">
        <f t="shared" si="8"/>
        <v>10281</v>
      </c>
      <c r="BC27" s="23">
        <f t="shared" si="8"/>
        <v>10281</v>
      </c>
      <c r="BD27" s="23">
        <f t="shared" si="8"/>
        <v>10281</v>
      </c>
      <c r="BE27" s="23">
        <f t="shared" si="8"/>
        <v>10281</v>
      </c>
      <c r="BF27" s="23">
        <f t="shared" si="8"/>
        <v>10281</v>
      </c>
      <c r="BG27" s="23">
        <f t="shared" si="8"/>
        <v>10281</v>
      </c>
      <c r="BH27" s="23">
        <f t="shared" si="8"/>
        <v>10281</v>
      </c>
      <c r="BI27" s="23">
        <f t="shared" si="8"/>
        <v>10281</v>
      </c>
      <c r="BJ27" s="23">
        <f t="shared" si="8"/>
        <v>10281</v>
      </c>
      <c r="BK27" s="23">
        <f t="shared" si="8"/>
        <v>10281</v>
      </c>
      <c r="BL27" s="23">
        <f t="shared" si="8"/>
        <v>10281</v>
      </c>
      <c r="BM27" s="23">
        <f t="shared" si="8"/>
        <v>10281</v>
      </c>
    </row>
    <row r="28" spans="1:71" s="23" customFormat="1" x14ac:dyDescent="0.35">
      <c r="A28" s="129"/>
      <c r="B28" s="23" t="s">
        <v>108</v>
      </c>
      <c r="C28" s="103">
        <f>SUM(E28:BM28)</f>
        <v>0</v>
      </c>
      <c r="E28" s="23">
        <f>IF(E17&gt;=E16,E22*(E17-E16),0)</f>
        <v>0</v>
      </c>
      <c r="F28" s="23">
        <f t="shared" ref="F28:BM28" si="9">IF(F17&gt;=F16,F22*(F17-F16),0)</f>
        <v>0</v>
      </c>
      <c r="G28" s="23">
        <f t="shared" si="9"/>
        <v>0</v>
      </c>
      <c r="H28" s="23">
        <f t="shared" si="9"/>
        <v>0</v>
      </c>
      <c r="I28" s="23">
        <f t="shared" si="9"/>
        <v>0</v>
      </c>
      <c r="J28" s="23">
        <f t="shared" si="9"/>
        <v>0</v>
      </c>
      <c r="K28" s="23">
        <f t="shared" si="9"/>
        <v>0</v>
      </c>
      <c r="L28" s="23">
        <f t="shared" si="9"/>
        <v>0</v>
      </c>
      <c r="M28" s="23">
        <f t="shared" si="9"/>
        <v>0</v>
      </c>
      <c r="N28" s="23">
        <f t="shared" si="9"/>
        <v>0</v>
      </c>
      <c r="O28" s="23">
        <f t="shared" si="9"/>
        <v>0</v>
      </c>
      <c r="P28" s="23">
        <f t="shared" si="9"/>
        <v>0</v>
      </c>
      <c r="Q28" s="23">
        <f t="shared" si="9"/>
        <v>0</v>
      </c>
      <c r="R28" s="23">
        <f t="shared" si="9"/>
        <v>0</v>
      </c>
      <c r="S28" s="23">
        <f t="shared" si="9"/>
        <v>0</v>
      </c>
      <c r="T28" s="23">
        <f t="shared" si="9"/>
        <v>0</v>
      </c>
      <c r="U28" s="23">
        <f t="shared" si="9"/>
        <v>0</v>
      </c>
      <c r="V28" s="23">
        <f t="shared" si="9"/>
        <v>0</v>
      </c>
      <c r="W28" s="23">
        <f t="shared" si="9"/>
        <v>0</v>
      </c>
      <c r="X28" s="23">
        <f t="shared" si="9"/>
        <v>0</v>
      </c>
      <c r="Y28" s="23">
        <f t="shared" si="9"/>
        <v>0</v>
      </c>
      <c r="Z28" s="23">
        <f t="shared" si="9"/>
        <v>0</v>
      </c>
      <c r="AA28" s="23">
        <f t="shared" si="9"/>
        <v>0</v>
      </c>
      <c r="AB28" s="23">
        <f t="shared" si="9"/>
        <v>0</v>
      </c>
      <c r="AC28" s="23">
        <f t="shared" si="9"/>
        <v>0</v>
      </c>
      <c r="AD28" s="23">
        <f t="shared" si="9"/>
        <v>0</v>
      </c>
      <c r="AE28" s="23">
        <f t="shared" si="9"/>
        <v>0</v>
      </c>
      <c r="AF28" s="23">
        <f t="shared" si="9"/>
        <v>0</v>
      </c>
      <c r="AG28" s="23">
        <f t="shared" si="9"/>
        <v>0</v>
      </c>
      <c r="AH28" s="23">
        <f t="shared" si="9"/>
        <v>0</v>
      </c>
      <c r="AI28" s="23">
        <f t="shared" si="9"/>
        <v>0</v>
      </c>
      <c r="AJ28" s="23">
        <f t="shared" si="9"/>
        <v>0</v>
      </c>
      <c r="AK28" s="23">
        <f t="shared" si="9"/>
        <v>0</v>
      </c>
      <c r="AL28" s="23">
        <f t="shared" si="9"/>
        <v>0</v>
      </c>
      <c r="AM28" s="23">
        <f t="shared" si="9"/>
        <v>0</v>
      </c>
      <c r="AN28" s="23">
        <f t="shared" si="9"/>
        <v>0</v>
      </c>
      <c r="AO28" s="23">
        <f t="shared" si="9"/>
        <v>0</v>
      </c>
      <c r="AP28" s="23">
        <f t="shared" si="9"/>
        <v>0</v>
      </c>
      <c r="AQ28" s="23">
        <f t="shared" si="9"/>
        <v>0</v>
      </c>
      <c r="AR28" s="23">
        <f t="shared" si="9"/>
        <v>0</v>
      </c>
      <c r="AS28" s="23">
        <f t="shared" si="9"/>
        <v>0</v>
      </c>
      <c r="AT28" s="23">
        <f t="shared" si="9"/>
        <v>0</v>
      </c>
      <c r="AU28" s="23">
        <f t="shared" si="9"/>
        <v>0</v>
      </c>
      <c r="AV28" s="23">
        <f t="shared" si="9"/>
        <v>0</v>
      </c>
      <c r="AW28" s="23">
        <f t="shared" si="9"/>
        <v>0</v>
      </c>
      <c r="AX28" s="23">
        <f t="shared" si="9"/>
        <v>0</v>
      </c>
      <c r="AY28" s="23">
        <f t="shared" si="9"/>
        <v>0</v>
      </c>
      <c r="AZ28" s="23">
        <f t="shared" si="9"/>
        <v>0</v>
      </c>
      <c r="BA28" s="23">
        <f t="shared" si="9"/>
        <v>0</v>
      </c>
      <c r="BB28" s="23">
        <f t="shared" si="9"/>
        <v>0</v>
      </c>
      <c r="BC28" s="23">
        <f t="shared" si="9"/>
        <v>0</v>
      </c>
      <c r="BD28" s="23">
        <f t="shared" si="9"/>
        <v>0</v>
      </c>
      <c r="BE28" s="23">
        <f t="shared" si="9"/>
        <v>0</v>
      </c>
      <c r="BF28" s="23">
        <f t="shared" si="9"/>
        <v>0</v>
      </c>
      <c r="BG28" s="23">
        <f t="shared" si="9"/>
        <v>0</v>
      </c>
      <c r="BH28" s="23">
        <f t="shared" si="9"/>
        <v>0</v>
      </c>
      <c r="BI28" s="23">
        <f t="shared" si="9"/>
        <v>0</v>
      </c>
      <c r="BJ28" s="23">
        <f t="shared" si="9"/>
        <v>0</v>
      </c>
      <c r="BK28" s="23">
        <f t="shared" si="9"/>
        <v>0</v>
      </c>
      <c r="BL28" s="23">
        <f t="shared" si="9"/>
        <v>0</v>
      </c>
      <c r="BM28" s="23">
        <f t="shared" si="9"/>
        <v>0</v>
      </c>
    </row>
    <row r="29" spans="1:71" s="23" customFormat="1" x14ac:dyDescent="0.35">
      <c r="A29" s="129"/>
      <c r="B29" s="23" t="s">
        <v>109</v>
      </c>
      <c r="C29" s="103">
        <f>SUM(E29:BM29)</f>
        <v>0</v>
      </c>
      <c r="E29" s="23">
        <f>IF((E17-E16)&gt;$M$4,(E17-E16-$M$4)*E21,0)</f>
        <v>0</v>
      </c>
      <c r="F29" s="23">
        <f t="shared" ref="F29:BM29" si="10">IF((F17-F16)&gt;$M$4,(F17-F16-$M$4)*F21,0)</f>
        <v>0</v>
      </c>
      <c r="G29" s="23">
        <f>IF((G17-G16)&gt;$M$4,(G17-G16-$M$4)*G21,0)</f>
        <v>0</v>
      </c>
      <c r="H29" s="23">
        <f t="shared" si="10"/>
        <v>0</v>
      </c>
      <c r="I29" s="23">
        <f t="shared" si="10"/>
        <v>0</v>
      </c>
      <c r="J29" s="23">
        <f t="shared" si="10"/>
        <v>0</v>
      </c>
      <c r="K29" s="23">
        <f t="shared" si="10"/>
        <v>0</v>
      </c>
      <c r="L29" s="23">
        <f t="shared" si="10"/>
        <v>0</v>
      </c>
      <c r="M29" s="23">
        <f t="shared" si="10"/>
        <v>0</v>
      </c>
      <c r="N29" s="23">
        <f t="shared" si="10"/>
        <v>0</v>
      </c>
      <c r="O29" s="23">
        <f t="shared" si="10"/>
        <v>0</v>
      </c>
      <c r="P29" s="23">
        <f t="shared" si="10"/>
        <v>0</v>
      </c>
      <c r="Q29" s="23">
        <f t="shared" si="10"/>
        <v>0</v>
      </c>
      <c r="R29" s="23">
        <f t="shared" si="10"/>
        <v>0</v>
      </c>
      <c r="S29" s="23">
        <f t="shared" si="10"/>
        <v>0</v>
      </c>
      <c r="T29" s="23">
        <f t="shared" si="10"/>
        <v>0</v>
      </c>
      <c r="U29" s="23">
        <f t="shared" si="10"/>
        <v>0</v>
      </c>
      <c r="V29" s="23">
        <f t="shared" si="10"/>
        <v>0</v>
      </c>
      <c r="W29" s="23">
        <f t="shared" si="10"/>
        <v>0</v>
      </c>
      <c r="X29" s="23">
        <f t="shared" si="10"/>
        <v>0</v>
      </c>
      <c r="Y29" s="23">
        <f t="shared" si="10"/>
        <v>0</v>
      </c>
      <c r="Z29" s="23">
        <f t="shared" si="10"/>
        <v>0</v>
      </c>
      <c r="AA29" s="23">
        <f t="shared" si="10"/>
        <v>0</v>
      </c>
      <c r="AB29" s="23">
        <f t="shared" si="10"/>
        <v>0</v>
      </c>
      <c r="AC29" s="23">
        <f t="shared" si="10"/>
        <v>0</v>
      </c>
      <c r="AD29" s="23">
        <f t="shared" si="10"/>
        <v>0</v>
      </c>
      <c r="AE29" s="23">
        <f t="shared" si="10"/>
        <v>0</v>
      </c>
      <c r="AF29" s="23">
        <f t="shared" si="10"/>
        <v>0</v>
      </c>
      <c r="AG29" s="23">
        <f t="shared" si="10"/>
        <v>0</v>
      </c>
      <c r="AH29" s="23">
        <f t="shared" si="10"/>
        <v>0</v>
      </c>
      <c r="AI29" s="23">
        <f t="shared" si="10"/>
        <v>0</v>
      </c>
      <c r="AJ29" s="23">
        <f t="shared" si="10"/>
        <v>0</v>
      </c>
      <c r="AK29" s="23">
        <f t="shared" si="10"/>
        <v>0</v>
      </c>
      <c r="AL29" s="23">
        <f t="shared" si="10"/>
        <v>0</v>
      </c>
      <c r="AM29" s="23">
        <f t="shared" si="10"/>
        <v>0</v>
      </c>
      <c r="AN29" s="23">
        <f t="shared" si="10"/>
        <v>0</v>
      </c>
      <c r="AO29" s="23">
        <f t="shared" si="10"/>
        <v>0</v>
      </c>
      <c r="AP29" s="23">
        <f t="shared" si="10"/>
        <v>0</v>
      </c>
      <c r="AQ29" s="23">
        <f t="shared" si="10"/>
        <v>0</v>
      </c>
      <c r="AR29" s="23">
        <f t="shared" si="10"/>
        <v>0</v>
      </c>
      <c r="AS29" s="23">
        <f t="shared" si="10"/>
        <v>0</v>
      </c>
      <c r="AT29" s="23">
        <f t="shared" si="10"/>
        <v>0</v>
      </c>
      <c r="AU29" s="23">
        <f t="shared" si="10"/>
        <v>0</v>
      </c>
      <c r="AV29" s="23">
        <f t="shared" si="10"/>
        <v>0</v>
      </c>
      <c r="AW29" s="23">
        <f t="shared" si="10"/>
        <v>0</v>
      </c>
      <c r="AX29" s="23">
        <f t="shared" si="10"/>
        <v>0</v>
      </c>
      <c r="AY29" s="23">
        <f t="shared" si="10"/>
        <v>0</v>
      </c>
      <c r="AZ29" s="23">
        <f t="shared" si="10"/>
        <v>0</v>
      </c>
      <c r="BA29" s="23">
        <f t="shared" si="10"/>
        <v>0</v>
      </c>
      <c r="BB29" s="23">
        <f t="shared" si="10"/>
        <v>0</v>
      </c>
      <c r="BC29" s="23">
        <f t="shared" si="10"/>
        <v>0</v>
      </c>
      <c r="BD29" s="23">
        <f t="shared" si="10"/>
        <v>0</v>
      </c>
      <c r="BE29" s="23">
        <f t="shared" si="10"/>
        <v>0</v>
      </c>
      <c r="BF29" s="23">
        <f t="shared" si="10"/>
        <v>0</v>
      </c>
      <c r="BG29" s="23">
        <f t="shared" si="10"/>
        <v>0</v>
      </c>
      <c r="BH29" s="23">
        <f t="shared" si="10"/>
        <v>0</v>
      </c>
      <c r="BI29" s="23">
        <f t="shared" si="10"/>
        <v>0</v>
      </c>
      <c r="BJ29" s="23">
        <f t="shared" si="10"/>
        <v>0</v>
      </c>
      <c r="BK29" s="23">
        <f t="shared" si="10"/>
        <v>0</v>
      </c>
      <c r="BL29" s="23">
        <f t="shared" si="10"/>
        <v>0</v>
      </c>
      <c r="BM29" s="23">
        <f t="shared" si="10"/>
        <v>0</v>
      </c>
    </row>
    <row r="30" spans="1:71" x14ac:dyDescent="0.35">
      <c r="C30" s="109"/>
    </row>
    <row r="31" spans="1:71" s="23" customFormat="1" x14ac:dyDescent="0.35">
      <c r="A31" s="129"/>
      <c r="B31" s="23" t="s">
        <v>110</v>
      </c>
      <c r="C31" s="103"/>
    </row>
    <row r="32" spans="1:71" s="23" customFormat="1" x14ac:dyDescent="0.35">
      <c r="A32" s="129"/>
      <c r="B32" s="23" t="s">
        <v>25</v>
      </c>
      <c r="C32" s="107">
        <f>SUM(E32:BM32)</f>
        <v>1449.4482792000008</v>
      </c>
      <c r="E32" s="10">
        <f>E17*0.23112</f>
        <v>23.761447199999999</v>
      </c>
      <c r="F32" s="10">
        <f t="shared" ref="F32:BM32" si="11">F17*0.23112</f>
        <v>23.761447199999999</v>
      </c>
      <c r="G32" s="10">
        <f t="shared" si="11"/>
        <v>23.761447199999999</v>
      </c>
      <c r="H32" s="10">
        <f t="shared" si="11"/>
        <v>23.761447199999999</v>
      </c>
      <c r="I32" s="10">
        <f t="shared" si="11"/>
        <v>23.761447199999999</v>
      </c>
      <c r="J32" s="10">
        <f t="shared" si="11"/>
        <v>23.761447199999999</v>
      </c>
      <c r="K32" s="10">
        <f t="shared" si="11"/>
        <v>23.761447199999999</v>
      </c>
      <c r="L32" s="10">
        <f t="shared" si="11"/>
        <v>23.761447199999999</v>
      </c>
      <c r="M32" s="10">
        <f t="shared" si="11"/>
        <v>23.761447199999999</v>
      </c>
      <c r="N32" s="10">
        <f t="shared" si="11"/>
        <v>23.761447199999999</v>
      </c>
      <c r="O32" s="10">
        <f t="shared" si="11"/>
        <v>23.761447199999999</v>
      </c>
      <c r="P32" s="10">
        <f t="shared" si="11"/>
        <v>23.761447199999999</v>
      </c>
      <c r="Q32" s="10">
        <f t="shared" si="11"/>
        <v>23.761447199999999</v>
      </c>
      <c r="R32" s="10">
        <f t="shared" si="11"/>
        <v>23.761447199999999</v>
      </c>
      <c r="S32" s="10">
        <f t="shared" si="11"/>
        <v>23.761447199999999</v>
      </c>
      <c r="T32" s="10">
        <f t="shared" si="11"/>
        <v>23.761447199999999</v>
      </c>
      <c r="U32" s="10">
        <f t="shared" si="11"/>
        <v>23.761447199999999</v>
      </c>
      <c r="V32" s="10">
        <f t="shared" si="11"/>
        <v>23.761447199999999</v>
      </c>
      <c r="W32" s="10">
        <f t="shared" si="11"/>
        <v>23.761447199999999</v>
      </c>
      <c r="X32" s="10">
        <f t="shared" si="11"/>
        <v>23.761447199999999</v>
      </c>
      <c r="Y32" s="10">
        <f t="shared" si="11"/>
        <v>23.761447199999999</v>
      </c>
      <c r="Z32" s="10">
        <f t="shared" si="11"/>
        <v>23.761447199999999</v>
      </c>
      <c r="AA32" s="10">
        <f t="shared" si="11"/>
        <v>23.761447199999999</v>
      </c>
      <c r="AB32" s="10">
        <f t="shared" si="11"/>
        <v>23.761447199999999</v>
      </c>
      <c r="AC32" s="10">
        <f t="shared" si="11"/>
        <v>23.761447199999999</v>
      </c>
      <c r="AD32" s="10">
        <f t="shared" si="11"/>
        <v>23.761447199999999</v>
      </c>
      <c r="AE32" s="10">
        <f t="shared" si="11"/>
        <v>23.761447199999999</v>
      </c>
      <c r="AF32" s="10">
        <f t="shared" si="11"/>
        <v>23.761447199999999</v>
      </c>
      <c r="AG32" s="10">
        <f t="shared" si="11"/>
        <v>23.761447199999999</v>
      </c>
      <c r="AH32" s="10">
        <f t="shared" si="11"/>
        <v>23.761447199999999</v>
      </c>
      <c r="AI32" s="10">
        <f t="shared" si="11"/>
        <v>23.761447199999999</v>
      </c>
      <c r="AJ32" s="10">
        <f t="shared" si="11"/>
        <v>23.761447199999999</v>
      </c>
      <c r="AK32" s="10">
        <f t="shared" si="11"/>
        <v>23.761447199999999</v>
      </c>
      <c r="AL32" s="10">
        <f t="shared" si="11"/>
        <v>23.761447199999999</v>
      </c>
      <c r="AM32" s="10">
        <f t="shared" si="11"/>
        <v>23.761447199999999</v>
      </c>
      <c r="AN32" s="10">
        <f t="shared" si="11"/>
        <v>23.761447199999999</v>
      </c>
      <c r="AO32" s="10">
        <f t="shared" si="11"/>
        <v>23.761447199999999</v>
      </c>
      <c r="AP32" s="10">
        <f t="shared" si="11"/>
        <v>23.761447199999999</v>
      </c>
      <c r="AQ32" s="10">
        <f t="shared" si="11"/>
        <v>23.761447199999999</v>
      </c>
      <c r="AR32" s="10">
        <f t="shared" si="11"/>
        <v>23.761447199999999</v>
      </c>
      <c r="AS32" s="10">
        <f t="shared" si="11"/>
        <v>23.761447199999999</v>
      </c>
      <c r="AT32" s="10">
        <f t="shared" si="11"/>
        <v>23.761447199999999</v>
      </c>
      <c r="AU32" s="10">
        <f t="shared" si="11"/>
        <v>23.761447199999999</v>
      </c>
      <c r="AV32" s="10">
        <f t="shared" si="11"/>
        <v>23.761447199999999</v>
      </c>
      <c r="AW32" s="10">
        <f t="shared" si="11"/>
        <v>23.761447199999999</v>
      </c>
      <c r="AX32" s="10">
        <f t="shared" si="11"/>
        <v>23.761447199999999</v>
      </c>
      <c r="AY32" s="10">
        <f t="shared" si="11"/>
        <v>23.761447199999999</v>
      </c>
      <c r="AZ32" s="10">
        <f t="shared" si="11"/>
        <v>23.761447199999999</v>
      </c>
      <c r="BA32" s="10">
        <f t="shared" si="11"/>
        <v>23.761447199999999</v>
      </c>
      <c r="BB32" s="10">
        <f t="shared" si="11"/>
        <v>23.761447199999999</v>
      </c>
      <c r="BC32" s="10">
        <f t="shared" si="11"/>
        <v>23.761447199999999</v>
      </c>
      <c r="BD32" s="10">
        <f t="shared" si="11"/>
        <v>23.761447199999999</v>
      </c>
      <c r="BE32" s="10">
        <f t="shared" si="11"/>
        <v>23.761447199999999</v>
      </c>
      <c r="BF32" s="10">
        <f t="shared" si="11"/>
        <v>23.761447199999999</v>
      </c>
      <c r="BG32" s="10">
        <f t="shared" si="11"/>
        <v>23.761447199999999</v>
      </c>
      <c r="BH32" s="10">
        <f t="shared" si="11"/>
        <v>23.761447199999999</v>
      </c>
      <c r="BI32" s="10">
        <f t="shared" si="11"/>
        <v>23.761447199999999</v>
      </c>
      <c r="BJ32" s="10">
        <f t="shared" si="11"/>
        <v>23.761447199999999</v>
      </c>
      <c r="BK32" s="10">
        <f t="shared" si="11"/>
        <v>23.761447199999999</v>
      </c>
      <c r="BL32" s="10">
        <f t="shared" si="11"/>
        <v>23.761447199999999</v>
      </c>
      <c r="BM32" s="10">
        <f t="shared" si="11"/>
        <v>23.761447199999999</v>
      </c>
    </row>
    <row r="33" spans="1:71" s="23" customFormat="1" x14ac:dyDescent="0.35">
      <c r="A33" s="129"/>
      <c r="B33" s="23" t="s">
        <v>111</v>
      </c>
      <c r="C33" s="114"/>
      <c r="E33" s="5" t="e" cm="1">
        <f t="array" ref="E33">(#REF!*E31(#REF!*1000)+(#REF!*1000)*#REF!)/1000</f>
        <v>#REF!</v>
      </c>
      <c r="F33" s="5" t="e">
        <f>(#REF!*(#REF!*1000)+(#REF!*1000)*#REF!)/1000</f>
        <v>#REF!</v>
      </c>
      <c r="G33" s="5" t="e">
        <f>(#REF!*(#REF!*1000)+(#REF!*1000)*#REF!)/1000</f>
        <v>#REF!</v>
      </c>
      <c r="H33" s="5" t="e">
        <f>(#REF!*(#REF!*1000)+(#REF!*1000)*#REF!)/1000</f>
        <v>#REF!</v>
      </c>
      <c r="I33" s="5" t="e">
        <f>(#REF!*(#REF!*1000)+(#REF!*1000)*#REF!)/1000</f>
        <v>#REF!</v>
      </c>
      <c r="J33" s="5" t="e">
        <f>(#REF!*(#REF!*1000)+(#REF!*1000)*#REF!)/1000</f>
        <v>#REF!</v>
      </c>
      <c r="K33" s="5" t="e">
        <f>(#REF!*(#REF!*1000)+(#REF!*1000)*#REF!)/1000</f>
        <v>#REF!</v>
      </c>
      <c r="L33" s="5" t="e">
        <f>(#REF!*(#REF!*1000)+(#REF!*1000)*#REF!)/1000</f>
        <v>#REF!</v>
      </c>
      <c r="M33" s="5" t="e">
        <f>(#REF!*(#REF!*1000)+(#REF!*1000)*#REF!)/1000</f>
        <v>#REF!</v>
      </c>
      <c r="N33" s="5" t="e">
        <f>(#REF!*(#REF!*1000)+(#REF!*1000)*#REF!)/1000</f>
        <v>#REF!</v>
      </c>
      <c r="O33" s="5" t="e">
        <f>(#REF!*(#REF!*1000)+(#REF!*1000)*#REF!)/1000</f>
        <v>#REF!</v>
      </c>
      <c r="P33" s="5" t="e">
        <f>(#REF!*(#REF!*1000)+(#REF!*1000)*#REF!)/1000</f>
        <v>#REF!</v>
      </c>
      <c r="Q33" s="5" t="e">
        <f>(#REF!*(#REF!*1000)+(#REF!*1000)*#REF!)/1000</f>
        <v>#REF!</v>
      </c>
      <c r="R33" s="5" t="e">
        <f>(#REF!*(#REF!*1000)+(#REF!*1000)*#REF!)/1000</f>
        <v>#REF!</v>
      </c>
      <c r="S33" s="5" t="e">
        <f>(#REF!*(#REF!*1000)+(#REF!*1000)*#REF!)/1000</f>
        <v>#REF!</v>
      </c>
      <c r="T33" s="5" t="e">
        <f>(#REF!*(#REF!*1000)+(#REF!*1000)*#REF!)/1000</f>
        <v>#REF!</v>
      </c>
      <c r="U33" s="5" t="e">
        <f>(#REF!*(#REF!*1000)+(#REF!*1000)*#REF!)/1000</f>
        <v>#REF!</v>
      </c>
      <c r="V33" s="5" t="e">
        <f>(#REF!*(#REF!*1000)+(#REF!*1000)*#REF!)/1000</f>
        <v>#REF!</v>
      </c>
      <c r="W33" s="5" t="e">
        <f>(#REF!*(#REF!*1000)+(#REF!*1000)*#REF!)/1000</f>
        <v>#REF!</v>
      </c>
      <c r="X33" s="5" t="e">
        <f>(#REF!*(#REF!*1000)+(#REF!*1000)*#REF!)/1000</f>
        <v>#REF!</v>
      </c>
      <c r="Y33" s="5" t="e">
        <f>(#REF!*(#REF!*1000)+(#REF!*1000)*#REF!)/1000</f>
        <v>#REF!</v>
      </c>
      <c r="Z33" s="5" t="e">
        <f>(#REF!*(#REF!*1000)+(#REF!*1000)*#REF!)/1000</f>
        <v>#REF!</v>
      </c>
      <c r="AA33" s="5" t="e">
        <f>(#REF!*(#REF!*1000)+(#REF!*1000)*#REF!)/1000</f>
        <v>#REF!</v>
      </c>
      <c r="AB33" s="5" t="e">
        <f>(#REF!*(#REF!*1000)+(#REF!*1000)*#REF!)/1000</f>
        <v>#REF!</v>
      </c>
      <c r="AC33" s="5" t="e">
        <f>(#REF!*(#REF!*1000)+(#REF!*1000)*#REF!)/1000</f>
        <v>#REF!</v>
      </c>
      <c r="AD33" s="5" t="e">
        <f>(#REF!*(#REF!*1000)+(#REF!*1000)*#REF!)/1000</f>
        <v>#REF!</v>
      </c>
      <c r="AE33" s="5" t="e">
        <f>(#REF!*(#REF!*1000)+(#REF!*1000)*#REF!)/1000</f>
        <v>#REF!</v>
      </c>
      <c r="AF33" s="5" t="e">
        <f>(#REF!*(#REF!*1000)+(#REF!*1000)*#REF!)/1000</f>
        <v>#REF!</v>
      </c>
      <c r="AG33" s="5" t="e">
        <f>(#REF!*(#REF!*1000)+(#REF!*1000)*#REF!)/1000</f>
        <v>#REF!</v>
      </c>
      <c r="AH33" s="5" t="e">
        <f>(#REF!*(#REF!*1000)+(#REF!*1000)*#REF!)/1000</f>
        <v>#REF!</v>
      </c>
      <c r="AI33" s="5" t="e">
        <f>(#REF!*(#REF!*1000)+(#REF!*1000)*#REF!)/1000</f>
        <v>#REF!</v>
      </c>
      <c r="AJ33" s="5" t="e">
        <f>(#REF!*(#REF!*1000)+(#REF!*1000)*#REF!)/1000</f>
        <v>#REF!</v>
      </c>
      <c r="AK33" s="5" t="e">
        <f>(#REF!*(#REF!*1000)+(#REF!*1000)*#REF!)/1000</f>
        <v>#REF!</v>
      </c>
      <c r="AL33" s="5" t="e">
        <f>(#REF!*(#REF!*1000)+(#REF!*1000)*#REF!)/1000</f>
        <v>#REF!</v>
      </c>
      <c r="AM33" s="5" t="e">
        <f>(#REF!*(#REF!*1000)+(#REF!*1000)*#REF!)/1000</f>
        <v>#REF!</v>
      </c>
      <c r="AN33" s="5" t="e">
        <f>(#REF!*(#REF!*1000)+(#REF!*1000)*#REF!)/1000</f>
        <v>#REF!</v>
      </c>
      <c r="AO33" s="5" t="e">
        <f>(#REF!*(#REF!*1000)+(#REF!*1000)*#REF!)/1000</f>
        <v>#REF!</v>
      </c>
      <c r="AP33" s="5" t="e">
        <f>(#REF!*(#REF!*1000)+(#REF!*1000)*#REF!)/1000</f>
        <v>#REF!</v>
      </c>
      <c r="AQ33" s="5" t="e">
        <f>(#REF!*(#REF!*1000)+(#REF!*1000)*#REF!)/1000</f>
        <v>#REF!</v>
      </c>
      <c r="AR33" s="5" t="e">
        <f>(#REF!*(#REF!*1000)+(#REF!*1000)*#REF!)/1000</f>
        <v>#REF!</v>
      </c>
      <c r="AS33" s="5" t="e">
        <f>(#REF!*(#REF!*1000)+(#REF!*1000)*#REF!)/1000</f>
        <v>#REF!</v>
      </c>
      <c r="AT33" s="5" t="e">
        <f>(#REF!*(#REF!*1000)+(#REF!*1000)*#REF!)/1000</f>
        <v>#REF!</v>
      </c>
      <c r="AU33" s="5" t="e">
        <f>(#REF!*(#REF!*1000)+(#REF!*1000)*#REF!)/1000</f>
        <v>#REF!</v>
      </c>
      <c r="AV33" s="5" t="e">
        <f>(#REF!*(#REF!*1000)+(#REF!*1000)*#REF!)/1000</f>
        <v>#REF!</v>
      </c>
      <c r="AW33" s="5" t="e">
        <f>(#REF!*(#REF!*1000)+(#REF!*1000)*#REF!)/1000</f>
        <v>#REF!</v>
      </c>
      <c r="AX33" s="5" t="e">
        <f>(#REF!*(#REF!*1000)+(#REF!*1000)*#REF!)/1000</f>
        <v>#REF!</v>
      </c>
      <c r="AY33" s="5" t="e">
        <f>(#REF!*(#REF!*1000)+(#REF!*1000)*#REF!)/1000</f>
        <v>#REF!</v>
      </c>
      <c r="AZ33" s="5" t="e">
        <f>(#REF!*(#REF!*1000)+(#REF!*1000)*#REF!)/1000</f>
        <v>#REF!</v>
      </c>
      <c r="BA33" s="5" t="e">
        <f>(#REF!*(#REF!*1000)+(#REF!*1000)*#REF!)/1000</f>
        <v>#REF!</v>
      </c>
      <c r="BB33" s="5" t="e">
        <f>(#REF!*(#REF!*1000)+(#REF!*1000)*#REF!)/1000</f>
        <v>#REF!</v>
      </c>
      <c r="BC33" s="5" t="e">
        <f>(#REF!*(#REF!*1000)+(#REF!*1000)*#REF!)/1000</f>
        <v>#REF!</v>
      </c>
      <c r="BD33" s="5" t="e">
        <f>(#REF!*(#REF!*1000)+(#REF!*1000)*#REF!)/1000</f>
        <v>#REF!</v>
      </c>
      <c r="BE33" s="5" t="e">
        <f>(#REF!*(#REF!*1000)+(#REF!*1000)*#REF!)/1000</f>
        <v>#REF!</v>
      </c>
      <c r="BF33" s="5" t="e">
        <f>(#REF!*(#REF!*1000)+(#REF!*1000)*#REF!)/1000</f>
        <v>#REF!</v>
      </c>
      <c r="BG33" s="5" t="e">
        <f>(#REF!*(#REF!*1000)+(#REF!*1000)*#REF!)/1000</f>
        <v>#REF!</v>
      </c>
      <c r="BH33" s="5" t="e">
        <f>(#REF!*(#REF!*1000)+(#REF!*1000)*#REF!)/1000</f>
        <v>#REF!</v>
      </c>
      <c r="BI33" s="5" t="e">
        <f>(#REF!*(#REF!*1000)+(#REF!*1000)*#REF!)/1000</f>
        <v>#REF!</v>
      </c>
      <c r="BJ33" s="5" t="e">
        <f>(#REF!*(#REF!*1000)+(#REF!*1000)*#REF!)/1000</f>
        <v>#REF!</v>
      </c>
      <c r="BK33" s="5" t="e">
        <f>(#REF!*(#REF!*1000)+(#REF!*1000)*#REF!)/1000</f>
        <v>#REF!</v>
      </c>
      <c r="BL33" s="5" t="e">
        <f>(#REF!*(#REF!*1000)+(#REF!*1000)*#REF!)/1000</f>
        <v>#REF!</v>
      </c>
      <c r="BM33" s="5" t="e">
        <f>(#REF!*(#REF!*1000)+(#REF!*1000)*#REF!)/1000</f>
        <v>#REF!</v>
      </c>
    </row>
    <row r="34" spans="1:71" s="5" customFormat="1" x14ac:dyDescent="0.35">
      <c r="A34" s="113"/>
      <c r="B34" s="22" t="s">
        <v>93</v>
      </c>
      <c r="C34" s="110"/>
      <c r="D34" s="34"/>
      <c r="E34" s="22"/>
      <c r="F34" s="23" t="e">
        <f>+#REF!+#REF!</f>
        <v>#REF!</v>
      </c>
      <c r="G34" s="23" t="e">
        <f>IF(G7&gt;0,#REF!+ F34, 0)</f>
        <v>#REF!</v>
      </c>
      <c r="H34" s="23" t="e">
        <f>IF(H7&gt;0,#REF!+ G34, 0)</f>
        <v>#REF!</v>
      </c>
      <c r="I34" s="23" t="e">
        <f>IF(I7&gt;0,#REF!+ H34, 0)</f>
        <v>#REF!</v>
      </c>
      <c r="J34" s="23" t="e">
        <f>IF(J7&gt;0,#REF!+ I34, 0)</f>
        <v>#REF!</v>
      </c>
      <c r="K34" s="23" t="e">
        <f>IF(K7&gt;0,#REF!+ J34, 0)</f>
        <v>#REF!</v>
      </c>
      <c r="L34" s="23" t="e">
        <f>IF(L7&gt;0,#REF!+ K34, 0)</f>
        <v>#REF!</v>
      </c>
      <c r="M34" s="23" t="e">
        <f>IF(M7&gt;0,#REF!+ L34, 0)</f>
        <v>#REF!</v>
      </c>
      <c r="N34" s="23" t="e">
        <f>IF(N7&gt;0,#REF!+ M34, 0)</f>
        <v>#REF!</v>
      </c>
      <c r="O34" s="23" t="e">
        <f>IF(O7&gt;0,#REF!+ N34, 0)</f>
        <v>#REF!</v>
      </c>
      <c r="P34" s="23" t="e">
        <f>IF(P7&gt;0,#REF!+ O34, 0)</f>
        <v>#REF!</v>
      </c>
      <c r="Q34" s="23" t="e">
        <f>IF(Q7&gt;0,#REF!+ P34, 0)</f>
        <v>#REF!</v>
      </c>
      <c r="R34" s="23" t="e">
        <f>IF(R7&gt;0,#REF!+ Q34, 0)</f>
        <v>#REF!</v>
      </c>
      <c r="S34" s="23" t="e">
        <f>IF(S7&gt;0,#REF!+ R34, 0)</f>
        <v>#REF!</v>
      </c>
      <c r="T34" s="23" t="e">
        <f>IF(T7&gt;0,#REF!+ S34, 0)</f>
        <v>#REF!</v>
      </c>
      <c r="U34" s="23" t="e">
        <f>IF(U7&gt;0,#REF!+ T34, 0)</f>
        <v>#REF!</v>
      </c>
      <c r="V34" s="23" t="e">
        <f>IF(V7&gt;0,#REF!+ U34, 0)</f>
        <v>#REF!</v>
      </c>
      <c r="W34" s="23" t="e">
        <f>IF(W7&gt;0,#REF!+ V34, 0)</f>
        <v>#REF!</v>
      </c>
      <c r="X34" s="23" t="e">
        <f>IF(X7&gt;0,#REF!+ W34, 0)</f>
        <v>#REF!</v>
      </c>
      <c r="Y34" s="23" t="e">
        <f>IF(Y7&gt;0,#REF!+ X34, 0)</f>
        <v>#REF!</v>
      </c>
      <c r="Z34" s="23" t="e">
        <f>IF(Z7&gt;0,#REF!+ Y34, 0)</f>
        <v>#REF!</v>
      </c>
      <c r="AA34" s="23" t="e">
        <f>IF(AA7&gt;0,#REF!+ Z34, 0)</f>
        <v>#REF!</v>
      </c>
      <c r="AB34" s="23" t="e">
        <f>IF(AB7&gt;0,#REF!+ AA34, 0)</f>
        <v>#REF!</v>
      </c>
      <c r="AC34" s="23" t="e">
        <f>IF(AC7&gt;0,#REF!+ AB34, 0)</f>
        <v>#REF!</v>
      </c>
      <c r="AD34" s="23" t="e">
        <f>IF(AD7&gt;0,#REF!+ AC34, 0)</f>
        <v>#REF!</v>
      </c>
      <c r="AE34" s="23" t="e">
        <f>IF(AE7&gt;0,#REF!+ AD34, 0)</f>
        <v>#REF!</v>
      </c>
      <c r="AF34" s="23" t="e">
        <f>IF(AF7&gt;0,#REF!+ AE34, 0)</f>
        <v>#REF!</v>
      </c>
      <c r="AG34" s="23" t="e">
        <f>IF(AG7&gt;0,#REF!+ AF34, 0)</f>
        <v>#REF!</v>
      </c>
      <c r="AH34" s="23" t="e">
        <f>IF(AH7&gt;0,#REF!+ AG34, 0)</f>
        <v>#REF!</v>
      </c>
      <c r="AI34" s="23" t="e">
        <f>IF(AI7&gt;0,#REF!+ AH34, 0)</f>
        <v>#REF!</v>
      </c>
      <c r="AJ34" s="23" t="e">
        <f>IF(AJ7&gt;0,#REF!+ AI34, 0)</f>
        <v>#REF!</v>
      </c>
      <c r="AK34" s="23" t="e">
        <f>IF(AK7&gt;0,#REF!+ AJ34, 0)</f>
        <v>#REF!</v>
      </c>
      <c r="AL34" s="23" t="e">
        <f>IF(AL7&gt;0,#REF!+ AK34, 0)</f>
        <v>#REF!</v>
      </c>
      <c r="AM34" s="23" t="e">
        <f>IF(AM7&gt;0,#REF!+ AL34, 0)</f>
        <v>#REF!</v>
      </c>
      <c r="AN34" s="23" t="e">
        <f>IF(AN7&gt;0,#REF!+ AM34, 0)</f>
        <v>#REF!</v>
      </c>
      <c r="AO34" s="23" t="e">
        <f>IF(AO7&gt;0,#REF!+ AN34, 0)</f>
        <v>#REF!</v>
      </c>
      <c r="AP34" s="23" t="e">
        <f>IF(AP7&gt;0,#REF!+ AO34, 0)</f>
        <v>#REF!</v>
      </c>
      <c r="AQ34" s="23" t="e">
        <f>IF(AQ7&gt;0,#REF!+ AP34, 0)</f>
        <v>#REF!</v>
      </c>
      <c r="AR34" s="23" t="e">
        <f>IF(AR7&gt;0,#REF!+ AQ34, 0)</f>
        <v>#REF!</v>
      </c>
      <c r="AS34" s="23" t="e">
        <f>IF(AS7&gt;0,#REF!+ AR34, 0)</f>
        <v>#REF!</v>
      </c>
      <c r="AT34" s="23" t="e">
        <f>IF(AT7&gt;0,#REF!+ AS34, 0)</f>
        <v>#REF!</v>
      </c>
      <c r="AU34" s="23" t="e">
        <f>IF(AU7&gt;0,#REF!+ AT34, 0)</f>
        <v>#REF!</v>
      </c>
      <c r="AV34" s="23" t="e">
        <f>IF(AV7&gt;0,#REF!+ AU34, 0)</f>
        <v>#REF!</v>
      </c>
      <c r="AW34" s="23" t="e">
        <f>IF(AW7&gt;0,#REF!+ AV34, 0)</f>
        <v>#REF!</v>
      </c>
      <c r="AX34" s="23" t="e">
        <f>IF(AX7&gt;0,#REF!+ AW34, 0)</f>
        <v>#REF!</v>
      </c>
      <c r="AY34" s="23" t="e">
        <f>IF(AY7&gt;0,#REF!+ AX34, 0)</f>
        <v>#REF!</v>
      </c>
      <c r="AZ34" s="23" t="e">
        <f>IF(AZ7&gt;0,#REF!+ AY34, 0)</f>
        <v>#REF!</v>
      </c>
      <c r="BA34" s="23" t="e">
        <f>IF(BA7&gt;0,#REF!+ AZ34, 0)</f>
        <v>#REF!</v>
      </c>
      <c r="BB34" s="23" t="e">
        <f>IF(BB7&gt;0,#REF!+ BA34, 0)</f>
        <v>#REF!</v>
      </c>
      <c r="BC34" s="23" t="e">
        <f>IF(BC7&gt;0,#REF!+ BB34, 0)</f>
        <v>#REF!</v>
      </c>
      <c r="BD34" s="23" t="e">
        <f>IF(BD7&gt;0,#REF!+ BC34, 0)</f>
        <v>#REF!</v>
      </c>
      <c r="BE34" s="23" t="e">
        <f>IF(BE7&gt;0,#REF!+ BD34, 0)</f>
        <v>#REF!</v>
      </c>
      <c r="BF34" s="23" t="e">
        <f>IF(BF7&gt;0,#REF!+ BE34, 0)</f>
        <v>#REF!</v>
      </c>
      <c r="BG34" s="23" t="e">
        <f>IF(BG7&gt;0,#REF!+ BF34, 0)</f>
        <v>#REF!</v>
      </c>
      <c r="BH34" s="23" t="e">
        <f>IF(BH7&gt;0,#REF!+ BG34, 0)</f>
        <v>#REF!</v>
      </c>
      <c r="BI34" s="23" t="e">
        <f>IF(BI7&gt;0,#REF!+ BH34, 0)</f>
        <v>#REF!</v>
      </c>
      <c r="BJ34" s="23" t="e">
        <f>IF(BJ7&gt;0,#REF!+ BI34, 0)</f>
        <v>#REF!</v>
      </c>
      <c r="BK34" s="23" t="e">
        <f>IF(BK7&gt;0,#REF!+ BJ34, 0)</f>
        <v>#REF!</v>
      </c>
      <c r="BL34" s="23" t="e">
        <f>IF(BL7&gt;0,#REF!+ BK34, 0)</f>
        <v>#REF!</v>
      </c>
      <c r="BM34" s="23" t="e">
        <f>IF(BM7&gt;0,#REF!+ BL34, 0)</f>
        <v>#REF!</v>
      </c>
      <c r="BN34" s="23"/>
    </row>
    <row r="35" spans="1:71" s="23" customFormat="1" x14ac:dyDescent="0.35">
      <c r="A35" s="129"/>
      <c r="C35" s="103"/>
    </row>
    <row r="36" spans="1:71" s="24" customFormat="1" ht="11.25" x14ac:dyDescent="0.3">
      <c r="A36" s="128"/>
      <c r="B36" s="24" t="s">
        <v>112</v>
      </c>
      <c r="C36" s="103">
        <f>SUM(E36:BM36)</f>
        <v>627141</v>
      </c>
      <c r="E36" s="24">
        <f>E27+E28+E29+E57</f>
        <v>10281</v>
      </c>
      <c r="F36" s="24">
        <f t="shared" ref="F36:BM36" si="12">F27+F28+F29+F57</f>
        <v>10281</v>
      </c>
      <c r="G36" s="24">
        <f t="shared" si="12"/>
        <v>10281</v>
      </c>
      <c r="H36" s="24">
        <f t="shared" si="12"/>
        <v>10281</v>
      </c>
      <c r="I36" s="24">
        <f t="shared" si="12"/>
        <v>10281</v>
      </c>
      <c r="J36" s="24">
        <f t="shared" si="12"/>
        <v>10281</v>
      </c>
      <c r="K36" s="24">
        <f t="shared" si="12"/>
        <v>10281</v>
      </c>
      <c r="L36" s="24">
        <f t="shared" si="12"/>
        <v>10281</v>
      </c>
      <c r="M36" s="24">
        <f t="shared" si="12"/>
        <v>10281</v>
      </c>
      <c r="N36" s="24">
        <f t="shared" si="12"/>
        <v>10281</v>
      </c>
      <c r="O36" s="24">
        <f t="shared" si="12"/>
        <v>10281</v>
      </c>
      <c r="P36" s="24">
        <f t="shared" si="12"/>
        <v>10281</v>
      </c>
      <c r="Q36" s="24">
        <f t="shared" si="12"/>
        <v>10281</v>
      </c>
      <c r="R36" s="24">
        <f t="shared" si="12"/>
        <v>10281</v>
      </c>
      <c r="S36" s="24">
        <f t="shared" si="12"/>
        <v>10281</v>
      </c>
      <c r="T36" s="24">
        <f t="shared" si="12"/>
        <v>10281</v>
      </c>
      <c r="U36" s="24">
        <f t="shared" si="12"/>
        <v>10281</v>
      </c>
      <c r="V36" s="24">
        <f t="shared" si="12"/>
        <v>10281</v>
      </c>
      <c r="W36" s="24">
        <f t="shared" si="12"/>
        <v>10281</v>
      </c>
      <c r="X36" s="24">
        <f t="shared" si="12"/>
        <v>10281</v>
      </c>
      <c r="Y36" s="24">
        <f t="shared" si="12"/>
        <v>10281</v>
      </c>
      <c r="Z36" s="24">
        <f t="shared" si="12"/>
        <v>10281</v>
      </c>
      <c r="AA36" s="24">
        <f t="shared" si="12"/>
        <v>10281</v>
      </c>
      <c r="AB36" s="24">
        <f t="shared" si="12"/>
        <v>10281</v>
      </c>
      <c r="AC36" s="24">
        <f t="shared" si="12"/>
        <v>10281</v>
      </c>
      <c r="AD36" s="24">
        <f t="shared" si="12"/>
        <v>10281</v>
      </c>
      <c r="AE36" s="24">
        <f t="shared" si="12"/>
        <v>10281</v>
      </c>
      <c r="AF36" s="24">
        <f t="shared" si="12"/>
        <v>10281</v>
      </c>
      <c r="AG36" s="24">
        <f t="shared" si="12"/>
        <v>10281</v>
      </c>
      <c r="AH36" s="24">
        <f t="shared" si="12"/>
        <v>10281</v>
      </c>
      <c r="AI36" s="24">
        <f t="shared" si="12"/>
        <v>10281</v>
      </c>
      <c r="AJ36" s="24">
        <f t="shared" si="12"/>
        <v>10281</v>
      </c>
      <c r="AK36" s="24">
        <f t="shared" si="12"/>
        <v>10281</v>
      </c>
      <c r="AL36" s="24">
        <f t="shared" si="12"/>
        <v>10281</v>
      </c>
      <c r="AM36" s="24">
        <f t="shared" si="12"/>
        <v>10281</v>
      </c>
      <c r="AN36" s="24">
        <f t="shared" si="12"/>
        <v>10281</v>
      </c>
      <c r="AO36" s="24">
        <f t="shared" si="12"/>
        <v>10281</v>
      </c>
      <c r="AP36" s="24">
        <f t="shared" si="12"/>
        <v>10281</v>
      </c>
      <c r="AQ36" s="24">
        <f t="shared" si="12"/>
        <v>10281</v>
      </c>
      <c r="AR36" s="24">
        <f t="shared" si="12"/>
        <v>10281</v>
      </c>
      <c r="AS36" s="24">
        <f t="shared" si="12"/>
        <v>10281</v>
      </c>
      <c r="AT36" s="24">
        <f t="shared" si="12"/>
        <v>10281</v>
      </c>
      <c r="AU36" s="24">
        <f t="shared" si="12"/>
        <v>10281</v>
      </c>
      <c r="AV36" s="24">
        <f t="shared" si="12"/>
        <v>10281</v>
      </c>
      <c r="AW36" s="24">
        <f t="shared" si="12"/>
        <v>10281</v>
      </c>
      <c r="AX36" s="24">
        <f t="shared" si="12"/>
        <v>10281</v>
      </c>
      <c r="AY36" s="24">
        <f t="shared" si="12"/>
        <v>10281</v>
      </c>
      <c r="AZ36" s="24">
        <f t="shared" si="12"/>
        <v>10281</v>
      </c>
      <c r="BA36" s="24">
        <f t="shared" si="12"/>
        <v>10281</v>
      </c>
      <c r="BB36" s="24">
        <f t="shared" si="12"/>
        <v>10281</v>
      </c>
      <c r="BC36" s="24">
        <f t="shared" si="12"/>
        <v>10281</v>
      </c>
      <c r="BD36" s="24">
        <f t="shared" si="12"/>
        <v>10281</v>
      </c>
      <c r="BE36" s="24">
        <f t="shared" si="12"/>
        <v>10281</v>
      </c>
      <c r="BF36" s="24">
        <f t="shared" si="12"/>
        <v>10281</v>
      </c>
      <c r="BG36" s="24">
        <f t="shared" si="12"/>
        <v>10281</v>
      </c>
      <c r="BH36" s="24">
        <f t="shared" si="12"/>
        <v>10281</v>
      </c>
      <c r="BI36" s="24">
        <f t="shared" si="12"/>
        <v>10281</v>
      </c>
      <c r="BJ36" s="24">
        <f t="shared" si="12"/>
        <v>10281</v>
      </c>
      <c r="BK36" s="24">
        <f t="shared" si="12"/>
        <v>10281</v>
      </c>
      <c r="BL36" s="24">
        <f t="shared" si="12"/>
        <v>10281</v>
      </c>
      <c r="BM36" s="24">
        <f t="shared" si="12"/>
        <v>10281</v>
      </c>
    </row>
    <row r="37" spans="1:71" x14ac:dyDescent="0.35">
      <c r="B37" s="4" t="s">
        <v>113</v>
      </c>
      <c r="C37" s="103"/>
      <c r="D37" s="5"/>
      <c r="E37" s="5">
        <f>E36</f>
        <v>10281</v>
      </c>
      <c r="F37" s="5">
        <f>F36+E37</f>
        <v>20562</v>
      </c>
      <c r="G37" s="5">
        <f t="shared" ref="G37:BM37" si="13">G36+F37</f>
        <v>30843</v>
      </c>
      <c r="H37" s="5">
        <f t="shared" si="13"/>
        <v>41124</v>
      </c>
      <c r="I37" s="5">
        <f t="shared" si="13"/>
        <v>51405</v>
      </c>
      <c r="J37" s="5">
        <f t="shared" si="13"/>
        <v>61686</v>
      </c>
      <c r="K37" s="5">
        <f t="shared" si="13"/>
        <v>71967</v>
      </c>
      <c r="L37" s="5">
        <f t="shared" si="13"/>
        <v>82248</v>
      </c>
      <c r="M37" s="5">
        <f t="shared" si="13"/>
        <v>92529</v>
      </c>
      <c r="N37" s="5">
        <f t="shared" si="13"/>
        <v>102810</v>
      </c>
      <c r="O37" s="5">
        <f t="shared" si="13"/>
        <v>113091</v>
      </c>
      <c r="P37" s="5">
        <f t="shared" si="13"/>
        <v>123372</v>
      </c>
      <c r="Q37" s="5">
        <f t="shared" si="13"/>
        <v>133653</v>
      </c>
      <c r="R37" s="5">
        <f t="shared" si="13"/>
        <v>143934</v>
      </c>
      <c r="S37" s="5">
        <f t="shared" si="13"/>
        <v>154215</v>
      </c>
      <c r="T37" s="5">
        <f t="shared" si="13"/>
        <v>164496</v>
      </c>
      <c r="U37" s="5">
        <f t="shared" si="13"/>
        <v>174777</v>
      </c>
      <c r="V37" s="5">
        <f t="shared" si="13"/>
        <v>185058</v>
      </c>
      <c r="W37" s="5">
        <f t="shared" si="13"/>
        <v>195339</v>
      </c>
      <c r="X37" s="5">
        <f t="shared" si="13"/>
        <v>205620</v>
      </c>
      <c r="Y37" s="5">
        <f t="shared" si="13"/>
        <v>215901</v>
      </c>
      <c r="Z37" s="5">
        <f t="shared" si="13"/>
        <v>226182</v>
      </c>
      <c r="AA37" s="5">
        <f t="shared" si="13"/>
        <v>236463</v>
      </c>
      <c r="AB37" s="5">
        <f t="shared" si="13"/>
        <v>246744</v>
      </c>
      <c r="AC37" s="5">
        <f t="shared" si="13"/>
        <v>257025</v>
      </c>
      <c r="AD37" s="5">
        <f t="shared" si="13"/>
        <v>267306</v>
      </c>
      <c r="AE37" s="5">
        <f t="shared" si="13"/>
        <v>277587</v>
      </c>
      <c r="AF37" s="5">
        <f t="shared" si="13"/>
        <v>287868</v>
      </c>
      <c r="AG37" s="5">
        <f t="shared" si="13"/>
        <v>298149</v>
      </c>
      <c r="AH37" s="5">
        <f t="shared" si="13"/>
        <v>308430</v>
      </c>
      <c r="AI37" s="5">
        <f t="shared" si="13"/>
        <v>318711</v>
      </c>
      <c r="AJ37" s="5">
        <f t="shared" si="13"/>
        <v>328992</v>
      </c>
      <c r="AK37" s="5">
        <f t="shared" si="13"/>
        <v>339273</v>
      </c>
      <c r="AL37" s="5">
        <f t="shared" si="13"/>
        <v>349554</v>
      </c>
      <c r="AM37" s="5">
        <f t="shared" si="13"/>
        <v>359835</v>
      </c>
      <c r="AN37" s="5">
        <f t="shared" si="13"/>
        <v>370116</v>
      </c>
      <c r="AO37" s="5">
        <f t="shared" si="13"/>
        <v>380397</v>
      </c>
      <c r="AP37" s="5">
        <f t="shared" si="13"/>
        <v>390678</v>
      </c>
      <c r="AQ37" s="5">
        <f t="shared" si="13"/>
        <v>400959</v>
      </c>
      <c r="AR37" s="5">
        <f t="shared" si="13"/>
        <v>411240</v>
      </c>
      <c r="AS37" s="5">
        <f t="shared" si="13"/>
        <v>421521</v>
      </c>
      <c r="AT37" s="5">
        <f t="shared" si="13"/>
        <v>431802</v>
      </c>
      <c r="AU37" s="5">
        <f t="shared" si="13"/>
        <v>442083</v>
      </c>
      <c r="AV37" s="5">
        <f t="shared" si="13"/>
        <v>452364</v>
      </c>
      <c r="AW37" s="5">
        <f t="shared" si="13"/>
        <v>462645</v>
      </c>
      <c r="AX37" s="5">
        <f t="shared" si="13"/>
        <v>472926</v>
      </c>
      <c r="AY37" s="5">
        <f t="shared" si="13"/>
        <v>483207</v>
      </c>
      <c r="AZ37" s="5">
        <f t="shared" si="13"/>
        <v>493488</v>
      </c>
      <c r="BA37" s="5">
        <f t="shared" si="13"/>
        <v>503769</v>
      </c>
      <c r="BB37" s="5">
        <f t="shared" si="13"/>
        <v>514050</v>
      </c>
      <c r="BC37" s="5">
        <f t="shared" si="13"/>
        <v>524331</v>
      </c>
      <c r="BD37" s="5">
        <f t="shared" si="13"/>
        <v>534612</v>
      </c>
      <c r="BE37" s="5">
        <f t="shared" si="13"/>
        <v>544893</v>
      </c>
      <c r="BF37" s="5">
        <f t="shared" si="13"/>
        <v>555174</v>
      </c>
      <c r="BG37" s="5">
        <f t="shared" si="13"/>
        <v>565455</v>
      </c>
      <c r="BH37" s="5">
        <f t="shared" si="13"/>
        <v>575736</v>
      </c>
      <c r="BI37" s="5">
        <f t="shared" si="13"/>
        <v>586017</v>
      </c>
      <c r="BJ37" s="5">
        <f t="shared" si="13"/>
        <v>596298</v>
      </c>
      <c r="BK37" s="5">
        <f t="shared" si="13"/>
        <v>606579</v>
      </c>
      <c r="BL37" s="5">
        <f t="shared" si="13"/>
        <v>616860</v>
      </c>
      <c r="BM37" s="5">
        <f t="shared" si="13"/>
        <v>627141</v>
      </c>
      <c r="BN37" s="5"/>
      <c r="BO37" s="5"/>
      <c r="BP37" s="5"/>
      <c r="BQ37" s="5"/>
      <c r="BR37" s="5"/>
      <c r="BS37" s="5"/>
    </row>
    <row r="38" spans="1:71" s="23" customFormat="1" x14ac:dyDescent="0.35">
      <c r="A38" s="129"/>
      <c r="B38" s="34"/>
      <c r="C38" s="103"/>
      <c r="D38" s="34"/>
    </row>
    <row r="39" spans="1:71" s="28" customFormat="1" x14ac:dyDescent="0.35">
      <c r="A39" s="4"/>
      <c r="B39" s="31" t="s">
        <v>114</v>
      </c>
      <c r="C39" s="106"/>
      <c r="D39" s="30"/>
      <c r="E39" s="32"/>
      <c r="F39" s="30"/>
      <c r="G39" s="30"/>
      <c r="H39" s="30"/>
      <c r="I39" s="30"/>
    </row>
    <row r="40" spans="1:71" x14ac:dyDescent="0.35">
      <c r="B40" s="47" t="s">
        <v>115</v>
      </c>
      <c r="C40" s="103">
        <f t="shared" ref="C40" si="14">SUM(E40:BM40)</f>
        <v>42791.5</v>
      </c>
      <c r="E40" s="5">
        <f>HLOOKUP($F$5, Scenarios!$G$7:$U$27, MATCH($B$40, Scenarios!$C$7:$C$28, FALSE), FALSE)</f>
        <v>701.5</v>
      </c>
      <c r="F40" s="5">
        <f>E40*(1+Scenarios!$Q$32)</f>
        <v>701.5</v>
      </c>
      <c r="G40" s="5">
        <f>F40*(1+Scenarios!$Q$32)</f>
        <v>701.5</v>
      </c>
      <c r="H40" s="5">
        <f>G40*(1+Scenarios!$Q$32)</f>
        <v>701.5</v>
      </c>
      <c r="I40" s="5">
        <f>H40*(1+Scenarios!$Q$32)</f>
        <v>701.5</v>
      </c>
      <c r="J40" s="5">
        <f>I40*(1+Scenarios!$Q$32)</f>
        <v>701.5</v>
      </c>
      <c r="K40" s="5">
        <f>J40*(1+Scenarios!$Q$32)</f>
        <v>701.5</v>
      </c>
      <c r="L40" s="5">
        <f>K40*(1+Scenarios!$Q$32)</f>
        <v>701.5</v>
      </c>
      <c r="M40" s="5">
        <f>L40*(1+Scenarios!$Q$32)</f>
        <v>701.5</v>
      </c>
      <c r="N40" s="5">
        <f>M40*(1+Scenarios!$Q$32)</f>
        <v>701.5</v>
      </c>
      <c r="O40" s="5">
        <f>N40*(1+Scenarios!$Q$32)</f>
        <v>701.5</v>
      </c>
      <c r="P40" s="5">
        <f>O40*(1+Scenarios!$Q$32)</f>
        <v>701.5</v>
      </c>
      <c r="Q40" s="5">
        <f>P40*(1+Scenarios!$Q$32)</f>
        <v>701.5</v>
      </c>
      <c r="R40" s="5">
        <f>Q40*(1+Scenarios!$Q$32)</f>
        <v>701.5</v>
      </c>
      <c r="S40" s="5">
        <f>R40*(1+Scenarios!$Q$32)</f>
        <v>701.5</v>
      </c>
      <c r="T40" s="5">
        <f>S40*(1+Scenarios!$Q$32)</f>
        <v>701.5</v>
      </c>
      <c r="U40" s="5">
        <f>T40*(1+Scenarios!$Q$32)</f>
        <v>701.5</v>
      </c>
      <c r="V40" s="5">
        <f>U40*(1+Scenarios!$Q$32)</f>
        <v>701.5</v>
      </c>
      <c r="W40" s="5">
        <f>V40*(1+Scenarios!$Q$32)</f>
        <v>701.5</v>
      </c>
      <c r="X40" s="5">
        <f>W40*(1+Scenarios!$Q$32)</f>
        <v>701.5</v>
      </c>
      <c r="Y40" s="5">
        <f>X40*(1+Scenarios!$Q$32)</f>
        <v>701.5</v>
      </c>
      <c r="Z40" s="5">
        <f>Y40*(1+Scenarios!$Q$32)</f>
        <v>701.5</v>
      </c>
      <c r="AA40" s="5">
        <f>Z40*(1+Scenarios!$Q$32)</f>
        <v>701.5</v>
      </c>
      <c r="AB40" s="5">
        <f>AA40*(1+Scenarios!$Q$32)</f>
        <v>701.5</v>
      </c>
      <c r="AC40" s="5">
        <f>AB40*(1+Scenarios!$Q$32)</f>
        <v>701.5</v>
      </c>
      <c r="AD40" s="5">
        <f>AC40*(1+Scenarios!$Q$32)</f>
        <v>701.5</v>
      </c>
      <c r="AE40" s="5">
        <f>AD40*(1+Scenarios!$Q$32)</f>
        <v>701.5</v>
      </c>
      <c r="AF40" s="5">
        <f>AE40*(1+Scenarios!$Q$32)</f>
        <v>701.5</v>
      </c>
      <c r="AG40" s="5">
        <f>AF40*(1+Scenarios!$Q$32)</f>
        <v>701.5</v>
      </c>
      <c r="AH40" s="5">
        <f>AG40*(1+Scenarios!$Q$32)</f>
        <v>701.5</v>
      </c>
      <c r="AI40" s="5">
        <f>AH40*(1+Scenarios!$Q$32)</f>
        <v>701.5</v>
      </c>
      <c r="AJ40" s="5">
        <f>AI40*(1+Scenarios!$Q$32)</f>
        <v>701.5</v>
      </c>
      <c r="AK40" s="5">
        <f>AJ40*(1+Scenarios!$Q$32)</f>
        <v>701.5</v>
      </c>
      <c r="AL40" s="5">
        <f>AK40*(1+Scenarios!$Q$32)</f>
        <v>701.5</v>
      </c>
      <c r="AM40" s="5">
        <f>AL40*(1+Scenarios!$Q$32)</f>
        <v>701.5</v>
      </c>
      <c r="AN40" s="5">
        <f>AM40*(1+Scenarios!$Q$32)</f>
        <v>701.5</v>
      </c>
      <c r="AO40" s="5">
        <f>AN40*(1+Scenarios!$Q$32)</f>
        <v>701.5</v>
      </c>
      <c r="AP40" s="5">
        <f>AO40*(1+Scenarios!$Q$32)</f>
        <v>701.5</v>
      </c>
      <c r="AQ40" s="5">
        <f>AP40*(1+Scenarios!$Q$32)</f>
        <v>701.5</v>
      </c>
      <c r="AR40" s="5">
        <f>AQ40*(1+Scenarios!$Q$32)</f>
        <v>701.5</v>
      </c>
      <c r="AS40" s="5">
        <f>AR40*(1+Scenarios!$Q$32)</f>
        <v>701.5</v>
      </c>
      <c r="AT40" s="5">
        <f>AS40*(1+Scenarios!$Q$32)</f>
        <v>701.5</v>
      </c>
      <c r="AU40" s="5">
        <f>AT40*(1+Scenarios!$Q$32)</f>
        <v>701.5</v>
      </c>
      <c r="AV40" s="5">
        <f>AU40*(1+Scenarios!$Q$32)</f>
        <v>701.5</v>
      </c>
      <c r="AW40" s="5">
        <f>AV40*(1+Scenarios!$Q$32)</f>
        <v>701.5</v>
      </c>
      <c r="AX40" s="5">
        <f>AW40*(1+Scenarios!$Q$32)</f>
        <v>701.5</v>
      </c>
      <c r="AY40" s="5">
        <f>AX40*(1+Scenarios!$Q$32)</f>
        <v>701.5</v>
      </c>
      <c r="AZ40" s="5">
        <f>AY40*(1+Scenarios!$Q$32)</f>
        <v>701.5</v>
      </c>
      <c r="BA40" s="5">
        <f>AZ40*(1+Scenarios!$Q$32)</f>
        <v>701.5</v>
      </c>
      <c r="BB40" s="5">
        <f>BA40*(1+Scenarios!$Q$32)</f>
        <v>701.5</v>
      </c>
      <c r="BC40" s="5">
        <f>BB40*(1+Scenarios!$Q$32)</f>
        <v>701.5</v>
      </c>
      <c r="BD40" s="5">
        <f>BC40*(1+Scenarios!$Q$32)</f>
        <v>701.5</v>
      </c>
      <c r="BE40" s="5">
        <f>BD40*(1+Scenarios!$Q$32)</f>
        <v>701.5</v>
      </c>
      <c r="BF40" s="5">
        <f>BE40*(1+Scenarios!$Q$32)</f>
        <v>701.5</v>
      </c>
      <c r="BG40" s="5">
        <f>BF40*(1+Scenarios!$Q$32)</f>
        <v>701.5</v>
      </c>
      <c r="BH40" s="5">
        <f>BG40*(1+Scenarios!$Q$32)</f>
        <v>701.5</v>
      </c>
      <c r="BI40" s="5">
        <f>BH40*(1+Scenarios!$Q$32)</f>
        <v>701.5</v>
      </c>
      <c r="BJ40" s="5">
        <f>BI40*(1+Scenarios!$Q$32)</f>
        <v>701.5</v>
      </c>
      <c r="BK40" s="5">
        <f>BJ40*(1+Scenarios!$Q$32)</f>
        <v>701.5</v>
      </c>
      <c r="BL40" s="5">
        <f>BK40*(1+Scenarios!$Q$32)</f>
        <v>701.5</v>
      </c>
      <c r="BM40" s="5">
        <f>BL40*(1+Scenarios!$Q$32)</f>
        <v>701.5</v>
      </c>
      <c r="BN40" s="23"/>
      <c r="BO40" s="23"/>
      <c r="BP40" s="23"/>
      <c r="BQ40" s="23"/>
      <c r="BR40" s="23"/>
      <c r="BS40" s="23"/>
    </row>
    <row r="41" spans="1:71" x14ac:dyDescent="0.35">
      <c r="B41" s="4" t="s">
        <v>116</v>
      </c>
      <c r="C41" s="103">
        <f>SUM(E41:BM41)</f>
        <v>0</v>
      </c>
      <c r="E41" s="100">
        <f>Scenarios!$T$22</f>
        <v>0</v>
      </c>
      <c r="F41" s="100">
        <f>Scenarios!$T$22</f>
        <v>0</v>
      </c>
      <c r="G41" s="100">
        <f>Scenarios!$T$22</f>
        <v>0</v>
      </c>
      <c r="H41" s="100">
        <f>Scenarios!$T$22</f>
        <v>0</v>
      </c>
      <c r="I41" s="100">
        <f>Scenarios!$T$22</f>
        <v>0</v>
      </c>
      <c r="J41" s="100">
        <f>Scenarios!$T$22</f>
        <v>0</v>
      </c>
      <c r="K41" s="100">
        <f>Scenarios!$T$22</f>
        <v>0</v>
      </c>
      <c r="L41" s="100">
        <f>Scenarios!$T$22</f>
        <v>0</v>
      </c>
      <c r="M41" s="100">
        <f>Scenarios!$T$22</f>
        <v>0</v>
      </c>
      <c r="N41" s="100">
        <f>Scenarios!$T$22</f>
        <v>0</v>
      </c>
      <c r="O41" s="100">
        <f>Scenarios!$T$22</f>
        <v>0</v>
      </c>
      <c r="P41" s="100">
        <f>Scenarios!$T$22</f>
        <v>0</v>
      </c>
      <c r="Q41" s="100">
        <f>Scenarios!$T$22</f>
        <v>0</v>
      </c>
      <c r="R41" s="100">
        <f>Scenarios!$T$22</f>
        <v>0</v>
      </c>
      <c r="S41" s="100">
        <f>Scenarios!$T$22</f>
        <v>0</v>
      </c>
      <c r="T41" s="100">
        <f>Scenarios!$T$22</f>
        <v>0</v>
      </c>
      <c r="U41" s="100">
        <f>Scenarios!$T$22</f>
        <v>0</v>
      </c>
      <c r="V41" s="100">
        <f>Scenarios!$T$22</f>
        <v>0</v>
      </c>
      <c r="W41" s="100">
        <f>Scenarios!$T$22</f>
        <v>0</v>
      </c>
      <c r="X41" s="100">
        <f>Scenarios!$T$22</f>
        <v>0</v>
      </c>
      <c r="Y41" s="100">
        <f>Scenarios!$T$22</f>
        <v>0</v>
      </c>
      <c r="Z41" s="100">
        <f>Scenarios!$T$22</f>
        <v>0</v>
      </c>
      <c r="AA41" s="100">
        <f>Scenarios!$T$22</f>
        <v>0</v>
      </c>
      <c r="AB41" s="100">
        <f>Scenarios!$T$22</f>
        <v>0</v>
      </c>
      <c r="AC41" s="100">
        <f>Scenarios!$T$22</f>
        <v>0</v>
      </c>
      <c r="AD41" s="100">
        <f>Scenarios!$T$22</f>
        <v>0</v>
      </c>
      <c r="AE41" s="100">
        <f>Scenarios!$T$22</f>
        <v>0</v>
      </c>
      <c r="AF41" s="100">
        <f>Scenarios!$T$22</f>
        <v>0</v>
      </c>
      <c r="AG41" s="100">
        <f>Scenarios!$T$22</f>
        <v>0</v>
      </c>
      <c r="AH41" s="100">
        <f>Scenarios!$T$22</f>
        <v>0</v>
      </c>
      <c r="AI41" s="100">
        <f>Scenarios!$T$22</f>
        <v>0</v>
      </c>
      <c r="AJ41" s="100">
        <f>Scenarios!$T$22</f>
        <v>0</v>
      </c>
      <c r="AK41" s="100">
        <f>Scenarios!$T$22</f>
        <v>0</v>
      </c>
      <c r="AL41" s="100">
        <f>Scenarios!$T$22</f>
        <v>0</v>
      </c>
      <c r="AM41" s="100">
        <f>Scenarios!$T$22</f>
        <v>0</v>
      </c>
      <c r="AN41" s="100">
        <f>Scenarios!$T$22</f>
        <v>0</v>
      </c>
      <c r="AO41" s="100">
        <f>Scenarios!$T$22</f>
        <v>0</v>
      </c>
      <c r="AP41" s="100">
        <f>Scenarios!$T$22</f>
        <v>0</v>
      </c>
      <c r="AQ41" s="100">
        <f>Scenarios!$T$22</f>
        <v>0</v>
      </c>
      <c r="AR41" s="100">
        <f>Scenarios!$T$22</f>
        <v>0</v>
      </c>
      <c r="AS41" s="100">
        <f>Scenarios!$T$22</f>
        <v>0</v>
      </c>
      <c r="AT41" s="100">
        <f>Scenarios!$T$22</f>
        <v>0</v>
      </c>
      <c r="AU41" s="100">
        <f>Scenarios!$T$22</f>
        <v>0</v>
      </c>
      <c r="AV41" s="100">
        <f>Scenarios!$T$22</f>
        <v>0</v>
      </c>
      <c r="AW41" s="100">
        <f>Scenarios!$T$22</f>
        <v>0</v>
      </c>
      <c r="AX41" s="100">
        <f>Scenarios!$T$22</f>
        <v>0</v>
      </c>
      <c r="AY41" s="100">
        <f>Scenarios!$T$22</f>
        <v>0</v>
      </c>
      <c r="AZ41" s="100">
        <f>Scenarios!$T$22</f>
        <v>0</v>
      </c>
      <c r="BA41" s="100">
        <f>Scenarios!$T$22</f>
        <v>0</v>
      </c>
      <c r="BB41" s="100">
        <f>Scenarios!$T$22</f>
        <v>0</v>
      </c>
      <c r="BC41" s="100">
        <f>Scenarios!$T$22</f>
        <v>0</v>
      </c>
      <c r="BD41" s="100">
        <f>Scenarios!$T$22</f>
        <v>0</v>
      </c>
      <c r="BE41" s="100">
        <f>Scenarios!$T$22</f>
        <v>0</v>
      </c>
      <c r="BF41" s="100">
        <f>Scenarios!$T$22</f>
        <v>0</v>
      </c>
      <c r="BG41" s="100">
        <f>Scenarios!$T$22</f>
        <v>0</v>
      </c>
      <c r="BH41" s="100">
        <f>Scenarios!$T$22</f>
        <v>0</v>
      </c>
      <c r="BI41" s="100">
        <f>Scenarios!$T$22</f>
        <v>0</v>
      </c>
      <c r="BJ41" s="100">
        <f>Scenarios!$T$22</f>
        <v>0</v>
      </c>
      <c r="BK41" s="100">
        <f>Scenarios!$T$22</f>
        <v>0</v>
      </c>
      <c r="BL41" s="100">
        <f>Scenarios!$T$22</f>
        <v>0</v>
      </c>
      <c r="BM41" s="100">
        <f>Scenarios!$T$22</f>
        <v>0</v>
      </c>
    </row>
    <row r="42" spans="1:71" x14ac:dyDescent="0.35">
      <c r="C42" s="109"/>
    </row>
    <row r="43" spans="1:71" s="9" customFormat="1" ht="11.25" x14ac:dyDescent="0.3">
      <c r="B43" s="9" t="s">
        <v>117</v>
      </c>
      <c r="C43" s="103">
        <f>SUM(E43:BM43)</f>
        <v>-42791.5</v>
      </c>
      <c r="E43" s="33">
        <f>-(E40+E41)</f>
        <v>-701.5</v>
      </c>
      <c r="F43" s="33">
        <f>-(F40+F41)</f>
        <v>-701.5</v>
      </c>
      <c r="G43" s="33">
        <f t="shared" ref="G43:L43" si="15">-(G40+G41)</f>
        <v>-701.5</v>
      </c>
      <c r="H43" s="33">
        <f t="shared" si="15"/>
        <v>-701.5</v>
      </c>
      <c r="I43" s="33">
        <f t="shared" si="15"/>
        <v>-701.5</v>
      </c>
      <c r="J43" s="33">
        <f t="shared" si="15"/>
        <v>-701.5</v>
      </c>
      <c r="K43" s="33">
        <f t="shared" si="15"/>
        <v>-701.5</v>
      </c>
      <c r="L43" s="33">
        <f t="shared" si="15"/>
        <v>-701.5</v>
      </c>
      <c r="M43" s="33">
        <f t="shared" ref="M43:BM43" si="16">-(M40)</f>
        <v>-701.5</v>
      </c>
      <c r="N43" s="33">
        <f t="shared" si="16"/>
        <v>-701.5</v>
      </c>
      <c r="O43" s="33">
        <f t="shared" si="16"/>
        <v>-701.5</v>
      </c>
      <c r="P43" s="33">
        <f t="shared" si="16"/>
        <v>-701.5</v>
      </c>
      <c r="Q43" s="33">
        <f t="shared" si="16"/>
        <v>-701.5</v>
      </c>
      <c r="R43" s="33">
        <f t="shared" si="16"/>
        <v>-701.5</v>
      </c>
      <c r="S43" s="33">
        <f t="shared" si="16"/>
        <v>-701.5</v>
      </c>
      <c r="T43" s="33">
        <f t="shared" si="16"/>
        <v>-701.5</v>
      </c>
      <c r="U43" s="33">
        <f t="shared" si="16"/>
        <v>-701.5</v>
      </c>
      <c r="V43" s="33">
        <f t="shared" si="16"/>
        <v>-701.5</v>
      </c>
      <c r="W43" s="33">
        <f t="shared" si="16"/>
        <v>-701.5</v>
      </c>
      <c r="X43" s="33">
        <f t="shared" si="16"/>
        <v>-701.5</v>
      </c>
      <c r="Y43" s="33">
        <f t="shared" si="16"/>
        <v>-701.5</v>
      </c>
      <c r="Z43" s="33">
        <f t="shared" si="16"/>
        <v>-701.5</v>
      </c>
      <c r="AA43" s="33">
        <f t="shared" si="16"/>
        <v>-701.5</v>
      </c>
      <c r="AB43" s="33">
        <f t="shared" si="16"/>
        <v>-701.5</v>
      </c>
      <c r="AC43" s="33">
        <f t="shared" si="16"/>
        <v>-701.5</v>
      </c>
      <c r="AD43" s="33">
        <f t="shared" si="16"/>
        <v>-701.5</v>
      </c>
      <c r="AE43" s="33">
        <f t="shared" si="16"/>
        <v>-701.5</v>
      </c>
      <c r="AF43" s="33">
        <f t="shared" si="16"/>
        <v>-701.5</v>
      </c>
      <c r="AG43" s="33">
        <f t="shared" si="16"/>
        <v>-701.5</v>
      </c>
      <c r="AH43" s="33">
        <f t="shared" si="16"/>
        <v>-701.5</v>
      </c>
      <c r="AI43" s="33">
        <f t="shared" si="16"/>
        <v>-701.5</v>
      </c>
      <c r="AJ43" s="33">
        <f t="shared" si="16"/>
        <v>-701.5</v>
      </c>
      <c r="AK43" s="33">
        <f t="shared" si="16"/>
        <v>-701.5</v>
      </c>
      <c r="AL43" s="33">
        <f t="shared" si="16"/>
        <v>-701.5</v>
      </c>
      <c r="AM43" s="33">
        <f t="shared" si="16"/>
        <v>-701.5</v>
      </c>
      <c r="AN43" s="33">
        <f t="shared" si="16"/>
        <v>-701.5</v>
      </c>
      <c r="AO43" s="33">
        <f t="shared" si="16"/>
        <v>-701.5</v>
      </c>
      <c r="AP43" s="33">
        <f t="shared" si="16"/>
        <v>-701.5</v>
      </c>
      <c r="AQ43" s="33">
        <f t="shared" si="16"/>
        <v>-701.5</v>
      </c>
      <c r="AR43" s="33">
        <f t="shared" si="16"/>
        <v>-701.5</v>
      </c>
      <c r="AS43" s="33">
        <f t="shared" si="16"/>
        <v>-701.5</v>
      </c>
      <c r="AT43" s="33">
        <f t="shared" si="16"/>
        <v>-701.5</v>
      </c>
      <c r="AU43" s="33">
        <f t="shared" si="16"/>
        <v>-701.5</v>
      </c>
      <c r="AV43" s="33">
        <f t="shared" si="16"/>
        <v>-701.5</v>
      </c>
      <c r="AW43" s="33">
        <f t="shared" si="16"/>
        <v>-701.5</v>
      </c>
      <c r="AX43" s="33">
        <f t="shared" si="16"/>
        <v>-701.5</v>
      </c>
      <c r="AY43" s="33">
        <f t="shared" si="16"/>
        <v>-701.5</v>
      </c>
      <c r="AZ43" s="33">
        <f t="shared" si="16"/>
        <v>-701.5</v>
      </c>
      <c r="BA43" s="33">
        <f t="shared" si="16"/>
        <v>-701.5</v>
      </c>
      <c r="BB43" s="33">
        <f t="shared" si="16"/>
        <v>-701.5</v>
      </c>
      <c r="BC43" s="33">
        <f t="shared" si="16"/>
        <v>-701.5</v>
      </c>
      <c r="BD43" s="33">
        <f t="shared" si="16"/>
        <v>-701.5</v>
      </c>
      <c r="BE43" s="33">
        <f t="shared" si="16"/>
        <v>-701.5</v>
      </c>
      <c r="BF43" s="33">
        <f t="shared" si="16"/>
        <v>-701.5</v>
      </c>
      <c r="BG43" s="33">
        <f t="shared" si="16"/>
        <v>-701.5</v>
      </c>
      <c r="BH43" s="33">
        <f t="shared" si="16"/>
        <v>-701.5</v>
      </c>
      <c r="BI43" s="33">
        <f t="shared" si="16"/>
        <v>-701.5</v>
      </c>
      <c r="BJ43" s="33">
        <f t="shared" si="16"/>
        <v>-701.5</v>
      </c>
      <c r="BK43" s="33">
        <f t="shared" si="16"/>
        <v>-701.5</v>
      </c>
      <c r="BL43" s="33">
        <f t="shared" si="16"/>
        <v>-701.5</v>
      </c>
      <c r="BM43" s="33">
        <f t="shared" si="16"/>
        <v>-701.5</v>
      </c>
      <c r="BN43" s="33"/>
      <c r="BO43" s="33"/>
      <c r="BP43" s="33"/>
      <c r="BQ43" s="33"/>
      <c r="BR43" s="33"/>
      <c r="BS43" s="33"/>
    </row>
    <row r="44" spans="1:71" x14ac:dyDescent="0.35">
      <c r="C44" s="109"/>
    </row>
    <row r="45" spans="1:71" s="28" customFormat="1" x14ac:dyDescent="0.35">
      <c r="A45" s="4"/>
      <c r="B45" s="29" t="s">
        <v>123</v>
      </c>
      <c r="C45" s="108"/>
    </row>
    <row r="46" spans="1:71" s="23" customFormat="1" x14ac:dyDescent="0.35">
      <c r="A46" s="129"/>
      <c r="B46" s="27" t="s">
        <v>125</v>
      </c>
      <c r="C46" s="103">
        <f>SUM(E46:BM46)</f>
        <v>0</v>
      </c>
      <c r="D46" s="27"/>
      <c r="E46" s="23">
        <f>HLOOKUP($F$5, Scenarios!$C$7:$AD$42, MATCH(B46, Scenarios!$C$7:C44, FALSE), FALSE)</f>
        <v>0</v>
      </c>
    </row>
    <row r="47" spans="1:71" s="23" customFormat="1" x14ac:dyDescent="0.35">
      <c r="A47" s="129"/>
      <c r="B47" s="47" t="s">
        <v>126</v>
      </c>
      <c r="C47" s="103">
        <f>SUM(E47:BM47)</f>
        <v>126500</v>
      </c>
      <c r="D47" s="27"/>
      <c r="E47" s="23">
        <f>HLOOKUP($F$5, Scenarios!$C$7:$AD$42, MATCH(B47, Scenarios!$C$7:C45, FALSE), FALSE)</f>
        <v>126500</v>
      </c>
    </row>
    <row r="48" spans="1:71" s="23" customFormat="1" x14ac:dyDescent="0.35">
      <c r="A48" s="129"/>
      <c r="B48" s="26"/>
      <c r="C48" s="103"/>
      <c r="D48" s="27"/>
    </row>
    <row r="49" spans="1:71" x14ac:dyDescent="0.35">
      <c r="B49" s="4" t="s">
        <v>127</v>
      </c>
      <c r="C49" s="103">
        <f>SUM(E49:BM49)</f>
        <v>0</v>
      </c>
      <c r="E49" s="23">
        <f>IFERROR((HLOOKUP($F$5, Scenarios!$C$7:$AD$42, (MATCH(E7, Scenarios!$C$7:$C$42, FALSE)), FALSE)), 0)</f>
        <v>0</v>
      </c>
      <c r="F49" s="23">
        <f>IFERROR((HLOOKUP($F$5, Scenarios!$C$7:$AD$42, (MATCH(F7, Scenarios!$C$7:$C$42, FALSE)), FALSE)), 0)</f>
        <v>0</v>
      </c>
      <c r="G49" s="23">
        <f>IFERROR((HLOOKUP($F$5, Scenarios!$C$7:$AD$42, (MATCH(G7, Scenarios!$C$7:$C$42, FALSE)), FALSE)), 0)</f>
        <v>0</v>
      </c>
      <c r="H49" s="23">
        <f>IFERROR((HLOOKUP($F$5, Scenarios!$C$7:$AD$42, (MATCH(H7, Scenarios!$C$7:$C$42, FALSE)), FALSE)), 0)</f>
        <v>0</v>
      </c>
      <c r="I49" s="23">
        <f>IFERROR((HLOOKUP($F$5, Scenarios!$C$7:$AD$42, (MATCH(I7, Scenarios!$C$7:$C$42, FALSE)), FALSE)), 0)</f>
        <v>0</v>
      </c>
      <c r="J49" s="23">
        <f>IFERROR((HLOOKUP($F$5, Scenarios!$C$7:$AD$42, (MATCH(J7, Scenarios!$C$7:$C$42, FALSE)), FALSE)), 0)</f>
        <v>0</v>
      </c>
      <c r="K49" s="23">
        <f>IFERROR((HLOOKUP($F$5, Scenarios!$C$7:$AD$42, (MATCH(K7, Scenarios!$C$7:$C$42, FALSE)), FALSE)), 0)</f>
        <v>0</v>
      </c>
      <c r="L49" s="23">
        <f>IFERROR((HLOOKUP($F$5, Scenarios!$C$7:$AD$42, (MATCH(L7, Scenarios!$C$7:$C$42, FALSE)), FALSE)), 0)</f>
        <v>0</v>
      </c>
      <c r="M49" s="23">
        <f>IFERROR((HLOOKUP($F$5, Scenarios!$C$7:$AD$42, (MATCH(M7, Scenarios!$C$7:$C$42, FALSE)), FALSE)), 0)</f>
        <v>0</v>
      </c>
      <c r="N49" s="23">
        <f>IFERROR((HLOOKUP($F$5, Scenarios!$C$7:$AD$42, (MATCH(N7, Scenarios!$C$7:$C$42, FALSE)), FALSE)), 0)</f>
        <v>0</v>
      </c>
      <c r="O49" s="23">
        <f>IFERROR((HLOOKUP($F$5, Scenarios!$C$7:$AD$42, (MATCH(O7, Scenarios!$C$7:$C$42, FALSE)), FALSE)), 0)</f>
        <v>0</v>
      </c>
      <c r="P49" s="23">
        <f>IFERROR((HLOOKUP($F$5, Scenarios!$C$7:$AD$42, (MATCH(P7, Scenarios!$C$7:$C$42, FALSE)), FALSE)), 0)</f>
        <v>0</v>
      </c>
      <c r="Q49" s="23">
        <f>IFERROR((HLOOKUP($F$5, Scenarios!$C$7:$AD$42, (MATCH(Q7, Scenarios!$C$7:$C$42, FALSE)), FALSE)), 0)</f>
        <v>0</v>
      </c>
      <c r="R49" s="23">
        <f>IFERROR((HLOOKUP($F$5, Scenarios!$C$7:$AD$42, (MATCH(R7, Scenarios!$C$7:$C$42, FALSE)), FALSE)), 0)</f>
        <v>0</v>
      </c>
      <c r="S49" s="23">
        <f>IFERROR((HLOOKUP($F$5, Scenarios!$C$7:$AD$42, (MATCH(S7, Scenarios!$C$7:$C$42, FALSE)), FALSE)), 0)</f>
        <v>0</v>
      </c>
      <c r="T49" s="23">
        <f>IFERROR((HLOOKUP($F$5, Scenarios!$C$7:$AD$42, (MATCH(T7, Scenarios!$C$7:$C$42, FALSE)), FALSE)), 0)</f>
        <v>0</v>
      </c>
      <c r="U49" s="23">
        <f>IFERROR((HLOOKUP($F$5, Scenarios!$C$7:$AD$42, (MATCH(U7, Scenarios!$C$7:$C$42, FALSE)), FALSE)), 0)</f>
        <v>0</v>
      </c>
      <c r="V49" s="23">
        <f>IFERROR((HLOOKUP($F$5, Scenarios!$C$7:$AD$42, (MATCH(V7, Scenarios!$C$7:$C$42, FALSE)), FALSE)), 0)</f>
        <v>0</v>
      </c>
      <c r="W49" s="23">
        <f>IFERROR((HLOOKUP($F$5, Scenarios!$C$7:$AD$42, (MATCH(W7, Scenarios!$C$7:$C$42, FALSE)), FALSE)), 0)</f>
        <v>0</v>
      </c>
      <c r="X49" s="23">
        <f>IFERROR((HLOOKUP($F$5, Scenarios!$C$7:$AD$42, (MATCH(X7, Scenarios!$C$7:$C$42, FALSE)), FALSE)), 0)</f>
        <v>0</v>
      </c>
      <c r="Y49" s="23">
        <f>IFERROR((HLOOKUP($F$5, Scenarios!$C$7:$AD$42, (MATCH(Y7, Scenarios!$C$7:$C$42, FALSE)), FALSE)), 0)</f>
        <v>0</v>
      </c>
      <c r="Z49" s="23">
        <f>IFERROR((HLOOKUP($F$5, Scenarios!$C$7:$AD$42, (MATCH(Z7, Scenarios!$C$7:$C$42, FALSE)), FALSE)), 0)</f>
        <v>0</v>
      </c>
      <c r="AA49" s="23">
        <f>IFERROR((HLOOKUP($F$5, Scenarios!$C$7:$AD$42, (MATCH(AA7, Scenarios!$C$7:$C$42, FALSE)), FALSE)), 0)</f>
        <v>0</v>
      </c>
      <c r="AB49" s="23">
        <f>IFERROR((HLOOKUP($F$5, Scenarios!$C$7:$AD$42, (MATCH(AB7, Scenarios!$C$7:$C$42, FALSE)), FALSE)), 0)</f>
        <v>0</v>
      </c>
      <c r="AC49" s="23">
        <f>IFERROR((HLOOKUP($F$5, Scenarios!$C$7:$AD$42, (MATCH(AC7, Scenarios!$C$7:$C$42, FALSE)), FALSE)), 0)</f>
        <v>0</v>
      </c>
      <c r="AD49" s="23">
        <f>IFERROR((HLOOKUP($F$5, Scenarios!$C$7:$AD$42, (MATCH(AD7, Scenarios!$C$7:$C$42, FALSE)), FALSE)), 0)</f>
        <v>0</v>
      </c>
      <c r="AE49" s="23">
        <f>IFERROR((HLOOKUP($F$5, Scenarios!$C$7:$AD$42, (MATCH(AE7, Scenarios!$C$7:$C$42, FALSE)), FALSE)), 0)</f>
        <v>0</v>
      </c>
      <c r="AF49" s="23">
        <f>IFERROR((HLOOKUP($F$5, Scenarios!$C$7:$AD$42, (MATCH(AF7, Scenarios!$C$7:$C$42, FALSE)), FALSE)), 0)</f>
        <v>0</v>
      </c>
      <c r="AG49" s="23">
        <f>IFERROR((HLOOKUP($F$5, Scenarios!$C$7:$AD$42, (MATCH(AG7, Scenarios!$C$7:$C$42, FALSE)), FALSE)), 0)</f>
        <v>0</v>
      </c>
      <c r="AH49" s="23">
        <f>IFERROR((HLOOKUP($F$5, Scenarios!$C$7:$AD$42, (MATCH(AH7, Scenarios!$C$7:$C$42, FALSE)), FALSE)), 0)</f>
        <v>0</v>
      </c>
      <c r="AI49" s="23">
        <f>IFERROR((HLOOKUP($F$5, Scenarios!$C$7:$AD$42, (MATCH(AI7, Scenarios!$C$7:$C$42, FALSE)), FALSE)), 0)</f>
        <v>0</v>
      </c>
      <c r="AJ49" s="23">
        <f>IFERROR((HLOOKUP($F$5, Scenarios!$C$7:$AD$42, (MATCH(AJ7, Scenarios!$C$7:$C$42, FALSE)), FALSE)), 0)</f>
        <v>0</v>
      </c>
      <c r="AK49" s="23">
        <f>IFERROR((HLOOKUP($F$5, Scenarios!$C$7:$AD$42, (MATCH(AK7, Scenarios!$C$7:$C$42, FALSE)), FALSE)), 0)</f>
        <v>0</v>
      </c>
      <c r="AL49" s="23">
        <f>IFERROR((HLOOKUP($F$5, Scenarios!$C$7:$AD$42, (MATCH(AL7, Scenarios!$C$7:$C$42, FALSE)), FALSE)), 0)</f>
        <v>0</v>
      </c>
      <c r="AM49" s="23">
        <f>IFERROR((HLOOKUP($F$5, Scenarios!$C$7:$AD$42, (MATCH(AM7, Scenarios!$C$7:$C$42, FALSE)), FALSE)), 0)</f>
        <v>0</v>
      </c>
      <c r="AN49" s="23">
        <f>IFERROR((HLOOKUP($F$5, Scenarios!$C$7:$AD$42, (MATCH(AN7, Scenarios!$C$7:$C$42, FALSE)), FALSE)), 0)</f>
        <v>0</v>
      </c>
      <c r="AO49" s="23">
        <f>IFERROR((HLOOKUP($F$5, Scenarios!$C$7:$AD$42, (MATCH(AO7, Scenarios!$C$7:$C$42, FALSE)), FALSE)), 0)</f>
        <v>0</v>
      </c>
      <c r="AP49" s="23">
        <f>IFERROR((HLOOKUP($F$5, Scenarios!$C$7:$AD$42, (MATCH(AP7, Scenarios!$C$7:$C$42, FALSE)), FALSE)), 0)</f>
        <v>0</v>
      </c>
      <c r="AQ49" s="23">
        <f>IFERROR((HLOOKUP($F$5, Scenarios!$C$7:$AD$42, (MATCH(AQ7, Scenarios!$C$7:$C$42, FALSE)), FALSE)), 0)</f>
        <v>0</v>
      </c>
      <c r="AR49" s="23">
        <f>IFERROR((HLOOKUP($F$5, Scenarios!$C$7:$AD$42, (MATCH(AR7, Scenarios!$C$7:$C$42, FALSE)), FALSE)), 0)</f>
        <v>0</v>
      </c>
      <c r="AS49" s="23">
        <f>IFERROR((HLOOKUP($F$5, Scenarios!$C$7:$AD$42, (MATCH(AS7, Scenarios!$C$7:$C$42, FALSE)), FALSE)), 0)</f>
        <v>0</v>
      </c>
      <c r="AT49" s="23">
        <f>IFERROR((HLOOKUP($F$5, Scenarios!$C$7:$AD$42, (MATCH(AT7, Scenarios!$C$7:$C$42, FALSE)), FALSE)), 0)</f>
        <v>0</v>
      </c>
      <c r="AU49" s="23">
        <f>IFERROR((HLOOKUP($F$5, Scenarios!$C$7:$AD$42, (MATCH(AU7, Scenarios!$C$7:$C$42, FALSE)), FALSE)), 0)</f>
        <v>0</v>
      </c>
      <c r="AV49" s="23">
        <f>IFERROR((HLOOKUP($F$5, Scenarios!$C$7:$AD$42, (MATCH(AV7, Scenarios!$C$7:$C$42, FALSE)), FALSE)), 0)</f>
        <v>0</v>
      </c>
      <c r="AW49" s="23">
        <f>IFERROR((HLOOKUP($F$5, Scenarios!$C$7:$AD$42, (MATCH(AW7, Scenarios!$C$7:$C$42, FALSE)), FALSE)), 0)</f>
        <v>0</v>
      </c>
      <c r="AX49" s="23">
        <f>IFERROR((HLOOKUP($F$5, Scenarios!$C$7:$AD$42, (MATCH(AX7, Scenarios!$C$7:$C$42, FALSE)), FALSE)), 0)</f>
        <v>0</v>
      </c>
      <c r="AY49" s="23">
        <f>IFERROR((HLOOKUP($F$5, Scenarios!$C$7:$AD$42, (MATCH(AY7, Scenarios!$C$7:$C$42, FALSE)), FALSE)), 0)</f>
        <v>0</v>
      </c>
      <c r="AZ49" s="23">
        <f>IFERROR((HLOOKUP($F$5, Scenarios!$C$7:$AD$42, (MATCH(AZ7, Scenarios!$C$7:$C$42, FALSE)), FALSE)), 0)</f>
        <v>0</v>
      </c>
      <c r="BA49" s="23">
        <f>IFERROR((HLOOKUP($F$5, Scenarios!$C$7:$AD$42, (MATCH(BA7, Scenarios!$C$7:$C$42, FALSE)), FALSE)), 0)</f>
        <v>0</v>
      </c>
      <c r="BB49" s="23">
        <f>IFERROR((HLOOKUP($F$5, Scenarios!$C$7:$AD$42, (MATCH(BB7, Scenarios!$C$7:$C$42, FALSE)), FALSE)), 0)</f>
        <v>0</v>
      </c>
      <c r="BC49" s="23">
        <f>IFERROR((HLOOKUP($F$5, Scenarios!$C$7:$AD$42, (MATCH(BC7, Scenarios!$C$7:$C$42, FALSE)), FALSE)), 0)</f>
        <v>0</v>
      </c>
      <c r="BD49" s="23">
        <f>IFERROR((HLOOKUP($F$5, Scenarios!$C$7:$AD$42, (MATCH(BD7, Scenarios!$C$7:$C$42, FALSE)), FALSE)), 0)</f>
        <v>0</v>
      </c>
      <c r="BE49" s="23">
        <f>IFERROR((HLOOKUP($F$5, Scenarios!$C$7:$AD$42, (MATCH(BE7, Scenarios!$C$7:$C$42, FALSE)), FALSE)), 0)</f>
        <v>0</v>
      </c>
      <c r="BF49" s="23">
        <f>IFERROR((HLOOKUP($F$5, Scenarios!$C$7:$AD$42, (MATCH(BF7, Scenarios!$C$7:$C$42, FALSE)), FALSE)), 0)</f>
        <v>0</v>
      </c>
      <c r="BG49" s="23">
        <f>IFERROR((HLOOKUP($F$5, Scenarios!$C$7:$AD$42, (MATCH(BG7, Scenarios!$C$7:$C$42, FALSE)), FALSE)), 0)</f>
        <v>0</v>
      </c>
      <c r="BH49" s="23">
        <f>IFERROR((HLOOKUP($F$5, Scenarios!$C$7:$AD$42, (MATCH(BH7, Scenarios!$C$7:$C$42, FALSE)), FALSE)), 0)</f>
        <v>0</v>
      </c>
      <c r="BI49" s="23">
        <f>IFERROR((HLOOKUP($F$5, Scenarios!$C$7:$AD$42, (MATCH(BI7, Scenarios!$C$7:$C$42, FALSE)), FALSE)), 0)</f>
        <v>0</v>
      </c>
      <c r="BJ49" s="23">
        <f>IFERROR((HLOOKUP($F$5, Scenarios!$C$7:$AD$42, (MATCH(BJ7, Scenarios!$C$7:$C$42, FALSE)), FALSE)), 0)</f>
        <v>0</v>
      </c>
      <c r="BK49" s="23">
        <f>IFERROR((HLOOKUP($F$5, Scenarios!$C$7:$AD$42, (MATCH(BK7, Scenarios!$C$7:$C$42, FALSE)), FALSE)), 0)</f>
        <v>0</v>
      </c>
      <c r="BL49" s="23">
        <f>IFERROR((HLOOKUP($F$5, Scenarios!$C$7:$AD$42, (MATCH(BL7, Scenarios!$C$7:$C$42, FALSE)), FALSE)), 0)</f>
        <v>0</v>
      </c>
      <c r="BM49" s="23">
        <f>IFERROR((HLOOKUP($F$5, Scenarios!$C$7:$AD$42, (MATCH(BM7, Scenarios!$C$7:$C$42, FALSE)), FALSE)), 0)</f>
        <v>0</v>
      </c>
      <c r="BN49" s="23"/>
      <c r="BO49" s="23"/>
      <c r="BP49" s="23"/>
      <c r="BQ49" s="23"/>
      <c r="BR49" s="23"/>
      <c r="BS49" s="23"/>
    </row>
    <row r="50" spans="1:71" s="23" customFormat="1" x14ac:dyDescent="0.35">
      <c r="A50" s="129"/>
      <c r="B50" s="26"/>
      <c r="C50" s="103"/>
      <c r="D50" s="27"/>
    </row>
    <row r="51" spans="1:71" s="9" customFormat="1" ht="11.25" x14ac:dyDescent="0.3">
      <c r="B51" s="9" t="s">
        <v>128</v>
      </c>
      <c r="C51" s="103">
        <f>SUM(E51:BM51)</f>
        <v>-126500</v>
      </c>
      <c r="E51" s="33">
        <f t="shared" ref="E51:AJ51" si="17">-SUM(E46:E50)</f>
        <v>-126500</v>
      </c>
      <c r="F51" s="33">
        <f t="shared" si="17"/>
        <v>0</v>
      </c>
      <c r="G51" s="33">
        <f t="shared" si="17"/>
        <v>0</v>
      </c>
      <c r="H51" s="33">
        <f t="shared" si="17"/>
        <v>0</v>
      </c>
      <c r="I51" s="33">
        <f t="shared" si="17"/>
        <v>0</v>
      </c>
      <c r="J51" s="33">
        <f t="shared" si="17"/>
        <v>0</v>
      </c>
      <c r="K51" s="33">
        <f t="shared" si="17"/>
        <v>0</v>
      </c>
      <c r="L51" s="33">
        <f t="shared" si="17"/>
        <v>0</v>
      </c>
      <c r="M51" s="33">
        <f t="shared" si="17"/>
        <v>0</v>
      </c>
      <c r="N51" s="33">
        <f t="shared" si="17"/>
        <v>0</v>
      </c>
      <c r="O51" s="33">
        <f t="shared" si="17"/>
        <v>0</v>
      </c>
      <c r="P51" s="33">
        <f t="shared" si="17"/>
        <v>0</v>
      </c>
      <c r="Q51" s="33">
        <f t="shared" si="17"/>
        <v>0</v>
      </c>
      <c r="R51" s="33">
        <f t="shared" si="17"/>
        <v>0</v>
      </c>
      <c r="S51" s="33">
        <f t="shared" si="17"/>
        <v>0</v>
      </c>
      <c r="T51" s="33">
        <f t="shared" si="17"/>
        <v>0</v>
      </c>
      <c r="U51" s="33">
        <f t="shared" si="17"/>
        <v>0</v>
      </c>
      <c r="V51" s="33">
        <f t="shared" si="17"/>
        <v>0</v>
      </c>
      <c r="W51" s="33">
        <f t="shared" si="17"/>
        <v>0</v>
      </c>
      <c r="X51" s="33">
        <f t="shared" si="17"/>
        <v>0</v>
      </c>
      <c r="Y51" s="33">
        <f t="shared" si="17"/>
        <v>0</v>
      </c>
      <c r="Z51" s="33">
        <f t="shared" si="17"/>
        <v>0</v>
      </c>
      <c r="AA51" s="33">
        <f t="shared" si="17"/>
        <v>0</v>
      </c>
      <c r="AB51" s="33">
        <f t="shared" si="17"/>
        <v>0</v>
      </c>
      <c r="AC51" s="33">
        <f t="shared" si="17"/>
        <v>0</v>
      </c>
      <c r="AD51" s="33">
        <f t="shared" si="17"/>
        <v>0</v>
      </c>
      <c r="AE51" s="33">
        <f t="shared" si="17"/>
        <v>0</v>
      </c>
      <c r="AF51" s="33">
        <f t="shared" si="17"/>
        <v>0</v>
      </c>
      <c r="AG51" s="33">
        <f t="shared" si="17"/>
        <v>0</v>
      </c>
      <c r="AH51" s="33">
        <f t="shared" si="17"/>
        <v>0</v>
      </c>
      <c r="AI51" s="33">
        <f t="shared" si="17"/>
        <v>0</v>
      </c>
      <c r="AJ51" s="33">
        <f t="shared" si="17"/>
        <v>0</v>
      </c>
      <c r="AK51" s="33">
        <f t="shared" ref="AK51:BM51" si="18">-SUM(AK46:AK50)</f>
        <v>0</v>
      </c>
      <c r="AL51" s="33">
        <f t="shared" si="18"/>
        <v>0</v>
      </c>
      <c r="AM51" s="33">
        <f t="shared" si="18"/>
        <v>0</v>
      </c>
      <c r="AN51" s="33">
        <f t="shared" si="18"/>
        <v>0</v>
      </c>
      <c r="AO51" s="33">
        <f t="shared" si="18"/>
        <v>0</v>
      </c>
      <c r="AP51" s="33">
        <f t="shared" si="18"/>
        <v>0</v>
      </c>
      <c r="AQ51" s="33">
        <f t="shared" si="18"/>
        <v>0</v>
      </c>
      <c r="AR51" s="33">
        <f t="shared" si="18"/>
        <v>0</v>
      </c>
      <c r="AS51" s="33">
        <f t="shared" si="18"/>
        <v>0</v>
      </c>
      <c r="AT51" s="33">
        <f t="shared" si="18"/>
        <v>0</v>
      </c>
      <c r="AU51" s="33">
        <f t="shared" si="18"/>
        <v>0</v>
      </c>
      <c r="AV51" s="33">
        <f t="shared" si="18"/>
        <v>0</v>
      </c>
      <c r="AW51" s="33">
        <f t="shared" si="18"/>
        <v>0</v>
      </c>
      <c r="AX51" s="33">
        <f t="shared" si="18"/>
        <v>0</v>
      </c>
      <c r="AY51" s="33">
        <f t="shared" si="18"/>
        <v>0</v>
      </c>
      <c r="AZ51" s="33">
        <f t="shared" si="18"/>
        <v>0</v>
      </c>
      <c r="BA51" s="33">
        <f t="shared" si="18"/>
        <v>0</v>
      </c>
      <c r="BB51" s="33">
        <f t="shared" si="18"/>
        <v>0</v>
      </c>
      <c r="BC51" s="33">
        <f t="shared" si="18"/>
        <v>0</v>
      </c>
      <c r="BD51" s="33">
        <f t="shared" si="18"/>
        <v>0</v>
      </c>
      <c r="BE51" s="33">
        <f t="shared" si="18"/>
        <v>0</v>
      </c>
      <c r="BF51" s="33">
        <f t="shared" si="18"/>
        <v>0</v>
      </c>
      <c r="BG51" s="33">
        <f t="shared" si="18"/>
        <v>0</v>
      </c>
      <c r="BH51" s="33">
        <f t="shared" si="18"/>
        <v>0</v>
      </c>
      <c r="BI51" s="33">
        <f t="shared" si="18"/>
        <v>0</v>
      </c>
      <c r="BJ51" s="33">
        <f t="shared" si="18"/>
        <v>0</v>
      </c>
      <c r="BK51" s="33">
        <f t="shared" si="18"/>
        <v>0</v>
      </c>
      <c r="BL51" s="33">
        <f t="shared" si="18"/>
        <v>0</v>
      </c>
      <c r="BM51" s="33">
        <f t="shared" si="18"/>
        <v>0</v>
      </c>
    </row>
    <row r="52" spans="1:71" s="9" customFormat="1" ht="11.25" x14ac:dyDescent="0.3">
      <c r="C52" s="10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71" s="28" customFormat="1" x14ac:dyDescent="0.35">
      <c r="A53" s="4"/>
      <c r="B53" s="29" t="s">
        <v>129</v>
      </c>
      <c r="C53" s="108"/>
    </row>
    <row r="54" spans="1:71" x14ac:dyDescent="0.35">
      <c r="B54" s="4" t="s">
        <v>130</v>
      </c>
      <c r="C54" s="103">
        <f>SUM(E54:BM54)</f>
        <v>0</v>
      </c>
      <c r="E54" s="40">
        <v>0</v>
      </c>
    </row>
    <row r="55" spans="1:71" x14ac:dyDescent="0.35">
      <c r="B55" s="47" t="s">
        <v>131</v>
      </c>
      <c r="C55" s="109"/>
      <c r="E55" s="4">
        <f>IFERROR(HLOOKUP(B55, 'Lookups references'!$M$7:P13, MATCH('Projections - HL 2'!#REF!, 'Lookups references'!$M$7:M13, FALSE), FALSE),0)</f>
        <v>0</v>
      </c>
      <c r="F55" s="5">
        <f>E55*(1+Scenarios!$Q$32)</f>
        <v>0</v>
      </c>
      <c r="G55" s="5">
        <f>F55*(1+Scenarios!$Q$32)</f>
        <v>0</v>
      </c>
      <c r="H55" s="5">
        <f>G55*(1+Scenarios!$Q$32)</f>
        <v>0</v>
      </c>
      <c r="I55" s="5">
        <f>H55*(1+Scenarios!$Q$32)</f>
        <v>0</v>
      </c>
      <c r="J55" s="5">
        <f>I55*(1+Scenarios!$Q$32)</f>
        <v>0</v>
      </c>
      <c r="K55" s="5">
        <f>J55*(1+Scenarios!$Q$32)</f>
        <v>0</v>
      </c>
      <c r="L55" s="5">
        <f>K55*(1+Scenarios!$Q$32)</f>
        <v>0</v>
      </c>
      <c r="M55" s="5">
        <f>L55*(1+Scenarios!$Q$32)</f>
        <v>0</v>
      </c>
      <c r="N55" s="5">
        <f>M55*(1+Scenarios!$Q$32)</f>
        <v>0</v>
      </c>
      <c r="O55" s="5">
        <f>N55*(1+Scenarios!$Q$32)</f>
        <v>0</v>
      </c>
      <c r="P55" s="5">
        <f>O55*(1+Scenarios!$Q$32)</f>
        <v>0</v>
      </c>
      <c r="Q55" s="5">
        <f>P55*(1+Scenarios!$Q$32)</f>
        <v>0</v>
      </c>
      <c r="R55" s="5">
        <f>Q55*(1+Scenarios!$Q$32)</f>
        <v>0</v>
      </c>
      <c r="S55" s="5">
        <f>R55*(1+Scenarios!$Q$32)</f>
        <v>0</v>
      </c>
      <c r="T55" s="5">
        <f>S55*(1+Scenarios!$Q$32)</f>
        <v>0</v>
      </c>
      <c r="U55" s="5">
        <f>T55*(1+Scenarios!$Q$32)</f>
        <v>0</v>
      </c>
      <c r="V55" s="5">
        <f>U55*(1+Scenarios!$Q$32)</f>
        <v>0</v>
      </c>
      <c r="W55" s="5">
        <f>V55*(1+Scenarios!$Q$32)</f>
        <v>0</v>
      </c>
      <c r="X55" s="5">
        <f>W55*(1+Scenarios!$Q$32)</f>
        <v>0</v>
      </c>
      <c r="Y55" s="5">
        <f>X55*(1+Scenarios!$Q$32)</f>
        <v>0</v>
      </c>
      <c r="Z55" s="5">
        <f>Y55*(1+Scenarios!$Q$32)</f>
        <v>0</v>
      </c>
      <c r="AA55" s="5">
        <f>Z55*(1+Scenarios!$Q$32)</f>
        <v>0</v>
      </c>
      <c r="AB55" s="5">
        <f>AA55*(1+Scenarios!$Q$32)</f>
        <v>0</v>
      </c>
      <c r="AC55" s="5">
        <f>AB55*(1+Scenarios!$Q$32)</f>
        <v>0</v>
      </c>
      <c r="AD55" s="5">
        <f>AC55*(1+Scenarios!$Q$32)</f>
        <v>0</v>
      </c>
      <c r="AE55" s="5">
        <f>AD55*(1+Scenarios!$Q$32)</f>
        <v>0</v>
      </c>
      <c r="AF55" s="5">
        <f>AE55*(1+Scenarios!$Q$32)</f>
        <v>0</v>
      </c>
      <c r="AG55" s="5">
        <f>AF55*(1+Scenarios!$Q$32)</f>
        <v>0</v>
      </c>
      <c r="AH55" s="5">
        <f>AG55*(1+Scenarios!$Q$32)</f>
        <v>0</v>
      </c>
      <c r="AI55" s="5">
        <f>AH55*(1+Scenarios!$Q$32)</f>
        <v>0</v>
      </c>
      <c r="AJ55" s="5">
        <f>AI55*(1+Scenarios!$Q$32)</f>
        <v>0</v>
      </c>
      <c r="AK55" s="5">
        <f>AJ55*(1+Scenarios!$Q$32)</f>
        <v>0</v>
      </c>
      <c r="AL55" s="5">
        <f>AK55*(1+Scenarios!$Q$32)</f>
        <v>0</v>
      </c>
      <c r="AM55" s="5">
        <f>AL55*(1+Scenarios!$Q$32)</f>
        <v>0</v>
      </c>
      <c r="AN55" s="5">
        <f>AM55*(1+Scenarios!$Q$32)</f>
        <v>0</v>
      </c>
      <c r="AO55" s="5">
        <f>AN55*(1+Scenarios!$Q$32)</f>
        <v>0</v>
      </c>
      <c r="AP55" s="5">
        <f>AO55*(1+Scenarios!$Q$32)</f>
        <v>0</v>
      </c>
      <c r="AQ55" s="5">
        <f>AP55*(1+Scenarios!$Q$32)</f>
        <v>0</v>
      </c>
      <c r="AR55" s="5">
        <f>AQ55*(1+Scenarios!$Q$32)</f>
        <v>0</v>
      </c>
      <c r="AS55" s="5">
        <f>AR55*(1+Scenarios!$Q$32)</f>
        <v>0</v>
      </c>
      <c r="AT55" s="5">
        <f>AS55*(1+Scenarios!$Q$32)</f>
        <v>0</v>
      </c>
      <c r="AU55" s="5">
        <f>AT55*(1+Scenarios!$Q$32)</f>
        <v>0</v>
      </c>
      <c r="AV55" s="5">
        <f>AU55*(1+Scenarios!$Q$32)</f>
        <v>0</v>
      </c>
      <c r="AW55" s="5">
        <f>AV55*(1+Scenarios!$Q$32)</f>
        <v>0</v>
      </c>
      <c r="AX55" s="5">
        <f>AW55*(1+Scenarios!$Q$32)</f>
        <v>0</v>
      </c>
      <c r="AY55" s="5">
        <f>AX55*(1+Scenarios!$Q$32)</f>
        <v>0</v>
      </c>
      <c r="AZ55" s="5">
        <f>AY55*(1+Scenarios!$Q$32)</f>
        <v>0</v>
      </c>
      <c r="BA55" s="5">
        <f>AZ55*(1+Scenarios!$Q$32)</f>
        <v>0</v>
      </c>
      <c r="BB55" s="5">
        <f>BA55*(1+Scenarios!$Q$32)</f>
        <v>0</v>
      </c>
      <c r="BC55" s="5">
        <f>BB55*(1+Scenarios!$Q$32)</f>
        <v>0</v>
      </c>
      <c r="BD55" s="5">
        <f>BC55*(1+Scenarios!$Q$32)</f>
        <v>0</v>
      </c>
      <c r="BE55" s="5">
        <f>BD55*(1+Scenarios!$Q$32)</f>
        <v>0</v>
      </c>
      <c r="BF55" s="5">
        <f>BE55*(1+Scenarios!$Q$32)</f>
        <v>0</v>
      </c>
      <c r="BG55" s="5">
        <f>BF55*(1+Scenarios!$Q$32)</f>
        <v>0</v>
      </c>
      <c r="BH55" s="5">
        <f>BG55*(1+Scenarios!$Q$32)</f>
        <v>0</v>
      </c>
      <c r="BI55" s="5">
        <f>BH55*(1+Scenarios!$Q$32)</f>
        <v>0</v>
      </c>
      <c r="BJ55" s="5">
        <f>BI55*(1+Scenarios!$Q$32)</f>
        <v>0</v>
      </c>
      <c r="BK55" s="5">
        <f>BJ55*(1+Scenarios!$Q$32)</f>
        <v>0</v>
      </c>
      <c r="BL55" s="5">
        <f>BK55*(1+Scenarios!$Q$32)</f>
        <v>0</v>
      </c>
      <c r="BM55" s="5">
        <f>BL55*(1+Scenarios!$Q$32)</f>
        <v>0</v>
      </c>
    </row>
    <row r="56" spans="1:71" x14ac:dyDescent="0.35">
      <c r="B56" s="47" t="s">
        <v>132</v>
      </c>
      <c r="C56" s="103"/>
      <c r="E56" s="4">
        <f>IFERROR(HLOOKUP($B$56, 'Lookups references'!$M$7:P14, MATCH('Projections - HL 2'!#REF!, 'Lookups references'!$M$7:$M$14, FALSE), FALSE),0)</f>
        <v>0</v>
      </c>
      <c r="F56" s="4">
        <f>IFERROR(HLOOKUP($B$56, 'Lookups references'!$M$7:Q14, MATCH('Projections - HL 2'!#REF!, 'Lookups references'!$M$7:$M$14, FALSE), FALSE),0)</f>
        <v>0</v>
      </c>
      <c r="G56" s="4">
        <f>IFERROR(HLOOKUP($B$56, 'Lookups references'!$M$7:R14, MATCH('Projections - HL 2'!#REF!, 'Lookups references'!$M$7:$M$14, FALSE), FALSE),0)</f>
        <v>0</v>
      </c>
      <c r="H56" s="4">
        <f>IFERROR(HLOOKUP($B$56, 'Lookups references'!$M$7:S14, MATCH('Projections - HL 2'!#REF!, 'Lookups references'!$M$7:$M$14, FALSE), FALSE),0)</f>
        <v>0</v>
      </c>
      <c r="I56" s="4">
        <f>IFERROR(HLOOKUP($B$56, 'Lookups references'!$M$7:T14, MATCH('Projections - HL 2'!#REF!, 'Lookups references'!$M$7:$M$14, FALSE), FALSE),0)</f>
        <v>0</v>
      </c>
      <c r="J56" s="4">
        <f>IFERROR(HLOOKUP($B$56, 'Lookups references'!$M$7:U14, MATCH('Projections - HL 2'!#REF!, 'Lookups references'!$M$7:$M$14, FALSE), FALSE),0)</f>
        <v>0</v>
      </c>
      <c r="K56" s="4">
        <f>IFERROR(HLOOKUP($B$56, 'Lookups references'!$M$7:V14, MATCH('Projections - HL 2'!#REF!, 'Lookups references'!$M$7:$M$14, FALSE), FALSE),0)</f>
        <v>0</v>
      </c>
      <c r="L56" s="4">
        <f>IFERROR(HLOOKUP($B$56, 'Lookups references'!$M$7:W14, MATCH('Projections - HL 2'!#REF!, 'Lookups references'!$M$7:$M$14, FALSE), FALSE),0)</f>
        <v>0</v>
      </c>
      <c r="M56" s="4">
        <f>IFERROR(HLOOKUP($B$56, 'Lookups references'!$M$7:X14, MATCH('Projections - HL 2'!#REF!, 'Lookups references'!$M$7:$M$14, FALSE), FALSE),0)</f>
        <v>0</v>
      </c>
      <c r="N56" s="4">
        <f>IFERROR(HLOOKUP($B$56, 'Lookups references'!$M$7:Y14, MATCH('Projections - HL 2'!#REF!, 'Lookups references'!$M$7:$M$14, FALSE), FALSE),0)</f>
        <v>0</v>
      </c>
      <c r="O56" s="4">
        <f>IFERROR(HLOOKUP($B$56, 'Lookups references'!$M$7:Z14, MATCH('Projections - HL 2'!#REF!, 'Lookups references'!$M$7:$M$14, FALSE), FALSE),0)</f>
        <v>0</v>
      </c>
      <c r="P56" s="4">
        <f>IFERROR(HLOOKUP($B$56, 'Lookups references'!$M$7:AA14, MATCH('Projections - HL 2'!#REF!, 'Lookups references'!$M$7:$M$14, FALSE), FALSE),0)</f>
        <v>0</v>
      </c>
      <c r="Q56" s="4">
        <f>IFERROR(HLOOKUP($B$56, 'Lookups references'!$M$7:AB14, MATCH('Projections - HL 2'!#REF!, 'Lookups references'!$M$7:$M$14, FALSE), FALSE),0)</f>
        <v>0</v>
      </c>
      <c r="R56" s="4">
        <f>IFERROR(HLOOKUP($B$56, 'Lookups references'!$M$7:AC14, MATCH('Projections - HL 2'!#REF!, 'Lookups references'!$M$7:$M$14, FALSE), FALSE),0)</f>
        <v>0</v>
      </c>
      <c r="S56" s="4">
        <f>IFERROR(HLOOKUP($B$56, 'Lookups references'!$M$7:AD14, MATCH('Projections - HL 2'!#REF!, 'Lookups references'!$M$7:$M$14, FALSE), FALSE),0)</f>
        <v>0</v>
      </c>
      <c r="T56" s="4">
        <f>IFERROR(HLOOKUP($B$56, 'Lookups references'!$M$7:AE14, MATCH('Projections - HL 2'!#REF!, 'Lookups references'!$M$7:$M$14, FALSE), FALSE),0)</f>
        <v>0</v>
      </c>
      <c r="U56" s="4">
        <f>IFERROR(HLOOKUP($B$56, 'Lookups references'!$M$7:AF14, MATCH('Projections - HL 2'!#REF!, 'Lookups references'!$M$7:$M$14, FALSE), FALSE),0)</f>
        <v>0</v>
      </c>
      <c r="V56" s="4">
        <f>IFERROR(HLOOKUP($B$56, 'Lookups references'!$M$7:AG14, MATCH('Projections - HL 2'!#REF!, 'Lookups references'!$M$7:$M$14, FALSE), FALSE),0)</f>
        <v>0</v>
      </c>
      <c r="W56" s="4">
        <f>IFERROR(HLOOKUP($B$56, 'Lookups references'!$M$7:AH14, MATCH('Projections - HL 2'!#REF!, 'Lookups references'!$M$7:$M$14, FALSE), FALSE),0)</f>
        <v>0</v>
      </c>
      <c r="X56" s="4">
        <f>IFERROR(HLOOKUP($B$56, 'Lookups references'!$M$7:AI14, MATCH('Projections - HL 2'!#REF!, 'Lookups references'!$M$7:$M$14, FALSE), FALSE),0)</f>
        <v>0</v>
      </c>
      <c r="Y56" s="4">
        <f>IFERROR(HLOOKUP($B$56, 'Lookups references'!$M$7:AJ14, MATCH('Projections - HL 2'!#REF!, 'Lookups references'!$M$7:$M$14, FALSE), FALSE),0)</f>
        <v>0</v>
      </c>
      <c r="Z56" s="4">
        <f>IFERROR(HLOOKUP($B$56, 'Lookups references'!$M$7:AK14, MATCH('Projections - HL 2'!#REF!, 'Lookups references'!$M$7:$M$14, FALSE), FALSE),0)</f>
        <v>0</v>
      </c>
      <c r="AA56" s="4">
        <f>IFERROR(HLOOKUP($B$56, 'Lookups references'!$M$7:AL14, MATCH('Projections - HL 2'!#REF!, 'Lookups references'!$M$7:$M$14, FALSE), FALSE),0)</f>
        <v>0</v>
      </c>
      <c r="AB56" s="4">
        <f>IFERROR(HLOOKUP($B$56, 'Lookups references'!$M$7:AM14, MATCH('Projections - HL 2'!#REF!, 'Lookups references'!$M$7:$M$14, FALSE), FALSE),0)</f>
        <v>0</v>
      </c>
      <c r="AC56" s="4">
        <f>IFERROR(HLOOKUP($B$56, 'Lookups references'!$M$7:AN14, MATCH('Projections - HL 2'!#REF!, 'Lookups references'!$M$7:$M$14, FALSE), FALSE),0)</f>
        <v>0</v>
      </c>
      <c r="AD56" s="4">
        <f>IFERROR(HLOOKUP($B$56, 'Lookups references'!$M$7:AO14, MATCH('Projections - HL 2'!#REF!, 'Lookups references'!$M$7:$M$14, FALSE), FALSE),0)</f>
        <v>0</v>
      </c>
      <c r="AE56" s="4">
        <f>IFERROR(HLOOKUP($B$56, 'Lookups references'!$M$7:AP14, MATCH('Projections - HL 2'!#REF!, 'Lookups references'!$M$7:$M$14, FALSE), FALSE),0)</f>
        <v>0</v>
      </c>
      <c r="AF56" s="4">
        <f>IFERROR(HLOOKUP($B$56, 'Lookups references'!$M$7:AQ14, MATCH('Projections - HL 2'!#REF!, 'Lookups references'!$M$7:$M$14, FALSE), FALSE),0)</f>
        <v>0</v>
      </c>
      <c r="AG56" s="4">
        <f>IFERROR(HLOOKUP($B$56, 'Lookups references'!$M$7:AR14, MATCH('Projections - HL 2'!#REF!, 'Lookups references'!$M$7:$M$14, FALSE), FALSE),0)</f>
        <v>0</v>
      </c>
      <c r="AH56" s="4">
        <f>IFERROR(HLOOKUP($B$56, 'Lookups references'!$M$7:AS14, MATCH('Projections - HL 2'!#REF!, 'Lookups references'!$M$7:$M$14, FALSE), FALSE),0)</f>
        <v>0</v>
      </c>
      <c r="AI56" s="4">
        <f>IFERROR(HLOOKUP($B$56, 'Lookups references'!$M$7:AT14, MATCH('Projections - HL 2'!#REF!, 'Lookups references'!$M$7:$M$14, FALSE), FALSE),0)</f>
        <v>0</v>
      </c>
      <c r="AJ56" s="4">
        <f>IFERROR(HLOOKUP($B$56, 'Lookups references'!$M$7:AU14, MATCH('Projections - HL 2'!#REF!, 'Lookups references'!$M$7:$M$14, FALSE), FALSE),0)</f>
        <v>0</v>
      </c>
      <c r="AK56" s="4">
        <f>IFERROR(HLOOKUP($B$56, 'Lookups references'!$M$7:AV14, MATCH('Projections - HL 2'!#REF!, 'Lookups references'!$M$7:$M$14, FALSE), FALSE),0)</f>
        <v>0</v>
      </c>
      <c r="AL56" s="4">
        <f>IFERROR(HLOOKUP($B$56, 'Lookups references'!$M$7:AW14, MATCH('Projections - HL 2'!#REF!, 'Lookups references'!$M$7:$M$14, FALSE), FALSE),0)</f>
        <v>0</v>
      </c>
      <c r="AM56" s="4">
        <f>IFERROR(HLOOKUP($B$56, 'Lookups references'!$M$7:AX14, MATCH('Projections - HL 2'!#REF!, 'Lookups references'!$M$7:$M$14, FALSE), FALSE),0)</f>
        <v>0</v>
      </c>
      <c r="AN56" s="4">
        <f>IFERROR(HLOOKUP($B$56, 'Lookups references'!$M$7:AY14, MATCH('Projections - HL 2'!#REF!, 'Lookups references'!$M$7:$M$14, FALSE), FALSE),0)</f>
        <v>0</v>
      </c>
      <c r="AO56" s="4">
        <f>IFERROR(HLOOKUP($B$56, 'Lookups references'!$M$7:AZ14, MATCH('Projections - HL 2'!#REF!, 'Lookups references'!$M$7:$M$14, FALSE), FALSE),0)</f>
        <v>0</v>
      </c>
      <c r="AP56" s="4">
        <f>IFERROR(HLOOKUP($B$56, 'Lookups references'!$M$7:BA14, MATCH('Projections - HL 2'!#REF!, 'Lookups references'!$M$7:$M$14, FALSE), FALSE),0)</f>
        <v>0</v>
      </c>
      <c r="AQ56" s="4">
        <f>IFERROR(HLOOKUP($B$56, 'Lookups references'!$M$7:BB14, MATCH('Projections - HL 2'!#REF!, 'Lookups references'!$M$7:$M$14, FALSE), FALSE),0)</f>
        <v>0</v>
      </c>
      <c r="AR56" s="4">
        <f>IFERROR(HLOOKUP($B$56, 'Lookups references'!$M$7:BC14, MATCH('Projections - HL 2'!#REF!, 'Lookups references'!$M$7:$M$14, FALSE), FALSE),0)</f>
        <v>0</v>
      </c>
      <c r="AS56" s="4">
        <f>IFERROR(HLOOKUP($B$56, 'Lookups references'!$M$7:BD14, MATCH('Projections - HL 2'!#REF!, 'Lookups references'!$M$7:$M$14, FALSE), FALSE),0)</f>
        <v>0</v>
      </c>
      <c r="AT56" s="4">
        <f>IFERROR(HLOOKUP($B$56, 'Lookups references'!$M$7:BE14, MATCH('Projections - HL 2'!#REF!, 'Lookups references'!$M$7:$M$14, FALSE), FALSE),0)</f>
        <v>0</v>
      </c>
      <c r="AU56" s="4">
        <f>IFERROR(HLOOKUP($B$56, 'Lookups references'!$M$7:BF14, MATCH('Projections - HL 2'!#REF!, 'Lookups references'!$M$7:$M$14, FALSE), FALSE),0)</f>
        <v>0</v>
      </c>
      <c r="AV56" s="4">
        <f>IFERROR(HLOOKUP($B$56, 'Lookups references'!$M$7:BG14, MATCH('Projections - HL 2'!#REF!, 'Lookups references'!$M$7:$M$14, FALSE), FALSE),0)</f>
        <v>0</v>
      </c>
      <c r="AW56" s="4">
        <f>IFERROR(HLOOKUP($B$56, 'Lookups references'!$M$7:BH14, MATCH('Projections - HL 2'!#REF!, 'Lookups references'!$M$7:$M$14, FALSE), FALSE),0)</f>
        <v>0</v>
      </c>
      <c r="AX56" s="4">
        <f>IFERROR(HLOOKUP($B$56, 'Lookups references'!$M$7:BI14, MATCH('Projections - HL 2'!#REF!, 'Lookups references'!$M$7:$M$14, FALSE), FALSE),0)</f>
        <v>0</v>
      </c>
      <c r="AY56" s="4">
        <f>IFERROR(HLOOKUP($B$56, 'Lookups references'!$M$7:BJ14, MATCH('Projections - HL 2'!#REF!, 'Lookups references'!$M$7:$M$14, FALSE), FALSE),0)</f>
        <v>0</v>
      </c>
      <c r="AZ56" s="4">
        <f>IFERROR(HLOOKUP($B$56, 'Lookups references'!$M$7:BK14, MATCH('Projections - HL 2'!#REF!, 'Lookups references'!$M$7:$M$14, FALSE), FALSE),0)</f>
        <v>0</v>
      </c>
      <c r="BA56" s="4">
        <f>IFERROR(HLOOKUP($B$56, 'Lookups references'!$M$7:BL14, MATCH('Projections - HL 2'!#REF!, 'Lookups references'!$M$7:$M$14, FALSE), FALSE),0)</f>
        <v>0</v>
      </c>
      <c r="BB56" s="4">
        <f>IFERROR(HLOOKUP($B$56, 'Lookups references'!$M$7:BM14, MATCH('Projections - HL 2'!#REF!, 'Lookups references'!$M$7:$M$14, FALSE), FALSE),0)</f>
        <v>0</v>
      </c>
      <c r="BC56" s="4">
        <f>IFERROR(HLOOKUP($B$56, 'Lookups references'!$M$7:BN14, MATCH('Projections - HL 2'!#REF!, 'Lookups references'!$M$7:$M$14, FALSE), FALSE),0)</f>
        <v>0</v>
      </c>
      <c r="BD56" s="4">
        <f>IFERROR(HLOOKUP($B$56, 'Lookups references'!$M$7:BO14, MATCH('Projections - HL 2'!#REF!, 'Lookups references'!$M$7:$M$14, FALSE), FALSE),0)</f>
        <v>0</v>
      </c>
      <c r="BE56" s="4">
        <f>IFERROR(HLOOKUP($B$56, 'Lookups references'!$M$7:BP14, MATCH('Projections - HL 2'!#REF!, 'Lookups references'!$M$7:$M$14, FALSE), FALSE),0)</f>
        <v>0</v>
      </c>
      <c r="BF56" s="4">
        <f>IFERROR(HLOOKUP($B$56, 'Lookups references'!$M$7:BQ14, MATCH('Projections - HL 2'!#REF!, 'Lookups references'!$M$7:$M$14, FALSE), FALSE),0)</f>
        <v>0</v>
      </c>
      <c r="BG56" s="4">
        <f>IFERROR(HLOOKUP($B$56, 'Lookups references'!$M$7:BR14, MATCH('Projections - HL 2'!#REF!, 'Lookups references'!$M$7:$M$14, FALSE), FALSE),0)</f>
        <v>0</v>
      </c>
      <c r="BH56" s="4">
        <f>IFERROR(HLOOKUP($B$56, 'Lookups references'!$M$7:BS14, MATCH('Projections - HL 2'!#REF!, 'Lookups references'!$M$7:$M$14, FALSE), FALSE),0)</f>
        <v>0</v>
      </c>
      <c r="BI56" s="4">
        <f>IFERROR(HLOOKUP($B$56, 'Lookups references'!$M$7:BT14, MATCH('Projections - HL 2'!#REF!, 'Lookups references'!$M$7:$M$14, FALSE), FALSE),0)</f>
        <v>0</v>
      </c>
      <c r="BJ56" s="4">
        <f>IFERROR(HLOOKUP($B$56, 'Lookups references'!$M$7:BU14, MATCH('Projections - HL 2'!#REF!, 'Lookups references'!$M$7:$M$14, FALSE), FALSE),0)</f>
        <v>0</v>
      </c>
      <c r="BK56" s="4">
        <f>IFERROR(HLOOKUP($B$56, 'Lookups references'!$M$7:BV14, MATCH('Projections - HL 2'!#REF!, 'Lookups references'!$M$7:$M$14, FALSE), FALSE),0)</f>
        <v>0</v>
      </c>
      <c r="BL56" s="4">
        <f>IFERROR(HLOOKUP($B$56, 'Lookups references'!$M$7:BW14, MATCH('Projections - HL 2'!#REF!, 'Lookups references'!$M$7:$M$14, FALSE), FALSE),0)</f>
        <v>0</v>
      </c>
      <c r="BM56" s="4">
        <f>IFERROR(HLOOKUP($B$56, 'Lookups references'!$M$7:BX14, MATCH('Projections - HL 2'!#REF!, 'Lookups references'!$M$7:$M$14, FALSE), FALSE),0)</f>
        <v>0</v>
      </c>
    </row>
    <row r="57" spans="1:71" s="64" customFormat="1" x14ac:dyDescent="0.35">
      <c r="B57" s="65" t="s">
        <v>133</v>
      </c>
      <c r="C57" s="103">
        <f>SUM(E57:BM57)</f>
        <v>0</v>
      </c>
      <c r="E57" s="64">
        <f t="shared" ref="E57:AJ57" si="19">IF(E7&lt;E56, E55*E17*1000/100, 0)</f>
        <v>0</v>
      </c>
      <c r="F57" s="64">
        <f t="shared" si="19"/>
        <v>0</v>
      </c>
      <c r="G57" s="64">
        <f t="shared" si="19"/>
        <v>0</v>
      </c>
      <c r="H57" s="64">
        <f t="shared" si="19"/>
        <v>0</v>
      </c>
      <c r="I57" s="64">
        <f t="shared" si="19"/>
        <v>0</v>
      </c>
      <c r="J57" s="64">
        <f t="shared" si="19"/>
        <v>0</v>
      </c>
      <c r="K57" s="64">
        <f t="shared" si="19"/>
        <v>0</v>
      </c>
      <c r="L57" s="64">
        <f t="shared" si="19"/>
        <v>0</v>
      </c>
      <c r="M57" s="64">
        <f t="shared" si="19"/>
        <v>0</v>
      </c>
      <c r="N57" s="64">
        <f t="shared" si="19"/>
        <v>0</v>
      </c>
      <c r="O57" s="64">
        <f t="shared" si="19"/>
        <v>0</v>
      </c>
      <c r="P57" s="64">
        <f t="shared" si="19"/>
        <v>0</v>
      </c>
      <c r="Q57" s="64">
        <f t="shared" si="19"/>
        <v>0</v>
      </c>
      <c r="R57" s="64">
        <f t="shared" si="19"/>
        <v>0</v>
      </c>
      <c r="S57" s="64">
        <f t="shared" si="19"/>
        <v>0</v>
      </c>
      <c r="T57" s="64">
        <f t="shared" si="19"/>
        <v>0</v>
      </c>
      <c r="U57" s="64">
        <f t="shared" si="19"/>
        <v>0</v>
      </c>
      <c r="V57" s="64">
        <f t="shared" si="19"/>
        <v>0</v>
      </c>
      <c r="W57" s="64">
        <f t="shared" si="19"/>
        <v>0</v>
      </c>
      <c r="X57" s="64">
        <f t="shared" si="19"/>
        <v>0</v>
      </c>
      <c r="Y57" s="64">
        <f t="shared" si="19"/>
        <v>0</v>
      </c>
      <c r="Z57" s="64">
        <f t="shared" si="19"/>
        <v>0</v>
      </c>
      <c r="AA57" s="64">
        <f t="shared" si="19"/>
        <v>0</v>
      </c>
      <c r="AB57" s="64">
        <f t="shared" si="19"/>
        <v>0</v>
      </c>
      <c r="AC57" s="64">
        <f t="shared" si="19"/>
        <v>0</v>
      </c>
      <c r="AD57" s="64">
        <f t="shared" si="19"/>
        <v>0</v>
      </c>
      <c r="AE57" s="64">
        <f t="shared" si="19"/>
        <v>0</v>
      </c>
      <c r="AF57" s="64">
        <f t="shared" si="19"/>
        <v>0</v>
      </c>
      <c r="AG57" s="64">
        <f t="shared" si="19"/>
        <v>0</v>
      </c>
      <c r="AH57" s="64">
        <f t="shared" si="19"/>
        <v>0</v>
      </c>
      <c r="AI57" s="64">
        <f t="shared" si="19"/>
        <v>0</v>
      </c>
      <c r="AJ57" s="64">
        <f t="shared" si="19"/>
        <v>0</v>
      </c>
      <c r="AK57" s="64">
        <f t="shared" ref="AK57:BM57" si="20">IF(AK7&lt;AK56, AK55*AK17*1000/100, 0)</f>
        <v>0</v>
      </c>
      <c r="AL57" s="64">
        <f t="shared" si="20"/>
        <v>0</v>
      </c>
      <c r="AM57" s="64">
        <f t="shared" si="20"/>
        <v>0</v>
      </c>
      <c r="AN57" s="64">
        <f t="shared" si="20"/>
        <v>0</v>
      </c>
      <c r="AO57" s="64">
        <f t="shared" si="20"/>
        <v>0</v>
      </c>
      <c r="AP57" s="64">
        <f t="shared" si="20"/>
        <v>0</v>
      </c>
      <c r="AQ57" s="64">
        <f t="shared" si="20"/>
        <v>0</v>
      </c>
      <c r="AR57" s="64">
        <f t="shared" si="20"/>
        <v>0</v>
      </c>
      <c r="AS57" s="64">
        <f t="shared" si="20"/>
        <v>0</v>
      </c>
      <c r="AT57" s="64">
        <f t="shared" si="20"/>
        <v>0</v>
      </c>
      <c r="AU57" s="64">
        <f t="shared" si="20"/>
        <v>0</v>
      </c>
      <c r="AV57" s="64">
        <f t="shared" si="20"/>
        <v>0</v>
      </c>
      <c r="AW57" s="64">
        <f t="shared" si="20"/>
        <v>0</v>
      </c>
      <c r="AX57" s="64">
        <f t="shared" si="20"/>
        <v>0</v>
      </c>
      <c r="AY57" s="64">
        <f t="shared" si="20"/>
        <v>0</v>
      </c>
      <c r="AZ57" s="64">
        <f t="shared" si="20"/>
        <v>0</v>
      </c>
      <c r="BA57" s="64">
        <f t="shared" si="20"/>
        <v>0</v>
      </c>
      <c r="BB57" s="64">
        <f t="shared" si="20"/>
        <v>0</v>
      </c>
      <c r="BC57" s="64">
        <f t="shared" si="20"/>
        <v>0</v>
      </c>
      <c r="BD57" s="64">
        <f t="shared" si="20"/>
        <v>0</v>
      </c>
      <c r="BE57" s="64">
        <f t="shared" si="20"/>
        <v>0</v>
      </c>
      <c r="BF57" s="64">
        <f t="shared" si="20"/>
        <v>0</v>
      </c>
      <c r="BG57" s="64">
        <f t="shared" si="20"/>
        <v>0</v>
      </c>
      <c r="BH57" s="64">
        <f t="shared" si="20"/>
        <v>0</v>
      </c>
      <c r="BI57" s="64">
        <f t="shared" si="20"/>
        <v>0</v>
      </c>
      <c r="BJ57" s="64">
        <f t="shared" si="20"/>
        <v>0</v>
      </c>
      <c r="BK57" s="64">
        <f t="shared" si="20"/>
        <v>0</v>
      </c>
      <c r="BL57" s="64">
        <f t="shared" si="20"/>
        <v>0</v>
      </c>
      <c r="BM57" s="64">
        <f t="shared" si="20"/>
        <v>0</v>
      </c>
    </row>
    <row r="58" spans="1:71" x14ac:dyDescent="0.35">
      <c r="C58" s="109"/>
    </row>
    <row r="59" spans="1:71" x14ac:dyDescent="0.35">
      <c r="B59" s="5"/>
      <c r="C59" s="107"/>
      <c r="D59" s="5"/>
      <c r="E59" s="5"/>
      <c r="F59" s="5"/>
      <c r="G59" s="5"/>
      <c r="H59" s="5"/>
      <c r="I59" s="5"/>
    </row>
    <row r="60" spans="1:71" x14ac:dyDescent="0.35">
      <c r="C60" s="109"/>
    </row>
  </sheetData>
  <mergeCells count="1">
    <mergeCell ref="F5:H5"/>
  </mergeCells>
  <conditionalFormatting sqref="F34:BN34">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A712B3E8-7A2C-4F2C-8AF2-4E67E8B5453C}">
          <x14:formula1>
            <xm:f>Scenarios!#REF!</xm:f>
          </x14:formula1>
          <xm:sqref>F5:H5</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B4714-C719-4367-B68D-BC2CF1CCEC20}">
  <sheetPr codeName="Sheet27">
    <tabColor theme="0" tint="-0.249977111117893"/>
  </sheetPr>
  <dimension ref="A4:BS60"/>
  <sheetViews>
    <sheetView zoomScale="85" zoomScaleNormal="85" workbookViewId="0">
      <selection activeCell="F46" sqref="F46"/>
    </sheetView>
  </sheetViews>
  <sheetFormatPr defaultColWidth="8.6875" defaultRowHeight="12" x14ac:dyDescent="0.35"/>
  <cols>
    <col min="1" max="1" width="10.625" style="4" customWidth="1"/>
    <col min="2" max="2" width="38.875" style="4" customWidth="1"/>
    <col min="3" max="3" width="13.125" style="46" customWidth="1"/>
    <col min="4" max="4" width="7.375" style="4" customWidth="1"/>
    <col min="5" max="8" width="11.6875" style="4" customWidth="1"/>
    <col min="9" max="9" width="11" style="4" customWidth="1"/>
    <col min="10" max="11" width="11.6875" style="4" bestFit="1" customWidth="1"/>
    <col min="12" max="12" width="15.875" style="4" customWidth="1"/>
    <col min="13" max="44" width="11.6875" style="4" bestFit="1" customWidth="1"/>
    <col min="45" max="50" width="11.625" style="4" bestFit="1" customWidth="1"/>
    <col min="51" max="56" width="9.625" style="4" bestFit="1" customWidth="1"/>
    <col min="57" max="65" width="10.5" style="4" bestFit="1" customWidth="1"/>
    <col min="66" max="16384" width="8.6875" style="4"/>
  </cols>
  <sheetData>
    <row r="4" spans="1:71" x14ac:dyDescent="0.35">
      <c r="L4" s="9" t="s">
        <v>88</v>
      </c>
      <c r="M4" s="63">
        <v>25</v>
      </c>
    </row>
    <row r="5" spans="1:71" x14ac:dyDescent="0.35">
      <c r="E5" s="4" t="s">
        <v>87</v>
      </c>
      <c r="F5" s="420" t="s">
        <v>152</v>
      </c>
      <c r="G5" s="420"/>
      <c r="H5" s="420"/>
    </row>
    <row r="6" spans="1:71" x14ac:dyDescent="0.35">
      <c r="B6" s="48" t="s">
        <v>89</v>
      </c>
    </row>
    <row r="7" spans="1:71" s="48" customFormat="1" x14ac:dyDescent="0.35">
      <c r="B7" s="48" t="s">
        <v>90</v>
      </c>
      <c r="C7" s="101"/>
      <c r="E7" s="48">
        <v>0</v>
      </c>
      <c r="F7" s="48">
        <f>E7+1</f>
        <v>1</v>
      </c>
      <c r="G7" s="48">
        <f t="shared" ref="G7:V8" si="0">F7+1</f>
        <v>2</v>
      </c>
      <c r="H7" s="48">
        <f t="shared" si="0"/>
        <v>3</v>
      </c>
      <c r="I7" s="48">
        <f t="shared" si="0"/>
        <v>4</v>
      </c>
      <c r="J7" s="48">
        <f t="shared" si="0"/>
        <v>5</v>
      </c>
      <c r="K7" s="48">
        <f t="shared" si="0"/>
        <v>6</v>
      </c>
      <c r="L7" s="48">
        <f t="shared" si="0"/>
        <v>7</v>
      </c>
      <c r="M7" s="48">
        <f t="shared" si="0"/>
        <v>8</v>
      </c>
      <c r="N7" s="48">
        <f t="shared" si="0"/>
        <v>9</v>
      </c>
      <c r="O7" s="48">
        <f t="shared" si="0"/>
        <v>10</v>
      </c>
      <c r="P7" s="48">
        <f t="shared" si="0"/>
        <v>11</v>
      </c>
      <c r="Q7" s="48">
        <f t="shared" si="0"/>
        <v>12</v>
      </c>
      <c r="R7" s="48">
        <f t="shared" si="0"/>
        <v>13</v>
      </c>
      <c r="S7" s="48">
        <f t="shared" si="0"/>
        <v>14</v>
      </c>
      <c r="T7" s="48">
        <f t="shared" si="0"/>
        <v>15</v>
      </c>
      <c r="U7" s="48">
        <f t="shared" si="0"/>
        <v>16</v>
      </c>
      <c r="V7" s="48">
        <f t="shared" si="0"/>
        <v>17</v>
      </c>
      <c r="W7" s="48">
        <f t="shared" ref="W7:AL8" si="1">V7+1</f>
        <v>18</v>
      </c>
      <c r="X7" s="48">
        <f t="shared" si="1"/>
        <v>19</v>
      </c>
      <c r="Y7" s="48">
        <f t="shared" si="1"/>
        <v>20</v>
      </c>
      <c r="Z7" s="48">
        <f t="shared" si="1"/>
        <v>21</v>
      </c>
      <c r="AA7" s="48">
        <f t="shared" si="1"/>
        <v>22</v>
      </c>
      <c r="AB7" s="48">
        <f t="shared" si="1"/>
        <v>23</v>
      </c>
      <c r="AC7" s="48">
        <f t="shared" si="1"/>
        <v>24</v>
      </c>
      <c r="AD7" s="48">
        <f t="shared" si="1"/>
        <v>25</v>
      </c>
      <c r="AE7" s="48">
        <f t="shared" si="1"/>
        <v>26</v>
      </c>
      <c r="AF7" s="48">
        <f t="shared" si="1"/>
        <v>27</v>
      </c>
      <c r="AG7" s="48">
        <f t="shared" si="1"/>
        <v>28</v>
      </c>
      <c r="AH7" s="48">
        <f>AG7+1</f>
        <v>29</v>
      </c>
      <c r="AI7" s="48">
        <f t="shared" si="1"/>
        <v>30</v>
      </c>
      <c r="AJ7" s="48">
        <f t="shared" si="1"/>
        <v>31</v>
      </c>
      <c r="AK7" s="48">
        <f t="shared" si="1"/>
        <v>32</v>
      </c>
      <c r="AL7" s="48">
        <f t="shared" si="1"/>
        <v>33</v>
      </c>
      <c r="AM7" s="48">
        <f t="shared" ref="AM7:BB8" si="2">AL7+1</f>
        <v>34</v>
      </c>
      <c r="AN7" s="48">
        <f t="shared" si="2"/>
        <v>35</v>
      </c>
      <c r="AO7" s="48">
        <f t="shared" si="2"/>
        <v>36</v>
      </c>
      <c r="AP7" s="48">
        <f t="shared" si="2"/>
        <v>37</v>
      </c>
      <c r="AQ7" s="48">
        <f t="shared" si="2"/>
        <v>38</v>
      </c>
      <c r="AR7" s="48">
        <f t="shared" si="2"/>
        <v>39</v>
      </c>
      <c r="AS7" s="48">
        <f t="shared" si="2"/>
        <v>40</v>
      </c>
      <c r="AT7" s="48">
        <f t="shared" si="2"/>
        <v>41</v>
      </c>
      <c r="AU7" s="48">
        <f t="shared" si="2"/>
        <v>42</v>
      </c>
      <c r="AV7" s="48">
        <f t="shared" si="2"/>
        <v>43</v>
      </c>
      <c r="AW7" s="48">
        <f t="shared" si="2"/>
        <v>44</v>
      </c>
      <c r="AX7" s="48">
        <f t="shared" si="2"/>
        <v>45</v>
      </c>
      <c r="AY7" s="48">
        <f t="shared" si="2"/>
        <v>46</v>
      </c>
      <c r="AZ7" s="48">
        <f t="shared" si="2"/>
        <v>47</v>
      </c>
      <c r="BA7" s="48">
        <f t="shared" si="2"/>
        <v>48</v>
      </c>
      <c r="BB7" s="48">
        <f t="shared" si="2"/>
        <v>49</v>
      </c>
      <c r="BC7" s="48">
        <f t="shared" ref="BC7:BM8" si="3">BB7+1</f>
        <v>50</v>
      </c>
      <c r="BD7" s="48">
        <f t="shared" si="3"/>
        <v>51</v>
      </c>
      <c r="BE7" s="48">
        <f t="shared" si="3"/>
        <v>52</v>
      </c>
      <c r="BF7" s="48">
        <f t="shared" si="3"/>
        <v>53</v>
      </c>
      <c r="BG7" s="48">
        <f t="shared" si="3"/>
        <v>54</v>
      </c>
      <c r="BH7" s="48">
        <f t="shared" si="3"/>
        <v>55</v>
      </c>
      <c r="BI7" s="48">
        <f t="shared" si="3"/>
        <v>56</v>
      </c>
      <c r="BJ7" s="48">
        <f t="shared" si="3"/>
        <v>57</v>
      </c>
      <c r="BK7" s="48">
        <f t="shared" si="3"/>
        <v>58</v>
      </c>
      <c r="BL7" s="48">
        <f t="shared" si="3"/>
        <v>59</v>
      </c>
      <c r="BM7" s="48">
        <f t="shared" si="3"/>
        <v>60</v>
      </c>
    </row>
    <row r="8" spans="1:71" s="48" customFormat="1" x14ac:dyDescent="0.35">
      <c r="A8" s="127"/>
      <c r="C8" s="101"/>
      <c r="E8" s="48">
        <f>Scenarios!H4</f>
        <v>2023</v>
      </c>
      <c r="F8" s="48">
        <f>E8+1</f>
        <v>2024</v>
      </c>
      <c r="G8" s="48">
        <f t="shared" si="0"/>
        <v>2025</v>
      </c>
      <c r="H8" s="48">
        <f t="shared" si="0"/>
        <v>2026</v>
      </c>
      <c r="I8" s="48">
        <f t="shared" si="0"/>
        <v>2027</v>
      </c>
      <c r="J8" s="48">
        <f t="shared" si="0"/>
        <v>2028</v>
      </c>
      <c r="K8" s="48">
        <f t="shared" si="0"/>
        <v>2029</v>
      </c>
      <c r="L8" s="48">
        <f t="shared" si="0"/>
        <v>2030</v>
      </c>
      <c r="M8" s="48">
        <f t="shared" si="0"/>
        <v>2031</v>
      </c>
      <c r="N8" s="48">
        <f t="shared" si="0"/>
        <v>2032</v>
      </c>
      <c r="O8" s="48">
        <f t="shared" si="0"/>
        <v>2033</v>
      </c>
      <c r="P8" s="48">
        <f t="shared" si="0"/>
        <v>2034</v>
      </c>
      <c r="Q8" s="48">
        <f t="shared" si="0"/>
        <v>2035</v>
      </c>
      <c r="R8" s="48">
        <f t="shared" si="0"/>
        <v>2036</v>
      </c>
      <c r="S8" s="48">
        <f t="shared" si="0"/>
        <v>2037</v>
      </c>
      <c r="T8" s="48">
        <f t="shared" si="0"/>
        <v>2038</v>
      </c>
      <c r="U8" s="48">
        <f t="shared" si="0"/>
        <v>2039</v>
      </c>
      <c r="V8" s="48">
        <f t="shared" si="0"/>
        <v>2040</v>
      </c>
      <c r="W8" s="48">
        <f t="shared" si="1"/>
        <v>2041</v>
      </c>
      <c r="X8" s="48">
        <f t="shared" si="1"/>
        <v>2042</v>
      </c>
      <c r="Y8" s="48">
        <f t="shared" si="1"/>
        <v>2043</v>
      </c>
      <c r="Z8" s="48">
        <f t="shared" si="1"/>
        <v>2044</v>
      </c>
      <c r="AA8" s="48">
        <f t="shared" si="1"/>
        <v>2045</v>
      </c>
      <c r="AB8" s="48">
        <f t="shared" si="1"/>
        <v>2046</v>
      </c>
      <c r="AC8" s="48">
        <f t="shared" si="1"/>
        <v>2047</v>
      </c>
      <c r="AD8" s="48">
        <f t="shared" si="1"/>
        <v>2048</v>
      </c>
      <c r="AE8" s="48">
        <f t="shared" si="1"/>
        <v>2049</v>
      </c>
      <c r="AF8" s="48">
        <f t="shared" si="1"/>
        <v>2050</v>
      </c>
      <c r="AG8" s="48">
        <f t="shared" si="1"/>
        <v>2051</v>
      </c>
      <c r="AH8" s="48">
        <f t="shared" si="1"/>
        <v>2052</v>
      </c>
      <c r="AI8" s="48">
        <f t="shared" si="1"/>
        <v>2053</v>
      </c>
      <c r="AJ8" s="48">
        <f t="shared" si="1"/>
        <v>2054</v>
      </c>
      <c r="AK8" s="48">
        <f t="shared" si="1"/>
        <v>2055</v>
      </c>
      <c r="AL8" s="48">
        <f t="shared" si="1"/>
        <v>2056</v>
      </c>
      <c r="AM8" s="48">
        <f t="shared" si="2"/>
        <v>2057</v>
      </c>
      <c r="AN8" s="48">
        <f t="shared" si="2"/>
        <v>2058</v>
      </c>
      <c r="AO8" s="48">
        <f t="shared" si="2"/>
        <v>2059</v>
      </c>
      <c r="AP8" s="48">
        <f t="shared" si="2"/>
        <v>2060</v>
      </c>
      <c r="AQ8" s="48">
        <f t="shared" si="2"/>
        <v>2061</v>
      </c>
      <c r="AR8" s="48">
        <f t="shared" si="2"/>
        <v>2062</v>
      </c>
      <c r="AS8" s="48">
        <f t="shared" si="2"/>
        <v>2063</v>
      </c>
      <c r="AT8" s="48">
        <f t="shared" si="2"/>
        <v>2064</v>
      </c>
      <c r="AU8" s="48">
        <f t="shared" si="2"/>
        <v>2065</v>
      </c>
      <c r="AV8" s="48">
        <f t="shared" si="2"/>
        <v>2066</v>
      </c>
      <c r="AW8" s="48">
        <f t="shared" si="2"/>
        <v>2067</v>
      </c>
      <c r="AX8" s="48">
        <f t="shared" si="2"/>
        <v>2068</v>
      </c>
      <c r="AY8" s="48">
        <f t="shared" si="2"/>
        <v>2069</v>
      </c>
      <c r="AZ8" s="48">
        <f t="shared" si="2"/>
        <v>2070</v>
      </c>
      <c r="BA8" s="48">
        <f t="shared" si="2"/>
        <v>2071</v>
      </c>
      <c r="BB8" s="48">
        <f t="shared" si="2"/>
        <v>2072</v>
      </c>
      <c r="BC8" s="48">
        <f t="shared" si="3"/>
        <v>2073</v>
      </c>
      <c r="BD8" s="48">
        <f t="shared" si="3"/>
        <v>2074</v>
      </c>
      <c r="BE8" s="48">
        <f t="shared" si="3"/>
        <v>2075</v>
      </c>
      <c r="BF8" s="48">
        <f t="shared" si="3"/>
        <v>2076</v>
      </c>
      <c r="BG8" s="48">
        <f t="shared" si="3"/>
        <v>2077</v>
      </c>
      <c r="BH8" s="48">
        <f t="shared" si="3"/>
        <v>2078</v>
      </c>
      <c r="BI8" s="48">
        <f t="shared" si="3"/>
        <v>2079</v>
      </c>
      <c r="BJ8" s="48">
        <f t="shared" si="3"/>
        <v>2080</v>
      </c>
      <c r="BK8" s="48">
        <f t="shared" si="3"/>
        <v>2081</v>
      </c>
      <c r="BL8" s="48">
        <f t="shared" si="3"/>
        <v>2082</v>
      </c>
      <c r="BM8" s="48">
        <f t="shared" si="3"/>
        <v>2083</v>
      </c>
    </row>
    <row r="9" spans="1:71" s="22" customFormat="1" x14ac:dyDescent="0.35">
      <c r="C9" s="102" t="s">
        <v>91</v>
      </c>
    </row>
    <row r="10" spans="1:71" s="24" customFormat="1" ht="11.25" x14ac:dyDescent="0.3">
      <c r="A10" s="128"/>
      <c r="B10" s="24" t="s">
        <v>92</v>
      </c>
      <c r="C10" s="103">
        <f>SUM(E10:BM10)</f>
        <v>179158.49999999997</v>
      </c>
      <c r="E10" s="24">
        <f>IFERROR(E36+E43+E51+E54, 0)</f>
        <v>-45751.5</v>
      </c>
      <c r="F10" s="24">
        <f t="shared" ref="F10:AK10" si="4">IFERROR(F36+F43+F51, 0)</f>
        <v>3748.4999999999995</v>
      </c>
      <c r="G10" s="24">
        <f t="shared" si="4"/>
        <v>3748.4999999999995</v>
      </c>
      <c r="H10" s="24">
        <f t="shared" si="4"/>
        <v>3748.4999999999995</v>
      </c>
      <c r="I10" s="24">
        <f t="shared" si="4"/>
        <v>3748.4999999999995</v>
      </c>
      <c r="J10" s="24">
        <f t="shared" si="4"/>
        <v>3748.4999999999995</v>
      </c>
      <c r="K10" s="24">
        <f t="shared" si="4"/>
        <v>3748.4999999999995</v>
      </c>
      <c r="L10" s="24">
        <f t="shared" si="4"/>
        <v>3748.4999999999995</v>
      </c>
      <c r="M10" s="24">
        <f t="shared" si="4"/>
        <v>3748.4999999999995</v>
      </c>
      <c r="N10" s="24">
        <f t="shared" si="4"/>
        <v>3748.4999999999995</v>
      </c>
      <c r="O10" s="24">
        <f t="shared" si="4"/>
        <v>3748.4999999999995</v>
      </c>
      <c r="P10" s="24">
        <f t="shared" si="4"/>
        <v>3748.4999999999995</v>
      </c>
      <c r="Q10" s="24">
        <f t="shared" si="4"/>
        <v>3748.4999999999995</v>
      </c>
      <c r="R10" s="24">
        <f t="shared" si="4"/>
        <v>3748.4999999999995</v>
      </c>
      <c r="S10" s="24">
        <f t="shared" si="4"/>
        <v>3748.4999999999995</v>
      </c>
      <c r="T10" s="24">
        <f t="shared" si="4"/>
        <v>3748.4999999999995</v>
      </c>
      <c r="U10" s="24">
        <f t="shared" si="4"/>
        <v>3748.4999999999995</v>
      </c>
      <c r="V10" s="24">
        <f t="shared" si="4"/>
        <v>3748.4999999999995</v>
      </c>
      <c r="W10" s="24">
        <f t="shared" si="4"/>
        <v>3748.4999999999995</v>
      </c>
      <c r="X10" s="24">
        <f t="shared" si="4"/>
        <v>3748.4999999999995</v>
      </c>
      <c r="Y10" s="24">
        <f t="shared" si="4"/>
        <v>3748.4999999999995</v>
      </c>
      <c r="Z10" s="24">
        <f t="shared" si="4"/>
        <v>3748.4999999999995</v>
      </c>
      <c r="AA10" s="24">
        <f t="shared" si="4"/>
        <v>3748.4999999999995</v>
      </c>
      <c r="AB10" s="24">
        <f t="shared" si="4"/>
        <v>3748.4999999999995</v>
      </c>
      <c r="AC10" s="24">
        <f t="shared" si="4"/>
        <v>3748.4999999999995</v>
      </c>
      <c r="AD10" s="24">
        <f t="shared" si="4"/>
        <v>3748.4999999999995</v>
      </c>
      <c r="AE10" s="24">
        <f t="shared" si="4"/>
        <v>3748.4999999999995</v>
      </c>
      <c r="AF10" s="24">
        <f t="shared" si="4"/>
        <v>3748.4999999999995</v>
      </c>
      <c r="AG10" s="24">
        <f t="shared" si="4"/>
        <v>3748.4999999999995</v>
      </c>
      <c r="AH10" s="24">
        <f t="shared" si="4"/>
        <v>3748.4999999999995</v>
      </c>
      <c r="AI10" s="24">
        <f t="shared" si="4"/>
        <v>3748.4999999999995</v>
      </c>
      <c r="AJ10" s="24">
        <f t="shared" si="4"/>
        <v>3748.4999999999995</v>
      </c>
      <c r="AK10" s="24">
        <f t="shared" si="4"/>
        <v>3748.4999999999995</v>
      </c>
      <c r="AL10" s="24">
        <f t="shared" ref="AL10:BM10" si="5">IFERROR(AL36+AL43+AL51, 0)</f>
        <v>3748.4999999999995</v>
      </c>
      <c r="AM10" s="24">
        <f t="shared" si="5"/>
        <v>3748.4999999999995</v>
      </c>
      <c r="AN10" s="24">
        <f t="shared" si="5"/>
        <v>3748.4999999999995</v>
      </c>
      <c r="AO10" s="24">
        <f t="shared" si="5"/>
        <v>3748.4999999999995</v>
      </c>
      <c r="AP10" s="24">
        <f t="shared" si="5"/>
        <v>3748.4999999999995</v>
      </c>
      <c r="AQ10" s="24">
        <f t="shared" si="5"/>
        <v>3748.4999999999995</v>
      </c>
      <c r="AR10" s="24">
        <f t="shared" si="5"/>
        <v>3748.4999999999995</v>
      </c>
      <c r="AS10" s="24">
        <f t="shared" si="5"/>
        <v>3748.4999999999995</v>
      </c>
      <c r="AT10" s="24">
        <f t="shared" si="5"/>
        <v>3748.4999999999995</v>
      </c>
      <c r="AU10" s="24">
        <f t="shared" si="5"/>
        <v>3748.4999999999995</v>
      </c>
      <c r="AV10" s="24">
        <f t="shared" si="5"/>
        <v>3748.4999999999995</v>
      </c>
      <c r="AW10" s="24">
        <f t="shared" si="5"/>
        <v>3748.4999999999995</v>
      </c>
      <c r="AX10" s="24">
        <f t="shared" si="5"/>
        <v>3748.4999999999995</v>
      </c>
      <c r="AY10" s="24">
        <f t="shared" si="5"/>
        <v>3748.4999999999995</v>
      </c>
      <c r="AZ10" s="24">
        <f t="shared" si="5"/>
        <v>3748.4999999999995</v>
      </c>
      <c r="BA10" s="24">
        <f t="shared" si="5"/>
        <v>3748.4999999999995</v>
      </c>
      <c r="BB10" s="24">
        <f t="shared" si="5"/>
        <v>3748.4999999999995</v>
      </c>
      <c r="BC10" s="24">
        <f t="shared" si="5"/>
        <v>3748.4999999999995</v>
      </c>
      <c r="BD10" s="24">
        <f t="shared" si="5"/>
        <v>3748.4999999999995</v>
      </c>
      <c r="BE10" s="24">
        <f t="shared" si="5"/>
        <v>3748.4999999999995</v>
      </c>
      <c r="BF10" s="24">
        <f t="shared" si="5"/>
        <v>3748.4999999999995</v>
      </c>
      <c r="BG10" s="24">
        <f t="shared" si="5"/>
        <v>3748.4999999999995</v>
      </c>
      <c r="BH10" s="24">
        <f t="shared" si="5"/>
        <v>3748.4999999999995</v>
      </c>
      <c r="BI10" s="24">
        <f t="shared" si="5"/>
        <v>3748.4999999999995</v>
      </c>
      <c r="BJ10" s="24">
        <f t="shared" si="5"/>
        <v>3748.4999999999995</v>
      </c>
      <c r="BK10" s="24">
        <f t="shared" si="5"/>
        <v>3748.4999999999995</v>
      </c>
      <c r="BL10" s="24">
        <f t="shared" si="5"/>
        <v>3748.4999999999995</v>
      </c>
      <c r="BM10" s="24">
        <f t="shared" si="5"/>
        <v>3748.4999999999995</v>
      </c>
    </row>
    <row r="11" spans="1:71" s="125" customFormat="1" x14ac:dyDescent="0.35">
      <c r="A11" s="22"/>
      <c r="B11" s="125" t="s">
        <v>93</v>
      </c>
      <c r="C11" s="126"/>
      <c r="E11" s="123">
        <f>IFERROR(E10+C11, 0)</f>
        <v>-45751.5</v>
      </c>
      <c r="F11" s="123">
        <f>IFERROR(F10+E11, 0)</f>
        <v>-42003</v>
      </c>
      <c r="G11" s="123">
        <f>IFERROR(G10+F11, 0)</f>
        <v>-38254.5</v>
      </c>
      <c r="H11" s="123">
        <f>IFERROR(H10+G11, 0)</f>
        <v>-34506</v>
      </c>
      <c r="I11" s="123">
        <f t="shared" ref="I11:BM11" si="6">IFERROR(I10+H11, 0)</f>
        <v>-30757.5</v>
      </c>
      <c r="J11" s="123">
        <f t="shared" si="6"/>
        <v>-27009</v>
      </c>
      <c r="K11" s="123">
        <f t="shared" si="6"/>
        <v>-23260.5</v>
      </c>
      <c r="L11" s="123">
        <f t="shared" si="6"/>
        <v>-19512</v>
      </c>
      <c r="M11" s="123">
        <f t="shared" si="6"/>
        <v>-15763.5</v>
      </c>
      <c r="N11" s="123">
        <f t="shared" si="6"/>
        <v>-12015</v>
      </c>
      <c r="O11" s="123">
        <f t="shared" si="6"/>
        <v>-8266.5</v>
      </c>
      <c r="P11" s="123">
        <f t="shared" si="6"/>
        <v>-4518</v>
      </c>
      <c r="Q11" s="123">
        <f t="shared" si="6"/>
        <v>-769.50000000000045</v>
      </c>
      <c r="R11" s="123">
        <f t="shared" si="6"/>
        <v>2978.9999999999991</v>
      </c>
      <c r="S11" s="123">
        <f t="shared" si="6"/>
        <v>6727.4999999999982</v>
      </c>
      <c r="T11" s="123">
        <f t="shared" si="6"/>
        <v>10475.999999999998</v>
      </c>
      <c r="U11" s="123">
        <f t="shared" si="6"/>
        <v>14224.499999999998</v>
      </c>
      <c r="V11" s="123">
        <f t="shared" si="6"/>
        <v>17972.999999999996</v>
      </c>
      <c r="W11" s="123">
        <f t="shared" si="6"/>
        <v>21721.499999999996</v>
      </c>
      <c r="X11" s="123">
        <f t="shared" si="6"/>
        <v>25469.999999999996</v>
      </c>
      <c r="Y11" s="123">
        <f t="shared" si="6"/>
        <v>29218.499999999996</v>
      </c>
      <c r="Z11" s="123">
        <f t="shared" si="6"/>
        <v>32966.999999999993</v>
      </c>
      <c r="AA11" s="123">
        <f t="shared" si="6"/>
        <v>36715.499999999993</v>
      </c>
      <c r="AB11" s="123">
        <f t="shared" si="6"/>
        <v>40463.999999999993</v>
      </c>
      <c r="AC11" s="123">
        <f t="shared" si="6"/>
        <v>44212.499999999993</v>
      </c>
      <c r="AD11" s="123">
        <f t="shared" si="6"/>
        <v>47960.999999999993</v>
      </c>
      <c r="AE11" s="123">
        <f t="shared" si="6"/>
        <v>51709.499999999993</v>
      </c>
      <c r="AF11" s="123">
        <f t="shared" si="6"/>
        <v>55457.999999999993</v>
      </c>
      <c r="AG11" s="123">
        <f t="shared" si="6"/>
        <v>59206.499999999993</v>
      </c>
      <c r="AH11" s="123">
        <f t="shared" si="6"/>
        <v>62954.999999999993</v>
      </c>
      <c r="AI11" s="123">
        <f t="shared" si="6"/>
        <v>66703.499999999985</v>
      </c>
      <c r="AJ11" s="123">
        <f t="shared" si="6"/>
        <v>70451.999999999985</v>
      </c>
      <c r="AK11" s="123">
        <f t="shared" si="6"/>
        <v>74200.499999999985</v>
      </c>
      <c r="AL11" s="123">
        <f t="shared" si="6"/>
        <v>77948.999999999985</v>
      </c>
      <c r="AM11" s="123">
        <f t="shared" si="6"/>
        <v>81697.499999999985</v>
      </c>
      <c r="AN11" s="123">
        <f t="shared" si="6"/>
        <v>85445.999999999985</v>
      </c>
      <c r="AO11" s="123">
        <f t="shared" si="6"/>
        <v>89194.499999999985</v>
      </c>
      <c r="AP11" s="123">
        <f t="shared" si="6"/>
        <v>92942.999999999985</v>
      </c>
      <c r="AQ11" s="123">
        <f t="shared" si="6"/>
        <v>96691.499999999985</v>
      </c>
      <c r="AR11" s="123">
        <f t="shared" si="6"/>
        <v>100439.99999999999</v>
      </c>
      <c r="AS11" s="123">
        <f t="shared" si="6"/>
        <v>104188.49999999999</v>
      </c>
      <c r="AT11" s="123">
        <f t="shared" si="6"/>
        <v>107936.99999999999</v>
      </c>
      <c r="AU11" s="123">
        <f t="shared" si="6"/>
        <v>111685.49999999999</v>
      </c>
      <c r="AV11" s="123">
        <f t="shared" si="6"/>
        <v>115433.99999999999</v>
      </c>
      <c r="AW11" s="123">
        <f t="shared" si="6"/>
        <v>119182.49999999999</v>
      </c>
      <c r="AX11" s="123">
        <f t="shared" si="6"/>
        <v>122930.99999999999</v>
      </c>
      <c r="AY11" s="123">
        <f t="shared" si="6"/>
        <v>126679.49999999999</v>
      </c>
      <c r="AZ11" s="123">
        <f t="shared" si="6"/>
        <v>130427.99999999999</v>
      </c>
      <c r="BA11" s="123">
        <f t="shared" si="6"/>
        <v>134176.49999999997</v>
      </c>
      <c r="BB11" s="123">
        <f t="shared" si="6"/>
        <v>137924.99999999997</v>
      </c>
      <c r="BC11" s="123">
        <f t="shared" si="6"/>
        <v>141673.49999999997</v>
      </c>
      <c r="BD11" s="123">
        <f t="shared" si="6"/>
        <v>145421.99999999997</v>
      </c>
      <c r="BE11" s="123">
        <f t="shared" si="6"/>
        <v>149170.49999999997</v>
      </c>
      <c r="BF11" s="123">
        <f t="shared" si="6"/>
        <v>152918.99999999997</v>
      </c>
      <c r="BG11" s="123">
        <f t="shared" si="6"/>
        <v>156667.49999999997</v>
      </c>
      <c r="BH11" s="123">
        <f t="shared" si="6"/>
        <v>160415.99999999997</v>
      </c>
      <c r="BI11" s="123">
        <f t="shared" si="6"/>
        <v>164164.49999999997</v>
      </c>
      <c r="BJ11" s="123">
        <f t="shared" si="6"/>
        <v>167912.99999999997</v>
      </c>
      <c r="BK11" s="123">
        <f t="shared" si="6"/>
        <v>171661.49999999997</v>
      </c>
      <c r="BL11" s="123">
        <f t="shared" si="6"/>
        <v>175409.99999999997</v>
      </c>
      <c r="BM11" s="123">
        <f t="shared" si="6"/>
        <v>179158.49999999997</v>
      </c>
      <c r="BN11" s="123"/>
      <c r="BO11" s="123"/>
      <c r="BP11" s="123"/>
      <c r="BQ11" s="123"/>
      <c r="BR11" s="123"/>
      <c r="BS11" s="123"/>
    </row>
    <row r="12" spans="1:71" s="41" customFormat="1" x14ac:dyDescent="0.35">
      <c r="B12" s="41" t="s">
        <v>94</v>
      </c>
      <c r="C12" s="104">
        <f>SUM(E12:BM12)</f>
        <v>0.15857896857536735</v>
      </c>
      <c r="F12" s="42">
        <f>IRR(E10:F10,0)</f>
        <v>-0.91806826005704734</v>
      </c>
      <c r="G12" s="42">
        <f>IRR(E10:G10,0)</f>
        <v>-0.66988029131035143</v>
      </c>
      <c r="H12" s="42">
        <f>IRR(E10:H10,0)</f>
        <v>-0.47075330458538622</v>
      </c>
      <c r="I12" s="42">
        <f>IRR(E10:I10,0)</f>
        <v>-0.33365889075420463</v>
      </c>
      <c r="J12" s="42">
        <f>IRR(E10:J10,0)</f>
        <v>-0.23892251298894263</v>
      </c>
      <c r="K12" s="42">
        <f>IRR(E10:K10,0)</f>
        <v>-0.17161444913473722</v>
      </c>
      <c r="L12" s="42">
        <f>IRR(E10:L10,0)</f>
        <v>-0.12237008186573395</v>
      </c>
      <c r="M12" s="42">
        <f>IRR(E10:M10,0)</f>
        <v>-8.5379824379552494E-2</v>
      </c>
      <c r="N12" s="42">
        <f>IRR(E10:N10,0)</f>
        <v>-5.6955351000250953E-2</v>
      </c>
      <c r="O12" s="42">
        <f>IRR(E10:O10,0)</f>
        <v>-3.4684052572734658E-2</v>
      </c>
      <c r="P12" s="42">
        <f>IRR(E10:P10,0)</f>
        <v>-1.6940594655234453E-2</v>
      </c>
      <c r="Q12" s="42">
        <f>IRR(E10:Q10,0)</f>
        <v>-2.5999659727755642E-3</v>
      </c>
      <c r="R12" s="42">
        <f>IRR(E10:R10,0)</f>
        <v>9.1356782964890915E-3</v>
      </c>
      <c r="S12" s="42">
        <f>IRR(E10:S10,0)</f>
        <v>1.8844526881040657E-2</v>
      </c>
      <c r="T12" s="42">
        <f>IRR(E10:T10,0)</f>
        <v>2.6953721864251934E-2</v>
      </c>
      <c r="U12" s="42">
        <f>IRR(E10:U10,0)</f>
        <v>3.3784273392062358E-2</v>
      </c>
      <c r="V12" s="42">
        <f>IRR(E10:V10,0)</f>
        <v>3.9581156653428096E-2</v>
      </c>
      <c r="W12" s="42">
        <f>IRR(E10:W10,0)</f>
        <v>4.4533912211189186E-2</v>
      </c>
      <c r="X12" s="42">
        <f>IRR(E10:X10,0)</f>
        <v>4.8791020763079951E-2</v>
      </c>
      <c r="Y12" s="42">
        <f>IRR(E10:Y10,0)</f>
        <v>5.2470111230218608E-2</v>
      </c>
      <c r="Z12" s="42">
        <f>IRR(E10:Z10,0)</f>
        <v>5.5665326717899255E-2</v>
      </c>
      <c r="AA12" s="42">
        <f>IRR(E10:AA10,0)</f>
        <v>5.8452717827933931E-2</v>
      </c>
      <c r="AB12" s="42">
        <f>IRR(E10:AB10,0)</f>
        <v>6.0894244780527407E-2</v>
      </c>
      <c r="AC12" s="42">
        <f>IRR(E10:AC10,0)</f>
        <v>6.3040783913260512E-2</v>
      </c>
      <c r="AD12" s="42">
        <f>IRR(E10:AD10,0)</f>
        <v>6.4934411949450599E-2</v>
      </c>
      <c r="AE12" s="42">
        <f>IRR(E10:AE10,0)</f>
        <v>6.6610159771326893E-2</v>
      </c>
      <c r="AF12" s="42">
        <f>IRR(E10:AF10,0)</f>
        <v>6.8097371999020551E-2</v>
      </c>
      <c r="AG12" s="42">
        <f>IRR(E10:AG10,0)</f>
        <v>6.9420770494784456E-2</v>
      </c>
      <c r="AH12" s="42">
        <f>IRR(E10:AH10,0)</f>
        <v>7.0601293257227971E-2</v>
      </c>
      <c r="AI12" s="111">
        <f>IRR(E10:AI10,1000)</f>
        <v>7.1656761324194074E-2</v>
      </c>
      <c r="AJ12" s="111">
        <f>IRR(E10:AJ10,0)</f>
        <v>7.2602412830592433E-2</v>
      </c>
      <c r="AK12" s="111">
        <f>IRR(E10:AK10,0)</f>
        <v>7.3451333611465053E-2</v>
      </c>
      <c r="AL12" s="111">
        <f>IRR(E10:AL10,0)</f>
        <v>7.421480662605684E-2</v>
      </c>
      <c r="AM12" s="111">
        <f>IRR(E10:AM10,0)</f>
        <v>7.4902597220507738E-2</v>
      </c>
      <c r="AN12" s="42">
        <f>IRR(E10:AN10,0)</f>
        <v>7.5523187336230535E-2</v>
      </c>
      <c r="AO12" s="42">
        <f>IRR(E10:AO10,0)</f>
        <v>7.6083968833689841E-2</v>
      </c>
      <c r="AP12" s="42">
        <f>IRR(E10:AP10,0)</f>
        <v>7.6591403877901643E-2</v>
      </c>
      <c r="AQ12" s="42">
        <f>IRR(E10:AQ10,0)</f>
        <v>7.7051158636040729E-2</v>
      </c>
      <c r="AR12" s="42">
        <f>IRR(E10:AR10,0)</f>
        <v>7.7468215234552495E-2</v>
      </c>
      <c r="AS12" s="42">
        <f>IRR(E10:AS10,0)</f>
        <v>7.7846965915223665E-2</v>
      </c>
      <c r="AT12" s="42">
        <f>IRR(E10:AT10,0)</f>
        <v>7.8191292544845581E-2</v>
      </c>
      <c r="AU12" s="42">
        <f>IRR(E10:AU10,0)</f>
        <v>7.850463401850738E-2</v>
      </c>
      <c r="AV12" s="42">
        <f>IRR(E10:AV10,0)</f>
        <v>7.8790043610654115E-2</v>
      </c>
      <c r="AW12" s="42">
        <f>IRR(E10:AW10,0)</f>
        <v>7.9050237947667412E-2</v>
      </c>
      <c r="AX12" s="42">
        <f>IRR(E10:AX10,0)</f>
        <v>7.9287638964526064E-2</v>
      </c>
      <c r="AY12" s="42">
        <f>IRR(E10:AY10,0)</f>
        <v>7.9504409967928957E-2</v>
      </c>
      <c r="AZ12" s="42">
        <f>IRR(E10:AZ10,0)</f>
        <v>7.9702486728552513E-2</v>
      </c>
      <c r="BA12" s="42">
        <f>IRR(E10:BA10,0)</f>
        <v>7.9883604366579597E-2</v>
      </c>
      <c r="BB12" s="42">
        <f>IRR(E10:BB10,0)</f>
        <v>8.0049320665156687E-2</v>
      </c>
      <c r="BC12" s="42">
        <f>IRR(E10:BC10,0)</f>
        <v>8.0201036340926013E-2</v>
      </c>
      <c r="BD12" s="42">
        <f>IRR(E10:BD10,0)</f>
        <v>8.0340012714395836E-2</v>
      </c>
      <c r="BE12" s="42">
        <f>IRR(E10:BE10,0)</f>
        <v>8.0467387151901715E-2</v>
      </c>
      <c r="BF12" s="42">
        <f>IRR(E10:BF10,0)</f>
        <v>8.0584186592315143E-2</v>
      </c>
      <c r="BG12" s="42">
        <f>IRR(E10:BG10,0)</f>
        <v>8.0691339423144104E-2</v>
      </c>
      <c r="BH12" s="42">
        <f>IRR(E10:BH10,0)</f>
        <v>8.0789685930336086E-2</v>
      </c>
      <c r="BI12" s="42">
        <f>IRR(E10:BI10,0)</f>
        <v>8.0879987512495921E-2</v>
      </c>
      <c r="BJ12" s="42">
        <f>IRR(E10:BJ10,0)</f>
        <v>8.0962934822089938E-2</v>
      </c>
      <c r="BK12" s="42">
        <f>IRR(E10:BK10,0)</f>
        <v>8.1039154972630589E-2</v>
      </c>
      <c r="BL12" s="42">
        <f>IRR(E10:BL10,0)</f>
        <v>8.1109217930966482E-2</v>
      </c>
      <c r="BM12" s="42">
        <f>IRR(E10:BM10,0)</f>
        <v>8.1173642197051921E-2</v>
      </c>
      <c r="BN12" s="42"/>
      <c r="BO12" s="42"/>
      <c r="BP12" s="42"/>
      <c r="BQ12" s="42"/>
      <c r="BR12" s="42"/>
      <c r="BS12" s="42"/>
    </row>
    <row r="13" spans="1:71" s="23" customFormat="1" x14ac:dyDescent="0.35">
      <c r="A13" s="129"/>
      <c r="B13" s="23" t="s">
        <v>95</v>
      </c>
      <c r="C13" s="103">
        <f>SUM(E13:BM13)</f>
        <v>4114664.9999999995</v>
      </c>
      <c r="F13" s="23">
        <f>NPV(Scenarios!$Q$33, $E$10:F10)</f>
        <v>-42003</v>
      </c>
      <c r="G13" s="23">
        <f>NPV(Scenarios!$Q$33, $E$10:G10)</f>
        <v>-38254.5</v>
      </c>
      <c r="H13" s="23">
        <f>NPV(Scenarios!$Q$33, $E$10:H10)</f>
        <v>-34506</v>
      </c>
      <c r="I13" s="23">
        <f>NPV(Scenarios!$Q$33, $E$10:I10)</f>
        <v>-30757.5</v>
      </c>
      <c r="J13" s="23">
        <f>NPV(Scenarios!$Q$33, $E$10:J10)</f>
        <v>-27009</v>
      </c>
      <c r="K13" s="23">
        <f>NPV(Scenarios!$Q$33, $E$10:K10)</f>
        <v>-23260.5</v>
      </c>
      <c r="L13" s="23">
        <f>NPV(Scenarios!$Q$33, $E$10:L10)</f>
        <v>-19512</v>
      </c>
      <c r="M13" s="23">
        <f>NPV(Scenarios!$Q$33, $E$10:M10)</f>
        <v>-15763.5</v>
      </c>
      <c r="N13" s="23">
        <f>NPV(Scenarios!$Q$33, $E$10:N10)</f>
        <v>-12015</v>
      </c>
      <c r="O13" s="23">
        <f>NPV(Scenarios!$Q$33, $E$10:O10)</f>
        <v>-8266.5</v>
      </c>
      <c r="P13" s="23">
        <f>NPV(Scenarios!$Q$33, $E$10:P10)</f>
        <v>-4518</v>
      </c>
      <c r="Q13" s="23">
        <f>NPV(Scenarios!$Q$33, $E$10:Q10)</f>
        <v>-769.50000000000045</v>
      </c>
      <c r="R13" s="23">
        <f>NPV(Scenarios!$Q$33, $E$10:R10)</f>
        <v>2978.9999999999991</v>
      </c>
      <c r="S13" s="23">
        <f>NPV(Scenarios!$Q$33, $E$10:S10)</f>
        <v>6727.4999999999982</v>
      </c>
      <c r="T13" s="23">
        <f>NPV(Scenarios!$Q$33, $E$10:T10)</f>
        <v>10475.999999999998</v>
      </c>
      <c r="U13" s="23">
        <f>NPV(Scenarios!$Q$33, $E$10:U10)</f>
        <v>14224.499999999998</v>
      </c>
      <c r="V13" s="23">
        <f>NPV(Scenarios!$Q$33, $E$10:V10)</f>
        <v>17972.999999999996</v>
      </c>
      <c r="W13" s="23">
        <f>NPV(Scenarios!$Q$33, $E$10:W10)</f>
        <v>21721.499999999996</v>
      </c>
      <c r="X13" s="23">
        <f>NPV(Scenarios!$Q$33, $E$10:X10)</f>
        <v>25469.999999999996</v>
      </c>
      <c r="Y13" s="23">
        <f>NPV(Scenarios!$Q$33, $E$10:Y10)</f>
        <v>29218.499999999996</v>
      </c>
      <c r="Z13" s="23">
        <f>NPV(Scenarios!$Q$33, $E$10:Z10)</f>
        <v>32966.999999999993</v>
      </c>
      <c r="AA13" s="23">
        <f>NPV(Scenarios!$Q$33, $E$10:AA10)</f>
        <v>36715.499999999993</v>
      </c>
      <c r="AB13" s="23">
        <f>NPV(Scenarios!$Q$33, $E$10:AB10)</f>
        <v>40463.999999999993</v>
      </c>
      <c r="AC13" s="23">
        <f>NPV(Scenarios!$Q$33, $E$10:AC10)</f>
        <v>44212.499999999993</v>
      </c>
      <c r="AD13" s="23">
        <f>NPV(Scenarios!$Q$33, $E$10:AD10)</f>
        <v>47960.999999999993</v>
      </c>
      <c r="AE13" s="23">
        <f>NPV(Scenarios!$Q$33, $E$10:AE10)</f>
        <v>51709.499999999993</v>
      </c>
      <c r="AF13" s="23">
        <f>NPV(Scenarios!$Q$33, $E$10:AF10)</f>
        <v>55457.999999999993</v>
      </c>
      <c r="AG13" s="23">
        <f>NPV(Scenarios!$Q$33, $E$10:AG10)</f>
        <v>59206.499999999993</v>
      </c>
      <c r="AH13" s="23">
        <f>NPV(Scenarios!$Q$33, $E$10:AH10)</f>
        <v>62954.999999999993</v>
      </c>
      <c r="AI13" s="23">
        <f>NPV(Scenarios!$Q$33, $E$10:AI10)</f>
        <v>66703.499999999985</v>
      </c>
      <c r="AJ13" s="23">
        <f>NPV(Scenarios!$Q$33, $E$10:AJ10)</f>
        <v>70451.999999999985</v>
      </c>
      <c r="AK13" s="23">
        <f>NPV(Scenarios!$Q$33, $E$10:AK10)</f>
        <v>74200.499999999985</v>
      </c>
      <c r="AL13" s="23">
        <f>NPV(Scenarios!$Q$33, $E$10:AL10)</f>
        <v>77948.999999999985</v>
      </c>
      <c r="AM13" s="23">
        <f>NPV(Scenarios!$Q$33, $E$10:AM10)</f>
        <v>81697.499999999985</v>
      </c>
      <c r="AN13" s="23">
        <f>NPV(Scenarios!$Q$33, $E$10:AN10)</f>
        <v>85445.999999999985</v>
      </c>
      <c r="AO13" s="23">
        <f>NPV(Scenarios!$Q$33, $E$10:AO10)</f>
        <v>89194.499999999985</v>
      </c>
      <c r="AP13" s="23">
        <f>NPV(Scenarios!$Q$33, $E$10:AP10)</f>
        <v>92942.999999999985</v>
      </c>
      <c r="AQ13" s="23">
        <f>NPV(Scenarios!$Q$33, $E$10:AQ10)</f>
        <v>96691.499999999985</v>
      </c>
      <c r="AR13" s="23">
        <f>NPV(Scenarios!$Q$33, $E$10:AR10)</f>
        <v>100439.99999999999</v>
      </c>
      <c r="AS13" s="23">
        <f>NPV(Scenarios!$Q$33, $E$10:AS10)</f>
        <v>104188.49999999999</v>
      </c>
      <c r="AT13" s="23">
        <f>NPV(Scenarios!$Q$33, $E$10:AT10)</f>
        <v>107936.99999999999</v>
      </c>
      <c r="AU13" s="23">
        <f>NPV(Scenarios!$Q$33, $E$10:AU10)</f>
        <v>111685.49999999999</v>
      </c>
      <c r="AV13" s="23">
        <f>NPV(Scenarios!$Q$33, $E$10:AV10)</f>
        <v>115433.99999999999</v>
      </c>
      <c r="AW13" s="23">
        <f>NPV(Scenarios!$Q$33, $E$10:AW10)</f>
        <v>119182.49999999999</v>
      </c>
      <c r="AX13" s="23">
        <f>NPV(Scenarios!$Q$33, $E$10:AX10)</f>
        <v>122930.99999999999</v>
      </c>
      <c r="AY13" s="23">
        <f>NPV(Scenarios!$Q$33, $E$10:AY10)</f>
        <v>126679.49999999999</v>
      </c>
      <c r="AZ13" s="23">
        <f>NPV(Scenarios!$Q$33, $E$10:AZ10)</f>
        <v>130427.99999999999</v>
      </c>
      <c r="BA13" s="23">
        <f>NPV(Scenarios!$Q$33, $E$10:BA10)</f>
        <v>134176.49999999997</v>
      </c>
      <c r="BB13" s="23">
        <f>NPV(Scenarios!$Q$33, $E$10:BB10)</f>
        <v>137924.99999999997</v>
      </c>
      <c r="BC13" s="23">
        <f>NPV(Scenarios!$Q$33, $E$10:BC10)</f>
        <v>141673.49999999997</v>
      </c>
      <c r="BD13" s="23">
        <f>NPV(Scenarios!$Q$33, $E$10:BD10)</f>
        <v>145421.99999999997</v>
      </c>
      <c r="BE13" s="23">
        <f>NPV(Scenarios!$Q$33, $E$10:BE10)</f>
        <v>149170.49999999997</v>
      </c>
      <c r="BF13" s="23">
        <f>NPV(Scenarios!$Q$33, $E$10:BF10)</f>
        <v>152918.99999999997</v>
      </c>
      <c r="BG13" s="23">
        <f>NPV(Scenarios!$Q$33, $E$10:BG10)</f>
        <v>156667.49999999997</v>
      </c>
      <c r="BH13" s="23">
        <f>NPV(Scenarios!$Q$33, $E$10:BH10)</f>
        <v>160415.99999999997</v>
      </c>
      <c r="BI13" s="23">
        <f>NPV(Scenarios!$Q$33, $E$10:BI10)</f>
        <v>164164.49999999997</v>
      </c>
      <c r="BJ13" s="23">
        <f>NPV(Scenarios!$Q$33, $E$10:BJ10)</f>
        <v>167912.99999999997</v>
      </c>
      <c r="BK13" s="23">
        <f>NPV(Scenarios!$Q$33, $E$10:BK10)</f>
        <v>171661.49999999997</v>
      </c>
      <c r="BL13" s="23">
        <f>NPV(Scenarios!$Q$33, $E$10:BL10)</f>
        <v>175409.99999999997</v>
      </c>
      <c r="BM13" s="23">
        <f>NPV(Scenarios!$Q$33, $E$10:BM10)</f>
        <v>179158.49999999997</v>
      </c>
    </row>
    <row r="14" spans="1:71" s="22" customFormat="1" x14ac:dyDescent="0.35">
      <c r="C14" s="105"/>
    </row>
    <row r="15" spans="1:71" s="28" customFormat="1" x14ac:dyDescent="0.35">
      <c r="A15" s="4"/>
      <c r="B15" s="29" t="s">
        <v>98</v>
      </c>
      <c r="C15" s="106"/>
      <c r="D15" s="30"/>
      <c r="E15" s="30"/>
      <c r="F15" s="30"/>
      <c r="G15" s="30"/>
      <c r="H15" s="30"/>
      <c r="I15" s="30"/>
    </row>
    <row r="16" spans="1:71" x14ac:dyDescent="0.35">
      <c r="B16" s="4" t="s">
        <v>18</v>
      </c>
      <c r="C16" s="107">
        <f>SUM(E16:BM16)</f>
        <v>10431</v>
      </c>
      <c r="D16" s="113"/>
      <c r="E16" s="113">
        <f>HLOOKUP($F$5, Scenarios!$G$7:$U$27, MATCH($B$16, Scenarios!$C$7:$C$28, FALSE), FALSE)</f>
        <v>171</v>
      </c>
      <c r="F16" s="113">
        <f>HLOOKUP($F$5, Scenarios!$G$7:$U$27, MATCH($B$16, Scenarios!$C$7:$C$28, FALSE), FALSE)</f>
        <v>171</v>
      </c>
      <c r="G16" s="113">
        <f>HLOOKUP($F$5, Scenarios!$G$7:$U$27, MATCH($B$16, Scenarios!$C$7:$C$28, FALSE), FALSE)</f>
        <v>171</v>
      </c>
      <c r="H16" s="113">
        <f>HLOOKUP($F$5, Scenarios!$G$7:$U$27, MATCH($B$16, Scenarios!$C$7:$C$28, FALSE), FALSE)</f>
        <v>171</v>
      </c>
      <c r="I16" s="113">
        <f>HLOOKUP($F$5, Scenarios!$G$7:$U$27, MATCH($B$16, Scenarios!$C$7:$C$28, FALSE), FALSE)</f>
        <v>171</v>
      </c>
      <c r="J16" s="113">
        <f>HLOOKUP($F$5, Scenarios!$G$7:$U$27, MATCH($B$16, Scenarios!$C$7:$C$28, FALSE), FALSE)</f>
        <v>171</v>
      </c>
      <c r="K16" s="113">
        <f>HLOOKUP($F$5, Scenarios!$G$7:$U$27, MATCH($B$16, Scenarios!$C$7:$C$28, FALSE), FALSE)</f>
        <v>171</v>
      </c>
      <c r="L16" s="113">
        <f>HLOOKUP($F$5, Scenarios!$G$7:$U$27, MATCH($B$16, Scenarios!$C$7:$C$28, FALSE), FALSE)</f>
        <v>171</v>
      </c>
      <c r="M16" s="113">
        <f>HLOOKUP($F$5, Scenarios!$G$7:$U$27, MATCH($B$16, Scenarios!$C$7:$C$28, FALSE), FALSE)</f>
        <v>171</v>
      </c>
      <c r="N16" s="113">
        <f>HLOOKUP($F$5, Scenarios!$G$7:$U$27, MATCH($B$16, Scenarios!$C$7:$C$28, FALSE), FALSE)</f>
        <v>171</v>
      </c>
      <c r="O16" s="113">
        <f>HLOOKUP($F$5, Scenarios!$G$7:$U$27, MATCH($B$16, Scenarios!$C$7:$C$28, FALSE), FALSE)</f>
        <v>171</v>
      </c>
      <c r="P16" s="113">
        <f>HLOOKUP($F$5, Scenarios!$G$7:$U$27, MATCH($B$16, Scenarios!$C$7:$C$28, FALSE), FALSE)</f>
        <v>171</v>
      </c>
      <c r="Q16" s="113">
        <f>HLOOKUP($F$5, Scenarios!$G$7:$U$27, MATCH($B$16, Scenarios!$C$7:$C$28, FALSE), FALSE)</f>
        <v>171</v>
      </c>
      <c r="R16" s="113">
        <f>HLOOKUP($F$5, Scenarios!$G$7:$U$27, MATCH($B$16, Scenarios!$C$7:$C$28, FALSE), FALSE)</f>
        <v>171</v>
      </c>
      <c r="S16" s="113">
        <f>HLOOKUP($F$5, Scenarios!$G$7:$U$27, MATCH($B$16, Scenarios!$C$7:$C$28, FALSE), FALSE)</f>
        <v>171</v>
      </c>
      <c r="T16" s="113">
        <f>HLOOKUP($F$5, Scenarios!$G$7:$U$27, MATCH($B$16, Scenarios!$C$7:$C$28, FALSE), FALSE)</f>
        <v>171</v>
      </c>
      <c r="U16" s="113">
        <f>HLOOKUP($F$5, Scenarios!$G$7:$U$27, MATCH($B$16, Scenarios!$C$7:$C$28, FALSE), FALSE)</f>
        <v>171</v>
      </c>
      <c r="V16" s="113">
        <f>HLOOKUP($F$5, Scenarios!$G$7:$U$27, MATCH($B$16, Scenarios!$C$7:$C$28, FALSE), FALSE)</f>
        <v>171</v>
      </c>
      <c r="W16" s="113">
        <f>HLOOKUP($F$5, Scenarios!$G$7:$U$27, MATCH($B$16, Scenarios!$C$7:$C$28, FALSE), FALSE)</f>
        <v>171</v>
      </c>
      <c r="X16" s="113">
        <f>HLOOKUP($F$5, Scenarios!$G$7:$U$27, MATCH($B$16, Scenarios!$C$7:$C$28, FALSE), FALSE)</f>
        <v>171</v>
      </c>
      <c r="Y16" s="113">
        <f>HLOOKUP($F$5, Scenarios!$G$7:$U$27, MATCH($B$16, Scenarios!$C$7:$C$28, FALSE), FALSE)</f>
        <v>171</v>
      </c>
      <c r="Z16" s="113">
        <f>HLOOKUP($F$5, Scenarios!$G$7:$U$27, MATCH($B$16, Scenarios!$C$7:$C$28, FALSE), FALSE)</f>
        <v>171</v>
      </c>
      <c r="AA16" s="113">
        <f>HLOOKUP($F$5, Scenarios!$G$7:$U$27, MATCH($B$16, Scenarios!$C$7:$C$28, FALSE), FALSE)</f>
        <v>171</v>
      </c>
      <c r="AB16" s="113">
        <f>HLOOKUP($F$5, Scenarios!$G$7:$U$27, MATCH($B$16, Scenarios!$C$7:$C$28, FALSE), FALSE)</f>
        <v>171</v>
      </c>
      <c r="AC16" s="113">
        <f>HLOOKUP($F$5, Scenarios!$G$7:$U$27, MATCH($B$16, Scenarios!$C$7:$C$28, FALSE), FALSE)</f>
        <v>171</v>
      </c>
      <c r="AD16" s="113">
        <f>HLOOKUP($F$5, Scenarios!$G$7:$U$27, MATCH($B$16, Scenarios!$C$7:$C$28, FALSE), FALSE)</f>
        <v>171</v>
      </c>
      <c r="AE16" s="113">
        <f>HLOOKUP($F$5, Scenarios!$G$7:$U$27, MATCH($B$16, Scenarios!$C$7:$C$28, FALSE), FALSE)</f>
        <v>171</v>
      </c>
      <c r="AF16" s="113">
        <f>HLOOKUP($F$5, Scenarios!$G$7:$U$27, MATCH($B$16, Scenarios!$C$7:$C$28, FALSE), FALSE)</f>
        <v>171</v>
      </c>
      <c r="AG16" s="113">
        <f>HLOOKUP($F$5, Scenarios!$G$7:$U$27, MATCH($B$16, Scenarios!$C$7:$C$28, FALSE), FALSE)</f>
        <v>171</v>
      </c>
      <c r="AH16" s="113">
        <f>HLOOKUP($F$5, Scenarios!$G$7:$U$27, MATCH($B$16, Scenarios!$C$7:$C$28, FALSE), FALSE)</f>
        <v>171</v>
      </c>
      <c r="AI16" s="113">
        <f>HLOOKUP($F$5, Scenarios!$G$7:$U$27, MATCH($B$16, Scenarios!$C$7:$C$28, FALSE), FALSE)</f>
        <v>171</v>
      </c>
      <c r="AJ16" s="113">
        <f>HLOOKUP($F$5, Scenarios!$G$7:$U$27, MATCH($B$16, Scenarios!$C$7:$C$28, FALSE), FALSE)</f>
        <v>171</v>
      </c>
      <c r="AK16" s="113">
        <f>HLOOKUP($F$5, Scenarios!$G$7:$U$27, MATCH($B$16, Scenarios!$C$7:$C$28, FALSE), FALSE)</f>
        <v>171</v>
      </c>
      <c r="AL16" s="113">
        <f>HLOOKUP($F$5, Scenarios!$G$7:$U$27, MATCH($B$16, Scenarios!$C$7:$C$28, FALSE), FALSE)</f>
        <v>171</v>
      </c>
      <c r="AM16" s="113">
        <f>HLOOKUP($F$5, Scenarios!$G$7:$U$27, MATCH($B$16, Scenarios!$C$7:$C$28, FALSE), FALSE)</f>
        <v>171</v>
      </c>
      <c r="AN16" s="113">
        <f>HLOOKUP($F$5, Scenarios!$G$7:$U$27, MATCH($B$16, Scenarios!$C$7:$C$28, FALSE), FALSE)</f>
        <v>171</v>
      </c>
      <c r="AO16" s="113">
        <f>HLOOKUP($F$5, Scenarios!$G$7:$U$27, MATCH($B$16, Scenarios!$C$7:$C$28, FALSE), FALSE)</f>
        <v>171</v>
      </c>
      <c r="AP16" s="113">
        <f>HLOOKUP($F$5, Scenarios!$G$7:$U$27, MATCH($B$16, Scenarios!$C$7:$C$28, FALSE), FALSE)</f>
        <v>171</v>
      </c>
      <c r="AQ16" s="113">
        <f>HLOOKUP($F$5, Scenarios!$G$7:$U$27, MATCH($B$16, Scenarios!$C$7:$C$28, FALSE), FALSE)</f>
        <v>171</v>
      </c>
      <c r="AR16" s="113">
        <f>HLOOKUP($F$5, Scenarios!$G$7:$U$27, MATCH($B$16, Scenarios!$C$7:$C$28, FALSE), FALSE)</f>
        <v>171</v>
      </c>
      <c r="AS16" s="113">
        <f>HLOOKUP($F$5, Scenarios!$G$7:$U$27, MATCH($B$16, Scenarios!$C$7:$C$28, FALSE), FALSE)</f>
        <v>171</v>
      </c>
      <c r="AT16" s="113">
        <f>HLOOKUP($F$5, Scenarios!$G$7:$U$27, MATCH($B$16, Scenarios!$C$7:$C$28, FALSE), FALSE)</f>
        <v>171</v>
      </c>
      <c r="AU16" s="113">
        <f>HLOOKUP($F$5, Scenarios!$G$7:$U$27, MATCH($B$16, Scenarios!$C$7:$C$28, FALSE), FALSE)</f>
        <v>171</v>
      </c>
      <c r="AV16" s="113">
        <f>HLOOKUP($F$5, Scenarios!$G$7:$U$27, MATCH($B$16, Scenarios!$C$7:$C$28, FALSE), FALSE)</f>
        <v>171</v>
      </c>
      <c r="AW16" s="113">
        <f>HLOOKUP($F$5, Scenarios!$G$7:$U$27, MATCH($B$16, Scenarios!$C$7:$C$28, FALSE), FALSE)</f>
        <v>171</v>
      </c>
      <c r="AX16" s="113">
        <f>HLOOKUP($F$5, Scenarios!$G$7:$U$27, MATCH($B$16, Scenarios!$C$7:$C$28, FALSE), FALSE)</f>
        <v>171</v>
      </c>
      <c r="AY16" s="113">
        <f>HLOOKUP($F$5, Scenarios!$G$7:$U$27, MATCH($B$16, Scenarios!$C$7:$C$28, FALSE), FALSE)</f>
        <v>171</v>
      </c>
      <c r="AZ16" s="113">
        <f>HLOOKUP($F$5, Scenarios!$G$7:$U$27, MATCH($B$16, Scenarios!$C$7:$C$28, FALSE), FALSE)</f>
        <v>171</v>
      </c>
      <c r="BA16" s="113">
        <f>HLOOKUP($F$5, Scenarios!$G$7:$U$27, MATCH($B$16, Scenarios!$C$7:$C$28, FALSE), FALSE)</f>
        <v>171</v>
      </c>
      <c r="BB16" s="113">
        <f>HLOOKUP($F$5, Scenarios!$G$7:$U$27, MATCH($B$16, Scenarios!$C$7:$C$28, FALSE), FALSE)</f>
        <v>171</v>
      </c>
      <c r="BC16" s="113">
        <f>HLOOKUP($F$5, Scenarios!$G$7:$U$27, MATCH($B$16, Scenarios!$C$7:$C$28, FALSE), FALSE)</f>
        <v>171</v>
      </c>
      <c r="BD16" s="113">
        <f>HLOOKUP($F$5, Scenarios!$G$7:$U$27, MATCH($B$16, Scenarios!$C$7:$C$28, FALSE), FALSE)</f>
        <v>171</v>
      </c>
      <c r="BE16" s="113">
        <f>HLOOKUP($F$5, Scenarios!$G$7:$U$27, MATCH($B$16, Scenarios!$C$7:$C$28, FALSE), FALSE)</f>
        <v>171</v>
      </c>
      <c r="BF16" s="113">
        <f>HLOOKUP($F$5, Scenarios!$G$7:$U$27, MATCH($B$16, Scenarios!$C$7:$C$28, FALSE), FALSE)</f>
        <v>171</v>
      </c>
      <c r="BG16" s="113">
        <f>HLOOKUP($F$5, Scenarios!$G$7:$U$27, MATCH($B$16, Scenarios!$C$7:$C$28, FALSE), FALSE)</f>
        <v>171</v>
      </c>
      <c r="BH16" s="113">
        <f>HLOOKUP($F$5, Scenarios!$G$7:$U$27, MATCH($B$16, Scenarios!$C$7:$C$28, FALSE), FALSE)</f>
        <v>171</v>
      </c>
      <c r="BI16" s="113">
        <f>HLOOKUP($F$5, Scenarios!$G$7:$U$27, MATCH($B$16, Scenarios!$C$7:$C$28, FALSE), FALSE)</f>
        <v>171</v>
      </c>
      <c r="BJ16" s="113">
        <f>HLOOKUP($F$5, Scenarios!$G$7:$U$27, MATCH($B$16, Scenarios!$C$7:$C$28, FALSE), FALSE)</f>
        <v>171</v>
      </c>
      <c r="BK16" s="113">
        <f>HLOOKUP($F$5, Scenarios!$G$7:$U$27, MATCH($B$16, Scenarios!$C$7:$C$28, FALSE), FALSE)</f>
        <v>171</v>
      </c>
      <c r="BL16" s="113">
        <f>HLOOKUP($F$5, Scenarios!$G$7:$U$27, MATCH($B$16, Scenarios!$C$7:$C$28, FALSE), FALSE)</f>
        <v>171</v>
      </c>
      <c r="BM16" s="113">
        <f>HLOOKUP($F$5, Scenarios!$G$7:$U$27, MATCH($B$16, Scenarios!$C$7:$C$28, FALSE), FALSE)</f>
        <v>171</v>
      </c>
    </row>
    <row r="17" spans="1:71" x14ac:dyDescent="0.35">
      <c r="B17" s="4" t="s">
        <v>99</v>
      </c>
      <c r="C17" s="107">
        <f>SUM(E17:BM17)</f>
        <v>2454.0300000000007</v>
      </c>
      <c r="D17" s="5"/>
      <c r="E17" s="5">
        <f>HLOOKUP($F$5, Scenarios!$G$7:$U$27, MATCH($B$17, Scenarios!$C$7:$C$28, FALSE), FALSE)</f>
        <v>40.229999999999997</v>
      </c>
      <c r="F17" s="5">
        <f>HLOOKUP($F$5, Scenarios!$G$7:$U$27, MATCH($B$17, Scenarios!$C$7:$C$28, FALSE), FALSE)</f>
        <v>40.229999999999997</v>
      </c>
      <c r="G17" s="5">
        <f>HLOOKUP($F$5, Scenarios!$G$7:$U$27, MATCH($B$17, Scenarios!$C$7:$C$28, FALSE), FALSE)</f>
        <v>40.229999999999997</v>
      </c>
      <c r="H17" s="5">
        <f>HLOOKUP($F$5, Scenarios!$G$7:$U$27, MATCH($B$17, Scenarios!$C$7:$C$28, FALSE), FALSE)</f>
        <v>40.229999999999997</v>
      </c>
      <c r="I17" s="5">
        <f>HLOOKUP($F$5, Scenarios!$G$7:$U$27, MATCH($B$17, Scenarios!$C$7:$C$28, FALSE), FALSE)</f>
        <v>40.229999999999997</v>
      </c>
      <c r="J17" s="5">
        <f>HLOOKUP($F$5, Scenarios!$G$7:$U$27, MATCH($B$17, Scenarios!$C$7:$C$28, FALSE), FALSE)</f>
        <v>40.229999999999997</v>
      </c>
      <c r="K17" s="5">
        <f>HLOOKUP($F$5, Scenarios!$G$7:$U$27, MATCH($B$17, Scenarios!$C$7:$C$28, FALSE), FALSE)</f>
        <v>40.229999999999997</v>
      </c>
      <c r="L17" s="5">
        <f>HLOOKUP($F$5, Scenarios!$G$7:$U$27, MATCH($B$17, Scenarios!$C$7:$C$28, FALSE), FALSE)</f>
        <v>40.229999999999997</v>
      </c>
      <c r="M17" s="5">
        <f>HLOOKUP($F$5, Scenarios!$G$7:$U$27, MATCH($B$17, Scenarios!$C$7:$C$28, FALSE), FALSE)</f>
        <v>40.229999999999997</v>
      </c>
      <c r="N17" s="5">
        <f>HLOOKUP($F$5, Scenarios!$G$7:$U$27, MATCH($B$17, Scenarios!$C$7:$C$28, FALSE), FALSE)</f>
        <v>40.229999999999997</v>
      </c>
      <c r="O17" s="5">
        <f>HLOOKUP($F$5, Scenarios!$G$7:$U$27, MATCH($B$17, Scenarios!$C$7:$C$28, FALSE), FALSE)</f>
        <v>40.229999999999997</v>
      </c>
      <c r="P17" s="5">
        <f>HLOOKUP($F$5, Scenarios!$G$7:$U$27, MATCH($B$17, Scenarios!$C$7:$C$28, FALSE), FALSE)</f>
        <v>40.229999999999997</v>
      </c>
      <c r="Q17" s="5">
        <f>HLOOKUP($F$5, Scenarios!$G$7:$U$27, MATCH($B$17, Scenarios!$C$7:$C$28, FALSE), FALSE)</f>
        <v>40.229999999999997</v>
      </c>
      <c r="R17" s="5">
        <f>HLOOKUP($F$5, Scenarios!$G$7:$U$27, MATCH($B$17, Scenarios!$C$7:$C$28, FALSE), FALSE)</f>
        <v>40.229999999999997</v>
      </c>
      <c r="S17" s="5">
        <f>HLOOKUP($F$5, Scenarios!$G$7:$U$27, MATCH($B$17, Scenarios!$C$7:$C$28, FALSE), FALSE)</f>
        <v>40.229999999999997</v>
      </c>
      <c r="T17" s="5">
        <f>HLOOKUP($F$5, Scenarios!$G$7:$U$27, MATCH($B$17, Scenarios!$C$7:$C$28, FALSE), FALSE)</f>
        <v>40.229999999999997</v>
      </c>
      <c r="U17" s="5">
        <f>HLOOKUP($F$5, Scenarios!$G$7:$U$27, MATCH($B$17, Scenarios!$C$7:$C$28, FALSE), FALSE)</f>
        <v>40.229999999999997</v>
      </c>
      <c r="V17" s="5">
        <f>HLOOKUP($F$5, Scenarios!$G$7:$U$27, MATCH($B$17, Scenarios!$C$7:$C$28, FALSE), FALSE)</f>
        <v>40.229999999999997</v>
      </c>
      <c r="W17" s="5">
        <f>HLOOKUP($F$5, Scenarios!$G$7:$U$27, MATCH($B$17, Scenarios!$C$7:$C$28, FALSE), FALSE)</f>
        <v>40.229999999999997</v>
      </c>
      <c r="X17" s="5">
        <f>HLOOKUP($F$5, Scenarios!$G$7:$U$27, MATCH($B$17, Scenarios!$C$7:$C$28, FALSE), FALSE)</f>
        <v>40.229999999999997</v>
      </c>
      <c r="Y17" s="5">
        <f>HLOOKUP($F$5, Scenarios!$G$7:$U$27, MATCH($B$17, Scenarios!$C$7:$C$28, FALSE), FALSE)</f>
        <v>40.229999999999997</v>
      </c>
      <c r="Z17" s="5">
        <f>HLOOKUP($F$5, Scenarios!$G$7:$U$27, MATCH($B$17, Scenarios!$C$7:$C$28, FALSE), FALSE)</f>
        <v>40.229999999999997</v>
      </c>
      <c r="AA17" s="5">
        <f>HLOOKUP($F$5, Scenarios!$G$7:$U$27, MATCH($B$17, Scenarios!$C$7:$C$28, FALSE), FALSE)</f>
        <v>40.229999999999997</v>
      </c>
      <c r="AB17" s="5">
        <f>HLOOKUP($F$5, Scenarios!$G$7:$U$27, MATCH($B$17, Scenarios!$C$7:$C$28, FALSE), FALSE)</f>
        <v>40.229999999999997</v>
      </c>
      <c r="AC17" s="5">
        <f>HLOOKUP($F$5, Scenarios!$G$7:$U$27, MATCH($B$17, Scenarios!$C$7:$C$28, FALSE), FALSE)</f>
        <v>40.229999999999997</v>
      </c>
      <c r="AD17" s="5">
        <f>HLOOKUP($F$5, Scenarios!$G$7:$U$27, MATCH($B$17, Scenarios!$C$7:$C$28, FALSE), FALSE)</f>
        <v>40.229999999999997</v>
      </c>
      <c r="AE17" s="5">
        <f>HLOOKUP($F$5, Scenarios!$G$7:$U$27, MATCH($B$17, Scenarios!$C$7:$C$28, FALSE), FALSE)</f>
        <v>40.229999999999997</v>
      </c>
      <c r="AF17" s="5">
        <f>HLOOKUP($F$5, Scenarios!$G$7:$U$27, MATCH($B$17, Scenarios!$C$7:$C$28, FALSE), FALSE)</f>
        <v>40.229999999999997</v>
      </c>
      <c r="AG17" s="5">
        <f>HLOOKUP($F$5, Scenarios!$G$7:$U$27, MATCH($B$17, Scenarios!$C$7:$C$28, FALSE), FALSE)</f>
        <v>40.229999999999997</v>
      </c>
      <c r="AH17" s="5">
        <f>HLOOKUP($F$5, Scenarios!$G$7:$U$27, MATCH($B$17, Scenarios!$C$7:$C$28, FALSE), FALSE)</f>
        <v>40.229999999999997</v>
      </c>
      <c r="AI17" s="5">
        <f>HLOOKUP($F$5, Scenarios!$G$7:$U$27, MATCH($B$17, Scenarios!$C$7:$C$28, FALSE), FALSE)</f>
        <v>40.229999999999997</v>
      </c>
      <c r="AJ17" s="5">
        <f>HLOOKUP($F$5, Scenarios!$G$7:$U$27, MATCH($B$17, Scenarios!$C$7:$C$28, FALSE), FALSE)</f>
        <v>40.229999999999997</v>
      </c>
      <c r="AK17" s="5">
        <f>HLOOKUP($F$5, Scenarios!$G$7:$U$27, MATCH($B$17, Scenarios!$C$7:$C$28, FALSE), FALSE)</f>
        <v>40.229999999999997</v>
      </c>
      <c r="AL17" s="5">
        <f>HLOOKUP($F$5, Scenarios!$G$7:$U$27, MATCH($B$17, Scenarios!$C$7:$C$28, FALSE), FALSE)</f>
        <v>40.229999999999997</v>
      </c>
      <c r="AM17" s="5">
        <f>HLOOKUP($F$5, Scenarios!$G$7:$U$27, MATCH($B$17, Scenarios!$C$7:$C$28, FALSE), FALSE)</f>
        <v>40.229999999999997</v>
      </c>
      <c r="AN17" s="5">
        <f>HLOOKUP($F$5, Scenarios!$G$7:$U$27, MATCH($B$17, Scenarios!$C$7:$C$28, FALSE), FALSE)</f>
        <v>40.229999999999997</v>
      </c>
      <c r="AO17" s="5">
        <f>HLOOKUP($F$5, Scenarios!$G$7:$U$27, MATCH($B$17, Scenarios!$C$7:$C$28, FALSE), FALSE)</f>
        <v>40.229999999999997</v>
      </c>
      <c r="AP17" s="5">
        <f>HLOOKUP($F$5, Scenarios!$G$7:$U$27, MATCH($B$17, Scenarios!$C$7:$C$28, FALSE), FALSE)</f>
        <v>40.229999999999997</v>
      </c>
      <c r="AQ17" s="5">
        <f>HLOOKUP($F$5, Scenarios!$G$7:$U$27, MATCH($B$17, Scenarios!$C$7:$C$28, FALSE), FALSE)</f>
        <v>40.229999999999997</v>
      </c>
      <c r="AR17" s="5">
        <f>HLOOKUP($F$5, Scenarios!$G$7:$U$27, MATCH($B$17, Scenarios!$C$7:$C$28, FALSE), FALSE)</f>
        <v>40.229999999999997</v>
      </c>
      <c r="AS17" s="5">
        <f>HLOOKUP($F$5, Scenarios!$G$7:$U$27, MATCH($B$17, Scenarios!$C$7:$C$28, FALSE), FALSE)</f>
        <v>40.229999999999997</v>
      </c>
      <c r="AT17" s="5">
        <f>HLOOKUP($F$5, Scenarios!$G$7:$U$27, MATCH($B$17, Scenarios!$C$7:$C$28, FALSE), FALSE)</f>
        <v>40.229999999999997</v>
      </c>
      <c r="AU17" s="5">
        <f>HLOOKUP($F$5, Scenarios!$G$7:$U$27, MATCH($B$17, Scenarios!$C$7:$C$28, FALSE), FALSE)</f>
        <v>40.229999999999997</v>
      </c>
      <c r="AV17" s="5">
        <f>HLOOKUP($F$5, Scenarios!$G$7:$U$27, MATCH($B$17, Scenarios!$C$7:$C$28, FALSE), FALSE)</f>
        <v>40.229999999999997</v>
      </c>
      <c r="AW17" s="5">
        <f>HLOOKUP($F$5, Scenarios!$G$7:$U$27, MATCH($B$17, Scenarios!$C$7:$C$28, FALSE), FALSE)</f>
        <v>40.229999999999997</v>
      </c>
      <c r="AX17" s="5">
        <f>HLOOKUP($F$5, Scenarios!$G$7:$U$27, MATCH($B$17, Scenarios!$C$7:$C$28, FALSE), FALSE)</f>
        <v>40.229999999999997</v>
      </c>
      <c r="AY17" s="5">
        <f>HLOOKUP($F$5, Scenarios!$G$7:$U$27, MATCH($B$17, Scenarios!$C$7:$C$28, FALSE), FALSE)</f>
        <v>40.229999999999997</v>
      </c>
      <c r="AZ17" s="5">
        <f>HLOOKUP($F$5, Scenarios!$G$7:$U$27, MATCH($B$17, Scenarios!$C$7:$C$28, FALSE), FALSE)</f>
        <v>40.229999999999997</v>
      </c>
      <c r="BA17" s="5">
        <f>HLOOKUP($F$5, Scenarios!$G$7:$U$27, MATCH($B$17, Scenarios!$C$7:$C$28, FALSE), FALSE)</f>
        <v>40.229999999999997</v>
      </c>
      <c r="BB17" s="5">
        <f>HLOOKUP($F$5, Scenarios!$G$7:$U$27, MATCH($B$17, Scenarios!$C$7:$C$28, FALSE), FALSE)</f>
        <v>40.229999999999997</v>
      </c>
      <c r="BC17" s="5">
        <f>HLOOKUP($F$5, Scenarios!$G$7:$U$27, MATCH($B$17, Scenarios!$C$7:$C$28, FALSE), FALSE)</f>
        <v>40.229999999999997</v>
      </c>
      <c r="BD17" s="5">
        <f>HLOOKUP($F$5, Scenarios!$G$7:$U$27, MATCH($B$17, Scenarios!$C$7:$C$28, FALSE), FALSE)</f>
        <v>40.229999999999997</v>
      </c>
      <c r="BE17" s="5">
        <f>HLOOKUP($F$5, Scenarios!$G$7:$U$27, MATCH($B$17, Scenarios!$C$7:$C$28, FALSE), FALSE)</f>
        <v>40.229999999999997</v>
      </c>
      <c r="BF17" s="5">
        <f>HLOOKUP($F$5, Scenarios!$G$7:$U$27, MATCH($B$17, Scenarios!$C$7:$C$28, FALSE), FALSE)</f>
        <v>40.229999999999997</v>
      </c>
      <c r="BG17" s="5">
        <f>HLOOKUP($F$5, Scenarios!$G$7:$U$27, MATCH($B$17, Scenarios!$C$7:$C$28, FALSE), FALSE)</f>
        <v>40.229999999999997</v>
      </c>
      <c r="BH17" s="5">
        <f>HLOOKUP($F$5, Scenarios!$G$7:$U$27, MATCH($B$17, Scenarios!$C$7:$C$28, FALSE), FALSE)</f>
        <v>40.229999999999997</v>
      </c>
      <c r="BI17" s="5">
        <f>HLOOKUP($F$5, Scenarios!$G$7:$U$27, MATCH($B$17, Scenarios!$C$7:$C$28, FALSE), FALSE)</f>
        <v>40.229999999999997</v>
      </c>
      <c r="BJ17" s="5">
        <f>HLOOKUP($F$5, Scenarios!$G$7:$U$27, MATCH($B$17, Scenarios!$C$7:$C$28, FALSE), FALSE)</f>
        <v>40.229999999999997</v>
      </c>
      <c r="BK17" s="5">
        <f>HLOOKUP($F$5, Scenarios!$G$7:$U$27, MATCH($B$17, Scenarios!$C$7:$C$28, FALSE), FALSE)</f>
        <v>40.229999999999997</v>
      </c>
      <c r="BL17" s="5">
        <f>HLOOKUP($F$5, Scenarios!$G$7:$U$27, MATCH($B$17, Scenarios!$C$7:$C$28, FALSE), FALSE)</f>
        <v>40.229999999999997</v>
      </c>
      <c r="BM17" s="5">
        <f>HLOOKUP($F$5, Scenarios!$G$7:$U$27, MATCH($B$17, Scenarios!$C$7:$C$28, FALSE), FALSE)</f>
        <v>40.229999999999997</v>
      </c>
      <c r="BN17" s="5"/>
      <c r="BO17" s="5"/>
      <c r="BP17" s="5"/>
      <c r="BQ17" s="5"/>
      <c r="BR17" s="5"/>
      <c r="BS17" s="5"/>
    </row>
    <row r="18" spans="1:71" x14ac:dyDescent="0.35">
      <c r="B18" s="5"/>
      <c r="C18" s="107"/>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x14ac:dyDescent="0.35">
      <c r="B19" s="121" t="s">
        <v>100</v>
      </c>
      <c r="C19" s="107"/>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18" customFormat="1" x14ac:dyDescent="0.35">
      <c r="A20" s="4"/>
      <c r="B20" s="120" t="s">
        <v>101</v>
      </c>
      <c r="C20" s="122"/>
      <c r="D20" s="123"/>
      <c r="E20" s="124">
        <f>HLOOKUP($F$5, Scenarios!$G$7:U29, MATCH($B$20, Scenarios!$C$7:$C$28, FALSE), FALSE)</f>
        <v>134</v>
      </c>
      <c r="F20" s="124">
        <f>E20*(1+Scenarios!$Q$32)</f>
        <v>134</v>
      </c>
      <c r="G20" s="124">
        <f>F20*(1+Scenarios!$Q$32)</f>
        <v>134</v>
      </c>
      <c r="H20" s="124">
        <f>G20*(1+Scenarios!$Q$32)</f>
        <v>134</v>
      </c>
      <c r="I20" s="124">
        <f>H20*(1+Scenarios!$Q$32)</f>
        <v>134</v>
      </c>
      <c r="J20" s="124">
        <f>I20*(1+Scenarios!$Q$32)</f>
        <v>134</v>
      </c>
      <c r="K20" s="124">
        <f>J20*(1+Scenarios!$Q$32)</f>
        <v>134</v>
      </c>
      <c r="L20" s="124">
        <f>K20*(1+Scenarios!$Q$32)</f>
        <v>134</v>
      </c>
      <c r="M20" s="124">
        <f>L20*(1+Scenarios!$Q$32)</f>
        <v>134</v>
      </c>
      <c r="N20" s="124">
        <f>M20*(1+Scenarios!$Q$32)</f>
        <v>134</v>
      </c>
      <c r="O20" s="124">
        <f>N20*(1+Scenarios!$Q$32)</f>
        <v>134</v>
      </c>
      <c r="P20" s="124">
        <f>O20*(1+Scenarios!$Q$32)</f>
        <v>134</v>
      </c>
      <c r="Q20" s="124">
        <f>P20*(1+Scenarios!$Q$32)</f>
        <v>134</v>
      </c>
      <c r="R20" s="124">
        <f>Q20*(1+Scenarios!$Q$32)</f>
        <v>134</v>
      </c>
      <c r="S20" s="124">
        <f>R20*(1+Scenarios!$Q$32)</f>
        <v>134</v>
      </c>
      <c r="T20" s="124">
        <f>S20*(1+Scenarios!$Q$32)</f>
        <v>134</v>
      </c>
      <c r="U20" s="124">
        <f>T20*(1+Scenarios!$Q$32)</f>
        <v>134</v>
      </c>
      <c r="V20" s="124">
        <f>U20*(1+Scenarios!$Q$32)</f>
        <v>134</v>
      </c>
      <c r="W20" s="124">
        <f>V20*(1+Scenarios!$Q$32)</f>
        <v>134</v>
      </c>
      <c r="X20" s="124">
        <f>W20*(1+Scenarios!$Q$32)</f>
        <v>134</v>
      </c>
      <c r="Y20" s="124">
        <f>X20*(1+Scenarios!$Q$32)</f>
        <v>134</v>
      </c>
      <c r="Z20" s="124">
        <f>Y20*(1+Scenarios!$Q$32)</f>
        <v>134</v>
      </c>
      <c r="AA20" s="124">
        <f>Z20*(1+Scenarios!$Q$32)</f>
        <v>134</v>
      </c>
      <c r="AB20" s="124">
        <f>AA20*(1+Scenarios!$Q$32)</f>
        <v>134</v>
      </c>
      <c r="AC20" s="124">
        <f>AB20*(1+Scenarios!$Q$32)</f>
        <v>134</v>
      </c>
      <c r="AD20" s="124">
        <f>AC20*(1+Scenarios!$Q$32)</f>
        <v>134</v>
      </c>
      <c r="AE20" s="124">
        <f>AD20*(1+Scenarios!$Q$32)</f>
        <v>134</v>
      </c>
      <c r="AF20" s="124">
        <f>AE20*(1+Scenarios!$Q$32)</f>
        <v>134</v>
      </c>
      <c r="AG20" s="124">
        <f>AF20*(1+Scenarios!$Q$32)</f>
        <v>134</v>
      </c>
      <c r="AH20" s="124">
        <f>AG20*(1+Scenarios!$Q$32)</f>
        <v>134</v>
      </c>
      <c r="AI20" s="124">
        <f>AH20*(1+Scenarios!$Q$32)</f>
        <v>134</v>
      </c>
      <c r="AJ20" s="124">
        <f>AI20*(1+Scenarios!$Q$32)</f>
        <v>134</v>
      </c>
      <c r="AK20" s="124">
        <f>AJ20*(1+Scenarios!$Q$32)</f>
        <v>134</v>
      </c>
      <c r="AL20" s="124">
        <f>AK20*(1+Scenarios!$Q$32)</f>
        <v>134</v>
      </c>
      <c r="AM20" s="124">
        <f>AL20*(1+Scenarios!$Q$32)</f>
        <v>134</v>
      </c>
      <c r="AN20" s="124">
        <f>AM20*(1+Scenarios!$Q$32)</f>
        <v>134</v>
      </c>
      <c r="AO20" s="124">
        <f>AN20*(1+Scenarios!$Q$32)</f>
        <v>134</v>
      </c>
      <c r="AP20" s="124">
        <f>AO20*(1+Scenarios!$Q$32)</f>
        <v>134</v>
      </c>
      <c r="AQ20" s="124">
        <f>AP20*(1+Scenarios!$Q$32)</f>
        <v>134</v>
      </c>
      <c r="AR20" s="124">
        <f>AQ20*(1+Scenarios!$Q$32)</f>
        <v>134</v>
      </c>
      <c r="AS20" s="124">
        <f>AR20*(1+Scenarios!$Q$32)</f>
        <v>134</v>
      </c>
      <c r="AT20" s="124">
        <f>AS20*(1+Scenarios!$Q$32)</f>
        <v>134</v>
      </c>
      <c r="AU20" s="124">
        <f>AT20*(1+Scenarios!$Q$32)</f>
        <v>134</v>
      </c>
      <c r="AV20" s="124">
        <f>AU20*(1+Scenarios!$Q$32)</f>
        <v>134</v>
      </c>
      <c r="AW20" s="124">
        <f>AV20*(1+Scenarios!$Q$32)</f>
        <v>134</v>
      </c>
      <c r="AX20" s="124">
        <f>AW20*(1+Scenarios!$Q$32)</f>
        <v>134</v>
      </c>
      <c r="AY20" s="124">
        <f>AX20*(1+Scenarios!$Q$32)</f>
        <v>134</v>
      </c>
      <c r="AZ20" s="124">
        <f>AY20*(1+Scenarios!$Q$32)</f>
        <v>134</v>
      </c>
      <c r="BA20" s="124">
        <f>AZ20*(1+Scenarios!$Q$32)</f>
        <v>134</v>
      </c>
      <c r="BB20" s="124">
        <f>BA20*(1+Scenarios!$Q$32)</f>
        <v>134</v>
      </c>
      <c r="BC20" s="124">
        <f>BB20*(1+Scenarios!$Q$32)</f>
        <v>134</v>
      </c>
      <c r="BD20" s="124">
        <f>BC20*(1+Scenarios!$Q$32)</f>
        <v>134</v>
      </c>
      <c r="BE20" s="124">
        <f>BD20*(1+Scenarios!$Q$32)</f>
        <v>134</v>
      </c>
      <c r="BF20" s="124">
        <f>BE20*(1+Scenarios!$Q$32)</f>
        <v>134</v>
      </c>
      <c r="BG20" s="124">
        <f>BF20*(1+Scenarios!$Q$32)</f>
        <v>134</v>
      </c>
      <c r="BH20" s="124">
        <f>BG20*(1+Scenarios!$Q$32)</f>
        <v>134</v>
      </c>
      <c r="BI20" s="124">
        <f>BH20*(1+Scenarios!$Q$32)</f>
        <v>134</v>
      </c>
      <c r="BJ20" s="124">
        <f>BI20*(1+Scenarios!$Q$32)</f>
        <v>134</v>
      </c>
      <c r="BK20" s="124">
        <f>BJ20*(1+Scenarios!$Q$32)</f>
        <v>134</v>
      </c>
      <c r="BL20" s="124">
        <f>BK20*(1+Scenarios!$Q$32)</f>
        <v>134</v>
      </c>
      <c r="BM20" s="124">
        <f>BL20*(1+Scenarios!$Q$32)</f>
        <v>134</v>
      </c>
      <c r="BN20" s="124"/>
      <c r="BO20" s="124"/>
      <c r="BP20" s="124"/>
      <c r="BQ20" s="124"/>
      <c r="BR20" s="124"/>
      <c r="BS20" s="124"/>
    </row>
    <row r="21" spans="1:71" s="23" customFormat="1" x14ac:dyDescent="0.35">
      <c r="A21" s="129"/>
      <c r="B21" s="47" t="s">
        <v>102</v>
      </c>
      <c r="C21" s="107"/>
      <c r="E21" s="5">
        <f>HLOOKUP($F$5, Scenarios!$G$7:U29, MATCH($B$21, Scenarios!$C$7:$C$28, FALSE), FALSE)</f>
        <v>50</v>
      </c>
      <c r="F21" s="5">
        <f>E21*(1+Scenarios!$Q$32)</f>
        <v>50</v>
      </c>
      <c r="G21" s="5">
        <f>F21*(1+Scenarios!$Q$32)</f>
        <v>50</v>
      </c>
      <c r="H21" s="5">
        <f>G21*(1+Scenarios!$Q$32)</f>
        <v>50</v>
      </c>
      <c r="I21" s="5">
        <f>H21*(1+Scenarios!$Q$32)</f>
        <v>50</v>
      </c>
      <c r="J21" s="5">
        <f>I21*(1+Scenarios!$Q$32)</f>
        <v>50</v>
      </c>
      <c r="K21" s="5">
        <f>J21*(1+Scenarios!$Q$32)</f>
        <v>50</v>
      </c>
      <c r="L21" s="5">
        <f>K21*(1+Scenarios!$Q$32)</f>
        <v>50</v>
      </c>
      <c r="M21" s="5">
        <f>L21*(1+Scenarios!$Q$32)</f>
        <v>50</v>
      </c>
      <c r="N21" s="5">
        <f>M21*(1+Scenarios!$Q$32)</f>
        <v>50</v>
      </c>
      <c r="O21" s="5">
        <f>N21*(1+Scenarios!$Q$32)</f>
        <v>50</v>
      </c>
      <c r="P21" s="5">
        <f>O21*(1+Scenarios!$Q$32)</f>
        <v>50</v>
      </c>
      <c r="Q21" s="5">
        <f>P21*(1+Scenarios!$Q$32)</f>
        <v>50</v>
      </c>
      <c r="R21" s="5">
        <f>Q21*(1+Scenarios!$Q$32)</f>
        <v>50</v>
      </c>
      <c r="S21" s="5">
        <f>R21*(1+Scenarios!$Q$32)</f>
        <v>50</v>
      </c>
      <c r="T21" s="5">
        <f>S21*(1+Scenarios!$Q$32)</f>
        <v>50</v>
      </c>
      <c r="U21" s="5">
        <f>T21*(1+Scenarios!$Q$32)</f>
        <v>50</v>
      </c>
      <c r="V21" s="5">
        <f>U21*(1+Scenarios!$Q$32)</f>
        <v>50</v>
      </c>
      <c r="W21" s="5">
        <f>V21*(1+Scenarios!$Q$32)</f>
        <v>50</v>
      </c>
      <c r="X21" s="5">
        <f>W21*(1+Scenarios!$Q$32)</f>
        <v>50</v>
      </c>
      <c r="Y21" s="5">
        <f>X21*(1+Scenarios!$Q$32)</f>
        <v>50</v>
      </c>
      <c r="Z21" s="5">
        <f>Y21*(1+Scenarios!$Q$32)</f>
        <v>50</v>
      </c>
      <c r="AA21" s="5">
        <f>Z21*(1+Scenarios!$Q$32)</f>
        <v>50</v>
      </c>
      <c r="AB21" s="5">
        <f>AA21*(1+Scenarios!$Q$32)</f>
        <v>50</v>
      </c>
      <c r="AC21" s="5">
        <f>AB21*(1+Scenarios!$Q$32)</f>
        <v>50</v>
      </c>
      <c r="AD21" s="5">
        <f>AC21*(1+Scenarios!$Q$32)</f>
        <v>50</v>
      </c>
      <c r="AE21" s="5">
        <f>AD21*(1+Scenarios!$Q$32)</f>
        <v>50</v>
      </c>
      <c r="AF21" s="5">
        <f>AE21*(1+Scenarios!$Q$32)</f>
        <v>50</v>
      </c>
      <c r="AG21" s="5">
        <f>AF21*(1+Scenarios!$Q$32)</f>
        <v>50</v>
      </c>
      <c r="AH21" s="5">
        <f>AG21*(1+Scenarios!$Q$32)</f>
        <v>50</v>
      </c>
      <c r="AI21" s="5">
        <f>AH21*(1+Scenarios!$Q$32)</f>
        <v>50</v>
      </c>
      <c r="AJ21" s="5">
        <f>AI21*(1+Scenarios!$Q$32)</f>
        <v>50</v>
      </c>
      <c r="AK21" s="5">
        <f>AJ21*(1+Scenarios!$Q$32)</f>
        <v>50</v>
      </c>
      <c r="AL21" s="5">
        <f>AK21*(1+Scenarios!$Q$32)</f>
        <v>50</v>
      </c>
      <c r="AM21" s="5">
        <f>AL21*(1+Scenarios!$Q$32)</f>
        <v>50</v>
      </c>
      <c r="AN21" s="5">
        <f>AM21*(1+Scenarios!$Q$32)</f>
        <v>50</v>
      </c>
      <c r="AO21" s="5">
        <f>AN21*(1+Scenarios!$Q$32)</f>
        <v>50</v>
      </c>
      <c r="AP21" s="5">
        <f>AO21*(1+Scenarios!$Q$32)</f>
        <v>50</v>
      </c>
      <c r="AQ21" s="5">
        <f>AP21*(1+Scenarios!$Q$32)</f>
        <v>50</v>
      </c>
      <c r="AR21" s="5">
        <f>AQ21*(1+Scenarios!$Q$32)</f>
        <v>50</v>
      </c>
      <c r="AS21" s="5">
        <f>AR21*(1+Scenarios!$Q$32)</f>
        <v>50</v>
      </c>
      <c r="AT21" s="5">
        <f>AS21*(1+Scenarios!$Q$32)</f>
        <v>50</v>
      </c>
      <c r="AU21" s="5">
        <f>AT21*(1+Scenarios!$Q$32)</f>
        <v>50</v>
      </c>
      <c r="AV21" s="5">
        <f>AU21*(1+Scenarios!$Q$32)</f>
        <v>50</v>
      </c>
      <c r="AW21" s="5">
        <f>AV21*(1+Scenarios!$Q$32)</f>
        <v>50</v>
      </c>
      <c r="AX21" s="5">
        <f>AW21*(1+Scenarios!$Q$32)</f>
        <v>50</v>
      </c>
      <c r="AY21" s="5">
        <f>AX21*(1+Scenarios!$Q$32)</f>
        <v>50</v>
      </c>
      <c r="AZ21" s="5">
        <f>AY21*(1+Scenarios!$Q$32)</f>
        <v>50</v>
      </c>
      <c r="BA21" s="5">
        <f>AZ21*(1+Scenarios!$Q$32)</f>
        <v>50</v>
      </c>
      <c r="BB21" s="5">
        <f>BA21*(1+Scenarios!$Q$32)</f>
        <v>50</v>
      </c>
      <c r="BC21" s="5">
        <f>BB21*(1+Scenarios!$Q$32)</f>
        <v>50</v>
      </c>
      <c r="BD21" s="5">
        <f>BC21*(1+Scenarios!$Q$32)</f>
        <v>50</v>
      </c>
      <c r="BE21" s="5">
        <f>BD21*(1+Scenarios!$Q$32)</f>
        <v>50</v>
      </c>
      <c r="BF21" s="5">
        <f>BE21*(1+Scenarios!$Q$32)</f>
        <v>50</v>
      </c>
      <c r="BG21" s="5">
        <f>BF21*(1+Scenarios!$Q$32)</f>
        <v>50</v>
      </c>
      <c r="BH21" s="5">
        <f>BG21*(1+Scenarios!$Q$32)</f>
        <v>50</v>
      </c>
      <c r="BI21" s="5">
        <f>BH21*(1+Scenarios!$Q$32)</f>
        <v>50</v>
      </c>
      <c r="BJ21" s="5">
        <f>BI21*(1+Scenarios!$Q$32)</f>
        <v>50</v>
      </c>
      <c r="BK21" s="5">
        <f>BJ21*(1+Scenarios!$Q$32)</f>
        <v>50</v>
      </c>
      <c r="BL21" s="5">
        <f>BK21*(1+Scenarios!$Q$32)</f>
        <v>50</v>
      </c>
      <c r="BM21" s="5">
        <f>BL21*(1+Scenarios!$Q$32)</f>
        <v>50</v>
      </c>
      <c r="BN21" s="5"/>
      <c r="BO21" s="5"/>
      <c r="BP21" s="5"/>
      <c r="BQ21" s="5"/>
      <c r="BR21" s="5"/>
      <c r="BS21" s="5"/>
    </row>
    <row r="22" spans="1:71" s="23" customFormat="1" x14ac:dyDescent="0.35">
      <c r="A22" s="129"/>
      <c r="B22" s="47" t="s">
        <v>103</v>
      </c>
      <c r="C22" s="107"/>
      <c r="E22" s="5">
        <f>HLOOKUP($F$5, Scenarios!$G$7:U29, MATCH($B$22, Scenarios!$C$7:$C$28, FALSE), FALSE)</f>
        <v>80</v>
      </c>
      <c r="F22" s="5">
        <f>HLOOKUP($F$5, Scenarios!$G$7:$AD$29, MATCH($B$22, Scenarios!$C$7:$C$28, FALSE), FALSE)</f>
        <v>80</v>
      </c>
      <c r="G22" s="5">
        <f>HLOOKUP($F$5, Scenarios!$G$7:$AD$29, MATCH($B$22, Scenarios!$C$7:$C$28, FALSE), FALSE)</f>
        <v>80</v>
      </c>
      <c r="H22" s="5">
        <f>HLOOKUP($F$5, Scenarios!$G$7:$AD$29, MATCH($B$22, Scenarios!$C$7:$C$28, FALSE), FALSE)</f>
        <v>80</v>
      </c>
      <c r="I22" s="5">
        <f>HLOOKUP($F$5, Scenarios!$G$7:$AD$29, MATCH($B$22, Scenarios!$C$7:$C$28, FALSE), FALSE)</f>
        <v>80</v>
      </c>
      <c r="J22" s="5">
        <f>HLOOKUP($F$5, Scenarios!$G$7:$AD$29, MATCH($B$22, Scenarios!$C$7:$C$28, FALSE), FALSE)</f>
        <v>80</v>
      </c>
      <c r="K22" s="5">
        <f>HLOOKUP($F$5, Scenarios!$G$7:$AD$29, MATCH($B$22, Scenarios!$C$7:$C$28, FALSE), FALSE)</f>
        <v>80</v>
      </c>
      <c r="L22" s="5">
        <f>HLOOKUP($F$5, Scenarios!$G$7:$AD$29, MATCH($B$22, Scenarios!$C$7:$C$28, FALSE), FALSE)</f>
        <v>80</v>
      </c>
      <c r="M22" s="5">
        <f>HLOOKUP($F$5, Scenarios!$G$7:U29, MATCH($B$22, Scenarios!$C$7:$C$28, FALSE), FALSE)</f>
        <v>80</v>
      </c>
      <c r="N22" s="5">
        <f>HLOOKUP($F$5, Scenarios!$G$7:U29, MATCH($B$22, Scenarios!$C$7:$C$28, FALSE), FALSE)</f>
        <v>80</v>
      </c>
      <c r="O22" s="5">
        <f>HLOOKUP($F$5, Scenarios!$G$7:V29, MATCH($B$22, Scenarios!$C$7:$C$28, FALSE), FALSE)</f>
        <v>80</v>
      </c>
      <c r="P22" s="5">
        <f>HLOOKUP($F$5, Scenarios!$G$7:W29, MATCH($B$22, Scenarios!$C$7:$C$28, FALSE), FALSE)</f>
        <v>80</v>
      </c>
      <c r="Q22" s="5">
        <f>HLOOKUP($F$5, Scenarios!$G$7:X29, MATCH($B$22, Scenarios!$C$7:$C$28, FALSE), FALSE)</f>
        <v>80</v>
      </c>
      <c r="R22" s="5">
        <f>HLOOKUP($F$5, Scenarios!$G$7:Y29, MATCH($B$22, Scenarios!$C$7:$C$28, FALSE), FALSE)</f>
        <v>80</v>
      </c>
      <c r="S22" s="5">
        <f>HLOOKUP($F$5, Scenarios!$G$7:Z29, MATCH($B$22, Scenarios!$C$7:$C$28, FALSE), FALSE)</f>
        <v>80</v>
      </c>
      <c r="T22" s="5">
        <f>HLOOKUP($F$5, Scenarios!$G$7:AA29, MATCH($B$22, Scenarios!$C$7:$C$28, FALSE), FALSE)</f>
        <v>80</v>
      </c>
      <c r="U22" s="5">
        <f>HLOOKUP($F$5, Scenarios!$G$7:AB29, MATCH($B$22, Scenarios!$C$7:$C$28, FALSE), FALSE)</f>
        <v>80</v>
      </c>
      <c r="V22" s="5">
        <f>HLOOKUP($F$5, Scenarios!$G$7:AC29, MATCH($B$22, Scenarios!$C$7:$C$28, FALSE), FALSE)</f>
        <v>80</v>
      </c>
      <c r="W22" s="5">
        <f>HLOOKUP($F$5, Scenarios!$G$7:AD29, MATCH($B$22, Scenarios!$C$7:$C$28, FALSE), FALSE)</f>
        <v>80</v>
      </c>
      <c r="X22" s="5">
        <f>HLOOKUP($F$5, Scenarios!$G$7:AE29, MATCH($B$22, Scenarios!$C$7:$C$28, FALSE), FALSE)</f>
        <v>80</v>
      </c>
      <c r="Y22" s="5">
        <f>HLOOKUP($F$5, Scenarios!$G$7:AF29, MATCH($B$22, Scenarios!$C$7:$C$28, FALSE), FALSE)</f>
        <v>80</v>
      </c>
      <c r="Z22" s="5">
        <f>HLOOKUP($F$5, Scenarios!$G$7:AG29, MATCH($B$22, Scenarios!$C$7:$C$28, FALSE), FALSE)</f>
        <v>80</v>
      </c>
      <c r="AA22" s="5">
        <f>HLOOKUP($F$5, Scenarios!$G$7:AH29, MATCH($B$22, Scenarios!$C$7:$C$28, FALSE), FALSE)</f>
        <v>80</v>
      </c>
      <c r="AB22" s="5">
        <f>HLOOKUP($F$5, Scenarios!$G$7:AI29, MATCH($B$22, Scenarios!$C$7:$C$28, FALSE), FALSE)</f>
        <v>80</v>
      </c>
      <c r="AC22" s="5">
        <f>HLOOKUP($F$5, Scenarios!$G$7:AJ29, MATCH($B$22, Scenarios!$C$7:$C$28, FALSE), FALSE)</f>
        <v>80</v>
      </c>
      <c r="AD22" s="5">
        <f>HLOOKUP($F$5, Scenarios!$G$7:AK29, MATCH($B$22, Scenarios!$C$7:$C$28, FALSE), FALSE)</f>
        <v>80</v>
      </c>
      <c r="AE22" s="5">
        <f>HLOOKUP($F$5, Scenarios!$G$7:AL29, MATCH($B$22, Scenarios!$C$7:$C$28, FALSE), FALSE)</f>
        <v>80</v>
      </c>
      <c r="AF22" s="5">
        <f>HLOOKUP($F$5, Scenarios!$G$7:AM29, MATCH($B$22, Scenarios!$C$7:$C$28, FALSE), FALSE)</f>
        <v>80</v>
      </c>
      <c r="AG22" s="5">
        <f>HLOOKUP($F$5, Scenarios!$G$7:AN29, MATCH($B$22, Scenarios!$C$7:$C$28, FALSE), FALSE)</f>
        <v>80</v>
      </c>
      <c r="AH22" s="5">
        <f>HLOOKUP($F$5, Scenarios!$G$7:AO29, MATCH($B$22, Scenarios!$C$7:$C$28, FALSE), FALSE)</f>
        <v>80</v>
      </c>
      <c r="AI22" s="5">
        <f>HLOOKUP($F$5, Scenarios!$G$7:AP29, MATCH($B$22, Scenarios!$C$7:$C$28, FALSE), FALSE)</f>
        <v>80</v>
      </c>
      <c r="AJ22" s="5">
        <f>HLOOKUP($F$5, Scenarios!$G$7:AQ29, MATCH($B$22, Scenarios!$C$7:$C$28, FALSE), FALSE)</f>
        <v>80</v>
      </c>
      <c r="AK22" s="5">
        <f>HLOOKUP($F$5, Scenarios!$G$7:AR29, MATCH($B$22, Scenarios!$C$7:$C$28, FALSE), FALSE)</f>
        <v>80</v>
      </c>
      <c r="AL22" s="5">
        <f>HLOOKUP($F$5, Scenarios!$G$7:AS29, MATCH($B$22, Scenarios!$C$7:$C$28, FALSE), FALSE)</f>
        <v>80</v>
      </c>
      <c r="AM22" s="5">
        <f>HLOOKUP($F$5, Scenarios!$G$7:AT29, MATCH($B$22, Scenarios!$C$7:$C$28, FALSE), FALSE)</f>
        <v>80</v>
      </c>
      <c r="AN22" s="5">
        <f>HLOOKUP($F$5, Scenarios!$G$7:AU29, MATCH($B$22, Scenarios!$C$7:$C$28, FALSE), FALSE)</f>
        <v>80</v>
      </c>
      <c r="AO22" s="5">
        <f>HLOOKUP($F$5, Scenarios!$G$7:AV29, MATCH($B$22, Scenarios!$C$7:$C$28, FALSE), FALSE)</f>
        <v>80</v>
      </c>
      <c r="AP22" s="5">
        <f>HLOOKUP($F$5, Scenarios!$G$7:AW29, MATCH($B$22, Scenarios!$C$7:$C$28, FALSE), FALSE)</f>
        <v>80</v>
      </c>
      <c r="AQ22" s="5">
        <f>HLOOKUP($F$5, Scenarios!$G$7:AX29, MATCH($B$22, Scenarios!$C$7:$C$28, FALSE), FALSE)</f>
        <v>80</v>
      </c>
      <c r="AR22" s="5">
        <f>HLOOKUP($F$5, Scenarios!$G$7:AY29, MATCH($B$22, Scenarios!$C$7:$C$28, FALSE), FALSE)</f>
        <v>80</v>
      </c>
      <c r="AS22" s="5">
        <f>HLOOKUP($F$5, Scenarios!$G$7:AZ29, MATCH($B$22, Scenarios!$C$7:$C$28, FALSE), FALSE)</f>
        <v>80</v>
      </c>
      <c r="AT22" s="5">
        <f>HLOOKUP($F$5, Scenarios!$G$7:BA29, MATCH($B$22, Scenarios!$C$7:$C$28, FALSE), FALSE)</f>
        <v>80</v>
      </c>
      <c r="AU22" s="5">
        <f>HLOOKUP($F$5, Scenarios!$G$7:BB29, MATCH($B$22, Scenarios!$C$7:$C$28, FALSE), FALSE)</f>
        <v>80</v>
      </c>
      <c r="AV22" s="5">
        <f>HLOOKUP($F$5, Scenarios!$G$7:BC29, MATCH($B$22, Scenarios!$C$7:$C$28, FALSE), FALSE)</f>
        <v>80</v>
      </c>
      <c r="AW22" s="5">
        <f>HLOOKUP($F$5, Scenarios!$G$7:BD29, MATCH($B$22, Scenarios!$C$7:$C$28, FALSE), FALSE)</f>
        <v>80</v>
      </c>
      <c r="AX22" s="5">
        <f>HLOOKUP($F$5, Scenarios!$G$7:BE29, MATCH($B$22, Scenarios!$C$7:$C$28, FALSE), FALSE)</f>
        <v>80</v>
      </c>
      <c r="AY22" s="5">
        <f>HLOOKUP($F$5, Scenarios!$G$7:BF29, MATCH($B$22, Scenarios!$C$7:$C$28, FALSE), FALSE)</f>
        <v>80</v>
      </c>
      <c r="AZ22" s="5">
        <f>HLOOKUP($F$5, Scenarios!$G$7:BG29, MATCH($B$22, Scenarios!$C$7:$C$28, FALSE), FALSE)</f>
        <v>80</v>
      </c>
      <c r="BA22" s="5">
        <f>HLOOKUP($F$5, Scenarios!$G$7:BH29, MATCH($B$22, Scenarios!$C$7:$C$28, FALSE), FALSE)</f>
        <v>80</v>
      </c>
      <c r="BB22" s="5">
        <f>HLOOKUP($F$5, Scenarios!$G$7:BI29, MATCH($B$22, Scenarios!$C$7:$C$28, FALSE), FALSE)</f>
        <v>80</v>
      </c>
      <c r="BC22" s="5">
        <f>HLOOKUP($F$5, Scenarios!$G$7:BJ29, MATCH($B$22, Scenarios!$C$7:$C$28, FALSE), FALSE)</f>
        <v>80</v>
      </c>
      <c r="BD22" s="5">
        <f>HLOOKUP($F$5, Scenarios!$G$7:BK29, MATCH($B$22, Scenarios!$C$7:$C$28, FALSE), FALSE)</f>
        <v>80</v>
      </c>
      <c r="BE22" s="5">
        <f>HLOOKUP($F$5, Scenarios!$G$7:BL29, MATCH($B$22, Scenarios!$C$7:$C$28, FALSE), FALSE)</f>
        <v>80</v>
      </c>
      <c r="BF22" s="5">
        <f>HLOOKUP($F$5, Scenarios!$G$7:BM29, MATCH($B$22, Scenarios!$C$7:$C$28, FALSE), FALSE)</f>
        <v>80</v>
      </c>
      <c r="BG22" s="5">
        <f>HLOOKUP($F$5, Scenarios!$G$7:BN29, MATCH($B$22, Scenarios!$C$7:$C$28, FALSE), FALSE)</f>
        <v>80</v>
      </c>
      <c r="BH22" s="5">
        <f>HLOOKUP($F$5, Scenarios!$G$7:BO29, MATCH($B$22, Scenarios!$C$7:$C$28, FALSE), FALSE)</f>
        <v>80</v>
      </c>
      <c r="BI22" s="5">
        <f>HLOOKUP($F$5, Scenarios!$G$7:BP29, MATCH($B$22, Scenarios!$C$7:$C$28, FALSE), FALSE)</f>
        <v>80</v>
      </c>
      <c r="BJ22" s="5">
        <f>HLOOKUP($F$5, Scenarios!$G$7:BQ29, MATCH($B$22, Scenarios!$C$7:$C$28, FALSE), FALSE)</f>
        <v>80</v>
      </c>
      <c r="BK22" s="5">
        <f>HLOOKUP($F$5, Scenarios!$G$7:BR29, MATCH($B$22, Scenarios!$C$7:$C$28, FALSE), FALSE)</f>
        <v>80</v>
      </c>
      <c r="BL22" s="5">
        <f>HLOOKUP($F$5, Scenarios!$G$7:BS29, MATCH($B$22, Scenarios!$C$7:$C$28, FALSE), FALSE)</f>
        <v>80</v>
      </c>
      <c r="BM22" s="5">
        <f>HLOOKUP($F$5, Scenarios!$G$7:BT29, MATCH($B$22, Scenarios!$C$7:$C$28, FALSE), FALSE)</f>
        <v>80</v>
      </c>
      <c r="BN22" s="5"/>
      <c r="BO22" s="5"/>
      <c r="BP22" s="5"/>
      <c r="BQ22" s="5"/>
      <c r="BR22" s="5"/>
      <c r="BS22" s="5"/>
    </row>
    <row r="23" spans="1:71" x14ac:dyDescent="0.35">
      <c r="B23" s="41" t="s">
        <v>104</v>
      </c>
      <c r="C23" s="107"/>
      <c r="D23" s="5"/>
      <c r="E23" s="5">
        <f>HLOOKUP($F$5, Scenarios!$G$7:U30, MATCH($B$23, Scenarios!$C$7:$C$28, FALSE), FALSE)</f>
        <v>100</v>
      </c>
      <c r="F23" s="5">
        <f>HLOOKUP($F$5, Scenarios!$G$7:$AD$30, MATCH($B$23, Scenarios!$C$7:$C$28, FALSE), FALSE)</f>
        <v>100</v>
      </c>
      <c r="G23" s="5">
        <f>HLOOKUP($F$5, Scenarios!$G$7:$AD$30, MATCH($B$23, Scenarios!$C$7:$C$28, FALSE), FALSE)</f>
        <v>100</v>
      </c>
      <c r="H23" s="5">
        <f>HLOOKUP($F$5, Scenarios!$G$7:$AD$30, MATCH($B$23, Scenarios!$C$7:$C$28, FALSE), FALSE)</f>
        <v>100</v>
      </c>
      <c r="I23" s="5">
        <f>HLOOKUP($F$5, Scenarios!$G$7:$AD$30, MATCH($B$23, Scenarios!$C$7:$C$28, FALSE), FALSE)</f>
        <v>100</v>
      </c>
      <c r="J23" s="5">
        <f>HLOOKUP($F$5, Scenarios!$G$7:$AD$30, MATCH($B$23, Scenarios!$C$7:$C$28, FALSE), FALSE)</f>
        <v>100</v>
      </c>
      <c r="K23" s="5">
        <f>HLOOKUP($F$5, Scenarios!$G$7:$AD$30, MATCH($B$23, Scenarios!$C$7:$C$28, FALSE), FALSE)</f>
        <v>100</v>
      </c>
      <c r="L23" s="5">
        <f>HLOOKUP($F$5, Scenarios!$G$7:$AD$30, MATCH($B$23, Scenarios!$C$7:$C$28, FALSE), FALSE)</f>
        <v>100</v>
      </c>
      <c r="M23" s="5">
        <f>HLOOKUP($F$5, Scenarios!$G$7:$AD$30, MATCH($B$23, Scenarios!$C$7:$C$28, FALSE), FALSE)</f>
        <v>100</v>
      </c>
      <c r="N23" s="5">
        <f>HLOOKUP($F$5, Scenarios!$G$7:$AD$30, MATCH($B$23, Scenarios!$C$7:$C$28, FALSE), FALSE)</f>
        <v>100</v>
      </c>
      <c r="O23" s="5">
        <f>HLOOKUP($F$5, Scenarios!$G$7:$AD$30, MATCH($B$23, Scenarios!$C$7:$C$28, FALSE), FALSE)</f>
        <v>100</v>
      </c>
      <c r="P23" s="5">
        <f>HLOOKUP($F$5, Scenarios!$G$7:$AD$30, MATCH($B$23, Scenarios!$C$7:$C$28, FALSE), FALSE)</f>
        <v>100</v>
      </c>
      <c r="Q23" s="5">
        <f>HLOOKUP($F$5, Scenarios!$G$7:$AD$30, MATCH($B$23, Scenarios!$C$7:$C$28, FALSE), FALSE)</f>
        <v>100</v>
      </c>
      <c r="R23" s="5">
        <f>HLOOKUP($F$5, Scenarios!$G$7:Y30, MATCH($B$23, Scenarios!$C$7:$C$28, FALSE), FALSE)</f>
        <v>100</v>
      </c>
      <c r="S23" s="5">
        <f>HLOOKUP($F$5, Scenarios!$G$7:Z30, MATCH($B$23, Scenarios!$C$7:$C$28, FALSE), FALSE)</f>
        <v>100</v>
      </c>
      <c r="T23" s="5">
        <f>HLOOKUP($F$5, Scenarios!$G$7:AA30, MATCH($B$23, Scenarios!$C$7:$C$28, FALSE), FALSE)</f>
        <v>100</v>
      </c>
      <c r="U23" s="5">
        <f>HLOOKUP($F$5, Scenarios!$G$7:AB30, MATCH($B$23, Scenarios!$C$7:$C$28, FALSE), FALSE)</f>
        <v>100</v>
      </c>
      <c r="V23" s="5">
        <f>HLOOKUP($F$5, Scenarios!$G$7:AC30, MATCH($B$23, Scenarios!$C$7:$C$28, FALSE), FALSE)</f>
        <v>100</v>
      </c>
      <c r="W23" s="5">
        <f>HLOOKUP($F$5, Scenarios!$G$7:AD30, MATCH($B$23, Scenarios!$C$7:$C$28, FALSE), FALSE)</f>
        <v>100</v>
      </c>
      <c r="X23" s="5">
        <f>HLOOKUP($F$5, Scenarios!$G$7:AE30, MATCH($B$23, Scenarios!$C$7:$C$28, FALSE), FALSE)</f>
        <v>100</v>
      </c>
      <c r="Y23" s="5">
        <f>HLOOKUP($F$5, Scenarios!$G$7:AF30, MATCH($B$23, Scenarios!$C$7:$C$28, FALSE), FALSE)</f>
        <v>100</v>
      </c>
      <c r="Z23" s="5">
        <f>HLOOKUP($F$5, Scenarios!$G$7:AG30, MATCH($B$23, Scenarios!$C$7:$C$28, FALSE), FALSE)</f>
        <v>100</v>
      </c>
      <c r="AA23" s="5">
        <f>HLOOKUP($F$5, Scenarios!$G$7:AH30, MATCH($B$23, Scenarios!$C$7:$C$28, FALSE), FALSE)</f>
        <v>100</v>
      </c>
      <c r="AB23" s="5">
        <f>HLOOKUP($F$5, Scenarios!$G$7:AI30, MATCH($B$23, Scenarios!$C$7:$C$28, FALSE), FALSE)</f>
        <v>100</v>
      </c>
      <c r="AC23" s="5">
        <f>HLOOKUP($F$5, Scenarios!$G$7:AJ30, MATCH($B$23, Scenarios!$C$7:$C$28, FALSE), FALSE)</f>
        <v>100</v>
      </c>
      <c r="AD23" s="5">
        <f>HLOOKUP($F$5, Scenarios!$G$7:AK30, MATCH($B$23, Scenarios!$C$7:$C$28, FALSE), FALSE)</f>
        <v>100</v>
      </c>
      <c r="AE23" s="5">
        <f>HLOOKUP($F$5, Scenarios!$G$7:AL30, MATCH($B$23, Scenarios!$C$7:$C$28, FALSE), FALSE)</f>
        <v>100</v>
      </c>
      <c r="AF23" s="5">
        <f>HLOOKUP($F$5, Scenarios!$G$7:AM30, MATCH($B$23, Scenarios!$C$7:$C$28, FALSE), FALSE)</f>
        <v>100</v>
      </c>
      <c r="AG23" s="5">
        <f>HLOOKUP($F$5, Scenarios!$G$7:AN30, MATCH($B$23, Scenarios!$C$7:$C$28, FALSE), FALSE)</f>
        <v>100</v>
      </c>
      <c r="AH23" s="5">
        <f>HLOOKUP($F$5, Scenarios!$G$7:AO30, MATCH($B$23, Scenarios!$C$7:$C$28, FALSE), FALSE)</f>
        <v>100</v>
      </c>
      <c r="AI23" s="5">
        <f>HLOOKUP($F$5, Scenarios!$G$7:AP30, MATCH($B$23, Scenarios!$C$7:$C$28, FALSE), FALSE)</f>
        <v>100</v>
      </c>
      <c r="AJ23" s="5">
        <f>HLOOKUP($F$5, Scenarios!$G$7:AQ30, MATCH($B$23, Scenarios!$C$7:$C$28, FALSE), FALSE)</f>
        <v>100</v>
      </c>
      <c r="AK23" s="5">
        <f>HLOOKUP($F$5, Scenarios!$G$7:AR30, MATCH($B$23, Scenarios!$C$7:$C$28, FALSE), FALSE)</f>
        <v>100</v>
      </c>
      <c r="AL23" s="5">
        <f>HLOOKUP($F$5, Scenarios!$G$7:AS30, MATCH($B$23, Scenarios!$C$7:$C$28, FALSE), FALSE)</f>
        <v>100</v>
      </c>
      <c r="AM23" s="5">
        <f>HLOOKUP($F$5, Scenarios!$G$7:AT30, MATCH($B$23, Scenarios!$C$7:$C$28, FALSE), FALSE)</f>
        <v>100</v>
      </c>
      <c r="AN23" s="5">
        <f>HLOOKUP($F$5, Scenarios!$G$7:AU30, MATCH($B$23, Scenarios!$C$7:$C$28, FALSE), FALSE)</f>
        <v>100</v>
      </c>
      <c r="AO23" s="5">
        <f>HLOOKUP($F$5, Scenarios!$G$7:AV30, MATCH($B$23, Scenarios!$C$7:$C$28, FALSE), FALSE)</f>
        <v>100</v>
      </c>
      <c r="AP23" s="5">
        <f>HLOOKUP($F$5, Scenarios!$G$7:AW30, MATCH($B$23, Scenarios!$C$7:$C$28, FALSE), FALSE)</f>
        <v>100</v>
      </c>
      <c r="AQ23" s="5">
        <f>HLOOKUP($F$5, Scenarios!$G$7:AX30, MATCH($B$23, Scenarios!$C$7:$C$28, FALSE), FALSE)</f>
        <v>100</v>
      </c>
      <c r="AR23" s="5">
        <f>HLOOKUP($F$5, Scenarios!$G$7:AY30, MATCH($B$23, Scenarios!$C$7:$C$28, FALSE), FALSE)</f>
        <v>100</v>
      </c>
      <c r="AS23" s="5">
        <f>HLOOKUP($F$5, Scenarios!$G$7:AZ30, MATCH($B$23, Scenarios!$C$7:$C$28, FALSE), FALSE)</f>
        <v>100</v>
      </c>
      <c r="AT23" s="5">
        <f>HLOOKUP($F$5, Scenarios!$G$7:BA30, MATCH($B$23, Scenarios!$C$7:$C$28, FALSE), FALSE)</f>
        <v>100</v>
      </c>
      <c r="AU23" s="5">
        <f>HLOOKUP($F$5, Scenarios!$G$7:BB30, MATCH($B$23, Scenarios!$C$7:$C$28, FALSE), FALSE)</f>
        <v>100</v>
      </c>
      <c r="AV23" s="5">
        <f>HLOOKUP($F$5, Scenarios!$G$7:BC30, MATCH($B$23, Scenarios!$C$7:$C$28, FALSE), FALSE)</f>
        <v>100</v>
      </c>
      <c r="AW23" s="5">
        <f>HLOOKUP($F$5, Scenarios!$G$7:BD30, MATCH($B$23, Scenarios!$C$7:$C$28, FALSE), FALSE)</f>
        <v>100</v>
      </c>
      <c r="AX23" s="5">
        <f>HLOOKUP($F$5, Scenarios!$G$7:BE30, MATCH($B$23, Scenarios!$C$7:$C$28, FALSE), FALSE)</f>
        <v>100</v>
      </c>
      <c r="AY23" s="5">
        <f>HLOOKUP($F$5, Scenarios!$G$7:BF30, MATCH($B$23, Scenarios!$C$7:$C$28, FALSE), FALSE)</f>
        <v>100</v>
      </c>
      <c r="AZ23" s="5">
        <f>HLOOKUP($F$5, Scenarios!$G$7:BG30, MATCH($B$23, Scenarios!$C$7:$C$28, FALSE), FALSE)</f>
        <v>100</v>
      </c>
      <c r="BA23" s="5">
        <f>HLOOKUP($F$5, Scenarios!$G$7:BH30, MATCH($B$23, Scenarios!$C$7:$C$28, FALSE), FALSE)</f>
        <v>100</v>
      </c>
      <c r="BB23" s="5">
        <f>HLOOKUP($F$5, Scenarios!$G$7:BI30, MATCH($B$23, Scenarios!$C$7:$C$28, FALSE), FALSE)</f>
        <v>100</v>
      </c>
      <c r="BC23" s="5">
        <f>HLOOKUP($F$5, Scenarios!$G$7:BJ30, MATCH($B$23, Scenarios!$C$7:$C$28, FALSE), FALSE)</f>
        <v>100</v>
      </c>
      <c r="BD23" s="5">
        <f>HLOOKUP($F$5, Scenarios!$G$7:BK30, MATCH($B$23, Scenarios!$C$7:$C$28, FALSE), FALSE)</f>
        <v>100</v>
      </c>
      <c r="BE23" s="5">
        <f>HLOOKUP($F$5, Scenarios!$G$7:BL30, MATCH($B$23, Scenarios!$C$7:$C$28, FALSE), FALSE)</f>
        <v>100</v>
      </c>
      <c r="BF23" s="5">
        <f>HLOOKUP($F$5, Scenarios!$G$7:BM30, MATCH($B$23, Scenarios!$C$7:$C$28, FALSE), FALSE)</f>
        <v>100</v>
      </c>
      <c r="BG23" s="5">
        <f>HLOOKUP($F$5, Scenarios!$G$7:BN30, MATCH($B$23, Scenarios!$C$7:$C$28, FALSE), FALSE)</f>
        <v>100</v>
      </c>
      <c r="BH23" s="5">
        <f>HLOOKUP($F$5, Scenarios!$G$7:BO30, MATCH($B$23, Scenarios!$C$7:$C$28, FALSE), FALSE)</f>
        <v>100</v>
      </c>
      <c r="BI23" s="5">
        <f>HLOOKUP($F$5, Scenarios!$G$7:BP30, MATCH($B$23, Scenarios!$C$7:$C$28, FALSE), FALSE)</f>
        <v>100</v>
      </c>
      <c r="BJ23" s="5">
        <f>HLOOKUP($F$5, Scenarios!$G$7:BQ30, MATCH($B$23, Scenarios!$C$7:$C$28, FALSE), FALSE)</f>
        <v>100</v>
      </c>
      <c r="BK23" s="5">
        <f>HLOOKUP($F$5, Scenarios!$G$7:BR30, MATCH($B$23, Scenarios!$C$7:$C$28, FALSE), FALSE)</f>
        <v>100</v>
      </c>
      <c r="BL23" s="5">
        <f>HLOOKUP($F$5, Scenarios!$G$7:BS30, MATCH($B$23, Scenarios!$C$7:$C$28, FALSE), FALSE)</f>
        <v>100</v>
      </c>
      <c r="BM23" s="5">
        <f>HLOOKUP($F$5, Scenarios!$G$7:BT30, MATCH($B$23, Scenarios!$C$7:$C$28, FALSE), FALSE)</f>
        <v>100</v>
      </c>
    </row>
    <row r="24" spans="1:71" x14ac:dyDescent="0.35">
      <c r="B24" s="41"/>
      <c r="C24" s="107"/>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71" s="28" customFormat="1" x14ac:dyDescent="0.35">
      <c r="A25" s="4"/>
      <c r="B25" s="29" t="s">
        <v>105</v>
      </c>
      <c r="C25" s="108"/>
    </row>
    <row r="26" spans="1:71" s="23" customFormat="1" x14ac:dyDescent="0.35">
      <c r="A26" s="129"/>
      <c r="B26" s="23" t="s">
        <v>106</v>
      </c>
      <c r="C26" s="103">
        <f>SUM(E26:BM26)</f>
        <v>83437.020000000091</v>
      </c>
      <c r="E26" s="23">
        <f>IF(E17&lt;E16,(E20-E23)*E17,IF(AND(E17&gt;E16,(E17-E16)&lt;M4),E16*(E20-E23)+(E17-E16)*(E20-E22),E16*(E20-E23)+M4*(E20-E22)+(E17-E16-M4)*(E20-E21)))</f>
        <v>1367.82</v>
      </c>
      <c r="F26" s="23">
        <f t="shared" ref="F26:BM26" si="7">IF(F17&lt;F16,(F20-F23)*F17,IF(AND(F17&gt;F16,(F17-F16)&lt;N4),F16*(F20-F23)+(F17-F16)*(F20-F22),F16*(F20-F23)+N4*(F20-F22)+(F17-F16-N4)*(F20-F21)))</f>
        <v>1367.82</v>
      </c>
      <c r="G26" s="23">
        <f t="shared" si="7"/>
        <v>1367.82</v>
      </c>
      <c r="H26" s="23">
        <f t="shared" si="7"/>
        <v>1367.82</v>
      </c>
      <c r="I26" s="23">
        <f t="shared" si="7"/>
        <v>1367.82</v>
      </c>
      <c r="J26" s="23">
        <f t="shared" si="7"/>
        <v>1367.82</v>
      </c>
      <c r="K26" s="23">
        <f t="shared" si="7"/>
        <v>1367.82</v>
      </c>
      <c r="L26" s="23">
        <f t="shared" si="7"/>
        <v>1367.82</v>
      </c>
      <c r="M26" s="23">
        <f t="shared" si="7"/>
        <v>1367.82</v>
      </c>
      <c r="N26" s="23">
        <f t="shared" si="7"/>
        <v>1367.82</v>
      </c>
      <c r="O26" s="23">
        <f t="shared" si="7"/>
        <v>1367.82</v>
      </c>
      <c r="P26" s="23">
        <f t="shared" si="7"/>
        <v>1367.82</v>
      </c>
      <c r="Q26" s="23">
        <f t="shared" si="7"/>
        <v>1367.82</v>
      </c>
      <c r="R26" s="23">
        <f t="shared" si="7"/>
        <v>1367.82</v>
      </c>
      <c r="S26" s="23">
        <f t="shared" si="7"/>
        <v>1367.82</v>
      </c>
      <c r="T26" s="23">
        <f t="shared" si="7"/>
        <v>1367.82</v>
      </c>
      <c r="U26" s="23">
        <f t="shared" si="7"/>
        <v>1367.82</v>
      </c>
      <c r="V26" s="23">
        <f t="shared" si="7"/>
        <v>1367.82</v>
      </c>
      <c r="W26" s="23">
        <f t="shared" si="7"/>
        <v>1367.82</v>
      </c>
      <c r="X26" s="23">
        <f t="shared" si="7"/>
        <v>1367.82</v>
      </c>
      <c r="Y26" s="23">
        <f t="shared" si="7"/>
        <v>1367.82</v>
      </c>
      <c r="Z26" s="23">
        <f t="shared" si="7"/>
        <v>1367.82</v>
      </c>
      <c r="AA26" s="23">
        <f t="shared" si="7"/>
        <v>1367.82</v>
      </c>
      <c r="AB26" s="23">
        <f t="shared" si="7"/>
        <v>1367.82</v>
      </c>
      <c r="AC26" s="23">
        <f t="shared" si="7"/>
        <v>1367.82</v>
      </c>
      <c r="AD26" s="23">
        <f t="shared" si="7"/>
        <v>1367.82</v>
      </c>
      <c r="AE26" s="23">
        <f t="shared" si="7"/>
        <v>1367.82</v>
      </c>
      <c r="AF26" s="23">
        <f t="shared" si="7"/>
        <v>1367.82</v>
      </c>
      <c r="AG26" s="23">
        <f t="shared" si="7"/>
        <v>1367.82</v>
      </c>
      <c r="AH26" s="23">
        <f t="shared" si="7"/>
        <v>1367.82</v>
      </c>
      <c r="AI26" s="23">
        <f t="shared" si="7"/>
        <v>1367.82</v>
      </c>
      <c r="AJ26" s="23">
        <f t="shared" si="7"/>
        <v>1367.82</v>
      </c>
      <c r="AK26" s="23">
        <f t="shared" si="7"/>
        <v>1367.82</v>
      </c>
      <c r="AL26" s="23">
        <f t="shared" si="7"/>
        <v>1367.82</v>
      </c>
      <c r="AM26" s="23">
        <f t="shared" si="7"/>
        <v>1367.82</v>
      </c>
      <c r="AN26" s="23">
        <f t="shared" si="7"/>
        <v>1367.82</v>
      </c>
      <c r="AO26" s="23">
        <f t="shared" si="7"/>
        <v>1367.82</v>
      </c>
      <c r="AP26" s="23">
        <f t="shared" si="7"/>
        <v>1367.82</v>
      </c>
      <c r="AQ26" s="23">
        <f t="shared" si="7"/>
        <v>1367.82</v>
      </c>
      <c r="AR26" s="23">
        <f t="shared" si="7"/>
        <v>1367.82</v>
      </c>
      <c r="AS26" s="23">
        <f t="shared" si="7"/>
        <v>1367.82</v>
      </c>
      <c r="AT26" s="23">
        <f t="shared" si="7"/>
        <v>1367.82</v>
      </c>
      <c r="AU26" s="23">
        <f t="shared" si="7"/>
        <v>1367.82</v>
      </c>
      <c r="AV26" s="23">
        <f t="shared" si="7"/>
        <v>1367.82</v>
      </c>
      <c r="AW26" s="23">
        <f t="shared" si="7"/>
        <v>1367.82</v>
      </c>
      <c r="AX26" s="23">
        <f t="shared" si="7"/>
        <v>1367.82</v>
      </c>
      <c r="AY26" s="23">
        <f t="shared" si="7"/>
        <v>1367.82</v>
      </c>
      <c r="AZ26" s="23">
        <f t="shared" si="7"/>
        <v>1367.82</v>
      </c>
      <c r="BA26" s="23">
        <f t="shared" si="7"/>
        <v>1367.82</v>
      </c>
      <c r="BB26" s="23">
        <f t="shared" si="7"/>
        <v>1367.82</v>
      </c>
      <c r="BC26" s="23">
        <f t="shared" si="7"/>
        <v>1367.82</v>
      </c>
      <c r="BD26" s="23">
        <f t="shared" si="7"/>
        <v>1367.82</v>
      </c>
      <c r="BE26" s="23">
        <f t="shared" si="7"/>
        <v>1367.82</v>
      </c>
      <c r="BF26" s="23">
        <f t="shared" si="7"/>
        <v>1367.82</v>
      </c>
      <c r="BG26" s="23">
        <f t="shared" si="7"/>
        <v>1367.82</v>
      </c>
      <c r="BH26" s="23">
        <f t="shared" si="7"/>
        <v>1367.82</v>
      </c>
      <c r="BI26" s="23">
        <f t="shared" si="7"/>
        <v>1367.82</v>
      </c>
      <c r="BJ26" s="23">
        <f t="shared" si="7"/>
        <v>1367.82</v>
      </c>
      <c r="BK26" s="23">
        <f t="shared" si="7"/>
        <v>1367.82</v>
      </c>
      <c r="BL26" s="23">
        <f t="shared" si="7"/>
        <v>1367.82</v>
      </c>
      <c r="BM26" s="23">
        <f t="shared" si="7"/>
        <v>1367.82</v>
      </c>
    </row>
    <row r="27" spans="1:71" s="23" customFormat="1" x14ac:dyDescent="0.35">
      <c r="A27" s="129"/>
      <c r="B27" s="23" t="s">
        <v>107</v>
      </c>
      <c r="C27" s="103">
        <f>SUM(E27:BM27)</f>
        <v>245402.99999999997</v>
      </c>
      <c r="E27" s="23">
        <f>IF(E17&lt;E16,E23*E17,E23*E16)</f>
        <v>4022.9999999999995</v>
      </c>
      <c r="F27" s="23">
        <f t="shared" ref="F27:BM27" si="8">IF(F17&lt;F16,F23*F17,F23*F16)</f>
        <v>4022.9999999999995</v>
      </c>
      <c r="G27" s="23">
        <f t="shared" si="8"/>
        <v>4022.9999999999995</v>
      </c>
      <c r="H27" s="23">
        <f t="shared" si="8"/>
        <v>4022.9999999999995</v>
      </c>
      <c r="I27" s="23">
        <f t="shared" si="8"/>
        <v>4022.9999999999995</v>
      </c>
      <c r="J27" s="23">
        <f t="shared" si="8"/>
        <v>4022.9999999999995</v>
      </c>
      <c r="K27" s="23">
        <f t="shared" si="8"/>
        <v>4022.9999999999995</v>
      </c>
      <c r="L27" s="23">
        <f t="shared" si="8"/>
        <v>4022.9999999999995</v>
      </c>
      <c r="M27" s="23">
        <f t="shared" si="8"/>
        <v>4022.9999999999995</v>
      </c>
      <c r="N27" s="23">
        <f t="shared" si="8"/>
        <v>4022.9999999999995</v>
      </c>
      <c r="O27" s="23">
        <f t="shared" si="8"/>
        <v>4022.9999999999995</v>
      </c>
      <c r="P27" s="23">
        <f t="shared" si="8"/>
        <v>4022.9999999999995</v>
      </c>
      <c r="Q27" s="23">
        <f t="shared" si="8"/>
        <v>4022.9999999999995</v>
      </c>
      <c r="R27" s="23">
        <f t="shared" si="8"/>
        <v>4022.9999999999995</v>
      </c>
      <c r="S27" s="23">
        <f t="shared" si="8"/>
        <v>4022.9999999999995</v>
      </c>
      <c r="T27" s="23">
        <f t="shared" si="8"/>
        <v>4022.9999999999995</v>
      </c>
      <c r="U27" s="23">
        <f t="shared" si="8"/>
        <v>4022.9999999999995</v>
      </c>
      <c r="V27" s="23">
        <f t="shared" si="8"/>
        <v>4022.9999999999995</v>
      </c>
      <c r="W27" s="23">
        <f t="shared" si="8"/>
        <v>4022.9999999999995</v>
      </c>
      <c r="X27" s="23">
        <f t="shared" si="8"/>
        <v>4022.9999999999995</v>
      </c>
      <c r="Y27" s="23">
        <f t="shared" si="8"/>
        <v>4022.9999999999995</v>
      </c>
      <c r="Z27" s="23">
        <f t="shared" si="8"/>
        <v>4022.9999999999995</v>
      </c>
      <c r="AA27" s="23">
        <f t="shared" si="8"/>
        <v>4022.9999999999995</v>
      </c>
      <c r="AB27" s="23">
        <f t="shared" si="8"/>
        <v>4022.9999999999995</v>
      </c>
      <c r="AC27" s="23">
        <f t="shared" si="8"/>
        <v>4022.9999999999995</v>
      </c>
      <c r="AD27" s="23">
        <f t="shared" si="8"/>
        <v>4022.9999999999995</v>
      </c>
      <c r="AE27" s="23">
        <f t="shared" si="8"/>
        <v>4022.9999999999995</v>
      </c>
      <c r="AF27" s="23">
        <f t="shared" si="8"/>
        <v>4022.9999999999995</v>
      </c>
      <c r="AG27" s="23">
        <f t="shared" si="8"/>
        <v>4022.9999999999995</v>
      </c>
      <c r="AH27" s="23">
        <f t="shared" si="8"/>
        <v>4022.9999999999995</v>
      </c>
      <c r="AI27" s="23">
        <f t="shared" si="8"/>
        <v>4022.9999999999995</v>
      </c>
      <c r="AJ27" s="23">
        <f t="shared" si="8"/>
        <v>4022.9999999999995</v>
      </c>
      <c r="AK27" s="23">
        <f t="shared" si="8"/>
        <v>4022.9999999999995</v>
      </c>
      <c r="AL27" s="23">
        <f t="shared" si="8"/>
        <v>4022.9999999999995</v>
      </c>
      <c r="AM27" s="23">
        <f t="shared" si="8"/>
        <v>4022.9999999999995</v>
      </c>
      <c r="AN27" s="23">
        <f t="shared" si="8"/>
        <v>4022.9999999999995</v>
      </c>
      <c r="AO27" s="23">
        <f t="shared" si="8"/>
        <v>4022.9999999999995</v>
      </c>
      <c r="AP27" s="23">
        <f t="shared" si="8"/>
        <v>4022.9999999999995</v>
      </c>
      <c r="AQ27" s="23">
        <f t="shared" si="8"/>
        <v>4022.9999999999995</v>
      </c>
      <c r="AR27" s="23">
        <f t="shared" si="8"/>
        <v>4022.9999999999995</v>
      </c>
      <c r="AS27" s="23">
        <f t="shared" si="8"/>
        <v>4022.9999999999995</v>
      </c>
      <c r="AT27" s="23">
        <f t="shared" si="8"/>
        <v>4022.9999999999995</v>
      </c>
      <c r="AU27" s="23">
        <f t="shared" si="8"/>
        <v>4022.9999999999995</v>
      </c>
      <c r="AV27" s="23">
        <f t="shared" si="8"/>
        <v>4022.9999999999995</v>
      </c>
      <c r="AW27" s="23">
        <f t="shared" si="8"/>
        <v>4022.9999999999995</v>
      </c>
      <c r="AX27" s="23">
        <f t="shared" si="8"/>
        <v>4022.9999999999995</v>
      </c>
      <c r="AY27" s="23">
        <f t="shared" si="8"/>
        <v>4022.9999999999995</v>
      </c>
      <c r="AZ27" s="23">
        <f t="shared" si="8"/>
        <v>4022.9999999999995</v>
      </c>
      <c r="BA27" s="23">
        <f t="shared" si="8"/>
        <v>4022.9999999999995</v>
      </c>
      <c r="BB27" s="23">
        <f t="shared" si="8"/>
        <v>4022.9999999999995</v>
      </c>
      <c r="BC27" s="23">
        <f t="shared" si="8"/>
        <v>4022.9999999999995</v>
      </c>
      <c r="BD27" s="23">
        <f t="shared" si="8"/>
        <v>4022.9999999999995</v>
      </c>
      <c r="BE27" s="23">
        <f t="shared" si="8"/>
        <v>4022.9999999999995</v>
      </c>
      <c r="BF27" s="23">
        <f t="shared" si="8"/>
        <v>4022.9999999999995</v>
      </c>
      <c r="BG27" s="23">
        <f t="shared" si="8"/>
        <v>4022.9999999999995</v>
      </c>
      <c r="BH27" s="23">
        <f t="shared" si="8"/>
        <v>4022.9999999999995</v>
      </c>
      <c r="BI27" s="23">
        <f t="shared" si="8"/>
        <v>4022.9999999999995</v>
      </c>
      <c r="BJ27" s="23">
        <f t="shared" si="8"/>
        <v>4022.9999999999995</v>
      </c>
      <c r="BK27" s="23">
        <f t="shared" si="8"/>
        <v>4022.9999999999995</v>
      </c>
      <c r="BL27" s="23">
        <f t="shared" si="8"/>
        <v>4022.9999999999995</v>
      </c>
      <c r="BM27" s="23">
        <f t="shared" si="8"/>
        <v>4022.9999999999995</v>
      </c>
    </row>
    <row r="28" spans="1:71" s="23" customFormat="1" x14ac:dyDescent="0.35">
      <c r="A28" s="129"/>
      <c r="B28" s="23" t="s">
        <v>108</v>
      </c>
      <c r="C28" s="103">
        <f>SUM(E28:BM28)</f>
        <v>0</v>
      </c>
      <c r="E28" s="23">
        <f>IF(E17&gt;=E16,E22*(E17-E16),0)</f>
        <v>0</v>
      </c>
      <c r="F28" s="23">
        <f t="shared" ref="F28:BM28" si="9">IF(F17&gt;=F16,F22*(F17-F16),0)</f>
        <v>0</v>
      </c>
      <c r="G28" s="23">
        <f t="shared" si="9"/>
        <v>0</v>
      </c>
      <c r="H28" s="23">
        <f t="shared" si="9"/>
        <v>0</v>
      </c>
      <c r="I28" s="23">
        <f t="shared" si="9"/>
        <v>0</v>
      </c>
      <c r="J28" s="23">
        <f t="shared" si="9"/>
        <v>0</v>
      </c>
      <c r="K28" s="23">
        <f t="shared" si="9"/>
        <v>0</v>
      </c>
      <c r="L28" s="23">
        <f t="shared" si="9"/>
        <v>0</v>
      </c>
      <c r="M28" s="23">
        <f t="shared" si="9"/>
        <v>0</v>
      </c>
      <c r="N28" s="23">
        <f t="shared" si="9"/>
        <v>0</v>
      </c>
      <c r="O28" s="23">
        <f t="shared" si="9"/>
        <v>0</v>
      </c>
      <c r="P28" s="23">
        <f t="shared" si="9"/>
        <v>0</v>
      </c>
      <c r="Q28" s="23">
        <f t="shared" si="9"/>
        <v>0</v>
      </c>
      <c r="R28" s="23">
        <f t="shared" si="9"/>
        <v>0</v>
      </c>
      <c r="S28" s="23">
        <f t="shared" si="9"/>
        <v>0</v>
      </c>
      <c r="T28" s="23">
        <f t="shared" si="9"/>
        <v>0</v>
      </c>
      <c r="U28" s="23">
        <f t="shared" si="9"/>
        <v>0</v>
      </c>
      <c r="V28" s="23">
        <f t="shared" si="9"/>
        <v>0</v>
      </c>
      <c r="W28" s="23">
        <f t="shared" si="9"/>
        <v>0</v>
      </c>
      <c r="X28" s="23">
        <f t="shared" si="9"/>
        <v>0</v>
      </c>
      <c r="Y28" s="23">
        <f t="shared" si="9"/>
        <v>0</v>
      </c>
      <c r="Z28" s="23">
        <f t="shared" si="9"/>
        <v>0</v>
      </c>
      <c r="AA28" s="23">
        <f t="shared" si="9"/>
        <v>0</v>
      </c>
      <c r="AB28" s="23">
        <f t="shared" si="9"/>
        <v>0</v>
      </c>
      <c r="AC28" s="23">
        <f t="shared" si="9"/>
        <v>0</v>
      </c>
      <c r="AD28" s="23">
        <f t="shared" si="9"/>
        <v>0</v>
      </c>
      <c r="AE28" s="23">
        <f t="shared" si="9"/>
        <v>0</v>
      </c>
      <c r="AF28" s="23">
        <f t="shared" si="9"/>
        <v>0</v>
      </c>
      <c r="AG28" s="23">
        <f t="shared" si="9"/>
        <v>0</v>
      </c>
      <c r="AH28" s="23">
        <f t="shared" si="9"/>
        <v>0</v>
      </c>
      <c r="AI28" s="23">
        <f t="shared" si="9"/>
        <v>0</v>
      </c>
      <c r="AJ28" s="23">
        <f t="shared" si="9"/>
        <v>0</v>
      </c>
      <c r="AK28" s="23">
        <f t="shared" si="9"/>
        <v>0</v>
      </c>
      <c r="AL28" s="23">
        <f t="shared" si="9"/>
        <v>0</v>
      </c>
      <c r="AM28" s="23">
        <f t="shared" si="9"/>
        <v>0</v>
      </c>
      <c r="AN28" s="23">
        <f t="shared" si="9"/>
        <v>0</v>
      </c>
      <c r="AO28" s="23">
        <f t="shared" si="9"/>
        <v>0</v>
      </c>
      <c r="AP28" s="23">
        <f t="shared" si="9"/>
        <v>0</v>
      </c>
      <c r="AQ28" s="23">
        <f t="shared" si="9"/>
        <v>0</v>
      </c>
      <c r="AR28" s="23">
        <f t="shared" si="9"/>
        <v>0</v>
      </c>
      <c r="AS28" s="23">
        <f t="shared" si="9"/>
        <v>0</v>
      </c>
      <c r="AT28" s="23">
        <f t="shared" si="9"/>
        <v>0</v>
      </c>
      <c r="AU28" s="23">
        <f t="shared" si="9"/>
        <v>0</v>
      </c>
      <c r="AV28" s="23">
        <f t="shared" si="9"/>
        <v>0</v>
      </c>
      <c r="AW28" s="23">
        <f t="shared" si="9"/>
        <v>0</v>
      </c>
      <c r="AX28" s="23">
        <f t="shared" si="9"/>
        <v>0</v>
      </c>
      <c r="AY28" s="23">
        <f t="shared" si="9"/>
        <v>0</v>
      </c>
      <c r="AZ28" s="23">
        <f t="shared" si="9"/>
        <v>0</v>
      </c>
      <c r="BA28" s="23">
        <f t="shared" si="9"/>
        <v>0</v>
      </c>
      <c r="BB28" s="23">
        <f t="shared" si="9"/>
        <v>0</v>
      </c>
      <c r="BC28" s="23">
        <f t="shared" si="9"/>
        <v>0</v>
      </c>
      <c r="BD28" s="23">
        <f t="shared" si="9"/>
        <v>0</v>
      </c>
      <c r="BE28" s="23">
        <f t="shared" si="9"/>
        <v>0</v>
      </c>
      <c r="BF28" s="23">
        <f t="shared" si="9"/>
        <v>0</v>
      </c>
      <c r="BG28" s="23">
        <f t="shared" si="9"/>
        <v>0</v>
      </c>
      <c r="BH28" s="23">
        <f t="shared" si="9"/>
        <v>0</v>
      </c>
      <c r="BI28" s="23">
        <f t="shared" si="9"/>
        <v>0</v>
      </c>
      <c r="BJ28" s="23">
        <f t="shared" si="9"/>
        <v>0</v>
      </c>
      <c r="BK28" s="23">
        <f t="shared" si="9"/>
        <v>0</v>
      </c>
      <c r="BL28" s="23">
        <f t="shared" si="9"/>
        <v>0</v>
      </c>
      <c r="BM28" s="23">
        <f t="shared" si="9"/>
        <v>0</v>
      </c>
    </row>
    <row r="29" spans="1:71" s="23" customFormat="1" x14ac:dyDescent="0.35">
      <c r="A29" s="129"/>
      <c r="B29" s="23" t="s">
        <v>109</v>
      </c>
      <c r="C29" s="103">
        <f>SUM(E29:BM29)</f>
        <v>0</v>
      </c>
      <c r="E29" s="23">
        <f>IF((E17-E16)&gt;$M$4,(E17-E16-$M$4)*E21,0)</f>
        <v>0</v>
      </c>
      <c r="F29" s="23">
        <f t="shared" ref="F29:BM29" si="10">IF((F17-F16)&gt;$M$4,(F17-F16-$M$4)*F21,0)</f>
        <v>0</v>
      </c>
      <c r="G29" s="23">
        <f>IF((G17-G16)&gt;$M$4,(G17-G16-$M$4)*G21,0)</f>
        <v>0</v>
      </c>
      <c r="H29" s="23">
        <f t="shared" si="10"/>
        <v>0</v>
      </c>
      <c r="I29" s="23">
        <f t="shared" si="10"/>
        <v>0</v>
      </c>
      <c r="J29" s="23">
        <f t="shared" si="10"/>
        <v>0</v>
      </c>
      <c r="K29" s="23">
        <f t="shared" si="10"/>
        <v>0</v>
      </c>
      <c r="L29" s="23">
        <f t="shared" si="10"/>
        <v>0</v>
      </c>
      <c r="M29" s="23">
        <f t="shared" si="10"/>
        <v>0</v>
      </c>
      <c r="N29" s="23">
        <f t="shared" si="10"/>
        <v>0</v>
      </c>
      <c r="O29" s="23">
        <f t="shared" si="10"/>
        <v>0</v>
      </c>
      <c r="P29" s="23">
        <f t="shared" si="10"/>
        <v>0</v>
      </c>
      <c r="Q29" s="23">
        <f t="shared" si="10"/>
        <v>0</v>
      </c>
      <c r="R29" s="23">
        <f t="shared" si="10"/>
        <v>0</v>
      </c>
      <c r="S29" s="23">
        <f t="shared" si="10"/>
        <v>0</v>
      </c>
      <c r="T29" s="23">
        <f t="shared" si="10"/>
        <v>0</v>
      </c>
      <c r="U29" s="23">
        <f t="shared" si="10"/>
        <v>0</v>
      </c>
      <c r="V29" s="23">
        <f t="shared" si="10"/>
        <v>0</v>
      </c>
      <c r="W29" s="23">
        <f t="shared" si="10"/>
        <v>0</v>
      </c>
      <c r="X29" s="23">
        <f t="shared" si="10"/>
        <v>0</v>
      </c>
      <c r="Y29" s="23">
        <f t="shared" si="10"/>
        <v>0</v>
      </c>
      <c r="Z29" s="23">
        <f t="shared" si="10"/>
        <v>0</v>
      </c>
      <c r="AA29" s="23">
        <f t="shared" si="10"/>
        <v>0</v>
      </c>
      <c r="AB29" s="23">
        <f t="shared" si="10"/>
        <v>0</v>
      </c>
      <c r="AC29" s="23">
        <f t="shared" si="10"/>
        <v>0</v>
      </c>
      <c r="AD29" s="23">
        <f t="shared" si="10"/>
        <v>0</v>
      </c>
      <c r="AE29" s="23">
        <f t="shared" si="10"/>
        <v>0</v>
      </c>
      <c r="AF29" s="23">
        <f t="shared" si="10"/>
        <v>0</v>
      </c>
      <c r="AG29" s="23">
        <f t="shared" si="10"/>
        <v>0</v>
      </c>
      <c r="AH29" s="23">
        <f t="shared" si="10"/>
        <v>0</v>
      </c>
      <c r="AI29" s="23">
        <f t="shared" si="10"/>
        <v>0</v>
      </c>
      <c r="AJ29" s="23">
        <f t="shared" si="10"/>
        <v>0</v>
      </c>
      <c r="AK29" s="23">
        <f t="shared" si="10"/>
        <v>0</v>
      </c>
      <c r="AL29" s="23">
        <f t="shared" si="10"/>
        <v>0</v>
      </c>
      <c r="AM29" s="23">
        <f t="shared" si="10"/>
        <v>0</v>
      </c>
      <c r="AN29" s="23">
        <f t="shared" si="10"/>
        <v>0</v>
      </c>
      <c r="AO29" s="23">
        <f t="shared" si="10"/>
        <v>0</v>
      </c>
      <c r="AP29" s="23">
        <f t="shared" si="10"/>
        <v>0</v>
      </c>
      <c r="AQ29" s="23">
        <f t="shared" si="10"/>
        <v>0</v>
      </c>
      <c r="AR29" s="23">
        <f t="shared" si="10"/>
        <v>0</v>
      </c>
      <c r="AS29" s="23">
        <f t="shared" si="10"/>
        <v>0</v>
      </c>
      <c r="AT29" s="23">
        <f t="shared" si="10"/>
        <v>0</v>
      </c>
      <c r="AU29" s="23">
        <f t="shared" si="10"/>
        <v>0</v>
      </c>
      <c r="AV29" s="23">
        <f t="shared" si="10"/>
        <v>0</v>
      </c>
      <c r="AW29" s="23">
        <f t="shared" si="10"/>
        <v>0</v>
      </c>
      <c r="AX29" s="23">
        <f t="shared" si="10"/>
        <v>0</v>
      </c>
      <c r="AY29" s="23">
        <f t="shared" si="10"/>
        <v>0</v>
      </c>
      <c r="AZ29" s="23">
        <f t="shared" si="10"/>
        <v>0</v>
      </c>
      <c r="BA29" s="23">
        <f t="shared" si="10"/>
        <v>0</v>
      </c>
      <c r="BB29" s="23">
        <f t="shared" si="10"/>
        <v>0</v>
      </c>
      <c r="BC29" s="23">
        <f t="shared" si="10"/>
        <v>0</v>
      </c>
      <c r="BD29" s="23">
        <f t="shared" si="10"/>
        <v>0</v>
      </c>
      <c r="BE29" s="23">
        <f t="shared" si="10"/>
        <v>0</v>
      </c>
      <c r="BF29" s="23">
        <f t="shared" si="10"/>
        <v>0</v>
      </c>
      <c r="BG29" s="23">
        <f t="shared" si="10"/>
        <v>0</v>
      </c>
      <c r="BH29" s="23">
        <f t="shared" si="10"/>
        <v>0</v>
      </c>
      <c r="BI29" s="23">
        <f t="shared" si="10"/>
        <v>0</v>
      </c>
      <c r="BJ29" s="23">
        <f t="shared" si="10"/>
        <v>0</v>
      </c>
      <c r="BK29" s="23">
        <f t="shared" si="10"/>
        <v>0</v>
      </c>
      <c r="BL29" s="23">
        <f t="shared" si="10"/>
        <v>0</v>
      </c>
      <c r="BM29" s="23">
        <f t="shared" si="10"/>
        <v>0</v>
      </c>
    </row>
    <row r="30" spans="1:71" x14ac:dyDescent="0.35">
      <c r="C30" s="109"/>
    </row>
    <row r="31" spans="1:71" s="23" customFormat="1" x14ac:dyDescent="0.35">
      <c r="A31" s="129"/>
      <c r="B31" s="23" t="s">
        <v>110</v>
      </c>
      <c r="C31" s="103"/>
    </row>
    <row r="32" spans="1:71" s="23" customFormat="1" x14ac:dyDescent="0.35">
      <c r="A32" s="129"/>
      <c r="B32" s="23" t="s">
        <v>25</v>
      </c>
      <c r="C32" s="107">
        <f>SUM(E32:BM32)</f>
        <v>567.17541360000041</v>
      </c>
      <c r="E32" s="10">
        <f>E17*0.23112</f>
        <v>9.2979575999999984</v>
      </c>
      <c r="F32" s="10">
        <f t="shared" ref="F32:BM32" si="11">F17*0.23112</f>
        <v>9.2979575999999984</v>
      </c>
      <c r="G32" s="10">
        <f t="shared" si="11"/>
        <v>9.2979575999999984</v>
      </c>
      <c r="H32" s="10">
        <f t="shared" si="11"/>
        <v>9.2979575999999984</v>
      </c>
      <c r="I32" s="10">
        <f t="shared" si="11"/>
        <v>9.2979575999999984</v>
      </c>
      <c r="J32" s="10">
        <f t="shared" si="11"/>
        <v>9.2979575999999984</v>
      </c>
      <c r="K32" s="10">
        <f t="shared" si="11"/>
        <v>9.2979575999999984</v>
      </c>
      <c r="L32" s="10">
        <f t="shared" si="11"/>
        <v>9.2979575999999984</v>
      </c>
      <c r="M32" s="10">
        <f t="shared" si="11"/>
        <v>9.2979575999999984</v>
      </c>
      <c r="N32" s="10">
        <f t="shared" si="11"/>
        <v>9.2979575999999984</v>
      </c>
      <c r="O32" s="10">
        <f t="shared" si="11"/>
        <v>9.2979575999999984</v>
      </c>
      <c r="P32" s="10">
        <f t="shared" si="11"/>
        <v>9.2979575999999984</v>
      </c>
      <c r="Q32" s="10">
        <f t="shared" si="11"/>
        <v>9.2979575999999984</v>
      </c>
      <c r="R32" s="10">
        <f t="shared" si="11"/>
        <v>9.2979575999999984</v>
      </c>
      <c r="S32" s="10">
        <f t="shared" si="11"/>
        <v>9.2979575999999984</v>
      </c>
      <c r="T32" s="10">
        <f t="shared" si="11"/>
        <v>9.2979575999999984</v>
      </c>
      <c r="U32" s="10">
        <f t="shared" si="11"/>
        <v>9.2979575999999984</v>
      </c>
      <c r="V32" s="10">
        <f t="shared" si="11"/>
        <v>9.2979575999999984</v>
      </c>
      <c r="W32" s="10">
        <f t="shared" si="11"/>
        <v>9.2979575999999984</v>
      </c>
      <c r="X32" s="10">
        <f t="shared" si="11"/>
        <v>9.2979575999999984</v>
      </c>
      <c r="Y32" s="10">
        <f t="shared" si="11"/>
        <v>9.2979575999999984</v>
      </c>
      <c r="Z32" s="10">
        <f t="shared" si="11"/>
        <v>9.2979575999999984</v>
      </c>
      <c r="AA32" s="10">
        <f t="shared" si="11"/>
        <v>9.2979575999999984</v>
      </c>
      <c r="AB32" s="10">
        <f t="shared" si="11"/>
        <v>9.2979575999999984</v>
      </c>
      <c r="AC32" s="10">
        <f t="shared" si="11"/>
        <v>9.2979575999999984</v>
      </c>
      <c r="AD32" s="10">
        <f t="shared" si="11"/>
        <v>9.2979575999999984</v>
      </c>
      <c r="AE32" s="10">
        <f t="shared" si="11"/>
        <v>9.2979575999999984</v>
      </c>
      <c r="AF32" s="10">
        <f t="shared" si="11"/>
        <v>9.2979575999999984</v>
      </c>
      <c r="AG32" s="10">
        <f t="shared" si="11"/>
        <v>9.2979575999999984</v>
      </c>
      <c r="AH32" s="10">
        <f t="shared" si="11"/>
        <v>9.2979575999999984</v>
      </c>
      <c r="AI32" s="10">
        <f t="shared" si="11"/>
        <v>9.2979575999999984</v>
      </c>
      <c r="AJ32" s="10">
        <f t="shared" si="11"/>
        <v>9.2979575999999984</v>
      </c>
      <c r="AK32" s="10">
        <f t="shared" si="11"/>
        <v>9.2979575999999984</v>
      </c>
      <c r="AL32" s="10">
        <f t="shared" si="11"/>
        <v>9.2979575999999984</v>
      </c>
      <c r="AM32" s="10">
        <f t="shared" si="11"/>
        <v>9.2979575999999984</v>
      </c>
      <c r="AN32" s="10">
        <f t="shared" si="11"/>
        <v>9.2979575999999984</v>
      </c>
      <c r="AO32" s="10">
        <f t="shared" si="11"/>
        <v>9.2979575999999984</v>
      </c>
      <c r="AP32" s="10">
        <f t="shared" si="11"/>
        <v>9.2979575999999984</v>
      </c>
      <c r="AQ32" s="10">
        <f t="shared" si="11"/>
        <v>9.2979575999999984</v>
      </c>
      <c r="AR32" s="10">
        <f t="shared" si="11"/>
        <v>9.2979575999999984</v>
      </c>
      <c r="AS32" s="10">
        <f t="shared" si="11"/>
        <v>9.2979575999999984</v>
      </c>
      <c r="AT32" s="10">
        <f t="shared" si="11"/>
        <v>9.2979575999999984</v>
      </c>
      <c r="AU32" s="10">
        <f t="shared" si="11"/>
        <v>9.2979575999999984</v>
      </c>
      <c r="AV32" s="10">
        <f t="shared" si="11"/>
        <v>9.2979575999999984</v>
      </c>
      <c r="AW32" s="10">
        <f t="shared" si="11"/>
        <v>9.2979575999999984</v>
      </c>
      <c r="AX32" s="10">
        <f t="shared" si="11"/>
        <v>9.2979575999999984</v>
      </c>
      <c r="AY32" s="10">
        <f t="shared" si="11"/>
        <v>9.2979575999999984</v>
      </c>
      <c r="AZ32" s="10">
        <f t="shared" si="11"/>
        <v>9.2979575999999984</v>
      </c>
      <c r="BA32" s="10">
        <f t="shared" si="11"/>
        <v>9.2979575999999984</v>
      </c>
      <c r="BB32" s="10">
        <f t="shared" si="11"/>
        <v>9.2979575999999984</v>
      </c>
      <c r="BC32" s="10">
        <f t="shared" si="11"/>
        <v>9.2979575999999984</v>
      </c>
      <c r="BD32" s="10">
        <f t="shared" si="11"/>
        <v>9.2979575999999984</v>
      </c>
      <c r="BE32" s="10">
        <f t="shared" si="11"/>
        <v>9.2979575999999984</v>
      </c>
      <c r="BF32" s="10">
        <f t="shared" si="11"/>
        <v>9.2979575999999984</v>
      </c>
      <c r="BG32" s="10">
        <f t="shared" si="11"/>
        <v>9.2979575999999984</v>
      </c>
      <c r="BH32" s="10">
        <f t="shared" si="11"/>
        <v>9.2979575999999984</v>
      </c>
      <c r="BI32" s="10">
        <f t="shared" si="11"/>
        <v>9.2979575999999984</v>
      </c>
      <c r="BJ32" s="10">
        <f t="shared" si="11"/>
        <v>9.2979575999999984</v>
      </c>
      <c r="BK32" s="10">
        <f t="shared" si="11"/>
        <v>9.2979575999999984</v>
      </c>
      <c r="BL32" s="10">
        <f t="shared" si="11"/>
        <v>9.2979575999999984</v>
      </c>
      <c r="BM32" s="10">
        <f t="shared" si="11"/>
        <v>9.2979575999999984</v>
      </c>
    </row>
    <row r="33" spans="1:71" s="23" customFormat="1" x14ac:dyDescent="0.35">
      <c r="A33" s="129"/>
      <c r="B33" s="23" t="s">
        <v>111</v>
      </c>
      <c r="C33" s="114"/>
      <c r="E33" s="5" t="e" cm="1">
        <f t="array" ref="E33">(#REF!*E31(#REF!*1000)+(#REF!*1000)*#REF!)/1000</f>
        <v>#REF!</v>
      </c>
      <c r="F33" s="5" t="e">
        <f>(#REF!*(#REF!*1000)+(#REF!*1000)*#REF!)/1000</f>
        <v>#REF!</v>
      </c>
      <c r="G33" s="5" t="e">
        <f>(#REF!*(#REF!*1000)+(#REF!*1000)*#REF!)/1000</f>
        <v>#REF!</v>
      </c>
      <c r="H33" s="5" t="e">
        <f>(#REF!*(#REF!*1000)+(#REF!*1000)*#REF!)/1000</f>
        <v>#REF!</v>
      </c>
      <c r="I33" s="5" t="e">
        <f>(#REF!*(#REF!*1000)+(#REF!*1000)*#REF!)/1000</f>
        <v>#REF!</v>
      </c>
      <c r="J33" s="5" t="e">
        <f>(#REF!*(#REF!*1000)+(#REF!*1000)*#REF!)/1000</f>
        <v>#REF!</v>
      </c>
      <c r="K33" s="5" t="e">
        <f>(#REF!*(#REF!*1000)+(#REF!*1000)*#REF!)/1000</f>
        <v>#REF!</v>
      </c>
      <c r="L33" s="5" t="e">
        <f>(#REF!*(#REF!*1000)+(#REF!*1000)*#REF!)/1000</f>
        <v>#REF!</v>
      </c>
      <c r="M33" s="5" t="e">
        <f>(#REF!*(#REF!*1000)+(#REF!*1000)*#REF!)/1000</f>
        <v>#REF!</v>
      </c>
      <c r="N33" s="5" t="e">
        <f>(#REF!*(#REF!*1000)+(#REF!*1000)*#REF!)/1000</f>
        <v>#REF!</v>
      </c>
      <c r="O33" s="5" t="e">
        <f>(#REF!*(#REF!*1000)+(#REF!*1000)*#REF!)/1000</f>
        <v>#REF!</v>
      </c>
      <c r="P33" s="5" t="e">
        <f>(#REF!*(#REF!*1000)+(#REF!*1000)*#REF!)/1000</f>
        <v>#REF!</v>
      </c>
      <c r="Q33" s="5" t="e">
        <f>(#REF!*(#REF!*1000)+(#REF!*1000)*#REF!)/1000</f>
        <v>#REF!</v>
      </c>
      <c r="R33" s="5" t="e">
        <f>(#REF!*(#REF!*1000)+(#REF!*1000)*#REF!)/1000</f>
        <v>#REF!</v>
      </c>
      <c r="S33" s="5" t="e">
        <f>(#REF!*(#REF!*1000)+(#REF!*1000)*#REF!)/1000</f>
        <v>#REF!</v>
      </c>
      <c r="T33" s="5" t="e">
        <f>(#REF!*(#REF!*1000)+(#REF!*1000)*#REF!)/1000</f>
        <v>#REF!</v>
      </c>
      <c r="U33" s="5" t="e">
        <f>(#REF!*(#REF!*1000)+(#REF!*1000)*#REF!)/1000</f>
        <v>#REF!</v>
      </c>
      <c r="V33" s="5" t="e">
        <f>(#REF!*(#REF!*1000)+(#REF!*1000)*#REF!)/1000</f>
        <v>#REF!</v>
      </c>
      <c r="W33" s="5" t="e">
        <f>(#REF!*(#REF!*1000)+(#REF!*1000)*#REF!)/1000</f>
        <v>#REF!</v>
      </c>
      <c r="X33" s="5" t="e">
        <f>(#REF!*(#REF!*1000)+(#REF!*1000)*#REF!)/1000</f>
        <v>#REF!</v>
      </c>
      <c r="Y33" s="5" t="e">
        <f>(#REF!*(#REF!*1000)+(#REF!*1000)*#REF!)/1000</f>
        <v>#REF!</v>
      </c>
      <c r="Z33" s="5" t="e">
        <f>(#REF!*(#REF!*1000)+(#REF!*1000)*#REF!)/1000</f>
        <v>#REF!</v>
      </c>
      <c r="AA33" s="5" t="e">
        <f>(#REF!*(#REF!*1000)+(#REF!*1000)*#REF!)/1000</f>
        <v>#REF!</v>
      </c>
      <c r="AB33" s="5" t="e">
        <f>(#REF!*(#REF!*1000)+(#REF!*1000)*#REF!)/1000</f>
        <v>#REF!</v>
      </c>
      <c r="AC33" s="5" t="e">
        <f>(#REF!*(#REF!*1000)+(#REF!*1000)*#REF!)/1000</f>
        <v>#REF!</v>
      </c>
      <c r="AD33" s="5" t="e">
        <f>(#REF!*(#REF!*1000)+(#REF!*1000)*#REF!)/1000</f>
        <v>#REF!</v>
      </c>
      <c r="AE33" s="5" t="e">
        <f>(#REF!*(#REF!*1000)+(#REF!*1000)*#REF!)/1000</f>
        <v>#REF!</v>
      </c>
      <c r="AF33" s="5" t="e">
        <f>(#REF!*(#REF!*1000)+(#REF!*1000)*#REF!)/1000</f>
        <v>#REF!</v>
      </c>
      <c r="AG33" s="5" t="e">
        <f>(#REF!*(#REF!*1000)+(#REF!*1000)*#REF!)/1000</f>
        <v>#REF!</v>
      </c>
      <c r="AH33" s="5" t="e">
        <f>(#REF!*(#REF!*1000)+(#REF!*1000)*#REF!)/1000</f>
        <v>#REF!</v>
      </c>
      <c r="AI33" s="5" t="e">
        <f>(#REF!*(#REF!*1000)+(#REF!*1000)*#REF!)/1000</f>
        <v>#REF!</v>
      </c>
      <c r="AJ33" s="5" t="e">
        <f>(#REF!*(#REF!*1000)+(#REF!*1000)*#REF!)/1000</f>
        <v>#REF!</v>
      </c>
      <c r="AK33" s="5" t="e">
        <f>(#REF!*(#REF!*1000)+(#REF!*1000)*#REF!)/1000</f>
        <v>#REF!</v>
      </c>
      <c r="AL33" s="5" t="e">
        <f>(#REF!*(#REF!*1000)+(#REF!*1000)*#REF!)/1000</f>
        <v>#REF!</v>
      </c>
      <c r="AM33" s="5" t="e">
        <f>(#REF!*(#REF!*1000)+(#REF!*1000)*#REF!)/1000</f>
        <v>#REF!</v>
      </c>
      <c r="AN33" s="5" t="e">
        <f>(#REF!*(#REF!*1000)+(#REF!*1000)*#REF!)/1000</f>
        <v>#REF!</v>
      </c>
      <c r="AO33" s="5" t="e">
        <f>(#REF!*(#REF!*1000)+(#REF!*1000)*#REF!)/1000</f>
        <v>#REF!</v>
      </c>
      <c r="AP33" s="5" t="e">
        <f>(#REF!*(#REF!*1000)+(#REF!*1000)*#REF!)/1000</f>
        <v>#REF!</v>
      </c>
      <c r="AQ33" s="5" t="e">
        <f>(#REF!*(#REF!*1000)+(#REF!*1000)*#REF!)/1000</f>
        <v>#REF!</v>
      </c>
      <c r="AR33" s="5" t="e">
        <f>(#REF!*(#REF!*1000)+(#REF!*1000)*#REF!)/1000</f>
        <v>#REF!</v>
      </c>
      <c r="AS33" s="5" t="e">
        <f>(#REF!*(#REF!*1000)+(#REF!*1000)*#REF!)/1000</f>
        <v>#REF!</v>
      </c>
      <c r="AT33" s="5" t="e">
        <f>(#REF!*(#REF!*1000)+(#REF!*1000)*#REF!)/1000</f>
        <v>#REF!</v>
      </c>
      <c r="AU33" s="5" t="e">
        <f>(#REF!*(#REF!*1000)+(#REF!*1000)*#REF!)/1000</f>
        <v>#REF!</v>
      </c>
      <c r="AV33" s="5" t="e">
        <f>(#REF!*(#REF!*1000)+(#REF!*1000)*#REF!)/1000</f>
        <v>#REF!</v>
      </c>
      <c r="AW33" s="5" t="e">
        <f>(#REF!*(#REF!*1000)+(#REF!*1000)*#REF!)/1000</f>
        <v>#REF!</v>
      </c>
      <c r="AX33" s="5" t="e">
        <f>(#REF!*(#REF!*1000)+(#REF!*1000)*#REF!)/1000</f>
        <v>#REF!</v>
      </c>
      <c r="AY33" s="5" t="e">
        <f>(#REF!*(#REF!*1000)+(#REF!*1000)*#REF!)/1000</f>
        <v>#REF!</v>
      </c>
      <c r="AZ33" s="5" t="e">
        <f>(#REF!*(#REF!*1000)+(#REF!*1000)*#REF!)/1000</f>
        <v>#REF!</v>
      </c>
      <c r="BA33" s="5" t="e">
        <f>(#REF!*(#REF!*1000)+(#REF!*1000)*#REF!)/1000</f>
        <v>#REF!</v>
      </c>
      <c r="BB33" s="5" t="e">
        <f>(#REF!*(#REF!*1000)+(#REF!*1000)*#REF!)/1000</f>
        <v>#REF!</v>
      </c>
      <c r="BC33" s="5" t="e">
        <f>(#REF!*(#REF!*1000)+(#REF!*1000)*#REF!)/1000</f>
        <v>#REF!</v>
      </c>
      <c r="BD33" s="5" t="e">
        <f>(#REF!*(#REF!*1000)+(#REF!*1000)*#REF!)/1000</f>
        <v>#REF!</v>
      </c>
      <c r="BE33" s="5" t="e">
        <f>(#REF!*(#REF!*1000)+(#REF!*1000)*#REF!)/1000</f>
        <v>#REF!</v>
      </c>
      <c r="BF33" s="5" t="e">
        <f>(#REF!*(#REF!*1000)+(#REF!*1000)*#REF!)/1000</f>
        <v>#REF!</v>
      </c>
      <c r="BG33" s="5" t="e">
        <f>(#REF!*(#REF!*1000)+(#REF!*1000)*#REF!)/1000</f>
        <v>#REF!</v>
      </c>
      <c r="BH33" s="5" t="e">
        <f>(#REF!*(#REF!*1000)+(#REF!*1000)*#REF!)/1000</f>
        <v>#REF!</v>
      </c>
      <c r="BI33" s="5" t="e">
        <f>(#REF!*(#REF!*1000)+(#REF!*1000)*#REF!)/1000</f>
        <v>#REF!</v>
      </c>
      <c r="BJ33" s="5" t="e">
        <f>(#REF!*(#REF!*1000)+(#REF!*1000)*#REF!)/1000</f>
        <v>#REF!</v>
      </c>
      <c r="BK33" s="5" t="e">
        <f>(#REF!*(#REF!*1000)+(#REF!*1000)*#REF!)/1000</f>
        <v>#REF!</v>
      </c>
      <c r="BL33" s="5" t="e">
        <f>(#REF!*(#REF!*1000)+(#REF!*1000)*#REF!)/1000</f>
        <v>#REF!</v>
      </c>
      <c r="BM33" s="5" t="e">
        <f>(#REF!*(#REF!*1000)+(#REF!*1000)*#REF!)/1000</f>
        <v>#REF!</v>
      </c>
    </row>
    <row r="34" spans="1:71" s="5" customFormat="1" x14ac:dyDescent="0.35">
      <c r="A34" s="113"/>
      <c r="B34" s="22" t="s">
        <v>93</v>
      </c>
      <c r="C34" s="110"/>
      <c r="D34" s="34"/>
      <c r="E34" s="22"/>
      <c r="F34" s="23" t="e">
        <f>+#REF!+#REF!</f>
        <v>#REF!</v>
      </c>
      <c r="G34" s="23" t="e">
        <f>IF(G7&gt;0,#REF!+ F34, 0)</f>
        <v>#REF!</v>
      </c>
      <c r="H34" s="23" t="e">
        <f>IF(H7&gt;0,#REF!+ G34, 0)</f>
        <v>#REF!</v>
      </c>
      <c r="I34" s="23" t="e">
        <f>IF(I7&gt;0,#REF!+ H34, 0)</f>
        <v>#REF!</v>
      </c>
      <c r="J34" s="23" t="e">
        <f>IF(J7&gt;0,#REF!+ I34, 0)</f>
        <v>#REF!</v>
      </c>
      <c r="K34" s="23" t="e">
        <f>IF(K7&gt;0,#REF!+ J34, 0)</f>
        <v>#REF!</v>
      </c>
      <c r="L34" s="23" t="e">
        <f>IF(L7&gt;0,#REF!+ K34, 0)</f>
        <v>#REF!</v>
      </c>
      <c r="M34" s="23" t="e">
        <f>IF(M7&gt;0,#REF!+ L34, 0)</f>
        <v>#REF!</v>
      </c>
      <c r="N34" s="23" t="e">
        <f>IF(N7&gt;0,#REF!+ M34, 0)</f>
        <v>#REF!</v>
      </c>
      <c r="O34" s="23" t="e">
        <f>IF(O7&gt;0,#REF!+ N34, 0)</f>
        <v>#REF!</v>
      </c>
      <c r="P34" s="23" t="e">
        <f>IF(P7&gt;0,#REF!+ O34, 0)</f>
        <v>#REF!</v>
      </c>
      <c r="Q34" s="23" t="e">
        <f>IF(Q7&gt;0,#REF!+ P34, 0)</f>
        <v>#REF!</v>
      </c>
      <c r="R34" s="23" t="e">
        <f>IF(R7&gt;0,#REF!+ Q34, 0)</f>
        <v>#REF!</v>
      </c>
      <c r="S34" s="23" t="e">
        <f>IF(S7&gt;0,#REF!+ R34, 0)</f>
        <v>#REF!</v>
      </c>
      <c r="T34" s="23" t="e">
        <f>IF(T7&gt;0,#REF!+ S34, 0)</f>
        <v>#REF!</v>
      </c>
      <c r="U34" s="23" t="e">
        <f>IF(U7&gt;0,#REF!+ T34, 0)</f>
        <v>#REF!</v>
      </c>
      <c r="V34" s="23" t="e">
        <f>IF(V7&gt;0,#REF!+ U34, 0)</f>
        <v>#REF!</v>
      </c>
      <c r="W34" s="23" t="e">
        <f>IF(W7&gt;0,#REF!+ V34, 0)</f>
        <v>#REF!</v>
      </c>
      <c r="X34" s="23" t="e">
        <f>IF(X7&gt;0,#REF!+ W34, 0)</f>
        <v>#REF!</v>
      </c>
      <c r="Y34" s="23" t="e">
        <f>IF(Y7&gt;0,#REF!+ X34, 0)</f>
        <v>#REF!</v>
      </c>
      <c r="Z34" s="23" t="e">
        <f>IF(Z7&gt;0,#REF!+ Y34, 0)</f>
        <v>#REF!</v>
      </c>
      <c r="AA34" s="23" t="e">
        <f>IF(AA7&gt;0,#REF!+ Z34, 0)</f>
        <v>#REF!</v>
      </c>
      <c r="AB34" s="23" t="e">
        <f>IF(AB7&gt;0,#REF!+ AA34, 0)</f>
        <v>#REF!</v>
      </c>
      <c r="AC34" s="23" t="e">
        <f>IF(AC7&gt;0,#REF!+ AB34, 0)</f>
        <v>#REF!</v>
      </c>
      <c r="AD34" s="23" t="e">
        <f>IF(AD7&gt;0,#REF!+ AC34, 0)</f>
        <v>#REF!</v>
      </c>
      <c r="AE34" s="23" t="e">
        <f>IF(AE7&gt;0,#REF!+ AD34, 0)</f>
        <v>#REF!</v>
      </c>
      <c r="AF34" s="23" t="e">
        <f>IF(AF7&gt;0,#REF!+ AE34, 0)</f>
        <v>#REF!</v>
      </c>
      <c r="AG34" s="23" t="e">
        <f>IF(AG7&gt;0,#REF!+ AF34, 0)</f>
        <v>#REF!</v>
      </c>
      <c r="AH34" s="23" t="e">
        <f>IF(AH7&gt;0,#REF!+ AG34, 0)</f>
        <v>#REF!</v>
      </c>
      <c r="AI34" s="23" t="e">
        <f>IF(AI7&gt;0,#REF!+ AH34, 0)</f>
        <v>#REF!</v>
      </c>
      <c r="AJ34" s="23" t="e">
        <f>IF(AJ7&gt;0,#REF!+ AI34, 0)</f>
        <v>#REF!</v>
      </c>
      <c r="AK34" s="23" t="e">
        <f>IF(AK7&gt;0,#REF!+ AJ34, 0)</f>
        <v>#REF!</v>
      </c>
      <c r="AL34" s="23" t="e">
        <f>IF(AL7&gt;0,#REF!+ AK34, 0)</f>
        <v>#REF!</v>
      </c>
      <c r="AM34" s="23" t="e">
        <f>IF(AM7&gt;0,#REF!+ AL34, 0)</f>
        <v>#REF!</v>
      </c>
      <c r="AN34" s="23" t="e">
        <f>IF(AN7&gt;0,#REF!+ AM34, 0)</f>
        <v>#REF!</v>
      </c>
      <c r="AO34" s="23" t="e">
        <f>IF(AO7&gt;0,#REF!+ AN34, 0)</f>
        <v>#REF!</v>
      </c>
      <c r="AP34" s="23" t="e">
        <f>IF(AP7&gt;0,#REF!+ AO34, 0)</f>
        <v>#REF!</v>
      </c>
      <c r="AQ34" s="23" t="e">
        <f>IF(AQ7&gt;0,#REF!+ AP34, 0)</f>
        <v>#REF!</v>
      </c>
      <c r="AR34" s="23" t="e">
        <f>IF(AR7&gt;0,#REF!+ AQ34, 0)</f>
        <v>#REF!</v>
      </c>
      <c r="AS34" s="23" t="e">
        <f>IF(AS7&gt;0,#REF!+ AR34, 0)</f>
        <v>#REF!</v>
      </c>
      <c r="AT34" s="23" t="e">
        <f>IF(AT7&gt;0,#REF!+ AS34, 0)</f>
        <v>#REF!</v>
      </c>
      <c r="AU34" s="23" t="e">
        <f>IF(AU7&gt;0,#REF!+ AT34, 0)</f>
        <v>#REF!</v>
      </c>
      <c r="AV34" s="23" t="e">
        <f>IF(AV7&gt;0,#REF!+ AU34, 0)</f>
        <v>#REF!</v>
      </c>
      <c r="AW34" s="23" t="e">
        <f>IF(AW7&gt;0,#REF!+ AV34, 0)</f>
        <v>#REF!</v>
      </c>
      <c r="AX34" s="23" t="e">
        <f>IF(AX7&gt;0,#REF!+ AW34, 0)</f>
        <v>#REF!</v>
      </c>
      <c r="AY34" s="23" t="e">
        <f>IF(AY7&gt;0,#REF!+ AX34, 0)</f>
        <v>#REF!</v>
      </c>
      <c r="AZ34" s="23" t="e">
        <f>IF(AZ7&gt;0,#REF!+ AY34, 0)</f>
        <v>#REF!</v>
      </c>
      <c r="BA34" s="23" t="e">
        <f>IF(BA7&gt;0,#REF!+ AZ34, 0)</f>
        <v>#REF!</v>
      </c>
      <c r="BB34" s="23" t="e">
        <f>IF(BB7&gt;0,#REF!+ BA34, 0)</f>
        <v>#REF!</v>
      </c>
      <c r="BC34" s="23" t="e">
        <f>IF(BC7&gt;0,#REF!+ BB34, 0)</f>
        <v>#REF!</v>
      </c>
      <c r="BD34" s="23" t="e">
        <f>IF(BD7&gt;0,#REF!+ BC34, 0)</f>
        <v>#REF!</v>
      </c>
      <c r="BE34" s="23" t="e">
        <f>IF(BE7&gt;0,#REF!+ BD34, 0)</f>
        <v>#REF!</v>
      </c>
      <c r="BF34" s="23" t="e">
        <f>IF(BF7&gt;0,#REF!+ BE34, 0)</f>
        <v>#REF!</v>
      </c>
      <c r="BG34" s="23" t="e">
        <f>IF(BG7&gt;0,#REF!+ BF34, 0)</f>
        <v>#REF!</v>
      </c>
      <c r="BH34" s="23" t="e">
        <f>IF(BH7&gt;0,#REF!+ BG34, 0)</f>
        <v>#REF!</v>
      </c>
      <c r="BI34" s="23" t="e">
        <f>IF(BI7&gt;0,#REF!+ BH34, 0)</f>
        <v>#REF!</v>
      </c>
      <c r="BJ34" s="23" t="e">
        <f>IF(BJ7&gt;0,#REF!+ BI34, 0)</f>
        <v>#REF!</v>
      </c>
      <c r="BK34" s="23" t="e">
        <f>IF(BK7&gt;0,#REF!+ BJ34, 0)</f>
        <v>#REF!</v>
      </c>
      <c r="BL34" s="23" t="e">
        <f>IF(BL7&gt;0,#REF!+ BK34, 0)</f>
        <v>#REF!</v>
      </c>
      <c r="BM34" s="23" t="e">
        <f>IF(BM7&gt;0,#REF!+ BL34, 0)</f>
        <v>#REF!</v>
      </c>
      <c r="BN34" s="23"/>
    </row>
    <row r="35" spans="1:71" s="23" customFormat="1" x14ac:dyDescent="0.35">
      <c r="A35" s="129"/>
      <c r="C35" s="103"/>
    </row>
    <row r="36" spans="1:71" s="24" customFormat="1" ht="11.25" x14ac:dyDescent="0.3">
      <c r="A36" s="128"/>
      <c r="B36" s="24" t="s">
        <v>112</v>
      </c>
      <c r="C36" s="103">
        <f>SUM(E36:BM36)</f>
        <v>245402.99999999997</v>
      </c>
      <c r="E36" s="24">
        <f>E29+E27+E28+E57</f>
        <v>4022.9999999999995</v>
      </c>
      <c r="F36" s="24">
        <f t="shared" ref="F36:BM36" si="12">F29+F27+F28+F57</f>
        <v>4022.9999999999995</v>
      </c>
      <c r="G36" s="24">
        <f t="shared" si="12"/>
        <v>4022.9999999999995</v>
      </c>
      <c r="H36" s="24">
        <f t="shared" si="12"/>
        <v>4022.9999999999995</v>
      </c>
      <c r="I36" s="24">
        <f t="shared" si="12"/>
        <v>4022.9999999999995</v>
      </c>
      <c r="J36" s="24">
        <f t="shared" si="12"/>
        <v>4022.9999999999995</v>
      </c>
      <c r="K36" s="24">
        <f t="shared" si="12"/>
        <v>4022.9999999999995</v>
      </c>
      <c r="L36" s="24">
        <f t="shared" si="12"/>
        <v>4022.9999999999995</v>
      </c>
      <c r="M36" s="24">
        <f t="shared" si="12"/>
        <v>4022.9999999999995</v>
      </c>
      <c r="N36" s="24">
        <f t="shared" si="12"/>
        <v>4022.9999999999995</v>
      </c>
      <c r="O36" s="24">
        <f t="shared" si="12"/>
        <v>4022.9999999999995</v>
      </c>
      <c r="P36" s="24">
        <f t="shared" si="12"/>
        <v>4022.9999999999995</v>
      </c>
      <c r="Q36" s="24">
        <f t="shared" si="12"/>
        <v>4022.9999999999995</v>
      </c>
      <c r="R36" s="24">
        <f t="shared" si="12"/>
        <v>4022.9999999999995</v>
      </c>
      <c r="S36" s="24">
        <f t="shared" si="12"/>
        <v>4022.9999999999995</v>
      </c>
      <c r="T36" s="24">
        <f t="shared" si="12"/>
        <v>4022.9999999999995</v>
      </c>
      <c r="U36" s="24">
        <f t="shared" si="12"/>
        <v>4022.9999999999995</v>
      </c>
      <c r="V36" s="24">
        <f t="shared" si="12"/>
        <v>4022.9999999999995</v>
      </c>
      <c r="W36" s="24">
        <f t="shared" si="12"/>
        <v>4022.9999999999995</v>
      </c>
      <c r="X36" s="24">
        <f t="shared" si="12"/>
        <v>4022.9999999999995</v>
      </c>
      <c r="Y36" s="24">
        <f t="shared" si="12"/>
        <v>4022.9999999999995</v>
      </c>
      <c r="Z36" s="24">
        <f t="shared" si="12"/>
        <v>4022.9999999999995</v>
      </c>
      <c r="AA36" s="24">
        <f t="shared" si="12"/>
        <v>4022.9999999999995</v>
      </c>
      <c r="AB36" s="24">
        <f t="shared" si="12"/>
        <v>4022.9999999999995</v>
      </c>
      <c r="AC36" s="24">
        <f t="shared" si="12"/>
        <v>4022.9999999999995</v>
      </c>
      <c r="AD36" s="24">
        <f t="shared" si="12"/>
        <v>4022.9999999999995</v>
      </c>
      <c r="AE36" s="24">
        <f t="shared" si="12"/>
        <v>4022.9999999999995</v>
      </c>
      <c r="AF36" s="24">
        <f t="shared" si="12"/>
        <v>4022.9999999999995</v>
      </c>
      <c r="AG36" s="24">
        <f t="shared" si="12"/>
        <v>4022.9999999999995</v>
      </c>
      <c r="AH36" s="24">
        <f t="shared" si="12"/>
        <v>4022.9999999999995</v>
      </c>
      <c r="AI36" s="24">
        <f t="shared" si="12"/>
        <v>4022.9999999999995</v>
      </c>
      <c r="AJ36" s="24">
        <f t="shared" si="12"/>
        <v>4022.9999999999995</v>
      </c>
      <c r="AK36" s="24">
        <f t="shared" si="12"/>
        <v>4022.9999999999995</v>
      </c>
      <c r="AL36" s="24">
        <f t="shared" si="12"/>
        <v>4022.9999999999995</v>
      </c>
      <c r="AM36" s="24">
        <f t="shared" si="12"/>
        <v>4022.9999999999995</v>
      </c>
      <c r="AN36" s="24">
        <f t="shared" si="12"/>
        <v>4022.9999999999995</v>
      </c>
      <c r="AO36" s="24">
        <f t="shared" si="12"/>
        <v>4022.9999999999995</v>
      </c>
      <c r="AP36" s="24">
        <f t="shared" si="12"/>
        <v>4022.9999999999995</v>
      </c>
      <c r="AQ36" s="24">
        <f t="shared" si="12"/>
        <v>4022.9999999999995</v>
      </c>
      <c r="AR36" s="24">
        <f t="shared" si="12"/>
        <v>4022.9999999999995</v>
      </c>
      <c r="AS36" s="24">
        <f t="shared" si="12"/>
        <v>4022.9999999999995</v>
      </c>
      <c r="AT36" s="24">
        <f t="shared" si="12"/>
        <v>4022.9999999999995</v>
      </c>
      <c r="AU36" s="24">
        <f t="shared" si="12"/>
        <v>4022.9999999999995</v>
      </c>
      <c r="AV36" s="24">
        <f t="shared" si="12"/>
        <v>4022.9999999999995</v>
      </c>
      <c r="AW36" s="24">
        <f t="shared" si="12"/>
        <v>4022.9999999999995</v>
      </c>
      <c r="AX36" s="24">
        <f t="shared" si="12"/>
        <v>4022.9999999999995</v>
      </c>
      <c r="AY36" s="24">
        <f t="shared" si="12"/>
        <v>4022.9999999999995</v>
      </c>
      <c r="AZ36" s="24">
        <f t="shared" si="12"/>
        <v>4022.9999999999995</v>
      </c>
      <c r="BA36" s="24">
        <f t="shared" si="12"/>
        <v>4022.9999999999995</v>
      </c>
      <c r="BB36" s="24">
        <f t="shared" si="12"/>
        <v>4022.9999999999995</v>
      </c>
      <c r="BC36" s="24">
        <f t="shared" si="12"/>
        <v>4022.9999999999995</v>
      </c>
      <c r="BD36" s="24">
        <f t="shared" si="12"/>
        <v>4022.9999999999995</v>
      </c>
      <c r="BE36" s="24">
        <f t="shared" si="12"/>
        <v>4022.9999999999995</v>
      </c>
      <c r="BF36" s="24">
        <f t="shared" si="12"/>
        <v>4022.9999999999995</v>
      </c>
      <c r="BG36" s="24">
        <f t="shared" si="12"/>
        <v>4022.9999999999995</v>
      </c>
      <c r="BH36" s="24">
        <f t="shared" si="12"/>
        <v>4022.9999999999995</v>
      </c>
      <c r="BI36" s="24">
        <f t="shared" si="12"/>
        <v>4022.9999999999995</v>
      </c>
      <c r="BJ36" s="24">
        <f t="shared" si="12"/>
        <v>4022.9999999999995</v>
      </c>
      <c r="BK36" s="24">
        <f t="shared" si="12"/>
        <v>4022.9999999999995</v>
      </c>
      <c r="BL36" s="24">
        <f t="shared" si="12"/>
        <v>4022.9999999999995</v>
      </c>
      <c r="BM36" s="24">
        <f t="shared" si="12"/>
        <v>4022.9999999999995</v>
      </c>
    </row>
    <row r="37" spans="1:71" x14ac:dyDescent="0.35">
      <c r="B37" s="4" t="s">
        <v>113</v>
      </c>
      <c r="C37" s="103"/>
      <c r="D37" s="5"/>
      <c r="E37" s="5">
        <f>E36</f>
        <v>4022.9999999999995</v>
      </c>
      <c r="F37" s="5">
        <f>F36+E37</f>
        <v>8045.9999999999991</v>
      </c>
      <c r="G37" s="5">
        <f t="shared" ref="G37:BM37" si="13">G36+F37</f>
        <v>12068.999999999998</v>
      </c>
      <c r="H37" s="5">
        <f t="shared" si="13"/>
        <v>16091.999999999998</v>
      </c>
      <c r="I37" s="5">
        <f t="shared" si="13"/>
        <v>20114.999999999996</v>
      </c>
      <c r="J37" s="5">
        <f t="shared" si="13"/>
        <v>24137.999999999996</v>
      </c>
      <c r="K37" s="5">
        <f t="shared" si="13"/>
        <v>28160.999999999996</v>
      </c>
      <c r="L37" s="5">
        <f t="shared" si="13"/>
        <v>32183.999999999996</v>
      </c>
      <c r="M37" s="5">
        <f t="shared" si="13"/>
        <v>36206.999999999993</v>
      </c>
      <c r="N37" s="5">
        <f t="shared" si="13"/>
        <v>40229.999999999993</v>
      </c>
      <c r="O37" s="5">
        <f t="shared" si="13"/>
        <v>44252.999999999993</v>
      </c>
      <c r="P37" s="5">
        <f t="shared" si="13"/>
        <v>48275.999999999993</v>
      </c>
      <c r="Q37" s="5">
        <f t="shared" si="13"/>
        <v>52298.999999999993</v>
      </c>
      <c r="R37" s="5">
        <f t="shared" si="13"/>
        <v>56321.999999999993</v>
      </c>
      <c r="S37" s="5">
        <f t="shared" si="13"/>
        <v>60344.999999999993</v>
      </c>
      <c r="T37" s="5">
        <f t="shared" si="13"/>
        <v>64367.999999999993</v>
      </c>
      <c r="U37" s="5">
        <f t="shared" si="13"/>
        <v>68390.999999999985</v>
      </c>
      <c r="V37" s="5">
        <f t="shared" si="13"/>
        <v>72413.999999999985</v>
      </c>
      <c r="W37" s="5">
        <f t="shared" si="13"/>
        <v>76436.999999999985</v>
      </c>
      <c r="X37" s="5">
        <f t="shared" si="13"/>
        <v>80459.999999999985</v>
      </c>
      <c r="Y37" s="5">
        <f t="shared" si="13"/>
        <v>84482.999999999985</v>
      </c>
      <c r="Z37" s="5">
        <f t="shared" si="13"/>
        <v>88505.999999999985</v>
      </c>
      <c r="AA37" s="5">
        <f t="shared" si="13"/>
        <v>92528.999999999985</v>
      </c>
      <c r="AB37" s="5">
        <f t="shared" si="13"/>
        <v>96551.999999999985</v>
      </c>
      <c r="AC37" s="5">
        <f t="shared" si="13"/>
        <v>100574.99999999999</v>
      </c>
      <c r="AD37" s="5">
        <f t="shared" si="13"/>
        <v>104597.99999999999</v>
      </c>
      <c r="AE37" s="5">
        <f t="shared" si="13"/>
        <v>108620.99999999999</v>
      </c>
      <c r="AF37" s="5">
        <f t="shared" si="13"/>
        <v>112643.99999999999</v>
      </c>
      <c r="AG37" s="5">
        <f t="shared" si="13"/>
        <v>116666.99999999999</v>
      </c>
      <c r="AH37" s="5">
        <f t="shared" si="13"/>
        <v>120689.99999999999</v>
      </c>
      <c r="AI37" s="5">
        <f t="shared" si="13"/>
        <v>124712.99999999999</v>
      </c>
      <c r="AJ37" s="5">
        <f t="shared" si="13"/>
        <v>128735.99999999999</v>
      </c>
      <c r="AK37" s="5">
        <f t="shared" si="13"/>
        <v>132758.99999999997</v>
      </c>
      <c r="AL37" s="5">
        <f t="shared" si="13"/>
        <v>136781.99999999997</v>
      </c>
      <c r="AM37" s="5">
        <f t="shared" si="13"/>
        <v>140804.99999999997</v>
      </c>
      <c r="AN37" s="5">
        <f t="shared" si="13"/>
        <v>144827.99999999997</v>
      </c>
      <c r="AO37" s="5">
        <f t="shared" si="13"/>
        <v>148850.99999999997</v>
      </c>
      <c r="AP37" s="5">
        <f t="shared" si="13"/>
        <v>152873.99999999997</v>
      </c>
      <c r="AQ37" s="5">
        <f t="shared" si="13"/>
        <v>156896.99999999997</v>
      </c>
      <c r="AR37" s="5">
        <f t="shared" si="13"/>
        <v>160919.99999999997</v>
      </c>
      <c r="AS37" s="5">
        <f t="shared" si="13"/>
        <v>164942.99999999997</v>
      </c>
      <c r="AT37" s="5">
        <f t="shared" si="13"/>
        <v>168965.99999999997</v>
      </c>
      <c r="AU37" s="5">
        <f t="shared" si="13"/>
        <v>172988.99999999997</v>
      </c>
      <c r="AV37" s="5">
        <f t="shared" si="13"/>
        <v>177011.99999999997</v>
      </c>
      <c r="AW37" s="5">
        <f t="shared" si="13"/>
        <v>181034.99999999997</v>
      </c>
      <c r="AX37" s="5">
        <f t="shared" si="13"/>
        <v>185057.99999999997</v>
      </c>
      <c r="AY37" s="5">
        <f t="shared" si="13"/>
        <v>189080.99999999997</v>
      </c>
      <c r="AZ37" s="5">
        <f t="shared" si="13"/>
        <v>193103.99999999997</v>
      </c>
      <c r="BA37" s="5">
        <f t="shared" si="13"/>
        <v>197126.99999999997</v>
      </c>
      <c r="BB37" s="5">
        <f t="shared" si="13"/>
        <v>201149.99999999997</v>
      </c>
      <c r="BC37" s="5">
        <f t="shared" si="13"/>
        <v>205172.99999999997</v>
      </c>
      <c r="BD37" s="5">
        <f t="shared" si="13"/>
        <v>209195.99999999997</v>
      </c>
      <c r="BE37" s="5">
        <f t="shared" si="13"/>
        <v>213218.99999999997</v>
      </c>
      <c r="BF37" s="5">
        <f t="shared" si="13"/>
        <v>217241.99999999997</v>
      </c>
      <c r="BG37" s="5">
        <f t="shared" si="13"/>
        <v>221264.99999999997</v>
      </c>
      <c r="BH37" s="5">
        <f t="shared" si="13"/>
        <v>225287.99999999997</v>
      </c>
      <c r="BI37" s="5">
        <f t="shared" si="13"/>
        <v>229310.99999999997</v>
      </c>
      <c r="BJ37" s="5">
        <f t="shared" si="13"/>
        <v>233333.99999999997</v>
      </c>
      <c r="BK37" s="5">
        <f t="shared" si="13"/>
        <v>237356.99999999997</v>
      </c>
      <c r="BL37" s="5">
        <f t="shared" si="13"/>
        <v>241379.99999999997</v>
      </c>
      <c r="BM37" s="5">
        <f t="shared" si="13"/>
        <v>245402.99999999997</v>
      </c>
      <c r="BN37" s="5"/>
      <c r="BO37" s="5"/>
      <c r="BP37" s="5"/>
      <c r="BQ37" s="5"/>
      <c r="BR37" s="5"/>
      <c r="BS37" s="5"/>
    </row>
    <row r="38" spans="1:71" s="23" customFormat="1" x14ac:dyDescent="0.35">
      <c r="A38" s="129"/>
      <c r="B38" s="34"/>
      <c r="C38" s="103"/>
      <c r="D38" s="34"/>
    </row>
    <row r="39" spans="1:71" s="28" customFormat="1" x14ac:dyDescent="0.35">
      <c r="A39" s="4"/>
      <c r="B39" s="31" t="s">
        <v>114</v>
      </c>
      <c r="C39" s="106"/>
      <c r="D39" s="30"/>
      <c r="E39" s="32"/>
      <c r="F39" s="30"/>
      <c r="G39" s="30"/>
      <c r="H39" s="30"/>
      <c r="I39" s="30"/>
    </row>
    <row r="40" spans="1:71" x14ac:dyDescent="0.35">
      <c r="B40" s="47" t="s">
        <v>115</v>
      </c>
      <c r="C40" s="103">
        <f t="shared" ref="C40" si="14">SUM(E40:BM40)</f>
        <v>16744.5</v>
      </c>
      <c r="E40" s="5">
        <f>HLOOKUP($F$5, Scenarios!$G$7:$U$27, MATCH($B$40, Scenarios!$C$7:$C$28, FALSE), FALSE)</f>
        <v>274.5</v>
      </c>
      <c r="F40" s="5">
        <f>E40*(1+Scenarios!$Q$32)</f>
        <v>274.5</v>
      </c>
      <c r="G40" s="5">
        <f>F40*(1+Scenarios!$Q$32)</f>
        <v>274.5</v>
      </c>
      <c r="H40" s="5">
        <f>G40*(1+Scenarios!$Q$32)</f>
        <v>274.5</v>
      </c>
      <c r="I40" s="5">
        <f>H40*(1+Scenarios!$Q$32)</f>
        <v>274.5</v>
      </c>
      <c r="J40" s="5">
        <f>I40*(1+Scenarios!$Q$32)</f>
        <v>274.5</v>
      </c>
      <c r="K40" s="5">
        <f>J40*(1+Scenarios!$Q$32)</f>
        <v>274.5</v>
      </c>
      <c r="L40" s="5">
        <f>K40*(1+Scenarios!$Q$32)</f>
        <v>274.5</v>
      </c>
      <c r="M40" s="5">
        <f>L40*(1+Scenarios!$Q$32)</f>
        <v>274.5</v>
      </c>
      <c r="N40" s="5">
        <f>M40*(1+Scenarios!$Q$32)</f>
        <v>274.5</v>
      </c>
      <c r="O40" s="5">
        <f>N40*(1+Scenarios!$Q$32)</f>
        <v>274.5</v>
      </c>
      <c r="P40" s="5">
        <f>O40*(1+Scenarios!$Q$32)</f>
        <v>274.5</v>
      </c>
      <c r="Q40" s="5">
        <f>P40*(1+Scenarios!$Q$32)</f>
        <v>274.5</v>
      </c>
      <c r="R40" s="5">
        <f>Q40*(1+Scenarios!$Q$32)</f>
        <v>274.5</v>
      </c>
      <c r="S40" s="5">
        <f>R40*(1+Scenarios!$Q$32)</f>
        <v>274.5</v>
      </c>
      <c r="T40" s="5">
        <f>S40*(1+Scenarios!$Q$32)</f>
        <v>274.5</v>
      </c>
      <c r="U40" s="5">
        <f>T40*(1+Scenarios!$Q$32)</f>
        <v>274.5</v>
      </c>
      <c r="V40" s="5">
        <f>U40*(1+Scenarios!$Q$32)</f>
        <v>274.5</v>
      </c>
      <c r="W40" s="5">
        <f>V40*(1+Scenarios!$Q$32)</f>
        <v>274.5</v>
      </c>
      <c r="X40" s="5">
        <f>W40*(1+Scenarios!$Q$32)</f>
        <v>274.5</v>
      </c>
      <c r="Y40" s="5">
        <f>X40*(1+Scenarios!$Q$32)</f>
        <v>274.5</v>
      </c>
      <c r="Z40" s="5">
        <f>Y40*(1+Scenarios!$Q$32)</f>
        <v>274.5</v>
      </c>
      <c r="AA40" s="5">
        <f>Z40*(1+Scenarios!$Q$32)</f>
        <v>274.5</v>
      </c>
      <c r="AB40" s="5">
        <f>AA40*(1+Scenarios!$Q$32)</f>
        <v>274.5</v>
      </c>
      <c r="AC40" s="5">
        <f>AB40*(1+Scenarios!$Q$32)</f>
        <v>274.5</v>
      </c>
      <c r="AD40" s="5">
        <f>AC40*(1+Scenarios!$Q$32)</f>
        <v>274.5</v>
      </c>
      <c r="AE40" s="5">
        <f>AD40*(1+Scenarios!$Q$32)</f>
        <v>274.5</v>
      </c>
      <c r="AF40" s="5">
        <f>AE40*(1+Scenarios!$Q$32)</f>
        <v>274.5</v>
      </c>
      <c r="AG40" s="5">
        <f>AF40*(1+Scenarios!$Q$32)</f>
        <v>274.5</v>
      </c>
      <c r="AH40" s="5">
        <f>AG40*(1+Scenarios!$Q$32)</f>
        <v>274.5</v>
      </c>
      <c r="AI40" s="5">
        <f>AH40*(1+Scenarios!$Q$32)</f>
        <v>274.5</v>
      </c>
      <c r="AJ40" s="5">
        <f>AI40*(1+Scenarios!$Q$32)</f>
        <v>274.5</v>
      </c>
      <c r="AK40" s="5">
        <f>AJ40*(1+Scenarios!$Q$32)</f>
        <v>274.5</v>
      </c>
      <c r="AL40" s="5">
        <f>AK40*(1+Scenarios!$Q$32)</f>
        <v>274.5</v>
      </c>
      <c r="AM40" s="5">
        <f>AL40*(1+Scenarios!$Q$32)</f>
        <v>274.5</v>
      </c>
      <c r="AN40" s="5">
        <f>AM40*(1+Scenarios!$Q$32)</f>
        <v>274.5</v>
      </c>
      <c r="AO40" s="5">
        <f>AN40*(1+Scenarios!$Q$32)</f>
        <v>274.5</v>
      </c>
      <c r="AP40" s="5">
        <f>AO40*(1+Scenarios!$Q$32)</f>
        <v>274.5</v>
      </c>
      <c r="AQ40" s="5">
        <f>AP40*(1+Scenarios!$Q$32)</f>
        <v>274.5</v>
      </c>
      <c r="AR40" s="5">
        <f>AQ40*(1+Scenarios!$Q$32)</f>
        <v>274.5</v>
      </c>
      <c r="AS40" s="5">
        <f>AR40*(1+Scenarios!$Q$32)</f>
        <v>274.5</v>
      </c>
      <c r="AT40" s="5">
        <f>AS40*(1+Scenarios!$Q$32)</f>
        <v>274.5</v>
      </c>
      <c r="AU40" s="5">
        <f>AT40*(1+Scenarios!$Q$32)</f>
        <v>274.5</v>
      </c>
      <c r="AV40" s="5">
        <f>AU40*(1+Scenarios!$Q$32)</f>
        <v>274.5</v>
      </c>
      <c r="AW40" s="5">
        <f>AV40*(1+Scenarios!$Q$32)</f>
        <v>274.5</v>
      </c>
      <c r="AX40" s="5">
        <f>AW40*(1+Scenarios!$Q$32)</f>
        <v>274.5</v>
      </c>
      <c r="AY40" s="5">
        <f>AX40*(1+Scenarios!$Q$32)</f>
        <v>274.5</v>
      </c>
      <c r="AZ40" s="5">
        <f>AY40*(1+Scenarios!$Q$32)</f>
        <v>274.5</v>
      </c>
      <c r="BA40" s="5">
        <f>AZ40*(1+Scenarios!$Q$32)</f>
        <v>274.5</v>
      </c>
      <c r="BB40" s="5">
        <f>BA40*(1+Scenarios!$Q$32)</f>
        <v>274.5</v>
      </c>
      <c r="BC40" s="5">
        <f>BB40*(1+Scenarios!$Q$32)</f>
        <v>274.5</v>
      </c>
      <c r="BD40" s="5">
        <f>BC40*(1+Scenarios!$Q$32)</f>
        <v>274.5</v>
      </c>
      <c r="BE40" s="5">
        <f>BD40*(1+Scenarios!$Q$32)</f>
        <v>274.5</v>
      </c>
      <c r="BF40" s="5">
        <f>BE40*(1+Scenarios!$Q$32)</f>
        <v>274.5</v>
      </c>
      <c r="BG40" s="5">
        <f>BF40*(1+Scenarios!$Q$32)</f>
        <v>274.5</v>
      </c>
      <c r="BH40" s="5">
        <f>BG40*(1+Scenarios!$Q$32)</f>
        <v>274.5</v>
      </c>
      <c r="BI40" s="5">
        <f>BH40*(1+Scenarios!$Q$32)</f>
        <v>274.5</v>
      </c>
      <c r="BJ40" s="5">
        <f>BI40*(1+Scenarios!$Q$32)</f>
        <v>274.5</v>
      </c>
      <c r="BK40" s="5">
        <f>BJ40*(1+Scenarios!$Q$32)</f>
        <v>274.5</v>
      </c>
      <c r="BL40" s="5">
        <f>BK40*(1+Scenarios!$Q$32)</f>
        <v>274.5</v>
      </c>
      <c r="BM40" s="5">
        <f>BL40*(1+Scenarios!$Q$32)</f>
        <v>274.5</v>
      </c>
      <c r="BN40" s="23"/>
      <c r="BO40" s="23"/>
      <c r="BP40" s="23"/>
      <c r="BQ40" s="23"/>
      <c r="BR40" s="23"/>
      <c r="BS40" s="23"/>
    </row>
    <row r="41" spans="1:71" x14ac:dyDescent="0.35">
      <c r="B41" s="4" t="s">
        <v>116</v>
      </c>
      <c r="C41" s="103">
        <f>SUM(E41:BM41)</f>
        <v>0</v>
      </c>
      <c r="E41" s="100">
        <f>Scenarios!$U$22</f>
        <v>0</v>
      </c>
      <c r="F41" s="100">
        <f>Scenarios!$U$22</f>
        <v>0</v>
      </c>
      <c r="G41" s="100">
        <f>Scenarios!$U$22</f>
        <v>0</v>
      </c>
      <c r="H41" s="100">
        <f>Scenarios!$U$22</f>
        <v>0</v>
      </c>
      <c r="I41" s="100">
        <f>Scenarios!$U$22</f>
        <v>0</v>
      </c>
      <c r="J41" s="100">
        <f>Scenarios!$U$22</f>
        <v>0</v>
      </c>
      <c r="K41" s="100">
        <f>Scenarios!$U$22</f>
        <v>0</v>
      </c>
      <c r="L41" s="100">
        <f>Scenarios!$U$22</f>
        <v>0</v>
      </c>
      <c r="M41" s="100">
        <f>Scenarios!$U$22</f>
        <v>0</v>
      </c>
      <c r="N41" s="100">
        <f>Scenarios!$U$22</f>
        <v>0</v>
      </c>
      <c r="O41" s="100">
        <f>Scenarios!$U$22</f>
        <v>0</v>
      </c>
      <c r="P41" s="100">
        <f>Scenarios!$U$22</f>
        <v>0</v>
      </c>
      <c r="Q41" s="100">
        <f>Scenarios!$U$22</f>
        <v>0</v>
      </c>
      <c r="R41" s="100">
        <f>Scenarios!$U$22</f>
        <v>0</v>
      </c>
      <c r="S41" s="100">
        <f>Scenarios!$U$22</f>
        <v>0</v>
      </c>
      <c r="T41" s="100">
        <f>Scenarios!$U$22</f>
        <v>0</v>
      </c>
      <c r="U41" s="100">
        <f>Scenarios!$U$22</f>
        <v>0</v>
      </c>
      <c r="V41" s="100">
        <f>Scenarios!$U$22</f>
        <v>0</v>
      </c>
      <c r="W41" s="100">
        <f>Scenarios!$U$22</f>
        <v>0</v>
      </c>
      <c r="X41" s="100">
        <f>Scenarios!$U$22</f>
        <v>0</v>
      </c>
      <c r="Y41" s="100">
        <f>Scenarios!$U$22</f>
        <v>0</v>
      </c>
      <c r="Z41" s="100">
        <f>Scenarios!$U$22</f>
        <v>0</v>
      </c>
      <c r="AA41" s="100">
        <f>Scenarios!$U$22</f>
        <v>0</v>
      </c>
      <c r="AB41" s="100">
        <f>Scenarios!$U$22</f>
        <v>0</v>
      </c>
      <c r="AC41" s="100">
        <f>Scenarios!$U$22</f>
        <v>0</v>
      </c>
      <c r="AD41" s="100">
        <f>Scenarios!$U$22</f>
        <v>0</v>
      </c>
      <c r="AE41" s="100">
        <f>Scenarios!$U$22</f>
        <v>0</v>
      </c>
      <c r="AF41" s="100">
        <f>Scenarios!$U$22</f>
        <v>0</v>
      </c>
      <c r="AG41" s="100">
        <f>Scenarios!$U$22</f>
        <v>0</v>
      </c>
      <c r="AH41" s="100">
        <f>Scenarios!$U$22</f>
        <v>0</v>
      </c>
      <c r="AI41" s="100">
        <f>Scenarios!$U$22</f>
        <v>0</v>
      </c>
      <c r="AJ41" s="100">
        <f>Scenarios!$U$22</f>
        <v>0</v>
      </c>
      <c r="AK41" s="100">
        <f>Scenarios!$U$22</f>
        <v>0</v>
      </c>
      <c r="AL41" s="100">
        <f>Scenarios!$U$22</f>
        <v>0</v>
      </c>
      <c r="AM41" s="100">
        <f>Scenarios!$U$22</f>
        <v>0</v>
      </c>
      <c r="AN41" s="100">
        <f>Scenarios!$U$22</f>
        <v>0</v>
      </c>
      <c r="AO41" s="100">
        <f>Scenarios!$U$22</f>
        <v>0</v>
      </c>
      <c r="AP41" s="100">
        <f>Scenarios!$U$22</f>
        <v>0</v>
      </c>
      <c r="AQ41" s="100">
        <f>Scenarios!$U$22</f>
        <v>0</v>
      </c>
      <c r="AR41" s="100">
        <f>Scenarios!$U$22</f>
        <v>0</v>
      </c>
      <c r="AS41" s="100">
        <f>Scenarios!$U$22</f>
        <v>0</v>
      </c>
      <c r="AT41" s="100">
        <f>Scenarios!$U$22</f>
        <v>0</v>
      </c>
      <c r="AU41" s="100">
        <f>Scenarios!$U$22</f>
        <v>0</v>
      </c>
      <c r="AV41" s="100">
        <f>Scenarios!$U$22</f>
        <v>0</v>
      </c>
      <c r="AW41" s="100">
        <f>Scenarios!$U$22</f>
        <v>0</v>
      </c>
      <c r="AX41" s="100">
        <f>Scenarios!$U$22</f>
        <v>0</v>
      </c>
      <c r="AY41" s="100">
        <f>Scenarios!$U$22</f>
        <v>0</v>
      </c>
      <c r="AZ41" s="100">
        <f>Scenarios!$U$22</f>
        <v>0</v>
      </c>
      <c r="BA41" s="100">
        <f>Scenarios!$U$22</f>
        <v>0</v>
      </c>
      <c r="BB41" s="100">
        <f>Scenarios!$U$22</f>
        <v>0</v>
      </c>
      <c r="BC41" s="100">
        <f>Scenarios!$U$22</f>
        <v>0</v>
      </c>
      <c r="BD41" s="100">
        <f>Scenarios!$U$22</f>
        <v>0</v>
      </c>
      <c r="BE41" s="100">
        <f>Scenarios!$U$22</f>
        <v>0</v>
      </c>
      <c r="BF41" s="100">
        <f>Scenarios!$U$22</f>
        <v>0</v>
      </c>
      <c r="BG41" s="100">
        <f>Scenarios!$U$22</f>
        <v>0</v>
      </c>
      <c r="BH41" s="100">
        <f>Scenarios!$U$22</f>
        <v>0</v>
      </c>
      <c r="BI41" s="100">
        <f>Scenarios!$U$22</f>
        <v>0</v>
      </c>
      <c r="BJ41" s="100">
        <f>Scenarios!$U$22</f>
        <v>0</v>
      </c>
      <c r="BK41" s="100">
        <f>Scenarios!$U$22</f>
        <v>0</v>
      </c>
      <c r="BL41" s="100">
        <f>Scenarios!$U$22</f>
        <v>0</v>
      </c>
      <c r="BM41" s="100">
        <f>Scenarios!$U$22</f>
        <v>0</v>
      </c>
    </row>
    <row r="42" spans="1:71" x14ac:dyDescent="0.35">
      <c r="C42" s="109"/>
    </row>
    <row r="43" spans="1:71" s="9" customFormat="1" ht="11.25" x14ac:dyDescent="0.3">
      <c r="B43" s="9" t="s">
        <v>117</v>
      </c>
      <c r="C43" s="103">
        <f>SUM(E43:BM43)</f>
        <v>-16744.5</v>
      </c>
      <c r="E43" s="33">
        <f>-(E40+E41)</f>
        <v>-274.5</v>
      </c>
      <c r="F43" s="33">
        <f>-(F40+F41)</f>
        <v>-274.5</v>
      </c>
      <c r="G43" s="33">
        <f t="shared" ref="G43:L43" si="15">-(G40+G41)</f>
        <v>-274.5</v>
      </c>
      <c r="H43" s="33">
        <f t="shared" si="15"/>
        <v>-274.5</v>
      </c>
      <c r="I43" s="33">
        <f t="shared" si="15"/>
        <v>-274.5</v>
      </c>
      <c r="J43" s="33">
        <f t="shared" si="15"/>
        <v>-274.5</v>
      </c>
      <c r="K43" s="33">
        <f t="shared" si="15"/>
        <v>-274.5</v>
      </c>
      <c r="L43" s="33">
        <f t="shared" si="15"/>
        <v>-274.5</v>
      </c>
      <c r="M43" s="33">
        <f t="shared" ref="M43:BM43" si="16">-(M40)</f>
        <v>-274.5</v>
      </c>
      <c r="N43" s="33">
        <f t="shared" si="16"/>
        <v>-274.5</v>
      </c>
      <c r="O43" s="33">
        <f t="shared" si="16"/>
        <v>-274.5</v>
      </c>
      <c r="P43" s="33">
        <f t="shared" si="16"/>
        <v>-274.5</v>
      </c>
      <c r="Q43" s="33">
        <f t="shared" si="16"/>
        <v>-274.5</v>
      </c>
      <c r="R43" s="33">
        <f t="shared" si="16"/>
        <v>-274.5</v>
      </c>
      <c r="S43" s="33">
        <f t="shared" si="16"/>
        <v>-274.5</v>
      </c>
      <c r="T43" s="33">
        <f t="shared" si="16"/>
        <v>-274.5</v>
      </c>
      <c r="U43" s="33">
        <f t="shared" si="16"/>
        <v>-274.5</v>
      </c>
      <c r="V43" s="33">
        <f t="shared" si="16"/>
        <v>-274.5</v>
      </c>
      <c r="W43" s="33">
        <f t="shared" si="16"/>
        <v>-274.5</v>
      </c>
      <c r="X43" s="33">
        <f t="shared" si="16"/>
        <v>-274.5</v>
      </c>
      <c r="Y43" s="33">
        <f t="shared" si="16"/>
        <v>-274.5</v>
      </c>
      <c r="Z43" s="33">
        <f t="shared" si="16"/>
        <v>-274.5</v>
      </c>
      <c r="AA43" s="33">
        <f t="shared" si="16"/>
        <v>-274.5</v>
      </c>
      <c r="AB43" s="33">
        <f t="shared" si="16"/>
        <v>-274.5</v>
      </c>
      <c r="AC43" s="33">
        <f t="shared" si="16"/>
        <v>-274.5</v>
      </c>
      <c r="AD43" s="33">
        <f t="shared" si="16"/>
        <v>-274.5</v>
      </c>
      <c r="AE43" s="33">
        <f t="shared" si="16"/>
        <v>-274.5</v>
      </c>
      <c r="AF43" s="33">
        <f t="shared" si="16"/>
        <v>-274.5</v>
      </c>
      <c r="AG43" s="33">
        <f t="shared" si="16"/>
        <v>-274.5</v>
      </c>
      <c r="AH43" s="33">
        <f t="shared" si="16"/>
        <v>-274.5</v>
      </c>
      <c r="AI43" s="33">
        <f t="shared" si="16"/>
        <v>-274.5</v>
      </c>
      <c r="AJ43" s="33">
        <f t="shared" si="16"/>
        <v>-274.5</v>
      </c>
      <c r="AK43" s="33">
        <f t="shared" si="16"/>
        <v>-274.5</v>
      </c>
      <c r="AL43" s="33">
        <f t="shared" si="16"/>
        <v>-274.5</v>
      </c>
      <c r="AM43" s="33">
        <f t="shared" si="16"/>
        <v>-274.5</v>
      </c>
      <c r="AN43" s="33">
        <f t="shared" si="16"/>
        <v>-274.5</v>
      </c>
      <c r="AO43" s="33">
        <f t="shared" si="16"/>
        <v>-274.5</v>
      </c>
      <c r="AP43" s="33">
        <f t="shared" si="16"/>
        <v>-274.5</v>
      </c>
      <c r="AQ43" s="33">
        <f t="shared" si="16"/>
        <v>-274.5</v>
      </c>
      <c r="AR43" s="33">
        <f t="shared" si="16"/>
        <v>-274.5</v>
      </c>
      <c r="AS43" s="33">
        <f t="shared" si="16"/>
        <v>-274.5</v>
      </c>
      <c r="AT43" s="33">
        <f t="shared" si="16"/>
        <v>-274.5</v>
      </c>
      <c r="AU43" s="33">
        <f t="shared" si="16"/>
        <v>-274.5</v>
      </c>
      <c r="AV43" s="33">
        <f t="shared" si="16"/>
        <v>-274.5</v>
      </c>
      <c r="AW43" s="33">
        <f t="shared" si="16"/>
        <v>-274.5</v>
      </c>
      <c r="AX43" s="33">
        <f t="shared" si="16"/>
        <v>-274.5</v>
      </c>
      <c r="AY43" s="33">
        <f t="shared" si="16"/>
        <v>-274.5</v>
      </c>
      <c r="AZ43" s="33">
        <f t="shared" si="16"/>
        <v>-274.5</v>
      </c>
      <c r="BA43" s="33">
        <f t="shared" si="16"/>
        <v>-274.5</v>
      </c>
      <c r="BB43" s="33">
        <f t="shared" si="16"/>
        <v>-274.5</v>
      </c>
      <c r="BC43" s="33">
        <f t="shared" si="16"/>
        <v>-274.5</v>
      </c>
      <c r="BD43" s="33">
        <f t="shared" si="16"/>
        <v>-274.5</v>
      </c>
      <c r="BE43" s="33">
        <f t="shared" si="16"/>
        <v>-274.5</v>
      </c>
      <c r="BF43" s="33">
        <f t="shared" si="16"/>
        <v>-274.5</v>
      </c>
      <c r="BG43" s="33">
        <f t="shared" si="16"/>
        <v>-274.5</v>
      </c>
      <c r="BH43" s="33">
        <f t="shared" si="16"/>
        <v>-274.5</v>
      </c>
      <c r="BI43" s="33">
        <f t="shared" si="16"/>
        <v>-274.5</v>
      </c>
      <c r="BJ43" s="33">
        <f t="shared" si="16"/>
        <v>-274.5</v>
      </c>
      <c r="BK43" s="33">
        <f t="shared" si="16"/>
        <v>-274.5</v>
      </c>
      <c r="BL43" s="33">
        <f t="shared" si="16"/>
        <v>-274.5</v>
      </c>
      <c r="BM43" s="33">
        <f t="shared" si="16"/>
        <v>-274.5</v>
      </c>
      <c r="BN43" s="33"/>
      <c r="BO43" s="33"/>
      <c r="BP43" s="33"/>
      <c r="BQ43" s="33"/>
      <c r="BR43" s="33"/>
      <c r="BS43" s="33"/>
    </row>
    <row r="44" spans="1:71" x14ac:dyDescent="0.35">
      <c r="C44" s="109"/>
    </row>
    <row r="45" spans="1:71" s="28" customFormat="1" x14ac:dyDescent="0.35">
      <c r="A45" s="4"/>
      <c r="B45" s="29" t="s">
        <v>123</v>
      </c>
      <c r="C45" s="108"/>
    </row>
    <row r="46" spans="1:71" s="23" customFormat="1" x14ac:dyDescent="0.35">
      <c r="A46" s="129"/>
      <c r="B46" s="27" t="s">
        <v>125</v>
      </c>
      <c r="C46" s="103">
        <f>SUM(E46:BM46)</f>
        <v>0</v>
      </c>
      <c r="D46" s="27"/>
      <c r="E46" s="23">
        <f>HLOOKUP($F$5, Scenarios!$C$7:$AD$42, MATCH(B46, Scenarios!$C$7:C44, FALSE), FALSE)</f>
        <v>0</v>
      </c>
    </row>
    <row r="47" spans="1:71" s="23" customFormat="1" x14ac:dyDescent="0.35">
      <c r="A47" s="129"/>
      <c r="B47" s="47" t="s">
        <v>126</v>
      </c>
      <c r="C47" s="103">
        <f>SUM(E47:BM47)</f>
        <v>49500</v>
      </c>
      <c r="D47" s="27"/>
      <c r="E47" s="23">
        <f>HLOOKUP($F$5, Scenarios!$C$7:$AD$42, MATCH(B47, Scenarios!$C$7:C45, FALSE), FALSE)</f>
        <v>49500</v>
      </c>
    </row>
    <row r="48" spans="1:71" s="23" customFormat="1" x14ac:dyDescent="0.35">
      <c r="A48" s="129"/>
      <c r="B48" s="26"/>
      <c r="C48" s="103"/>
      <c r="D48" s="27"/>
    </row>
    <row r="49" spans="1:71" x14ac:dyDescent="0.35">
      <c r="B49" s="4" t="s">
        <v>127</v>
      </c>
      <c r="C49" s="103">
        <f>SUM(E49:BM49)</f>
        <v>0</v>
      </c>
      <c r="E49" s="23">
        <f>IFERROR((HLOOKUP($F$5, Scenarios!$C$7:$AD$42, (MATCH(E7, Scenarios!$C$7:$C$42, FALSE)), FALSE)), 0)</f>
        <v>0</v>
      </c>
      <c r="F49" s="23">
        <f>IFERROR((HLOOKUP($F$5, Scenarios!$C$7:$AD$42, (MATCH(F7, Scenarios!$C$7:$C$42, FALSE)), FALSE)), 0)</f>
        <v>0</v>
      </c>
      <c r="G49" s="23">
        <f>IFERROR((HLOOKUP($F$5, Scenarios!$C$7:$AD$42, (MATCH(G7, Scenarios!$C$7:$C$42, FALSE)), FALSE)), 0)</f>
        <v>0</v>
      </c>
      <c r="H49" s="23">
        <f>IFERROR((HLOOKUP($F$5, Scenarios!$C$7:$AD$42, (MATCH(H7, Scenarios!$C$7:$C$42, FALSE)), FALSE)), 0)</f>
        <v>0</v>
      </c>
      <c r="I49" s="23">
        <f>IFERROR((HLOOKUP($F$5, Scenarios!$C$7:$AD$42, (MATCH(I7, Scenarios!$C$7:$C$42, FALSE)), FALSE)), 0)</f>
        <v>0</v>
      </c>
      <c r="J49" s="23">
        <f>IFERROR((HLOOKUP($F$5, Scenarios!$C$7:$AD$42, (MATCH(J7, Scenarios!$C$7:$C$42, FALSE)), FALSE)), 0)</f>
        <v>0</v>
      </c>
      <c r="K49" s="23">
        <f>IFERROR((HLOOKUP($F$5, Scenarios!$C$7:$AD$42, (MATCH(K7, Scenarios!$C$7:$C$42, FALSE)), FALSE)), 0)</f>
        <v>0</v>
      </c>
      <c r="L49" s="23">
        <f>IFERROR((HLOOKUP($F$5, Scenarios!$C$7:$AD$42, (MATCH(L7, Scenarios!$C$7:$C$42, FALSE)), FALSE)), 0)</f>
        <v>0</v>
      </c>
      <c r="M49" s="23">
        <f>IFERROR((HLOOKUP($F$5, Scenarios!$C$7:$AD$42, (MATCH(M7, Scenarios!$C$7:$C$42, FALSE)), FALSE)), 0)</f>
        <v>0</v>
      </c>
      <c r="N49" s="23">
        <f>IFERROR((HLOOKUP($F$5, Scenarios!$C$7:$AD$42, (MATCH(N7, Scenarios!$C$7:$C$42, FALSE)), FALSE)), 0)</f>
        <v>0</v>
      </c>
      <c r="O49" s="23">
        <f>IFERROR((HLOOKUP($F$5, Scenarios!$C$7:$AD$42, (MATCH(O7, Scenarios!$C$7:$C$42, FALSE)), FALSE)), 0)</f>
        <v>0</v>
      </c>
      <c r="P49" s="23">
        <f>IFERROR((HLOOKUP($F$5, Scenarios!$C$7:$AD$42, (MATCH(P7, Scenarios!$C$7:$C$42, FALSE)), FALSE)), 0)</f>
        <v>0</v>
      </c>
      <c r="Q49" s="23">
        <f>IFERROR((HLOOKUP($F$5, Scenarios!$C$7:$AD$42, (MATCH(Q7, Scenarios!$C$7:$C$42, FALSE)), FALSE)), 0)</f>
        <v>0</v>
      </c>
      <c r="R49" s="23">
        <f>IFERROR((HLOOKUP($F$5, Scenarios!$C$7:$AD$42, (MATCH(R7, Scenarios!$C$7:$C$42, FALSE)), FALSE)), 0)</f>
        <v>0</v>
      </c>
      <c r="S49" s="23">
        <f>IFERROR((HLOOKUP($F$5, Scenarios!$C$7:$AD$42, (MATCH(S7, Scenarios!$C$7:$C$42, FALSE)), FALSE)), 0)</f>
        <v>0</v>
      </c>
      <c r="T49" s="23">
        <f>IFERROR((HLOOKUP($F$5, Scenarios!$C$7:$AD$42, (MATCH(T7, Scenarios!$C$7:$C$42, FALSE)), FALSE)), 0)</f>
        <v>0</v>
      </c>
      <c r="U49" s="23">
        <f>IFERROR((HLOOKUP($F$5, Scenarios!$C$7:$AD$42, (MATCH(U7, Scenarios!$C$7:$C$42, FALSE)), FALSE)), 0)</f>
        <v>0</v>
      </c>
      <c r="V49" s="23">
        <f>IFERROR((HLOOKUP($F$5, Scenarios!$C$7:$AD$42, (MATCH(V7, Scenarios!$C$7:$C$42, FALSE)), FALSE)), 0)</f>
        <v>0</v>
      </c>
      <c r="W49" s="23">
        <f>IFERROR((HLOOKUP($F$5, Scenarios!$C$7:$AD$42, (MATCH(W7, Scenarios!$C$7:$C$42, FALSE)), FALSE)), 0)</f>
        <v>0</v>
      </c>
      <c r="X49" s="23">
        <f>IFERROR((HLOOKUP($F$5, Scenarios!$C$7:$AD$42, (MATCH(X7, Scenarios!$C$7:$C$42, FALSE)), FALSE)), 0)</f>
        <v>0</v>
      </c>
      <c r="Y49" s="23">
        <f>IFERROR((HLOOKUP($F$5, Scenarios!$C$7:$AD$42, (MATCH(Y7, Scenarios!$C$7:$C$42, FALSE)), FALSE)), 0)</f>
        <v>0</v>
      </c>
      <c r="Z49" s="23">
        <f>IFERROR((HLOOKUP($F$5, Scenarios!$C$7:$AD$42, (MATCH(Z7, Scenarios!$C$7:$C$42, FALSE)), FALSE)), 0)</f>
        <v>0</v>
      </c>
      <c r="AA49" s="23">
        <f>IFERROR((HLOOKUP($F$5, Scenarios!$C$7:$AD$42, (MATCH(AA7, Scenarios!$C$7:$C$42, FALSE)), FALSE)), 0)</f>
        <v>0</v>
      </c>
      <c r="AB49" s="23">
        <f>IFERROR((HLOOKUP($F$5, Scenarios!$C$7:$AD$42, (MATCH(AB7, Scenarios!$C$7:$C$42, FALSE)), FALSE)), 0)</f>
        <v>0</v>
      </c>
      <c r="AC49" s="23">
        <f>IFERROR((HLOOKUP($F$5, Scenarios!$C$7:$AD$42, (MATCH(AC7, Scenarios!$C$7:$C$42, FALSE)), FALSE)), 0)</f>
        <v>0</v>
      </c>
      <c r="AD49" s="23">
        <f>IFERROR((HLOOKUP($F$5, Scenarios!$C$7:$AD$42, (MATCH(AD7, Scenarios!$C$7:$C$42, FALSE)), FALSE)), 0)</f>
        <v>0</v>
      </c>
      <c r="AE49" s="23">
        <f>IFERROR((HLOOKUP($F$5, Scenarios!$C$7:$AD$42, (MATCH(AE7, Scenarios!$C$7:$C$42, FALSE)), FALSE)), 0)</f>
        <v>0</v>
      </c>
      <c r="AF49" s="23">
        <f>IFERROR((HLOOKUP($F$5, Scenarios!$C$7:$AD$42, (MATCH(AF7, Scenarios!$C$7:$C$42, FALSE)), FALSE)), 0)</f>
        <v>0</v>
      </c>
      <c r="AG49" s="23">
        <f>IFERROR((HLOOKUP($F$5, Scenarios!$C$7:$AD$42, (MATCH(AG7, Scenarios!$C$7:$C$42, FALSE)), FALSE)), 0)</f>
        <v>0</v>
      </c>
      <c r="AH49" s="23">
        <f>IFERROR((HLOOKUP($F$5, Scenarios!$C$7:$AD$42, (MATCH(AH7, Scenarios!$C$7:$C$42, FALSE)), FALSE)), 0)</f>
        <v>0</v>
      </c>
      <c r="AI49" s="23">
        <f>IFERROR((HLOOKUP($F$5, Scenarios!$C$7:$AD$42, (MATCH(AI7, Scenarios!$C$7:$C$42, FALSE)), FALSE)), 0)</f>
        <v>0</v>
      </c>
      <c r="AJ49" s="23">
        <f>IFERROR((HLOOKUP($F$5, Scenarios!$C$7:$AD$42, (MATCH(AJ7, Scenarios!$C$7:$C$42, FALSE)), FALSE)), 0)</f>
        <v>0</v>
      </c>
      <c r="AK49" s="23">
        <f>IFERROR((HLOOKUP($F$5, Scenarios!$C$7:$AD$42, (MATCH(AK7, Scenarios!$C$7:$C$42, FALSE)), FALSE)), 0)</f>
        <v>0</v>
      </c>
      <c r="AL49" s="23">
        <f>IFERROR((HLOOKUP($F$5, Scenarios!$C$7:$AD$42, (MATCH(AL7, Scenarios!$C$7:$C$42, FALSE)), FALSE)), 0)</f>
        <v>0</v>
      </c>
      <c r="AM49" s="23">
        <f>IFERROR((HLOOKUP($F$5, Scenarios!$C$7:$AD$42, (MATCH(AM7, Scenarios!$C$7:$C$42, FALSE)), FALSE)), 0)</f>
        <v>0</v>
      </c>
      <c r="AN49" s="23">
        <f>IFERROR((HLOOKUP($F$5, Scenarios!$C$7:$AD$42, (MATCH(AN7, Scenarios!$C$7:$C$42, FALSE)), FALSE)), 0)</f>
        <v>0</v>
      </c>
      <c r="AO49" s="23">
        <f>IFERROR((HLOOKUP($F$5, Scenarios!$C$7:$AD$42, (MATCH(AO7, Scenarios!$C$7:$C$42, FALSE)), FALSE)), 0)</f>
        <v>0</v>
      </c>
      <c r="AP49" s="23">
        <f>IFERROR((HLOOKUP($F$5, Scenarios!$C$7:$AD$42, (MATCH(AP7, Scenarios!$C$7:$C$42, FALSE)), FALSE)), 0)</f>
        <v>0</v>
      </c>
      <c r="AQ49" s="23">
        <f>IFERROR((HLOOKUP($F$5, Scenarios!$C$7:$AD$42, (MATCH(AQ7, Scenarios!$C$7:$C$42, FALSE)), FALSE)), 0)</f>
        <v>0</v>
      </c>
      <c r="AR49" s="23">
        <f>IFERROR((HLOOKUP($F$5, Scenarios!$C$7:$AD$42, (MATCH(AR7, Scenarios!$C$7:$C$42, FALSE)), FALSE)), 0)</f>
        <v>0</v>
      </c>
      <c r="AS49" s="23">
        <f>IFERROR((HLOOKUP($F$5, Scenarios!$C$7:$AD$42, (MATCH(AS7, Scenarios!$C$7:$C$42, FALSE)), FALSE)), 0)</f>
        <v>0</v>
      </c>
      <c r="AT49" s="23">
        <f>IFERROR((HLOOKUP($F$5, Scenarios!$C$7:$AD$42, (MATCH(AT7, Scenarios!$C$7:$C$42, FALSE)), FALSE)), 0)</f>
        <v>0</v>
      </c>
      <c r="AU49" s="23">
        <f>IFERROR((HLOOKUP($F$5, Scenarios!$C$7:$AD$42, (MATCH(AU7, Scenarios!$C$7:$C$42, FALSE)), FALSE)), 0)</f>
        <v>0</v>
      </c>
      <c r="AV49" s="23">
        <f>IFERROR((HLOOKUP($F$5, Scenarios!$C$7:$AD$42, (MATCH(AV7, Scenarios!$C$7:$C$42, FALSE)), FALSE)), 0)</f>
        <v>0</v>
      </c>
      <c r="AW49" s="23">
        <f>IFERROR((HLOOKUP($F$5, Scenarios!$C$7:$AD$42, (MATCH(AW7, Scenarios!$C$7:$C$42, FALSE)), FALSE)), 0)</f>
        <v>0</v>
      </c>
      <c r="AX49" s="23">
        <f>IFERROR((HLOOKUP($F$5, Scenarios!$C$7:$AD$42, (MATCH(AX7, Scenarios!$C$7:$C$42, FALSE)), FALSE)), 0)</f>
        <v>0</v>
      </c>
      <c r="AY49" s="23">
        <f>IFERROR((HLOOKUP($F$5, Scenarios!$C$7:$AD$42, (MATCH(AY7, Scenarios!$C$7:$C$42, FALSE)), FALSE)), 0)</f>
        <v>0</v>
      </c>
      <c r="AZ49" s="23">
        <f>IFERROR((HLOOKUP($F$5, Scenarios!$C$7:$AD$42, (MATCH(AZ7, Scenarios!$C$7:$C$42, FALSE)), FALSE)), 0)</f>
        <v>0</v>
      </c>
      <c r="BA49" s="23">
        <f>IFERROR((HLOOKUP($F$5, Scenarios!$C$7:$AD$42, (MATCH(BA7, Scenarios!$C$7:$C$42, FALSE)), FALSE)), 0)</f>
        <v>0</v>
      </c>
      <c r="BB49" s="23">
        <f>IFERROR((HLOOKUP($F$5, Scenarios!$C$7:$AD$42, (MATCH(BB7, Scenarios!$C$7:$C$42, FALSE)), FALSE)), 0)</f>
        <v>0</v>
      </c>
      <c r="BC49" s="23">
        <f>IFERROR((HLOOKUP($F$5, Scenarios!$C$7:$AD$42, (MATCH(BC7, Scenarios!$C$7:$C$42, FALSE)), FALSE)), 0)</f>
        <v>0</v>
      </c>
      <c r="BD49" s="23">
        <f>IFERROR((HLOOKUP($F$5, Scenarios!$C$7:$AD$42, (MATCH(BD7, Scenarios!$C$7:$C$42, FALSE)), FALSE)), 0)</f>
        <v>0</v>
      </c>
      <c r="BE49" s="23">
        <f>IFERROR((HLOOKUP($F$5, Scenarios!$C$7:$AD$42, (MATCH(BE7, Scenarios!$C$7:$C$42, FALSE)), FALSE)), 0)</f>
        <v>0</v>
      </c>
      <c r="BF49" s="23">
        <f>IFERROR((HLOOKUP($F$5, Scenarios!$C$7:$AD$42, (MATCH(BF7, Scenarios!$C$7:$C$42, FALSE)), FALSE)), 0)</f>
        <v>0</v>
      </c>
      <c r="BG49" s="23">
        <f>IFERROR((HLOOKUP($F$5, Scenarios!$C$7:$AD$42, (MATCH(BG7, Scenarios!$C$7:$C$42, FALSE)), FALSE)), 0)</f>
        <v>0</v>
      </c>
      <c r="BH49" s="23">
        <f>IFERROR((HLOOKUP($F$5, Scenarios!$C$7:$AD$42, (MATCH(BH7, Scenarios!$C$7:$C$42, FALSE)), FALSE)), 0)</f>
        <v>0</v>
      </c>
      <c r="BI49" s="23">
        <f>IFERROR((HLOOKUP($F$5, Scenarios!$C$7:$AD$42, (MATCH(BI7, Scenarios!$C$7:$C$42, FALSE)), FALSE)), 0)</f>
        <v>0</v>
      </c>
      <c r="BJ49" s="23">
        <f>IFERROR((HLOOKUP($F$5, Scenarios!$C$7:$AD$42, (MATCH(BJ7, Scenarios!$C$7:$C$42, FALSE)), FALSE)), 0)</f>
        <v>0</v>
      </c>
      <c r="BK49" s="23">
        <f>IFERROR((HLOOKUP($F$5, Scenarios!$C$7:$AD$42, (MATCH(BK7, Scenarios!$C$7:$C$42, FALSE)), FALSE)), 0)</f>
        <v>0</v>
      </c>
      <c r="BL49" s="23">
        <f>IFERROR((HLOOKUP($F$5, Scenarios!$C$7:$AD$42, (MATCH(BL7, Scenarios!$C$7:$C$42, FALSE)), FALSE)), 0)</f>
        <v>0</v>
      </c>
      <c r="BM49" s="23">
        <f>IFERROR((HLOOKUP($F$5, Scenarios!$C$7:$AD$42, (MATCH(BM7, Scenarios!$C$7:$C$42, FALSE)), FALSE)), 0)</f>
        <v>0</v>
      </c>
      <c r="BN49" s="23"/>
      <c r="BO49" s="23"/>
      <c r="BP49" s="23"/>
      <c r="BQ49" s="23"/>
      <c r="BR49" s="23"/>
      <c r="BS49" s="23"/>
    </row>
    <row r="50" spans="1:71" s="23" customFormat="1" x14ac:dyDescent="0.35">
      <c r="A50" s="129"/>
      <c r="B50" s="26"/>
      <c r="C50" s="103"/>
      <c r="D50" s="27"/>
    </row>
    <row r="51" spans="1:71" s="9" customFormat="1" ht="11.25" x14ac:dyDescent="0.3">
      <c r="B51" s="9" t="s">
        <v>128</v>
      </c>
      <c r="C51" s="103">
        <f>SUM(E51:BM51)</f>
        <v>-49500</v>
      </c>
      <c r="E51" s="33">
        <f t="shared" ref="E51:AJ51" si="17">-SUM(E46:E50)</f>
        <v>-49500</v>
      </c>
      <c r="F51" s="33">
        <f t="shared" si="17"/>
        <v>0</v>
      </c>
      <c r="G51" s="33">
        <f t="shared" si="17"/>
        <v>0</v>
      </c>
      <c r="H51" s="33">
        <f t="shared" si="17"/>
        <v>0</v>
      </c>
      <c r="I51" s="33">
        <f t="shared" si="17"/>
        <v>0</v>
      </c>
      <c r="J51" s="33">
        <f t="shared" si="17"/>
        <v>0</v>
      </c>
      <c r="K51" s="33">
        <f t="shared" si="17"/>
        <v>0</v>
      </c>
      <c r="L51" s="33">
        <f t="shared" si="17"/>
        <v>0</v>
      </c>
      <c r="M51" s="33">
        <f t="shared" si="17"/>
        <v>0</v>
      </c>
      <c r="N51" s="33">
        <f t="shared" si="17"/>
        <v>0</v>
      </c>
      <c r="O51" s="33">
        <f t="shared" si="17"/>
        <v>0</v>
      </c>
      <c r="P51" s="33">
        <f t="shared" si="17"/>
        <v>0</v>
      </c>
      <c r="Q51" s="33">
        <f t="shared" si="17"/>
        <v>0</v>
      </c>
      <c r="R51" s="33">
        <f t="shared" si="17"/>
        <v>0</v>
      </c>
      <c r="S51" s="33">
        <f t="shared" si="17"/>
        <v>0</v>
      </c>
      <c r="T51" s="33">
        <f t="shared" si="17"/>
        <v>0</v>
      </c>
      <c r="U51" s="33">
        <f t="shared" si="17"/>
        <v>0</v>
      </c>
      <c r="V51" s="33">
        <f t="shared" si="17"/>
        <v>0</v>
      </c>
      <c r="W51" s="33">
        <f t="shared" si="17"/>
        <v>0</v>
      </c>
      <c r="X51" s="33">
        <f t="shared" si="17"/>
        <v>0</v>
      </c>
      <c r="Y51" s="33">
        <f t="shared" si="17"/>
        <v>0</v>
      </c>
      <c r="Z51" s="33">
        <f t="shared" si="17"/>
        <v>0</v>
      </c>
      <c r="AA51" s="33">
        <f t="shared" si="17"/>
        <v>0</v>
      </c>
      <c r="AB51" s="33">
        <f t="shared" si="17"/>
        <v>0</v>
      </c>
      <c r="AC51" s="33">
        <f t="shared" si="17"/>
        <v>0</v>
      </c>
      <c r="AD51" s="33">
        <f t="shared" si="17"/>
        <v>0</v>
      </c>
      <c r="AE51" s="33">
        <f t="shared" si="17"/>
        <v>0</v>
      </c>
      <c r="AF51" s="33">
        <f t="shared" si="17"/>
        <v>0</v>
      </c>
      <c r="AG51" s="33">
        <f t="shared" si="17"/>
        <v>0</v>
      </c>
      <c r="AH51" s="33">
        <f t="shared" si="17"/>
        <v>0</v>
      </c>
      <c r="AI51" s="33">
        <f t="shared" si="17"/>
        <v>0</v>
      </c>
      <c r="AJ51" s="33">
        <f t="shared" si="17"/>
        <v>0</v>
      </c>
      <c r="AK51" s="33">
        <f t="shared" ref="AK51:BM51" si="18">-SUM(AK46:AK50)</f>
        <v>0</v>
      </c>
      <c r="AL51" s="33">
        <f t="shared" si="18"/>
        <v>0</v>
      </c>
      <c r="AM51" s="33">
        <f t="shared" si="18"/>
        <v>0</v>
      </c>
      <c r="AN51" s="33">
        <f t="shared" si="18"/>
        <v>0</v>
      </c>
      <c r="AO51" s="33">
        <f t="shared" si="18"/>
        <v>0</v>
      </c>
      <c r="AP51" s="33">
        <f t="shared" si="18"/>
        <v>0</v>
      </c>
      <c r="AQ51" s="33">
        <f t="shared" si="18"/>
        <v>0</v>
      </c>
      <c r="AR51" s="33">
        <f t="shared" si="18"/>
        <v>0</v>
      </c>
      <c r="AS51" s="33">
        <f t="shared" si="18"/>
        <v>0</v>
      </c>
      <c r="AT51" s="33">
        <f t="shared" si="18"/>
        <v>0</v>
      </c>
      <c r="AU51" s="33">
        <f t="shared" si="18"/>
        <v>0</v>
      </c>
      <c r="AV51" s="33">
        <f t="shared" si="18"/>
        <v>0</v>
      </c>
      <c r="AW51" s="33">
        <f t="shared" si="18"/>
        <v>0</v>
      </c>
      <c r="AX51" s="33">
        <f t="shared" si="18"/>
        <v>0</v>
      </c>
      <c r="AY51" s="33">
        <f t="shared" si="18"/>
        <v>0</v>
      </c>
      <c r="AZ51" s="33">
        <f t="shared" si="18"/>
        <v>0</v>
      </c>
      <c r="BA51" s="33">
        <f t="shared" si="18"/>
        <v>0</v>
      </c>
      <c r="BB51" s="33">
        <f t="shared" si="18"/>
        <v>0</v>
      </c>
      <c r="BC51" s="33">
        <f t="shared" si="18"/>
        <v>0</v>
      </c>
      <c r="BD51" s="33">
        <f t="shared" si="18"/>
        <v>0</v>
      </c>
      <c r="BE51" s="33">
        <f t="shared" si="18"/>
        <v>0</v>
      </c>
      <c r="BF51" s="33">
        <f t="shared" si="18"/>
        <v>0</v>
      </c>
      <c r="BG51" s="33">
        <f t="shared" si="18"/>
        <v>0</v>
      </c>
      <c r="BH51" s="33">
        <f t="shared" si="18"/>
        <v>0</v>
      </c>
      <c r="BI51" s="33">
        <f t="shared" si="18"/>
        <v>0</v>
      </c>
      <c r="BJ51" s="33">
        <f t="shared" si="18"/>
        <v>0</v>
      </c>
      <c r="BK51" s="33">
        <f t="shared" si="18"/>
        <v>0</v>
      </c>
      <c r="BL51" s="33">
        <f t="shared" si="18"/>
        <v>0</v>
      </c>
      <c r="BM51" s="33">
        <f t="shared" si="18"/>
        <v>0</v>
      </c>
    </row>
    <row r="52" spans="1:71" s="9" customFormat="1" ht="11.25" x14ac:dyDescent="0.3">
      <c r="C52" s="10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row>
    <row r="53" spans="1:71" s="28" customFormat="1" x14ac:dyDescent="0.35">
      <c r="A53" s="4"/>
      <c r="B53" s="29" t="s">
        <v>129</v>
      </c>
      <c r="C53" s="108"/>
    </row>
    <row r="54" spans="1:71" x14ac:dyDescent="0.35">
      <c r="B54" s="4" t="s">
        <v>130</v>
      </c>
      <c r="C54" s="103">
        <f>SUM(E54:BM54)</f>
        <v>0</v>
      </c>
      <c r="E54" s="40">
        <v>0</v>
      </c>
    </row>
    <row r="55" spans="1:71" x14ac:dyDescent="0.35">
      <c r="B55" s="47" t="s">
        <v>131</v>
      </c>
      <c r="C55" s="109"/>
      <c r="E55" s="4">
        <f>IFERROR(HLOOKUP(B55, 'Lookups references'!$M$7:P13, MATCH('Projections - HL 3'!#REF!, 'Lookups references'!$M$7:M13, FALSE), FALSE),0)</f>
        <v>0</v>
      </c>
      <c r="F55" s="5">
        <f>E55*(1+Scenarios!$Q$32)</f>
        <v>0</v>
      </c>
      <c r="G55" s="5">
        <f>F55*(1+Scenarios!$Q$32)</f>
        <v>0</v>
      </c>
      <c r="H55" s="5">
        <f>G55*(1+Scenarios!$Q$32)</f>
        <v>0</v>
      </c>
      <c r="I55" s="5">
        <f>H55*(1+Scenarios!$Q$32)</f>
        <v>0</v>
      </c>
      <c r="J55" s="5">
        <f>I55*(1+Scenarios!$Q$32)</f>
        <v>0</v>
      </c>
      <c r="K55" s="5">
        <f>J55*(1+Scenarios!$Q$32)</f>
        <v>0</v>
      </c>
      <c r="L55" s="5">
        <f>K55*(1+Scenarios!$Q$32)</f>
        <v>0</v>
      </c>
      <c r="M55" s="5">
        <f>L55*(1+Scenarios!$Q$32)</f>
        <v>0</v>
      </c>
      <c r="N55" s="5">
        <f>M55*(1+Scenarios!$Q$32)</f>
        <v>0</v>
      </c>
      <c r="O55" s="5">
        <f>N55*(1+Scenarios!$Q$32)</f>
        <v>0</v>
      </c>
      <c r="P55" s="5">
        <f>O55*(1+Scenarios!$Q$32)</f>
        <v>0</v>
      </c>
      <c r="Q55" s="5">
        <f>P55*(1+Scenarios!$Q$32)</f>
        <v>0</v>
      </c>
      <c r="R55" s="5">
        <f>Q55*(1+Scenarios!$Q$32)</f>
        <v>0</v>
      </c>
      <c r="S55" s="5">
        <f>R55*(1+Scenarios!$Q$32)</f>
        <v>0</v>
      </c>
      <c r="T55" s="5">
        <f>S55*(1+Scenarios!$Q$32)</f>
        <v>0</v>
      </c>
      <c r="U55" s="5">
        <f>T55*(1+Scenarios!$Q$32)</f>
        <v>0</v>
      </c>
      <c r="V55" s="5">
        <f>U55*(1+Scenarios!$Q$32)</f>
        <v>0</v>
      </c>
      <c r="W55" s="5">
        <f>V55*(1+Scenarios!$Q$32)</f>
        <v>0</v>
      </c>
      <c r="X55" s="5">
        <f>W55*(1+Scenarios!$Q$32)</f>
        <v>0</v>
      </c>
      <c r="Y55" s="5">
        <f>X55*(1+Scenarios!$Q$32)</f>
        <v>0</v>
      </c>
      <c r="Z55" s="5">
        <f>Y55*(1+Scenarios!$Q$32)</f>
        <v>0</v>
      </c>
      <c r="AA55" s="5">
        <f>Z55*(1+Scenarios!$Q$32)</f>
        <v>0</v>
      </c>
      <c r="AB55" s="5">
        <f>AA55*(1+Scenarios!$Q$32)</f>
        <v>0</v>
      </c>
      <c r="AC55" s="5">
        <f>AB55*(1+Scenarios!$Q$32)</f>
        <v>0</v>
      </c>
      <c r="AD55" s="5">
        <f>AC55*(1+Scenarios!$Q$32)</f>
        <v>0</v>
      </c>
      <c r="AE55" s="5">
        <f>AD55*(1+Scenarios!$Q$32)</f>
        <v>0</v>
      </c>
      <c r="AF55" s="5">
        <f>AE55*(1+Scenarios!$Q$32)</f>
        <v>0</v>
      </c>
      <c r="AG55" s="5">
        <f>AF55*(1+Scenarios!$Q$32)</f>
        <v>0</v>
      </c>
      <c r="AH55" s="5">
        <f>AG55*(1+Scenarios!$Q$32)</f>
        <v>0</v>
      </c>
      <c r="AI55" s="5">
        <f>AH55*(1+Scenarios!$Q$32)</f>
        <v>0</v>
      </c>
      <c r="AJ55" s="5">
        <f>AI55*(1+Scenarios!$Q$32)</f>
        <v>0</v>
      </c>
      <c r="AK55" s="5">
        <f>AJ55*(1+Scenarios!$Q$32)</f>
        <v>0</v>
      </c>
      <c r="AL55" s="5">
        <f>AK55*(1+Scenarios!$Q$32)</f>
        <v>0</v>
      </c>
      <c r="AM55" s="5">
        <f>AL55*(1+Scenarios!$Q$32)</f>
        <v>0</v>
      </c>
      <c r="AN55" s="5">
        <f>AM55*(1+Scenarios!$Q$32)</f>
        <v>0</v>
      </c>
      <c r="AO55" s="5">
        <f>AN55*(1+Scenarios!$Q$32)</f>
        <v>0</v>
      </c>
      <c r="AP55" s="5">
        <f>AO55*(1+Scenarios!$Q$32)</f>
        <v>0</v>
      </c>
      <c r="AQ55" s="5">
        <f>AP55*(1+Scenarios!$Q$32)</f>
        <v>0</v>
      </c>
      <c r="AR55" s="5">
        <f>AQ55*(1+Scenarios!$Q$32)</f>
        <v>0</v>
      </c>
      <c r="AS55" s="5">
        <f>AR55*(1+Scenarios!$Q$32)</f>
        <v>0</v>
      </c>
      <c r="AT55" s="5">
        <f>AS55*(1+Scenarios!$Q$32)</f>
        <v>0</v>
      </c>
      <c r="AU55" s="5">
        <f>AT55*(1+Scenarios!$Q$32)</f>
        <v>0</v>
      </c>
      <c r="AV55" s="5">
        <f>AU55*(1+Scenarios!$Q$32)</f>
        <v>0</v>
      </c>
      <c r="AW55" s="5">
        <f>AV55*(1+Scenarios!$Q$32)</f>
        <v>0</v>
      </c>
      <c r="AX55" s="5">
        <f>AW55*(1+Scenarios!$Q$32)</f>
        <v>0</v>
      </c>
      <c r="AY55" s="5">
        <f>AX55*(1+Scenarios!$Q$32)</f>
        <v>0</v>
      </c>
      <c r="AZ55" s="5">
        <f>AY55*(1+Scenarios!$Q$32)</f>
        <v>0</v>
      </c>
      <c r="BA55" s="5">
        <f>AZ55*(1+Scenarios!$Q$32)</f>
        <v>0</v>
      </c>
      <c r="BB55" s="5">
        <f>BA55*(1+Scenarios!$Q$32)</f>
        <v>0</v>
      </c>
      <c r="BC55" s="5">
        <f>BB55*(1+Scenarios!$Q$32)</f>
        <v>0</v>
      </c>
      <c r="BD55" s="5">
        <f>BC55*(1+Scenarios!$Q$32)</f>
        <v>0</v>
      </c>
      <c r="BE55" s="5">
        <f>BD55*(1+Scenarios!$Q$32)</f>
        <v>0</v>
      </c>
      <c r="BF55" s="5">
        <f>BE55*(1+Scenarios!$Q$32)</f>
        <v>0</v>
      </c>
      <c r="BG55" s="5">
        <f>BF55*(1+Scenarios!$Q$32)</f>
        <v>0</v>
      </c>
      <c r="BH55" s="5">
        <f>BG55*(1+Scenarios!$Q$32)</f>
        <v>0</v>
      </c>
      <c r="BI55" s="5">
        <f>BH55*(1+Scenarios!$Q$32)</f>
        <v>0</v>
      </c>
      <c r="BJ55" s="5">
        <f>BI55*(1+Scenarios!$Q$32)</f>
        <v>0</v>
      </c>
      <c r="BK55" s="5">
        <f>BJ55*(1+Scenarios!$Q$32)</f>
        <v>0</v>
      </c>
      <c r="BL55" s="5">
        <f>BK55*(1+Scenarios!$Q$32)</f>
        <v>0</v>
      </c>
      <c r="BM55" s="5">
        <f>BL55*(1+Scenarios!$Q$32)</f>
        <v>0</v>
      </c>
    </row>
    <row r="56" spans="1:71" x14ac:dyDescent="0.35">
      <c r="B56" s="47" t="s">
        <v>132</v>
      </c>
      <c r="C56" s="103"/>
      <c r="E56" s="4">
        <f>IFERROR(HLOOKUP($B$56, 'Lookups references'!$M$7:P14, MATCH('Projections - HL 3'!#REF!, 'Lookups references'!$M$7:$M$14, FALSE), FALSE),0)</f>
        <v>0</v>
      </c>
      <c r="F56" s="4">
        <f>IFERROR(HLOOKUP($B$56, 'Lookups references'!$M$7:Q14, MATCH('Projections - HL 3'!#REF!, 'Lookups references'!$M$7:$M$14, FALSE), FALSE),0)</f>
        <v>0</v>
      </c>
      <c r="G56" s="4">
        <f>IFERROR(HLOOKUP($B$56, 'Lookups references'!$M$7:R14, MATCH('Projections - HL 3'!#REF!, 'Lookups references'!$M$7:$M$14, FALSE), FALSE),0)</f>
        <v>0</v>
      </c>
      <c r="H56" s="4">
        <f>IFERROR(HLOOKUP($B$56, 'Lookups references'!$M$7:S14, MATCH('Projections - HL 3'!#REF!, 'Lookups references'!$M$7:$M$14, FALSE), FALSE),0)</f>
        <v>0</v>
      </c>
      <c r="I56" s="4">
        <f>IFERROR(HLOOKUP($B$56, 'Lookups references'!$M$7:T14, MATCH('Projections - HL 3'!#REF!, 'Lookups references'!$M$7:$M$14, FALSE), FALSE),0)</f>
        <v>0</v>
      </c>
      <c r="J56" s="4">
        <f>IFERROR(HLOOKUP($B$56, 'Lookups references'!$M$7:U14, MATCH('Projections - HL 3'!#REF!, 'Lookups references'!$M$7:$M$14, FALSE), FALSE),0)</f>
        <v>0</v>
      </c>
      <c r="K56" s="4">
        <f>IFERROR(HLOOKUP($B$56, 'Lookups references'!$M$7:V14, MATCH('Projections - HL 3'!#REF!, 'Lookups references'!$M$7:$M$14, FALSE), FALSE),0)</f>
        <v>0</v>
      </c>
      <c r="L56" s="4">
        <f>IFERROR(HLOOKUP($B$56, 'Lookups references'!$M$7:W14, MATCH('Projections - HL 3'!#REF!, 'Lookups references'!$M$7:$M$14, FALSE), FALSE),0)</f>
        <v>0</v>
      </c>
      <c r="M56" s="4">
        <f>IFERROR(HLOOKUP($B$56, 'Lookups references'!$M$7:X14, MATCH('Projections - HL 3'!#REF!, 'Lookups references'!$M$7:$M$14, FALSE), FALSE),0)</f>
        <v>0</v>
      </c>
      <c r="N56" s="4">
        <f>IFERROR(HLOOKUP($B$56, 'Lookups references'!$M$7:Y14, MATCH('Projections - HL 3'!#REF!, 'Lookups references'!$M$7:$M$14, FALSE), FALSE),0)</f>
        <v>0</v>
      </c>
      <c r="O56" s="4">
        <f>IFERROR(HLOOKUP($B$56, 'Lookups references'!$M$7:Z14, MATCH('Projections - HL 3'!#REF!, 'Lookups references'!$M$7:$M$14, FALSE), FALSE),0)</f>
        <v>0</v>
      </c>
      <c r="P56" s="4">
        <f>IFERROR(HLOOKUP($B$56, 'Lookups references'!$M$7:AA14, MATCH('Projections - HL 3'!#REF!, 'Lookups references'!$M$7:$M$14, FALSE), FALSE),0)</f>
        <v>0</v>
      </c>
      <c r="Q56" s="4">
        <f>IFERROR(HLOOKUP($B$56, 'Lookups references'!$M$7:AB14, MATCH('Projections - HL 3'!#REF!, 'Lookups references'!$M$7:$M$14, FALSE), FALSE),0)</f>
        <v>0</v>
      </c>
      <c r="R56" s="4">
        <f>IFERROR(HLOOKUP($B$56, 'Lookups references'!$M$7:AC14, MATCH('Projections - HL 3'!#REF!, 'Lookups references'!$M$7:$M$14, FALSE), FALSE),0)</f>
        <v>0</v>
      </c>
      <c r="S56" s="4">
        <f>IFERROR(HLOOKUP($B$56, 'Lookups references'!$M$7:AD14, MATCH('Projections - HL 3'!#REF!, 'Lookups references'!$M$7:$M$14, FALSE), FALSE),0)</f>
        <v>0</v>
      </c>
      <c r="T56" s="4">
        <f>IFERROR(HLOOKUP($B$56, 'Lookups references'!$M$7:AE14, MATCH('Projections - HL 3'!#REF!, 'Lookups references'!$M$7:$M$14, FALSE), FALSE),0)</f>
        <v>0</v>
      </c>
      <c r="U56" s="4">
        <f>IFERROR(HLOOKUP($B$56, 'Lookups references'!$M$7:AF14, MATCH('Projections - HL 3'!#REF!, 'Lookups references'!$M$7:$M$14, FALSE), FALSE),0)</f>
        <v>0</v>
      </c>
      <c r="V56" s="4">
        <f>IFERROR(HLOOKUP($B$56, 'Lookups references'!$M$7:AG14, MATCH('Projections - HL 3'!#REF!, 'Lookups references'!$M$7:$M$14, FALSE), FALSE),0)</f>
        <v>0</v>
      </c>
      <c r="W56" s="4">
        <f>IFERROR(HLOOKUP($B$56, 'Lookups references'!$M$7:AH14, MATCH('Projections - HL 3'!#REF!, 'Lookups references'!$M$7:$M$14, FALSE), FALSE),0)</f>
        <v>0</v>
      </c>
      <c r="X56" s="4">
        <f>IFERROR(HLOOKUP($B$56, 'Lookups references'!$M$7:AI14, MATCH('Projections - HL 3'!#REF!, 'Lookups references'!$M$7:$M$14, FALSE), FALSE),0)</f>
        <v>0</v>
      </c>
      <c r="Y56" s="4">
        <f>IFERROR(HLOOKUP($B$56, 'Lookups references'!$M$7:AJ14, MATCH('Projections - HL 3'!#REF!, 'Lookups references'!$M$7:$M$14, FALSE), FALSE),0)</f>
        <v>0</v>
      </c>
      <c r="Z56" s="4">
        <f>IFERROR(HLOOKUP($B$56, 'Lookups references'!$M$7:AK14, MATCH('Projections - HL 3'!#REF!, 'Lookups references'!$M$7:$M$14, FALSE), FALSE),0)</f>
        <v>0</v>
      </c>
      <c r="AA56" s="4">
        <f>IFERROR(HLOOKUP($B$56, 'Lookups references'!$M$7:AL14, MATCH('Projections - HL 3'!#REF!, 'Lookups references'!$M$7:$M$14, FALSE), FALSE),0)</f>
        <v>0</v>
      </c>
      <c r="AB56" s="4">
        <f>IFERROR(HLOOKUP($B$56, 'Lookups references'!$M$7:AM14, MATCH('Projections - HL 3'!#REF!, 'Lookups references'!$M$7:$M$14, FALSE), FALSE),0)</f>
        <v>0</v>
      </c>
      <c r="AC56" s="4">
        <f>IFERROR(HLOOKUP($B$56, 'Lookups references'!$M$7:AN14, MATCH('Projections - HL 3'!#REF!, 'Lookups references'!$M$7:$M$14, FALSE), FALSE),0)</f>
        <v>0</v>
      </c>
      <c r="AD56" s="4">
        <f>IFERROR(HLOOKUP($B$56, 'Lookups references'!$M$7:AO14, MATCH('Projections - HL 3'!#REF!, 'Lookups references'!$M$7:$M$14, FALSE), FALSE),0)</f>
        <v>0</v>
      </c>
      <c r="AE56" s="4">
        <f>IFERROR(HLOOKUP($B$56, 'Lookups references'!$M$7:AP14, MATCH('Projections - HL 3'!#REF!, 'Lookups references'!$M$7:$M$14, FALSE), FALSE),0)</f>
        <v>0</v>
      </c>
      <c r="AF56" s="4">
        <f>IFERROR(HLOOKUP($B$56, 'Lookups references'!$M$7:AQ14, MATCH('Projections - HL 3'!#REF!, 'Lookups references'!$M$7:$M$14, FALSE), FALSE),0)</f>
        <v>0</v>
      </c>
      <c r="AG56" s="4">
        <f>IFERROR(HLOOKUP($B$56, 'Lookups references'!$M$7:AR14, MATCH('Projections - HL 3'!#REF!, 'Lookups references'!$M$7:$M$14, FALSE), FALSE),0)</f>
        <v>0</v>
      </c>
      <c r="AH56" s="4">
        <f>IFERROR(HLOOKUP($B$56, 'Lookups references'!$M$7:AS14, MATCH('Projections - HL 3'!#REF!, 'Lookups references'!$M$7:$M$14, FALSE), FALSE),0)</f>
        <v>0</v>
      </c>
      <c r="AI56" s="4">
        <f>IFERROR(HLOOKUP($B$56, 'Lookups references'!$M$7:AT14, MATCH('Projections - HL 3'!#REF!, 'Lookups references'!$M$7:$M$14, FALSE), FALSE),0)</f>
        <v>0</v>
      </c>
      <c r="AJ56" s="4">
        <f>IFERROR(HLOOKUP($B$56, 'Lookups references'!$M$7:AU14, MATCH('Projections - HL 3'!#REF!, 'Lookups references'!$M$7:$M$14, FALSE), FALSE),0)</f>
        <v>0</v>
      </c>
      <c r="AK56" s="4">
        <f>IFERROR(HLOOKUP($B$56, 'Lookups references'!$M$7:AV14, MATCH('Projections - HL 3'!#REF!, 'Lookups references'!$M$7:$M$14, FALSE), FALSE),0)</f>
        <v>0</v>
      </c>
      <c r="AL56" s="4">
        <f>IFERROR(HLOOKUP($B$56, 'Lookups references'!$M$7:AW14, MATCH('Projections - HL 3'!#REF!, 'Lookups references'!$M$7:$M$14, FALSE), FALSE),0)</f>
        <v>0</v>
      </c>
      <c r="AM56" s="4">
        <f>IFERROR(HLOOKUP($B$56, 'Lookups references'!$M$7:AX14, MATCH('Projections - HL 3'!#REF!, 'Lookups references'!$M$7:$M$14, FALSE), FALSE),0)</f>
        <v>0</v>
      </c>
      <c r="AN56" s="4">
        <f>IFERROR(HLOOKUP($B$56, 'Lookups references'!$M$7:AY14, MATCH('Projections - HL 3'!#REF!, 'Lookups references'!$M$7:$M$14, FALSE), FALSE),0)</f>
        <v>0</v>
      </c>
      <c r="AO56" s="4">
        <f>IFERROR(HLOOKUP($B$56, 'Lookups references'!$M$7:AZ14, MATCH('Projections - HL 3'!#REF!, 'Lookups references'!$M$7:$M$14, FALSE), FALSE),0)</f>
        <v>0</v>
      </c>
      <c r="AP56" s="4">
        <f>IFERROR(HLOOKUP($B$56, 'Lookups references'!$M$7:BA14, MATCH('Projections - HL 3'!#REF!, 'Lookups references'!$M$7:$M$14, FALSE), FALSE),0)</f>
        <v>0</v>
      </c>
      <c r="AQ56" s="4">
        <f>IFERROR(HLOOKUP($B$56, 'Lookups references'!$M$7:BB14, MATCH('Projections - HL 3'!#REF!, 'Lookups references'!$M$7:$M$14, FALSE), FALSE),0)</f>
        <v>0</v>
      </c>
      <c r="AR56" s="4">
        <f>IFERROR(HLOOKUP($B$56, 'Lookups references'!$M$7:BC14, MATCH('Projections - HL 3'!#REF!, 'Lookups references'!$M$7:$M$14, FALSE), FALSE),0)</f>
        <v>0</v>
      </c>
      <c r="AS56" s="4">
        <f>IFERROR(HLOOKUP($B$56, 'Lookups references'!$M$7:BD14, MATCH('Projections - HL 3'!#REF!, 'Lookups references'!$M$7:$M$14, FALSE), FALSE),0)</f>
        <v>0</v>
      </c>
      <c r="AT56" s="4">
        <f>IFERROR(HLOOKUP($B$56, 'Lookups references'!$M$7:BE14, MATCH('Projections - HL 3'!#REF!, 'Lookups references'!$M$7:$M$14, FALSE), FALSE),0)</f>
        <v>0</v>
      </c>
      <c r="AU56" s="4">
        <f>IFERROR(HLOOKUP($B$56, 'Lookups references'!$M$7:BF14, MATCH('Projections - HL 3'!#REF!, 'Lookups references'!$M$7:$M$14, FALSE), FALSE),0)</f>
        <v>0</v>
      </c>
      <c r="AV56" s="4">
        <f>IFERROR(HLOOKUP($B$56, 'Lookups references'!$M$7:BG14, MATCH('Projections - HL 3'!#REF!, 'Lookups references'!$M$7:$M$14, FALSE), FALSE),0)</f>
        <v>0</v>
      </c>
      <c r="AW56" s="4">
        <f>IFERROR(HLOOKUP($B$56, 'Lookups references'!$M$7:BH14, MATCH('Projections - HL 3'!#REF!, 'Lookups references'!$M$7:$M$14, FALSE), FALSE),0)</f>
        <v>0</v>
      </c>
      <c r="AX56" s="4">
        <f>IFERROR(HLOOKUP($B$56, 'Lookups references'!$M$7:BI14, MATCH('Projections - HL 3'!#REF!, 'Lookups references'!$M$7:$M$14, FALSE), FALSE),0)</f>
        <v>0</v>
      </c>
      <c r="AY56" s="4">
        <f>IFERROR(HLOOKUP($B$56, 'Lookups references'!$M$7:BJ14, MATCH('Projections - HL 3'!#REF!, 'Lookups references'!$M$7:$M$14, FALSE), FALSE),0)</f>
        <v>0</v>
      </c>
      <c r="AZ56" s="4">
        <f>IFERROR(HLOOKUP($B$56, 'Lookups references'!$M$7:BK14, MATCH('Projections - HL 3'!#REF!, 'Lookups references'!$M$7:$M$14, FALSE), FALSE),0)</f>
        <v>0</v>
      </c>
      <c r="BA56" s="4">
        <f>IFERROR(HLOOKUP($B$56, 'Lookups references'!$M$7:BL14, MATCH('Projections - HL 3'!#REF!, 'Lookups references'!$M$7:$M$14, FALSE), FALSE),0)</f>
        <v>0</v>
      </c>
      <c r="BB56" s="4">
        <f>IFERROR(HLOOKUP($B$56, 'Lookups references'!$M$7:BM14, MATCH('Projections - HL 3'!#REF!, 'Lookups references'!$M$7:$M$14, FALSE), FALSE),0)</f>
        <v>0</v>
      </c>
      <c r="BC56" s="4">
        <f>IFERROR(HLOOKUP($B$56, 'Lookups references'!$M$7:BN14, MATCH('Projections - HL 3'!#REF!, 'Lookups references'!$M$7:$M$14, FALSE), FALSE),0)</f>
        <v>0</v>
      </c>
      <c r="BD56" s="4">
        <f>IFERROR(HLOOKUP($B$56, 'Lookups references'!$M$7:BO14, MATCH('Projections - HL 3'!#REF!, 'Lookups references'!$M$7:$M$14, FALSE), FALSE),0)</f>
        <v>0</v>
      </c>
      <c r="BE56" s="4">
        <f>IFERROR(HLOOKUP($B$56, 'Lookups references'!$M$7:BP14, MATCH('Projections - HL 3'!#REF!, 'Lookups references'!$M$7:$M$14, FALSE), FALSE),0)</f>
        <v>0</v>
      </c>
      <c r="BF56" s="4">
        <f>IFERROR(HLOOKUP($B$56, 'Lookups references'!$M$7:BQ14, MATCH('Projections - HL 3'!#REF!, 'Lookups references'!$M$7:$M$14, FALSE), FALSE),0)</f>
        <v>0</v>
      </c>
      <c r="BG56" s="4">
        <f>IFERROR(HLOOKUP($B$56, 'Lookups references'!$M$7:BR14, MATCH('Projections - HL 3'!#REF!, 'Lookups references'!$M$7:$M$14, FALSE), FALSE),0)</f>
        <v>0</v>
      </c>
      <c r="BH56" s="4">
        <f>IFERROR(HLOOKUP($B$56, 'Lookups references'!$M$7:BS14, MATCH('Projections - HL 3'!#REF!, 'Lookups references'!$M$7:$M$14, FALSE), FALSE),0)</f>
        <v>0</v>
      </c>
      <c r="BI56" s="4">
        <f>IFERROR(HLOOKUP($B$56, 'Lookups references'!$M$7:BT14, MATCH('Projections - HL 3'!#REF!, 'Lookups references'!$M$7:$M$14, FALSE), FALSE),0)</f>
        <v>0</v>
      </c>
      <c r="BJ56" s="4">
        <f>IFERROR(HLOOKUP($B$56, 'Lookups references'!$M$7:BU14, MATCH('Projections - HL 3'!#REF!, 'Lookups references'!$M$7:$M$14, FALSE), FALSE),0)</f>
        <v>0</v>
      </c>
      <c r="BK56" s="4">
        <f>IFERROR(HLOOKUP($B$56, 'Lookups references'!$M$7:BV14, MATCH('Projections - HL 3'!#REF!, 'Lookups references'!$M$7:$M$14, FALSE), FALSE),0)</f>
        <v>0</v>
      </c>
      <c r="BL56" s="4">
        <f>IFERROR(HLOOKUP($B$56, 'Lookups references'!$M$7:BW14, MATCH('Projections - HL 3'!#REF!, 'Lookups references'!$M$7:$M$14, FALSE), FALSE),0)</f>
        <v>0</v>
      </c>
      <c r="BM56" s="4">
        <f>IFERROR(HLOOKUP($B$56, 'Lookups references'!$M$7:BX14, MATCH('Projections - HL 3'!#REF!, 'Lookups references'!$M$7:$M$14, FALSE), FALSE),0)</f>
        <v>0</v>
      </c>
    </row>
    <row r="57" spans="1:71" s="64" customFormat="1" x14ac:dyDescent="0.35">
      <c r="B57" s="65" t="s">
        <v>133</v>
      </c>
      <c r="C57" s="103">
        <f>SUM(E57:BM57)</f>
        <v>0</v>
      </c>
      <c r="E57" s="64">
        <f t="shared" ref="E57:AJ57" si="19">IF(E7&lt;E56, E55*E17*1000/100, 0)</f>
        <v>0</v>
      </c>
      <c r="F57" s="64">
        <f t="shared" si="19"/>
        <v>0</v>
      </c>
      <c r="G57" s="64">
        <f t="shared" si="19"/>
        <v>0</v>
      </c>
      <c r="H57" s="64">
        <f t="shared" si="19"/>
        <v>0</v>
      </c>
      <c r="I57" s="64">
        <f t="shared" si="19"/>
        <v>0</v>
      </c>
      <c r="J57" s="64">
        <f t="shared" si="19"/>
        <v>0</v>
      </c>
      <c r="K57" s="64">
        <f t="shared" si="19"/>
        <v>0</v>
      </c>
      <c r="L57" s="64">
        <f t="shared" si="19"/>
        <v>0</v>
      </c>
      <c r="M57" s="64">
        <f t="shared" si="19"/>
        <v>0</v>
      </c>
      <c r="N57" s="64">
        <f t="shared" si="19"/>
        <v>0</v>
      </c>
      <c r="O57" s="64">
        <f t="shared" si="19"/>
        <v>0</v>
      </c>
      <c r="P57" s="64">
        <f t="shared" si="19"/>
        <v>0</v>
      </c>
      <c r="Q57" s="64">
        <f t="shared" si="19"/>
        <v>0</v>
      </c>
      <c r="R57" s="64">
        <f t="shared" si="19"/>
        <v>0</v>
      </c>
      <c r="S57" s="64">
        <f t="shared" si="19"/>
        <v>0</v>
      </c>
      <c r="T57" s="64">
        <f t="shared" si="19"/>
        <v>0</v>
      </c>
      <c r="U57" s="64">
        <f t="shared" si="19"/>
        <v>0</v>
      </c>
      <c r="V57" s="64">
        <f t="shared" si="19"/>
        <v>0</v>
      </c>
      <c r="W57" s="64">
        <f t="shared" si="19"/>
        <v>0</v>
      </c>
      <c r="X57" s="64">
        <f t="shared" si="19"/>
        <v>0</v>
      </c>
      <c r="Y57" s="64">
        <f t="shared" si="19"/>
        <v>0</v>
      </c>
      <c r="Z57" s="64">
        <f t="shared" si="19"/>
        <v>0</v>
      </c>
      <c r="AA57" s="64">
        <f t="shared" si="19"/>
        <v>0</v>
      </c>
      <c r="AB57" s="64">
        <f t="shared" si="19"/>
        <v>0</v>
      </c>
      <c r="AC57" s="64">
        <f t="shared" si="19"/>
        <v>0</v>
      </c>
      <c r="AD57" s="64">
        <f t="shared" si="19"/>
        <v>0</v>
      </c>
      <c r="AE57" s="64">
        <f t="shared" si="19"/>
        <v>0</v>
      </c>
      <c r="AF57" s="64">
        <f t="shared" si="19"/>
        <v>0</v>
      </c>
      <c r="AG57" s="64">
        <f t="shared" si="19"/>
        <v>0</v>
      </c>
      <c r="AH57" s="64">
        <f t="shared" si="19"/>
        <v>0</v>
      </c>
      <c r="AI57" s="64">
        <f t="shared" si="19"/>
        <v>0</v>
      </c>
      <c r="AJ57" s="64">
        <f t="shared" si="19"/>
        <v>0</v>
      </c>
      <c r="AK57" s="64">
        <f t="shared" ref="AK57:BM57" si="20">IF(AK7&lt;AK56, AK55*AK17*1000/100, 0)</f>
        <v>0</v>
      </c>
      <c r="AL57" s="64">
        <f t="shared" si="20"/>
        <v>0</v>
      </c>
      <c r="AM57" s="64">
        <f t="shared" si="20"/>
        <v>0</v>
      </c>
      <c r="AN57" s="64">
        <f t="shared" si="20"/>
        <v>0</v>
      </c>
      <c r="AO57" s="64">
        <f t="shared" si="20"/>
        <v>0</v>
      </c>
      <c r="AP57" s="64">
        <f t="shared" si="20"/>
        <v>0</v>
      </c>
      <c r="AQ57" s="64">
        <f t="shared" si="20"/>
        <v>0</v>
      </c>
      <c r="AR57" s="64">
        <f t="shared" si="20"/>
        <v>0</v>
      </c>
      <c r="AS57" s="64">
        <f t="shared" si="20"/>
        <v>0</v>
      </c>
      <c r="AT57" s="64">
        <f t="shared" si="20"/>
        <v>0</v>
      </c>
      <c r="AU57" s="64">
        <f t="shared" si="20"/>
        <v>0</v>
      </c>
      <c r="AV57" s="64">
        <f t="shared" si="20"/>
        <v>0</v>
      </c>
      <c r="AW57" s="64">
        <f t="shared" si="20"/>
        <v>0</v>
      </c>
      <c r="AX57" s="64">
        <f t="shared" si="20"/>
        <v>0</v>
      </c>
      <c r="AY57" s="64">
        <f t="shared" si="20"/>
        <v>0</v>
      </c>
      <c r="AZ57" s="64">
        <f t="shared" si="20"/>
        <v>0</v>
      </c>
      <c r="BA57" s="64">
        <f t="shared" si="20"/>
        <v>0</v>
      </c>
      <c r="BB57" s="64">
        <f t="shared" si="20"/>
        <v>0</v>
      </c>
      <c r="BC57" s="64">
        <f t="shared" si="20"/>
        <v>0</v>
      </c>
      <c r="BD57" s="64">
        <f t="shared" si="20"/>
        <v>0</v>
      </c>
      <c r="BE57" s="64">
        <f t="shared" si="20"/>
        <v>0</v>
      </c>
      <c r="BF57" s="64">
        <f t="shared" si="20"/>
        <v>0</v>
      </c>
      <c r="BG57" s="64">
        <f t="shared" si="20"/>
        <v>0</v>
      </c>
      <c r="BH57" s="64">
        <f t="shared" si="20"/>
        <v>0</v>
      </c>
      <c r="BI57" s="64">
        <f t="shared" si="20"/>
        <v>0</v>
      </c>
      <c r="BJ57" s="64">
        <f t="shared" si="20"/>
        <v>0</v>
      </c>
      <c r="BK57" s="64">
        <f t="shared" si="20"/>
        <v>0</v>
      </c>
      <c r="BL57" s="64">
        <f t="shared" si="20"/>
        <v>0</v>
      </c>
      <c r="BM57" s="64">
        <f t="shared" si="20"/>
        <v>0</v>
      </c>
    </row>
    <row r="58" spans="1:71" x14ac:dyDescent="0.35">
      <c r="C58" s="109"/>
    </row>
    <row r="59" spans="1:71" x14ac:dyDescent="0.35">
      <c r="B59" s="5"/>
      <c r="C59" s="107"/>
      <c r="D59" s="5"/>
      <c r="E59" s="5"/>
      <c r="F59" s="5"/>
      <c r="G59" s="5"/>
      <c r="H59" s="5"/>
      <c r="I59" s="5"/>
    </row>
    <row r="60" spans="1:71" x14ac:dyDescent="0.35">
      <c r="C60" s="109"/>
    </row>
  </sheetData>
  <mergeCells count="1">
    <mergeCell ref="F5:H5"/>
  </mergeCells>
  <conditionalFormatting sqref="F34:BN34">
    <cfRule type="colorScale" priority="2">
      <colorScale>
        <cfvo type="num" val="&quot;&lt;0&quot;"/>
        <cfvo type="num" val="&quot;&gt;0&quot;"/>
        <color rgb="FFFF0000"/>
        <color rgb="FF92D050"/>
      </colorScale>
    </cfRule>
  </conditionalFormatting>
  <conditionalFormatting sqref="E11:BS11">
    <cfRule type="colorScale" priority="1">
      <colorScale>
        <cfvo type="num" val="&quot;&lt;0&quot;"/>
        <cfvo type="num" val="&quot;&gt;0&quot;"/>
        <color rgb="FFFF0000"/>
        <color rgb="FF92D050"/>
      </colorScale>
    </cfRule>
  </conditionalFormatting>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5AF0C98E-6A83-4278-A11F-A0927113F3EC}">
          <x14:formula1>
            <xm:f>Scenarios!#REF!</xm:f>
          </x14:formula1>
          <xm:sqref>F5:H5</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FEFC2-76E0-46B8-9625-766C362E92E6}">
  <sheetPr codeName="Sheet28">
    <tabColor rgb="FFFFFF00"/>
  </sheetPr>
  <dimension ref="C6:P39"/>
  <sheetViews>
    <sheetView zoomScaleNormal="100" workbookViewId="0">
      <selection activeCell="G18" sqref="G18"/>
    </sheetView>
  </sheetViews>
  <sheetFormatPr defaultColWidth="8.6875" defaultRowHeight="14.25" x14ac:dyDescent="0.4"/>
  <cols>
    <col min="1" max="2" width="3" style="2" customWidth="1"/>
    <col min="3" max="3" width="11.6875" style="2" customWidth="1"/>
    <col min="4" max="4" width="32.375" style="2" bestFit="1" customWidth="1"/>
    <col min="5" max="5" width="11.6875" style="2" customWidth="1"/>
    <col min="6" max="6" width="11.6875" style="20" customWidth="1"/>
    <col min="7" max="9" width="11.6875" style="2" customWidth="1"/>
    <col min="10" max="10" width="25.125" style="2" bestFit="1" customWidth="1"/>
    <col min="11" max="12" width="8.6875" style="2"/>
    <col min="13" max="13" width="14" style="2" bestFit="1" customWidth="1"/>
    <col min="14" max="14" width="8.6875" style="2"/>
    <col min="15" max="15" width="17.375" style="2" bestFit="1" customWidth="1"/>
    <col min="16" max="16384" width="8.6875" style="2"/>
  </cols>
  <sheetData>
    <row r="6" spans="3:16" x14ac:dyDescent="0.4">
      <c r="C6" s="18" t="s">
        <v>196</v>
      </c>
      <c r="F6" s="17"/>
      <c r="I6" s="18" t="s">
        <v>197</v>
      </c>
      <c r="K6" s="18" t="s">
        <v>198</v>
      </c>
      <c r="M6" s="66" t="s">
        <v>199</v>
      </c>
      <c r="N6" s="67"/>
      <c r="O6" s="67"/>
      <c r="P6" s="67"/>
    </row>
    <row r="7" spans="3:16" x14ac:dyDescent="0.4">
      <c r="D7" s="20" t="s">
        <v>200</v>
      </c>
      <c r="E7" s="19" t="s">
        <v>201</v>
      </c>
      <c r="F7" s="20">
        <v>0.18315999999999999</v>
      </c>
      <c r="G7" s="2" t="s">
        <v>202</v>
      </c>
      <c r="I7" s="2" t="s">
        <v>203</v>
      </c>
      <c r="K7" s="2" t="s">
        <v>188</v>
      </c>
      <c r="M7" s="67"/>
      <c r="N7" s="67" t="s">
        <v>204</v>
      </c>
      <c r="O7" s="67" t="s">
        <v>131</v>
      </c>
      <c r="P7" s="67" t="s">
        <v>132</v>
      </c>
    </row>
    <row r="8" spans="3:16" x14ac:dyDescent="0.4">
      <c r="C8" s="19"/>
      <c r="D8" s="20" t="s">
        <v>205</v>
      </c>
      <c r="E8" s="19" t="s">
        <v>201</v>
      </c>
      <c r="F8" s="20">
        <v>0.24676999999999999</v>
      </c>
      <c r="G8" s="2" t="s">
        <v>202</v>
      </c>
      <c r="H8" s="19"/>
      <c r="I8" s="2" t="s">
        <v>206</v>
      </c>
      <c r="K8" s="2" t="s">
        <v>207</v>
      </c>
      <c r="M8" s="67" t="s">
        <v>208</v>
      </c>
      <c r="N8" s="68">
        <v>0.5</v>
      </c>
      <c r="O8" s="67"/>
      <c r="P8" s="67"/>
    </row>
    <row r="9" spans="3:16" x14ac:dyDescent="0.4">
      <c r="C9" s="19"/>
      <c r="D9" s="20" t="s">
        <v>209</v>
      </c>
      <c r="E9" s="19" t="s">
        <v>201</v>
      </c>
      <c r="F9" s="20">
        <v>1.5129999999999999E-2</v>
      </c>
      <c r="G9" s="2" t="s">
        <v>202</v>
      </c>
      <c r="H9" s="19"/>
      <c r="I9" s="2" t="s">
        <v>210</v>
      </c>
      <c r="K9" s="2" t="s">
        <v>211</v>
      </c>
      <c r="M9" s="67" t="s">
        <v>130</v>
      </c>
      <c r="N9" s="68">
        <v>0.9</v>
      </c>
      <c r="O9" s="67"/>
      <c r="P9" s="67"/>
    </row>
    <row r="10" spans="3:16" x14ac:dyDescent="0.4">
      <c r="C10" s="19"/>
      <c r="D10" s="19" t="s">
        <v>205</v>
      </c>
      <c r="E10" s="19" t="s">
        <v>212</v>
      </c>
      <c r="F10" s="20">
        <v>2.5401400000000001</v>
      </c>
      <c r="G10" s="2" t="s">
        <v>202</v>
      </c>
      <c r="H10" s="19"/>
      <c r="I10" s="19"/>
      <c r="M10" s="67" t="s">
        <v>213</v>
      </c>
      <c r="N10" s="67"/>
      <c r="O10" s="67">
        <v>10</v>
      </c>
      <c r="P10" s="69">
        <v>20</v>
      </c>
    </row>
    <row r="11" spans="3:16" x14ac:dyDescent="0.4">
      <c r="C11" s="19"/>
      <c r="D11" s="19" t="s">
        <v>214</v>
      </c>
      <c r="E11" s="19" t="s">
        <v>215</v>
      </c>
      <c r="F11" s="20">
        <v>12.826000000000001</v>
      </c>
      <c r="G11" s="2" t="s">
        <v>202</v>
      </c>
      <c r="H11" s="19"/>
      <c r="I11" s="19"/>
    </row>
    <row r="12" spans="3:16" x14ac:dyDescent="0.4">
      <c r="C12" s="19"/>
      <c r="H12" s="19"/>
      <c r="I12" s="19"/>
    </row>
    <row r="13" spans="3:16" x14ac:dyDescent="0.4">
      <c r="C13" s="19"/>
      <c r="D13" s="19"/>
      <c r="E13" s="19"/>
      <c r="G13" s="19"/>
      <c r="H13" s="19"/>
      <c r="I13" s="19"/>
    </row>
    <row r="18" spans="3:10" x14ac:dyDescent="0.4">
      <c r="C18" s="19"/>
      <c r="D18" s="19"/>
      <c r="E18" s="309">
        <v>0</v>
      </c>
      <c r="G18" s="19"/>
      <c r="H18" s="19"/>
      <c r="I18" s="19"/>
    </row>
    <row r="19" spans="3:10" x14ac:dyDescent="0.4">
      <c r="C19" s="19"/>
      <c r="D19" s="19"/>
      <c r="E19" s="309">
        <v>1</v>
      </c>
      <c r="G19" s="19"/>
      <c r="H19" s="19"/>
      <c r="I19" s="19"/>
      <c r="J19" s="2" t="s">
        <v>216</v>
      </c>
    </row>
    <row r="20" spans="3:10" x14ac:dyDescent="0.4">
      <c r="C20" s="19"/>
      <c r="D20" s="19"/>
      <c r="E20" s="309">
        <v>2</v>
      </c>
      <c r="G20" s="19"/>
      <c r="H20" s="19"/>
      <c r="I20" s="19"/>
      <c r="J20" s="2" t="s">
        <v>217</v>
      </c>
    </row>
    <row r="21" spans="3:10" x14ac:dyDescent="0.4">
      <c r="C21" s="19"/>
      <c r="D21" s="19"/>
      <c r="E21" s="309">
        <v>3</v>
      </c>
      <c r="G21" s="19"/>
      <c r="H21" s="19"/>
      <c r="I21" s="19"/>
      <c r="J21" s="2" t="s">
        <v>218</v>
      </c>
    </row>
    <row r="22" spans="3:10" x14ac:dyDescent="0.4">
      <c r="C22" s="19"/>
      <c r="D22" s="19"/>
      <c r="E22" s="309">
        <v>4</v>
      </c>
      <c r="G22" s="19"/>
      <c r="H22" s="19"/>
      <c r="I22" s="19"/>
      <c r="J22" s="2" t="s">
        <v>219</v>
      </c>
    </row>
    <row r="23" spans="3:10" x14ac:dyDescent="0.4">
      <c r="C23" s="19"/>
      <c r="D23" s="19"/>
      <c r="E23" s="309">
        <v>5</v>
      </c>
      <c r="G23" s="19"/>
      <c r="H23" s="19"/>
      <c r="I23" s="19"/>
      <c r="J23" s="2" t="s">
        <v>220</v>
      </c>
    </row>
    <row r="24" spans="3:10" x14ac:dyDescent="0.4">
      <c r="E24" s="309">
        <v>6</v>
      </c>
      <c r="J24" s="2" t="s">
        <v>221</v>
      </c>
    </row>
    <row r="25" spans="3:10" x14ac:dyDescent="0.4">
      <c r="E25" s="309">
        <v>7</v>
      </c>
      <c r="J25" s="2" t="s">
        <v>222</v>
      </c>
    </row>
    <row r="26" spans="3:10" x14ac:dyDescent="0.4">
      <c r="E26" s="309">
        <v>8</v>
      </c>
      <c r="J26" s="2" t="s">
        <v>223</v>
      </c>
    </row>
    <row r="27" spans="3:10" x14ac:dyDescent="0.4">
      <c r="E27" s="309">
        <v>9</v>
      </c>
      <c r="J27" s="2" t="s">
        <v>224</v>
      </c>
    </row>
    <row r="28" spans="3:10" x14ac:dyDescent="0.4">
      <c r="E28" s="309">
        <v>10</v>
      </c>
    </row>
    <row r="29" spans="3:10" x14ac:dyDescent="0.4">
      <c r="E29" s="309">
        <v>11</v>
      </c>
    </row>
    <row r="30" spans="3:10" x14ac:dyDescent="0.4">
      <c r="E30" s="309">
        <v>12</v>
      </c>
    </row>
    <row r="31" spans="3:10" x14ac:dyDescent="0.4">
      <c r="E31" s="309">
        <v>13</v>
      </c>
    </row>
    <row r="32" spans="3:10" x14ac:dyDescent="0.4">
      <c r="E32" s="309">
        <v>14</v>
      </c>
    </row>
    <row r="33" spans="5:5" x14ac:dyDescent="0.4">
      <c r="E33" s="309">
        <v>15</v>
      </c>
    </row>
    <row r="34" spans="5:5" x14ac:dyDescent="0.4">
      <c r="E34" s="309">
        <v>16</v>
      </c>
    </row>
    <row r="35" spans="5:5" x14ac:dyDescent="0.4">
      <c r="E35" s="309">
        <v>17</v>
      </c>
    </row>
    <row r="36" spans="5:5" x14ac:dyDescent="0.4">
      <c r="E36" s="309">
        <v>18</v>
      </c>
    </row>
    <row r="37" spans="5:5" x14ac:dyDescent="0.4">
      <c r="E37" s="309">
        <v>19</v>
      </c>
    </row>
    <row r="38" spans="5:5" x14ac:dyDescent="0.4">
      <c r="E38" s="309">
        <v>20</v>
      </c>
    </row>
    <row r="39" spans="5:5" x14ac:dyDescent="0.4">
      <c r="E39" s="2" t="s">
        <v>70</v>
      </c>
    </row>
  </sheetData>
  <phoneticPr fontId="2" type="noConversion"/>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C377E-E97A-4E6A-B339-CB0B2287DCFC}">
  <sheetPr codeName="Sheet29">
    <tabColor theme="3" tint="0.59999389629810485"/>
  </sheetPr>
  <dimension ref="B2:L120"/>
  <sheetViews>
    <sheetView topLeftCell="A2" zoomScaleNormal="100" workbookViewId="0">
      <selection activeCell="D23" sqref="D23"/>
    </sheetView>
  </sheetViews>
  <sheetFormatPr defaultColWidth="0" defaultRowHeight="12.75" zeroHeight="1" x14ac:dyDescent="0.35"/>
  <cols>
    <col min="1" max="1" width="2.5" style="74" customWidth="1"/>
    <col min="2" max="2" width="5" style="74" customWidth="1"/>
    <col min="3" max="5" width="9.375" style="74" customWidth="1"/>
    <col min="6" max="6" width="16.1875" style="74" customWidth="1"/>
    <col min="7" max="8" width="9.375" style="74" hidden="1" customWidth="1"/>
    <col min="9" max="9" width="3.875" style="74" hidden="1" customWidth="1"/>
    <col min="10" max="12" width="0" style="74" hidden="1" customWidth="1"/>
    <col min="13" max="16384" width="0" style="74" hidden="1"/>
  </cols>
  <sheetData>
    <row r="2" spans="2:12" ht="49.5" customHeight="1" x14ac:dyDescent="0.4">
      <c r="B2" s="421" t="s">
        <v>225</v>
      </c>
      <c r="C2" s="421"/>
      <c r="D2" s="421"/>
      <c r="E2" s="421"/>
      <c r="F2" s="73"/>
      <c r="G2" s="73"/>
      <c r="H2" s="73"/>
      <c r="I2" s="73"/>
    </row>
    <row r="3" spans="2:12" ht="11.25" customHeight="1" thickBot="1" x14ac:dyDescent="0.45">
      <c r="L3" s="75"/>
    </row>
    <row r="4" spans="2:12" ht="13.5" thickBot="1" x14ac:dyDescent="0.45">
      <c r="B4" s="76"/>
      <c r="C4" s="422" t="s">
        <v>226</v>
      </c>
      <c r="D4" s="423"/>
      <c r="E4" s="424"/>
    </row>
    <row r="5" spans="2:12" ht="13.5" thickBot="1" x14ac:dyDescent="0.45">
      <c r="B5" s="77"/>
      <c r="C5" s="78" t="s">
        <v>206</v>
      </c>
      <c r="D5" s="79" t="s">
        <v>227</v>
      </c>
      <c r="E5" s="80" t="s">
        <v>203</v>
      </c>
    </row>
    <row r="6" spans="2:12" ht="14.25" x14ac:dyDescent="0.45">
      <c r="B6" s="81">
        <v>2020</v>
      </c>
      <c r="C6" s="82">
        <f>D6*0.5</f>
        <v>120.47923863557756</v>
      </c>
      <c r="D6" s="83">
        <f t="shared" ref="D6:D24" si="0">D7*0.985</f>
        <v>240.95847727115512</v>
      </c>
      <c r="E6" s="84">
        <f>D6*1.5</f>
        <v>361.43771590673271</v>
      </c>
      <c r="J6" s="85"/>
      <c r="K6" s="85"/>
      <c r="L6" s="85"/>
    </row>
    <row r="7" spans="2:12" ht="14.25" x14ac:dyDescent="0.45">
      <c r="B7" s="81">
        <v>2021</v>
      </c>
      <c r="C7" s="86">
        <f t="shared" ref="C7:C36" si="1">D7*0.5</f>
        <v>122.31394785337824</v>
      </c>
      <c r="D7" s="87">
        <f t="shared" si="0"/>
        <v>244.62789570675648</v>
      </c>
      <c r="E7" s="88">
        <f t="shared" ref="E7:E36" si="2">D7*1.5</f>
        <v>366.94184356013471</v>
      </c>
      <c r="J7" s="85"/>
      <c r="K7" s="85"/>
      <c r="L7" s="85"/>
    </row>
    <row r="8" spans="2:12" ht="14.25" x14ac:dyDescent="0.45">
      <c r="B8" s="81">
        <v>2022</v>
      </c>
      <c r="C8" s="86">
        <f t="shared" si="1"/>
        <v>124.17659680546014</v>
      </c>
      <c r="D8" s="87">
        <f t="shared" si="0"/>
        <v>248.35319361092027</v>
      </c>
      <c r="E8" s="88">
        <f t="shared" si="2"/>
        <v>372.52979041638042</v>
      </c>
      <c r="J8" s="85"/>
      <c r="K8" s="85"/>
      <c r="L8" s="85"/>
    </row>
    <row r="9" spans="2:12" ht="14.25" x14ac:dyDescent="0.45">
      <c r="B9" s="81">
        <v>2023</v>
      </c>
      <c r="C9" s="86">
        <f t="shared" si="1"/>
        <v>126.06761097001029</v>
      </c>
      <c r="D9" s="87">
        <f t="shared" si="0"/>
        <v>252.13522194002059</v>
      </c>
      <c r="E9" s="88">
        <f t="shared" si="2"/>
        <v>378.20283291003091</v>
      </c>
      <c r="J9" s="85"/>
      <c r="K9" s="85"/>
      <c r="L9" s="85"/>
    </row>
    <row r="10" spans="2:12" ht="14.25" x14ac:dyDescent="0.45">
      <c r="B10" s="81">
        <v>2024</v>
      </c>
      <c r="C10" s="86">
        <f t="shared" si="1"/>
        <v>127.98742230457898</v>
      </c>
      <c r="D10" s="87">
        <f t="shared" si="0"/>
        <v>255.97484460915797</v>
      </c>
      <c r="E10" s="88">
        <f t="shared" si="2"/>
        <v>383.96226691373693</v>
      </c>
      <c r="J10" s="85"/>
      <c r="K10" s="85"/>
      <c r="L10" s="85"/>
    </row>
    <row r="11" spans="2:12" ht="14.25" x14ac:dyDescent="0.45">
      <c r="B11" s="81">
        <v>2025</v>
      </c>
      <c r="C11" s="86">
        <f t="shared" si="1"/>
        <v>129.93646934475024</v>
      </c>
      <c r="D11" s="87">
        <f t="shared" si="0"/>
        <v>259.87293868950047</v>
      </c>
      <c r="E11" s="88">
        <f t="shared" si="2"/>
        <v>389.80940803425074</v>
      </c>
      <c r="J11" s="85"/>
      <c r="K11" s="85"/>
      <c r="L11" s="85"/>
    </row>
    <row r="12" spans="2:12" ht="14.25" x14ac:dyDescent="0.45">
      <c r="B12" s="81">
        <v>2026</v>
      </c>
      <c r="C12" s="86">
        <f t="shared" si="1"/>
        <v>131.91519730431497</v>
      </c>
      <c r="D12" s="87">
        <f t="shared" si="0"/>
        <v>263.83039460862994</v>
      </c>
      <c r="E12" s="88">
        <f t="shared" si="2"/>
        <v>395.74559191294492</v>
      </c>
      <c r="J12" s="85"/>
      <c r="K12" s="85"/>
      <c r="L12" s="85"/>
    </row>
    <row r="13" spans="2:12" ht="14.25" x14ac:dyDescent="0.45">
      <c r="B13" s="81">
        <v>2027</v>
      </c>
      <c r="C13" s="86">
        <f t="shared" si="1"/>
        <v>133.92405817696951</v>
      </c>
      <c r="D13" s="87">
        <f t="shared" si="0"/>
        <v>267.84811635393902</v>
      </c>
      <c r="E13" s="88">
        <f t="shared" si="2"/>
        <v>401.7721745309085</v>
      </c>
      <c r="J13" s="85"/>
      <c r="K13" s="85"/>
      <c r="L13" s="85"/>
    </row>
    <row r="14" spans="2:12" ht="14.25" x14ac:dyDescent="0.45">
      <c r="B14" s="81">
        <v>2028</v>
      </c>
      <c r="C14" s="86">
        <f t="shared" si="1"/>
        <v>135.96351083956296</v>
      </c>
      <c r="D14" s="87">
        <f t="shared" si="0"/>
        <v>271.92702167912591</v>
      </c>
      <c r="E14" s="88">
        <f t="shared" si="2"/>
        <v>407.89053251868887</v>
      </c>
      <c r="J14" s="85"/>
      <c r="K14" s="85"/>
      <c r="L14" s="85"/>
    </row>
    <row r="15" spans="2:12" ht="14.25" x14ac:dyDescent="0.45">
      <c r="B15" s="81">
        <v>2029</v>
      </c>
      <c r="C15" s="86">
        <f t="shared" si="1"/>
        <v>138.03402115691671</v>
      </c>
      <c r="D15" s="87">
        <f t="shared" si="0"/>
        <v>276.06804231383342</v>
      </c>
      <c r="E15" s="88">
        <f t="shared" si="2"/>
        <v>414.10206347075012</v>
      </c>
      <c r="J15" s="85"/>
      <c r="K15" s="85"/>
      <c r="L15" s="85"/>
    </row>
    <row r="16" spans="2:12" ht="14.25" x14ac:dyDescent="0.45">
      <c r="B16" s="81">
        <v>2030</v>
      </c>
      <c r="C16" s="86">
        <f t="shared" si="1"/>
        <v>140.13606208824032</v>
      </c>
      <c r="D16" s="87">
        <f t="shared" si="0"/>
        <v>280.27212417648065</v>
      </c>
      <c r="E16" s="88">
        <f t="shared" si="2"/>
        <v>420.40818626472094</v>
      </c>
      <c r="J16" s="85"/>
      <c r="K16" s="85"/>
      <c r="L16" s="85"/>
    </row>
    <row r="17" spans="2:12" ht="14.25" x14ac:dyDescent="0.45">
      <c r="B17" s="81">
        <v>2031</v>
      </c>
      <c r="C17" s="86">
        <f t="shared" si="1"/>
        <v>142.27011379516784</v>
      </c>
      <c r="D17" s="87">
        <f t="shared" si="0"/>
        <v>284.54022759033569</v>
      </c>
      <c r="E17" s="88">
        <f t="shared" si="2"/>
        <v>426.81034138550353</v>
      </c>
      <c r="J17" s="85"/>
      <c r="K17" s="85"/>
      <c r="L17" s="85"/>
    </row>
    <row r="18" spans="2:12" ht="14.25" x14ac:dyDescent="0.45">
      <c r="B18" s="81">
        <v>2032</v>
      </c>
      <c r="C18" s="86">
        <f t="shared" si="1"/>
        <v>144.43666375143943</v>
      </c>
      <c r="D18" s="87">
        <f t="shared" si="0"/>
        <v>288.87332750287885</v>
      </c>
      <c r="E18" s="88">
        <f t="shared" si="2"/>
        <v>433.30999125431828</v>
      </c>
      <c r="J18" s="85"/>
      <c r="K18" s="85"/>
      <c r="L18" s="85"/>
    </row>
    <row r="19" spans="2:12" ht="14.25" x14ac:dyDescent="0.45">
      <c r="B19" s="81">
        <v>2033</v>
      </c>
      <c r="C19" s="86">
        <f t="shared" si="1"/>
        <v>146.63620685425323</v>
      </c>
      <c r="D19" s="87">
        <f t="shared" si="0"/>
        <v>293.27241370850646</v>
      </c>
      <c r="E19" s="88">
        <f t="shared" si="2"/>
        <v>439.90862056275967</v>
      </c>
      <c r="J19" s="85"/>
      <c r="K19" s="85"/>
      <c r="L19" s="85"/>
    </row>
    <row r="20" spans="2:12" ht="14.25" x14ac:dyDescent="0.45">
      <c r="B20" s="81">
        <v>2034</v>
      </c>
      <c r="C20" s="86">
        <f t="shared" si="1"/>
        <v>148.86924553731293</v>
      </c>
      <c r="D20" s="87">
        <f t="shared" si="0"/>
        <v>297.73849107462587</v>
      </c>
      <c r="E20" s="88">
        <f t="shared" si="2"/>
        <v>446.60773661193878</v>
      </c>
      <c r="J20" s="85"/>
      <c r="K20" s="85"/>
      <c r="L20" s="85"/>
    </row>
    <row r="21" spans="2:12" ht="14.25" x14ac:dyDescent="0.45">
      <c r="B21" s="81">
        <v>2035</v>
      </c>
      <c r="C21" s="86">
        <f t="shared" si="1"/>
        <v>151.13628988559688</v>
      </c>
      <c r="D21" s="87">
        <f t="shared" si="0"/>
        <v>302.27257977119376</v>
      </c>
      <c r="E21" s="88">
        <f t="shared" si="2"/>
        <v>453.40886965679067</v>
      </c>
      <c r="J21" s="85"/>
      <c r="K21" s="85"/>
      <c r="L21" s="85"/>
    </row>
    <row r="22" spans="2:12" ht="14.25" x14ac:dyDescent="0.45">
      <c r="B22" s="81">
        <v>2036</v>
      </c>
      <c r="C22" s="86">
        <f t="shared" si="1"/>
        <v>153.43785775187501</v>
      </c>
      <c r="D22" s="87">
        <f t="shared" si="0"/>
        <v>306.87571550375003</v>
      </c>
      <c r="E22" s="88">
        <f t="shared" si="2"/>
        <v>460.31357325562504</v>
      </c>
      <c r="J22" s="85"/>
      <c r="K22" s="85"/>
      <c r="L22" s="85"/>
    </row>
    <row r="23" spans="2:12" ht="14.25" x14ac:dyDescent="0.45">
      <c r="B23" s="81">
        <v>2037</v>
      </c>
      <c r="C23" s="86">
        <f t="shared" si="1"/>
        <v>155.77447487500001</v>
      </c>
      <c r="D23" s="87">
        <f t="shared" si="0"/>
        <v>311.54894975000002</v>
      </c>
      <c r="E23" s="88">
        <f t="shared" si="2"/>
        <v>467.32342462500003</v>
      </c>
      <c r="J23" s="85"/>
      <c r="K23" s="85"/>
      <c r="L23" s="85"/>
    </row>
    <row r="24" spans="2:12" ht="14.25" x14ac:dyDescent="0.45">
      <c r="B24" s="81">
        <v>2038</v>
      </c>
      <c r="C24" s="86">
        <f t="shared" si="1"/>
        <v>158.14667500000002</v>
      </c>
      <c r="D24" s="87">
        <f t="shared" si="0"/>
        <v>316.29335000000003</v>
      </c>
      <c r="E24" s="88">
        <f t="shared" si="2"/>
        <v>474.44002500000005</v>
      </c>
      <c r="J24" s="85"/>
      <c r="K24" s="85"/>
      <c r="L24" s="85"/>
    </row>
    <row r="25" spans="2:12" ht="14.25" x14ac:dyDescent="0.45">
      <c r="B25" s="81">
        <v>2039</v>
      </c>
      <c r="C25" s="86">
        <f t="shared" si="1"/>
        <v>160.55500000000001</v>
      </c>
      <c r="D25" s="87">
        <f>D26*0.985</f>
        <v>321.11</v>
      </c>
      <c r="E25" s="88">
        <f t="shared" si="2"/>
        <v>481.66500000000002</v>
      </c>
    </row>
    <row r="26" spans="2:12" ht="14.25" x14ac:dyDescent="0.45">
      <c r="B26" s="81">
        <v>2040</v>
      </c>
      <c r="C26" s="86">
        <f t="shared" si="1"/>
        <v>163</v>
      </c>
      <c r="D26" s="87">
        <v>326</v>
      </c>
      <c r="E26" s="88">
        <f t="shared" si="2"/>
        <v>489</v>
      </c>
    </row>
    <row r="27" spans="2:12" ht="14.25" x14ac:dyDescent="0.45">
      <c r="B27" s="81">
        <v>2041</v>
      </c>
      <c r="C27" s="86">
        <f t="shared" si="1"/>
        <v>165.44499999999999</v>
      </c>
      <c r="D27" s="87">
        <f>D26*1.015</f>
        <v>330.89</v>
      </c>
      <c r="E27" s="88">
        <f t="shared" si="2"/>
        <v>496.33499999999998</v>
      </c>
    </row>
    <row r="28" spans="2:12" ht="14.25" x14ac:dyDescent="0.45">
      <c r="B28" s="81">
        <v>2042</v>
      </c>
      <c r="C28" s="86">
        <f t="shared" si="1"/>
        <v>167.92667499999999</v>
      </c>
      <c r="D28" s="87">
        <f t="shared" ref="D28:D36" si="3">D27*1.015</f>
        <v>335.85334999999998</v>
      </c>
      <c r="E28" s="88">
        <f t="shared" si="2"/>
        <v>503.78002499999997</v>
      </c>
    </row>
    <row r="29" spans="2:12" ht="14.25" x14ac:dyDescent="0.45">
      <c r="B29" s="81">
        <v>2043</v>
      </c>
      <c r="C29" s="86">
        <f t="shared" si="1"/>
        <v>170.44557512499998</v>
      </c>
      <c r="D29" s="87">
        <f t="shared" si="3"/>
        <v>340.89115024999995</v>
      </c>
      <c r="E29" s="88">
        <f t="shared" si="2"/>
        <v>511.3367253749999</v>
      </c>
    </row>
    <row r="30" spans="2:12" ht="14.25" x14ac:dyDescent="0.45">
      <c r="B30" s="81">
        <v>2044</v>
      </c>
      <c r="C30" s="86">
        <f t="shared" si="1"/>
        <v>173.00225875187496</v>
      </c>
      <c r="D30" s="87">
        <f t="shared" si="3"/>
        <v>346.00451750374992</v>
      </c>
      <c r="E30" s="88">
        <f t="shared" si="2"/>
        <v>519.00677625562491</v>
      </c>
    </row>
    <row r="31" spans="2:12" ht="14.25" x14ac:dyDescent="0.45">
      <c r="B31" s="81">
        <v>2045</v>
      </c>
      <c r="C31" s="86">
        <f t="shared" si="1"/>
        <v>175.59729263315307</v>
      </c>
      <c r="D31" s="87">
        <f t="shared" si="3"/>
        <v>351.19458526630615</v>
      </c>
      <c r="E31" s="88">
        <f t="shared" si="2"/>
        <v>526.79187789945922</v>
      </c>
    </row>
    <row r="32" spans="2:12" ht="14.25" x14ac:dyDescent="0.45">
      <c r="B32" s="81">
        <v>2046</v>
      </c>
      <c r="C32" s="86">
        <f t="shared" si="1"/>
        <v>178.23125202265035</v>
      </c>
      <c r="D32" s="87">
        <f t="shared" si="3"/>
        <v>356.4625040453007</v>
      </c>
      <c r="E32" s="88">
        <f t="shared" si="2"/>
        <v>534.69375606795109</v>
      </c>
    </row>
    <row r="33" spans="2:10" ht="14.25" x14ac:dyDescent="0.45">
      <c r="B33" s="81">
        <v>2047</v>
      </c>
      <c r="C33" s="86">
        <f t="shared" si="1"/>
        <v>180.90472080299008</v>
      </c>
      <c r="D33" s="87">
        <f t="shared" si="3"/>
        <v>361.80944160598017</v>
      </c>
      <c r="E33" s="88">
        <f t="shared" si="2"/>
        <v>542.7141624089702</v>
      </c>
    </row>
    <row r="34" spans="2:10" ht="14.25" x14ac:dyDescent="0.45">
      <c r="B34" s="81">
        <v>2048</v>
      </c>
      <c r="C34" s="86">
        <f t="shared" si="1"/>
        <v>183.61829161503491</v>
      </c>
      <c r="D34" s="87">
        <f t="shared" si="3"/>
        <v>367.23658323006981</v>
      </c>
      <c r="E34" s="88">
        <f t="shared" si="2"/>
        <v>550.85487484510475</v>
      </c>
    </row>
    <row r="35" spans="2:10" ht="14.25" x14ac:dyDescent="0.45">
      <c r="B35" s="81">
        <v>2049</v>
      </c>
      <c r="C35" s="86">
        <f t="shared" si="1"/>
        <v>186.37256598926041</v>
      </c>
      <c r="D35" s="87">
        <f t="shared" si="3"/>
        <v>372.74513197852082</v>
      </c>
      <c r="E35" s="88">
        <f t="shared" si="2"/>
        <v>559.11769796778117</v>
      </c>
    </row>
    <row r="36" spans="2:10" ht="14.65" thickBot="1" x14ac:dyDescent="0.5">
      <c r="B36" s="89">
        <v>2050</v>
      </c>
      <c r="C36" s="90">
        <f t="shared" si="1"/>
        <v>189.16815447909929</v>
      </c>
      <c r="D36" s="91">
        <f t="shared" si="3"/>
        <v>378.33630895819857</v>
      </c>
      <c r="E36" s="92">
        <f t="shared" si="2"/>
        <v>567.50446343729789</v>
      </c>
    </row>
    <row r="37" spans="2:10" x14ac:dyDescent="0.35">
      <c r="B37" s="425" t="s">
        <v>228</v>
      </c>
      <c r="C37" s="425"/>
      <c r="D37" s="425"/>
      <c r="E37" s="425"/>
      <c r="F37" s="425"/>
      <c r="G37" s="425"/>
      <c r="H37" s="425"/>
    </row>
    <row r="38" spans="2:10" x14ac:dyDescent="0.35">
      <c r="B38" s="93"/>
      <c r="C38" s="93"/>
      <c r="D38" s="93"/>
      <c r="E38" s="93"/>
      <c r="F38" s="93"/>
      <c r="G38" s="93"/>
      <c r="H38" s="93"/>
    </row>
    <row r="39" spans="2:10" ht="65.25" customHeight="1" x14ac:dyDescent="0.35">
      <c r="B39" s="426" t="s">
        <v>229</v>
      </c>
      <c r="C39" s="426"/>
      <c r="D39" s="426"/>
      <c r="E39" s="426"/>
      <c r="F39" s="426"/>
      <c r="G39" s="426"/>
      <c r="H39" s="426"/>
      <c r="I39" s="426"/>
      <c r="J39" s="426"/>
    </row>
    <row r="40" spans="2:10" x14ac:dyDescent="0.35">
      <c r="B40" s="93"/>
      <c r="C40" s="93"/>
      <c r="D40" s="93"/>
      <c r="E40" s="93"/>
      <c r="F40" s="93"/>
      <c r="G40" s="93"/>
      <c r="H40" s="93"/>
    </row>
    <row r="41" spans="2:10" x14ac:dyDescent="0.35">
      <c r="B41" s="74" t="s">
        <v>230</v>
      </c>
    </row>
    <row r="42" spans="2:10" ht="18" customHeight="1" x14ac:dyDescent="0.35">
      <c r="B42" s="94" t="s">
        <v>231</v>
      </c>
    </row>
    <row r="43" spans="2:10" x14ac:dyDescent="0.35"/>
    <row r="44" spans="2:10" x14ac:dyDescent="0.35"/>
    <row r="45" spans="2:10" x14ac:dyDescent="0.35"/>
    <row r="46" spans="2:10" x14ac:dyDescent="0.35"/>
    <row r="47" spans="2:10" x14ac:dyDescent="0.35">
      <c r="B47" s="427"/>
      <c r="C47" s="427"/>
      <c r="D47" s="427"/>
      <c r="E47" s="427"/>
      <c r="F47" s="427"/>
      <c r="G47" s="427"/>
      <c r="H47" s="427"/>
    </row>
    <row r="48" spans="2:10"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row r="95" x14ac:dyDescent="0.35"/>
    <row r="96" x14ac:dyDescent="0.35"/>
    <row r="97" x14ac:dyDescent="0.35"/>
    <row r="98" x14ac:dyDescent="0.35"/>
    <row r="99" x14ac:dyDescent="0.35"/>
    <row r="100" x14ac:dyDescent="0.35"/>
    <row r="101" x14ac:dyDescent="0.35"/>
    <row r="102" x14ac:dyDescent="0.35"/>
    <row r="103" x14ac:dyDescent="0.35"/>
    <row r="104" x14ac:dyDescent="0.35"/>
    <row r="108" x14ac:dyDescent="0.35"/>
    <row r="109" x14ac:dyDescent="0.35"/>
    <row r="110" x14ac:dyDescent="0.35"/>
    <row r="111" x14ac:dyDescent="0.35"/>
    <row r="112" x14ac:dyDescent="0.35"/>
    <row r="113" x14ac:dyDescent="0.35"/>
    <row r="114" x14ac:dyDescent="0.35"/>
    <row r="115" x14ac:dyDescent="0.35"/>
    <row r="116" x14ac:dyDescent="0.35"/>
    <row r="117" x14ac:dyDescent="0.35"/>
    <row r="118" x14ac:dyDescent="0.35"/>
    <row r="119" x14ac:dyDescent="0.35"/>
    <row r="120" x14ac:dyDescent="0.35"/>
  </sheetData>
  <mergeCells count="5">
    <mergeCell ref="B2:E2"/>
    <mergeCell ref="C4:E4"/>
    <mergeCell ref="B37:H37"/>
    <mergeCell ref="B39:J39"/>
    <mergeCell ref="B47:H47"/>
  </mergeCells>
  <hyperlinks>
    <hyperlink ref="B42" r:id="rId1" xr:uid="{565C44EF-38BA-4A5F-80D3-F0CEA3D4F603}"/>
  </hyperlinks>
  <pageMargins left="0.7" right="0.7" top="0.75" bottom="0.75" header="0.3" footer="0.3"/>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14983-4B44-4CAE-AE8B-6F19249D293A}">
  <sheetPr codeName="Sheet30"/>
  <dimension ref="C5:CG64"/>
  <sheetViews>
    <sheetView topLeftCell="A16" zoomScaleNormal="100" workbookViewId="0">
      <selection activeCell="C6" sqref="C6"/>
    </sheetView>
  </sheetViews>
  <sheetFormatPr defaultColWidth="8.6875" defaultRowHeight="12" x14ac:dyDescent="0.35"/>
  <cols>
    <col min="1" max="2" width="3" style="51" customWidth="1"/>
    <col min="3" max="4" width="11.6875" style="51" customWidth="1"/>
    <col min="5" max="5" width="5.6875" style="51" bestFit="1" customWidth="1"/>
    <col min="6" max="6" width="44" style="51" bestFit="1" customWidth="1"/>
    <col min="7" max="9" width="11.6875" style="51" customWidth="1"/>
    <col min="10" max="26" width="8.6875" style="51" customWidth="1"/>
    <col min="27" max="16384" width="8.6875" style="51"/>
  </cols>
  <sheetData>
    <row r="5" spans="3:85" x14ac:dyDescent="0.35">
      <c r="C5" s="50" t="s">
        <v>232</v>
      </c>
    </row>
    <row r="6" spans="3:85" s="22" customFormat="1" x14ac:dyDescent="0.35">
      <c r="C6" s="22" t="s">
        <v>90</v>
      </c>
      <c r="G6" s="22">
        <f>Scenarios!H4</f>
        <v>2023</v>
      </c>
      <c r="H6" s="22">
        <f>G6+1</f>
        <v>2024</v>
      </c>
      <c r="I6" s="22">
        <f t="shared" ref="I6:AO6" si="0">H6+1</f>
        <v>2025</v>
      </c>
      <c r="J6" s="22">
        <f t="shared" si="0"/>
        <v>2026</v>
      </c>
      <c r="K6" s="22">
        <f t="shared" si="0"/>
        <v>2027</v>
      </c>
      <c r="L6" s="22">
        <f t="shared" si="0"/>
        <v>2028</v>
      </c>
      <c r="M6" s="22">
        <f t="shared" si="0"/>
        <v>2029</v>
      </c>
      <c r="N6" s="22">
        <f t="shared" si="0"/>
        <v>2030</v>
      </c>
      <c r="O6" s="22">
        <f t="shared" si="0"/>
        <v>2031</v>
      </c>
      <c r="P6" s="22">
        <f t="shared" si="0"/>
        <v>2032</v>
      </c>
      <c r="Q6" s="22">
        <f t="shared" si="0"/>
        <v>2033</v>
      </c>
      <c r="R6" s="22">
        <f t="shared" si="0"/>
        <v>2034</v>
      </c>
      <c r="S6" s="22">
        <f t="shared" si="0"/>
        <v>2035</v>
      </c>
      <c r="T6" s="22">
        <f t="shared" si="0"/>
        <v>2036</v>
      </c>
      <c r="U6" s="22">
        <f t="shared" si="0"/>
        <v>2037</v>
      </c>
      <c r="V6" s="22">
        <f t="shared" si="0"/>
        <v>2038</v>
      </c>
      <c r="W6" s="22">
        <f t="shared" si="0"/>
        <v>2039</v>
      </c>
      <c r="X6" s="22">
        <f t="shared" si="0"/>
        <v>2040</v>
      </c>
      <c r="Y6" s="22">
        <f t="shared" si="0"/>
        <v>2041</v>
      </c>
      <c r="Z6" s="22">
        <f t="shared" si="0"/>
        <v>2042</v>
      </c>
      <c r="AA6" s="22">
        <f t="shared" si="0"/>
        <v>2043</v>
      </c>
      <c r="AB6" s="22">
        <f t="shared" si="0"/>
        <v>2044</v>
      </c>
      <c r="AC6" s="22">
        <f t="shared" si="0"/>
        <v>2045</v>
      </c>
      <c r="AD6" s="22">
        <f t="shared" si="0"/>
        <v>2046</v>
      </c>
      <c r="AE6" s="22">
        <f t="shared" si="0"/>
        <v>2047</v>
      </c>
      <c r="AF6" s="22">
        <f t="shared" si="0"/>
        <v>2048</v>
      </c>
      <c r="AG6" s="22">
        <f t="shared" si="0"/>
        <v>2049</v>
      </c>
      <c r="AH6" s="22">
        <f t="shared" si="0"/>
        <v>2050</v>
      </c>
      <c r="AI6" s="22">
        <f t="shared" si="0"/>
        <v>2051</v>
      </c>
      <c r="AJ6" s="22">
        <f t="shared" si="0"/>
        <v>2052</v>
      </c>
      <c r="AK6" s="22">
        <f t="shared" si="0"/>
        <v>2053</v>
      </c>
      <c r="AL6" s="22">
        <f t="shared" si="0"/>
        <v>2054</v>
      </c>
      <c r="AM6" s="22">
        <f t="shared" si="0"/>
        <v>2055</v>
      </c>
      <c r="AN6" s="22">
        <f t="shared" si="0"/>
        <v>2056</v>
      </c>
      <c r="AO6" s="22">
        <f t="shared" si="0"/>
        <v>2057</v>
      </c>
      <c r="AP6" s="22">
        <f t="shared" ref="AP6" si="1">AO6+1</f>
        <v>2058</v>
      </c>
      <c r="AQ6" s="22">
        <f t="shared" ref="AQ6" si="2">AP6+1</f>
        <v>2059</v>
      </c>
      <c r="AR6" s="22">
        <f t="shared" ref="AR6" si="3">AQ6+1</f>
        <v>2060</v>
      </c>
      <c r="AS6" s="22">
        <f t="shared" ref="AS6" si="4">AR6+1</f>
        <v>2061</v>
      </c>
      <c r="AT6" s="22">
        <f t="shared" ref="AT6" si="5">AS6+1</f>
        <v>2062</v>
      </c>
      <c r="AU6" s="22">
        <f t="shared" ref="AU6" si="6">AT6+1</f>
        <v>2063</v>
      </c>
      <c r="AV6" s="22">
        <f t="shared" ref="AV6" si="7">AU6+1</f>
        <v>2064</v>
      </c>
      <c r="AW6" s="22">
        <f t="shared" ref="AW6" si="8">AV6+1</f>
        <v>2065</v>
      </c>
      <c r="AX6" s="22">
        <f t="shared" ref="AX6" si="9">AW6+1</f>
        <v>2066</v>
      </c>
      <c r="AY6" s="22">
        <f t="shared" ref="AY6" si="10">AX6+1</f>
        <v>2067</v>
      </c>
      <c r="AZ6" s="22">
        <f t="shared" ref="AZ6" si="11">AY6+1</f>
        <v>2068</v>
      </c>
      <c r="BA6" s="22">
        <f t="shared" ref="BA6" si="12">AZ6+1</f>
        <v>2069</v>
      </c>
      <c r="BB6" s="22">
        <f t="shared" ref="BB6" si="13">BA6+1</f>
        <v>2070</v>
      </c>
      <c r="BC6" s="22">
        <f t="shared" ref="BC6" si="14">BB6+1</f>
        <v>2071</v>
      </c>
      <c r="BD6" s="22">
        <f t="shared" ref="BD6" si="15">BC6+1</f>
        <v>2072</v>
      </c>
      <c r="BE6" s="22">
        <f t="shared" ref="BE6" si="16">BD6+1</f>
        <v>2073</v>
      </c>
      <c r="BF6" s="22">
        <f t="shared" ref="BF6" si="17">BE6+1</f>
        <v>2074</v>
      </c>
      <c r="BG6" s="22">
        <f t="shared" ref="BG6" si="18">BF6+1</f>
        <v>2075</v>
      </c>
      <c r="BH6" s="22">
        <f t="shared" ref="BH6" si="19">BG6+1</f>
        <v>2076</v>
      </c>
      <c r="BI6" s="22">
        <f t="shared" ref="BI6" si="20">BH6+1</f>
        <v>2077</v>
      </c>
      <c r="BJ6" s="22">
        <f t="shared" ref="BJ6" si="21">BI6+1</f>
        <v>2078</v>
      </c>
      <c r="BK6" s="22">
        <f t="shared" ref="BK6" si="22">BJ6+1</f>
        <v>2079</v>
      </c>
      <c r="BL6" s="22">
        <f t="shared" ref="BL6" si="23">BK6+1</f>
        <v>2080</v>
      </c>
      <c r="BM6" s="22">
        <f t="shared" ref="BM6" si="24">BL6+1</f>
        <v>2081</v>
      </c>
      <c r="BN6" s="22">
        <f t="shared" ref="BN6" si="25">BM6+1</f>
        <v>2082</v>
      </c>
      <c r="BO6" s="22">
        <f t="shared" ref="BO6" si="26">BN6+1</f>
        <v>2083</v>
      </c>
      <c r="BP6" s="22">
        <f t="shared" ref="BP6" si="27">BO6+1</f>
        <v>2084</v>
      </c>
    </row>
    <row r="7" spans="3:85" x14ac:dyDescent="0.35">
      <c r="C7" s="50" t="s">
        <v>206</v>
      </c>
    </row>
    <row r="8" spans="3:85" x14ac:dyDescent="0.35">
      <c r="C8" s="13" t="s">
        <v>233</v>
      </c>
      <c r="D8" s="14" t="s">
        <v>188</v>
      </c>
      <c r="E8" s="14" t="s">
        <v>234</v>
      </c>
      <c r="F8" s="51" t="str">
        <f t="shared" ref="F8:F18" si="28">CONCATENATE($C$7, C8, D8)</f>
        <v>LowElectricityIndustrial</v>
      </c>
      <c r="G8" s="52">
        <f>IFERROR(HLOOKUP(G$6, 'Price projections (BEIS)'!$G$6:$AO$32, 3, FALSE), E8)</f>
        <v>11.206807700000001</v>
      </c>
      <c r="H8" s="52">
        <f>IFERROR(HLOOKUP(H$6, 'Price projections (BEIS)'!$G$6:$AO$32, 3, FALSE), G8)</f>
        <v>11.2838458</v>
      </c>
      <c r="I8" s="52">
        <f>IFERROR(HLOOKUP(I$6, 'Price projections (BEIS)'!$G$6:$AO$32, 3, FALSE), H8)</f>
        <v>11.389049099999999</v>
      </c>
      <c r="J8" s="52">
        <f>IFERROR(HLOOKUP(J$6, 'Price projections (BEIS)'!$G$6:$AO$32, 3, FALSE), I8)</f>
        <v>11.856378100000001</v>
      </c>
      <c r="K8" s="52">
        <f>IFERROR(HLOOKUP(K$6, 'Price projections (BEIS)'!$G$6:$AO$32, 3, FALSE), J8)</f>
        <v>11.540279999999999</v>
      </c>
      <c r="L8" s="52">
        <f>IFERROR(HLOOKUP(L$6, 'Price projections (BEIS)'!$G$6:$AO$32, 3, FALSE), K8)</f>
        <v>11.337400000000001</v>
      </c>
      <c r="M8" s="52">
        <f>IFERROR(HLOOKUP(M$6, 'Price projections (BEIS)'!$G$6:$AO$32, 3, FALSE), L8)</f>
        <v>11.472357199999999</v>
      </c>
      <c r="N8" s="52">
        <f>IFERROR(HLOOKUP(N$6, 'Price projections (BEIS)'!$G$6:$AO$32, 3, FALSE), M8)</f>
        <v>11.4631694</v>
      </c>
      <c r="O8" s="52">
        <f>IFERROR(HLOOKUP(O$6, 'Price projections (BEIS)'!$G$6:$AO$32, 3, FALSE), N8)</f>
        <v>11.4618976</v>
      </c>
      <c r="P8" s="52">
        <f>IFERROR(HLOOKUP(P$6, 'Price projections (BEIS)'!$G$6:$AO$32, 3, FALSE), O8)</f>
        <v>11.461012999999999</v>
      </c>
      <c r="Q8" s="52">
        <f>IFERROR(HLOOKUP(Q$6, 'Price projections (BEIS)'!$G$6:$AO$32, 3, FALSE), P8)</f>
        <v>11.451567000000001</v>
      </c>
      <c r="R8" s="52">
        <f>IFERROR(HLOOKUP(R$6, 'Price projections (BEIS)'!$G$6:$AO$32, 3, FALSE), Q8)</f>
        <v>11.4661591</v>
      </c>
      <c r="S8" s="52">
        <f>IFERROR(HLOOKUP(S$6, 'Price projections (BEIS)'!$G$6:$AO$32, 3, FALSE), R8)</f>
        <v>11.4694842</v>
      </c>
      <c r="T8" s="52">
        <f>IFERROR(HLOOKUP(T$6, 'Price projections (BEIS)'!$G$6:$AO$32, 3, FALSE), S8)</f>
        <v>11.4694842</v>
      </c>
      <c r="U8" s="52">
        <f>IFERROR(HLOOKUP(U$6, 'Price projections (BEIS)'!$G$6:$AO$32, 3, FALSE), T8)</f>
        <v>11.4694842</v>
      </c>
      <c r="V8" s="52">
        <f>IFERROR(HLOOKUP(V$6, 'Price projections (BEIS)'!$G$6:$AO$32, 3, FALSE), U8)</f>
        <v>11.4694842</v>
      </c>
      <c r="W8" s="52">
        <f>IFERROR(HLOOKUP(W$6, 'Price projections (BEIS)'!$G$6:$AO$32, 3, FALSE), V8)</f>
        <v>11.4694842</v>
      </c>
      <c r="X8" s="52">
        <f>IFERROR(HLOOKUP(X$6, 'Price projections (BEIS)'!$G$6:$AO$32, 3, FALSE), W8)</f>
        <v>11.4694842</v>
      </c>
      <c r="Y8" s="52">
        <f>IFERROR(HLOOKUP(Y$6, 'Price projections (BEIS)'!$G$6:$AO$32, 3, FALSE), X8)</f>
        <v>11.4694842</v>
      </c>
      <c r="Z8" s="52">
        <f>IFERROR(HLOOKUP(Z$6, 'Price projections (BEIS)'!$G$6:$AO$32, 3, FALSE), Y8)</f>
        <v>11.4694842</v>
      </c>
      <c r="AA8" s="52">
        <f>IFERROR(HLOOKUP(AA$6, 'Price projections (BEIS)'!$G$6:$AO$32, 3, FALSE), Z8)</f>
        <v>11.4694842</v>
      </c>
      <c r="AB8" s="52">
        <f>IFERROR(HLOOKUP(AB$6, 'Price projections (BEIS)'!$G$6:$AO$32, 3, FALSE), AA8)</f>
        <v>11.4694842</v>
      </c>
      <c r="AC8" s="52">
        <f>IFERROR(HLOOKUP(AC$6, 'Price projections (BEIS)'!$G$6:$AO$32, 3, FALSE), AB8)</f>
        <v>11.4694842</v>
      </c>
      <c r="AD8" s="52">
        <f>IFERROR(HLOOKUP(AD$6, 'Price projections (BEIS)'!$G$6:$AO$32, 3, FALSE), AC8)</f>
        <v>11.4694842</v>
      </c>
      <c r="AE8" s="52">
        <f>IFERROR(HLOOKUP(AE$6, 'Price projections (BEIS)'!$G$6:$AO$32, 3, FALSE), AD8)</f>
        <v>11.4694842</v>
      </c>
      <c r="AF8" s="52">
        <f>IFERROR(HLOOKUP(AF$6, 'Price projections (BEIS)'!$G$6:$AO$32, 3, FALSE), AE8)</f>
        <v>11.4694842</v>
      </c>
      <c r="AG8" s="52">
        <f>IFERROR(HLOOKUP(AG$6, 'Price projections (BEIS)'!$G$6:$AO$32, 3, FALSE), AF8)</f>
        <v>11.4694842</v>
      </c>
      <c r="AH8" s="52">
        <f>IFERROR(HLOOKUP(AH$6, 'Price projections (BEIS)'!$G$6:$AO$32, 3, FALSE), AG8)</f>
        <v>11.4694842</v>
      </c>
      <c r="AI8" s="52">
        <f>IFERROR(HLOOKUP(AI$6, 'Price projections (BEIS)'!$G$6:$AO$32, 3, FALSE), AH8)</f>
        <v>11.4694842</v>
      </c>
      <c r="AJ8" s="52">
        <f>IFERROR(HLOOKUP(AJ$6, 'Price projections (BEIS)'!$G$6:$AO$32, 3, FALSE), AI8)</f>
        <v>11.4694842</v>
      </c>
      <c r="AK8" s="52">
        <f>IFERROR(HLOOKUP(AK$6, 'Price projections (BEIS)'!$G$6:$AO$32, 3, FALSE), AJ8)</f>
        <v>11.4694842</v>
      </c>
      <c r="AL8" s="52">
        <f>IFERROR(HLOOKUP(AL$6, 'Price projections (BEIS)'!$G$6:$AO$32, 3, FALSE), AK8)</f>
        <v>11.4694842</v>
      </c>
      <c r="AM8" s="52">
        <f>IFERROR(HLOOKUP(AM$6, 'Price projections (BEIS)'!$G$6:$AO$32, 3, FALSE), AL8)</f>
        <v>11.4694842</v>
      </c>
      <c r="AN8" s="52">
        <f>IFERROR(HLOOKUP(AN$6, 'Price projections (BEIS)'!$G$6:$AO$32, 3, FALSE), AM8)</f>
        <v>11.4694842</v>
      </c>
      <c r="AO8" s="52">
        <f>IFERROR(HLOOKUP(AO$6, 'Price projections (BEIS)'!$G$6:$AO$32, 3, FALSE), AN8)</f>
        <v>11.4694842</v>
      </c>
      <c r="AP8" s="52">
        <f>IFERROR(HLOOKUP(AP$6, 'Price projections (BEIS)'!$G$6:$AO$32, 3, FALSE), AO8)</f>
        <v>11.4694842</v>
      </c>
      <c r="AQ8" s="52">
        <f>IFERROR(HLOOKUP(AQ$6, 'Price projections (BEIS)'!$G$6:$AO$32, 3, FALSE), AP8)</f>
        <v>11.4694842</v>
      </c>
      <c r="AR8" s="52">
        <f>IFERROR(HLOOKUP(AR$6, 'Price projections (BEIS)'!$G$6:$AO$32, 3, FALSE), AQ8)</f>
        <v>11.4694842</v>
      </c>
      <c r="AS8" s="52">
        <f>IFERROR(HLOOKUP(AS$6, 'Price projections (BEIS)'!$G$6:$AO$32, 3, FALSE), AR8)</f>
        <v>11.4694842</v>
      </c>
      <c r="AT8" s="52">
        <f>IFERROR(HLOOKUP(AT$6, 'Price projections (BEIS)'!$G$6:$AO$32, 3, FALSE), AS8)</f>
        <v>11.4694842</v>
      </c>
      <c r="AU8" s="52">
        <f>IFERROR(HLOOKUP(AU$6, 'Price projections (BEIS)'!$G$6:$AO$32, 3, FALSE), AT8)</f>
        <v>11.4694842</v>
      </c>
      <c r="AV8" s="52">
        <f>IFERROR(HLOOKUP(AV$6, 'Price projections (BEIS)'!$G$6:$AO$32, 3, FALSE), AU8)</f>
        <v>11.4694842</v>
      </c>
      <c r="AW8" s="52">
        <f>IFERROR(HLOOKUP(AW$6, 'Price projections (BEIS)'!$G$6:$AO$32, 3, FALSE), AV8)</f>
        <v>11.4694842</v>
      </c>
      <c r="AX8" s="52">
        <f>IFERROR(HLOOKUP(AX$6, 'Price projections (BEIS)'!$G$6:$AO$32, 3, FALSE), AW8)</f>
        <v>11.4694842</v>
      </c>
      <c r="AY8" s="52">
        <f>IFERROR(HLOOKUP(AY$6, 'Price projections (BEIS)'!$G$6:$AO$32, 3, FALSE), AX8)</f>
        <v>11.4694842</v>
      </c>
      <c r="AZ8" s="52">
        <f>IFERROR(HLOOKUP(AZ$6, 'Price projections (BEIS)'!$G$6:$AO$32, 3, FALSE), AY8)</f>
        <v>11.4694842</v>
      </c>
      <c r="BA8" s="52">
        <f>IFERROR(HLOOKUP(BA$6, 'Price projections (BEIS)'!$G$6:$AO$32, 3, FALSE), AZ8)</f>
        <v>11.4694842</v>
      </c>
      <c r="BB8" s="52">
        <f>IFERROR(HLOOKUP(BB$6, 'Price projections (BEIS)'!$G$6:$AO$32, 3, FALSE), BA8)</f>
        <v>11.4694842</v>
      </c>
      <c r="BC8" s="52">
        <f>IFERROR(HLOOKUP(BC$6, 'Price projections (BEIS)'!$G$6:$AO$32, 3, FALSE), BB8)</f>
        <v>11.4694842</v>
      </c>
      <c r="BD8" s="52">
        <f>IFERROR(HLOOKUP(BD$6, 'Price projections (BEIS)'!$G$6:$AO$32, 3, FALSE), BC8)</f>
        <v>11.4694842</v>
      </c>
      <c r="BE8" s="52">
        <f>IFERROR(HLOOKUP(BE$6, 'Price projections (BEIS)'!$G$6:$AO$32, 3, FALSE), BD8)</f>
        <v>11.4694842</v>
      </c>
      <c r="BF8" s="52">
        <f>IFERROR(HLOOKUP(BF$6, 'Price projections (BEIS)'!$G$6:$AO$32, 3, FALSE), BE8)</f>
        <v>11.4694842</v>
      </c>
      <c r="BG8" s="52">
        <f>IFERROR(HLOOKUP(BG$6, 'Price projections (BEIS)'!$G$6:$AO$32, 3, FALSE), BF8)</f>
        <v>11.4694842</v>
      </c>
      <c r="BH8" s="52">
        <f>IFERROR(HLOOKUP(BH$6, 'Price projections (BEIS)'!$G$6:$AO$32, 3, FALSE), BG8)</f>
        <v>11.4694842</v>
      </c>
      <c r="BI8" s="52">
        <f>IFERROR(HLOOKUP(BI$6, 'Price projections (BEIS)'!$G$6:$AO$32, 3, FALSE), BH8)</f>
        <v>11.4694842</v>
      </c>
      <c r="BJ8" s="52">
        <f>IFERROR(HLOOKUP(BJ$6, 'Price projections (BEIS)'!$G$6:$AO$32, 3, FALSE), BI8)</f>
        <v>11.4694842</v>
      </c>
      <c r="BK8" s="52">
        <f>IFERROR(HLOOKUP(BK$6, 'Price projections (BEIS)'!$G$6:$AO$32, 3, FALSE), BJ8)</f>
        <v>11.4694842</v>
      </c>
      <c r="BL8" s="52">
        <f>IFERROR(HLOOKUP(BL$6, 'Price projections (BEIS)'!$G$6:$AO$32, 3, FALSE), BK8)</f>
        <v>11.4694842</v>
      </c>
      <c r="BM8" s="52">
        <f>IFERROR(HLOOKUP(BM$6, 'Price projections (BEIS)'!$G$6:$AO$32, 3, FALSE), BL8)</f>
        <v>11.4694842</v>
      </c>
      <c r="BN8" s="52">
        <f>IFERROR(HLOOKUP(BN$6, 'Price projections (BEIS)'!$G$6:$AO$32, 3, FALSE), BM8)</f>
        <v>11.4694842</v>
      </c>
      <c r="BO8" s="52">
        <f>IFERROR(HLOOKUP(BO$6, 'Price projections (BEIS)'!$G$6:$AO$32, 3, FALSE), BN8)</f>
        <v>11.4694842</v>
      </c>
      <c r="BP8" s="52">
        <f>IFERROR(HLOOKUP(BP$6, 'Price projections (BEIS)'!$G$6:$AO$32, 3, FALSE), BO8)</f>
        <v>11.4694842</v>
      </c>
      <c r="BQ8" s="51" t="s">
        <v>235</v>
      </c>
      <c r="BR8" s="51" t="s">
        <v>235</v>
      </c>
      <c r="BS8" s="51" t="s">
        <v>235</v>
      </c>
      <c r="BT8" s="51" t="s">
        <v>235</v>
      </c>
      <c r="BU8" s="51" t="s">
        <v>235</v>
      </c>
      <c r="BV8" s="51" t="s">
        <v>235</v>
      </c>
      <c r="BW8" s="51" t="s">
        <v>235</v>
      </c>
      <c r="BX8" s="51" t="s">
        <v>235</v>
      </c>
      <c r="BY8" s="51" t="s">
        <v>235</v>
      </c>
      <c r="BZ8" s="51" t="s">
        <v>235</v>
      </c>
      <c r="CA8" s="51" t="s">
        <v>235</v>
      </c>
      <c r="CB8" s="51" t="s">
        <v>235</v>
      </c>
      <c r="CC8" s="51" t="s">
        <v>235</v>
      </c>
      <c r="CD8" s="51" t="s">
        <v>235</v>
      </c>
      <c r="CE8" s="51" t="s">
        <v>235</v>
      </c>
      <c r="CF8" s="51" t="s">
        <v>235</v>
      </c>
      <c r="CG8" s="51" t="s">
        <v>235</v>
      </c>
    </row>
    <row r="9" spans="3:85" x14ac:dyDescent="0.35">
      <c r="C9" s="13" t="s">
        <v>233</v>
      </c>
      <c r="D9" s="14" t="s">
        <v>207</v>
      </c>
      <c r="E9" s="14" t="s">
        <v>234</v>
      </c>
      <c r="F9" s="51" t="str">
        <f t="shared" si="28"/>
        <v>LowElectricityResidential</v>
      </c>
      <c r="G9" s="52">
        <f>IFERROR(HLOOKUP(G$6, 'Price projections (BEIS)'!$G$6:$AO$32, 4, FALSE),E9)</f>
        <v>18.331098399999998</v>
      </c>
      <c r="H9" s="52">
        <f>IFERROR(HLOOKUP(H$6, 'Price projections (BEIS)'!$G$6:$AO$32, 4, FALSE),G9)</f>
        <v>18.391964600000001</v>
      </c>
      <c r="I9" s="52">
        <f>IFERROR(HLOOKUP(I$6, 'Price projections (BEIS)'!$G$6:$AO$32, 4, FALSE),H9)</f>
        <v>18.623753099999998</v>
      </c>
      <c r="J9" s="52">
        <f>IFERROR(HLOOKUP(J$6, 'Price projections (BEIS)'!$G$6:$AO$32, 4, FALSE),I9)</f>
        <v>18.812688099999999</v>
      </c>
      <c r="K9" s="52">
        <f>IFERROR(HLOOKUP(K$6, 'Price projections (BEIS)'!$G$6:$AO$32, 4, FALSE),J9)</f>
        <v>18.731259999999999</v>
      </c>
      <c r="L9" s="52">
        <f>IFERROR(HLOOKUP(L$6, 'Price projections (BEIS)'!$G$6:$AO$32, 4, FALSE),K9)</f>
        <v>18.173249999999999</v>
      </c>
      <c r="M9" s="52">
        <f>IFERROR(HLOOKUP(M$6, 'Price projections (BEIS)'!$G$6:$AO$32, 4, FALSE),L9)</f>
        <v>17.7750238</v>
      </c>
      <c r="N9" s="52">
        <f>IFERROR(HLOOKUP(N$6, 'Price projections (BEIS)'!$G$6:$AO$32, 4, FALSE),M9)</f>
        <v>18.064709799999999</v>
      </c>
      <c r="O9" s="52">
        <f>IFERROR(HLOOKUP(O$6, 'Price projections (BEIS)'!$G$6:$AO$32, 4, FALSE),N9)</f>
        <v>18.1749622</v>
      </c>
      <c r="P9" s="52">
        <f>IFERROR(HLOOKUP(P$6, 'Price projections (BEIS)'!$G$6:$AO$32, 4, FALSE),O9)</f>
        <v>17.974605499999999</v>
      </c>
      <c r="Q9" s="52">
        <f>IFERROR(HLOOKUP(Q$6, 'Price projections (BEIS)'!$G$6:$AO$32, 4, FALSE),P9)</f>
        <v>17.487357500000002</v>
      </c>
      <c r="R9" s="52">
        <f>IFERROR(HLOOKUP(R$6, 'Price projections (BEIS)'!$G$6:$AO$32, 4, FALSE),Q9)</f>
        <v>17.039790499999999</v>
      </c>
      <c r="S9" s="52">
        <f>IFERROR(HLOOKUP(S$6, 'Price projections (BEIS)'!$G$6:$AO$32, 4, FALSE),R9)</f>
        <v>16.625712700000001</v>
      </c>
      <c r="T9" s="52">
        <f>IFERROR(HLOOKUP(T$6, 'Price projections (BEIS)'!$G$6:$AO$32, 4, FALSE),S9)</f>
        <v>16.625712700000001</v>
      </c>
      <c r="U9" s="52">
        <f>IFERROR(HLOOKUP(U$6, 'Price projections (BEIS)'!$G$6:$AO$32, 4, FALSE),T9)</f>
        <v>16.625712700000001</v>
      </c>
      <c r="V9" s="52">
        <f>IFERROR(HLOOKUP(V$6, 'Price projections (BEIS)'!$G$6:$AO$32, 4, FALSE),U9)</f>
        <v>16.625712700000001</v>
      </c>
      <c r="W9" s="52">
        <f>IFERROR(HLOOKUP(W$6, 'Price projections (BEIS)'!$G$6:$AO$32, 4, FALSE),V9)</f>
        <v>16.625712700000001</v>
      </c>
      <c r="X9" s="52">
        <f>IFERROR(HLOOKUP(X$6, 'Price projections (BEIS)'!$G$6:$AO$32, 4, FALSE),W9)</f>
        <v>16.625712700000001</v>
      </c>
      <c r="Y9" s="52">
        <f>IFERROR(HLOOKUP(Y$6, 'Price projections (BEIS)'!$G$6:$AO$32, 4, FALSE),X9)</f>
        <v>16.625712700000001</v>
      </c>
      <c r="Z9" s="52">
        <f>IFERROR(HLOOKUP(Z$6, 'Price projections (BEIS)'!$G$6:$AO$32, 4, FALSE),Y9)</f>
        <v>16.625712700000001</v>
      </c>
      <c r="AA9" s="52">
        <f>IFERROR(HLOOKUP(AA$6, 'Price projections (BEIS)'!$G$6:$AO$32, 4, FALSE),Z9)</f>
        <v>16.625712700000001</v>
      </c>
      <c r="AB9" s="52">
        <f>IFERROR(HLOOKUP(AB$6, 'Price projections (BEIS)'!$G$6:$AO$32, 4, FALSE),AA9)</f>
        <v>16.625712700000001</v>
      </c>
      <c r="AC9" s="52">
        <f>IFERROR(HLOOKUP(AC$6, 'Price projections (BEIS)'!$G$6:$AO$32, 4, FALSE),AB9)</f>
        <v>16.625712700000001</v>
      </c>
      <c r="AD9" s="52">
        <f>IFERROR(HLOOKUP(AD$6, 'Price projections (BEIS)'!$G$6:$AO$32, 4, FALSE),AC9)</f>
        <v>16.625712700000001</v>
      </c>
      <c r="AE9" s="52">
        <f>IFERROR(HLOOKUP(AE$6, 'Price projections (BEIS)'!$G$6:$AO$32, 4, FALSE),AD9)</f>
        <v>16.625712700000001</v>
      </c>
      <c r="AF9" s="52">
        <f>IFERROR(HLOOKUP(AF$6, 'Price projections (BEIS)'!$G$6:$AO$32, 4, FALSE),AE9)</f>
        <v>16.625712700000001</v>
      </c>
      <c r="AG9" s="52">
        <f>IFERROR(HLOOKUP(AG$6, 'Price projections (BEIS)'!$G$6:$AO$32, 4, FALSE),AF9)</f>
        <v>16.625712700000001</v>
      </c>
      <c r="AH9" s="52">
        <f>IFERROR(HLOOKUP(AH$6, 'Price projections (BEIS)'!$G$6:$AO$32, 4, FALSE),AG9)</f>
        <v>16.625712700000001</v>
      </c>
      <c r="AI9" s="52">
        <f>IFERROR(HLOOKUP(AI$6, 'Price projections (BEIS)'!$G$6:$AO$32, 4, FALSE),AH9)</f>
        <v>16.625712700000001</v>
      </c>
      <c r="AJ9" s="52">
        <f>IFERROR(HLOOKUP(AJ$6, 'Price projections (BEIS)'!$G$6:$AO$32, 4, FALSE),AI9)</f>
        <v>16.625712700000001</v>
      </c>
      <c r="AK9" s="52">
        <f>IFERROR(HLOOKUP(AK$6, 'Price projections (BEIS)'!$G$6:$AO$32, 4, FALSE),AJ9)</f>
        <v>16.625712700000001</v>
      </c>
      <c r="AL9" s="52">
        <f>IFERROR(HLOOKUP(AL$6, 'Price projections (BEIS)'!$G$6:$AO$32, 4, FALSE),AK9)</f>
        <v>16.625712700000001</v>
      </c>
      <c r="AM9" s="52">
        <f>IFERROR(HLOOKUP(AM$6, 'Price projections (BEIS)'!$G$6:$AO$32, 4, FALSE),AL9)</f>
        <v>16.625712700000001</v>
      </c>
      <c r="AN9" s="52">
        <f>IFERROR(HLOOKUP(AN$6, 'Price projections (BEIS)'!$G$6:$AO$32, 4, FALSE),AM9)</f>
        <v>16.625712700000001</v>
      </c>
      <c r="AO9" s="52">
        <f>IFERROR(HLOOKUP(AO$6, 'Price projections (BEIS)'!$G$6:$AO$32, 4, FALSE),AN9)</f>
        <v>16.625712700000001</v>
      </c>
      <c r="AP9" s="52">
        <f>IFERROR(HLOOKUP(AP$6, 'Price projections (BEIS)'!$G$6:$AO$32, 4, FALSE),AO9)</f>
        <v>16.625712700000001</v>
      </c>
      <c r="AQ9" s="52">
        <f>IFERROR(HLOOKUP(AQ$6, 'Price projections (BEIS)'!$G$6:$AO$32, 4, FALSE),AP9)</f>
        <v>16.625712700000001</v>
      </c>
      <c r="AR9" s="52">
        <f>IFERROR(HLOOKUP(AR$6, 'Price projections (BEIS)'!$G$6:$AO$32, 4, FALSE),AQ9)</f>
        <v>16.625712700000001</v>
      </c>
      <c r="AS9" s="52">
        <f>IFERROR(HLOOKUP(AS$6, 'Price projections (BEIS)'!$G$6:$AO$32, 4, FALSE),AR9)</f>
        <v>16.625712700000001</v>
      </c>
      <c r="AT9" s="52">
        <f>IFERROR(HLOOKUP(AT$6, 'Price projections (BEIS)'!$G$6:$AO$32, 4, FALSE),AS9)</f>
        <v>16.625712700000001</v>
      </c>
      <c r="AU9" s="52">
        <f>IFERROR(HLOOKUP(AU$6, 'Price projections (BEIS)'!$G$6:$AO$32, 4, FALSE),AT9)</f>
        <v>16.625712700000001</v>
      </c>
      <c r="AV9" s="52">
        <f>IFERROR(HLOOKUP(AV$6, 'Price projections (BEIS)'!$G$6:$AO$32, 4, FALSE),AU9)</f>
        <v>16.625712700000001</v>
      </c>
      <c r="AW9" s="52">
        <f>IFERROR(HLOOKUP(AW$6, 'Price projections (BEIS)'!$G$6:$AO$32, 4, FALSE),AV9)</f>
        <v>16.625712700000001</v>
      </c>
      <c r="AX9" s="52">
        <f>IFERROR(HLOOKUP(AX$6, 'Price projections (BEIS)'!$G$6:$AO$32, 4, FALSE),AW9)</f>
        <v>16.625712700000001</v>
      </c>
      <c r="AY9" s="52">
        <f>IFERROR(HLOOKUP(AY$6, 'Price projections (BEIS)'!$G$6:$AO$32, 4, FALSE),AX9)</f>
        <v>16.625712700000001</v>
      </c>
      <c r="AZ9" s="52">
        <f>IFERROR(HLOOKUP(AZ$6, 'Price projections (BEIS)'!$G$6:$AO$32, 4, FALSE),AY9)</f>
        <v>16.625712700000001</v>
      </c>
      <c r="BA9" s="52">
        <f>IFERROR(HLOOKUP(BA$6, 'Price projections (BEIS)'!$G$6:$AO$32, 4, FALSE),AZ9)</f>
        <v>16.625712700000001</v>
      </c>
      <c r="BB9" s="52">
        <f>IFERROR(HLOOKUP(BB$6, 'Price projections (BEIS)'!$G$6:$AO$32, 4, FALSE),BA9)</f>
        <v>16.625712700000001</v>
      </c>
      <c r="BC9" s="52">
        <f>IFERROR(HLOOKUP(BC$6, 'Price projections (BEIS)'!$G$6:$AO$32, 4, FALSE),BB9)</f>
        <v>16.625712700000001</v>
      </c>
      <c r="BD9" s="52">
        <f>IFERROR(HLOOKUP(BD$6, 'Price projections (BEIS)'!$G$6:$AO$32, 4, FALSE),BC9)</f>
        <v>16.625712700000001</v>
      </c>
      <c r="BE9" s="52">
        <f>IFERROR(HLOOKUP(BE$6, 'Price projections (BEIS)'!$G$6:$AO$32, 4, FALSE),BD9)</f>
        <v>16.625712700000001</v>
      </c>
      <c r="BF9" s="52">
        <f>IFERROR(HLOOKUP(BF$6, 'Price projections (BEIS)'!$G$6:$AO$32, 4, FALSE),BE9)</f>
        <v>16.625712700000001</v>
      </c>
      <c r="BG9" s="52">
        <f>IFERROR(HLOOKUP(BG$6, 'Price projections (BEIS)'!$G$6:$AO$32, 4, FALSE),BF9)</f>
        <v>16.625712700000001</v>
      </c>
      <c r="BH9" s="52">
        <f>IFERROR(HLOOKUP(BH$6, 'Price projections (BEIS)'!$G$6:$AO$32, 4, FALSE),BG9)</f>
        <v>16.625712700000001</v>
      </c>
      <c r="BI9" s="52">
        <f>IFERROR(HLOOKUP(BI$6, 'Price projections (BEIS)'!$G$6:$AO$32, 4, FALSE),BH9)</f>
        <v>16.625712700000001</v>
      </c>
      <c r="BJ9" s="52">
        <f>IFERROR(HLOOKUP(BJ$6, 'Price projections (BEIS)'!$G$6:$AO$32, 4, FALSE),BI9)</f>
        <v>16.625712700000001</v>
      </c>
      <c r="BK9" s="52">
        <f>IFERROR(HLOOKUP(BK$6, 'Price projections (BEIS)'!$G$6:$AO$32, 4, FALSE),BJ9)</f>
        <v>16.625712700000001</v>
      </c>
      <c r="BL9" s="52">
        <f>IFERROR(HLOOKUP(BL$6, 'Price projections (BEIS)'!$G$6:$AO$32, 4, FALSE),BK9)</f>
        <v>16.625712700000001</v>
      </c>
      <c r="BM9" s="52">
        <f>IFERROR(HLOOKUP(BM$6, 'Price projections (BEIS)'!$G$6:$AO$32, 4, FALSE),BL9)</f>
        <v>16.625712700000001</v>
      </c>
      <c r="BN9" s="52">
        <f>IFERROR(HLOOKUP(BN$6, 'Price projections (BEIS)'!$G$6:$AO$32, 4, FALSE),BM9)</f>
        <v>16.625712700000001</v>
      </c>
      <c r="BO9" s="52">
        <f>IFERROR(HLOOKUP(BO$6, 'Price projections (BEIS)'!$G$6:$AO$32, 4, FALSE),BN9)</f>
        <v>16.625712700000001</v>
      </c>
      <c r="BP9" s="52">
        <f>IFERROR(HLOOKUP(BP$6, 'Price projections (BEIS)'!$G$6:$AO$32, 4, FALSE),BO9)</f>
        <v>16.625712700000001</v>
      </c>
      <c r="BQ9" s="51" t="s">
        <v>235</v>
      </c>
      <c r="BR9" s="51" t="s">
        <v>235</v>
      </c>
      <c r="BS9" s="51" t="s">
        <v>235</v>
      </c>
      <c r="BT9" s="51" t="s">
        <v>235</v>
      </c>
      <c r="BU9" s="51" t="s">
        <v>235</v>
      </c>
      <c r="BV9" s="51" t="s">
        <v>235</v>
      </c>
      <c r="BW9" s="51" t="s">
        <v>235</v>
      </c>
      <c r="BX9" s="51" t="s">
        <v>235</v>
      </c>
      <c r="BY9" s="51" t="s">
        <v>235</v>
      </c>
      <c r="BZ9" s="51" t="s">
        <v>235</v>
      </c>
      <c r="CA9" s="51" t="s">
        <v>235</v>
      </c>
      <c r="CB9" s="51" t="s">
        <v>235</v>
      </c>
      <c r="CC9" s="51" t="s">
        <v>235</v>
      </c>
      <c r="CD9" s="51" t="s">
        <v>235</v>
      </c>
      <c r="CE9" s="51" t="s">
        <v>235</v>
      </c>
      <c r="CF9" s="51" t="s">
        <v>235</v>
      </c>
      <c r="CG9" s="51" t="s">
        <v>235</v>
      </c>
    </row>
    <row r="10" spans="3:85" x14ac:dyDescent="0.35">
      <c r="C10" s="13" t="s">
        <v>233</v>
      </c>
      <c r="D10" s="14" t="s">
        <v>211</v>
      </c>
      <c r="E10" s="14" t="s">
        <v>234</v>
      </c>
      <c r="F10" s="51" t="str">
        <f t="shared" si="28"/>
        <v>LowElectricityServices</v>
      </c>
      <c r="G10" s="52">
        <f>IFERROR(HLOOKUP(G$6, 'Price projections (BEIS)'!$G$6:$AO$32, 5, FALSE),E10)</f>
        <v>13.278925600000001</v>
      </c>
      <c r="H10" s="52">
        <f>IFERROR(HLOOKUP(H$6, 'Price projections (BEIS)'!$G$6:$AO$32, 5, FALSE),G10)</f>
        <v>13.361713399999999</v>
      </c>
      <c r="I10" s="52">
        <f>IFERROR(HLOOKUP(I$6, 'Price projections (BEIS)'!$G$6:$AO$32, 5, FALSE),H10)</f>
        <v>13.4737387</v>
      </c>
      <c r="J10" s="52">
        <f>IFERROR(HLOOKUP(J$6, 'Price projections (BEIS)'!$G$6:$AO$32, 5, FALSE),I10)</f>
        <v>13.9722908</v>
      </c>
      <c r="K10" s="52">
        <f>IFERROR(HLOOKUP(K$6, 'Price projections (BEIS)'!$G$6:$AO$32, 5, FALSE),J10)</f>
        <v>13.60338</v>
      </c>
      <c r="L10" s="52">
        <f>IFERROR(HLOOKUP(L$6, 'Price projections (BEIS)'!$G$6:$AO$32, 5, FALSE),K10)</f>
        <v>13.331020000000001</v>
      </c>
      <c r="M10" s="52">
        <f>IFERROR(HLOOKUP(M$6, 'Price projections (BEIS)'!$G$6:$AO$32, 5, FALSE),L10)</f>
        <v>13.433663599999999</v>
      </c>
      <c r="N10" s="52">
        <f>IFERROR(HLOOKUP(N$6, 'Price projections (BEIS)'!$G$6:$AO$32, 5, FALSE),M10)</f>
        <v>13.4328982</v>
      </c>
      <c r="O10" s="52">
        <f>IFERROR(HLOOKUP(O$6, 'Price projections (BEIS)'!$G$6:$AO$32, 5, FALSE),N10)</f>
        <v>13.5107748</v>
      </c>
      <c r="P10" s="52">
        <f>IFERROR(HLOOKUP(P$6, 'Price projections (BEIS)'!$G$6:$AO$32, 5, FALSE),O10)</f>
        <v>13.2238828</v>
      </c>
      <c r="Q10" s="52">
        <f>IFERROR(HLOOKUP(Q$6, 'Price projections (BEIS)'!$G$6:$AO$32, 5, FALSE),P10)</f>
        <v>12.770501299999999</v>
      </c>
      <c r="R10" s="52">
        <f>IFERROR(HLOOKUP(R$6, 'Price projections (BEIS)'!$G$6:$AO$32, 5, FALSE),Q10)</f>
        <v>12.338494499999999</v>
      </c>
      <c r="S10" s="52">
        <f>IFERROR(HLOOKUP(S$6, 'Price projections (BEIS)'!$G$6:$AO$32, 5, FALSE),R10)</f>
        <v>11.9538653</v>
      </c>
      <c r="T10" s="52">
        <f>IFERROR(HLOOKUP(T$6, 'Price projections (BEIS)'!$G$6:$AO$32, 5, FALSE),S10)</f>
        <v>11.9538653</v>
      </c>
      <c r="U10" s="52">
        <f>IFERROR(HLOOKUP(U$6, 'Price projections (BEIS)'!$G$6:$AO$32, 5, FALSE),T10)</f>
        <v>11.9538653</v>
      </c>
      <c r="V10" s="52">
        <f>IFERROR(HLOOKUP(V$6, 'Price projections (BEIS)'!$G$6:$AO$32, 5, FALSE),U10)</f>
        <v>11.9538653</v>
      </c>
      <c r="W10" s="52">
        <f>IFERROR(HLOOKUP(W$6, 'Price projections (BEIS)'!$G$6:$AO$32, 5, FALSE),V10)</f>
        <v>11.9538653</v>
      </c>
      <c r="X10" s="52">
        <f>IFERROR(HLOOKUP(X$6, 'Price projections (BEIS)'!$G$6:$AO$32, 5, FALSE),W10)</f>
        <v>11.9538653</v>
      </c>
      <c r="Y10" s="52">
        <f>IFERROR(HLOOKUP(Y$6, 'Price projections (BEIS)'!$G$6:$AO$32, 5, FALSE),X10)</f>
        <v>11.9538653</v>
      </c>
      <c r="Z10" s="52">
        <f>IFERROR(HLOOKUP(Z$6, 'Price projections (BEIS)'!$G$6:$AO$32, 5, FALSE),Y10)</f>
        <v>11.9538653</v>
      </c>
      <c r="AA10" s="52">
        <f>IFERROR(HLOOKUP(AA$6, 'Price projections (BEIS)'!$G$6:$AO$32, 5, FALSE),Z10)</f>
        <v>11.9538653</v>
      </c>
      <c r="AB10" s="52">
        <f>IFERROR(HLOOKUP(AB$6, 'Price projections (BEIS)'!$G$6:$AO$32, 5, FALSE),AA10)</f>
        <v>11.9538653</v>
      </c>
      <c r="AC10" s="52">
        <f>IFERROR(HLOOKUP(AC$6, 'Price projections (BEIS)'!$G$6:$AO$32, 5, FALSE),AB10)</f>
        <v>11.9538653</v>
      </c>
      <c r="AD10" s="52">
        <f>IFERROR(HLOOKUP(AD$6, 'Price projections (BEIS)'!$G$6:$AO$32, 5, FALSE),AC10)</f>
        <v>11.9538653</v>
      </c>
      <c r="AE10" s="52">
        <f>IFERROR(HLOOKUP(AE$6, 'Price projections (BEIS)'!$G$6:$AO$32, 5, FALSE),AD10)</f>
        <v>11.9538653</v>
      </c>
      <c r="AF10" s="52">
        <f>IFERROR(HLOOKUP(AF$6, 'Price projections (BEIS)'!$G$6:$AO$32, 5, FALSE),AE10)</f>
        <v>11.9538653</v>
      </c>
      <c r="AG10" s="52">
        <f>IFERROR(HLOOKUP(AG$6, 'Price projections (BEIS)'!$G$6:$AO$32, 5, FALSE),AF10)</f>
        <v>11.9538653</v>
      </c>
      <c r="AH10" s="52">
        <f>IFERROR(HLOOKUP(AH$6, 'Price projections (BEIS)'!$G$6:$AO$32, 5, FALSE),AG10)</f>
        <v>11.9538653</v>
      </c>
      <c r="AI10" s="52">
        <f>IFERROR(HLOOKUP(AI$6, 'Price projections (BEIS)'!$G$6:$AO$32, 5, FALSE),AH10)</f>
        <v>11.9538653</v>
      </c>
      <c r="AJ10" s="52">
        <f>IFERROR(HLOOKUP(AJ$6, 'Price projections (BEIS)'!$G$6:$AO$32, 5, FALSE),AI10)</f>
        <v>11.9538653</v>
      </c>
      <c r="AK10" s="52">
        <f>IFERROR(HLOOKUP(AK$6, 'Price projections (BEIS)'!$G$6:$AO$32, 5, FALSE),AJ10)</f>
        <v>11.9538653</v>
      </c>
      <c r="AL10" s="52">
        <f>IFERROR(HLOOKUP(AL$6, 'Price projections (BEIS)'!$G$6:$AO$32, 5, FALSE),AK10)</f>
        <v>11.9538653</v>
      </c>
      <c r="AM10" s="52">
        <f>IFERROR(HLOOKUP(AM$6, 'Price projections (BEIS)'!$G$6:$AO$32, 5, FALSE),AL10)</f>
        <v>11.9538653</v>
      </c>
      <c r="AN10" s="52">
        <f>IFERROR(HLOOKUP(AN$6, 'Price projections (BEIS)'!$G$6:$AO$32, 5, FALSE),AM10)</f>
        <v>11.9538653</v>
      </c>
      <c r="AO10" s="52">
        <f>IFERROR(HLOOKUP(AO$6, 'Price projections (BEIS)'!$G$6:$AO$32, 5, FALSE),AN10)</f>
        <v>11.9538653</v>
      </c>
      <c r="AP10" s="52">
        <f>IFERROR(HLOOKUP(AP$6, 'Price projections (BEIS)'!$G$6:$AO$32, 5, FALSE),AO10)</f>
        <v>11.9538653</v>
      </c>
      <c r="AQ10" s="52">
        <f>IFERROR(HLOOKUP(AQ$6, 'Price projections (BEIS)'!$G$6:$AO$32, 5, FALSE),AP10)</f>
        <v>11.9538653</v>
      </c>
      <c r="AR10" s="52">
        <f>IFERROR(HLOOKUP(AR$6, 'Price projections (BEIS)'!$G$6:$AO$32, 5, FALSE),AQ10)</f>
        <v>11.9538653</v>
      </c>
      <c r="AS10" s="52">
        <f>IFERROR(HLOOKUP(AS$6, 'Price projections (BEIS)'!$G$6:$AO$32, 5, FALSE),AR10)</f>
        <v>11.9538653</v>
      </c>
      <c r="AT10" s="52">
        <f>IFERROR(HLOOKUP(AT$6, 'Price projections (BEIS)'!$G$6:$AO$32, 5, FALSE),AS10)</f>
        <v>11.9538653</v>
      </c>
      <c r="AU10" s="52">
        <f>IFERROR(HLOOKUP(AU$6, 'Price projections (BEIS)'!$G$6:$AO$32, 5, FALSE),AT10)</f>
        <v>11.9538653</v>
      </c>
      <c r="AV10" s="52">
        <f>IFERROR(HLOOKUP(AV$6, 'Price projections (BEIS)'!$G$6:$AO$32, 5, FALSE),AU10)</f>
        <v>11.9538653</v>
      </c>
      <c r="AW10" s="52">
        <f>IFERROR(HLOOKUP(AW$6, 'Price projections (BEIS)'!$G$6:$AO$32, 5, FALSE),AV10)</f>
        <v>11.9538653</v>
      </c>
      <c r="AX10" s="52">
        <f>IFERROR(HLOOKUP(AX$6, 'Price projections (BEIS)'!$G$6:$AO$32, 5, FALSE),AW10)</f>
        <v>11.9538653</v>
      </c>
      <c r="AY10" s="52">
        <f>IFERROR(HLOOKUP(AY$6, 'Price projections (BEIS)'!$G$6:$AO$32, 5, FALSE),AX10)</f>
        <v>11.9538653</v>
      </c>
      <c r="AZ10" s="52">
        <f>IFERROR(HLOOKUP(AZ$6, 'Price projections (BEIS)'!$G$6:$AO$32, 5, FALSE),AY10)</f>
        <v>11.9538653</v>
      </c>
      <c r="BA10" s="52">
        <f>IFERROR(HLOOKUP(BA$6, 'Price projections (BEIS)'!$G$6:$AO$32, 5, FALSE),AZ10)</f>
        <v>11.9538653</v>
      </c>
      <c r="BB10" s="52">
        <f>IFERROR(HLOOKUP(BB$6, 'Price projections (BEIS)'!$G$6:$AO$32, 5, FALSE),BA10)</f>
        <v>11.9538653</v>
      </c>
      <c r="BC10" s="52">
        <f>IFERROR(HLOOKUP(BC$6, 'Price projections (BEIS)'!$G$6:$AO$32, 5, FALSE),BB10)</f>
        <v>11.9538653</v>
      </c>
      <c r="BD10" s="52">
        <f>IFERROR(HLOOKUP(BD$6, 'Price projections (BEIS)'!$G$6:$AO$32, 5, FALSE),BC10)</f>
        <v>11.9538653</v>
      </c>
      <c r="BE10" s="52">
        <f>IFERROR(HLOOKUP(BE$6, 'Price projections (BEIS)'!$G$6:$AO$32, 5, FALSE),BD10)</f>
        <v>11.9538653</v>
      </c>
      <c r="BF10" s="52">
        <f>IFERROR(HLOOKUP(BF$6, 'Price projections (BEIS)'!$G$6:$AO$32, 5, FALSE),BE10)</f>
        <v>11.9538653</v>
      </c>
      <c r="BG10" s="52">
        <f>IFERROR(HLOOKUP(BG$6, 'Price projections (BEIS)'!$G$6:$AO$32, 5, FALSE),BF10)</f>
        <v>11.9538653</v>
      </c>
      <c r="BH10" s="52">
        <f>IFERROR(HLOOKUP(BH$6, 'Price projections (BEIS)'!$G$6:$AO$32, 5, FALSE),BG10)</f>
        <v>11.9538653</v>
      </c>
      <c r="BI10" s="52">
        <f>IFERROR(HLOOKUP(BI$6, 'Price projections (BEIS)'!$G$6:$AO$32, 5, FALSE),BH10)</f>
        <v>11.9538653</v>
      </c>
      <c r="BJ10" s="52">
        <f>IFERROR(HLOOKUP(BJ$6, 'Price projections (BEIS)'!$G$6:$AO$32, 5, FALSE),BI10)</f>
        <v>11.9538653</v>
      </c>
      <c r="BK10" s="52">
        <f>IFERROR(HLOOKUP(BK$6, 'Price projections (BEIS)'!$G$6:$AO$32, 5, FALSE),BJ10)</f>
        <v>11.9538653</v>
      </c>
      <c r="BL10" s="52">
        <f>IFERROR(HLOOKUP(BL$6, 'Price projections (BEIS)'!$G$6:$AO$32, 5, FALSE),BK10)</f>
        <v>11.9538653</v>
      </c>
      <c r="BM10" s="52">
        <f>IFERROR(HLOOKUP(BM$6, 'Price projections (BEIS)'!$G$6:$AO$32, 5, FALSE),BL10)</f>
        <v>11.9538653</v>
      </c>
      <c r="BN10" s="52">
        <f>IFERROR(HLOOKUP(BN$6, 'Price projections (BEIS)'!$G$6:$AO$32, 5, FALSE),BM10)</f>
        <v>11.9538653</v>
      </c>
      <c r="BO10" s="52">
        <f>IFERROR(HLOOKUP(BO$6, 'Price projections (BEIS)'!$G$6:$AO$32, 5, FALSE),BN10)</f>
        <v>11.9538653</v>
      </c>
      <c r="BP10" s="52">
        <f>IFERROR(HLOOKUP(BP$6, 'Price projections (BEIS)'!$G$6:$AO$32, 5, FALSE),BO10)</f>
        <v>11.9538653</v>
      </c>
      <c r="BQ10" s="51" t="s">
        <v>235</v>
      </c>
      <c r="BR10" s="51" t="s">
        <v>235</v>
      </c>
      <c r="BS10" s="51" t="s">
        <v>235</v>
      </c>
      <c r="BT10" s="51" t="s">
        <v>235</v>
      </c>
      <c r="BU10" s="51" t="s">
        <v>235</v>
      </c>
      <c r="BV10" s="51" t="s">
        <v>235</v>
      </c>
      <c r="BW10" s="51" t="s">
        <v>235</v>
      </c>
      <c r="BX10" s="51" t="s">
        <v>235</v>
      </c>
      <c r="BY10" s="51" t="s">
        <v>235</v>
      </c>
      <c r="BZ10" s="51" t="s">
        <v>235</v>
      </c>
      <c r="CA10" s="51" t="s">
        <v>235</v>
      </c>
      <c r="CB10" s="51" t="s">
        <v>235</v>
      </c>
      <c r="CC10" s="51" t="s">
        <v>235</v>
      </c>
      <c r="CD10" s="51" t="s">
        <v>235</v>
      </c>
      <c r="CE10" s="51" t="s">
        <v>235</v>
      </c>
      <c r="CF10" s="51" t="s">
        <v>235</v>
      </c>
      <c r="CG10" s="51" t="s">
        <v>235</v>
      </c>
    </row>
    <row r="11" spans="3:85" x14ac:dyDescent="0.35">
      <c r="C11" s="13" t="s">
        <v>233</v>
      </c>
      <c r="D11" s="14" t="s">
        <v>236</v>
      </c>
      <c r="E11" s="14" t="s">
        <v>234</v>
      </c>
      <c r="F11" s="51" t="str">
        <f t="shared" si="28"/>
        <v>LowElectricityTransport: road (Private Vehicles) [8]</v>
      </c>
      <c r="G11" s="52">
        <f>IFERROR(HLOOKUP(G$6, 'Price projections (BEIS)'!$G$6:$AO$32, 6, FALSE), E11)</f>
        <v>17.320663799999998</v>
      </c>
      <c r="H11" s="52">
        <f>IFERROR(HLOOKUP(H$6, 'Price projections (BEIS)'!$G$6:$AO$32, 6, FALSE), G11)</f>
        <v>17.385914400000001</v>
      </c>
      <c r="I11" s="52">
        <f>IFERROR(HLOOKUP(I$6, 'Price projections (BEIS)'!$G$6:$AO$32, 6, FALSE), H11)</f>
        <v>17.593750199999999</v>
      </c>
      <c r="J11" s="52">
        <f>IFERROR(HLOOKUP(J$6, 'Price projections (BEIS)'!$G$6:$AO$32, 6, FALSE), I11)</f>
        <v>17.844608699999998</v>
      </c>
      <c r="K11" s="52">
        <f>IFERROR(HLOOKUP(K$6, 'Price projections (BEIS)'!$G$6:$AO$32, 6, FALSE), J11)</f>
        <v>17.705690000000001</v>
      </c>
      <c r="L11" s="52">
        <f>IFERROR(HLOOKUP(L$6, 'Price projections (BEIS)'!$G$6:$AO$32, 6, FALSE), K11)</f>
        <v>17.204799999999999</v>
      </c>
      <c r="M11" s="52">
        <f>IFERROR(HLOOKUP(M$6, 'Price projections (BEIS)'!$G$6:$AO$32, 6, FALSE), L11)</f>
        <v>16.906751799999999</v>
      </c>
      <c r="N11" s="52">
        <f>IFERROR(HLOOKUP(N$6, 'Price projections (BEIS)'!$G$6:$AO$32, 6, FALSE), M11)</f>
        <v>17.138347499999998</v>
      </c>
      <c r="O11" s="52">
        <f>IFERROR(HLOOKUP(O$6, 'Price projections (BEIS)'!$G$6:$AO$32, 6, FALSE), N11)</f>
        <v>17.242124700000002</v>
      </c>
      <c r="P11" s="52">
        <f>IFERROR(HLOOKUP(P$6, 'Price projections (BEIS)'!$G$6:$AO$32, 6, FALSE), O11)</f>
        <v>17.024460900000001</v>
      </c>
      <c r="Q11" s="52">
        <f>IFERROR(HLOOKUP(Q$6, 'Price projections (BEIS)'!$G$6:$AO$32, 6, FALSE), P11)</f>
        <v>16.543986199999999</v>
      </c>
      <c r="R11" s="52">
        <f>IFERROR(HLOOKUP(R$6, 'Price projections (BEIS)'!$G$6:$AO$32, 6, FALSE), Q11)</f>
        <v>16.099531299999999</v>
      </c>
      <c r="S11" s="52">
        <f>IFERROR(HLOOKUP(S$6, 'Price projections (BEIS)'!$G$6:$AO$32, 6, FALSE), R11)</f>
        <v>15.6913432</v>
      </c>
      <c r="T11" s="52">
        <f>IFERROR(HLOOKUP(T$6, 'Price projections (BEIS)'!$G$6:$AO$32, 6, FALSE), S11)</f>
        <v>15.6913432</v>
      </c>
      <c r="U11" s="52">
        <f>IFERROR(HLOOKUP(U$6, 'Price projections (BEIS)'!$G$6:$AO$32, 6, FALSE), T11)</f>
        <v>15.6913432</v>
      </c>
      <c r="V11" s="52">
        <f>IFERROR(HLOOKUP(V$6, 'Price projections (BEIS)'!$G$6:$AO$32, 6, FALSE), U11)</f>
        <v>15.6913432</v>
      </c>
      <c r="W11" s="52">
        <f>IFERROR(HLOOKUP(W$6, 'Price projections (BEIS)'!$G$6:$AO$32, 6, FALSE), V11)</f>
        <v>15.6913432</v>
      </c>
      <c r="X11" s="52">
        <f>IFERROR(HLOOKUP(X$6, 'Price projections (BEIS)'!$G$6:$AO$32, 6, FALSE), W11)</f>
        <v>15.6913432</v>
      </c>
      <c r="Y11" s="52">
        <f>IFERROR(HLOOKUP(Y$6, 'Price projections (BEIS)'!$G$6:$AO$32, 6, FALSE), X11)</f>
        <v>15.6913432</v>
      </c>
      <c r="Z11" s="52">
        <f>IFERROR(HLOOKUP(Z$6, 'Price projections (BEIS)'!$G$6:$AO$32, 6, FALSE), Y11)</f>
        <v>15.6913432</v>
      </c>
      <c r="AA11" s="52">
        <f>IFERROR(HLOOKUP(AA$6, 'Price projections (BEIS)'!$G$6:$AO$32, 6, FALSE), Z11)</f>
        <v>15.6913432</v>
      </c>
      <c r="AB11" s="52">
        <f>IFERROR(HLOOKUP(AB$6, 'Price projections (BEIS)'!$G$6:$AO$32, 6, FALSE), AA11)</f>
        <v>15.6913432</v>
      </c>
      <c r="AC11" s="52">
        <f>IFERROR(HLOOKUP(AC$6, 'Price projections (BEIS)'!$G$6:$AO$32, 6, FALSE), AB11)</f>
        <v>15.6913432</v>
      </c>
      <c r="AD11" s="52">
        <f>IFERROR(HLOOKUP(AD$6, 'Price projections (BEIS)'!$G$6:$AO$32, 6, FALSE), AC11)</f>
        <v>15.6913432</v>
      </c>
      <c r="AE11" s="52">
        <f>IFERROR(HLOOKUP(AE$6, 'Price projections (BEIS)'!$G$6:$AO$32, 6, FALSE), AD11)</f>
        <v>15.6913432</v>
      </c>
      <c r="AF11" s="52">
        <f>IFERROR(HLOOKUP(AF$6, 'Price projections (BEIS)'!$G$6:$AO$32, 6, FALSE), AE11)</f>
        <v>15.6913432</v>
      </c>
      <c r="AG11" s="52">
        <f>IFERROR(HLOOKUP(AG$6, 'Price projections (BEIS)'!$G$6:$AO$32, 6, FALSE), AF11)</f>
        <v>15.6913432</v>
      </c>
      <c r="AH11" s="52">
        <f>IFERROR(HLOOKUP(AH$6, 'Price projections (BEIS)'!$G$6:$AO$32, 6, FALSE), AG11)</f>
        <v>15.6913432</v>
      </c>
      <c r="AI11" s="52">
        <f>IFERROR(HLOOKUP(AI$6, 'Price projections (BEIS)'!$G$6:$AO$32, 6, FALSE), AH11)</f>
        <v>15.6913432</v>
      </c>
      <c r="AJ11" s="52">
        <f>IFERROR(HLOOKUP(AJ$6, 'Price projections (BEIS)'!$G$6:$AO$32, 6, FALSE), AI11)</f>
        <v>15.6913432</v>
      </c>
      <c r="AK11" s="52">
        <f>IFERROR(HLOOKUP(AK$6, 'Price projections (BEIS)'!$G$6:$AO$32, 6, FALSE), AJ11)</f>
        <v>15.6913432</v>
      </c>
      <c r="AL11" s="52">
        <f>IFERROR(HLOOKUP(AL$6, 'Price projections (BEIS)'!$G$6:$AO$32, 6, FALSE), AK11)</f>
        <v>15.6913432</v>
      </c>
      <c r="AM11" s="52">
        <f>IFERROR(HLOOKUP(AM$6, 'Price projections (BEIS)'!$G$6:$AO$32, 6, FALSE), AL11)</f>
        <v>15.6913432</v>
      </c>
      <c r="AN11" s="52">
        <f>IFERROR(HLOOKUP(AN$6, 'Price projections (BEIS)'!$G$6:$AO$32, 6, FALSE), AM11)</f>
        <v>15.6913432</v>
      </c>
      <c r="AO11" s="52">
        <f>IFERROR(HLOOKUP(AO$6, 'Price projections (BEIS)'!$G$6:$AO$32, 6, FALSE), AN11)</f>
        <v>15.6913432</v>
      </c>
      <c r="AP11" s="52">
        <f>IFERROR(HLOOKUP(AP$6, 'Price projections (BEIS)'!$G$6:$AO$32, 6, FALSE), AO11)</f>
        <v>15.6913432</v>
      </c>
      <c r="AQ11" s="52">
        <f>IFERROR(HLOOKUP(AQ$6, 'Price projections (BEIS)'!$G$6:$AO$32, 6, FALSE), AP11)</f>
        <v>15.6913432</v>
      </c>
      <c r="AR11" s="52">
        <f>IFERROR(HLOOKUP(AR$6, 'Price projections (BEIS)'!$G$6:$AO$32, 6, FALSE), AQ11)</f>
        <v>15.6913432</v>
      </c>
      <c r="AS11" s="52">
        <f>IFERROR(HLOOKUP(AS$6, 'Price projections (BEIS)'!$G$6:$AO$32, 6, FALSE), AR11)</f>
        <v>15.6913432</v>
      </c>
      <c r="AT11" s="52">
        <f>IFERROR(HLOOKUP(AT$6, 'Price projections (BEIS)'!$G$6:$AO$32, 6, FALSE), AS11)</f>
        <v>15.6913432</v>
      </c>
      <c r="AU11" s="52">
        <f>IFERROR(HLOOKUP(AU$6, 'Price projections (BEIS)'!$G$6:$AO$32, 6, FALSE), AT11)</f>
        <v>15.6913432</v>
      </c>
      <c r="AV11" s="52">
        <f>IFERROR(HLOOKUP(AV$6, 'Price projections (BEIS)'!$G$6:$AO$32, 6, FALSE), AU11)</f>
        <v>15.6913432</v>
      </c>
      <c r="AW11" s="52">
        <f>IFERROR(HLOOKUP(AW$6, 'Price projections (BEIS)'!$G$6:$AO$32, 6, FALSE), AV11)</f>
        <v>15.6913432</v>
      </c>
      <c r="AX11" s="52">
        <f>IFERROR(HLOOKUP(AX$6, 'Price projections (BEIS)'!$G$6:$AO$32, 6, FALSE), AW11)</f>
        <v>15.6913432</v>
      </c>
      <c r="AY11" s="52">
        <f>IFERROR(HLOOKUP(AY$6, 'Price projections (BEIS)'!$G$6:$AO$32, 6, FALSE), AX11)</f>
        <v>15.6913432</v>
      </c>
      <c r="AZ11" s="52">
        <f>IFERROR(HLOOKUP(AZ$6, 'Price projections (BEIS)'!$G$6:$AO$32, 6, FALSE), AY11)</f>
        <v>15.6913432</v>
      </c>
      <c r="BA11" s="52">
        <f>IFERROR(HLOOKUP(BA$6, 'Price projections (BEIS)'!$G$6:$AO$32, 6, FALSE), AZ11)</f>
        <v>15.6913432</v>
      </c>
      <c r="BB11" s="52">
        <f>IFERROR(HLOOKUP(BB$6, 'Price projections (BEIS)'!$G$6:$AO$32, 6, FALSE), BA11)</f>
        <v>15.6913432</v>
      </c>
      <c r="BC11" s="52">
        <f>IFERROR(HLOOKUP(BC$6, 'Price projections (BEIS)'!$G$6:$AO$32, 6, FALSE), BB11)</f>
        <v>15.6913432</v>
      </c>
      <c r="BD11" s="52">
        <f>IFERROR(HLOOKUP(BD$6, 'Price projections (BEIS)'!$G$6:$AO$32, 6, FALSE), BC11)</f>
        <v>15.6913432</v>
      </c>
      <c r="BE11" s="52">
        <f>IFERROR(HLOOKUP(BE$6, 'Price projections (BEIS)'!$G$6:$AO$32, 6, FALSE), BD11)</f>
        <v>15.6913432</v>
      </c>
      <c r="BF11" s="52">
        <f>IFERROR(HLOOKUP(BF$6, 'Price projections (BEIS)'!$G$6:$AO$32, 6, FALSE), BE11)</f>
        <v>15.6913432</v>
      </c>
      <c r="BG11" s="52">
        <f>IFERROR(HLOOKUP(BG$6, 'Price projections (BEIS)'!$G$6:$AO$32, 6, FALSE), BF11)</f>
        <v>15.6913432</v>
      </c>
      <c r="BH11" s="52">
        <f>IFERROR(HLOOKUP(BH$6, 'Price projections (BEIS)'!$G$6:$AO$32, 6, FALSE), BG11)</f>
        <v>15.6913432</v>
      </c>
      <c r="BI11" s="52">
        <f>IFERROR(HLOOKUP(BI$6, 'Price projections (BEIS)'!$G$6:$AO$32, 6, FALSE), BH11)</f>
        <v>15.6913432</v>
      </c>
      <c r="BJ11" s="52">
        <f>IFERROR(HLOOKUP(BJ$6, 'Price projections (BEIS)'!$G$6:$AO$32, 6, FALSE), BI11)</f>
        <v>15.6913432</v>
      </c>
      <c r="BK11" s="52">
        <f>IFERROR(HLOOKUP(BK$6, 'Price projections (BEIS)'!$G$6:$AO$32, 6, FALSE), BJ11)</f>
        <v>15.6913432</v>
      </c>
      <c r="BL11" s="52">
        <f>IFERROR(HLOOKUP(BL$6, 'Price projections (BEIS)'!$G$6:$AO$32, 6, FALSE), BK11)</f>
        <v>15.6913432</v>
      </c>
      <c r="BM11" s="52">
        <f>IFERROR(HLOOKUP(BM$6, 'Price projections (BEIS)'!$G$6:$AO$32, 6, FALSE), BL11)</f>
        <v>15.6913432</v>
      </c>
      <c r="BN11" s="52">
        <f>IFERROR(HLOOKUP(BN$6, 'Price projections (BEIS)'!$G$6:$AO$32, 6, FALSE), BM11)</f>
        <v>15.6913432</v>
      </c>
      <c r="BO11" s="52">
        <f>IFERROR(HLOOKUP(BO$6, 'Price projections (BEIS)'!$G$6:$AO$32, 6, FALSE), BN11)</f>
        <v>15.6913432</v>
      </c>
      <c r="BP11" s="52">
        <f>IFERROR(HLOOKUP(BP$6, 'Price projections (BEIS)'!$G$6:$AO$32, 6, FALSE), BO11)</f>
        <v>15.6913432</v>
      </c>
      <c r="BQ11" s="51" t="s">
        <v>235</v>
      </c>
      <c r="BR11" s="51" t="s">
        <v>235</v>
      </c>
      <c r="BS11" s="51" t="s">
        <v>235</v>
      </c>
      <c r="BT11" s="51" t="s">
        <v>235</v>
      </c>
      <c r="BU11" s="51" t="s">
        <v>235</v>
      </c>
      <c r="BV11" s="51" t="s">
        <v>235</v>
      </c>
      <c r="BW11" s="51" t="s">
        <v>235</v>
      </c>
      <c r="BX11" s="51" t="s">
        <v>235</v>
      </c>
      <c r="BY11" s="51" t="s">
        <v>235</v>
      </c>
      <c r="BZ11" s="51" t="s">
        <v>235</v>
      </c>
      <c r="CA11" s="51" t="s">
        <v>235</v>
      </c>
      <c r="CB11" s="51" t="s">
        <v>235</v>
      </c>
      <c r="CC11" s="51" t="s">
        <v>235</v>
      </c>
      <c r="CD11" s="51" t="s">
        <v>235</v>
      </c>
      <c r="CE11" s="51" t="s">
        <v>235</v>
      </c>
      <c r="CF11" s="51" t="s">
        <v>235</v>
      </c>
      <c r="CG11" s="51" t="s">
        <v>235</v>
      </c>
    </row>
    <row r="12" spans="3:85" x14ac:dyDescent="0.35">
      <c r="C12" s="13" t="s">
        <v>200</v>
      </c>
      <c r="D12" s="14" t="s">
        <v>188</v>
      </c>
      <c r="E12" s="14" t="s">
        <v>234</v>
      </c>
      <c r="F12" s="51" t="str">
        <f t="shared" si="28"/>
        <v>LowNatural gasIndustrial</v>
      </c>
      <c r="G12" s="52">
        <f>IFERROR(HLOOKUP(G$6, 'Price projections (BEIS)'!$G$6:$AO$32, 7, FALSE),E12)</f>
        <v>1.6749338</v>
      </c>
      <c r="H12" s="52">
        <f>IFERROR(HLOOKUP(H$6, 'Price projections (BEIS)'!$G$6:$AO$32, 7, FALSE),G12)</f>
        <v>1.7556423000000001</v>
      </c>
      <c r="I12" s="52">
        <f>IFERROR(HLOOKUP(I$6, 'Price projections (BEIS)'!$G$6:$AO$32, 7, FALSE),H12)</f>
        <v>1.8360973</v>
      </c>
      <c r="J12" s="52">
        <f>IFERROR(HLOOKUP(J$6, 'Price projections (BEIS)'!$G$6:$AO$32, 7, FALSE),I12)</f>
        <v>1.8778341000000001</v>
      </c>
      <c r="K12" s="52">
        <f>IFERROR(HLOOKUP(K$6, 'Price projections (BEIS)'!$G$6:$AO$32, 7, FALSE),J12)</f>
        <v>1.880584</v>
      </c>
      <c r="L12" s="52">
        <f>IFERROR(HLOOKUP(L$6, 'Price projections (BEIS)'!$G$6:$AO$32, 7, FALSE),K12)</f>
        <v>1.9221490000000001</v>
      </c>
      <c r="M12" s="52">
        <f>IFERROR(HLOOKUP(M$6, 'Price projections (BEIS)'!$G$6:$AO$32, 7, FALSE),L12)</f>
        <v>1.9640536</v>
      </c>
      <c r="N12" s="52">
        <f>IFERROR(HLOOKUP(N$6, 'Price projections (BEIS)'!$G$6:$AO$32, 7, FALSE),M12)</f>
        <v>2.0053987000000002</v>
      </c>
      <c r="O12" s="52">
        <f>IFERROR(HLOOKUP(O$6, 'Price projections (BEIS)'!$G$6:$AO$32, 7, FALSE),N12)</f>
        <v>2.0467987999999999</v>
      </c>
      <c r="P12" s="52">
        <f>IFERROR(HLOOKUP(P$6, 'Price projections (BEIS)'!$G$6:$AO$32, 7, FALSE),O12)</f>
        <v>2.0494547000000001</v>
      </c>
      <c r="Q12" s="52">
        <f>IFERROR(HLOOKUP(Q$6, 'Price projections (BEIS)'!$G$6:$AO$32, 7, FALSE),P12)</f>
        <v>2.0908910000000001</v>
      </c>
      <c r="R12" s="52">
        <f>IFERROR(HLOOKUP(R$6, 'Price projections (BEIS)'!$G$6:$AO$32, 7, FALSE),Q12)</f>
        <v>2.1323455</v>
      </c>
      <c r="S12" s="52">
        <f>IFERROR(HLOOKUP(S$6, 'Price projections (BEIS)'!$G$6:$AO$32, 7, FALSE),R12)</f>
        <v>2.1350563</v>
      </c>
      <c r="T12" s="52">
        <f>IFERROR(HLOOKUP(T$6, 'Price projections (BEIS)'!$G$6:$AO$32, 7, FALSE),S12)</f>
        <v>2.1350563</v>
      </c>
      <c r="U12" s="52">
        <f>IFERROR(HLOOKUP(U$6, 'Price projections (BEIS)'!$G$6:$AO$32, 7, FALSE),T12)</f>
        <v>2.1350563</v>
      </c>
      <c r="V12" s="52">
        <f>IFERROR(HLOOKUP(V$6, 'Price projections (BEIS)'!$G$6:$AO$32, 7, FALSE),U12)</f>
        <v>2.1350563</v>
      </c>
      <c r="W12" s="52">
        <f>IFERROR(HLOOKUP(W$6, 'Price projections (BEIS)'!$G$6:$AO$32, 7, FALSE),V12)</f>
        <v>2.1350563</v>
      </c>
      <c r="X12" s="52">
        <f>IFERROR(HLOOKUP(X$6, 'Price projections (BEIS)'!$G$6:$AO$32, 7, FALSE),W12)</f>
        <v>2.1350563</v>
      </c>
      <c r="Y12" s="52">
        <f>IFERROR(HLOOKUP(Y$6, 'Price projections (BEIS)'!$G$6:$AO$32, 7, FALSE),X12)</f>
        <v>2.1350563</v>
      </c>
      <c r="Z12" s="52">
        <f>IFERROR(HLOOKUP(Z$6, 'Price projections (BEIS)'!$G$6:$AO$32, 7, FALSE),Y12)</f>
        <v>2.1350563</v>
      </c>
      <c r="AA12" s="52">
        <f>IFERROR(HLOOKUP(AA$6, 'Price projections (BEIS)'!$G$6:$AO$32, 7, FALSE),Z12)</f>
        <v>2.1350563</v>
      </c>
      <c r="AB12" s="52">
        <f>IFERROR(HLOOKUP(AB$6, 'Price projections (BEIS)'!$G$6:$AO$32, 7, FALSE),AA12)</f>
        <v>2.1350563</v>
      </c>
      <c r="AC12" s="52">
        <f>IFERROR(HLOOKUP(AC$6, 'Price projections (BEIS)'!$G$6:$AO$32, 7, FALSE),AB12)</f>
        <v>2.1350563</v>
      </c>
      <c r="AD12" s="52">
        <f>IFERROR(HLOOKUP(AD$6, 'Price projections (BEIS)'!$G$6:$AO$32, 7, FALSE),AC12)</f>
        <v>2.1350563</v>
      </c>
      <c r="AE12" s="52">
        <f>IFERROR(HLOOKUP(AE$6, 'Price projections (BEIS)'!$G$6:$AO$32, 7, FALSE),AD12)</f>
        <v>2.1350563</v>
      </c>
      <c r="AF12" s="52">
        <f>IFERROR(HLOOKUP(AF$6, 'Price projections (BEIS)'!$G$6:$AO$32, 7, FALSE),AE12)</f>
        <v>2.1350563</v>
      </c>
      <c r="AG12" s="52">
        <f>IFERROR(HLOOKUP(AG$6, 'Price projections (BEIS)'!$G$6:$AO$32, 7, FALSE),AF12)</f>
        <v>2.1350563</v>
      </c>
      <c r="AH12" s="52">
        <f>IFERROR(HLOOKUP(AH$6, 'Price projections (BEIS)'!$G$6:$AO$32, 7, FALSE),AG12)</f>
        <v>2.1350563</v>
      </c>
      <c r="AI12" s="52">
        <f>IFERROR(HLOOKUP(AI$6, 'Price projections (BEIS)'!$G$6:$AO$32, 7, FALSE),AH12)</f>
        <v>2.1350563</v>
      </c>
      <c r="AJ12" s="52">
        <f>IFERROR(HLOOKUP(AJ$6, 'Price projections (BEIS)'!$G$6:$AO$32, 7, FALSE),AI12)</f>
        <v>2.1350563</v>
      </c>
      <c r="AK12" s="52">
        <f>IFERROR(HLOOKUP(AK$6, 'Price projections (BEIS)'!$G$6:$AO$32, 7, FALSE),AJ12)</f>
        <v>2.1350563</v>
      </c>
      <c r="AL12" s="52">
        <f>IFERROR(HLOOKUP(AL$6, 'Price projections (BEIS)'!$G$6:$AO$32, 7, FALSE),AK12)</f>
        <v>2.1350563</v>
      </c>
      <c r="AM12" s="52">
        <f>IFERROR(HLOOKUP(AM$6, 'Price projections (BEIS)'!$G$6:$AO$32, 7, FALSE),AL12)</f>
        <v>2.1350563</v>
      </c>
      <c r="AN12" s="52">
        <f>IFERROR(HLOOKUP(AN$6, 'Price projections (BEIS)'!$G$6:$AO$32, 7, FALSE),AM12)</f>
        <v>2.1350563</v>
      </c>
      <c r="AO12" s="52">
        <f>IFERROR(HLOOKUP(AO$6, 'Price projections (BEIS)'!$G$6:$AO$32, 7, FALSE),AN12)</f>
        <v>2.1350563</v>
      </c>
      <c r="AP12" s="52">
        <f>IFERROR(HLOOKUP(AP$6, 'Price projections (BEIS)'!$G$6:$AO$32, 7, FALSE),AO12)</f>
        <v>2.1350563</v>
      </c>
      <c r="AQ12" s="52">
        <f>IFERROR(HLOOKUP(AQ$6, 'Price projections (BEIS)'!$G$6:$AO$32, 7, FALSE),AP12)</f>
        <v>2.1350563</v>
      </c>
      <c r="AR12" s="52">
        <f>IFERROR(HLOOKUP(AR$6, 'Price projections (BEIS)'!$G$6:$AO$32, 7, FALSE),AQ12)</f>
        <v>2.1350563</v>
      </c>
      <c r="AS12" s="52">
        <f>IFERROR(HLOOKUP(AS$6, 'Price projections (BEIS)'!$G$6:$AO$32, 7, FALSE),AR12)</f>
        <v>2.1350563</v>
      </c>
      <c r="AT12" s="52">
        <f>IFERROR(HLOOKUP(AT$6, 'Price projections (BEIS)'!$G$6:$AO$32, 7, FALSE),AS12)</f>
        <v>2.1350563</v>
      </c>
      <c r="AU12" s="52">
        <f>IFERROR(HLOOKUP(AU$6, 'Price projections (BEIS)'!$G$6:$AO$32, 7, FALSE),AT12)</f>
        <v>2.1350563</v>
      </c>
      <c r="AV12" s="52">
        <f>IFERROR(HLOOKUP(AV$6, 'Price projections (BEIS)'!$G$6:$AO$32, 7, FALSE),AU12)</f>
        <v>2.1350563</v>
      </c>
      <c r="AW12" s="52">
        <f>IFERROR(HLOOKUP(AW$6, 'Price projections (BEIS)'!$G$6:$AO$32, 7, FALSE),AV12)</f>
        <v>2.1350563</v>
      </c>
      <c r="AX12" s="52">
        <f>IFERROR(HLOOKUP(AX$6, 'Price projections (BEIS)'!$G$6:$AO$32, 7, FALSE),AW12)</f>
        <v>2.1350563</v>
      </c>
      <c r="AY12" s="52">
        <f>IFERROR(HLOOKUP(AY$6, 'Price projections (BEIS)'!$G$6:$AO$32, 7, FALSE),AX12)</f>
        <v>2.1350563</v>
      </c>
      <c r="AZ12" s="52">
        <f>IFERROR(HLOOKUP(AZ$6, 'Price projections (BEIS)'!$G$6:$AO$32, 7, FALSE),AY12)</f>
        <v>2.1350563</v>
      </c>
      <c r="BA12" s="52">
        <f>IFERROR(HLOOKUP(BA$6, 'Price projections (BEIS)'!$G$6:$AO$32, 7, FALSE),AZ12)</f>
        <v>2.1350563</v>
      </c>
      <c r="BB12" s="52">
        <f>IFERROR(HLOOKUP(BB$6, 'Price projections (BEIS)'!$G$6:$AO$32, 7, FALSE),BA12)</f>
        <v>2.1350563</v>
      </c>
      <c r="BC12" s="52">
        <f>IFERROR(HLOOKUP(BC$6, 'Price projections (BEIS)'!$G$6:$AO$32, 7, FALSE),BB12)</f>
        <v>2.1350563</v>
      </c>
      <c r="BD12" s="52">
        <f>IFERROR(HLOOKUP(BD$6, 'Price projections (BEIS)'!$G$6:$AO$32, 7, FALSE),BC12)</f>
        <v>2.1350563</v>
      </c>
      <c r="BE12" s="52">
        <f>IFERROR(HLOOKUP(BE$6, 'Price projections (BEIS)'!$G$6:$AO$32, 7, FALSE),BD12)</f>
        <v>2.1350563</v>
      </c>
      <c r="BF12" s="52">
        <f>IFERROR(HLOOKUP(BF$6, 'Price projections (BEIS)'!$G$6:$AO$32, 7, FALSE),BE12)</f>
        <v>2.1350563</v>
      </c>
      <c r="BG12" s="52">
        <f>IFERROR(HLOOKUP(BG$6, 'Price projections (BEIS)'!$G$6:$AO$32, 7, FALSE),BF12)</f>
        <v>2.1350563</v>
      </c>
      <c r="BH12" s="52">
        <f>IFERROR(HLOOKUP(BH$6, 'Price projections (BEIS)'!$G$6:$AO$32, 7, FALSE),BG12)</f>
        <v>2.1350563</v>
      </c>
      <c r="BI12" s="52">
        <f>IFERROR(HLOOKUP(BI$6, 'Price projections (BEIS)'!$G$6:$AO$32, 7, FALSE),BH12)</f>
        <v>2.1350563</v>
      </c>
      <c r="BJ12" s="52">
        <f>IFERROR(HLOOKUP(BJ$6, 'Price projections (BEIS)'!$G$6:$AO$32, 7, FALSE),BI12)</f>
        <v>2.1350563</v>
      </c>
      <c r="BK12" s="52">
        <f>IFERROR(HLOOKUP(BK$6, 'Price projections (BEIS)'!$G$6:$AO$32, 7, FALSE),BJ12)</f>
        <v>2.1350563</v>
      </c>
      <c r="BL12" s="52">
        <f>IFERROR(HLOOKUP(BL$6, 'Price projections (BEIS)'!$G$6:$AO$32, 7, FALSE),BK12)</f>
        <v>2.1350563</v>
      </c>
      <c r="BM12" s="52">
        <f>IFERROR(HLOOKUP(BM$6, 'Price projections (BEIS)'!$G$6:$AO$32, 7, FALSE),BL12)</f>
        <v>2.1350563</v>
      </c>
      <c r="BN12" s="52">
        <f>IFERROR(HLOOKUP(BN$6, 'Price projections (BEIS)'!$G$6:$AO$32, 7, FALSE),BM12)</f>
        <v>2.1350563</v>
      </c>
      <c r="BO12" s="52">
        <f>IFERROR(HLOOKUP(BO$6, 'Price projections (BEIS)'!$G$6:$AO$32, 7, FALSE),BN12)</f>
        <v>2.1350563</v>
      </c>
      <c r="BP12" s="52">
        <f>IFERROR(HLOOKUP(BP$6, 'Price projections (BEIS)'!$G$6:$AO$32, 7, FALSE),BO12)</f>
        <v>2.1350563</v>
      </c>
      <c r="BQ12" s="51" t="s">
        <v>235</v>
      </c>
      <c r="BR12" s="51" t="s">
        <v>235</v>
      </c>
      <c r="BS12" s="51" t="s">
        <v>235</v>
      </c>
      <c r="BT12" s="51" t="s">
        <v>235</v>
      </c>
      <c r="BU12" s="51" t="s">
        <v>235</v>
      </c>
      <c r="BV12" s="51" t="s">
        <v>235</v>
      </c>
      <c r="BW12" s="51" t="s">
        <v>235</v>
      </c>
      <c r="BX12" s="51" t="s">
        <v>235</v>
      </c>
      <c r="BY12" s="51" t="s">
        <v>235</v>
      </c>
      <c r="BZ12" s="51" t="s">
        <v>235</v>
      </c>
      <c r="CA12" s="51" t="s">
        <v>235</v>
      </c>
      <c r="CB12" s="51" t="s">
        <v>235</v>
      </c>
      <c r="CC12" s="51" t="s">
        <v>235</v>
      </c>
      <c r="CD12" s="51" t="s">
        <v>235</v>
      </c>
      <c r="CE12" s="51" t="s">
        <v>235</v>
      </c>
      <c r="CF12" s="51" t="s">
        <v>235</v>
      </c>
      <c r="CG12" s="51" t="s">
        <v>235</v>
      </c>
    </row>
    <row r="13" spans="3:85" x14ac:dyDescent="0.35">
      <c r="C13" s="13" t="s">
        <v>200</v>
      </c>
      <c r="D13" s="14" t="s">
        <v>207</v>
      </c>
      <c r="E13" s="14" t="s">
        <v>234</v>
      </c>
      <c r="F13" s="51" t="str">
        <f t="shared" si="28"/>
        <v>LowNatural gasResidential</v>
      </c>
      <c r="G13" s="52">
        <f>IFERROR(HLOOKUP(G$6, 'Price projections (BEIS)'!$G$6:$AO$32, 8, FALSE),E13)</f>
        <v>3.7645552000000002</v>
      </c>
      <c r="H13" s="52">
        <f>IFERROR(HLOOKUP(H$6, 'Price projections (BEIS)'!$G$6:$AO$32, 8, FALSE),G13)</f>
        <v>3.7984477999999999</v>
      </c>
      <c r="I13" s="52">
        <f>IFERROR(HLOOKUP(I$6, 'Price projections (BEIS)'!$G$6:$AO$32, 8, FALSE),H13)</f>
        <v>3.8273679999999999</v>
      </c>
      <c r="J13" s="52">
        <f>IFERROR(HLOOKUP(J$6, 'Price projections (BEIS)'!$G$6:$AO$32, 8, FALSE),I13)</f>
        <v>3.8573751000000001</v>
      </c>
      <c r="K13" s="52">
        <f>IFERROR(HLOOKUP(K$6, 'Price projections (BEIS)'!$G$6:$AO$32, 8, FALSE),J13)</f>
        <v>3.8992070000000001</v>
      </c>
      <c r="L13" s="52">
        <f>IFERROR(HLOOKUP(L$6, 'Price projections (BEIS)'!$G$6:$AO$32, 8, FALSE),K13)</f>
        <v>3.86937</v>
      </c>
      <c r="M13" s="52">
        <f>IFERROR(HLOOKUP(M$6, 'Price projections (BEIS)'!$G$6:$AO$32, 8, FALSE),L13)</f>
        <v>3.9041255000000001</v>
      </c>
      <c r="N13" s="52">
        <f>IFERROR(HLOOKUP(N$6, 'Price projections (BEIS)'!$G$6:$AO$32, 8, FALSE),M13)</f>
        <v>3.9413255</v>
      </c>
      <c r="O13" s="52">
        <f>IFERROR(HLOOKUP(O$6, 'Price projections (BEIS)'!$G$6:$AO$32, 8, FALSE),N13)</f>
        <v>3.9832779999999999</v>
      </c>
      <c r="P13" s="52">
        <f>IFERROR(HLOOKUP(P$6, 'Price projections (BEIS)'!$G$6:$AO$32, 8, FALSE),O13)</f>
        <v>4.0252305000000002</v>
      </c>
      <c r="Q13" s="52">
        <f>IFERROR(HLOOKUP(Q$6, 'Price projections (BEIS)'!$G$6:$AO$32, 8, FALSE),P13)</f>
        <v>4.0252305000000002</v>
      </c>
      <c r="R13" s="52">
        <f>IFERROR(HLOOKUP(R$6, 'Price projections (BEIS)'!$G$6:$AO$32, 8, FALSE),Q13)</f>
        <v>4.067183</v>
      </c>
      <c r="S13" s="52">
        <f>IFERROR(HLOOKUP(S$6, 'Price projections (BEIS)'!$G$6:$AO$32, 8, FALSE),R13)</f>
        <v>4.1091354999999998</v>
      </c>
      <c r="T13" s="52">
        <f>IFERROR(HLOOKUP(T$6, 'Price projections (BEIS)'!$G$6:$AO$32, 8, FALSE),S13)</f>
        <v>4.1091354999999998</v>
      </c>
      <c r="U13" s="52">
        <f>IFERROR(HLOOKUP(U$6, 'Price projections (BEIS)'!$G$6:$AO$32, 8, FALSE),T13)</f>
        <v>4.1091354999999998</v>
      </c>
      <c r="V13" s="52">
        <f>IFERROR(HLOOKUP(V$6, 'Price projections (BEIS)'!$G$6:$AO$32, 8, FALSE),U13)</f>
        <v>4.1091354999999998</v>
      </c>
      <c r="W13" s="52">
        <f>IFERROR(HLOOKUP(W$6, 'Price projections (BEIS)'!$G$6:$AO$32, 8, FALSE),V13)</f>
        <v>4.1091354999999998</v>
      </c>
      <c r="X13" s="52">
        <f>IFERROR(HLOOKUP(X$6, 'Price projections (BEIS)'!$G$6:$AO$32, 8, FALSE),W13)</f>
        <v>4.1091354999999998</v>
      </c>
      <c r="Y13" s="52">
        <f>IFERROR(HLOOKUP(Y$6, 'Price projections (BEIS)'!$G$6:$AO$32, 8, FALSE),X13)</f>
        <v>4.1091354999999998</v>
      </c>
      <c r="Z13" s="52">
        <f>IFERROR(HLOOKUP(Z$6, 'Price projections (BEIS)'!$G$6:$AO$32, 8, FALSE),Y13)</f>
        <v>4.1091354999999998</v>
      </c>
      <c r="AA13" s="52">
        <f>IFERROR(HLOOKUP(AA$6, 'Price projections (BEIS)'!$G$6:$AO$32, 8, FALSE),Z13)</f>
        <v>4.1091354999999998</v>
      </c>
      <c r="AB13" s="52">
        <f>IFERROR(HLOOKUP(AB$6, 'Price projections (BEIS)'!$G$6:$AO$32, 8, FALSE),AA13)</f>
        <v>4.1091354999999998</v>
      </c>
      <c r="AC13" s="52">
        <f>IFERROR(HLOOKUP(AC$6, 'Price projections (BEIS)'!$G$6:$AO$32, 8, FALSE),AB13)</f>
        <v>4.1091354999999998</v>
      </c>
      <c r="AD13" s="52">
        <f>IFERROR(HLOOKUP(AD$6, 'Price projections (BEIS)'!$G$6:$AO$32, 8, FALSE),AC13)</f>
        <v>4.1091354999999998</v>
      </c>
      <c r="AE13" s="52">
        <f>IFERROR(HLOOKUP(AE$6, 'Price projections (BEIS)'!$G$6:$AO$32, 8, FALSE),AD13)</f>
        <v>4.1091354999999998</v>
      </c>
      <c r="AF13" s="52">
        <f>IFERROR(HLOOKUP(AF$6, 'Price projections (BEIS)'!$G$6:$AO$32, 8, FALSE),AE13)</f>
        <v>4.1091354999999998</v>
      </c>
      <c r="AG13" s="52">
        <f>IFERROR(HLOOKUP(AG$6, 'Price projections (BEIS)'!$G$6:$AO$32, 8, FALSE),AF13)</f>
        <v>4.1091354999999998</v>
      </c>
      <c r="AH13" s="52">
        <f>IFERROR(HLOOKUP(AH$6, 'Price projections (BEIS)'!$G$6:$AO$32, 8, FALSE),AG13)</f>
        <v>4.1091354999999998</v>
      </c>
      <c r="AI13" s="52">
        <f>IFERROR(HLOOKUP(AI$6, 'Price projections (BEIS)'!$G$6:$AO$32, 8, FALSE),AH13)</f>
        <v>4.1091354999999998</v>
      </c>
      <c r="AJ13" s="52">
        <f>IFERROR(HLOOKUP(AJ$6, 'Price projections (BEIS)'!$G$6:$AO$32, 8, FALSE),AI13)</f>
        <v>4.1091354999999998</v>
      </c>
      <c r="AK13" s="52">
        <f>IFERROR(HLOOKUP(AK$6, 'Price projections (BEIS)'!$G$6:$AO$32, 8, FALSE),AJ13)</f>
        <v>4.1091354999999998</v>
      </c>
      <c r="AL13" s="52">
        <f>IFERROR(HLOOKUP(AL$6, 'Price projections (BEIS)'!$G$6:$AO$32, 8, FALSE),AK13)</f>
        <v>4.1091354999999998</v>
      </c>
      <c r="AM13" s="52">
        <f>IFERROR(HLOOKUP(AM$6, 'Price projections (BEIS)'!$G$6:$AO$32, 8, FALSE),AL13)</f>
        <v>4.1091354999999998</v>
      </c>
      <c r="AN13" s="52">
        <f>IFERROR(HLOOKUP(AN$6, 'Price projections (BEIS)'!$G$6:$AO$32, 8, FALSE),AM13)</f>
        <v>4.1091354999999998</v>
      </c>
      <c r="AO13" s="52">
        <f>IFERROR(HLOOKUP(AO$6, 'Price projections (BEIS)'!$G$6:$AO$32, 8, FALSE),AN13)</f>
        <v>4.1091354999999998</v>
      </c>
      <c r="AP13" s="52">
        <f>IFERROR(HLOOKUP(AP$6, 'Price projections (BEIS)'!$G$6:$AO$32, 8, FALSE),AO13)</f>
        <v>4.1091354999999998</v>
      </c>
      <c r="AQ13" s="52">
        <f>IFERROR(HLOOKUP(AQ$6, 'Price projections (BEIS)'!$G$6:$AO$32, 8, FALSE),AP13)</f>
        <v>4.1091354999999998</v>
      </c>
      <c r="AR13" s="52">
        <f>IFERROR(HLOOKUP(AR$6, 'Price projections (BEIS)'!$G$6:$AO$32, 8, FALSE),AQ13)</f>
        <v>4.1091354999999998</v>
      </c>
      <c r="AS13" s="52">
        <f>IFERROR(HLOOKUP(AS$6, 'Price projections (BEIS)'!$G$6:$AO$32, 8, FALSE),AR13)</f>
        <v>4.1091354999999998</v>
      </c>
      <c r="AT13" s="52">
        <f>IFERROR(HLOOKUP(AT$6, 'Price projections (BEIS)'!$G$6:$AO$32, 8, FALSE),AS13)</f>
        <v>4.1091354999999998</v>
      </c>
      <c r="AU13" s="52">
        <f>IFERROR(HLOOKUP(AU$6, 'Price projections (BEIS)'!$G$6:$AO$32, 8, FALSE),AT13)</f>
        <v>4.1091354999999998</v>
      </c>
      <c r="AV13" s="52">
        <f>IFERROR(HLOOKUP(AV$6, 'Price projections (BEIS)'!$G$6:$AO$32, 8, FALSE),AU13)</f>
        <v>4.1091354999999998</v>
      </c>
      <c r="AW13" s="52">
        <f>IFERROR(HLOOKUP(AW$6, 'Price projections (BEIS)'!$G$6:$AO$32, 8, FALSE),AV13)</f>
        <v>4.1091354999999998</v>
      </c>
      <c r="AX13" s="52">
        <f>IFERROR(HLOOKUP(AX$6, 'Price projections (BEIS)'!$G$6:$AO$32, 8, FALSE),AW13)</f>
        <v>4.1091354999999998</v>
      </c>
      <c r="AY13" s="52">
        <f>IFERROR(HLOOKUP(AY$6, 'Price projections (BEIS)'!$G$6:$AO$32, 8, FALSE),AX13)</f>
        <v>4.1091354999999998</v>
      </c>
      <c r="AZ13" s="52">
        <f>IFERROR(HLOOKUP(AZ$6, 'Price projections (BEIS)'!$G$6:$AO$32, 8, FALSE),AY13)</f>
        <v>4.1091354999999998</v>
      </c>
      <c r="BA13" s="52">
        <f>IFERROR(HLOOKUP(BA$6, 'Price projections (BEIS)'!$G$6:$AO$32, 8, FALSE),AZ13)</f>
        <v>4.1091354999999998</v>
      </c>
      <c r="BB13" s="52">
        <f>IFERROR(HLOOKUP(BB$6, 'Price projections (BEIS)'!$G$6:$AO$32, 8, FALSE),BA13)</f>
        <v>4.1091354999999998</v>
      </c>
      <c r="BC13" s="52">
        <f>IFERROR(HLOOKUP(BC$6, 'Price projections (BEIS)'!$G$6:$AO$32, 8, FALSE),BB13)</f>
        <v>4.1091354999999998</v>
      </c>
      <c r="BD13" s="52">
        <f>IFERROR(HLOOKUP(BD$6, 'Price projections (BEIS)'!$G$6:$AO$32, 8, FALSE),BC13)</f>
        <v>4.1091354999999998</v>
      </c>
      <c r="BE13" s="52">
        <f>IFERROR(HLOOKUP(BE$6, 'Price projections (BEIS)'!$G$6:$AO$32, 8, FALSE),BD13)</f>
        <v>4.1091354999999998</v>
      </c>
      <c r="BF13" s="52">
        <f>IFERROR(HLOOKUP(BF$6, 'Price projections (BEIS)'!$G$6:$AO$32, 8, FALSE),BE13)</f>
        <v>4.1091354999999998</v>
      </c>
      <c r="BG13" s="52">
        <f>IFERROR(HLOOKUP(BG$6, 'Price projections (BEIS)'!$G$6:$AO$32, 8, FALSE),BF13)</f>
        <v>4.1091354999999998</v>
      </c>
      <c r="BH13" s="52">
        <f>IFERROR(HLOOKUP(BH$6, 'Price projections (BEIS)'!$G$6:$AO$32, 8, FALSE),BG13)</f>
        <v>4.1091354999999998</v>
      </c>
      <c r="BI13" s="52">
        <f>IFERROR(HLOOKUP(BI$6, 'Price projections (BEIS)'!$G$6:$AO$32, 8, FALSE),BH13)</f>
        <v>4.1091354999999998</v>
      </c>
      <c r="BJ13" s="52">
        <f>IFERROR(HLOOKUP(BJ$6, 'Price projections (BEIS)'!$G$6:$AO$32, 8, FALSE),BI13)</f>
        <v>4.1091354999999998</v>
      </c>
      <c r="BK13" s="52">
        <f>IFERROR(HLOOKUP(BK$6, 'Price projections (BEIS)'!$G$6:$AO$32, 8, FALSE),BJ13)</f>
        <v>4.1091354999999998</v>
      </c>
      <c r="BL13" s="52">
        <f>IFERROR(HLOOKUP(BL$6, 'Price projections (BEIS)'!$G$6:$AO$32, 8, FALSE),BK13)</f>
        <v>4.1091354999999998</v>
      </c>
      <c r="BM13" s="52">
        <f>IFERROR(HLOOKUP(BM$6, 'Price projections (BEIS)'!$G$6:$AO$32, 8, FALSE),BL13)</f>
        <v>4.1091354999999998</v>
      </c>
      <c r="BN13" s="52">
        <f>IFERROR(HLOOKUP(BN$6, 'Price projections (BEIS)'!$G$6:$AO$32, 8, FALSE),BM13)</f>
        <v>4.1091354999999998</v>
      </c>
      <c r="BO13" s="52">
        <f>IFERROR(HLOOKUP(BO$6, 'Price projections (BEIS)'!$G$6:$AO$32, 8, FALSE),BN13)</f>
        <v>4.1091354999999998</v>
      </c>
      <c r="BP13" s="52">
        <f>IFERROR(HLOOKUP(BP$6, 'Price projections (BEIS)'!$G$6:$AO$32, 8, FALSE),BO13)</f>
        <v>4.1091354999999998</v>
      </c>
      <c r="BQ13" s="51" t="s">
        <v>235</v>
      </c>
      <c r="BR13" s="51" t="s">
        <v>235</v>
      </c>
      <c r="BS13" s="51" t="s">
        <v>235</v>
      </c>
      <c r="BT13" s="51" t="s">
        <v>235</v>
      </c>
      <c r="BU13" s="51" t="s">
        <v>235</v>
      </c>
      <c r="BV13" s="51" t="s">
        <v>235</v>
      </c>
      <c r="BW13" s="51" t="s">
        <v>235</v>
      </c>
      <c r="BX13" s="51" t="s">
        <v>235</v>
      </c>
      <c r="BY13" s="51" t="s">
        <v>235</v>
      </c>
      <c r="BZ13" s="51" t="s">
        <v>235</v>
      </c>
      <c r="CA13" s="51" t="s">
        <v>235</v>
      </c>
      <c r="CB13" s="51" t="s">
        <v>235</v>
      </c>
      <c r="CC13" s="51" t="s">
        <v>235</v>
      </c>
      <c r="CD13" s="51" t="s">
        <v>235</v>
      </c>
      <c r="CE13" s="51" t="s">
        <v>235</v>
      </c>
      <c r="CF13" s="51" t="s">
        <v>235</v>
      </c>
      <c r="CG13" s="51" t="s">
        <v>235</v>
      </c>
    </row>
    <row r="14" spans="3:85" x14ac:dyDescent="0.35">
      <c r="C14" s="13" t="s">
        <v>200</v>
      </c>
      <c r="D14" s="14" t="s">
        <v>211</v>
      </c>
      <c r="E14" s="14" t="s">
        <v>234</v>
      </c>
      <c r="F14" s="51" t="str">
        <f t="shared" si="28"/>
        <v>LowNatural gasServices</v>
      </c>
      <c r="G14" s="52">
        <f>IFERROR(HLOOKUP(G$6, 'Price projections (BEIS)'!$G$6:$AO$32, 9, FALSE),E14)</f>
        <v>2.4291401000000001</v>
      </c>
      <c r="H14" s="52">
        <f>IFERROR(HLOOKUP(H$6, 'Price projections (BEIS)'!$G$6:$AO$32, 9, FALSE),G14)</f>
        <v>2.5550408999999998</v>
      </c>
      <c r="I14" s="52">
        <f>IFERROR(HLOOKUP(I$6, 'Price projections (BEIS)'!$G$6:$AO$32, 9, FALSE),H14)</f>
        <v>2.6793315</v>
      </c>
      <c r="J14" s="52">
        <f>IFERROR(HLOOKUP(J$6, 'Price projections (BEIS)'!$G$6:$AO$32, 9, FALSE),I14)</f>
        <v>2.7250795000000001</v>
      </c>
      <c r="K14" s="52">
        <f>IFERROR(HLOOKUP(K$6, 'Price projections (BEIS)'!$G$6:$AO$32, 9, FALSE),J14)</f>
        <v>2.7311179999999999</v>
      </c>
      <c r="L14" s="52">
        <f>IFERROR(HLOOKUP(L$6, 'Price projections (BEIS)'!$G$6:$AO$32, 9, FALSE),K14)</f>
        <v>2.7760950000000002</v>
      </c>
      <c r="M14" s="52">
        <f>IFERROR(HLOOKUP(M$6, 'Price projections (BEIS)'!$G$6:$AO$32, 9, FALSE),L14)</f>
        <v>2.8224205000000002</v>
      </c>
      <c r="N14" s="52">
        <f>IFERROR(HLOOKUP(N$6, 'Price projections (BEIS)'!$G$6:$AO$32, 9, FALSE),M14)</f>
        <v>2.8664342999999999</v>
      </c>
      <c r="O14" s="52">
        <f>IFERROR(HLOOKUP(O$6, 'Price projections (BEIS)'!$G$6:$AO$32, 9, FALSE),N14)</f>
        <v>2.9106358000000001</v>
      </c>
      <c r="P14" s="52">
        <f>IFERROR(HLOOKUP(P$6, 'Price projections (BEIS)'!$G$6:$AO$32, 9, FALSE),O14)</f>
        <v>2.9161123</v>
      </c>
      <c r="Q14" s="52">
        <f>IFERROR(HLOOKUP(Q$6, 'Price projections (BEIS)'!$G$6:$AO$32, 9, FALSE),P14)</f>
        <v>2.9603885000000001</v>
      </c>
      <c r="R14" s="52">
        <f>IFERROR(HLOOKUP(R$6, 'Price projections (BEIS)'!$G$6:$AO$32, 9, FALSE),Q14)</f>
        <v>3.0047024000000002</v>
      </c>
      <c r="S14" s="52">
        <f>IFERROR(HLOOKUP(S$6, 'Price projections (BEIS)'!$G$6:$AO$32, 9, FALSE),R14)</f>
        <v>3.0102920000000002</v>
      </c>
      <c r="T14" s="52">
        <f>IFERROR(HLOOKUP(T$6, 'Price projections (BEIS)'!$G$6:$AO$32, 9, FALSE),S14)</f>
        <v>3.0102920000000002</v>
      </c>
      <c r="U14" s="52">
        <f>IFERROR(HLOOKUP(U$6, 'Price projections (BEIS)'!$G$6:$AO$32, 9, FALSE),T14)</f>
        <v>3.0102920000000002</v>
      </c>
      <c r="V14" s="52">
        <f>IFERROR(HLOOKUP(V$6, 'Price projections (BEIS)'!$G$6:$AO$32, 9, FALSE),U14)</f>
        <v>3.0102920000000002</v>
      </c>
      <c r="W14" s="52">
        <f>IFERROR(HLOOKUP(W$6, 'Price projections (BEIS)'!$G$6:$AO$32, 9, FALSE),V14)</f>
        <v>3.0102920000000002</v>
      </c>
      <c r="X14" s="52">
        <f>IFERROR(HLOOKUP(X$6, 'Price projections (BEIS)'!$G$6:$AO$32, 9, FALSE),W14)</f>
        <v>3.0102920000000002</v>
      </c>
      <c r="Y14" s="52">
        <f>IFERROR(HLOOKUP(Y$6, 'Price projections (BEIS)'!$G$6:$AO$32, 9, FALSE),X14)</f>
        <v>3.0102920000000002</v>
      </c>
      <c r="Z14" s="52">
        <f>IFERROR(HLOOKUP(Z$6, 'Price projections (BEIS)'!$G$6:$AO$32, 9, FALSE),Y14)</f>
        <v>3.0102920000000002</v>
      </c>
      <c r="AA14" s="52">
        <f>IFERROR(HLOOKUP(AA$6, 'Price projections (BEIS)'!$G$6:$AO$32, 9, FALSE),Z14)</f>
        <v>3.0102920000000002</v>
      </c>
      <c r="AB14" s="52">
        <f>IFERROR(HLOOKUP(AB$6, 'Price projections (BEIS)'!$G$6:$AO$32, 9, FALSE),AA14)</f>
        <v>3.0102920000000002</v>
      </c>
      <c r="AC14" s="52">
        <f>IFERROR(HLOOKUP(AC$6, 'Price projections (BEIS)'!$G$6:$AO$32, 9, FALSE),AB14)</f>
        <v>3.0102920000000002</v>
      </c>
      <c r="AD14" s="52">
        <f>IFERROR(HLOOKUP(AD$6, 'Price projections (BEIS)'!$G$6:$AO$32, 9, FALSE),AC14)</f>
        <v>3.0102920000000002</v>
      </c>
      <c r="AE14" s="52">
        <f>IFERROR(HLOOKUP(AE$6, 'Price projections (BEIS)'!$G$6:$AO$32, 9, FALSE),AD14)</f>
        <v>3.0102920000000002</v>
      </c>
      <c r="AF14" s="52">
        <f>IFERROR(HLOOKUP(AF$6, 'Price projections (BEIS)'!$G$6:$AO$32, 9, FALSE),AE14)</f>
        <v>3.0102920000000002</v>
      </c>
      <c r="AG14" s="52">
        <f>IFERROR(HLOOKUP(AG$6, 'Price projections (BEIS)'!$G$6:$AO$32, 9, FALSE),AF14)</f>
        <v>3.0102920000000002</v>
      </c>
      <c r="AH14" s="52">
        <f>IFERROR(HLOOKUP(AH$6, 'Price projections (BEIS)'!$G$6:$AO$32, 9, FALSE),AG14)</f>
        <v>3.0102920000000002</v>
      </c>
      <c r="AI14" s="52">
        <f>IFERROR(HLOOKUP(AI$6, 'Price projections (BEIS)'!$G$6:$AO$32, 9, FALSE),AH14)</f>
        <v>3.0102920000000002</v>
      </c>
      <c r="AJ14" s="52">
        <f>IFERROR(HLOOKUP(AJ$6, 'Price projections (BEIS)'!$G$6:$AO$32, 9, FALSE),AI14)</f>
        <v>3.0102920000000002</v>
      </c>
      <c r="AK14" s="52">
        <f>IFERROR(HLOOKUP(AK$6, 'Price projections (BEIS)'!$G$6:$AO$32, 9, FALSE),AJ14)</f>
        <v>3.0102920000000002</v>
      </c>
      <c r="AL14" s="52">
        <f>IFERROR(HLOOKUP(AL$6, 'Price projections (BEIS)'!$G$6:$AO$32, 9, FALSE),AK14)</f>
        <v>3.0102920000000002</v>
      </c>
      <c r="AM14" s="52">
        <f>IFERROR(HLOOKUP(AM$6, 'Price projections (BEIS)'!$G$6:$AO$32, 9, FALSE),AL14)</f>
        <v>3.0102920000000002</v>
      </c>
      <c r="AN14" s="52">
        <f>IFERROR(HLOOKUP(AN$6, 'Price projections (BEIS)'!$G$6:$AO$32, 9, FALSE),AM14)</f>
        <v>3.0102920000000002</v>
      </c>
      <c r="AO14" s="52">
        <f>IFERROR(HLOOKUP(AO$6, 'Price projections (BEIS)'!$G$6:$AO$32, 9, FALSE),AN14)</f>
        <v>3.0102920000000002</v>
      </c>
      <c r="AP14" s="52">
        <f>IFERROR(HLOOKUP(AP$6, 'Price projections (BEIS)'!$G$6:$AO$32, 9, FALSE),AO14)</f>
        <v>3.0102920000000002</v>
      </c>
      <c r="AQ14" s="52">
        <f>IFERROR(HLOOKUP(AQ$6, 'Price projections (BEIS)'!$G$6:$AO$32, 9, FALSE),AP14)</f>
        <v>3.0102920000000002</v>
      </c>
      <c r="AR14" s="52">
        <f>IFERROR(HLOOKUP(AR$6, 'Price projections (BEIS)'!$G$6:$AO$32, 9, FALSE),AQ14)</f>
        <v>3.0102920000000002</v>
      </c>
      <c r="AS14" s="52">
        <f>IFERROR(HLOOKUP(AS$6, 'Price projections (BEIS)'!$G$6:$AO$32, 9, FALSE),AR14)</f>
        <v>3.0102920000000002</v>
      </c>
      <c r="AT14" s="52">
        <f>IFERROR(HLOOKUP(AT$6, 'Price projections (BEIS)'!$G$6:$AO$32, 9, FALSE),AS14)</f>
        <v>3.0102920000000002</v>
      </c>
      <c r="AU14" s="52">
        <f>IFERROR(HLOOKUP(AU$6, 'Price projections (BEIS)'!$G$6:$AO$32, 9, FALSE),AT14)</f>
        <v>3.0102920000000002</v>
      </c>
      <c r="AV14" s="52">
        <f>IFERROR(HLOOKUP(AV$6, 'Price projections (BEIS)'!$G$6:$AO$32, 9, FALSE),AU14)</f>
        <v>3.0102920000000002</v>
      </c>
      <c r="AW14" s="52">
        <f>IFERROR(HLOOKUP(AW$6, 'Price projections (BEIS)'!$G$6:$AO$32, 9, FALSE),AV14)</f>
        <v>3.0102920000000002</v>
      </c>
      <c r="AX14" s="52">
        <f>IFERROR(HLOOKUP(AX$6, 'Price projections (BEIS)'!$G$6:$AO$32, 9, FALSE),AW14)</f>
        <v>3.0102920000000002</v>
      </c>
      <c r="AY14" s="52">
        <f>IFERROR(HLOOKUP(AY$6, 'Price projections (BEIS)'!$G$6:$AO$32, 9, FALSE),AX14)</f>
        <v>3.0102920000000002</v>
      </c>
      <c r="AZ14" s="52">
        <f>IFERROR(HLOOKUP(AZ$6, 'Price projections (BEIS)'!$G$6:$AO$32, 9, FALSE),AY14)</f>
        <v>3.0102920000000002</v>
      </c>
      <c r="BA14" s="52">
        <f>IFERROR(HLOOKUP(BA$6, 'Price projections (BEIS)'!$G$6:$AO$32, 9, FALSE),AZ14)</f>
        <v>3.0102920000000002</v>
      </c>
      <c r="BB14" s="52">
        <f>IFERROR(HLOOKUP(BB$6, 'Price projections (BEIS)'!$G$6:$AO$32, 9, FALSE),BA14)</f>
        <v>3.0102920000000002</v>
      </c>
      <c r="BC14" s="52">
        <f>IFERROR(HLOOKUP(BC$6, 'Price projections (BEIS)'!$G$6:$AO$32, 9, FALSE),BB14)</f>
        <v>3.0102920000000002</v>
      </c>
      <c r="BD14" s="52">
        <f>IFERROR(HLOOKUP(BD$6, 'Price projections (BEIS)'!$G$6:$AO$32, 9, FALSE),BC14)</f>
        <v>3.0102920000000002</v>
      </c>
      <c r="BE14" s="52">
        <f>IFERROR(HLOOKUP(BE$6, 'Price projections (BEIS)'!$G$6:$AO$32, 9, FALSE),BD14)</f>
        <v>3.0102920000000002</v>
      </c>
      <c r="BF14" s="52">
        <f>IFERROR(HLOOKUP(BF$6, 'Price projections (BEIS)'!$G$6:$AO$32, 9, FALSE),BE14)</f>
        <v>3.0102920000000002</v>
      </c>
      <c r="BG14" s="52">
        <f>IFERROR(HLOOKUP(BG$6, 'Price projections (BEIS)'!$G$6:$AO$32, 9, FALSE),BF14)</f>
        <v>3.0102920000000002</v>
      </c>
      <c r="BH14" s="52">
        <f>IFERROR(HLOOKUP(BH$6, 'Price projections (BEIS)'!$G$6:$AO$32, 9, FALSE),BG14)</f>
        <v>3.0102920000000002</v>
      </c>
      <c r="BI14" s="52">
        <f>IFERROR(HLOOKUP(BI$6, 'Price projections (BEIS)'!$G$6:$AO$32, 9, FALSE),BH14)</f>
        <v>3.0102920000000002</v>
      </c>
      <c r="BJ14" s="52">
        <f>IFERROR(HLOOKUP(BJ$6, 'Price projections (BEIS)'!$G$6:$AO$32, 9, FALSE),BI14)</f>
        <v>3.0102920000000002</v>
      </c>
      <c r="BK14" s="52">
        <f>IFERROR(HLOOKUP(BK$6, 'Price projections (BEIS)'!$G$6:$AO$32, 9, FALSE),BJ14)</f>
        <v>3.0102920000000002</v>
      </c>
      <c r="BL14" s="52">
        <f>IFERROR(HLOOKUP(BL$6, 'Price projections (BEIS)'!$G$6:$AO$32, 9, FALSE),BK14)</f>
        <v>3.0102920000000002</v>
      </c>
      <c r="BM14" s="52">
        <f>IFERROR(HLOOKUP(BM$6, 'Price projections (BEIS)'!$G$6:$AO$32, 9, FALSE),BL14)</f>
        <v>3.0102920000000002</v>
      </c>
      <c r="BN14" s="52">
        <f>IFERROR(HLOOKUP(BN$6, 'Price projections (BEIS)'!$G$6:$AO$32, 9, FALSE),BM14)</f>
        <v>3.0102920000000002</v>
      </c>
      <c r="BO14" s="52">
        <f>IFERROR(HLOOKUP(BO$6, 'Price projections (BEIS)'!$G$6:$AO$32, 9, FALSE),BN14)</f>
        <v>3.0102920000000002</v>
      </c>
      <c r="BP14" s="52">
        <f>IFERROR(HLOOKUP(BP$6, 'Price projections (BEIS)'!$G$6:$AO$32, 9, FALSE),BO14)</f>
        <v>3.0102920000000002</v>
      </c>
    </row>
    <row r="15" spans="3:85" x14ac:dyDescent="0.35">
      <c r="C15" s="14" t="s">
        <v>237</v>
      </c>
      <c r="D15" s="14" t="s">
        <v>207</v>
      </c>
      <c r="E15" s="14" t="s">
        <v>238</v>
      </c>
      <c r="F15" s="51" t="str">
        <f t="shared" si="28"/>
        <v>LowBurning oilResidential</v>
      </c>
      <c r="G15" s="52">
        <f>IFERROR(HLOOKUP(G$6, 'Price projections (BEIS)'!$G$6:$AO$32, 10, FALSE),E15)</f>
        <v>29.970001199999999</v>
      </c>
      <c r="H15" s="52">
        <f>IFERROR(HLOOKUP(H$6, 'Price projections (BEIS)'!$G$6:$AO$32, 10, FALSE),G15)</f>
        <v>30.8726162</v>
      </c>
      <c r="I15" s="52">
        <f>IFERROR(HLOOKUP(I$6, 'Price projections (BEIS)'!$G$6:$AO$32, 10, FALSE),H15)</f>
        <v>31.227053000000002</v>
      </c>
      <c r="J15" s="52">
        <f>IFERROR(HLOOKUP(J$6, 'Price projections (BEIS)'!$G$6:$AO$32, 10, FALSE),I15)</f>
        <v>31.576028600000001</v>
      </c>
      <c r="K15" s="52">
        <f>IFERROR(HLOOKUP(K$6, 'Price projections (BEIS)'!$G$6:$AO$32, 10, FALSE),J15)</f>
        <v>31.91967</v>
      </c>
      <c r="L15" s="52">
        <f>IFERROR(HLOOKUP(L$6, 'Price projections (BEIS)'!$G$6:$AO$32, 10, FALSE),K15)</f>
        <v>32.258090000000003</v>
      </c>
      <c r="M15" s="52">
        <f>IFERROR(HLOOKUP(M$6, 'Price projections (BEIS)'!$G$6:$AO$32, 10, FALSE),L15)</f>
        <v>32.591421400000002</v>
      </c>
      <c r="N15" s="52">
        <f>IFERROR(HLOOKUP(N$6, 'Price projections (BEIS)'!$G$6:$AO$32, 10, FALSE),M15)</f>
        <v>33.433968399999998</v>
      </c>
      <c r="O15" s="52">
        <f>IFERROR(HLOOKUP(O$6, 'Price projections (BEIS)'!$G$6:$AO$32, 10, FALSE),N15)</f>
        <v>33.7536281</v>
      </c>
      <c r="P15" s="52">
        <f>IFERROR(HLOOKUP(P$6, 'Price projections (BEIS)'!$G$6:$AO$32, 10, FALSE),O15)</f>
        <v>34.068579900000003</v>
      </c>
      <c r="Q15" s="52">
        <f>IFERROR(HLOOKUP(Q$6, 'Price projections (BEIS)'!$G$6:$AO$32, 10, FALSE),P15)</f>
        <v>34.3789272</v>
      </c>
      <c r="R15" s="52">
        <f>IFERROR(HLOOKUP(R$6, 'Price projections (BEIS)'!$G$6:$AO$32, 10, FALSE),Q15)</f>
        <v>34.684770200000003</v>
      </c>
      <c r="S15" s="52">
        <f>IFERROR(HLOOKUP(S$6, 'Price projections (BEIS)'!$G$6:$AO$32, 10, FALSE),R15)</f>
        <v>34.986206299999999</v>
      </c>
      <c r="T15" s="52">
        <f>IFERROR(HLOOKUP(T$6, 'Price projections (BEIS)'!$G$6:$AO$32, 10, FALSE),S15)</f>
        <v>34.986206299999999</v>
      </c>
      <c r="U15" s="52">
        <f>IFERROR(HLOOKUP(U$6, 'Price projections (BEIS)'!$G$6:$AO$32, 10, FALSE),T15)</f>
        <v>34.986206299999999</v>
      </c>
      <c r="V15" s="52">
        <f>IFERROR(HLOOKUP(V$6, 'Price projections (BEIS)'!$G$6:$AO$32, 10, FALSE),U15)</f>
        <v>34.986206299999999</v>
      </c>
      <c r="W15" s="52">
        <f>IFERROR(HLOOKUP(W$6, 'Price projections (BEIS)'!$G$6:$AO$32, 10, FALSE),V15)</f>
        <v>34.986206299999999</v>
      </c>
      <c r="X15" s="52">
        <f>IFERROR(HLOOKUP(X$6, 'Price projections (BEIS)'!$G$6:$AO$32, 10, FALSE),W15)</f>
        <v>34.986206299999999</v>
      </c>
      <c r="Y15" s="52">
        <f>IFERROR(HLOOKUP(Y$6, 'Price projections (BEIS)'!$G$6:$AO$32, 10, FALSE),X15)</f>
        <v>34.986206299999999</v>
      </c>
      <c r="Z15" s="52">
        <f>IFERROR(HLOOKUP(Z$6, 'Price projections (BEIS)'!$G$6:$AO$32, 10, FALSE),Y15)</f>
        <v>34.986206299999999</v>
      </c>
      <c r="AA15" s="52">
        <f>IFERROR(HLOOKUP(AA$6, 'Price projections (BEIS)'!$G$6:$AO$32, 10, FALSE),Z15)</f>
        <v>34.986206299999999</v>
      </c>
      <c r="AB15" s="52">
        <f>IFERROR(HLOOKUP(AB$6, 'Price projections (BEIS)'!$G$6:$AO$32, 10, FALSE),AA15)</f>
        <v>34.986206299999999</v>
      </c>
      <c r="AC15" s="52">
        <f>IFERROR(HLOOKUP(AC$6, 'Price projections (BEIS)'!$G$6:$AO$32, 10, FALSE),AB15)</f>
        <v>34.986206299999999</v>
      </c>
      <c r="AD15" s="52">
        <f>IFERROR(HLOOKUP(AD$6, 'Price projections (BEIS)'!$G$6:$AO$32, 10, FALSE),AC15)</f>
        <v>34.986206299999999</v>
      </c>
      <c r="AE15" s="52">
        <f>IFERROR(HLOOKUP(AE$6, 'Price projections (BEIS)'!$G$6:$AO$32, 10, FALSE),AD15)</f>
        <v>34.986206299999999</v>
      </c>
      <c r="AF15" s="52">
        <f>IFERROR(HLOOKUP(AF$6, 'Price projections (BEIS)'!$G$6:$AO$32, 10, FALSE),AE15)</f>
        <v>34.986206299999999</v>
      </c>
      <c r="AG15" s="52">
        <f>IFERROR(HLOOKUP(AG$6, 'Price projections (BEIS)'!$G$6:$AO$32, 10, FALSE),AF15)</f>
        <v>34.986206299999999</v>
      </c>
      <c r="AH15" s="52">
        <f>IFERROR(HLOOKUP(AH$6, 'Price projections (BEIS)'!$G$6:$AO$32, 10, FALSE),AG15)</f>
        <v>34.986206299999999</v>
      </c>
      <c r="AI15" s="52">
        <f>IFERROR(HLOOKUP(AI$6, 'Price projections (BEIS)'!$G$6:$AO$32, 10, FALSE),AH15)</f>
        <v>34.986206299999999</v>
      </c>
      <c r="AJ15" s="52">
        <f>IFERROR(HLOOKUP(AJ$6, 'Price projections (BEIS)'!$G$6:$AO$32, 10, FALSE),AI15)</f>
        <v>34.986206299999999</v>
      </c>
      <c r="AK15" s="52">
        <f>IFERROR(HLOOKUP(AK$6, 'Price projections (BEIS)'!$G$6:$AO$32, 10, FALSE),AJ15)</f>
        <v>34.986206299999999</v>
      </c>
      <c r="AL15" s="52">
        <f>IFERROR(HLOOKUP(AL$6, 'Price projections (BEIS)'!$G$6:$AO$32, 10, FALSE),AK15)</f>
        <v>34.986206299999999</v>
      </c>
      <c r="AM15" s="52">
        <f>IFERROR(HLOOKUP(AM$6, 'Price projections (BEIS)'!$G$6:$AO$32, 10, FALSE),AL15)</f>
        <v>34.986206299999999</v>
      </c>
      <c r="AN15" s="52">
        <f>IFERROR(HLOOKUP(AN$6, 'Price projections (BEIS)'!$G$6:$AO$32, 10, FALSE),AM15)</f>
        <v>34.986206299999999</v>
      </c>
      <c r="AO15" s="52">
        <f>IFERROR(HLOOKUP(AO$6, 'Price projections (BEIS)'!$G$6:$AO$32, 10, FALSE),AN15)</f>
        <v>34.986206299999999</v>
      </c>
      <c r="AP15" s="52">
        <f>IFERROR(HLOOKUP(AP$6, 'Price projections (BEIS)'!$G$6:$AO$32, 10, FALSE),AO15)</f>
        <v>34.986206299999999</v>
      </c>
      <c r="AQ15" s="52">
        <f>IFERROR(HLOOKUP(AQ$6, 'Price projections (BEIS)'!$G$6:$AO$32, 10, FALSE),AP15)</f>
        <v>34.986206299999999</v>
      </c>
      <c r="AR15" s="52">
        <f>IFERROR(HLOOKUP(AR$6, 'Price projections (BEIS)'!$G$6:$AO$32, 10, FALSE),AQ15)</f>
        <v>34.986206299999999</v>
      </c>
      <c r="AS15" s="52">
        <f>IFERROR(HLOOKUP(AS$6, 'Price projections (BEIS)'!$G$6:$AO$32, 10, FALSE),AR15)</f>
        <v>34.986206299999999</v>
      </c>
      <c r="AT15" s="52">
        <f>IFERROR(HLOOKUP(AT$6, 'Price projections (BEIS)'!$G$6:$AO$32, 10, FALSE),AS15)</f>
        <v>34.986206299999999</v>
      </c>
      <c r="AU15" s="52">
        <f>IFERROR(HLOOKUP(AU$6, 'Price projections (BEIS)'!$G$6:$AO$32, 10, FALSE),AT15)</f>
        <v>34.986206299999999</v>
      </c>
      <c r="AV15" s="52">
        <f>IFERROR(HLOOKUP(AV$6, 'Price projections (BEIS)'!$G$6:$AO$32, 10, FALSE),AU15)</f>
        <v>34.986206299999999</v>
      </c>
      <c r="AW15" s="52">
        <f>IFERROR(HLOOKUP(AW$6, 'Price projections (BEIS)'!$G$6:$AO$32, 10, FALSE),AV15)</f>
        <v>34.986206299999999</v>
      </c>
      <c r="AX15" s="52">
        <f>IFERROR(HLOOKUP(AX$6, 'Price projections (BEIS)'!$G$6:$AO$32, 10, FALSE),AW15)</f>
        <v>34.986206299999999</v>
      </c>
      <c r="AY15" s="52">
        <f>IFERROR(HLOOKUP(AY$6, 'Price projections (BEIS)'!$G$6:$AO$32, 10, FALSE),AX15)</f>
        <v>34.986206299999999</v>
      </c>
      <c r="AZ15" s="52">
        <f>IFERROR(HLOOKUP(AZ$6, 'Price projections (BEIS)'!$G$6:$AO$32, 10, FALSE),AY15)</f>
        <v>34.986206299999999</v>
      </c>
      <c r="BA15" s="52">
        <f>IFERROR(HLOOKUP(BA$6, 'Price projections (BEIS)'!$G$6:$AO$32, 10, FALSE),AZ15)</f>
        <v>34.986206299999999</v>
      </c>
      <c r="BB15" s="52">
        <f>IFERROR(HLOOKUP(BB$6, 'Price projections (BEIS)'!$G$6:$AO$32, 10, FALSE),BA15)</f>
        <v>34.986206299999999</v>
      </c>
      <c r="BC15" s="52">
        <f>IFERROR(HLOOKUP(BC$6, 'Price projections (BEIS)'!$G$6:$AO$32, 10, FALSE),BB15)</f>
        <v>34.986206299999999</v>
      </c>
      <c r="BD15" s="52">
        <f>IFERROR(HLOOKUP(BD$6, 'Price projections (BEIS)'!$G$6:$AO$32, 10, FALSE),BC15)</f>
        <v>34.986206299999999</v>
      </c>
      <c r="BE15" s="52">
        <f>IFERROR(HLOOKUP(BE$6, 'Price projections (BEIS)'!$G$6:$AO$32, 10, FALSE),BD15)</f>
        <v>34.986206299999999</v>
      </c>
      <c r="BF15" s="52">
        <f>IFERROR(HLOOKUP(BF$6, 'Price projections (BEIS)'!$G$6:$AO$32, 10, FALSE),BE15)</f>
        <v>34.986206299999999</v>
      </c>
      <c r="BG15" s="52">
        <f>IFERROR(HLOOKUP(BG$6, 'Price projections (BEIS)'!$G$6:$AO$32, 10, FALSE),BF15)</f>
        <v>34.986206299999999</v>
      </c>
      <c r="BH15" s="52">
        <f>IFERROR(HLOOKUP(BH$6, 'Price projections (BEIS)'!$G$6:$AO$32, 10, FALSE),BG15)</f>
        <v>34.986206299999999</v>
      </c>
      <c r="BI15" s="52">
        <f>IFERROR(HLOOKUP(BI$6, 'Price projections (BEIS)'!$G$6:$AO$32, 10, FALSE),BH15)</f>
        <v>34.986206299999999</v>
      </c>
      <c r="BJ15" s="52">
        <f>IFERROR(HLOOKUP(BJ$6, 'Price projections (BEIS)'!$G$6:$AO$32, 10, FALSE),BI15)</f>
        <v>34.986206299999999</v>
      </c>
      <c r="BK15" s="52">
        <f>IFERROR(HLOOKUP(BK$6, 'Price projections (BEIS)'!$G$6:$AO$32, 10, FALSE),BJ15)</f>
        <v>34.986206299999999</v>
      </c>
      <c r="BL15" s="52">
        <f>IFERROR(HLOOKUP(BL$6, 'Price projections (BEIS)'!$G$6:$AO$32, 10, FALSE),BK15)</f>
        <v>34.986206299999999</v>
      </c>
      <c r="BM15" s="52">
        <f>IFERROR(HLOOKUP(BM$6, 'Price projections (BEIS)'!$G$6:$AO$32, 10, FALSE),BL15)</f>
        <v>34.986206299999999</v>
      </c>
      <c r="BN15" s="52">
        <f>IFERROR(HLOOKUP(BN$6, 'Price projections (BEIS)'!$G$6:$AO$32, 10, FALSE),BM15)</f>
        <v>34.986206299999999</v>
      </c>
      <c r="BO15" s="52">
        <f>IFERROR(HLOOKUP(BO$6, 'Price projections (BEIS)'!$G$6:$AO$32, 10, FALSE),BN15)</f>
        <v>34.986206299999999</v>
      </c>
      <c r="BP15" s="52">
        <f>IFERROR(HLOOKUP(BP$6, 'Price projections (BEIS)'!$G$6:$AO$32, 10, FALSE),BO15)</f>
        <v>34.986206299999999</v>
      </c>
    </row>
    <row r="16" spans="3:85" x14ac:dyDescent="0.35">
      <c r="C16" s="14" t="s">
        <v>237</v>
      </c>
      <c r="D16" s="14" t="s">
        <v>207</v>
      </c>
      <c r="E16" s="14" t="s">
        <v>234</v>
      </c>
      <c r="F16" s="51" t="str">
        <f t="shared" si="28"/>
        <v>LowBurning oilResidential</v>
      </c>
      <c r="G16" s="52">
        <f>IFERROR(HLOOKUP(G$6, 'Price projections (BEIS)'!$G$6:$AO$32, 11, FALSE), E16)</f>
        <v>2.9115313313927578</v>
      </c>
      <c r="H16" s="52">
        <f>IFERROR(HLOOKUP(H$6, 'Price projections (BEIS)'!$G$6:$AO$32, 11, FALSE), G16)</f>
        <v>2.9992187437204247</v>
      </c>
      <c r="I16" s="52">
        <f>IFERROR(HLOOKUP(I$6, 'Price projections (BEIS)'!$G$6:$AO$32, 11, FALSE), H16)</f>
        <v>3.0336516368428512</v>
      </c>
      <c r="J16" s="52">
        <f>IFERROR(HLOOKUP(J$6, 'Price projections (BEIS)'!$G$6:$AO$32, 11, FALSE), I16)</f>
        <v>3.0675539842772443</v>
      </c>
      <c r="K16" s="52">
        <f>IFERROR(HLOOKUP(K$6, 'Price projections (BEIS)'!$G$6:$AO$32, 11, FALSE), J16)</f>
        <v>3.1009381238435672</v>
      </c>
      <c r="L16" s="52">
        <f>IFERROR(HLOOKUP(L$6, 'Price projections (BEIS)'!$G$6:$AO$32, 11, FALSE), K16)</f>
        <v>3.1338150138575038</v>
      </c>
      <c r="M16" s="52">
        <f>IFERROR(HLOOKUP(M$6, 'Price projections (BEIS)'!$G$6:$AO$32, 11, FALSE), L16)</f>
        <v>3.1661975555985102</v>
      </c>
      <c r="N16" s="52">
        <f>IFERROR(HLOOKUP(N$6, 'Price projections (BEIS)'!$G$6:$AO$32, 11, FALSE), M16)</f>
        <v>3.2480494705283958</v>
      </c>
      <c r="O16" s="52">
        <f>IFERROR(HLOOKUP(O$6, 'Price projections (BEIS)'!$G$6:$AO$32, 11, FALSE), N16)</f>
        <v>3.2791038313781913</v>
      </c>
      <c r="P16" s="52">
        <f>IFERROR(HLOOKUP(P$6, 'Price projections (BEIS)'!$G$6:$AO$32, 11, FALSE), O16)</f>
        <v>3.3097008282704894</v>
      </c>
      <c r="Q16" s="52">
        <f>IFERROR(HLOOKUP(Q$6, 'Price projections (BEIS)'!$G$6:$AO$32, 11, FALSE), P16)</f>
        <v>3.3398505063279975</v>
      </c>
      <c r="R16" s="52">
        <f>IFERROR(HLOOKUP(R$6, 'Price projections (BEIS)'!$G$6:$AO$32, 11, FALSE), Q16)</f>
        <v>3.3695625997992238</v>
      </c>
      <c r="S16" s="52">
        <f>IFERROR(HLOOKUP(S$6, 'Price projections (BEIS)'!$G$6:$AO$32, 11, FALSE), R16)</f>
        <v>3.3988465709177444</v>
      </c>
      <c r="T16" s="52">
        <f>IFERROR(HLOOKUP(T$6, 'Price projections (BEIS)'!$G$6:$AO$32, 11, FALSE), S16)</f>
        <v>3.3988465709177444</v>
      </c>
      <c r="U16" s="52">
        <f>IFERROR(HLOOKUP(U$6, 'Price projections (BEIS)'!$G$6:$AO$32, 11, FALSE), T16)</f>
        <v>3.3988465709177444</v>
      </c>
      <c r="V16" s="52">
        <f>IFERROR(HLOOKUP(V$6, 'Price projections (BEIS)'!$G$6:$AO$32, 11, FALSE), U16)</f>
        <v>3.3988465709177444</v>
      </c>
      <c r="W16" s="52">
        <f>IFERROR(HLOOKUP(W$6, 'Price projections (BEIS)'!$G$6:$AO$32, 11, FALSE), V16)</f>
        <v>3.3988465709177444</v>
      </c>
      <c r="X16" s="52">
        <f>IFERROR(HLOOKUP(X$6, 'Price projections (BEIS)'!$G$6:$AO$32, 11, FALSE), W16)</f>
        <v>3.3988465709177444</v>
      </c>
      <c r="Y16" s="52">
        <f>IFERROR(HLOOKUP(Y$6, 'Price projections (BEIS)'!$G$6:$AO$32, 11, FALSE), X16)</f>
        <v>3.3988465709177444</v>
      </c>
      <c r="Z16" s="52">
        <f>IFERROR(HLOOKUP(Z$6, 'Price projections (BEIS)'!$G$6:$AO$32, 11, FALSE), Y16)</f>
        <v>3.3988465709177444</v>
      </c>
      <c r="AA16" s="52">
        <f>IFERROR(HLOOKUP(AA$6, 'Price projections (BEIS)'!$G$6:$AO$32, 11, FALSE), Z16)</f>
        <v>3.3988465709177444</v>
      </c>
      <c r="AB16" s="52">
        <f>IFERROR(HLOOKUP(AB$6, 'Price projections (BEIS)'!$G$6:$AO$32, 11, FALSE), AA16)</f>
        <v>3.3988465709177444</v>
      </c>
      <c r="AC16" s="52">
        <f>IFERROR(HLOOKUP(AC$6, 'Price projections (BEIS)'!$G$6:$AO$32, 11, FALSE), AB16)</f>
        <v>3.3988465709177444</v>
      </c>
      <c r="AD16" s="52">
        <f>IFERROR(HLOOKUP(AD$6, 'Price projections (BEIS)'!$G$6:$AO$32, 11, FALSE), AC16)</f>
        <v>3.3988465709177444</v>
      </c>
      <c r="AE16" s="52">
        <f>IFERROR(HLOOKUP(AE$6, 'Price projections (BEIS)'!$G$6:$AO$32, 11, FALSE), AD16)</f>
        <v>3.3988465709177444</v>
      </c>
      <c r="AF16" s="52">
        <f>IFERROR(HLOOKUP(AF$6, 'Price projections (BEIS)'!$G$6:$AO$32, 11, FALSE), AE16)</f>
        <v>3.3988465709177444</v>
      </c>
      <c r="AG16" s="52">
        <f>IFERROR(HLOOKUP(AG$6, 'Price projections (BEIS)'!$G$6:$AO$32, 11, FALSE), AF16)</f>
        <v>3.3988465709177444</v>
      </c>
      <c r="AH16" s="52">
        <f>IFERROR(HLOOKUP(AH$6, 'Price projections (BEIS)'!$G$6:$AO$32, 11, FALSE), AG16)</f>
        <v>3.3988465709177444</v>
      </c>
      <c r="AI16" s="52">
        <f>IFERROR(HLOOKUP(AI$6, 'Price projections (BEIS)'!$G$6:$AO$32, 11, FALSE), AH16)</f>
        <v>3.3988465709177444</v>
      </c>
      <c r="AJ16" s="52">
        <f>IFERROR(HLOOKUP(AJ$6, 'Price projections (BEIS)'!$G$6:$AO$32, 11, FALSE), AI16)</f>
        <v>3.3988465709177444</v>
      </c>
      <c r="AK16" s="52">
        <f>IFERROR(HLOOKUP(AK$6, 'Price projections (BEIS)'!$G$6:$AO$32, 11, FALSE), AJ16)</f>
        <v>3.3988465709177444</v>
      </c>
      <c r="AL16" s="52">
        <f>IFERROR(HLOOKUP(AL$6, 'Price projections (BEIS)'!$G$6:$AO$32, 11, FALSE), AK16)</f>
        <v>3.3988465709177444</v>
      </c>
      <c r="AM16" s="52">
        <f>IFERROR(HLOOKUP(AM$6, 'Price projections (BEIS)'!$G$6:$AO$32, 11, FALSE), AL16)</f>
        <v>3.3988465709177444</v>
      </c>
      <c r="AN16" s="52">
        <f>IFERROR(HLOOKUP(AN$6, 'Price projections (BEIS)'!$G$6:$AO$32, 11, FALSE), AM16)</f>
        <v>3.3988465709177444</v>
      </c>
      <c r="AO16" s="52">
        <f>IFERROR(HLOOKUP(AO$6, 'Price projections (BEIS)'!$G$6:$AO$32, 11, FALSE), AN16)</f>
        <v>3.3988465709177444</v>
      </c>
      <c r="AP16" s="52">
        <f>IFERROR(HLOOKUP(AP$6, 'Price projections (BEIS)'!$G$6:$AO$32, 11, FALSE), AO16)</f>
        <v>3.3988465709177444</v>
      </c>
      <c r="AQ16" s="52">
        <f>IFERROR(HLOOKUP(AQ$6, 'Price projections (BEIS)'!$G$6:$AO$32, 11, FALSE), AP16)</f>
        <v>3.3988465709177444</v>
      </c>
      <c r="AR16" s="52">
        <f>IFERROR(HLOOKUP(AR$6, 'Price projections (BEIS)'!$G$6:$AO$32, 11, FALSE), AQ16)</f>
        <v>3.3988465709177444</v>
      </c>
      <c r="AS16" s="52">
        <f>IFERROR(HLOOKUP(AS$6, 'Price projections (BEIS)'!$G$6:$AO$32, 11, FALSE), AR16)</f>
        <v>3.3988465709177444</v>
      </c>
      <c r="AT16" s="52">
        <f>IFERROR(HLOOKUP(AT$6, 'Price projections (BEIS)'!$G$6:$AO$32, 11, FALSE), AS16)</f>
        <v>3.3988465709177444</v>
      </c>
      <c r="AU16" s="52">
        <f>IFERROR(HLOOKUP(AU$6, 'Price projections (BEIS)'!$G$6:$AO$32, 11, FALSE), AT16)</f>
        <v>3.3988465709177444</v>
      </c>
      <c r="AV16" s="52">
        <f>IFERROR(HLOOKUP(AV$6, 'Price projections (BEIS)'!$G$6:$AO$32, 11, FALSE), AU16)</f>
        <v>3.3988465709177444</v>
      </c>
      <c r="AW16" s="52">
        <f>IFERROR(HLOOKUP(AW$6, 'Price projections (BEIS)'!$G$6:$AO$32, 11, FALSE), AV16)</f>
        <v>3.3988465709177444</v>
      </c>
      <c r="AX16" s="52">
        <f>IFERROR(HLOOKUP(AX$6, 'Price projections (BEIS)'!$G$6:$AO$32, 11, FALSE), AW16)</f>
        <v>3.3988465709177444</v>
      </c>
      <c r="AY16" s="52">
        <f>IFERROR(HLOOKUP(AY$6, 'Price projections (BEIS)'!$G$6:$AO$32, 11, FALSE), AX16)</f>
        <v>3.3988465709177444</v>
      </c>
      <c r="AZ16" s="52">
        <f>IFERROR(HLOOKUP(AZ$6, 'Price projections (BEIS)'!$G$6:$AO$32, 11, FALSE), AY16)</f>
        <v>3.3988465709177444</v>
      </c>
      <c r="BA16" s="52">
        <f>IFERROR(HLOOKUP(BA$6, 'Price projections (BEIS)'!$G$6:$AO$32, 11, FALSE), AZ16)</f>
        <v>3.3988465709177444</v>
      </c>
      <c r="BB16" s="52">
        <f>IFERROR(HLOOKUP(BB$6, 'Price projections (BEIS)'!$G$6:$AO$32, 11, FALSE), BA16)</f>
        <v>3.3988465709177444</v>
      </c>
      <c r="BC16" s="52">
        <f>IFERROR(HLOOKUP(BC$6, 'Price projections (BEIS)'!$G$6:$AO$32, 11, FALSE), BB16)</f>
        <v>3.3988465709177444</v>
      </c>
      <c r="BD16" s="52">
        <f>IFERROR(HLOOKUP(BD$6, 'Price projections (BEIS)'!$G$6:$AO$32, 11, FALSE), BC16)</f>
        <v>3.3988465709177444</v>
      </c>
      <c r="BE16" s="52">
        <f>IFERROR(HLOOKUP(BE$6, 'Price projections (BEIS)'!$G$6:$AO$32, 11, FALSE), BD16)</f>
        <v>3.3988465709177444</v>
      </c>
      <c r="BF16" s="52">
        <f>IFERROR(HLOOKUP(BF$6, 'Price projections (BEIS)'!$G$6:$AO$32, 11, FALSE), BE16)</f>
        <v>3.3988465709177444</v>
      </c>
      <c r="BG16" s="52">
        <f>IFERROR(HLOOKUP(BG$6, 'Price projections (BEIS)'!$G$6:$AO$32, 11, FALSE), BF16)</f>
        <v>3.3988465709177444</v>
      </c>
      <c r="BH16" s="52">
        <f>IFERROR(HLOOKUP(BH$6, 'Price projections (BEIS)'!$G$6:$AO$32, 11, FALSE), BG16)</f>
        <v>3.3988465709177444</v>
      </c>
      <c r="BI16" s="52">
        <f>IFERROR(HLOOKUP(BI$6, 'Price projections (BEIS)'!$G$6:$AO$32, 11, FALSE), BH16)</f>
        <v>3.3988465709177444</v>
      </c>
      <c r="BJ16" s="52">
        <f>IFERROR(HLOOKUP(BJ$6, 'Price projections (BEIS)'!$G$6:$AO$32, 11, FALSE), BI16)</f>
        <v>3.3988465709177444</v>
      </c>
      <c r="BK16" s="52">
        <f>IFERROR(HLOOKUP(BK$6, 'Price projections (BEIS)'!$G$6:$AO$32, 11, FALSE), BJ16)</f>
        <v>3.3988465709177444</v>
      </c>
      <c r="BL16" s="52">
        <f>IFERROR(HLOOKUP(BL$6, 'Price projections (BEIS)'!$G$6:$AO$32, 11, FALSE), BK16)</f>
        <v>3.3988465709177444</v>
      </c>
      <c r="BM16" s="52">
        <f>IFERROR(HLOOKUP(BM$6, 'Price projections (BEIS)'!$G$6:$AO$32, 11, FALSE), BL16)</f>
        <v>3.3988465709177444</v>
      </c>
      <c r="BN16" s="52">
        <f>IFERROR(HLOOKUP(BN$6, 'Price projections (BEIS)'!$G$6:$AO$32, 11, FALSE), BM16)</f>
        <v>3.3988465709177444</v>
      </c>
      <c r="BO16" s="52">
        <f>IFERROR(HLOOKUP(BO$6, 'Price projections (BEIS)'!$G$6:$AO$32, 11, FALSE), BN16)</f>
        <v>3.3988465709177444</v>
      </c>
      <c r="BP16" s="52">
        <f>IFERROR(HLOOKUP(BP$6, 'Price projections (BEIS)'!$G$6:$AO$32, 11, FALSE), BO16)</f>
        <v>3.3988465709177444</v>
      </c>
    </row>
    <row r="17" spans="3:68" x14ac:dyDescent="0.35">
      <c r="C17" s="14" t="s">
        <v>239</v>
      </c>
      <c r="D17" s="14" t="s">
        <v>188</v>
      </c>
      <c r="E17" s="14" t="s">
        <v>234</v>
      </c>
      <c r="F17" s="51" t="str">
        <f t="shared" si="28"/>
        <v>LowGas oilIndustrial</v>
      </c>
      <c r="G17" s="52">
        <f>IFERROR(HLOOKUP(G$6, 'Price projections (BEIS)'!$G$6:$AO$32, 12, FALSE),E17)</f>
        <v>3.4170413000000002</v>
      </c>
      <c r="H17" s="52">
        <f>IFERROR(HLOOKUP(H$6, 'Price projections (BEIS)'!$G$6:$AO$32, 12, FALSE),G17)</f>
        <v>3.5109957999999999</v>
      </c>
      <c r="I17" s="52">
        <f>IFERROR(HLOOKUP(I$6, 'Price projections (BEIS)'!$G$6:$AO$32, 12, FALSE),H17)</f>
        <v>3.5527601999999998</v>
      </c>
      <c r="J17" s="52">
        <f>IFERROR(HLOOKUP(J$6, 'Price projections (BEIS)'!$G$6:$AO$32, 12, FALSE),I17)</f>
        <v>3.5947059000000001</v>
      </c>
      <c r="K17" s="52">
        <f>IFERROR(HLOOKUP(K$6, 'Price projections (BEIS)'!$G$6:$AO$32, 12, FALSE),J17)</f>
        <v>3.6366000000000001</v>
      </c>
      <c r="L17" s="52">
        <f>IFERROR(HLOOKUP(L$6, 'Price projections (BEIS)'!$G$6:$AO$32, 12, FALSE),K17)</f>
        <v>3.6781419999999998</v>
      </c>
      <c r="M17" s="52">
        <f>IFERROR(HLOOKUP(M$6, 'Price projections (BEIS)'!$G$6:$AO$32, 12, FALSE),L17)</f>
        <v>3.7192907000000002</v>
      </c>
      <c r="N17" s="52">
        <f>IFERROR(HLOOKUP(N$6, 'Price projections (BEIS)'!$G$6:$AO$32, 12, FALSE),M17)</f>
        <v>3.8085762999999999</v>
      </c>
      <c r="O17" s="52">
        <f>IFERROR(HLOOKUP(O$6, 'Price projections (BEIS)'!$G$6:$AO$32, 12, FALSE),N17)</f>
        <v>3.8486481000000001</v>
      </c>
      <c r="P17" s="52">
        <f>IFERROR(HLOOKUP(P$6, 'Price projections (BEIS)'!$G$6:$AO$32, 12, FALSE),O17)</f>
        <v>3.8883380000000001</v>
      </c>
      <c r="Q17" s="52">
        <f>IFERROR(HLOOKUP(Q$6, 'Price projections (BEIS)'!$G$6:$AO$32, 12, FALSE),P17)</f>
        <v>3.9276149</v>
      </c>
      <c r="R17" s="52">
        <f>IFERROR(HLOOKUP(R$6, 'Price projections (BEIS)'!$G$6:$AO$32, 12, FALSE),Q17)</f>
        <v>3.966485</v>
      </c>
      <c r="S17" s="52">
        <f>IFERROR(HLOOKUP(S$6, 'Price projections (BEIS)'!$G$6:$AO$32, 12, FALSE),R17)</f>
        <v>4.0049628000000004</v>
      </c>
      <c r="T17" s="52">
        <f>IFERROR(HLOOKUP(T$6, 'Price projections (BEIS)'!$G$6:$AO$32, 12, FALSE),S17)</f>
        <v>4.0049628000000004</v>
      </c>
      <c r="U17" s="52">
        <f>IFERROR(HLOOKUP(U$6, 'Price projections (BEIS)'!$G$6:$AO$32, 12, FALSE),T17)</f>
        <v>4.0049628000000004</v>
      </c>
      <c r="V17" s="52">
        <f>IFERROR(HLOOKUP(V$6, 'Price projections (BEIS)'!$G$6:$AO$32, 12, FALSE),U17)</f>
        <v>4.0049628000000004</v>
      </c>
      <c r="W17" s="52">
        <f>IFERROR(HLOOKUP(W$6, 'Price projections (BEIS)'!$G$6:$AO$32, 12, FALSE),V17)</f>
        <v>4.0049628000000004</v>
      </c>
      <c r="X17" s="52">
        <f>IFERROR(HLOOKUP(X$6, 'Price projections (BEIS)'!$G$6:$AO$32, 12, FALSE),W17)</f>
        <v>4.0049628000000004</v>
      </c>
      <c r="Y17" s="52">
        <f>IFERROR(HLOOKUP(Y$6, 'Price projections (BEIS)'!$G$6:$AO$32, 12, FALSE),X17)</f>
        <v>4.0049628000000004</v>
      </c>
      <c r="Z17" s="52">
        <f>IFERROR(HLOOKUP(Z$6, 'Price projections (BEIS)'!$G$6:$AO$32, 12, FALSE),Y17)</f>
        <v>4.0049628000000004</v>
      </c>
      <c r="AA17" s="52">
        <f>IFERROR(HLOOKUP(AA$6, 'Price projections (BEIS)'!$G$6:$AO$32, 12, FALSE),Z17)</f>
        <v>4.0049628000000004</v>
      </c>
      <c r="AB17" s="52">
        <f>IFERROR(HLOOKUP(AB$6, 'Price projections (BEIS)'!$G$6:$AO$32, 12, FALSE),AA17)</f>
        <v>4.0049628000000004</v>
      </c>
      <c r="AC17" s="52">
        <f>IFERROR(HLOOKUP(AC$6, 'Price projections (BEIS)'!$G$6:$AO$32, 12, FALSE),AB17)</f>
        <v>4.0049628000000004</v>
      </c>
      <c r="AD17" s="52">
        <f>IFERROR(HLOOKUP(AD$6, 'Price projections (BEIS)'!$G$6:$AO$32, 12, FALSE),AC17)</f>
        <v>4.0049628000000004</v>
      </c>
      <c r="AE17" s="52">
        <f>IFERROR(HLOOKUP(AE$6, 'Price projections (BEIS)'!$G$6:$AO$32, 12, FALSE),AD17)</f>
        <v>4.0049628000000004</v>
      </c>
      <c r="AF17" s="52">
        <f>IFERROR(HLOOKUP(AF$6, 'Price projections (BEIS)'!$G$6:$AO$32, 12, FALSE),AE17)</f>
        <v>4.0049628000000004</v>
      </c>
      <c r="AG17" s="52">
        <f>IFERROR(HLOOKUP(AG$6, 'Price projections (BEIS)'!$G$6:$AO$32, 12, FALSE),AF17)</f>
        <v>4.0049628000000004</v>
      </c>
      <c r="AH17" s="52">
        <f>IFERROR(HLOOKUP(AH$6, 'Price projections (BEIS)'!$G$6:$AO$32, 12, FALSE),AG17)</f>
        <v>4.0049628000000004</v>
      </c>
      <c r="AI17" s="52">
        <f>IFERROR(HLOOKUP(AI$6, 'Price projections (BEIS)'!$G$6:$AO$32, 12, FALSE),AH17)</f>
        <v>4.0049628000000004</v>
      </c>
      <c r="AJ17" s="52">
        <f>IFERROR(HLOOKUP(AJ$6, 'Price projections (BEIS)'!$G$6:$AO$32, 12, FALSE),AI17)</f>
        <v>4.0049628000000004</v>
      </c>
      <c r="AK17" s="52">
        <f>IFERROR(HLOOKUP(AK$6, 'Price projections (BEIS)'!$G$6:$AO$32, 12, FALSE),AJ17)</f>
        <v>4.0049628000000004</v>
      </c>
      <c r="AL17" s="52">
        <f>IFERROR(HLOOKUP(AL$6, 'Price projections (BEIS)'!$G$6:$AO$32, 12, FALSE),AK17)</f>
        <v>4.0049628000000004</v>
      </c>
      <c r="AM17" s="52">
        <f>IFERROR(HLOOKUP(AM$6, 'Price projections (BEIS)'!$G$6:$AO$32, 12, FALSE),AL17)</f>
        <v>4.0049628000000004</v>
      </c>
      <c r="AN17" s="52">
        <f>IFERROR(HLOOKUP(AN$6, 'Price projections (BEIS)'!$G$6:$AO$32, 12, FALSE),AM17)</f>
        <v>4.0049628000000004</v>
      </c>
      <c r="AO17" s="52">
        <f>IFERROR(HLOOKUP(AO$6, 'Price projections (BEIS)'!$G$6:$AO$32, 12, FALSE),AN17)</f>
        <v>4.0049628000000004</v>
      </c>
      <c r="AP17" s="52">
        <f>IFERROR(HLOOKUP(AP$6, 'Price projections (BEIS)'!$G$6:$AO$32, 12, FALSE),AO17)</f>
        <v>4.0049628000000004</v>
      </c>
      <c r="AQ17" s="52">
        <f>IFERROR(HLOOKUP(AQ$6, 'Price projections (BEIS)'!$G$6:$AO$32, 12, FALSE),AP17)</f>
        <v>4.0049628000000004</v>
      </c>
      <c r="AR17" s="52">
        <f>IFERROR(HLOOKUP(AR$6, 'Price projections (BEIS)'!$G$6:$AO$32, 12, FALSE),AQ17)</f>
        <v>4.0049628000000004</v>
      </c>
      <c r="AS17" s="52">
        <f>IFERROR(HLOOKUP(AS$6, 'Price projections (BEIS)'!$G$6:$AO$32, 12, FALSE),AR17)</f>
        <v>4.0049628000000004</v>
      </c>
      <c r="AT17" s="52">
        <f>IFERROR(HLOOKUP(AT$6, 'Price projections (BEIS)'!$G$6:$AO$32, 12, FALSE),AS17)</f>
        <v>4.0049628000000004</v>
      </c>
      <c r="AU17" s="52">
        <f>IFERROR(HLOOKUP(AU$6, 'Price projections (BEIS)'!$G$6:$AO$32, 12, FALSE),AT17)</f>
        <v>4.0049628000000004</v>
      </c>
      <c r="AV17" s="52">
        <f>IFERROR(HLOOKUP(AV$6, 'Price projections (BEIS)'!$G$6:$AO$32, 12, FALSE),AU17)</f>
        <v>4.0049628000000004</v>
      </c>
      <c r="AW17" s="52">
        <f>IFERROR(HLOOKUP(AW$6, 'Price projections (BEIS)'!$G$6:$AO$32, 12, FALSE),AV17)</f>
        <v>4.0049628000000004</v>
      </c>
      <c r="AX17" s="52">
        <f>IFERROR(HLOOKUP(AX$6, 'Price projections (BEIS)'!$G$6:$AO$32, 12, FALSE),AW17)</f>
        <v>4.0049628000000004</v>
      </c>
      <c r="AY17" s="52">
        <f>IFERROR(HLOOKUP(AY$6, 'Price projections (BEIS)'!$G$6:$AO$32, 12, FALSE),AX17)</f>
        <v>4.0049628000000004</v>
      </c>
      <c r="AZ17" s="52">
        <f>IFERROR(HLOOKUP(AZ$6, 'Price projections (BEIS)'!$G$6:$AO$32, 12, FALSE),AY17)</f>
        <v>4.0049628000000004</v>
      </c>
      <c r="BA17" s="52">
        <f>IFERROR(HLOOKUP(BA$6, 'Price projections (BEIS)'!$G$6:$AO$32, 12, FALSE),AZ17)</f>
        <v>4.0049628000000004</v>
      </c>
      <c r="BB17" s="52">
        <f>IFERROR(HLOOKUP(BB$6, 'Price projections (BEIS)'!$G$6:$AO$32, 12, FALSE),BA17)</f>
        <v>4.0049628000000004</v>
      </c>
      <c r="BC17" s="52">
        <f>IFERROR(HLOOKUP(BC$6, 'Price projections (BEIS)'!$G$6:$AO$32, 12, FALSE),BB17)</f>
        <v>4.0049628000000004</v>
      </c>
      <c r="BD17" s="52">
        <f>IFERROR(HLOOKUP(BD$6, 'Price projections (BEIS)'!$G$6:$AO$32, 12, FALSE),BC17)</f>
        <v>4.0049628000000004</v>
      </c>
      <c r="BE17" s="52">
        <f>IFERROR(HLOOKUP(BE$6, 'Price projections (BEIS)'!$G$6:$AO$32, 12, FALSE),BD17)</f>
        <v>4.0049628000000004</v>
      </c>
      <c r="BF17" s="52">
        <f>IFERROR(HLOOKUP(BF$6, 'Price projections (BEIS)'!$G$6:$AO$32, 12, FALSE),BE17)</f>
        <v>4.0049628000000004</v>
      </c>
      <c r="BG17" s="52">
        <f>IFERROR(HLOOKUP(BG$6, 'Price projections (BEIS)'!$G$6:$AO$32, 12, FALSE),BF17)</f>
        <v>4.0049628000000004</v>
      </c>
      <c r="BH17" s="52">
        <f>IFERROR(HLOOKUP(BH$6, 'Price projections (BEIS)'!$G$6:$AO$32, 12, FALSE),BG17)</f>
        <v>4.0049628000000004</v>
      </c>
      <c r="BI17" s="52">
        <f>IFERROR(HLOOKUP(BI$6, 'Price projections (BEIS)'!$G$6:$AO$32, 12, FALSE),BH17)</f>
        <v>4.0049628000000004</v>
      </c>
      <c r="BJ17" s="52">
        <f>IFERROR(HLOOKUP(BJ$6, 'Price projections (BEIS)'!$G$6:$AO$32, 12, FALSE),BI17)</f>
        <v>4.0049628000000004</v>
      </c>
      <c r="BK17" s="52">
        <f>IFERROR(HLOOKUP(BK$6, 'Price projections (BEIS)'!$G$6:$AO$32, 12, FALSE),BJ17)</f>
        <v>4.0049628000000004</v>
      </c>
      <c r="BL17" s="52">
        <f>IFERROR(HLOOKUP(BL$6, 'Price projections (BEIS)'!$G$6:$AO$32, 12, FALSE),BK17)</f>
        <v>4.0049628000000004</v>
      </c>
      <c r="BM17" s="52">
        <f>IFERROR(HLOOKUP(BM$6, 'Price projections (BEIS)'!$G$6:$AO$32, 12, FALSE),BL17)</f>
        <v>4.0049628000000004</v>
      </c>
      <c r="BN17" s="52">
        <f>IFERROR(HLOOKUP(BN$6, 'Price projections (BEIS)'!$G$6:$AO$32, 12, FALSE),BM17)</f>
        <v>4.0049628000000004</v>
      </c>
      <c r="BO17" s="52">
        <f>IFERROR(HLOOKUP(BO$6, 'Price projections (BEIS)'!$G$6:$AO$32, 12, FALSE),BN17)</f>
        <v>4.0049628000000004</v>
      </c>
      <c r="BP17" s="52">
        <f>IFERROR(HLOOKUP(BP$6, 'Price projections (BEIS)'!$G$6:$AO$32, 12, FALSE),BO17)</f>
        <v>4.0049628000000004</v>
      </c>
    </row>
    <row r="18" spans="3:68" x14ac:dyDescent="0.35">
      <c r="C18" s="14" t="s">
        <v>239</v>
      </c>
      <c r="D18" s="14" t="s">
        <v>211</v>
      </c>
      <c r="E18" s="14" t="s">
        <v>234</v>
      </c>
      <c r="F18" s="51" t="str">
        <f t="shared" si="28"/>
        <v>LowGas oilServices</v>
      </c>
      <c r="G18" s="52">
        <f>IFERROR(HLOOKUP(G$6, 'Price projections (BEIS)'!$G$6:$AO$32, 13, FALSE),E18)</f>
        <v>3.7087726999999999</v>
      </c>
      <c r="H18" s="52">
        <f>IFERROR(HLOOKUP(H$6, 'Price projections (BEIS)'!$G$6:$AO$32, 13, FALSE),G18)</f>
        <v>3.8027272000000001</v>
      </c>
      <c r="I18" s="52">
        <f>IFERROR(HLOOKUP(I$6, 'Price projections (BEIS)'!$G$6:$AO$32, 13, FALSE),H18)</f>
        <v>3.8444916</v>
      </c>
      <c r="J18" s="52">
        <f>IFERROR(HLOOKUP(J$6, 'Price projections (BEIS)'!$G$6:$AO$32, 13, FALSE),I18)</f>
        <v>3.8864374000000002</v>
      </c>
      <c r="K18" s="52">
        <f>IFERROR(HLOOKUP(K$6, 'Price projections (BEIS)'!$G$6:$AO$32, 13, FALSE),J18)</f>
        <v>3.928331</v>
      </c>
      <c r="L18" s="52">
        <f>IFERROR(HLOOKUP(L$6, 'Price projections (BEIS)'!$G$6:$AO$32, 13, FALSE),K18)</f>
        <v>3.9698739999999999</v>
      </c>
      <c r="M18" s="52">
        <f>IFERROR(HLOOKUP(M$6, 'Price projections (BEIS)'!$G$6:$AO$32, 13, FALSE),L18)</f>
        <v>4.0110220999999999</v>
      </c>
      <c r="N18" s="52">
        <f>IFERROR(HLOOKUP(N$6, 'Price projections (BEIS)'!$G$6:$AO$32, 13, FALSE),M18)</f>
        <v>4.1003078000000004</v>
      </c>
      <c r="O18" s="52">
        <f>IFERROR(HLOOKUP(O$6, 'Price projections (BEIS)'!$G$6:$AO$32, 13, FALSE),N18)</f>
        <v>4.1403794999999999</v>
      </c>
      <c r="P18" s="52">
        <f>IFERROR(HLOOKUP(P$6, 'Price projections (BEIS)'!$G$6:$AO$32, 13, FALSE),O18)</f>
        <v>4.1800693999999998</v>
      </c>
      <c r="Q18" s="52">
        <f>IFERROR(HLOOKUP(Q$6, 'Price projections (BEIS)'!$G$6:$AO$32, 13, FALSE),P18)</f>
        <v>4.2193462999999998</v>
      </c>
      <c r="R18" s="52">
        <f>IFERROR(HLOOKUP(R$6, 'Price projections (BEIS)'!$G$6:$AO$32, 13, FALSE),Q18)</f>
        <v>4.2582164000000002</v>
      </c>
      <c r="S18" s="52">
        <f>IFERROR(HLOOKUP(S$6, 'Price projections (BEIS)'!$G$6:$AO$32, 13, FALSE),R18)</f>
        <v>4.2966942000000001</v>
      </c>
      <c r="T18" s="52">
        <f>IFERROR(HLOOKUP(T$6, 'Price projections (BEIS)'!$G$6:$AO$32, 13, FALSE),S18)</f>
        <v>4.2966942000000001</v>
      </c>
      <c r="U18" s="52">
        <f>IFERROR(HLOOKUP(U$6, 'Price projections (BEIS)'!$G$6:$AO$32, 13, FALSE),T18)</f>
        <v>4.2966942000000001</v>
      </c>
      <c r="V18" s="52">
        <f>IFERROR(HLOOKUP(V$6, 'Price projections (BEIS)'!$G$6:$AO$32, 13, FALSE),U18)</f>
        <v>4.2966942000000001</v>
      </c>
      <c r="W18" s="52">
        <f>IFERROR(HLOOKUP(W$6, 'Price projections (BEIS)'!$G$6:$AO$32, 13, FALSE),V18)</f>
        <v>4.2966942000000001</v>
      </c>
      <c r="X18" s="52">
        <f>IFERROR(HLOOKUP(X$6, 'Price projections (BEIS)'!$G$6:$AO$32, 13, FALSE),W18)</f>
        <v>4.2966942000000001</v>
      </c>
      <c r="Y18" s="52">
        <f>IFERROR(HLOOKUP(Y$6, 'Price projections (BEIS)'!$G$6:$AO$32, 13, FALSE),X18)</f>
        <v>4.2966942000000001</v>
      </c>
      <c r="Z18" s="52">
        <f>IFERROR(HLOOKUP(Z$6, 'Price projections (BEIS)'!$G$6:$AO$32, 13, FALSE),Y18)</f>
        <v>4.2966942000000001</v>
      </c>
      <c r="AA18" s="52">
        <f>IFERROR(HLOOKUP(AA$6, 'Price projections (BEIS)'!$G$6:$AO$32, 13, FALSE),Z18)</f>
        <v>4.2966942000000001</v>
      </c>
      <c r="AB18" s="52">
        <f>IFERROR(HLOOKUP(AB$6, 'Price projections (BEIS)'!$G$6:$AO$32, 13, FALSE),AA18)</f>
        <v>4.2966942000000001</v>
      </c>
      <c r="AC18" s="52">
        <f>IFERROR(HLOOKUP(AC$6, 'Price projections (BEIS)'!$G$6:$AO$32, 13, FALSE),AB18)</f>
        <v>4.2966942000000001</v>
      </c>
      <c r="AD18" s="52">
        <f>IFERROR(HLOOKUP(AD$6, 'Price projections (BEIS)'!$G$6:$AO$32, 13, FALSE),AC18)</f>
        <v>4.2966942000000001</v>
      </c>
      <c r="AE18" s="52">
        <f>IFERROR(HLOOKUP(AE$6, 'Price projections (BEIS)'!$G$6:$AO$32, 13, FALSE),AD18)</f>
        <v>4.2966942000000001</v>
      </c>
      <c r="AF18" s="52">
        <f>IFERROR(HLOOKUP(AF$6, 'Price projections (BEIS)'!$G$6:$AO$32, 13, FALSE),AE18)</f>
        <v>4.2966942000000001</v>
      </c>
      <c r="AG18" s="52">
        <f>IFERROR(HLOOKUP(AG$6, 'Price projections (BEIS)'!$G$6:$AO$32, 13, FALSE),AF18)</f>
        <v>4.2966942000000001</v>
      </c>
      <c r="AH18" s="52">
        <f>IFERROR(HLOOKUP(AH$6, 'Price projections (BEIS)'!$G$6:$AO$32, 13, FALSE),AG18)</f>
        <v>4.2966942000000001</v>
      </c>
      <c r="AI18" s="52">
        <f>IFERROR(HLOOKUP(AI$6, 'Price projections (BEIS)'!$G$6:$AO$32, 13, FALSE),AH18)</f>
        <v>4.2966942000000001</v>
      </c>
      <c r="AJ18" s="52">
        <f>IFERROR(HLOOKUP(AJ$6, 'Price projections (BEIS)'!$G$6:$AO$32, 13, FALSE),AI18)</f>
        <v>4.2966942000000001</v>
      </c>
      <c r="AK18" s="52">
        <f>IFERROR(HLOOKUP(AK$6, 'Price projections (BEIS)'!$G$6:$AO$32, 13, FALSE),AJ18)</f>
        <v>4.2966942000000001</v>
      </c>
      <c r="AL18" s="52">
        <f>IFERROR(HLOOKUP(AL$6, 'Price projections (BEIS)'!$G$6:$AO$32, 13, FALSE),AK18)</f>
        <v>4.2966942000000001</v>
      </c>
      <c r="AM18" s="52">
        <f>IFERROR(HLOOKUP(AM$6, 'Price projections (BEIS)'!$G$6:$AO$32, 13, FALSE),AL18)</f>
        <v>4.2966942000000001</v>
      </c>
      <c r="AN18" s="52">
        <f>IFERROR(HLOOKUP(AN$6, 'Price projections (BEIS)'!$G$6:$AO$32, 13, FALSE),AM18)</f>
        <v>4.2966942000000001</v>
      </c>
      <c r="AO18" s="52">
        <f>IFERROR(HLOOKUP(AO$6, 'Price projections (BEIS)'!$G$6:$AO$32, 13, FALSE),AN18)</f>
        <v>4.2966942000000001</v>
      </c>
      <c r="AP18" s="52">
        <f>IFERROR(HLOOKUP(AP$6, 'Price projections (BEIS)'!$G$6:$AO$32, 13, FALSE),AO18)</f>
        <v>4.2966942000000001</v>
      </c>
      <c r="AQ18" s="52">
        <f>IFERROR(HLOOKUP(AQ$6, 'Price projections (BEIS)'!$G$6:$AO$32, 13, FALSE),AP18)</f>
        <v>4.2966942000000001</v>
      </c>
      <c r="AR18" s="52">
        <f>IFERROR(HLOOKUP(AR$6, 'Price projections (BEIS)'!$G$6:$AO$32, 13, FALSE),AQ18)</f>
        <v>4.2966942000000001</v>
      </c>
      <c r="AS18" s="52">
        <f>IFERROR(HLOOKUP(AS$6, 'Price projections (BEIS)'!$G$6:$AO$32, 13, FALSE),AR18)</f>
        <v>4.2966942000000001</v>
      </c>
      <c r="AT18" s="52">
        <f>IFERROR(HLOOKUP(AT$6, 'Price projections (BEIS)'!$G$6:$AO$32, 13, FALSE),AS18)</f>
        <v>4.2966942000000001</v>
      </c>
      <c r="AU18" s="52">
        <f>IFERROR(HLOOKUP(AU$6, 'Price projections (BEIS)'!$G$6:$AO$32, 13, FALSE),AT18)</f>
        <v>4.2966942000000001</v>
      </c>
      <c r="AV18" s="52">
        <f>IFERROR(HLOOKUP(AV$6, 'Price projections (BEIS)'!$G$6:$AO$32, 13, FALSE),AU18)</f>
        <v>4.2966942000000001</v>
      </c>
      <c r="AW18" s="52">
        <f>IFERROR(HLOOKUP(AW$6, 'Price projections (BEIS)'!$G$6:$AO$32, 13, FALSE),AV18)</f>
        <v>4.2966942000000001</v>
      </c>
      <c r="AX18" s="52">
        <f>IFERROR(HLOOKUP(AX$6, 'Price projections (BEIS)'!$G$6:$AO$32, 13, FALSE),AW18)</f>
        <v>4.2966942000000001</v>
      </c>
      <c r="AY18" s="52">
        <f>IFERROR(HLOOKUP(AY$6, 'Price projections (BEIS)'!$G$6:$AO$32, 13, FALSE),AX18)</f>
        <v>4.2966942000000001</v>
      </c>
      <c r="AZ18" s="52">
        <f>IFERROR(HLOOKUP(AZ$6, 'Price projections (BEIS)'!$G$6:$AO$32, 13, FALSE),AY18)</f>
        <v>4.2966942000000001</v>
      </c>
      <c r="BA18" s="52">
        <f>IFERROR(HLOOKUP(BA$6, 'Price projections (BEIS)'!$G$6:$AO$32, 13, FALSE),AZ18)</f>
        <v>4.2966942000000001</v>
      </c>
      <c r="BB18" s="52">
        <f>IFERROR(HLOOKUP(BB$6, 'Price projections (BEIS)'!$G$6:$AO$32, 13, FALSE),BA18)</f>
        <v>4.2966942000000001</v>
      </c>
      <c r="BC18" s="52">
        <f>IFERROR(HLOOKUP(BC$6, 'Price projections (BEIS)'!$G$6:$AO$32, 13, FALSE),BB18)</f>
        <v>4.2966942000000001</v>
      </c>
      <c r="BD18" s="52">
        <f>IFERROR(HLOOKUP(BD$6, 'Price projections (BEIS)'!$G$6:$AO$32, 13, FALSE),BC18)</f>
        <v>4.2966942000000001</v>
      </c>
      <c r="BE18" s="52">
        <f>IFERROR(HLOOKUP(BE$6, 'Price projections (BEIS)'!$G$6:$AO$32, 13, FALSE),BD18)</f>
        <v>4.2966942000000001</v>
      </c>
      <c r="BF18" s="52">
        <f>IFERROR(HLOOKUP(BF$6, 'Price projections (BEIS)'!$G$6:$AO$32, 13, FALSE),BE18)</f>
        <v>4.2966942000000001</v>
      </c>
      <c r="BG18" s="52">
        <f>IFERROR(HLOOKUP(BG$6, 'Price projections (BEIS)'!$G$6:$AO$32, 13, FALSE),BF18)</f>
        <v>4.2966942000000001</v>
      </c>
      <c r="BH18" s="52">
        <f>IFERROR(HLOOKUP(BH$6, 'Price projections (BEIS)'!$G$6:$AO$32, 13, FALSE),BG18)</f>
        <v>4.2966942000000001</v>
      </c>
      <c r="BI18" s="52">
        <f>IFERROR(HLOOKUP(BI$6, 'Price projections (BEIS)'!$G$6:$AO$32, 13, FALSE),BH18)</f>
        <v>4.2966942000000001</v>
      </c>
      <c r="BJ18" s="52">
        <f>IFERROR(HLOOKUP(BJ$6, 'Price projections (BEIS)'!$G$6:$AO$32, 13, FALSE),BI18)</f>
        <v>4.2966942000000001</v>
      </c>
      <c r="BK18" s="52">
        <f>IFERROR(HLOOKUP(BK$6, 'Price projections (BEIS)'!$G$6:$AO$32, 13, FALSE),BJ18)</f>
        <v>4.2966942000000001</v>
      </c>
      <c r="BL18" s="52">
        <f>IFERROR(HLOOKUP(BL$6, 'Price projections (BEIS)'!$G$6:$AO$32, 13, FALSE),BK18)</f>
        <v>4.2966942000000001</v>
      </c>
      <c r="BM18" s="52">
        <f>IFERROR(HLOOKUP(BM$6, 'Price projections (BEIS)'!$G$6:$AO$32, 13, FALSE),BL18)</f>
        <v>4.2966942000000001</v>
      </c>
      <c r="BN18" s="52">
        <f>IFERROR(HLOOKUP(BN$6, 'Price projections (BEIS)'!$G$6:$AO$32, 13, FALSE),BM18)</f>
        <v>4.2966942000000001</v>
      </c>
      <c r="BO18" s="52">
        <f>IFERROR(HLOOKUP(BO$6, 'Price projections (BEIS)'!$G$6:$AO$32, 13, FALSE),BN18)</f>
        <v>4.2966942000000001</v>
      </c>
      <c r="BP18" s="52">
        <f>IFERROR(HLOOKUP(BP$6, 'Price projections (BEIS)'!$G$6:$AO$32, 13, FALSE),BO18)</f>
        <v>4.2966942000000001</v>
      </c>
    </row>
    <row r="19" spans="3:68" s="2" customFormat="1" ht="14.25" x14ac:dyDescent="0.4"/>
    <row r="20" spans="3:68" x14ac:dyDescent="0.35">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row>
    <row r="21" spans="3:68" x14ac:dyDescent="0.35">
      <c r="C21" s="50" t="s">
        <v>203</v>
      </c>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row>
    <row r="22" spans="3:68" x14ac:dyDescent="0.35">
      <c r="C22" s="13" t="s">
        <v>233</v>
      </c>
      <c r="D22" s="14" t="s">
        <v>188</v>
      </c>
      <c r="E22" s="14" t="s">
        <v>234</v>
      </c>
      <c r="F22" s="51" t="str">
        <f t="shared" ref="F22:F32" si="29">CONCATENATE($C$21, C22, D22)</f>
        <v>HighElectricityIndustrial</v>
      </c>
      <c r="G22" s="52">
        <f>IFERROR(HLOOKUP(G$6, 'Price projections (BEIS)'!$G$6:$AO$32, 17, FALSE),E22)</f>
        <v>13.543787</v>
      </c>
      <c r="H22" s="52">
        <f>IFERROR(HLOOKUP(H$6, 'Price projections (BEIS)'!$G$6:$AO$32, 17, FALSE),G22)</f>
        <v>13.4236126</v>
      </c>
      <c r="I22" s="52">
        <f>IFERROR(HLOOKUP(I$6, 'Price projections (BEIS)'!$G$6:$AO$32, 17, FALSE),H22)</f>
        <v>13.3463783</v>
      </c>
      <c r="J22" s="52">
        <f>IFERROR(HLOOKUP(J$6, 'Price projections (BEIS)'!$G$6:$AO$32, 17, FALSE),I22)</f>
        <v>13.4957659</v>
      </c>
      <c r="K22" s="52">
        <f>IFERROR(HLOOKUP(K$6, 'Price projections (BEIS)'!$G$6:$AO$32, 17, FALSE),J22)</f>
        <v>13.07859</v>
      </c>
      <c r="L22" s="52">
        <f>IFERROR(HLOOKUP(L$6, 'Price projections (BEIS)'!$G$6:$AO$32, 17, FALSE),K22)</f>
        <v>12.788600000000001</v>
      </c>
      <c r="M22" s="52">
        <f>IFERROR(HLOOKUP(M$6, 'Price projections (BEIS)'!$G$6:$AO$32, 17, FALSE),L22)</f>
        <v>12.8464916</v>
      </c>
      <c r="N22" s="52">
        <f>IFERROR(HLOOKUP(N$6, 'Price projections (BEIS)'!$G$6:$AO$32, 17, FALSE),M22)</f>
        <v>12.742280900000001</v>
      </c>
      <c r="O22" s="52">
        <f>IFERROR(HLOOKUP(O$6, 'Price projections (BEIS)'!$G$6:$AO$32, 17, FALSE),N22)</f>
        <v>12.743744100000001</v>
      </c>
      <c r="P22" s="52">
        <f>IFERROR(HLOOKUP(P$6, 'Price projections (BEIS)'!$G$6:$AO$32, 17, FALSE),O22)</f>
        <v>12.7487526</v>
      </c>
      <c r="Q22" s="52">
        <f>IFERROR(HLOOKUP(Q$6, 'Price projections (BEIS)'!$G$6:$AO$32, 17, FALSE),P22)</f>
        <v>12.7368866</v>
      </c>
      <c r="R22" s="52">
        <f>IFERROR(HLOOKUP(R$6, 'Price projections (BEIS)'!$G$6:$AO$32, 17, FALSE),Q22)</f>
        <v>12.7400538</v>
      </c>
      <c r="S22" s="52">
        <f>IFERROR(HLOOKUP(S$6, 'Price projections (BEIS)'!$G$6:$AO$32, 17, FALSE),R22)</f>
        <v>12.7401125</v>
      </c>
      <c r="T22" s="52">
        <f>IFERROR(HLOOKUP(T$6, 'Price projections (BEIS)'!$G$6:$AO$32, 17, FALSE),S22)</f>
        <v>12.7401125</v>
      </c>
      <c r="U22" s="52">
        <f>IFERROR(HLOOKUP(U$6, 'Price projections (BEIS)'!$G$6:$AO$32, 17, FALSE),T22)</f>
        <v>12.7401125</v>
      </c>
      <c r="V22" s="52">
        <f>IFERROR(HLOOKUP(V$6, 'Price projections (BEIS)'!$G$6:$AO$32, 17, FALSE),U22)</f>
        <v>12.7401125</v>
      </c>
      <c r="W22" s="52">
        <f>IFERROR(HLOOKUP(W$6, 'Price projections (BEIS)'!$G$6:$AO$32, 17, FALSE),V22)</f>
        <v>12.7401125</v>
      </c>
      <c r="X22" s="52">
        <f>IFERROR(HLOOKUP(X$6, 'Price projections (BEIS)'!$G$6:$AO$32, 17, FALSE),W22)</f>
        <v>12.7401125</v>
      </c>
      <c r="Y22" s="52">
        <f>IFERROR(HLOOKUP(Y$6, 'Price projections (BEIS)'!$G$6:$AO$32, 17, FALSE),X22)</f>
        <v>12.7401125</v>
      </c>
      <c r="Z22" s="52">
        <f>IFERROR(HLOOKUP(Z$6, 'Price projections (BEIS)'!$G$6:$AO$32, 17, FALSE),Y22)</f>
        <v>12.7401125</v>
      </c>
      <c r="AA22" s="52">
        <f>IFERROR(HLOOKUP(AA$6, 'Price projections (BEIS)'!$G$6:$AO$32, 17, FALSE),Z22)</f>
        <v>12.7401125</v>
      </c>
      <c r="AB22" s="52">
        <f>IFERROR(HLOOKUP(AB$6, 'Price projections (BEIS)'!$G$6:$AO$32, 17, FALSE),AA22)</f>
        <v>12.7401125</v>
      </c>
      <c r="AC22" s="52">
        <f>IFERROR(HLOOKUP(AC$6, 'Price projections (BEIS)'!$G$6:$AO$32, 17, FALSE),AB22)</f>
        <v>12.7401125</v>
      </c>
      <c r="AD22" s="52">
        <f>IFERROR(HLOOKUP(AD$6, 'Price projections (BEIS)'!$G$6:$AO$32, 17, FALSE),AC22)</f>
        <v>12.7401125</v>
      </c>
      <c r="AE22" s="52">
        <f>IFERROR(HLOOKUP(AE$6, 'Price projections (BEIS)'!$G$6:$AO$32, 17, FALSE),AD22)</f>
        <v>12.7401125</v>
      </c>
      <c r="AF22" s="52">
        <f>IFERROR(HLOOKUP(AF$6, 'Price projections (BEIS)'!$G$6:$AO$32, 17, FALSE),AE22)</f>
        <v>12.7401125</v>
      </c>
      <c r="AG22" s="52">
        <f>IFERROR(HLOOKUP(AG$6, 'Price projections (BEIS)'!$G$6:$AO$32, 17, FALSE),AF22)</f>
        <v>12.7401125</v>
      </c>
      <c r="AH22" s="52">
        <f>IFERROR(HLOOKUP(AH$6, 'Price projections (BEIS)'!$G$6:$AO$32, 17, FALSE),AG22)</f>
        <v>12.7401125</v>
      </c>
      <c r="AI22" s="52">
        <f>IFERROR(HLOOKUP(AI$6, 'Price projections (BEIS)'!$G$6:$AO$32, 17, FALSE),AH22)</f>
        <v>12.7401125</v>
      </c>
      <c r="AJ22" s="52">
        <f>IFERROR(HLOOKUP(AJ$6, 'Price projections (BEIS)'!$G$6:$AO$32, 17, FALSE),AI22)</f>
        <v>12.7401125</v>
      </c>
      <c r="AK22" s="52">
        <f>IFERROR(HLOOKUP(AK$6, 'Price projections (BEIS)'!$G$6:$AO$32, 17, FALSE),AJ22)</f>
        <v>12.7401125</v>
      </c>
      <c r="AL22" s="52">
        <f>IFERROR(HLOOKUP(AL$6, 'Price projections (BEIS)'!$G$6:$AO$32, 17, FALSE),AK22)</f>
        <v>12.7401125</v>
      </c>
      <c r="AM22" s="52">
        <f>IFERROR(HLOOKUP(AM$6, 'Price projections (BEIS)'!$G$6:$AO$32, 17, FALSE),AL22)</f>
        <v>12.7401125</v>
      </c>
      <c r="AN22" s="52">
        <f>IFERROR(HLOOKUP(AN$6, 'Price projections (BEIS)'!$G$6:$AO$32, 17, FALSE),AM22)</f>
        <v>12.7401125</v>
      </c>
      <c r="AO22" s="52">
        <f>IFERROR(HLOOKUP(AO$6, 'Price projections (BEIS)'!$G$6:$AO$32, 17, FALSE),AN22)</f>
        <v>12.7401125</v>
      </c>
      <c r="AP22" s="52">
        <f>IFERROR(HLOOKUP(AP$6, 'Price projections (BEIS)'!$G$6:$AO$32, 17, FALSE),AO22)</f>
        <v>12.7401125</v>
      </c>
      <c r="AQ22" s="52">
        <f>IFERROR(HLOOKUP(AQ$6, 'Price projections (BEIS)'!$G$6:$AO$32, 17, FALSE),AP22)</f>
        <v>12.7401125</v>
      </c>
      <c r="AR22" s="52">
        <f>IFERROR(HLOOKUP(AR$6, 'Price projections (BEIS)'!$G$6:$AO$32, 17, FALSE),AQ22)</f>
        <v>12.7401125</v>
      </c>
      <c r="AS22" s="52">
        <f>IFERROR(HLOOKUP(AS$6, 'Price projections (BEIS)'!$G$6:$AO$32, 17, FALSE),AR22)</f>
        <v>12.7401125</v>
      </c>
      <c r="AT22" s="52">
        <f>IFERROR(HLOOKUP(AT$6, 'Price projections (BEIS)'!$G$6:$AO$32, 17, FALSE),AS22)</f>
        <v>12.7401125</v>
      </c>
      <c r="AU22" s="52">
        <f>IFERROR(HLOOKUP(AU$6, 'Price projections (BEIS)'!$G$6:$AO$32, 17, FALSE),AT22)</f>
        <v>12.7401125</v>
      </c>
      <c r="AV22" s="52">
        <f>IFERROR(HLOOKUP(AV$6, 'Price projections (BEIS)'!$G$6:$AO$32, 17, FALSE),AU22)</f>
        <v>12.7401125</v>
      </c>
      <c r="AW22" s="52">
        <f>IFERROR(HLOOKUP(AW$6, 'Price projections (BEIS)'!$G$6:$AO$32, 17, FALSE),AV22)</f>
        <v>12.7401125</v>
      </c>
      <c r="AX22" s="52">
        <f>IFERROR(HLOOKUP(AX$6, 'Price projections (BEIS)'!$G$6:$AO$32, 17, FALSE),AW22)</f>
        <v>12.7401125</v>
      </c>
      <c r="AY22" s="52">
        <f>IFERROR(HLOOKUP(AY$6, 'Price projections (BEIS)'!$G$6:$AO$32, 17, FALSE),AX22)</f>
        <v>12.7401125</v>
      </c>
      <c r="AZ22" s="52">
        <f>IFERROR(HLOOKUP(AZ$6, 'Price projections (BEIS)'!$G$6:$AO$32, 17, FALSE),AY22)</f>
        <v>12.7401125</v>
      </c>
      <c r="BA22" s="52">
        <f>IFERROR(HLOOKUP(BA$6, 'Price projections (BEIS)'!$G$6:$AO$32, 17, FALSE),AZ22)</f>
        <v>12.7401125</v>
      </c>
      <c r="BB22" s="52">
        <f>IFERROR(HLOOKUP(BB$6, 'Price projections (BEIS)'!$G$6:$AO$32, 17, FALSE),BA22)</f>
        <v>12.7401125</v>
      </c>
      <c r="BC22" s="52">
        <f>IFERROR(HLOOKUP(BC$6, 'Price projections (BEIS)'!$G$6:$AO$32, 17, FALSE),BB22)</f>
        <v>12.7401125</v>
      </c>
      <c r="BD22" s="52">
        <f>IFERROR(HLOOKUP(BD$6, 'Price projections (BEIS)'!$G$6:$AO$32, 17, FALSE),BC22)</f>
        <v>12.7401125</v>
      </c>
      <c r="BE22" s="52">
        <f>IFERROR(HLOOKUP(BE$6, 'Price projections (BEIS)'!$G$6:$AO$32, 17, FALSE),BD22)</f>
        <v>12.7401125</v>
      </c>
      <c r="BF22" s="52">
        <f>IFERROR(HLOOKUP(BF$6, 'Price projections (BEIS)'!$G$6:$AO$32, 17, FALSE),BE22)</f>
        <v>12.7401125</v>
      </c>
      <c r="BG22" s="52">
        <f>IFERROR(HLOOKUP(BG$6, 'Price projections (BEIS)'!$G$6:$AO$32, 17, FALSE),BF22)</f>
        <v>12.7401125</v>
      </c>
      <c r="BH22" s="52">
        <f>IFERROR(HLOOKUP(BH$6, 'Price projections (BEIS)'!$G$6:$AO$32, 17, FALSE),BG22)</f>
        <v>12.7401125</v>
      </c>
      <c r="BI22" s="52">
        <f>IFERROR(HLOOKUP(BI$6, 'Price projections (BEIS)'!$G$6:$AO$32, 17, FALSE),BH22)</f>
        <v>12.7401125</v>
      </c>
      <c r="BJ22" s="52">
        <f>IFERROR(HLOOKUP(BJ$6, 'Price projections (BEIS)'!$G$6:$AO$32, 17, FALSE),BI22)</f>
        <v>12.7401125</v>
      </c>
      <c r="BK22" s="52">
        <f>IFERROR(HLOOKUP(BK$6, 'Price projections (BEIS)'!$G$6:$AO$32, 17, FALSE),BJ22)</f>
        <v>12.7401125</v>
      </c>
      <c r="BL22" s="52">
        <f>IFERROR(HLOOKUP(BL$6, 'Price projections (BEIS)'!$G$6:$AO$32, 17, FALSE),BK22)</f>
        <v>12.7401125</v>
      </c>
      <c r="BM22" s="52">
        <f>IFERROR(HLOOKUP(BM$6, 'Price projections (BEIS)'!$G$6:$AO$32, 17, FALSE),BL22)</f>
        <v>12.7401125</v>
      </c>
      <c r="BN22" s="52">
        <f>IFERROR(HLOOKUP(BN$6, 'Price projections (BEIS)'!$G$6:$AO$32, 17, FALSE),BM22)</f>
        <v>12.7401125</v>
      </c>
      <c r="BO22" s="52">
        <f>IFERROR(HLOOKUP(BO$6, 'Price projections (BEIS)'!$G$6:$AO$32, 17, FALSE),BN22)</f>
        <v>12.7401125</v>
      </c>
      <c r="BP22" s="52">
        <f>IFERROR(HLOOKUP(BP$6, 'Price projections (BEIS)'!$G$6:$AO$32, 17, FALSE),BO22)</f>
        <v>12.7401125</v>
      </c>
    </row>
    <row r="23" spans="3:68" x14ac:dyDescent="0.35">
      <c r="C23" s="13" t="s">
        <v>233</v>
      </c>
      <c r="D23" s="14" t="s">
        <v>207</v>
      </c>
      <c r="E23" s="14" t="s">
        <v>234</v>
      </c>
      <c r="F23" s="51" t="str">
        <f t="shared" si="29"/>
        <v>HighElectricityResidential</v>
      </c>
      <c r="G23" s="52">
        <f>IFERROR(HLOOKUP(G$6, 'Price projections (BEIS)'!$G$6:$AO$32, 18, FALSE),E23)</f>
        <v>20.928264200000001</v>
      </c>
      <c r="H23" s="52">
        <f>IFERROR(HLOOKUP(H$6, 'Price projections (BEIS)'!$G$6:$AO$32, 18, FALSE),G23)</f>
        <v>20.7776706</v>
      </c>
      <c r="I23" s="52">
        <f>IFERROR(HLOOKUP(I$6, 'Price projections (BEIS)'!$G$6:$AO$32, 18, FALSE),H23)</f>
        <v>20.777321300000001</v>
      </c>
      <c r="J23" s="52">
        <f>IFERROR(HLOOKUP(J$6, 'Price projections (BEIS)'!$G$6:$AO$32, 18, FALSE),I23)</f>
        <v>20.701361899999998</v>
      </c>
      <c r="K23" s="52">
        <f>IFERROR(HLOOKUP(K$6, 'Price projections (BEIS)'!$G$6:$AO$32, 18, FALSE),J23)</f>
        <v>20.450810000000001</v>
      </c>
      <c r="L23" s="52">
        <f>IFERROR(HLOOKUP(L$6, 'Price projections (BEIS)'!$G$6:$AO$32, 18, FALSE),K23)</f>
        <v>19.85012</v>
      </c>
      <c r="M23" s="52">
        <f>IFERROR(HLOOKUP(M$6, 'Price projections (BEIS)'!$G$6:$AO$32, 18, FALSE),L23)</f>
        <v>19.389286800000001</v>
      </c>
      <c r="N23" s="52">
        <f>IFERROR(HLOOKUP(N$6, 'Price projections (BEIS)'!$G$6:$AO$32, 18, FALSE),M23)</f>
        <v>19.597539699999999</v>
      </c>
      <c r="O23" s="52">
        <f>IFERROR(HLOOKUP(O$6, 'Price projections (BEIS)'!$G$6:$AO$32, 18, FALSE),N23)</f>
        <v>19.492416800000001</v>
      </c>
      <c r="P23" s="52">
        <f>IFERROR(HLOOKUP(P$6, 'Price projections (BEIS)'!$G$6:$AO$32, 18, FALSE),O23)</f>
        <v>19.179041300000002</v>
      </c>
      <c r="Q23" s="52">
        <f>IFERROR(HLOOKUP(Q$6, 'Price projections (BEIS)'!$G$6:$AO$32, 18, FALSE),P23)</f>
        <v>18.669122699999999</v>
      </c>
      <c r="R23" s="52">
        <f>IFERROR(HLOOKUP(R$6, 'Price projections (BEIS)'!$G$6:$AO$32, 18, FALSE),Q23)</f>
        <v>18.203415</v>
      </c>
      <c r="S23" s="52">
        <f>IFERROR(HLOOKUP(S$6, 'Price projections (BEIS)'!$G$6:$AO$32, 18, FALSE),R23)</f>
        <v>17.8155152</v>
      </c>
      <c r="T23" s="52">
        <f>IFERROR(HLOOKUP(T$6, 'Price projections (BEIS)'!$G$6:$AO$32, 18, FALSE),S23)</f>
        <v>17.8155152</v>
      </c>
      <c r="U23" s="52">
        <f>IFERROR(HLOOKUP(U$6, 'Price projections (BEIS)'!$G$6:$AO$32, 18, FALSE),T23)</f>
        <v>17.8155152</v>
      </c>
      <c r="V23" s="52">
        <f>IFERROR(HLOOKUP(V$6, 'Price projections (BEIS)'!$G$6:$AO$32, 18, FALSE),U23)</f>
        <v>17.8155152</v>
      </c>
      <c r="W23" s="52">
        <f>IFERROR(HLOOKUP(W$6, 'Price projections (BEIS)'!$G$6:$AO$32, 18, FALSE),V23)</f>
        <v>17.8155152</v>
      </c>
      <c r="X23" s="52">
        <f>IFERROR(HLOOKUP(X$6, 'Price projections (BEIS)'!$G$6:$AO$32, 18, FALSE),W23)</f>
        <v>17.8155152</v>
      </c>
      <c r="Y23" s="52">
        <f>IFERROR(HLOOKUP(Y$6, 'Price projections (BEIS)'!$G$6:$AO$32, 18, FALSE),X23)</f>
        <v>17.8155152</v>
      </c>
      <c r="Z23" s="52">
        <f>IFERROR(HLOOKUP(Z$6, 'Price projections (BEIS)'!$G$6:$AO$32, 18, FALSE),Y23)</f>
        <v>17.8155152</v>
      </c>
      <c r="AA23" s="52">
        <f>IFERROR(HLOOKUP(AA$6, 'Price projections (BEIS)'!$G$6:$AO$32, 18, FALSE),Z23)</f>
        <v>17.8155152</v>
      </c>
      <c r="AB23" s="52">
        <f>IFERROR(HLOOKUP(AB$6, 'Price projections (BEIS)'!$G$6:$AO$32, 18, FALSE),AA23)</f>
        <v>17.8155152</v>
      </c>
      <c r="AC23" s="52">
        <f>IFERROR(HLOOKUP(AC$6, 'Price projections (BEIS)'!$G$6:$AO$32, 18, FALSE),AB23)</f>
        <v>17.8155152</v>
      </c>
      <c r="AD23" s="52">
        <f>IFERROR(HLOOKUP(AD$6, 'Price projections (BEIS)'!$G$6:$AO$32, 18, FALSE),AC23)</f>
        <v>17.8155152</v>
      </c>
      <c r="AE23" s="52">
        <f>IFERROR(HLOOKUP(AE$6, 'Price projections (BEIS)'!$G$6:$AO$32, 18, FALSE),AD23)</f>
        <v>17.8155152</v>
      </c>
      <c r="AF23" s="52">
        <f>IFERROR(HLOOKUP(AF$6, 'Price projections (BEIS)'!$G$6:$AO$32, 18, FALSE),AE23)</f>
        <v>17.8155152</v>
      </c>
      <c r="AG23" s="52">
        <f>IFERROR(HLOOKUP(AG$6, 'Price projections (BEIS)'!$G$6:$AO$32, 18, FALSE),AF23)</f>
        <v>17.8155152</v>
      </c>
      <c r="AH23" s="52">
        <f>IFERROR(HLOOKUP(AH$6, 'Price projections (BEIS)'!$G$6:$AO$32, 18, FALSE),AG23)</f>
        <v>17.8155152</v>
      </c>
      <c r="AI23" s="52">
        <f>IFERROR(HLOOKUP(AI$6, 'Price projections (BEIS)'!$G$6:$AO$32, 18, FALSE),AH23)</f>
        <v>17.8155152</v>
      </c>
      <c r="AJ23" s="52">
        <f>IFERROR(HLOOKUP(AJ$6, 'Price projections (BEIS)'!$G$6:$AO$32, 18, FALSE),AI23)</f>
        <v>17.8155152</v>
      </c>
      <c r="AK23" s="52">
        <f>IFERROR(HLOOKUP(AK$6, 'Price projections (BEIS)'!$G$6:$AO$32, 18, FALSE),AJ23)</f>
        <v>17.8155152</v>
      </c>
      <c r="AL23" s="52">
        <f>IFERROR(HLOOKUP(AL$6, 'Price projections (BEIS)'!$G$6:$AO$32, 18, FALSE),AK23)</f>
        <v>17.8155152</v>
      </c>
      <c r="AM23" s="52">
        <f>IFERROR(HLOOKUP(AM$6, 'Price projections (BEIS)'!$G$6:$AO$32, 18, FALSE),AL23)</f>
        <v>17.8155152</v>
      </c>
      <c r="AN23" s="52">
        <f>IFERROR(HLOOKUP(AN$6, 'Price projections (BEIS)'!$G$6:$AO$32, 18, FALSE),AM23)</f>
        <v>17.8155152</v>
      </c>
      <c r="AO23" s="52">
        <f>IFERROR(HLOOKUP(AO$6, 'Price projections (BEIS)'!$G$6:$AO$32, 18, FALSE),AN23)</f>
        <v>17.8155152</v>
      </c>
      <c r="AP23" s="52">
        <f>IFERROR(HLOOKUP(AP$6, 'Price projections (BEIS)'!$G$6:$AO$32, 18, FALSE),AO23)</f>
        <v>17.8155152</v>
      </c>
      <c r="AQ23" s="52">
        <f>IFERROR(HLOOKUP(AQ$6, 'Price projections (BEIS)'!$G$6:$AO$32, 18, FALSE),AP23)</f>
        <v>17.8155152</v>
      </c>
      <c r="AR23" s="52">
        <f>IFERROR(HLOOKUP(AR$6, 'Price projections (BEIS)'!$G$6:$AO$32, 18, FALSE),AQ23)</f>
        <v>17.8155152</v>
      </c>
      <c r="AS23" s="52">
        <f>IFERROR(HLOOKUP(AS$6, 'Price projections (BEIS)'!$G$6:$AO$32, 18, FALSE),AR23)</f>
        <v>17.8155152</v>
      </c>
      <c r="AT23" s="52">
        <f>IFERROR(HLOOKUP(AT$6, 'Price projections (BEIS)'!$G$6:$AO$32, 18, FALSE),AS23)</f>
        <v>17.8155152</v>
      </c>
      <c r="AU23" s="52">
        <f>IFERROR(HLOOKUP(AU$6, 'Price projections (BEIS)'!$G$6:$AO$32, 18, FALSE),AT23)</f>
        <v>17.8155152</v>
      </c>
      <c r="AV23" s="52">
        <f>IFERROR(HLOOKUP(AV$6, 'Price projections (BEIS)'!$G$6:$AO$32, 18, FALSE),AU23)</f>
        <v>17.8155152</v>
      </c>
      <c r="AW23" s="52">
        <f>IFERROR(HLOOKUP(AW$6, 'Price projections (BEIS)'!$G$6:$AO$32, 18, FALSE),AV23)</f>
        <v>17.8155152</v>
      </c>
      <c r="AX23" s="52">
        <f>IFERROR(HLOOKUP(AX$6, 'Price projections (BEIS)'!$G$6:$AO$32, 18, FALSE),AW23)</f>
        <v>17.8155152</v>
      </c>
      <c r="AY23" s="52">
        <f>IFERROR(HLOOKUP(AY$6, 'Price projections (BEIS)'!$G$6:$AO$32, 18, FALSE),AX23)</f>
        <v>17.8155152</v>
      </c>
      <c r="AZ23" s="52">
        <f>IFERROR(HLOOKUP(AZ$6, 'Price projections (BEIS)'!$G$6:$AO$32, 18, FALSE),AY23)</f>
        <v>17.8155152</v>
      </c>
      <c r="BA23" s="52">
        <f>IFERROR(HLOOKUP(BA$6, 'Price projections (BEIS)'!$G$6:$AO$32, 18, FALSE),AZ23)</f>
        <v>17.8155152</v>
      </c>
      <c r="BB23" s="52">
        <f>IFERROR(HLOOKUP(BB$6, 'Price projections (BEIS)'!$G$6:$AO$32, 18, FALSE),BA23)</f>
        <v>17.8155152</v>
      </c>
      <c r="BC23" s="52">
        <f>IFERROR(HLOOKUP(BC$6, 'Price projections (BEIS)'!$G$6:$AO$32, 18, FALSE),BB23)</f>
        <v>17.8155152</v>
      </c>
      <c r="BD23" s="52">
        <f>IFERROR(HLOOKUP(BD$6, 'Price projections (BEIS)'!$G$6:$AO$32, 18, FALSE),BC23)</f>
        <v>17.8155152</v>
      </c>
      <c r="BE23" s="52">
        <f>IFERROR(HLOOKUP(BE$6, 'Price projections (BEIS)'!$G$6:$AO$32, 18, FALSE),BD23)</f>
        <v>17.8155152</v>
      </c>
      <c r="BF23" s="52">
        <f>IFERROR(HLOOKUP(BF$6, 'Price projections (BEIS)'!$G$6:$AO$32, 18, FALSE),BE23)</f>
        <v>17.8155152</v>
      </c>
      <c r="BG23" s="52">
        <f>IFERROR(HLOOKUP(BG$6, 'Price projections (BEIS)'!$G$6:$AO$32, 18, FALSE),BF23)</f>
        <v>17.8155152</v>
      </c>
      <c r="BH23" s="52">
        <f>IFERROR(HLOOKUP(BH$6, 'Price projections (BEIS)'!$G$6:$AO$32, 18, FALSE),BG23)</f>
        <v>17.8155152</v>
      </c>
      <c r="BI23" s="52">
        <f>IFERROR(HLOOKUP(BI$6, 'Price projections (BEIS)'!$G$6:$AO$32, 18, FALSE),BH23)</f>
        <v>17.8155152</v>
      </c>
      <c r="BJ23" s="52">
        <f>IFERROR(HLOOKUP(BJ$6, 'Price projections (BEIS)'!$G$6:$AO$32, 18, FALSE),BI23)</f>
        <v>17.8155152</v>
      </c>
      <c r="BK23" s="52">
        <f>IFERROR(HLOOKUP(BK$6, 'Price projections (BEIS)'!$G$6:$AO$32, 18, FALSE),BJ23)</f>
        <v>17.8155152</v>
      </c>
      <c r="BL23" s="52">
        <f>IFERROR(HLOOKUP(BL$6, 'Price projections (BEIS)'!$G$6:$AO$32, 18, FALSE),BK23)</f>
        <v>17.8155152</v>
      </c>
      <c r="BM23" s="52">
        <f>IFERROR(HLOOKUP(BM$6, 'Price projections (BEIS)'!$G$6:$AO$32, 18, FALSE),BL23)</f>
        <v>17.8155152</v>
      </c>
      <c r="BN23" s="52">
        <f>IFERROR(HLOOKUP(BN$6, 'Price projections (BEIS)'!$G$6:$AO$32, 18, FALSE),BM23)</f>
        <v>17.8155152</v>
      </c>
      <c r="BO23" s="52">
        <f>IFERROR(HLOOKUP(BO$6, 'Price projections (BEIS)'!$G$6:$AO$32, 18, FALSE),BN23)</f>
        <v>17.8155152</v>
      </c>
      <c r="BP23" s="52">
        <f>IFERROR(HLOOKUP(BP$6, 'Price projections (BEIS)'!$G$6:$AO$32, 18, FALSE),BO23)</f>
        <v>17.8155152</v>
      </c>
    </row>
    <row r="24" spans="3:68" x14ac:dyDescent="0.35">
      <c r="C24" s="13" t="s">
        <v>233</v>
      </c>
      <c r="D24" s="14" t="s">
        <v>211</v>
      </c>
      <c r="E24" s="14" t="s">
        <v>234</v>
      </c>
      <c r="F24" s="51" t="str">
        <f t="shared" si="29"/>
        <v>HighElectricityServices</v>
      </c>
      <c r="G24" s="52">
        <f>IFERROR(HLOOKUP(G$6, 'Price projections (BEIS)'!$G$6:$AO$32, 19, FALSE), E24)</f>
        <v>15.625261500000001</v>
      </c>
      <c r="H24" s="52">
        <f>IFERROR(HLOOKUP(H$6, 'Price projections (BEIS)'!$G$6:$AO$32, 19, FALSE), G24)</f>
        <v>15.4859679</v>
      </c>
      <c r="I24" s="52">
        <f>IFERROR(HLOOKUP(I$6, 'Price projections (BEIS)'!$G$6:$AO$32, 19, FALSE), H24)</f>
        <v>15.3894681</v>
      </c>
      <c r="J24" s="52">
        <f>IFERROR(HLOOKUP(J$6, 'Price projections (BEIS)'!$G$6:$AO$32, 19, FALSE), I24)</f>
        <v>15.538583300000001</v>
      </c>
      <c r="K24" s="52">
        <f>IFERROR(HLOOKUP(K$6, 'Price projections (BEIS)'!$G$6:$AO$32, 19, FALSE), J24)</f>
        <v>15.052199999999999</v>
      </c>
      <c r="L24" s="52">
        <f>IFERROR(HLOOKUP(L$6, 'Price projections (BEIS)'!$G$6:$AO$32, 19, FALSE), K24)</f>
        <v>14.68455</v>
      </c>
      <c r="M24" s="52">
        <f>IFERROR(HLOOKUP(M$6, 'Price projections (BEIS)'!$G$6:$AO$32, 19, FALSE), L24)</f>
        <v>14.700552800000001</v>
      </c>
      <c r="N24" s="52">
        <f>IFERROR(HLOOKUP(N$6, 'Price projections (BEIS)'!$G$6:$AO$32, 19, FALSE), M24)</f>
        <v>14.5911615</v>
      </c>
      <c r="O24" s="52">
        <f>IFERROR(HLOOKUP(O$6, 'Price projections (BEIS)'!$G$6:$AO$32, 19, FALSE), N24)</f>
        <v>14.588612400000001</v>
      </c>
      <c r="P24" s="52">
        <f>IFERROR(HLOOKUP(P$6, 'Price projections (BEIS)'!$G$6:$AO$32, 19, FALSE), O24)</f>
        <v>14.231133099999999</v>
      </c>
      <c r="Q24" s="52">
        <f>IFERROR(HLOOKUP(Q$6, 'Price projections (BEIS)'!$G$6:$AO$32, 19, FALSE), P24)</f>
        <v>13.7522067</v>
      </c>
      <c r="R24" s="52">
        <f>IFERROR(HLOOKUP(R$6, 'Price projections (BEIS)'!$G$6:$AO$32, 19, FALSE), Q24)</f>
        <v>13.3647676</v>
      </c>
      <c r="S24" s="52">
        <f>IFERROR(HLOOKUP(S$6, 'Price projections (BEIS)'!$G$6:$AO$32, 19, FALSE), R24)</f>
        <v>12.967815999999999</v>
      </c>
      <c r="T24" s="52">
        <f>IFERROR(HLOOKUP(T$6, 'Price projections (BEIS)'!$G$6:$AO$32, 19, FALSE), S24)</f>
        <v>12.967815999999999</v>
      </c>
      <c r="U24" s="52">
        <f>IFERROR(HLOOKUP(U$6, 'Price projections (BEIS)'!$G$6:$AO$32, 19, FALSE), T24)</f>
        <v>12.967815999999999</v>
      </c>
      <c r="V24" s="52">
        <f>IFERROR(HLOOKUP(V$6, 'Price projections (BEIS)'!$G$6:$AO$32, 19, FALSE), U24)</f>
        <v>12.967815999999999</v>
      </c>
      <c r="W24" s="52">
        <f>IFERROR(HLOOKUP(W$6, 'Price projections (BEIS)'!$G$6:$AO$32, 19, FALSE), V24)</f>
        <v>12.967815999999999</v>
      </c>
      <c r="X24" s="52">
        <f>IFERROR(HLOOKUP(X$6, 'Price projections (BEIS)'!$G$6:$AO$32, 19, FALSE), W24)</f>
        <v>12.967815999999999</v>
      </c>
      <c r="Y24" s="52">
        <f>IFERROR(HLOOKUP(Y$6, 'Price projections (BEIS)'!$G$6:$AO$32, 19, FALSE), X24)</f>
        <v>12.967815999999999</v>
      </c>
      <c r="Z24" s="52">
        <f>IFERROR(HLOOKUP(Z$6, 'Price projections (BEIS)'!$G$6:$AO$32, 19, FALSE), Y24)</f>
        <v>12.967815999999999</v>
      </c>
      <c r="AA24" s="52">
        <f>IFERROR(HLOOKUP(AA$6, 'Price projections (BEIS)'!$G$6:$AO$32, 19, FALSE), Z24)</f>
        <v>12.967815999999999</v>
      </c>
      <c r="AB24" s="52">
        <f>IFERROR(HLOOKUP(AB$6, 'Price projections (BEIS)'!$G$6:$AO$32, 19, FALSE), AA24)</f>
        <v>12.967815999999999</v>
      </c>
      <c r="AC24" s="52">
        <f>IFERROR(HLOOKUP(AC$6, 'Price projections (BEIS)'!$G$6:$AO$32, 19, FALSE), AB24)</f>
        <v>12.967815999999999</v>
      </c>
      <c r="AD24" s="52">
        <f>IFERROR(HLOOKUP(AD$6, 'Price projections (BEIS)'!$G$6:$AO$32, 19, FALSE), AC24)</f>
        <v>12.967815999999999</v>
      </c>
      <c r="AE24" s="52">
        <f>IFERROR(HLOOKUP(AE$6, 'Price projections (BEIS)'!$G$6:$AO$32, 19, FALSE), AD24)</f>
        <v>12.967815999999999</v>
      </c>
      <c r="AF24" s="52">
        <f>IFERROR(HLOOKUP(AF$6, 'Price projections (BEIS)'!$G$6:$AO$32, 19, FALSE), AE24)</f>
        <v>12.967815999999999</v>
      </c>
      <c r="AG24" s="52">
        <f>IFERROR(HLOOKUP(AG$6, 'Price projections (BEIS)'!$G$6:$AO$32, 19, FALSE), AF24)</f>
        <v>12.967815999999999</v>
      </c>
      <c r="AH24" s="52">
        <f>IFERROR(HLOOKUP(AH$6, 'Price projections (BEIS)'!$G$6:$AO$32, 19, FALSE), AG24)</f>
        <v>12.967815999999999</v>
      </c>
      <c r="AI24" s="52">
        <f>IFERROR(HLOOKUP(AI$6, 'Price projections (BEIS)'!$G$6:$AO$32, 19, FALSE), AH24)</f>
        <v>12.967815999999999</v>
      </c>
      <c r="AJ24" s="52">
        <f>IFERROR(HLOOKUP(AJ$6, 'Price projections (BEIS)'!$G$6:$AO$32, 19, FALSE), AI24)</f>
        <v>12.967815999999999</v>
      </c>
      <c r="AK24" s="52">
        <f>IFERROR(HLOOKUP(AK$6, 'Price projections (BEIS)'!$G$6:$AO$32, 19, FALSE), AJ24)</f>
        <v>12.967815999999999</v>
      </c>
      <c r="AL24" s="52">
        <f>IFERROR(HLOOKUP(AL$6, 'Price projections (BEIS)'!$G$6:$AO$32, 19, FALSE), AK24)</f>
        <v>12.967815999999999</v>
      </c>
      <c r="AM24" s="52">
        <f>IFERROR(HLOOKUP(AM$6, 'Price projections (BEIS)'!$G$6:$AO$32, 19, FALSE), AL24)</f>
        <v>12.967815999999999</v>
      </c>
      <c r="AN24" s="52">
        <f>IFERROR(HLOOKUP(AN$6, 'Price projections (BEIS)'!$G$6:$AO$32, 19, FALSE), AM24)</f>
        <v>12.967815999999999</v>
      </c>
      <c r="AO24" s="52">
        <f>IFERROR(HLOOKUP(AO$6, 'Price projections (BEIS)'!$G$6:$AO$32, 19, FALSE), AN24)</f>
        <v>12.967815999999999</v>
      </c>
      <c r="AP24" s="52">
        <f>IFERROR(HLOOKUP(AP$6, 'Price projections (BEIS)'!$G$6:$AO$32, 19, FALSE), AO24)</f>
        <v>12.967815999999999</v>
      </c>
      <c r="AQ24" s="52">
        <f>IFERROR(HLOOKUP(AQ$6, 'Price projections (BEIS)'!$G$6:$AO$32, 19, FALSE), AP24)</f>
        <v>12.967815999999999</v>
      </c>
      <c r="AR24" s="52">
        <f>IFERROR(HLOOKUP(AR$6, 'Price projections (BEIS)'!$G$6:$AO$32, 19, FALSE), AQ24)</f>
        <v>12.967815999999999</v>
      </c>
      <c r="AS24" s="52">
        <f>IFERROR(HLOOKUP(AS$6, 'Price projections (BEIS)'!$G$6:$AO$32, 19, FALSE), AR24)</f>
        <v>12.967815999999999</v>
      </c>
      <c r="AT24" s="52">
        <f>IFERROR(HLOOKUP(AT$6, 'Price projections (BEIS)'!$G$6:$AO$32, 19, FALSE), AS24)</f>
        <v>12.967815999999999</v>
      </c>
      <c r="AU24" s="52">
        <f>IFERROR(HLOOKUP(AU$6, 'Price projections (BEIS)'!$G$6:$AO$32, 19, FALSE), AT24)</f>
        <v>12.967815999999999</v>
      </c>
      <c r="AV24" s="52">
        <f>IFERROR(HLOOKUP(AV$6, 'Price projections (BEIS)'!$G$6:$AO$32, 19, FALSE), AU24)</f>
        <v>12.967815999999999</v>
      </c>
      <c r="AW24" s="52">
        <f>IFERROR(HLOOKUP(AW$6, 'Price projections (BEIS)'!$G$6:$AO$32, 19, FALSE), AV24)</f>
        <v>12.967815999999999</v>
      </c>
      <c r="AX24" s="52">
        <f>IFERROR(HLOOKUP(AX$6, 'Price projections (BEIS)'!$G$6:$AO$32, 19, FALSE), AW24)</f>
        <v>12.967815999999999</v>
      </c>
      <c r="AY24" s="52">
        <f>IFERROR(HLOOKUP(AY$6, 'Price projections (BEIS)'!$G$6:$AO$32, 19, FALSE), AX24)</f>
        <v>12.967815999999999</v>
      </c>
      <c r="AZ24" s="52">
        <f>IFERROR(HLOOKUP(AZ$6, 'Price projections (BEIS)'!$G$6:$AO$32, 19, FALSE), AY24)</f>
        <v>12.967815999999999</v>
      </c>
      <c r="BA24" s="52">
        <f>IFERROR(HLOOKUP(BA$6, 'Price projections (BEIS)'!$G$6:$AO$32, 19, FALSE), AZ24)</f>
        <v>12.967815999999999</v>
      </c>
      <c r="BB24" s="52">
        <f>IFERROR(HLOOKUP(BB$6, 'Price projections (BEIS)'!$G$6:$AO$32, 19, FALSE), BA24)</f>
        <v>12.967815999999999</v>
      </c>
      <c r="BC24" s="52">
        <f>IFERROR(HLOOKUP(BC$6, 'Price projections (BEIS)'!$G$6:$AO$32, 19, FALSE), BB24)</f>
        <v>12.967815999999999</v>
      </c>
      <c r="BD24" s="52">
        <f>IFERROR(HLOOKUP(BD$6, 'Price projections (BEIS)'!$G$6:$AO$32, 19, FALSE), BC24)</f>
        <v>12.967815999999999</v>
      </c>
      <c r="BE24" s="52">
        <f>IFERROR(HLOOKUP(BE$6, 'Price projections (BEIS)'!$G$6:$AO$32, 19, FALSE), BD24)</f>
        <v>12.967815999999999</v>
      </c>
      <c r="BF24" s="52">
        <f>IFERROR(HLOOKUP(BF$6, 'Price projections (BEIS)'!$G$6:$AO$32, 19, FALSE), BE24)</f>
        <v>12.967815999999999</v>
      </c>
      <c r="BG24" s="52">
        <f>IFERROR(HLOOKUP(BG$6, 'Price projections (BEIS)'!$G$6:$AO$32, 19, FALSE), BF24)</f>
        <v>12.967815999999999</v>
      </c>
      <c r="BH24" s="52">
        <f>IFERROR(HLOOKUP(BH$6, 'Price projections (BEIS)'!$G$6:$AO$32, 19, FALSE), BG24)</f>
        <v>12.967815999999999</v>
      </c>
      <c r="BI24" s="52">
        <f>IFERROR(HLOOKUP(BI$6, 'Price projections (BEIS)'!$G$6:$AO$32, 19, FALSE), BH24)</f>
        <v>12.967815999999999</v>
      </c>
      <c r="BJ24" s="52">
        <f>IFERROR(HLOOKUP(BJ$6, 'Price projections (BEIS)'!$G$6:$AO$32, 19, FALSE), BI24)</f>
        <v>12.967815999999999</v>
      </c>
      <c r="BK24" s="52">
        <f>IFERROR(HLOOKUP(BK$6, 'Price projections (BEIS)'!$G$6:$AO$32, 19, FALSE), BJ24)</f>
        <v>12.967815999999999</v>
      </c>
      <c r="BL24" s="52">
        <f>IFERROR(HLOOKUP(BL$6, 'Price projections (BEIS)'!$G$6:$AO$32, 19, FALSE), BK24)</f>
        <v>12.967815999999999</v>
      </c>
      <c r="BM24" s="52">
        <f>IFERROR(HLOOKUP(BM$6, 'Price projections (BEIS)'!$G$6:$AO$32, 19, FALSE), BL24)</f>
        <v>12.967815999999999</v>
      </c>
      <c r="BN24" s="52">
        <f>IFERROR(HLOOKUP(BN$6, 'Price projections (BEIS)'!$G$6:$AO$32, 19, FALSE), BM24)</f>
        <v>12.967815999999999</v>
      </c>
      <c r="BO24" s="52">
        <f>IFERROR(HLOOKUP(BO$6, 'Price projections (BEIS)'!$G$6:$AO$32, 19, FALSE), BN24)</f>
        <v>12.967815999999999</v>
      </c>
      <c r="BP24" s="52">
        <f>IFERROR(HLOOKUP(BP$6, 'Price projections (BEIS)'!$G$6:$AO$32, 19, FALSE), BO24)</f>
        <v>12.967815999999999</v>
      </c>
    </row>
    <row r="25" spans="3:68" x14ac:dyDescent="0.35">
      <c r="C25" s="13" t="s">
        <v>233</v>
      </c>
      <c r="D25" s="14" t="s">
        <v>236</v>
      </c>
      <c r="E25" s="14" t="s">
        <v>234</v>
      </c>
      <c r="F25" s="51" t="str">
        <f t="shared" si="29"/>
        <v>HighElectricityTransport: road (Private Vehicles) [8]</v>
      </c>
      <c r="G25" s="52">
        <f>IFERROR(HLOOKUP(G$6, 'Price projections (BEIS)'!$G$6:$AO$32, 20, FALSE), E25)</f>
        <v>19.8676636</v>
      </c>
      <c r="H25" s="52">
        <f>IFERROR(HLOOKUP(H$6, 'Price projections (BEIS)'!$G$6:$AO$32, 20, FALSE), G25)</f>
        <v>19.719330100000001</v>
      </c>
      <c r="I25" s="52">
        <f>IFERROR(HLOOKUP(I$6, 'Price projections (BEIS)'!$G$6:$AO$32, 20, FALSE), H25)</f>
        <v>19.699750699999999</v>
      </c>
      <c r="J25" s="52">
        <f>IFERROR(HLOOKUP(J$6, 'Price projections (BEIS)'!$G$6:$AO$32, 20, FALSE), I25)</f>
        <v>19.668806199999999</v>
      </c>
      <c r="K25" s="52">
        <f>IFERROR(HLOOKUP(K$6, 'Price projections (BEIS)'!$G$6:$AO$32, 20, FALSE), J25)</f>
        <v>19.371089999999999</v>
      </c>
      <c r="L25" s="52">
        <f>IFERROR(HLOOKUP(L$6, 'Price projections (BEIS)'!$G$6:$AO$32, 20, FALSE), K25)</f>
        <v>18.81701</v>
      </c>
      <c r="M25" s="52">
        <f>IFERROR(HLOOKUP(M$6, 'Price projections (BEIS)'!$G$6:$AO$32, 20, FALSE), L25)</f>
        <v>18.451540000000001</v>
      </c>
      <c r="N25" s="52">
        <f>IFERROR(HLOOKUP(N$6, 'Price projections (BEIS)'!$G$6:$AO$32, 20, FALSE), M25)</f>
        <v>18.596264000000001</v>
      </c>
      <c r="O25" s="52">
        <f>IFERROR(HLOOKUP(O$6, 'Price projections (BEIS)'!$G$6:$AO$32, 20, FALSE), N25)</f>
        <v>18.511655900000001</v>
      </c>
      <c r="P25" s="52">
        <f>IFERROR(HLOOKUP(P$6, 'Price projections (BEIS)'!$G$6:$AO$32, 20, FALSE), O25)</f>
        <v>18.189459599999999</v>
      </c>
      <c r="Q25" s="52">
        <f>IFERROR(HLOOKUP(Q$6, 'Price projections (BEIS)'!$G$6:$AO$32, 20, FALSE), P25)</f>
        <v>17.6857395</v>
      </c>
      <c r="R25" s="52">
        <f>IFERROR(HLOOKUP(R$6, 'Price projections (BEIS)'!$G$6:$AO$32, 20, FALSE), Q25)</f>
        <v>17.235685499999999</v>
      </c>
      <c r="S25" s="52">
        <f>IFERROR(HLOOKUP(S$6, 'Price projections (BEIS)'!$G$6:$AO$32, 20, FALSE), R25)</f>
        <v>16.8459754</v>
      </c>
      <c r="T25" s="52">
        <f>IFERROR(HLOOKUP(T$6, 'Price projections (BEIS)'!$G$6:$AO$32, 20, FALSE), S25)</f>
        <v>16.8459754</v>
      </c>
      <c r="U25" s="52">
        <f>IFERROR(HLOOKUP(U$6, 'Price projections (BEIS)'!$G$6:$AO$32, 20, FALSE), T25)</f>
        <v>16.8459754</v>
      </c>
      <c r="V25" s="52">
        <f>IFERROR(HLOOKUP(V$6, 'Price projections (BEIS)'!$G$6:$AO$32, 20, FALSE), U25)</f>
        <v>16.8459754</v>
      </c>
      <c r="W25" s="52">
        <f>IFERROR(HLOOKUP(W$6, 'Price projections (BEIS)'!$G$6:$AO$32, 20, FALSE), V25)</f>
        <v>16.8459754</v>
      </c>
      <c r="X25" s="52">
        <f>IFERROR(HLOOKUP(X$6, 'Price projections (BEIS)'!$G$6:$AO$32, 20, FALSE), W25)</f>
        <v>16.8459754</v>
      </c>
      <c r="Y25" s="52">
        <f>IFERROR(HLOOKUP(Y$6, 'Price projections (BEIS)'!$G$6:$AO$32, 20, FALSE), X25)</f>
        <v>16.8459754</v>
      </c>
      <c r="Z25" s="52">
        <f>IFERROR(HLOOKUP(Z$6, 'Price projections (BEIS)'!$G$6:$AO$32, 20, FALSE), Y25)</f>
        <v>16.8459754</v>
      </c>
      <c r="AA25" s="52">
        <f>IFERROR(HLOOKUP(AA$6, 'Price projections (BEIS)'!$G$6:$AO$32, 20, FALSE), Z25)</f>
        <v>16.8459754</v>
      </c>
      <c r="AB25" s="52">
        <f>IFERROR(HLOOKUP(AB$6, 'Price projections (BEIS)'!$G$6:$AO$32, 20, FALSE), AA25)</f>
        <v>16.8459754</v>
      </c>
      <c r="AC25" s="52">
        <f>IFERROR(HLOOKUP(AC$6, 'Price projections (BEIS)'!$G$6:$AO$32, 20, FALSE), AB25)</f>
        <v>16.8459754</v>
      </c>
      <c r="AD25" s="52">
        <f>IFERROR(HLOOKUP(AD$6, 'Price projections (BEIS)'!$G$6:$AO$32, 20, FALSE), AC25)</f>
        <v>16.8459754</v>
      </c>
      <c r="AE25" s="52">
        <f>IFERROR(HLOOKUP(AE$6, 'Price projections (BEIS)'!$G$6:$AO$32, 20, FALSE), AD25)</f>
        <v>16.8459754</v>
      </c>
      <c r="AF25" s="52">
        <f>IFERROR(HLOOKUP(AF$6, 'Price projections (BEIS)'!$G$6:$AO$32, 20, FALSE), AE25)</f>
        <v>16.8459754</v>
      </c>
      <c r="AG25" s="52">
        <f>IFERROR(HLOOKUP(AG$6, 'Price projections (BEIS)'!$G$6:$AO$32, 20, FALSE), AF25)</f>
        <v>16.8459754</v>
      </c>
      <c r="AH25" s="52">
        <f>IFERROR(HLOOKUP(AH$6, 'Price projections (BEIS)'!$G$6:$AO$32, 20, FALSE), AG25)</f>
        <v>16.8459754</v>
      </c>
      <c r="AI25" s="52">
        <f>IFERROR(HLOOKUP(AI$6, 'Price projections (BEIS)'!$G$6:$AO$32, 20, FALSE), AH25)</f>
        <v>16.8459754</v>
      </c>
      <c r="AJ25" s="52">
        <f>IFERROR(HLOOKUP(AJ$6, 'Price projections (BEIS)'!$G$6:$AO$32, 20, FALSE), AI25)</f>
        <v>16.8459754</v>
      </c>
      <c r="AK25" s="52">
        <f>IFERROR(HLOOKUP(AK$6, 'Price projections (BEIS)'!$G$6:$AO$32, 20, FALSE), AJ25)</f>
        <v>16.8459754</v>
      </c>
      <c r="AL25" s="52">
        <f>IFERROR(HLOOKUP(AL$6, 'Price projections (BEIS)'!$G$6:$AO$32, 20, FALSE), AK25)</f>
        <v>16.8459754</v>
      </c>
      <c r="AM25" s="52">
        <f>IFERROR(HLOOKUP(AM$6, 'Price projections (BEIS)'!$G$6:$AO$32, 20, FALSE), AL25)</f>
        <v>16.8459754</v>
      </c>
      <c r="AN25" s="52">
        <f>IFERROR(HLOOKUP(AN$6, 'Price projections (BEIS)'!$G$6:$AO$32, 20, FALSE), AM25)</f>
        <v>16.8459754</v>
      </c>
      <c r="AO25" s="52">
        <f>IFERROR(HLOOKUP(AO$6, 'Price projections (BEIS)'!$G$6:$AO$32, 20, FALSE), AN25)</f>
        <v>16.8459754</v>
      </c>
      <c r="AP25" s="52">
        <f>IFERROR(HLOOKUP(AP$6, 'Price projections (BEIS)'!$G$6:$AO$32, 20, FALSE), AO25)</f>
        <v>16.8459754</v>
      </c>
      <c r="AQ25" s="52">
        <f>IFERROR(HLOOKUP(AQ$6, 'Price projections (BEIS)'!$G$6:$AO$32, 20, FALSE), AP25)</f>
        <v>16.8459754</v>
      </c>
      <c r="AR25" s="52">
        <f>IFERROR(HLOOKUP(AR$6, 'Price projections (BEIS)'!$G$6:$AO$32, 20, FALSE), AQ25)</f>
        <v>16.8459754</v>
      </c>
      <c r="AS25" s="52">
        <f>IFERROR(HLOOKUP(AS$6, 'Price projections (BEIS)'!$G$6:$AO$32, 20, FALSE), AR25)</f>
        <v>16.8459754</v>
      </c>
      <c r="AT25" s="52">
        <f>IFERROR(HLOOKUP(AT$6, 'Price projections (BEIS)'!$G$6:$AO$32, 20, FALSE), AS25)</f>
        <v>16.8459754</v>
      </c>
      <c r="AU25" s="52">
        <f>IFERROR(HLOOKUP(AU$6, 'Price projections (BEIS)'!$G$6:$AO$32, 20, FALSE), AT25)</f>
        <v>16.8459754</v>
      </c>
      <c r="AV25" s="52">
        <f>IFERROR(HLOOKUP(AV$6, 'Price projections (BEIS)'!$G$6:$AO$32, 20, FALSE), AU25)</f>
        <v>16.8459754</v>
      </c>
      <c r="AW25" s="52">
        <f>IFERROR(HLOOKUP(AW$6, 'Price projections (BEIS)'!$G$6:$AO$32, 20, FALSE), AV25)</f>
        <v>16.8459754</v>
      </c>
      <c r="AX25" s="52">
        <f>IFERROR(HLOOKUP(AX$6, 'Price projections (BEIS)'!$G$6:$AO$32, 20, FALSE), AW25)</f>
        <v>16.8459754</v>
      </c>
      <c r="AY25" s="52">
        <f>IFERROR(HLOOKUP(AY$6, 'Price projections (BEIS)'!$G$6:$AO$32, 20, FALSE), AX25)</f>
        <v>16.8459754</v>
      </c>
      <c r="AZ25" s="52">
        <f>IFERROR(HLOOKUP(AZ$6, 'Price projections (BEIS)'!$G$6:$AO$32, 20, FALSE), AY25)</f>
        <v>16.8459754</v>
      </c>
      <c r="BA25" s="52">
        <f>IFERROR(HLOOKUP(BA$6, 'Price projections (BEIS)'!$G$6:$AO$32, 20, FALSE), AZ25)</f>
        <v>16.8459754</v>
      </c>
      <c r="BB25" s="52">
        <f>IFERROR(HLOOKUP(BB$6, 'Price projections (BEIS)'!$G$6:$AO$32, 20, FALSE), BA25)</f>
        <v>16.8459754</v>
      </c>
      <c r="BC25" s="52">
        <f>IFERROR(HLOOKUP(BC$6, 'Price projections (BEIS)'!$G$6:$AO$32, 20, FALSE), BB25)</f>
        <v>16.8459754</v>
      </c>
      <c r="BD25" s="52">
        <f>IFERROR(HLOOKUP(BD$6, 'Price projections (BEIS)'!$G$6:$AO$32, 20, FALSE), BC25)</f>
        <v>16.8459754</v>
      </c>
      <c r="BE25" s="52">
        <f>IFERROR(HLOOKUP(BE$6, 'Price projections (BEIS)'!$G$6:$AO$32, 20, FALSE), BD25)</f>
        <v>16.8459754</v>
      </c>
      <c r="BF25" s="52">
        <f>IFERROR(HLOOKUP(BF$6, 'Price projections (BEIS)'!$G$6:$AO$32, 20, FALSE), BE25)</f>
        <v>16.8459754</v>
      </c>
      <c r="BG25" s="52">
        <f>IFERROR(HLOOKUP(BG$6, 'Price projections (BEIS)'!$G$6:$AO$32, 20, FALSE), BF25)</f>
        <v>16.8459754</v>
      </c>
      <c r="BH25" s="52">
        <f>IFERROR(HLOOKUP(BH$6, 'Price projections (BEIS)'!$G$6:$AO$32, 20, FALSE), BG25)</f>
        <v>16.8459754</v>
      </c>
      <c r="BI25" s="52">
        <f>IFERROR(HLOOKUP(BI$6, 'Price projections (BEIS)'!$G$6:$AO$32, 20, FALSE), BH25)</f>
        <v>16.8459754</v>
      </c>
      <c r="BJ25" s="52">
        <f>IFERROR(HLOOKUP(BJ$6, 'Price projections (BEIS)'!$G$6:$AO$32, 20, FALSE), BI25)</f>
        <v>16.8459754</v>
      </c>
      <c r="BK25" s="52">
        <f>IFERROR(HLOOKUP(BK$6, 'Price projections (BEIS)'!$G$6:$AO$32, 20, FALSE), BJ25)</f>
        <v>16.8459754</v>
      </c>
      <c r="BL25" s="52">
        <f>IFERROR(HLOOKUP(BL$6, 'Price projections (BEIS)'!$G$6:$AO$32, 20, FALSE), BK25)</f>
        <v>16.8459754</v>
      </c>
      <c r="BM25" s="52">
        <f>IFERROR(HLOOKUP(BM$6, 'Price projections (BEIS)'!$G$6:$AO$32, 20, FALSE), BL25)</f>
        <v>16.8459754</v>
      </c>
      <c r="BN25" s="52">
        <f>IFERROR(HLOOKUP(BN$6, 'Price projections (BEIS)'!$G$6:$AO$32, 20, FALSE), BM25)</f>
        <v>16.8459754</v>
      </c>
      <c r="BO25" s="52">
        <f>IFERROR(HLOOKUP(BO$6, 'Price projections (BEIS)'!$G$6:$AO$32, 20, FALSE), BN25)</f>
        <v>16.8459754</v>
      </c>
      <c r="BP25" s="52">
        <f>IFERROR(HLOOKUP(BP$6, 'Price projections (BEIS)'!$G$6:$AO$32, 20, FALSE), BO25)</f>
        <v>16.8459754</v>
      </c>
    </row>
    <row r="26" spans="3:68" x14ac:dyDescent="0.35">
      <c r="C26" s="13" t="s">
        <v>200</v>
      </c>
      <c r="D26" s="14" t="s">
        <v>188</v>
      </c>
      <c r="E26" s="14" t="s">
        <v>234</v>
      </c>
      <c r="F26" s="51" t="str">
        <f t="shared" si="29"/>
        <v>HighNatural gasIndustrial</v>
      </c>
      <c r="G26" s="52">
        <f>IFERROR(HLOOKUP(G$6, 'Price projections (BEIS)'!$G$6:$AO$32, 21, FALSE), E26)</f>
        <v>3.3029492</v>
      </c>
      <c r="H26" s="52">
        <f>IFERROR(HLOOKUP(H$6, 'Price projections (BEIS)'!$G$6:$AO$32, 21, FALSE), G26)</f>
        <v>3.3836577000000001</v>
      </c>
      <c r="I26" s="52">
        <f>IFERROR(HLOOKUP(I$6, 'Price projections (BEIS)'!$G$6:$AO$32, 21, FALSE), H26)</f>
        <v>3.4641126999999998</v>
      </c>
      <c r="J26" s="52">
        <f>IFERROR(HLOOKUP(J$6, 'Price projections (BEIS)'!$G$6:$AO$32, 21, FALSE), I26)</f>
        <v>3.5058495000000001</v>
      </c>
      <c r="K26" s="52">
        <f>IFERROR(HLOOKUP(K$6, 'Price projections (BEIS)'!$G$6:$AO$32, 21, FALSE), J26)</f>
        <v>3.5473620000000001</v>
      </c>
      <c r="L26" s="52">
        <f>IFERROR(HLOOKUP(L$6, 'Price projections (BEIS)'!$G$6:$AO$32, 21, FALSE), K26)</f>
        <v>3.5889259999999998</v>
      </c>
      <c r="M26" s="52">
        <f>IFERROR(HLOOKUP(M$6, 'Price projections (BEIS)'!$G$6:$AO$32, 21, FALSE), L26)</f>
        <v>3.6308313000000001</v>
      </c>
      <c r="N26" s="52">
        <f>IFERROR(HLOOKUP(N$6, 'Price projections (BEIS)'!$G$6:$AO$32, 21, FALSE), M26)</f>
        <v>3.6721764000000001</v>
      </c>
      <c r="O26" s="52">
        <f>IFERROR(HLOOKUP(O$6, 'Price projections (BEIS)'!$G$6:$AO$32, 21, FALSE), N26)</f>
        <v>3.7135764999999998</v>
      </c>
      <c r="P26" s="52">
        <f>IFERROR(HLOOKUP(P$6, 'Price projections (BEIS)'!$G$6:$AO$32, 21, FALSE), O26)</f>
        <v>3.7549945999999998</v>
      </c>
      <c r="Q26" s="52">
        <f>IFERROR(HLOOKUP(Q$6, 'Price projections (BEIS)'!$G$6:$AO$32, 21, FALSE), P26)</f>
        <v>3.7964308999999998</v>
      </c>
      <c r="R26" s="52">
        <f>IFERROR(HLOOKUP(R$6, 'Price projections (BEIS)'!$G$6:$AO$32, 21, FALSE), Q26)</f>
        <v>3.8378855000000001</v>
      </c>
      <c r="S26" s="52">
        <f>IFERROR(HLOOKUP(S$6, 'Price projections (BEIS)'!$G$6:$AO$32, 21, FALSE), R26)</f>
        <v>3.8793584999999999</v>
      </c>
      <c r="T26" s="52">
        <f>IFERROR(HLOOKUP(T$6, 'Price projections (BEIS)'!$G$6:$AO$32, 21, FALSE), S26)</f>
        <v>3.8793584999999999</v>
      </c>
      <c r="U26" s="52">
        <f>IFERROR(HLOOKUP(U$6, 'Price projections (BEIS)'!$G$6:$AO$32, 21, FALSE), T26)</f>
        <v>3.8793584999999999</v>
      </c>
      <c r="V26" s="52">
        <f>IFERROR(HLOOKUP(V$6, 'Price projections (BEIS)'!$G$6:$AO$32, 21, FALSE), U26)</f>
        <v>3.8793584999999999</v>
      </c>
      <c r="W26" s="52">
        <f>IFERROR(HLOOKUP(W$6, 'Price projections (BEIS)'!$G$6:$AO$32, 21, FALSE), V26)</f>
        <v>3.8793584999999999</v>
      </c>
      <c r="X26" s="52">
        <f>IFERROR(HLOOKUP(X$6, 'Price projections (BEIS)'!$G$6:$AO$32, 21, FALSE), W26)</f>
        <v>3.8793584999999999</v>
      </c>
      <c r="Y26" s="52">
        <f>IFERROR(HLOOKUP(Y$6, 'Price projections (BEIS)'!$G$6:$AO$32, 21, FALSE), X26)</f>
        <v>3.8793584999999999</v>
      </c>
      <c r="Z26" s="52">
        <f>IFERROR(HLOOKUP(Z$6, 'Price projections (BEIS)'!$G$6:$AO$32, 21, FALSE), Y26)</f>
        <v>3.8793584999999999</v>
      </c>
      <c r="AA26" s="52">
        <f>IFERROR(HLOOKUP(AA$6, 'Price projections (BEIS)'!$G$6:$AO$32, 21, FALSE), Z26)</f>
        <v>3.8793584999999999</v>
      </c>
      <c r="AB26" s="52">
        <f>IFERROR(HLOOKUP(AB$6, 'Price projections (BEIS)'!$G$6:$AO$32, 21, FALSE), AA26)</f>
        <v>3.8793584999999999</v>
      </c>
      <c r="AC26" s="52">
        <f>IFERROR(HLOOKUP(AC$6, 'Price projections (BEIS)'!$G$6:$AO$32, 21, FALSE), AB26)</f>
        <v>3.8793584999999999</v>
      </c>
      <c r="AD26" s="52">
        <f>IFERROR(HLOOKUP(AD$6, 'Price projections (BEIS)'!$G$6:$AO$32, 21, FALSE), AC26)</f>
        <v>3.8793584999999999</v>
      </c>
      <c r="AE26" s="52">
        <f>IFERROR(HLOOKUP(AE$6, 'Price projections (BEIS)'!$G$6:$AO$32, 21, FALSE), AD26)</f>
        <v>3.8793584999999999</v>
      </c>
      <c r="AF26" s="52">
        <f>IFERROR(HLOOKUP(AF$6, 'Price projections (BEIS)'!$G$6:$AO$32, 21, FALSE), AE26)</f>
        <v>3.8793584999999999</v>
      </c>
      <c r="AG26" s="52">
        <f>IFERROR(HLOOKUP(AG$6, 'Price projections (BEIS)'!$G$6:$AO$32, 21, FALSE), AF26)</f>
        <v>3.8793584999999999</v>
      </c>
      <c r="AH26" s="52">
        <f>IFERROR(HLOOKUP(AH$6, 'Price projections (BEIS)'!$G$6:$AO$32, 21, FALSE), AG26)</f>
        <v>3.8793584999999999</v>
      </c>
      <c r="AI26" s="52">
        <f>IFERROR(HLOOKUP(AI$6, 'Price projections (BEIS)'!$G$6:$AO$32, 21, FALSE), AH26)</f>
        <v>3.8793584999999999</v>
      </c>
      <c r="AJ26" s="52">
        <f>IFERROR(HLOOKUP(AJ$6, 'Price projections (BEIS)'!$G$6:$AO$32, 21, FALSE), AI26)</f>
        <v>3.8793584999999999</v>
      </c>
      <c r="AK26" s="52">
        <f>IFERROR(HLOOKUP(AK$6, 'Price projections (BEIS)'!$G$6:$AO$32, 21, FALSE), AJ26)</f>
        <v>3.8793584999999999</v>
      </c>
      <c r="AL26" s="52">
        <f>IFERROR(HLOOKUP(AL$6, 'Price projections (BEIS)'!$G$6:$AO$32, 21, FALSE), AK26)</f>
        <v>3.8793584999999999</v>
      </c>
      <c r="AM26" s="52">
        <f>IFERROR(HLOOKUP(AM$6, 'Price projections (BEIS)'!$G$6:$AO$32, 21, FALSE), AL26)</f>
        <v>3.8793584999999999</v>
      </c>
      <c r="AN26" s="52">
        <f>IFERROR(HLOOKUP(AN$6, 'Price projections (BEIS)'!$G$6:$AO$32, 21, FALSE), AM26)</f>
        <v>3.8793584999999999</v>
      </c>
      <c r="AO26" s="52">
        <f>IFERROR(HLOOKUP(AO$6, 'Price projections (BEIS)'!$G$6:$AO$32, 21, FALSE), AN26)</f>
        <v>3.8793584999999999</v>
      </c>
      <c r="AP26" s="52">
        <f>IFERROR(HLOOKUP(AP$6, 'Price projections (BEIS)'!$G$6:$AO$32, 21, FALSE), AO26)</f>
        <v>3.8793584999999999</v>
      </c>
      <c r="AQ26" s="52">
        <f>IFERROR(HLOOKUP(AQ$6, 'Price projections (BEIS)'!$G$6:$AO$32, 21, FALSE), AP26)</f>
        <v>3.8793584999999999</v>
      </c>
      <c r="AR26" s="52">
        <f>IFERROR(HLOOKUP(AR$6, 'Price projections (BEIS)'!$G$6:$AO$32, 21, FALSE), AQ26)</f>
        <v>3.8793584999999999</v>
      </c>
      <c r="AS26" s="52">
        <f>IFERROR(HLOOKUP(AS$6, 'Price projections (BEIS)'!$G$6:$AO$32, 21, FALSE), AR26)</f>
        <v>3.8793584999999999</v>
      </c>
      <c r="AT26" s="52">
        <f>IFERROR(HLOOKUP(AT$6, 'Price projections (BEIS)'!$G$6:$AO$32, 21, FALSE), AS26)</f>
        <v>3.8793584999999999</v>
      </c>
      <c r="AU26" s="52">
        <f>IFERROR(HLOOKUP(AU$6, 'Price projections (BEIS)'!$G$6:$AO$32, 21, FALSE), AT26)</f>
        <v>3.8793584999999999</v>
      </c>
      <c r="AV26" s="52">
        <f>IFERROR(HLOOKUP(AV$6, 'Price projections (BEIS)'!$G$6:$AO$32, 21, FALSE), AU26)</f>
        <v>3.8793584999999999</v>
      </c>
      <c r="AW26" s="52">
        <f>IFERROR(HLOOKUP(AW$6, 'Price projections (BEIS)'!$G$6:$AO$32, 21, FALSE), AV26)</f>
        <v>3.8793584999999999</v>
      </c>
      <c r="AX26" s="52">
        <f>IFERROR(HLOOKUP(AX$6, 'Price projections (BEIS)'!$G$6:$AO$32, 21, FALSE), AW26)</f>
        <v>3.8793584999999999</v>
      </c>
      <c r="AY26" s="52">
        <f>IFERROR(HLOOKUP(AY$6, 'Price projections (BEIS)'!$G$6:$AO$32, 21, FALSE), AX26)</f>
        <v>3.8793584999999999</v>
      </c>
      <c r="AZ26" s="52">
        <f>IFERROR(HLOOKUP(AZ$6, 'Price projections (BEIS)'!$G$6:$AO$32, 21, FALSE), AY26)</f>
        <v>3.8793584999999999</v>
      </c>
      <c r="BA26" s="52">
        <f>IFERROR(HLOOKUP(BA$6, 'Price projections (BEIS)'!$G$6:$AO$32, 21, FALSE), AZ26)</f>
        <v>3.8793584999999999</v>
      </c>
      <c r="BB26" s="52">
        <f>IFERROR(HLOOKUP(BB$6, 'Price projections (BEIS)'!$G$6:$AO$32, 21, FALSE), BA26)</f>
        <v>3.8793584999999999</v>
      </c>
      <c r="BC26" s="52">
        <f>IFERROR(HLOOKUP(BC$6, 'Price projections (BEIS)'!$G$6:$AO$32, 21, FALSE), BB26)</f>
        <v>3.8793584999999999</v>
      </c>
      <c r="BD26" s="52">
        <f>IFERROR(HLOOKUP(BD$6, 'Price projections (BEIS)'!$G$6:$AO$32, 21, FALSE), BC26)</f>
        <v>3.8793584999999999</v>
      </c>
      <c r="BE26" s="52">
        <f>IFERROR(HLOOKUP(BE$6, 'Price projections (BEIS)'!$G$6:$AO$32, 21, FALSE), BD26)</f>
        <v>3.8793584999999999</v>
      </c>
      <c r="BF26" s="52">
        <f>IFERROR(HLOOKUP(BF$6, 'Price projections (BEIS)'!$G$6:$AO$32, 21, FALSE), BE26)</f>
        <v>3.8793584999999999</v>
      </c>
      <c r="BG26" s="52">
        <f>IFERROR(HLOOKUP(BG$6, 'Price projections (BEIS)'!$G$6:$AO$32, 21, FALSE), BF26)</f>
        <v>3.8793584999999999</v>
      </c>
      <c r="BH26" s="52">
        <f>IFERROR(HLOOKUP(BH$6, 'Price projections (BEIS)'!$G$6:$AO$32, 21, FALSE), BG26)</f>
        <v>3.8793584999999999</v>
      </c>
      <c r="BI26" s="52">
        <f>IFERROR(HLOOKUP(BI$6, 'Price projections (BEIS)'!$G$6:$AO$32, 21, FALSE), BH26)</f>
        <v>3.8793584999999999</v>
      </c>
      <c r="BJ26" s="52">
        <f>IFERROR(HLOOKUP(BJ$6, 'Price projections (BEIS)'!$G$6:$AO$32, 21, FALSE), BI26)</f>
        <v>3.8793584999999999</v>
      </c>
      <c r="BK26" s="52">
        <f>IFERROR(HLOOKUP(BK$6, 'Price projections (BEIS)'!$G$6:$AO$32, 21, FALSE), BJ26)</f>
        <v>3.8793584999999999</v>
      </c>
      <c r="BL26" s="52">
        <f>IFERROR(HLOOKUP(BL$6, 'Price projections (BEIS)'!$G$6:$AO$32, 21, FALSE), BK26)</f>
        <v>3.8793584999999999</v>
      </c>
      <c r="BM26" s="52">
        <f>IFERROR(HLOOKUP(BM$6, 'Price projections (BEIS)'!$G$6:$AO$32, 21, FALSE), BL26)</f>
        <v>3.8793584999999999</v>
      </c>
      <c r="BN26" s="52">
        <f>IFERROR(HLOOKUP(BN$6, 'Price projections (BEIS)'!$G$6:$AO$32, 21, FALSE), BM26)</f>
        <v>3.8793584999999999</v>
      </c>
      <c r="BO26" s="52">
        <f>IFERROR(HLOOKUP(BO$6, 'Price projections (BEIS)'!$G$6:$AO$32, 21, FALSE), BN26)</f>
        <v>3.8793584999999999</v>
      </c>
      <c r="BP26" s="52">
        <f>IFERROR(HLOOKUP(BP$6, 'Price projections (BEIS)'!$G$6:$AO$32, 21, FALSE), BO26)</f>
        <v>3.8793584999999999</v>
      </c>
    </row>
    <row r="27" spans="3:68" x14ac:dyDescent="0.35">
      <c r="C27" s="13" t="s">
        <v>200</v>
      </c>
      <c r="D27" s="14" t="s">
        <v>207</v>
      </c>
      <c r="E27" s="14" t="s">
        <v>234</v>
      </c>
      <c r="F27" s="51" t="str">
        <f t="shared" si="29"/>
        <v>HighNatural gasResidential</v>
      </c>
      <c r="G27" s="52">
        <f>IFERROR(HLOOKUP(G$6, 'Price projections (BEIS)'!$G$6:$AO$32, 22, FALSE), E27)</f>
        <v>5.5369907999999999</v>
      </c>
      <c r="H27" s="52">
        <f>IFERROR(HLOOKUP(H$6, 'Price projections (BEIS)'!$G$6:$AO$32, 22, FALSE), G27)</f>
        <v>5.5695908999999997</v>
      </c>
      <c r="I27" s="52">
        <f>IFERROR(HLOOKUP(I$6, 'Price projections (BEIS)'!$G$6:$AO$32, 22, FALSE), H27)</f>
        <v>5.5970328</v>
      </c>
      <c r="J27" s="52">
        <f>IFERROR(HLOOKUP(J$6, 'Price projections (BEIS)'!$G$6:$AO$32, 22, FALSE), I27)</f>
        <v>5.6250477999999999</v>
      </c>
      <c r="K27" s="52">
        <f>IFERROR(HLOOKUP(K$6, 'Price projections (BEIS)'!$G$6:$AO$32, 22, FALSE), J27)</f>
        <v>5.6665910000000004</v>
      </c>
      <c r="L27" s="52">
        <f>IFERROR(HLOOKUP(L$6, 'Price projections (BEIS)'!$G$6:$AO$32, 22, FALSE), K27)</f>
        <v>5.6748130000000003</v>
      </c>
      <c r="M27" s="52">
        <f>IFERROR(HLOOKUP(M$6, 'Price projections (BEIS)'!$G$6:$AO$32, 22, FALSE), L27)</f>
        <v>5.7081273000000001</v>
      </c>
      <c r="N27" s="52">
        <f>IFERROR(HLOOKUP(N$6, 'Price projections (BEIS)'!$G$6:$AO$32, 22, FALSE), M27)</f>
        <v>5.7447853999999996</v>
      </c>
      <c r="O27" s="52">
        <f>IFERROR(HLOOKUP(O$6, 'Price projections (BEIS)'!$G$6:$AO$32, 22, FALSE), N27)</f>
        <v>5.7867379000000003</v>
      </c>
      <c r="P27" s="52">
        <f>IFERROR(HLOOKUP(P$6, 'Price projections (BEIS)'!$G$6:$AO$32, 22, FALSE), O27)</f>
        <v>5.8286904000000002</v>
      </c>
      <c r="Q27" s="52">
        <f>IFERROR(HLOOKUP(Q$6, 'Price projections (BEIS)'!$G$6:$AO$32, 22, FALSE), P27)</f>
        <v>5.8706429</v>
      </c>
      <c r="R27" s="52">
        <f>IFERROR(HLOOKUP(R$6, 'Price projections (BEIS)'!$G$6:$AO$32, 22, FALSE), Q27)</f>
        <v>5.9125953999999998</v>
      </c>
      <c r="S27" s="52">
        <f>IFERROR(HLOOKUP(S$6, 'Price projections (BEIS)'!$G$6:$AO$32, 22, FALSE), R27)</f>
        <v>5.9545478999999997</v>
      </c>
      <c r="T27" s="52">
        <f>IFERROR(HLOOKUP(T$6, 'Price projections (BEIS)'!$G$6:$AO$32, 22, FALSE), S27)</f>
        <v>5.9545478999999997</v>
      </c>
      <c r="U27" s="52">
        <f>IFERROR(HLOOKUP(U$6, 'Price projections (BEIS)'!$G$6:$AO$32, 22, FALSE), T27)</f>
        <v>5.9545478999999997</v>
      </c>
      <c r="V27" s="52">
        <f>IFERROR(HLOOKUP(V$6, 'Price projections (BEIS)'!$G$6:$AO$32, 22, FALSE), U27)</f>
        <v>5.9545478999999997</v>
      </c>
      <c r="W27" s="52">
        <f>IFERROR(HLOOKUP(W$6, 'Price projections (BEIS)'!$G$6:$AO$32, 22, FALSE), V27)</f>
        <v>5.9545478999999997</v>
      </c>
      <c r="X27" s="52">
        <f>IFERROR(HLOOKUP(X$6, 'Price projections (BEIS)'!$G$6:$AO$32, 22, FALSE), W27)</f>
        <v>5.9545478999999997</v>
      </c>
      <c r="Y27" s="52">
        <f>IFERROR(HLOOKUP(Y$6, 'Price projections (BEIS)'!$G$6:$AO$32, 22, FALSE), X27)</f>
        <v>5.9545478999999997</v>
      </c>
      <c r="Z27" s="52">
        <f>IFERROR(HLOOKUP(Z$6, 'Price projections (BEIS)'!$G$6:$AO$32, 22, FALSE), Y27)</f>
        <v>5.9545478999999997</v>
      </c>
      <c r="AA27" s="52">
        <f>IFERROR(HLOOKUP(AA$6, 'Price projections (BEIS)'!$G$6:$AO$32, 22, FALSE), Z27)</f>
        <v>5.9545478999999997</v>
      </c>
      <c r="AB27" s="52">
        <f>IFERROR(HLOOKUP(AB$6, 'Price projections (BEIS)'!$G$6:$AO$32, 22, FALSE), AA27)</f>
        <v>5.9545478999999997</v>
      </c>
      <c r="AC27" s="52">
        <f>IFERROR(HLOOKUP(AC$6, 'Price projections (BEIS)'!$G$6:$AO$32, 22, FALSE), AB27)</f>
        <v>5.9545478999999997</v>
      </c>
      <c r="AD27" s="52">
        <f>IFERROR(HLOOKUP(AD$6, 'Price projections (BEIS)'!$G$6:$AO$32, 22, FALSE), AC27)</f>
        <v>5.9545478999999997</v>
      </c>
      <c r="AE27" s="52">
        <f>IFERROR(HLOOKUP(AE$6, 'Price projections (BEIS)'!$G$6:$AO$32, 22, FALSE), AD27)</f>
        <v>5.9545478999999997</v>
      </c>
      <c r="AF27" s="52">
        <f>IFERROR(HLOOKUP(AF$6, 'Price projections (BEIS)'!$G$6:$AO$32, 22, FALSE), AE27)</f>
        <v>5.9545478999999997</v>
      </c>
      <c r="AG27" s="52">
        <f>IFERROR(HLOOKUP(AG$6, 'Price projections (BEIS)'!$G$6:$AO$32, 22, FALSE), AF27)</f>
        <v>5.9545478999999997</v>
      </c>
      <c r="AH27" s="52">
        <f>IFERROR(HLOOKUP(AH$6, 'Price projections (BEIS)'!$G$6:$AO$32, 22, FALSE), AG27)</f>
        <v>5.9545478999999997</v>
      </c>
      <c r="AI27" s="52">
        <f>IFERROR(HLOOKUP(AI$6, 'Price projections (BEIS)'!$G$6:$AO$32, 22, FALSE), AH27)</f>
        <v>5.9545478999999997</v>
      </c>
      <c r="AJ27" s="52">
        <f>IFERROR(HLOOKUP(AJ$6, 'Price projections (BEIS)'!$G$6:$AO$32, 22, FALSE), AI27)</f>
        <v>5.9545478999999997</v>
      </c>
      <c r="AK27" s="52">
        <f>IFERROR(HLOOKUP(AK$6, 'Price projections (BEIS)'!$G$6:$AO$32, 22, FALSE), AJ27)</f>
        <v>5.9545478999999997</v>
      </c>
      <c r="AL27" s="52">
        <f>IFERROR(HLOOKUP(AL$6, 'Price projections (BEIS)'!$G$6:$AO$32, 22, FALSE), AK27)</f>
        <v>5.9545478999999997</v>
      </c>
      <c r="AM27" s="52">
        <f>IFERROR(HLOOKUP(AM$6, 'Price projections (BEIS)'!$G$6:$AO$32, 22, FALSE), AL27)</f>
        <v>5.9545478999999997</v>
      </c>
      <c r="AN27" s="52">
        <f>IFERROR(HLOOKUP(AN$6, 'Price projections (BEIS)'!$G$6:$AO$32, 22, FALSE), AM27)</f>
        <v>5.9545478999999997</v>
      </c>
      <c r="AO27" s="52">
        <f>IFERROR(HLOOKUP(AO$6, 'Price projections (BEIS)'!$G$6:$AO$32, 22, FALSE), AN27)</f>
        <v>5.9545478999999997</v>
      </c>
      <c r="AP27" s="52">
        <f>IFERROR(HLOOKUP(AP$6, 'Price projections (BEIS)'!$G$6:$AO$32, 22, FALSE), AO27)</f>
        <v>5.9545478999999997</v>
      </c>
      <c r="AQ27" s="52">
        <f>IFERROR(HLOOKUP(AQ$6, 'Price projections (BEIS)'!$G$6:$AO$32, 22, FALSE), AP27)</f>
        <v>5.9545478999999997</v>
      </c>
      <c r="AR27" s="52">
        <f>IFERROR(HLOOKUP(AR$6, 'Price projections (BEIS)'!$G$6:$AO$32, 22, FALSE), AQ27)</f>
        <v>5.9545478999999997</v>
      </c>
      <c r="AS27" s="52">
        <f>IFERROR(HLOOKUP(AS$6, 'Price projections (BEIS)'!$G$6:$AO$32, 22, FALSE), AR27)</f>
        <v>5.9545478999999997</v>
      </c>
      <c r="AT27" s="52">
        <f>IFERROR(HLOOKUP(AT$6, 'Price projections (BEIS)'!$G$6:$AO$32, 22, FALSE), AS27)</f>
        <v>5.9545478999999997</v>
      </c>
      <c r="AU27" s="52">
        <f>IFERROR(HLOOKUP(AU$6, 'Price projections (BEIS)'!$G$6:$AO$32, 22, FALSE), AT27)</f>
        <v>5.9545478999999997</v>
      </c>
      <c r="AV27" s="52">
        <f>IFERROR(HLOOKUP(AV$6, 'Price projections (BEIS)'!$G$6:$AO$32, 22, FALSE), AU27)</f>
        <v>5.9545478999999997</v>
      </c>
      <c r="AW27" s="52">
        <f>IFERROR(HLOOKUP(AW$6, 'Price projections (BEIS)'!$G$6:$AO$32, 22, FALSE), AV27)</f>
        <v>5.9545478999999997</v>
      </c>
      <c r="AX27" s="52">
        <f>IFERROR(HLOOKUP(AX$6, 'Price projections (BEIS)'!$G$6:$AO$32, 22, FALSE), AW27)</f>
        <v>5.9545478999999997</v>
      </c>
      <c r="AY27" s="52">
        <f>IFERROR(HLOOKUP(AY$6, 'Price projections (BEIS)'!$G$6:$AO$32, 22, FALSE), AX27)</f>
        <v>5.9545478999999997</v>
      </c>
      <c r="AZ27" s="52">
        <f>IFERROR(HLOOKUP(AZ$6, 'Price projections (BEIS)'!$G$6:$AO$32, 22, FALSE), AY27)</f>
        <v>5.9545478999999997</v>
      </c>
      <c r="BA27" s="52">
        <f>IFERROR(HLOOKUP(BA$6, 'Price projections (BEIS)'!$G$6:$AO$32, 22, FALSE), AZ27)</f>
        <v>5.9545478999999997</v>
      </c>
      <c r="BB27" s="52">
        <f>IFERROR(HLOOKUP(BB$6, 'Price projections (BEIS)'!$G$6:$AO$32, 22, FALSE), BA27)</f>
        <v>5.9545478999999997</v>
      </c>
      <c r="BC27" s="52">
        <f>IFERROR(HLOOKUP(BC$6, 'Price projections (BEIS)'!$G$6:$AO$32, 22, FALSE), BB27)</f>
        <v>5.9545478999999997</v>
      </c>
      <c r="BD27" s="52">
        <f>IFERROR(HLOOKUP(BD$6, 'Price projections (BEIS)'!$G$6:$AO$32, 22, FALSE), BC27)</f>
        <v>5.9545478999999997</v>
      </c>
      <c r="BE27" s="52">
        <f>IFERROR(HLOOKUP(BE$6, 'Price projections (BEIS)'!$G$6:$AO$32, 22, FALSE), BD27)</f>
        <v>5.9545478999999997</v>
      </c>
      <c r="BF27" s="52">
        <f>IFERROR(HLOOKUP(BF$6, 'Price projections (BEIS)'!$G$6:$AO$32, 22, FALSE), BE27)</f>
        <v>5.9545478999999997</v>
      </c>
      <c r="BG27" s="52">
        <f>IFERROR(HLOOKUP(BG$6, 'Price projections (BEIS)'!$G$6:$AO$32, 22, FALSE), BF27)</f>
        <v>5.9545478999999997</v>
      </c>
      <c r="BH27" s="52">
        <f>IFERROR(HLOOKUP(BH$6, 'Price projections (BEIS)'!$G$6:$AO$32, 22, FALSE), BG27)</f>
        <v>5.9545478999999997</v>
      </c>
      <c r="BI27" s="52">
        <f>IFERROR(HLOOKUP(BI$6, 'Price projections (BEIS)'!$G$6:$AO$32, 22, FALSE), BH27)</f>
        <v>5.9545478999999997</v>
      </c>
      <c r="BJ27" s="52">
        <f>IFERROR(HLOOKUP(BJ$6, 'Price projections (BEIS)'!$G$6:$AO$32, 22, FALSE), BI27)</f>
        <v>5.9545478999999997</v>
      </c>
      <c r="BK27" s="52">
        <f>IFERROR(HLOOKUP(BK$6, 'Price projections (BEIS)'!$G$6:$AO$32, 22, FALSE), BJ27)</f>
        <v>5.9545478999999997</v>
      </c>
      <c r="BL27" s="52">
        <f>IFERROR(HLOOKUP(BL$6, 'Price projections (BEIS)'!$G$6:$AO$32, 22, FALSE), BK27)</f>
        <v>5.9545478999999997</v>
      </c>
      <c r="BM27" s="52">
        <f>IFERROR(HLOOKUP(BM$6, 'Price projections (BEIS)'!$G$6:$AO$32, 22, FALSE), BL27)</f>
        <v>5.9545478999999997</v>
      </c>
      <c r="BN27" s="52">
        <f>IFERROR(HLOOKUP(BN$6, 'Price projections (BEIS)'!$G$6:$AO$32, 22, FALSE), BM27)</f>
        <v>5.9545478999999997</v>
      </c>
      <c r="BO27" s="52">
        <f>IFERROR(HLOOKUP(BO$6, 'Price projections (BEIS)'!$G$6:$AO$32, 22, FALSE), BN27)</f>
        <v>5.9545478999999997</v>
      </c>
      <c r="BP27" s="52">
        <f>IFERROR(HLOOKUP(BP$6, 'Price projections (BEIS)'!$G$6:$AO$32, 22, FALSE), BO27)</f>
        <v>5.9545478999999997</v>
      </c>
    </row>
    <row r="28" spans="3:68" x14ac:dyDescent="0.35">
      <c r="C28" s="13" t="s">
        <v>200</v>
      </c>
      <c r="D28" s="14" t="s">
        <v>211</v>
      </c>
      <c r="E28" s="14" t="s">
        <v>234</v>
      </c>
      <c r="F28" s="51" t="str">
        <f t="shared" si="29"/>
        <v>HighNatural gasServices</v>
      </c>
      <c r="G28" s="52">
        <f>IFERROR(HLOOKUP(G$6, 'Price projections (BEIS)'!$G$6:$AO$32, 23, FALSE), E28)</f>
        <v>4.0571555000000004</v>
      </c>
      <c r="H28" s="52">
        <f>IFERROR(HLOOKUP(H$6, 'Price projections (BEIS)'!$G$6:$AO$32, 23, FALSE), G28)</f>
        <v>4.1830562999999996</v>
      </c>
      <c r="I28" s="52">
        <f>IFERROR(HLOOKUP(I$6, 'Price projections (BEIS)'!$G$6:$AO$32, 23, FALSE), H28)</f>
        <v>4.3073468999999998</v>
      </c>
      <c r="J28" s="52">
        <f>IFERROR(HLOOKUP(J$6, 'Price projections (BEIS)'!$G$6:$AO$32, 23, FALSE), I28)</f>
        <v>4.3530949000000003</v>
      </c>
      <c r="K28" s="52">
        <f>IFERROR(HLOOKUP(K$6, 'Price projections (BEIS)'!$G$6:$AO$32, 23, FALSE), J28)</f>
        <v>4.3978960000000002</v>
      </c>
      <c r="L28" s="52">
        <f>IFERROR(HLOOKUP(L$6, 'Price projections (BEIS)'!$G$6:$AO$32, 23, FALSE), K28)</f>
        <v>4.4428720000000004</v>
      </c>
      <c r="M28" s="52">
        <f>IFERROR(HLOOKUP(M$6, 'Price projections (BEIS)'!$G$6:$AO$32, 23, FALSE), L28)</f>
        <v>4.4891981999999997</v>
      </c>
      <c r="N28" s="52">
        <f>IFERROR(HLOOKUP(N$6, 'Price projections (BEIS)'!$G$6:$AO$32, 23, FALSE), M28)</f>
        <v>4.5332119999999998</v>
      </c>
      <c r="O28" s="52">
        <f>IFERROR(HLOOKUP(O$6, 'Price projections (BEIS)'!$G$6:$AO$32, 23, FALSE), N28)</f>
        <v>4.5774134999999996</v>
      </c>
      <c r="P28" s="52">
        <f>IFERROR(HLOOKUP(P$6, 'Price projections (BEIS)'!$G$6:$AO$32, 23, FALSE), O28)</f>
        <v>4.6216521999999998</v>
      </c>
      <c r="Q28" s="52">
        <f>IFERROR(HLOOKUP(Q$6, 'Price projections (BEIS)'!$G$6:$AO$32, 23, FALSE), P28)</f>
        <v>4.6659284000000003</v>
      </c>
      <c r="R28" s="52">
        <f>IFERROR(HLOOKUP(R$6, 'Price projections (BEIS)'!$G$6:$AO$32, 23, FALSE), Q28)</f>
        <v>4.7102423</v>
      </c>
      <c r="S28" s="52">
        <f>IFERROR(HLOOKUP(S$6, 'Price projections (BEIS)'!$G$6:$AO$32, 23, FALSE), R28)</f>
        <v>4.7545941999999997</v>
      </c>
      <c r="T28" s="52">
        <f>IFERROR(HLOOKUP(T$6, 'Price projections (BEIS)'!$G$6:$AO$32, 23, FALSE), S28)</f>
        <v>4.7545941999999997</v>
      </c>
      <c r="U28" s="52">
        <f>IFERROR(HLOOKUP(U$6, 'Price projections (BEIS)'!$G$6:$AO$32, 23, FALSE), T28)</f>
        <v>4.7545941999999997</v>
      </c>
      <c r="V28" s="52">
        <f>IFERROR(HLOOKUP(V$6, 'Price projections (BEIS)'!$G$6:$AO$32, 23, FALSE), U28)</f>
        <v>4.7545941999999997</v>
      </c>
      <c r="W28" s="52">
        <f>IFERROR(HLOOKUP(W$6, 'Price projections (BEIS)'!$G$6:$AO$32, 23, FALSE), V28)</f>
        <v>4.7545941999999997</v>
      </c>
      <c r="X28" s="52">
        <f>IFERROR(HLOOKUP(X$6, 'Price projections (BEIS)'!$G$6:$AO$32, 23, FALSE), W28)</f>
        <v>4.7545941999999997</v>
      </c>
      <c r="Y28" s="52">
        <f>IFERROR(HLOOKUP(Y$6, 'Price projections (BEIS)'!$G$6:$AO$32, 23, FALSE), X28)</f>
        <v>4.7545941999999997</v>
      </c>
      <c r="Z28" s="52">
        <f>IFERROR(HLOOKUP(Z$6, 'Price projections (BEIS)'!$G$6:$AO$32, 23, FALSE), Y28)</f>
        <v>4.7545941999999997</v>
      </c>
      <c r="AA28" s="52">
        <f>IFERROR(HLOOKUP(AA$6, 'Price projections (BEIS)'!$G$6:$AO$32, 23, FALSE), Z28)</f>
        <v>4.7545941999999997</v>
      </c>
      <c r="AB28" s="52">
        <f>IFERROR(HLOOKUP(AB$6, 'Price projections (BEIS)'!$G$6:$AO$32, 23, FALSE), AA28)</f>
        <v>4.7545941999999997</v>
      </c>
      <c r="AC28" s="52">
        <f>IFERROR(HLOOKUP(AC$6, 'Price projections (BEIS)'!$G$6:$AO$32, 23, FALSE), AB28)</f>
        <v>4.7545941999999997</v>
      </c>
      <c r="AD28" s="52">
        <f>IFERROR(HLOOKUP(AD$6, 'Price projections (BEIS)'!$G$6:$AO$32, 23, FALSE), AC28)</f>
        <v>4.7545941999999997</v>
      </c>
      <c r="AE28" s="52">
        <f>IFERROR(HLOOKUP(AE$6, 'Price projections (BEIS)'!$G$6:$AO$32, 23, FALSE), AD28)</f>
        <v>4.7545941999999997</v>
      </c>
      <c r="AF28" s="52">
        <f>IFERROR(HLOOKUP(AF$6, 'Price projections (BEIS)'!$G$6:$AO$32, 23, FALSE), AE28)</f>
        <v>4.7545941999999997</v>
      </c>
      <c r="AG28" s="52">
        <f>IFERROR(HLOOKUP(AG$6, 'Price projections (BEIS)'!$G$6:$AO$32, 23, FALSE), AF28)</f>
        <v>4.7545941999999997</v>
      </c>
      <c r="AH28" s="52">
        <f>IFERROR(HLOOKUP(AH$6, 'Price projections (BEIS)'!$G$6:$AO$32, 23, FALSE), AG28)</f>
        <v>4.7545941999999997</v>
      </c>
      <c r="AI28" s="52">
        <f>IFERROR(HLOOKUP(AI$6, 'Price projections (BEIS)'!$G$6:$AO$32, 23, FALSE), AH28)</f>
        <v>4.7545941999999997</v>
      </c>
      <c r="AJ28" s="52">
        <f>IFERROR(HLOOKUP(AJ$6, 'Price projections (BEIS)'!$G$6:$AO$32, 23, FALSE), AI28)</f>
        <v>4.7545941999999997</v>
      </c>
      <c r="AK28" s="52">
        <f>IFERROR(HLOOKUP(AK$6, 'Price projections (BEIS)'!$G$6:$AO$32, 23, FALSE), AJ28)</f>
        <v>4.7545941999999997</v>
      </c>
      <c r="AL28" s="52">
        <f>IFERROR(HLOOKUP(AL$6, 'Price projections (BEIS)'!$G$6:$AO$32, 23, FALSE), AK28)</f>
        <v>4.7545941999999997</v>
      </c>
      <c r="AM28" s="52">
        <f>IFERROR(HLOOKUP(AM$6, 'Price projections (BEIS)'!$G$6:$AO$32, 23, FALSE), AL28)</f>
        <v>4.7545941999999997</v>
      </c>
      <c r="AN28" s="52">
        <f>IFERROR(HLOOKUP(AN$6, 'Price projections (BEIS)'!$G$6:$AO$32, 23, FALSE), AM28)</f>
        <v>4.7545941999999997</v>
      </c>
      <c r="AO28" s="52">
        <f>IFERROR(HLOOKUP(AO$6, 'Price projections (BEIS)'!$G$6:$AO$32, 23, FALSE), AN28)</f>
        <v>4.7545941999999997</v>
      </c>
      <c r="AP28" s="52">
        <f>IFERROR(HLOOKUP(AP$6, 'Price projections (BEIS)'!$G$6:$AO$32, 23, FALSE), AO28)</f>
        <v>4.7545941999999997</v>
      </c>
      <c r="AQ28" s="52">
        <f>IFERROR(HLOOKUP(AQ$6, 'Price projections (BEIS)'!$G$6:$AO$32, 23, FALSE), AP28)</f>
        <v>4.7545941999999997</v>
      </c>
      <c r="AR28" s="52">
        <f>IFERROR(HLOOKUP(AR$6, 'Price projections (BEIS)'!$G$6:$AO$32, 23, FALSE), AQ28)</f>
        <v>4.7545941999999997</v>
      </c>
      <c r="AS28" s="52">
        <f>IFERROR(HLOOKUP(AS$6, 'Price projections (BEIS)'!$G$6:$AO$32, 23, FALSE), AR28)</f>
        <v>4.7545941999999997</v>
      </c>
      <c r="AT28" s="52">
        <f>IFERROR(HLOOKUP(AT$6, 'Price projections (BEIS)'!$G$6:$AO$32, 23, FALSE), AS28)</f>
        <v>4.7545941999999997</v>
      </c>
      <c r="AU28" s="52">
        <f>IFERROR(HLOOKUP(AU$6, 'Price projections (BEIS)'!$G$6:$AO$32, 23, FALSE), AT28)</f>
        <v>4.7545941999999997</v>
      </c>
      <c r="AV28" s="52">
        <f>IFERROR(HLOOKUP(AV$6, 'Price projections (BEIS)'!$G$6:$AO$32, 23, FALSE), AU28)</f>
        <v>4.7545941999999997</v>
      </c>
      <c r="AW28" s="52">
        <f>IFERROR(HLOOKUP(AW$6, 'Price projections (BEIS)'!$G$6:$AO$32, 23, FALSE), AV28)</f>
        <v>4.7545941999999997</v>
      </c>
      <c r="AX28" s="52">
        <f>IFERROR(HLOOKUP(AX$6, 'Price projections (BEIS)'!$G$6:$AO$32, 23, FALSE), AW28)</f>
        <v>4.7545941999999997</v>
      </c>
      <c r="AY28" s="52">
        <f>IFERROR(HLOOKUP(AY$6, 'Price projections (BEIS)'!$G$6:$AO$32, 23, FALSE), AX28)</f>
        <v>4.7545941999999997</v>
      </c>
      <c r="AZ28" s="52">
        <f>IFERROR(HLOOKUP(AZ$6, 'Price projections (BEIS)'!$G$6:$AO$32, 23, FALSE), AY28)</f>
        <v>4.7545941999999997</v>
      </c>
      <c r="BA28" s="52">
        <f>IFERROR(HLOOKUP(BA$6, 'Price projections (BEIS)'!$G$6:$AO$32, 23, FALSE), AZ28)</f>
        <v>4.7545941999999997</v>
      </c>
      <c r="BB28" s="52">
        <f>IFERROR(HLOOKUP(BB$6, 'Price projections (BEIS)'!$G$6:$AO$32, 23, FALSE), BA28)</f>
        <v>4.7545941999999997</v>
      </c>
      <c r="BC28" s="52">
        <f>IFERROR(HLOOKUP(BC$6, 'Price projections (BEIS)'!$G$6:$AO$32, 23, FALSE), BB28)</f>
        <v>4.7545941999999997</v>
      </c>
      <c r="BD28" s="52">
        <f>IFERROR(HLOOKUP(BD$6, 'Price projections (BEIS)'!$G$6:$AO$32, 23, FALSE), BC28)</f>
        <v>4.7545941999999997</v>
      </c>
      <c r="BE28" s="52">
        <f>IFERROR(HLOOKUP(BE$6, 'Price projections (BEIS)'!$G$6:$AO$32, 23, FALSE), BD28)</f>
        <v>4.7545941999999997</v>
      </c>
      <c r="BF28" s="52">
        <f>IFERROR(HLOOKUP(BF$6, 'Price projections (BEIS)'!$G$6:$AO$32, 23, FALSE), BE28)</f>
        <v>4.7545941999999997</v>
      </c>
      <c r="BG28" s="52">
        <f>IFERROR(HLOOKUP(BG$6, 'Price projections (BEIS)'!$G$6:$AO$32, 23, FALSE), BF28)</f>
        <v>4.7545941999999997</v>
      </c>
      <c r="BH28" s="52">
        <f>IFERROR(HLOOKUP(BH$6, 'Price projections (BEIS)'!$G$6:$AO$32, 23, FALSE), BG28)</f>
        <v>4.7545941999999997</v>
      </c>
      <c r="BI28" s="52">
        <f>IFERROR(HLOOKUP(BI$6, 'Price projections (BEIS)'!$G$6:$AO$32, 23, FALSE), BH28)</f>
        <v>4.7545941999999997</v>
      </c>
      <c r="BJ28" s="52">
        <f>IFERROR(HLOOKUP(BJ$6, 'Price projections (BEIS)'!$G$6:$AO$32, 23, FALSE), BI28)</f>
        <v>4.7545941999999997</v>
      </c>
      <c r="BK28" s="52">
        <f>IFERROR(HLOOKUP(BK$6, 'Price projections (BEIS)'!$G$6:$AO$32, 23, FALSE), BJ28)</f>
        <v>4.7545941999999997</v>
      </c>
      <c r="BL28" s="52">
        <f>IFERROR(HLOOKUP(BL$6, 'Price projections (BEIS)'!$G$6:$AO$32, 23, FALSE), BK28)</f>
        <v>4.7545941999999997</v>
      </c>
      <c r="BM28" s="52">
        <f>IFERROR(HLOOKUP(BM$6, 'Price projections (BEIS)'!$G$6:$AO$32, 23, FALSE), BL28)</f>
        <v>4.7545941999999997</v>
      </c>
      <c r="BN28" s="52">
        <f>IFERROR(HLOOKUP(BN$6, 'Price projections (BEIS)'!$G$6:$AO$32, 23, FALSE), BM28)</f>
        <v>4.7545941999999997</v>
      </c>
      <c r="BO28" s="52">
        <f>IFERROR(HLOOKUP(BO$6, 'Price projections (BEIS)'!$G$6:$AO$32, 23, FALSE), BN28)</f>
        <v>4.7545941999999997</v>
      </c>
      <c r="BP28" s="52">
        <f>IFERROR(HLOOKUP(BP$6, 'Price projections (BEIS)'!$G$6:$AO$32, 23, FALSE), BO28)</f>
        <v>4.7545941999999997</v>
      </c>
    </row>
    <row r="29" spans="3:68" x14ac:dyDescent="0.35">
      <c r="C29" s="14" t="s">
        <v>237</v>
      </c>
      <c r="D29" s="14" t="s">
        <v>207</v>
      </c>
      <c r="E29" s="14" t="s">
        <v>238</v>
      </c>
      <c r="F29" s="51" t="str">
        <f t="shared" si="29"/>
        <v>HighBurning oilResidential</v>
      </c>
      <c r="G29" s="52">
        <f>IFERROR(HLOOKUP(G$6, 'Price projections (BEIS)'!$G$6:$AO$32, 24, FALSE), E29)</f>
        <v>63.067851300000001</v>
      </c>
      <c r="H29" s="52">
        <f>IFERROR(HLOOKUP(H$6, 'Price projections (BEIS)'!$G$6:$AO$32, 24, FALSE), G29)</f>
        <v>63.7114853</v>
      </c>
      <c r="I29" s="52">
        <f>IFERROR(HLOOKUP(I$6, 'Price projections (BEIS)'!$G$6:$AO$32, 24, FALSE), H29)</f>
        <v>64.345124900000002</v>
      </c>
      <c r="J29" s="52">
        <f>IFERROR(HLOOKUP(J$6, 'Price projections (BEIS)'!$G$6:$AO$32, 24, FALSE), I29)</f>
        <v>65.499048500000001</v>
      </c>
      <c r="K29" s="52">
        <f>IFERROR(HLOOKUP(K$6, 'Price projections (BEIS)'!$G$6:$AO$32, 24, FALSE), J29)</f>
        <v>66.10933</v>
      </c>
      <c r="L29" s="52">
        <f>IFERROR(HLOOKUP(L$6, 'Price projections (BEIS)'!$G$6:$AO$32, 24, FALSE), K29)</f>
        <v>67.23236</v>
      </c>
      <c r="M29" s="52">
        <f>IFERROR(HLOOKUP(M$6, 'Price projections (BEIS)'!$G$6:$AO$32, 24, FALSE), L29)</f>
        <v>67.820402599999994</v>
      </c>
      <c r="N29" s="52">
        <f>IFERROR(HLOOKUP(N$6, 'Price projections (BEIS)'!$G$6:$AO$32, 24, FALSE), M29)</f>
        <v>68.399654400000003</v>
      </c>
      <c r="O29" s="52">
        <f>IFERROR(HLOOKUP(O$6, 'Price projections (BEIS)'!$G$6:$AO$32, 24, FALSE), N29)</f>
        <v>69.480698700000005</v>
      </c>
      <c r="P29" s="52">
        <f>IFERROR(HLOOKUP(P$6, 'Price projections (BEIS)'!$G$6:$AO$32, 24, FALSE), O29)</f>
        <v>70.039193499999996</v>
      </c>
      <c r="Q29" s="52">
        <f>IFERROR(HLOOKUP(Q$6, 'Price projections (BEIS)'!$G$6:$AO$32, 24, FALSE), P29)</f>
        <v>71.092448200000007</v>
      </c>
      <c r="R29" s="52">
        <f>IFERROR(HLOOKUP(R$6, 'Price projections (BEIS)'!$G$6:$AO$32, 24, FALSE), Q29)</f>
        <v>71.631140900000005</v>
      </c>
      <c r="S29" s="52">
        <f>IFERROR(HLOOKUP(S$6, 'Price projections (BEIS)'!$G$6:$AO$32, 24, FALSE), R29)</f>
        <v>72.162071400000002</v>
      </c>
      <c r="T29" s="52">
        <f>IFERROR(HLOOKUP(T$6, 'Price projections (BEIS)'!$G$6:$AO$32, 24, FALSE), S29)</f>
        <v>72.162071400000002</v>
      </c>
      <c r="U29" s="52">
        <f>IFERROR(HLOOKUP(U$6, 'Price projections (BEIS)'!$G$6:$AO$32, 24, FALSE), T29)</f>
        <v>72.162071400000002</v>
      </c>
      <c r="V29" s="52">
        <f>IFERROR(HLOOKUP(V$6, 'Price projections (BEIS)'!$G$6:$AO$32, 24, FALSE), U29)</f>
        <v>72.162071400000002</v>
      </c>
      <c r="W29" s="52">
        <f>IFERROR(HLOOKUP(W$6, 'Price projections (BEIS)'!$G$6:$AO$32, 24, FALSE), V29)</f>
        <v>72.162071400000002</v>
      </c>
      <c r="X29" s="52">
        <f>IFERROR(HLOOKUP(X$6, 'Price projections (BEIS)'!$G$6:$AO$32, 24, FALSE), W29)</f>
        <v>72.162071400000002</v>
      </c>
      <c r="Y29" s="52">
        <f>IFERROR(HLOOKUP(Y$6, 'Price projections (BEIS)'!$G$6:$AO$32, 24, FALSE), X29)</f>
        <v>72.162071400000002</v>
      </c>
      <c r="Z29" s="52">
        <f>IFERROR(HLOOKUP(Z$6, 'Price projections (BEIS)'!$G$6:$AO$32, 24, FALSE), Y29)</f>
        <v>72.162071400000002</v>
      </c>
      <c r="AA29" s="52">
        <f>IFERROR(HLOOKUP(AA$6, 'Price projections (BEIS)'!$G$6:$AO$32, 24, FALSE), Z29)</f>
        <v>72.162071400000002</v>
      </c>
      <c r="AB29" s="52">
        <f>IFERROR(HLOOKUP(AB$6, 'Price projections (BEIS)'!$G$6:$AO$32, 24, FALSE), AA29)</f>
        <v>72.162071400000002</v>
      </c>
      <c r="AC29" s="52">
        <f>IFERROR(HLOOKUP(AC$6, 'Price projections (BEIS)'!$G$6:$AO$32, 24, FALSE), AB29)</f>
        <v>72.162071400000002</v>
      </c>
      <c r="AD29" s="52">
        <f>IFERROR(HLOOKUP(AD$6, 'Price projections (BEIS)'!$G$6:$AO$32, 24, FALSE), AC29)</f>
        <v>72.162071400000002</v>
      </c>
      <c r="AE29" s="52">
        <f>IFERROR(HLOOKUP(AE$6, 'Price projections (BEIS)'!$G$6:$AO$32, 24, FALSE), AD29)</f>
        <v>72.162071400000002</v>
      </c>
      <c r="AF29" s="52">
        <f>IFERROR(HLOOKUP(AF$6, 'Price projections (BEIS)'!$G$6:$AO$32, 24, FALSE), AE29)</f>
        <v>72.162071400000002</v>
      </c>
      <c r="AG29" s="52">
        <f>IFERROR(HLOOKUP(AG$6, 'Price projections (BEIS)'!$G$6:$AO$32, 24, FALSE), AF29)</f>
        <v>72.162071400000002</v>
      </c>
      <c r="AH29" s="52">
        <f>IFERROR(HLOOKUP(AH$6, 'Price projections (BEIS)'!$G$6:$AO$32, 24, FALSE), AG29)</f>
        <v>72.162071400000002</v>
      </c>
      <c r="AI29" s="52">
        <f>IFERROR(HLOOKUP(AI$6, 'Price projections (BEIS)'!$G$6:$AO$32, 24, FALSE), AH29)</f>
        <v>72.162071400000002</v>
      </c>
      <c r="AJ29" s="52">
        <f>IFERROR(HLOOKUP(AJ$6, 'Price projections (BEIS)'!$G$6:$AO$32, 24, FALSE), AI29)</f>
        <v>72.162071400000002</v>
      </c>
      <c r="AK29" s="52">
        <f>IFERROR(HLOOKUP(AK$6, 'Price projections (BEIS)'!$G$6:$AO$32, 24, FALSE), AJ29)</f>
        <v>72.162071400000002</v>
      </c>
      <c r="AL29" s="52">
        <f>IFERROR(HLOOKUP(AL$6, 'Price projections (BEIS)'!$G$6:$AO$32, 24, FALSE), AK29)</f>
        <v>72.162071400000002</v>
      </c>
      <c r="AM29" s="52">
        <f>IFERROR(HLOOKUP(AM$6, 'Price projections (BEIS)'!$G$6:$AO$32, 24, FALSE), AL29)</f>
        <v>72.162071400000002</v>
      </c>
      <c r="AN29" s="52">
        <f>IFERROR(HLOOKUP(AN$6, 'Price projections (BEIS)'!$G$6:$AO$32, 24, FALSE), AM29)</f>
        <v>72.162071400000002</v>
      </c>
      <c r="AO29" s="52">
        <f>IFERROR(HLOOKUP(AO$6, 'Price projections (BEIS)'!$G$6:$AO$32, 24, FALSE), AN29)</f>
        <v>72.162071400000002</v>
      </c>
      <c r="AP29" s="52">
        <f>IFERROR(HLOOKUP(AP$6, 'Price projections (BEIS)'!$G$6:$AO$32, 24, FALSE), AO29)</f>
        <v>72.162071400000002</v>
      </c>
      <c r="AQ29" s="52">
        <f>IFERROR(HLOOKUP(AQ$6, 'Price projections (BEIS)'!$G$6:$AO$32, 24, FALSE), AP29)</f>
        <v>72.162071400000002</v>
      </c>
      <c r="AR29" s="52">
        <f>IFERROR(HLOOKUP(AR$6, 'Price projections (BEIS)'!$G$6:$AO$32, 24, FALSE), AQ29)</f>
        <v>72.162071400000002</v>
      </c>
      <c r="AS29" s="52">
        <f>IFERROR(HLOOKUP(AS$6, 'Price projections (BEIS)'!$G$6:$AO$32, 24, FALSE), AR29)</f>
        <v>72.162071400000002</v>
      </c>
      <c r="AT29" s="52">
        <f>IFERROR(HLOOKUP(AT$6, 'Price projections (BEIS)'!$G$6:$AO$32, 24, FALSE), AS29)</f>
        <v>72.162071400000002</v>
      </c>
      <c r="AU29" s="52">
        <f>IFERROR(HLOOKUP(AU$6, 'Price projections (BEIS)'!$G$6:$AO$32, 24, FALSE), AT29)</f>
        <v>72.162071400000002</v>
      </c>
      <c r="AV29" s="52">
        <f>IFERROR(HLOOKUP(AV$6, 'Price projections (BEIS)'!$G$6:$AO$32, 24, FALSE), AU29)</f>
        <v>72.162071400000002</v>
      </c>
      <c r="AW29" s="52">
        <f>IFERROR(HLOOKUP(AW$6, 'Price projections (BEIS)'!$G$6:$AO$32, 24, FALSE), AV29)</f>
        <v>72.162071400000002</v>
      </c>
      <c r="AX29" s="52">
        <f>IFERROR(HLOOKUP(AX$6, 'Price projections (BEIS)'!$G$6:$AO$32, 24, FALSE), AW29)</f>
        <v>72.162071400000002</v>
      </c>
      <c r="AY29" s="52">
        <f>IFERROR(HLOOKUP(AY$6, 'Price projections (BEIS)'!$G$6:$AO$32, 24, FALSE), AX29)</f>
        <v>72.162071400000002</v>
      </c>
      <c r="AZ29" s="52">
        <f>IFERROR(HLOOKUP(AZ$6, 'Price projections (BEIS)'!$G$6:$AO$32, 24, FALSE), AY29)</f>
        <v>72.162071400000002</v>
      </c>
      <c r="BA29" s="52">
        <f>IFERROR(HLOOKUP(BA$6, 'Price projections (BEIS)'!$G$6:$AO$32, 24, FALSE), AZ29)</f>
        <v>72.162071400000002</v>
      </c>
      <c r="BB29" s="52">
        <f>IFERROR(HLOOKUP(BB$6, 'Price projections (BEIS)'!$G$6:$AO$32, 24, FALSE), BA29)</f>
        <v>72.162071400000002</v>
      </c>
      <c r="BC29" s="52">
        <f>IFERROR(HLOOKUP(BC$6, 'Price projections (BEIS)'!$G$6:$AO$32, 24, FALSE), BB29)</f>
        <v>72.162071400000002</v>
      </c>
      <c r="BD29" s="52">
        <f>IFERROR(HLOOKUP(BD$6, 'Price projections (BEIS)'!$G$6:$AO$32, 24, FALSE), BC29)</f>
        <v>72.162071400000002</v>
      </c>
      <c r="BE29" s="52">
        <f>IFERROR(HLOOKUP(BE$6, 'Price projections (BEIS)'!$G$6:$AO$32, 24, FALSE), BD29)</f>
        <v>72.162071400000002</v>
      </c>
      <c r="BF29" s="52">
        <f>IFERROR(HLOOKUP(BF$6, 'Price projections (BEIS)'!$G$6:$AO$32, 24, FALSE), BE29)</f>
        <v>72.162071400000002</v>
      </c>
      <c r="BG29" s="52">
        <f>IFERROR(HLOOKUP(BG$6, 'Price projections (BEIS)'!$G$6:$AO$32, 24, FALSE), BF29)</f>
        <v>72.162071400000002</v>
      </c>
      <c r="BH29" s="52">
        <f>IFERROR(HLOOKUP(BH$6, 'Price projections (BEIS)'!$G$6:$AO$32, 24, FALSE), BG29)</f>
        <v>72.162071400000002</v>
      </c>
      <c r="BI29" s="52">
        <f>IFERROR(HLOOKUP(BI$6, 'Price projections (BEIS)'!$G$6:$AO$32, 24, FALSE), BH29)</f>
        <v>72.162071400000002</v>
      </c>
      <c r="BJ29" s="52">
        <f>IFERROR(HLOOKUP(BJ$6, 'Price projections (BEIS)'!$G$6:$AO$32, 24, FALSE), BI29)</f>
        <v>72.162071400000002</v>
      </c>
      <c r="BK29" s="52">
        <f>IFERROR(HLOOKUP(BK$6, 'Price projections (BEIS)'!$G$6:$AO$32, 24, FALSE), BJ29)</f>
        <v>72.162071400000002</v>
      </c>
      <c r="BL29" s="52">
        <f>IFERROR(HLOOKUP(BL$6, 'Price projections (BEIS)'!$G$6:$AO$32, 24, FALSE), BK29)</f>
        <v>72.162071400000002</v>
      </c>
      <c r="BM29" s="52">
        <f>IFERROR(HLOOKUP(BM$6, 'Price projections (BEIS)'!$G$6:$AO$32, 24, FALSE), BL29)</f>
        <v>72.162071400000002</v>
      </c>
      <c r="BN29" s="52">
        <f>IFERROR(HLOOKUP(BN$6, 'Price projections (BEIS)'!$G$6:$AO$32, 24, FALSE), BM29)</f>
        <v>72.162071400000002</v>
      </c>
      <c r="BO29" s="52">
        <f>IFERROR(HLOOKUP(BO$6, 'Price projections (BEIS)'!$G$6:$AO$32, 24, FALSE), BN29)</f>
        <v>72.162071400000002</v>
      </c>
      <c r="BP29" s="52">
        <f>IFERROR(HLOOKUP(BP$6, 'Price projections (BEIS)'!$G$6:$AO$32, 24, FALSE), BO29)</f>
        <v>72.162071400000002</v>
      </c>
    </row>
    <row r="30" spans="3:68" x14ac:dyDescent="0.35">
      <c r="C30" s="14" t="s">
        <v>237</v>
      </c>
      <c r="D30" s="14" t="s">
        <v>207</v>
      </c>
      <c r="E30" s="14" t="s">
        <v>234</v>
      </c>
      <c r="F30" s="51" t="str">
        <f t="shared" si="29"/>
        <v>HighBurning oilResidential</v>
      </c>
      <c r="G30" s="52">
        <f>IFERROR(HLOOKUP(G$6, 'Price projections (BEIS)'!$G$6:$AO$32, 25, FALSE), E30)</f>
        <v>6.1269275178931082</v>
      </c>
      <c r="H30" s="52">
        <f>IFERROR(HLOOKUP(H$6, 'Price projections (BEIS)'!$G$6:$AO$32, 25, FALSE), G30)</f>
        <v>6.189455395167589</v>
      </c>
      <c r="I30" s="52">
        <f>IFERROR(HLOOKUP(I$6, 'Price projections (BEIS)'!$G$6:$AO$32, 25, FALSE), H30)</f>
        <v>6.2510123345851021</v>
      </c>
      <c r="J30" s="52">
        <f>IFERROR(HLOOKUP(J$6, 'Price projections (BEIS)'!$G$6:$AO$32, 25, FALSE), I30)</f>
        <v>6.3631139222031061</v>
      </c>
      <c r="K30" s="52">
        <f>IFERROR(HLOOKUP(K$6, 'Price projections (BEIS)'!$G$6:$AO$32, 25, FALSE), J30)</f>
        <v>6.4224016645145534</v>
      </c>
      <c r="L30" s="52">
        <f>IFERROR(HLOOKUP(L$6, 'Price projections (BEIS)'!$G$6:$AO$32, 25, FALSE), K30)</f>
        <v>6.531501994850677</v>
      </c>
      <c r="M30" s="52">
        <f>IFERROR(HLOOKUP(M$6, 'Price projections (BEIS)'!$G$6:$AO$32, 25, FALSE), L30)</f>
        <v>6.588629268308833</v>
      </c>
      <c r="N30" s="52">
        <f>IFERROR(HLOOKUP(N$6, 'Price projections (BEIS)'!$G$6:$AO$32, 25, FALSE), M30)</f>
        <v>6.6449025314699188</v>
      </c>
      <c r="O30" s="52">
        <f>IFERROR(HLOOKUP(O$6, 'Price projections (BEIS)'!$G$6:$AO$32, 25, FALSE), N30)</f>
        <v>6.7499240271004748</v>
      </c>
      <c r="P30" s="52">
        <f>IFERROR(HLOOKUP(P$6, 'Price projections (BEIS)'!$G$6:$AO$32, 25, FALSE), O30)</f>
        <v>6.8041807853090761</v>
      </c>
      <c r="Q30" s="52">
        <f>IFERROR(HLOOKUP(Q$6, 'Price projections (BEIS)'!$G$6:$AO$32, 25, FALSE), P30)</f>
        <v>6.9065025716354222</v>
      </c>
      <c r="R30" s="52">
        <f>IFERROR(HLOOKUP(R$6, 'Price projections (BEIS)'!$G$6:$AO$32, 25, FALSE), Q30)</f>
        <v>6.9588355916969151</v>
      </c>
      <c r="S30" s="52">
        <f>IFERROR(HLOOKUP(S$6, 'Price projections (BEIS)'!$G$6:$AO$32, 25, FALSE), R30)</f>
        <v>7.0104145280882157</v>
      </c>
      <c r="T30" s="52">
        <f>IFERROR(HLOOKUP(T$6, 'Price projections (BEIS)'!$G$6:$AO$32, 25, FALSE), S30)</f>
        <v>7.0104145280882157</v>
      </c>
      <c r="U30" s="52">
        <f>IFERROR(HLOOKUP(U$6, 'Price projections (BEIS)'!$G$6:$AO$32, 25, FALSE), T30)</f>
        <v>7.0104145280882157</v>
      </c>
      <c r="V30" s="52">
        <f>IFERROR(HLOOKUP(V$6, 'Price projections (BEIS)'!$G$6:$AO$32, 25, FALSE), U30)</f>
        <v>7.0104145280882157</v>
      </c>
      <c r="W30" s="52">
        <f>IFERROR(HLOOKUP(W$6, 'Price projections (BEIS)'!$G$6:$AO$32, 25, FALSE), V30)</f>
        <v>7.0104145280882157</v>
      </c>
      <c r="X30" s="52">
        <f>IFERROR(HLOOKUP(X$6, 'Price projections (BEIS)'!$G$6:$AO$32, 25, FALSE), W30)</f>
        <v>7.0104145280882157</v>
      </c>
      <c r="Y30" s="52">
        <f>IFERROR(HLOOKUP(Y$6, 'Price projections (BEIS)'!$G$6:$AO$32, 25, FALSE), X30)</f>
        <v>7.0104145280882157</v>
      </c>
      <c r="Z30" s="52">
        <f>IFERROR(HLOOKUP(Z$6, 'Price projections (BEIS)'!$G$6:$AO$32, 25, FALSE), Y30)</f>
        <v>7.0104145280882157</v>
      </c>
      <c r="AA30" s="52">
        <f>IFERROR(HLOOKUP(AA$6, 'Price projections (BEIS)'!$G$6:$AO$32, 25, FALSE), Z30)</f>
        <v>7.0104145280882157</v>
      </c>
      <c r="AB30" s="52">
        <f>IFERROR(HLOOKUP(AB$6, 'Price projections (BEIS)'!$G$6:$AO$32, 25, FALSE), AA30)</f>
        <v>7.0104145280882157</v>
      </c>
      <c r="AC30" s="52">
        <f>IFERROR(HLOOKUP(AC$6, 'Price projections (BEIS)'!$G$6:$AO$32, 25, FALSE), AB30)</f>
        <v>7.0104145280882157</v>
      </c>
      <c r="AD30" s="52">
        <f>IFERROR(HLOOKUP(AD$6, 'Price projections (BEIS)'!$G$6:$AO$32, 25, FALSE), AC30)</f>
        <v>7.0104145280882157</v>
      </c>
      <c r="AE30" s="52">
        <f>IFERROR(HLOOKUP(AE$6, 'Price projections (BEIS)'!$G$6:$AO$32, 25, FALSE), AD30)</f>
        <v>7.0104145280882157</v>
      </c>
      <c r="AF30" s="52">
        <f>IFERROR(HLOOKUP(AF$6, 'Price projections (BEIS)'!$G$6:$AO$32, 25, FALSE), AE30)</f>
        <v>7.0104145280882157</v>
      </c>
      <c r="AG30" s="52">
        <f>IFERROR(HLOOKUP(AG$6, 'Price projections (BEIS)'!$G$6:$AO$32, 25, FALSE), AF30)</f>
        <v>7.0104145280882157</v>
      </c>
      <c r="AH30" s="52">
        <f>IFERROR(HLOOKUP(AH$6, 'Price projections (BEIS)'!$G$6:$AO$32, 25, FALSE), AG30)</f>
        <v>7.0104145280882157</v>
      </c>
      <c r="AI30" s="52">
        <f>IFERROR(HLOOKUP(AI$6, 'Price projections (BEIS)'!$G$6:$AO$32, 25, FALSE), AH30)</f>
        <v>7.0104145280882157</v>
      </c>
      <c r="AJ30" s="52">
        <f>IFERROR(HLOOKUP(AJ$6, 'Price projections (BEIS)'!$G$6:$AO$32, 25, FALSE), AI30)</f>
        <v>7.0104145280882157</v>
      </c>
      <c r="AK30" s="52">
        <f>IFERROR(HLOOKUP(AK$6, 'Price projections (BEIS)'!$G$6:$AO$32, 25, FALSE), AJ30)</f>
        <v>7.0104145280882157</v>
      </c>
      <c r="AL30" s="52">
        <f>IFERROR(HLOOKUP(AL$6, 'Price projections (BEIS)'!$G$6:$AO$32, 25, FALSE), AK30)</f>
        <v>7.0104145280882157</v>
      </c>
      <c r="AM30" s="52">
        <f>IFERROR(HLOOKUP(AM$6, 'Price projections (BEIS)'!$G$6:$AO$32, 25, FALSE), AL30)</f>
        <v>7.0104145280882157</v>
      </c>
      <c r="AN30" s="52">
        <f>IFERROR(HLOOKUP(AN$6, 'Price projections (BEIS)'!$G$6:$AO$32, 25, FALSE), AM30)</f>
        <v>7.0104145280882157</v>
      </c>
      <c r="AO30" s="52">
        <f>IFERROR(HLOOKUP(AO$6, 'Price projections (BEIS)'!$G$6:$AO$32, 25, FALSE), AN30)</f>
        <v>7.0104145280882157</v>
      </c>
      <c r="AP30" s="52">
        <f>IFERROR(HLOOKUP(AP$6, 'Price projections (BEIS)'!$G$6:$AO$32, 25, FALSE), AO30)</f>
        <v>7.0104145280882157</v>
      </c>
      <c r="AQ30" s="52">
        <f>IFERROR(HLOOKUP(AQ$6, 'Price projections (BEIS)'!$G$6:$AO$32, 25, FALSE), AP30)</f>
        <v>7.0104145280882157</v>
      </c>
      <c r="AR30" s="52">
        <f>IFERROR(HLOOKUP(AR$6, 'Price projections (BEIS)'!$G$6:$AO$32, 25, FALSE), AQ30)</f>
        <v>7.0104145280882157</v>
      </c>
      <c r="AS30" s="52">
        <f>IFERROR(HLOOKUP(AS$6, 'Price projections (BEIS)'!$G$6:$AO$32, 25, FALSE), AR30)</f>
        <v>7.0104145280882157</v>
      </c>
      <c r="AT30" s="52">
        <f>IFERROR(HLOOKUP(AT$6, 'Price projections (BEIS)'!$G$6:$AO$32, 25, FALSE), AS30)</f>
        <v>7.0104145280882157</v>
      </c>
      <c r="AU30" s="52">
        <f>IFERROR(HLOOKUP(AU$6, 'Price projections (BEIS)'!$G$6:$AO$32, 25, FALSE), AT30)</f>
        <v>7.0104145280882157</v>
      </c>
      <c r="AV30" s="52">
        <f>IFERROR(HLOOKUP(AV$6, 'Price projections (BEIS)'!$G$6:$AO$32, 25, FALSE), AU30)</f>
        <v>7.0104145280882157</v>
      </c>
      <c r="AW30" s="52">
        <f>IFERROR(HLOOKUP(AW$6, 'Price projections (BEIS)'!$G$6:$AO$32, 25, FALSE), AV30)</f>
        <v>7.0104145280882157</v>
      </c>
      <c r="AX30" s="52">
        <f>IFERROR(HLOOKUP(AX$6, 'Price projections (BEIS)'!$G$6:$AO$32, 25, FALSE), AW30)</f>
        <v>7.0104145280882157</v>
      </c>
      <c r="AY30" s="52">
        <f>IFERROR(HLOOKUP(AY$6, 'Price projections (BEIS)'!$G$6:$AO$32, 25, FALSE), AX30)</f>
        <v>7.0104145280882157</v>
      </c>
      <c r="AZ30" s="52">
        <f>IFERROR(HLOOKUP(AZ$6, 'Price projections (BEIS)'!$G$6:$AO$32, 25, FALSE), AY30)</f>
        <v>7.0104145280882157</v>
      </c>
      <c r="BA30" s="52">
        <f>IFERROR(HLOOKUP(BA$6, 'Price projections (BEIS)'!$G$6:$AO$32, 25, FALSE), AZ30)</f>
        <v>7.0104145280882157</v>
      </c>
      <c r="BB30" s="52">
        <f>IFERROR(HLOOKUP(BB$6, 'Price projections (BEIS)'!$G$6:$AO$32, 25, FALSE), BA30)</f>
        <v>7.0104145280882157</v>
      </c>
      <c r="BC30" s="52">
        <f>IFERROR(HLOOKUP(BC$6, 'Price projections (BEIS)'!$G$6:$AO$32, 25, FALSE), BB30)</f>
        <v>7.0104145280882157</v>
      </c>
      <c r="BD30" s="52">
        <f>IFERROR(HLOOKUP(BD$6, 'Price projections (BEIS)'!$G$6:$AO$32, 25, FALSE), BC30)</f>
        <v>7.0104145280882157</v>
      </c>
      <c r="BE30" s="52">
        <f>IFERROR(HLOOKUP(BE$6, 'Price projections (BEIS)'!$G$6:$AO$32, 25, FALSE), BD30)</f>
        <v>7.0104145280882157</v>
      </c>
      <c r="BF30" s="52">
        <f>IFERROR(HLOOKUP(BF$6, 'Price projections (BEIS)'!$G$6:$AO$32, 25, FALSE), BE30)</f>
        <v>7.0104145280882157</v>
      </c>
      <c r="BG30" s="52">
        <f>IFERROR(HLOOKUP(BG$6, 'Price projections (BEIS)'!$G$6:$AO$32, 25, FALSE), BF30)</f>
        <v>7.0104145280882157</v>
      </c>
      <c r="BH30" s="52">
        <f>IFERROR(HLOOKUP(BH$6, 'Price projections (BEIS)'!$G$6:$AO$32, 25, FALSE), BG30)</f>
        <v>7.0104145280882157</v>
      </c>
      <c r="BI30" s="52">
        <f>IFERROR(HLOOKUP(BI$6, 'Price projections (BEIS)'!$G$6:$AO$32, 25, FALSE), BH30)</f>
        <v>7.0104145280882157</v>
      </c>
      <c r="BJ30" s="52">
        <f>IFERROR(HLOOKUP(BJ$6, 'Price projections (BEIS)'!$G$6:$AO$32, 25, FALSE), BI30)</f>
        <v>7.0104145280882157</v>
      </c>
      <c r="BK30" s="52">
        <f>IFERROR(HLOOKUP(BK$6, 'Price projections (BEIS)'!$G$6:$AO$32, 25, FALSE), BJ30)</f>
        <v>7.0104145280882157</v>
      </c>
      <c r="BL30" s="52">
        <f>IFERROR(HLOOKUP(BL$6, 'Price projections (BEIS)'!$G$6:$AO$32, 25, FALSE), BK30)</f>
        <v>7.0104145280882157</v>
      </c>
      <c r="BM30" s="52">
        <f>IFERROR(HLOOKUP(BM$6, 'Price projections (BEIS)'!$G$6:$AO$32, 25, FALSE), BL30)</f>
        <v>7.0104145280882157</v>
      </c>
      <c r="BN30" s="52">
        <f>IFERROR(HLOOKUP(BN$6, 'Price projections (BEIS)'!$G$6:$AO$32, 25, FALSE), BM30)</f>
        <v>7.0104145280882157</v>
      </c>
      <c r="BO30" s="52">
        <f>IFERROR(HLOOKUP(BO$6, 'Price projections (BEIS)'!$G$6:$AO$32, 25, FALSE), BN30)</f>
        <v>7.0104145280882157</v>
      </c>
      <c r="BP30" s="52">
        <f>IFERROR(HLOOKUP(BP$6, 'Price projections (BEIS)'!$G$6:$AO$32, 25, FALSE), BO30)</f>
        <v>7.0104145280882157</v>
      </c>
    </row>
    <row r="31" spans="3:68" x14ac:dyDescent="0.35">
      <c r="C31" s="14" t="s">
        <v>239</v>
      </c>
      <c r="D31" s="14" t="s">
        <v>188</v>
      </c>
      <c r="E31" s="14" t="s">
        <v>234</v>
      </c>
      <c r="F31" s="51" t="str">
        <f t="shared" si="29"/>
        <v>HighGas oilIndustrial</v>
      </c>
      <c r="G31" s="52">
        <f>IFERROR(HLOOKUP(G$6, 'Price projections (BEIS)'!$G$6:$AO$32, 26, FALSE), E31)</f>
        <v>6.5392730999999999</v>
      </c>
      <c r="H31" s="52">
        <f>IFERROR(HLOOKUP(H$6, 'Price projections (BEIS)'!$G$6:$AO$32, 26, FALSE), G31)</f>
        <v>6.6087971000000003</v>
      </c>
      <c r="I31" s="52">
        <f>IFERROR(HLOOKUP(I$6, 'Price projections (BEIS)'!$G$6:$AO$32, 26, FALSE), H31)</f>
        <v>6.6768995999999996</v>
      </c>
      <c r="J31" s="52">
        <f>IFERROR(HLOOKUP(J$6, 'Price projections (BEIS)'!$G$6:$AO$32, 26, FALSE), I31)</f>
        <v>6.7947788999999998</v>
      </c>
      <c r="K31" s="52">
        <f>IFERROR(HLOOKUP(K$6, 'Price projections (BEIS)'!$G$6:$AO$32, 26, FALSE), J31)</f>
        <v>6.8618259999999998</v>
      </c>
      <c r="L31" s="52">
        <f>IFERROR(HLOOKUP(L$6, 'Price projections (BEIS)'!$G$6:$AO$32, 26, FALSE), K31)</f>
        <v>6.9773829999999997</v>
      </c>
      <c r="M31" s="52">
        <f>IFERROR(HLOOKUP(M$6, 'Price projections (BEIS)'!$G$6:$AO$32, 26, FALSE), L31)</f>
        <v>7.0425592999999997</v>
      </c>
      <c r="N31" s="52">
        <f>IFERROR(HLOOKUP(N$6, 'Price projections (BEIS)'!$G$6:$AO$32, 26, FALSE), M31)</f>
        <v>7.1070074999999999</v>
      </c>
      <c r="O31" s="52">
        <f>IFERROR(HLOOKUP(O$6, 'Price projections (BEIS)'!$G$6:$AO$32, 26, FALSE), N31)</f>
        <v>7.2189031999999997</v>
      </c>
      <c r="P31" s="52">
        <f>IFERROR(HLOOKUP(P$6, 'Price projections (BEIS)'!$G$6:$AO$32, 26, FALSE), O31)</f>
        <v>7.2815672999999999</v>
      </c>
      <c r="Q31" s="52">
        <f>IFERROR(HLOOKUP(Q$6, 'Price projections (BEIS)'!$G$6:$AO$32, 26, FALSE), P31)</f>
        <v>7.3909251999999999</v>
      </c>
      <c r="R31" s="52">
        <f>IFERROR(HLOOKUP(R$6, 'Price projections (BEIS)'!$G$6:$AO$32, 26, FALSE), Q31)</f>
        <v>7.4517607999999997</v>
      </c>
      <c r="S31" s="52">
        <f>IFERROR(HLOOKUP(S$6, 'Price projections (BEIS)'!$G$6:$AO$32, 26, FALSE), R31)</f>
        <v>7.5118875000000003</v>
      </c>
      <c r="T31" s="52">
        <f>IFERROR(HLOOKUP(T$6, 'Price projections (BEIS)'!$G$6:$AO$32, 26, FALSE), S31)</f>
        <v>7.5118875000000003</v>
      </c>
      <c r="U31" s="52">
        <f>IFERROR(HLOOKUP(U$6, 'Price projections (BEIS)'!$G$6:$AO$32, 26, FALSE), T31)</f>
        <v>7.5118875000000003</v>
      </c>
      <c r="V31" s="52">
        <f>IFERROR(HLOOKUP(V$6, 'Price projections (BEIS)'!$G$6:$AO$32, 26, FALSE), U31)</f>
        <v>7.5118875000000003</v>
      </c>
      <c r="W31" s="52">
        <f>IFERROR(HLOOKUP(W$6, 'Price projections (BEIS)'!$G$6:$AO$32, 26, FALSE), V31)</f>
        <v>7.5118875000000003</v>
      </c>
      <c r="X31" s="52">
        <f>IFERROR(HLOOKUP(X$6, 'Price projections (BEIS)'!$G$6:$AO$32, 26, FALSE), W31)</f>
        <v>7.5118875000000003</v>
      </c>
      <c r="Y31" s="52">
        <f>IFERROR(HLOOKUP(Y$6, 'Price projections (BEIS)'!$G$6:$AO$32, 26, FALSE), X31)</f>
        <v>7.5118875000000003</v>
      </c>
      <c r="Z31" s="52">
        <f>IFERROR(HLOOKUP(Z$6, 'Price projections (BEIS)'!$G$6:$AO$32, 26, FALSE), Y31)</f>
        <v>7.5118875000000003</v>
      </c>
      <c r="AA31" s="52">
        <f>IFERROR(HLOOKUP(AA$6, 'Price projections (BEIS)'!$G$6:$AO$32, 26, FALSE), Z31)</f>
        <v>7.5118875000000003</v>
      </c>
      <c r="AB31" s="52">
        <f>IFERROR(HLOOKUP(AB$6, 'Price projections (BEIS)'!$G$6:$AO$32, 26, FALSE), AA31)</f>
        <v>7.5118875000000003</v>
      </c>
      <c r="AC31" s="52">
        <f>IFERROR(HLOOKUP(AC$6, 'Price projections (BEIS)'!$G$6:$AO$32, 26, FALSE), AB31)</f>
        <v>7.5118875000000003</v>
      </c>
      <c r="AD31" s="52">
        <f>IFERROR(HLOOKUP(AD$6, 'Price projections (BEIS)'!$G$6:$AO$32, 26, FALSE), AC31)</f>
        <v>7.5118875000000003</v>
      </c>
      <c r="AE31" s="52">
        <f>IFERROR(HLOOKUP(AE$6, 'Price projections (BEIS)'!$G$6:$AO$32, 26, FALSE), AD31)</f>
        <v>7.5118875000000003</v>
      </c>
      <c r="AF31" s="52">
        <f>IFERROR(HLOOKUP(AF$6, 'Price projections (BEIS)'!$G$6:$AO$32, 26, FALSE), AE31)</f>
        <v>7.5118875000000003</v>
      </c>
      <c r="AG31" s="52">
        <f>IFERROR(HLOOKUP(AG$6, 'Price projections (BEIS)'!$G$6:$AO$32, 26, FALSE), AF31)</f>
        <v>7.5118875000000003</v>
      </c>
      <c r="AH31" s="52">
        <f>IFERROR(HLOOKUP(AH$6, 'Price projections (BEIS)'!$G$6:$AO$32, 26, FALSE), AG31)</f>
        <v>7.5118875000000003</v>
      </c>
      <c r="AI31" s="52">
        <f>IFERROR(HLOOKUP(AI$6, 'Price projections (BEIS)'!$G$6:$AO$32, 26, FALSE), AH31)</f>
        <v>7.5118875000000003</v>
      </c>
      <c r="AJ31" s="52">
        <f>IFERROR(HLOOKUP(AJ$6, 'Price projections (BEIS)'!$G$6:$AO$32, 26, FALSE), AI31)</f>
        <v>7.5118875000000003</v>
      </c>
      <c r="AK31" s="52">
        <f>IFERROR(HLOOKUP(AK$6, 'Price projections (BEIS)'!$G$6:$AO$32, 26, FALSE), AJ31)</f>
        <v>7.5118875000000003</v>
      </c>
      <c r="AL31" s="52">
        <f>IFERROR(HLOOKUP(AL$6, 'Price projections (BEIS)'!$G$6:$AO$32, 26, FALSE), AK31)</f>
        <v>7.5118875000000003</v>
      </c>
      <c r="AM31" s="52">
        <f>IFERROR(HLOOKUP(AM$6, 'Price projections (BEIS)'!$G$6:$AO$32, 26, FALSE), AL31)</f>
        <v>7.5118875000000003</v>
      </c>
      <c r="AN31" s="52">
        <f>IFERROR(HLOOKUP(AN$6, 'Price projections (BEIS)'!$G$6:$AO$32, 26, FALSE), AM31)</f>
        <v>7.5118875000000003</v>
      </c>
      <c r="AO31" s="52">
        <f>IFERROR(HLOOKUP(AO$6, 'Price projections (BEIS)'!$G$6:$AO$32, 26, FALSE), AN31)</f>
        <v>7.5118875000000003</v>
      </c>
      <c r="AP31" s="52">
        <f>IFERROR(HLOOKUP(AP$6, 'Price projections (BEIS)'!$G$6:$AO$32, 26, FALSE), AO31)</f>
        <v>7.5118875000000003</v>
      </c>
      <c r="AQ31" s="52">
        <f>IFERROR(HLOOKUP(AQ$6, 'Price projections (BEIS)'!$G$6:$AO$32, 26, FALSE), AP31)</f>
        <v>7.5118875000000003</v>
      </c>
      <c r="AR31" s="52">
        <f>IFERROR(HLOOKUP(AR$6, 'Price projections (BEIS)'!$G$6:$AO$32, 26, FALSE), AQ31)</f>
        <v>7.5118875000000003</v>
      </c>
      <c r="AS31" s="52">
        <f>IFERROR(HLOOKUP(AS$6, 'Price projections (BEIS)'!$G$6:$AO$32, 26, FALSE), AR31)</f>
        <v>7.5118875000000003</v>
      </c>
      <c r="AT31" s="52">
        <f>IFERROR(HLOOKUP(AT$6, 'Price projections (BEIS)'!$G$6:$AO$32, 26, FALSE), AS31)</f>
        <v>7.5118875000000003</v>
      </c>
      <c r="AU31" s="52">
        <f>IFERROR(HLOOKUP(AU$6, 'Price projections (BEIS)'!$G$6:$AO$32, 26, FALSE), AT31)</f>
        <v>7.5118875000000003</v>
      </c>
      <c r="AV31" s="52">
        <f>IFERROR(HLOOKUP(AV$6, 'Price projections (BEIS)'!$G$6:$AO$32, 26, FALSE), AU31)</f>
        <v>7.5118875000000003</v>
      </c>
      <c r="AW31" s="52">
        <f>IFERROR(HLOOKUP(AW$6, 'Price projections (BEIS)'!$G$6:$AO$32, 26, FALSE), AV31)</f>
        <v>7.5118875000000003</v>
      </c>
      <c r="AX31" s="52">
        <f>IFERROR(HLOOKUP(AX$6, 'Price projections (BEIS)'!$G$6:$AO$32, 26, FALSE), AW31)</f>
        <v>7.5118875000000003</v>
      </c>
      <c r="AY31" s="52">
        <f>IFERROR(HLOOKUP(AY$6, 'Price projections (BEIS)'!$G$6:$AO$32, 26, FALSE), AX31)</f>
        <v>7.5118875000000003</v>
      </c>
      <c r="AZ31" s="52">
        <f>IFERROR(HLOOKUP(AZ$6, 'Price projections (BEIS)'!$G$6:$AO$32, 26, FALSE), AY31)</f>
        <v>7.5118875000000003</v>
      </c>
      <c r="BA31" s="52">
        <f>IFERROR(HLOOKUP(BA$6, 'Price projections (BEIS)'!$G$6:$AO$32, 26, FALSE), AZ31)</f>
        <v>7.5118875000000003</v>
      </c>
      <c r="BB31" s="52">
        <f>IFERROR(HLOOKUP(BB$6, 'Price projections (BEIS)'!$G$6:$AO$32, 26, FALSE), BA31)</f>
        <v>7.5118875000000003</v>
      </c>
      <c r="BC31" s="52">
        <f>IFERROR(HLOOKUP(BC$6, 'Price projections (BEIS)'!$G$6:$AO$32, 26, FALSE), BB31)</f>
        <v>7.5118875000000003</v>
      </c>
      <c r="BD31" s="52">
        <f>IFERROR(HLOOKUP(BD$6, 'Price projections (BEIS)'!$G$6:$AO$32, 26, FALSE), BC31)</f>
        <v>7.5118875000000003</v>
      </c>
      <c r="BE31" s="52">
        <f>IFERROR(HLOOKUP(BE$6, 'Price projections (BEIS)'!$G$6:$AO$32, 26, FALSE), BD31)</f>
        <v>7.5118875000000003</v>
      </c>
      <c r="BF31" s="52">
        <f>IFERROR(HLOOKUP(BF$6, 'Price projections (BEIS)'!$G$6:$AO$32, 26, FALSE), BE31)</f>
        <v>7.5118875000000003</v>
      </c>
      <c r="BG31" s="52">
        <f>IFERROR(HLOOKUP(BG$6, 'Price projections (BEIS)'!$G$6:$AO$32, 26, FALSE), BF31)</f>
        <v>7.5118875000000003</v>
      </c>
      <c r="BH31" s="52">
        <f>IFERROR(HLOOKUP(BH$6, 'Price projections (BEIS)'!$G$6:$AO$32, 26, FALSE), BG31)</f>
        <v>7.5118875000000003</v>
      </c>
      <c r="BI31" s="52">
        <f>IFERROR(HLOOKUP(BI$6, 'Price projections (BEIS)'!$G$6:$AO$32, 26, FALSE), BH31)</f>
        <v>7.5118875000000003</v>
      </c>
      <c r="BJ31" s="52">
        <f>IFERROR(HLOOKUP(BJ$6, 'Price projections (BEIS)'!$G$6:$AO$32, 26, FALSE), BI31)</f>
        <v>7.5118875000000003</v>
      </c>
      <c r="BK31" s="52">
        <f>IFERROR(HLOOKUP(BK$6, 'Price projections (BEIS)'!$G$6:$AO$32, 26, FALSE), BJ31)</f>
        <v>7.5118875000000003</v>
      </c>
      <c r="BL31" s="52">
        <f>IFERROR(HLOOKUP(BL$6, 'Price projections (BEIS)'!$G$6:$AO$32, 26, FALSE), BK31)</f>
        <v>7.5118875000000003</v>
      </c>
      <c r="BM31" s="52">
        <f>IFERROR(HLOOKUP(BM$6, 'Price projections (BEIS)'!$G$6:$AO$32, 26, FALSE), BL31)</f>
        <v>7.5118875000000003</v>
      </c>
      <c r="BN31" s="52">
        <f>IFERROR(HLOOKUP(BN$6, 'Price projections (BEIS)'!$G$6:$AO$32, 26, FALSE), BM31)</f>
        <v>7.5118875000000003</v>
      </c>
      <c r="BO31" s="52">
        <f>IFERROR(HLOOKUP(BO$6, 'Price projections (BEIS)'!$G$6:$AO$32, 26, FALSE), BN31)</f>
        <v>7.5118875000000003</v>
      </c>
      <c r="BP31" s="52">
        <f>IFERROR(HLOOKUP(BP$6, 'Price projections (BEIS)'!$G$6:$AO$32, 26, FALSE), BO31)</f>
        <v>7.5118875000000003</v>
      </c>
    </row>
    <row r="32" spans="3:68" x14ac:dyDescent="0.35">
      <c r="C32" s="14" t="s">
        <v>239</v>
      </c>
      <c r="D32" s="14" t="s">
        <v>211</v>
      </c>
      <c r="E32" s="14" t="s">
        <v>234</v>
      </c>
      <c r="F32" s="51" t="str">
        <f t="shared" si="29"/>
        <v>HighGas oilServices</v>
      </c>
      <c r="G32" s="52">
        <f>IFERROR(HLOOKUP(G$6, 'Price projections (BEIS)'!$G$6:$AO$32, 27, FALSE), E32)</f>
        <v>6.8310044999999997</v>
      </c>
      <c r="H32" s="52">
        <f>IFERROR(HLOOKUP(H$6, 'Price projections (BEIS)'!$G$6:$AO$32, 27, FALSE), G32)</f>
        <v>6.9005285000000001</v>
      </c>
      <c r="I32" s="52">
        <f>IFERROR(HLOOKUP(I$6, 'Price projections (BEIS)'!$G$6:$AO$32, 27, FALSE), H32)</f>
        <v>6.9686310000000002</v>
      </c>
      <c r="J32" s="52">
        <f>IFERROR(HLOOKUP(J$6, 'Price projections (BEIS)'!$G$6:$AO$32, 27, FALSE), I32)</f>
        <v>7.0865102999999996</v>
      </c>
      <c r="K32" s="52">
        <f>IFERROR(HLOOKUP(K$6, 'Price projections (BEIS)'!$G$6:$AO$32, 27, FALSE), J32)</f>
        <v>7.1535580000000003</v>
      </c>
      <c r="L32" s="52">
        <f>IFERROR(HLOOKUP(L$6, 'Price projections (BEIS)'!$G$6:$AO$32, 27, FALSE), K32)</f>
        <v>7.2691140000000001</v>
      </c>
      <c r="M32" s="52">
        <f>IFERROR(HLOOKUP(M$6, 'Price projections (BEIS)'!$G$6:$AO$32, 27, FALSE), L32)</f>
        <v>7.3342907000000004</v>
      </c>
      <c r="N32" s="52">
        <f>IFERROR(HLOOKUP(N$6, 'Price projections (BEIS)'!$G$6:$AO$32, 27, FALSE), M32)</f>
        <v>7.3987388999999997</v>
      </c>
      <c r="O32" s="52">
        <f>IFERROR(HLOOKUP(O$6, 'Price projections (BEIS)'!$G$6:$AO$32, 27, FALSE), N32)</f>
        <v>7.5106346000000004</v>
      </c>
      <c r="P32" s="52">
        <f>IFERROR(HLOOKUP(P$6, 'Price projections (BEIS)'!$G$6:$AO$32, 27, FALSE), O32)</f>
        <v>7.5732986999999996</v>
      </c>
      <c r="Q32" s="52">
        <f>IFERROR(HLOOKUP(Q$6, 'Price projections (BEIS)'!$G$6:$AO$32, 27, FALSE), P32)</f>
        <v>7.6826565999999996</v>
      </c>
      <c r="R32" s="52">
        <f>IFERROR(HLOOKUP(R$6, 'Price projections (BEIS)'!$G$6:$AO$32, 27, FALSE), Q32)</f>
        <v>7.7434922000000004</v>
      </c>
      <c r="S32" s="52">
        <f>IFERROR(HLOOKUP(S$6, 'Price projections (BEIS)'!$G$6:$AO$32, 27, FALSE), R32)</f>
        <v>7.8036190000000003</v>
      </c>
      <c r="T32" s="52">
        <f>IFERROR(HLOOKUP(T$6, 'Price projections (BEIS)'!$G$6:$AO$32, 27, FALSE), S32)</f>
        <v>7.8036190000000003</v>
      </c>
      <c r="U32" s="52">
        <f>IFERROR(HLOOKUP(U$6, 'Price projections (BEIS)'!$G$6:$AO$32, 27, FALSE), T32)</f>
        <v>7.8036190000000003</v>
      </c>
      <c r="V32" s="52">
        <f>IFERROR(HLOOKUP(V$6, 'Price projections (BEIS)'!$G$6:$AO$32, 27, FALSE), U32)</f>
        <v>7.8036190000000003</v>
      </c>
      <c r="W32" s="52">
        <f>IFERROR(HLOOKUP(W$6, 'Price projections (BEIS)'!$G$6:$AO$32, 27, FALSE), V32)</f>
        <v>7.8036190000000003</v>
      </c>
      <c r="X32" s="52">
        <f>IFERROR(HLOOKUP(X$6, 'Price projections (BEIS)'!$G$6:$AO$32, 27, FALSE), W32)</f>
        <v>7.8036190000000003</v>
      </c>
      <c r="Y32" s="52">
        <f>IFERROR(HLOOKUP(Y$6, 'Price projections (BEIS)'!$G$6:$AO$32, 27, FALSE), X32)</f>
        <v>7.8036190000000003</v>
      </c>
      <c r="Z32" s="52">
        <f>IFERROR(HLOOKUP(Z$6, 'Price projections (BEIS)'!$G$6:$AO$32, 27, FALSE), Y32)</f>
        <v>7.8036190000000003</v>
      </c>
      <c r="AA32" s="52">
        <f>IFERROR(HLOOKUP(AA$6, 'Price projections (BEIS)'!$G$6:$AO$32, 27, FALSE), Z32)</f>
        <v>7.8036190000000003</v>
      </c>
      <c r="AB32" s="52">
        <f>IFERROR(HLOOKUP(AB$6, 'Price projections (BEIS)'!$G$6:$AO$32, 27, FALSE), AA32)</f>
        <v>7.8036190000000003</v>
      </c>
      <c r="AC32" s="52">
        <f>IFERROR(HLOOKUP(AC$6, 'Price projections (BEIS)'!$G$6:$AO$32, 27, FALSE), AB32)</f>
        <v>7.8036190000000003</v>
      </c>
      <c r="AD32" s="52">
        <f>IFERROR(HLOOKUP(AD$6, 'Price projections (BEIS)'!$G$6:$AO$32, 27, FALSE), AC32)</f>
        <v>7.8036190000000003</v>
      </c>
      <c r="AE32" s="52">
        <f>IFERROR(HLOOKUP(AE$6, 'Price projections (BEIS)'!$G$6:$AO$32, 27, FALSE), AD32)</f>
        <v>7.8036190000000003</v>
      </c>
      <c r="AF32" s="52">
        <f>IFERROR(HLOOKUP(AF$6, 'Price projections (BEIS)'!$G$6:$AO$32, 27, FALSE), AE32)</f>
        <v>7.8036190000000003</v>
      </c>
      <c r="AG32" s="52">
        <f>IFERROR(HLOOKUP(AG$6, 'Price projections (BEIS)'!$G$6:$AO$32, 27, FALSE), AF32)</f>
        <v>7.8036190000000003</v>
      </c>
      <c r="AH32" s="52">
        <f>IFERROR(HLOOKUP(AH$6, 'Price projections (BEIS)'!$G$6:$AO$32, 27, FALSE), AG32)</f>
        <v>7.8036190000000003</v>
      </c>
      <c r="AI32" s="52">
        <f>IFERROR(HLOOKUP(AI$6, 'Price projections (BEIS)'!$G$6:$AO$32, 27, FALSE), AH32)</f>
        <v>7.8036190000000003</v>
      </c>
      <c r="AJ32" s="52">
        <f>IFERROR(HLOOKUP(AJ$6, 'Price projections (BEIS)'!$G$6:$AO$32, 27, FALSE), AI32)</f>
        <v>7.8036190000000003</v>
      </c>
      <c r="AK32" s="52">
        <f>IFERROR(HLOOKUP(AK$6, 'Price projections (BEIS)'!$G$6:$AO$32, 27, FALSE), AJ32)</f>
        <v>7.8036190000000003</v>
      </c>
      <c r="AL32" s="52">
        <f>IFERROR(HLOOKUP(AL$6, 'Price projections (BEIS)'!$G$6:$AO$32, 27, FALSE), AK32)</f>
        <v>7.8036190000000003</v>
      </c>
      <c r="AM32" s="52">
        <f>IFERROR(HLOOKUP(AM$6, 'Price projections (BEIS)'!$G$6:$AO$32, 27, FALSE), AL32)</f>
        <v>7.8036190000000003</v>
      </c>
      <c r="AN32" s="52">
        <f>IFERROR(HLOOKUP(AN$6, 'Price projections (BEIS)'!$G$6:$AO$32, 27, FALSE), AM32)</f>
        <v>7.8036190000000003</v>
      </c>
      <c r="AO32" s="52">
        <f>IFERROR(HLOOKUP(AO$6, 'Price projections (BEIS)'!$G$6:$AO$32, 27, FALSE), AN32)</f>
        <v>7.8036190000000003</v>
      </c>
      <c r="AP32" s="52">
        <f>IFERROR(HLOOKUP(AP$6, 'Price projections (BEIS)'!$G$6:$AO$32, 27, FALSE), AO32)</f>
        <v>7.8036190000000003</v>
      </c>
      <c r="AQ32" s="52">
        <f>IFERROR(HLOOKUP(AQ$6, 'Price projections (BEIS)'!$G$6:$AO$32, 27, FALSE), AP32)</f>
        <v>7.8036190000000003</v>
      </c>
      <c r="AR32" s="52">
        <f>IFERROR(HLOOKUP(AR$6, 'Price projections (BEIS)'!$G$6:$AO$32, 27, FALSE), AQ32)</f>
        <v>7.8036190000000003</v>
      </c>
      <c r="AS32" s="52">
        <f>IFERROR(HLOOKUP(AS$6, 'Price projections (BEIS)'!$G$6:$AO$32, 27, FALSE), AR32)</f>
        <v>7.8036190000000003</v>
      </c>
      <c r="AT32" s="52">
        <f>IFERROR(HLOOKUP(AT$6, 'Price projections (BEIS)'!$G$6:$AO$32, 27, FALSE), AS32)</f>
        <v>7.8036190000000003</v>
      </c>
      <c r="AU32" s="52">
        <f>IFERROR(HLOOKUP(AU$6, 'Price projections (BEIS)'!$G$6:$AO$32, 27, FALSE), AT32)</f>
        <v>7.8036190000000003</v>
      </c>
      <c r="AV32" s="52">
        <f>IFERROR(HLOOKUP(AV$6, 'Price projections (BEIS)'!$G$6:$AO$32, 27, FALSE), AU32)</f>
        <v>7.8036190000000003</v>
      </c>
      <c r="AW32" s="52">
        <f>IFERROR(HLOOKUP(AW$6, 'Price projections (BEIS)'!$G$6:$AO$32, 27, FALSE), AV32)</f>
        <v>7.8036190000000003</v>
      </c>
      <c r="AX32" s="52">
        <f>IFERROR(HLOOKUP(AX$6, 'Price projections (BEIS)'!$G$6:$AO$32, 27, FALSE), AW32)</f>
        <v>7.8036190000000003</v>
      </c>
      <c r="AY32" s="52">
        <f>IFERROR(HLOOKUP(AY$6, 'Price projections (BEIS)'!$G$6:$AO$32, 27, FALSE), AX32)</f>
        <v>7.8036190000000003</v>
      </c>
      <c r="AZ32" s="52">
        <f>IFERROR(HLOOKUP(AZ$6, 'Price projections (BEIS)'!$G$6:$AO$32, 27, FALSE), AY32)</f>
        <v>7.8036190000000003</v>
      </c>
      <c r="BA32" s="52">
        <f>IFERROR(HLOOKUP(BA$6, 'Price projections (BEIS)'!$G$6:$AO$32, 27, FALSE), AZ32)</f>
        <v>7.8036190000000003</v>
      </c>
      <c r="BB32" s="52">
        <f>IFERROR(HLOOKUP(BB$6, 'Price projections (BEIS)'!$G$6:$AO$32, 27, FALSE), BA32)</f>
        <v>7.8036190000000003</v>
      </c>
      <c r="BC32" s="52">
        <f>IFERROR(HLOOKUP(BC$6, 'Price projections (BEIS)'!$G$6:$AO$32, 27, FALSE), BB32)</f>
        <v>7.8036190000000003</v>
      </c>
      <c r="BD32" s="52">
        <f>IFERROR(HLOOKUP(BD$6, 'Price projections (BEIS)'!$G$6:$AO$32, 27, FALSE), BC32)</f>
        <v>7.8036190000000003</v>
      </c>
      <c r="BE32" s="52">
        <f>IFERROR(HLOOKUP(BE$6, 'Price projections (BEIS)'!$G$6:$AO$32, 27, FALSE), BD32)</f>
        <v>7.8036190000000003</v>
      </c>
      <c r="BF32" s="52">
        <f>IFERROR(HLOOKUP(BF$6, 'Price projections (BEIS)'!$G$6:$AO$32, 27, FALSE), BE32)</f>
        <v>7.8036190000000003</v>
      </c>
      <c r="BG32" s="52">
        <f>IFERROR(HLOOKUP(BG$6, 'Price projections (BEIS)'!$G$6:$AO$32, 27, FALSE), BF32)</f>
        <v>7.8036190000000003</v>
      </c>
      <c r="BH32" s="52">
        <f>IFERROR(HLOOKUP(BH$6, 'Price projections (BEIS)'!$G$6:$AO$32, 27, FALSE), BG32)</f>
        <v>7.8036190000000003</v>
      </c>
      <c r="BI32" s="52">
        <f>IFERROR(HLOOKUP(BI$6, 'Price projections (BEIS)'!$G$6:$AO$32, 27, FALSE), BH32)</f>
        <v>7.8036190000000003</v>
      </c>
      <c r="BJ32" s="52">
        <f>IFERROR(HLOOKUP(BJ$6, 'Price projections (BEIS)'!$G$6:$AO$32, 27, FALSE), BI32)</f>
        <v>7.8036190000000003</v>
      </c>
      <c r="BK32" s="52">
        <f>IFERROR(HLOOKUP(BK$6, 'Price projections (BEIS)'!$G$6:$AO$32, 27, FALSE), BJ32)</f>
        <v>7.8036190000000003</v>
      </c>
      <c r="BL32" s="52">
        <f>IFERROR(HLOOKUP(BL$6, 'Price projections (BEIS)'!$G$6:$AO$32, 27, FALSE), BK32)</f>
        <v>7.8036190000000003</v>
      </c>
      <c r="BM32" s="52">
        <f>IFERROR(HLOOKUP(BM$6, 'Price projections (BEIS)'!$G$6:$AO$32, 27, FALSE), BL32)</f>
        <v>7.8036190000000003</v>
      </c>
      <c r="BN32" s="52">
        <f>IFERROR(HLOOKUP(BN$6, 'Price projections (BEIS)'!$G$6:$AO$32, 27, FALSE), BM32)</f>
        <v>7.8036190000000003</v>
      </c>
      <c r="BO32" s="52">
        <f>IFERROR(HLOOKUP(BO$6, 'Price projections (BEIS)'!$G$6:$AO$32, 27, FALSE), BN32)</f>
        <v>7.8036190000000003</v>
      </c>
      <c r="BP32" s="52">
        <f>IFERROR(HLOOKUP(BP$6, 'Price projections (BEIS)'!$G$6:$AO$32, 27, FALSE), BO32)</f>
        <v>7.8036190000000003</v>
      </c>
    </row>
    <row r="33" spans="3:68" s="2" customFormat="1" ht="14.25" x14ac:dyDescent="0.4"/>
    <row r="35" spans="3:68" x14ac:dyDescent="0.35">
      <c r="C35" s="50" t="s">
        <v>210</v>
      </c>
    </row>
    <row r="36" spans="3:68" x14ac:dyDescent="0.35">
      <c r="C36" s="13" t="s">
        <v>233</v>
      </c>
      <c r="D36" s="14" t="s">
        <v>188</v>
      </c>
      <c r="E36" s="14" t="s">
        <v>234</v>
      </c>
      <c r="F36" s="51" t="str">
        <f t="shared" ref="F36:F46" si="30">CONCATENATE($C$35, C36, D36)</f>
        <v>AverageElectricityIndustrial</v>
      </c>
      <c r="G36" s="51">
        <f>AVERAGE(G8,G22)</f>
        <v>12.37529735</v>
      </c>
      <c r="H36" s="51">
        <f t="shared" ref="H36:AO43" si="31">AVERAGE(H8,H22)</f>
        <v>12.3537292</v>
      </c>
      <c r="I36" s="51">
        <f t="shared" si="31"/>
        <v>12.367713699999999</v>
      </c>
      <c r="J36" s="51">
        <f t="shared" si="31"/>
        <v>12.676072000000001</v>
      </c>
      <c r="K36" s="51">
        <f t="shared" si="31"/>
        <v>12.309435000000001</v>
      </c>
      <c r="L36" s="51">
        <f t="shared" si="31"/>
        <v>12.063000000000001</v>
      </c>
      <c r="M36" s="51">
        <f t="shared" si="31"/>
        <v>12.159424399999999</v>
      </c>
      <c r="N36" s="51">
        <f t="shared" si="31"/>
        <v>12.102725150000001</v>
      </c>
      <c r="O36" s="51">
        <f t="shared" si="31"/>
        <v>12.102820850000001</v>
      </c>
      <c r="P36" s="51">
        <f t="shared" si="31"/>
        <v>12.104882799999999</v>
      </c>
      <c r="Q36" s="51">
        <f t="shared" si="31"/>
        <v>12.094226800000001</v>
      </c>
      <c r="R36" s="51">
        <f t="shared" si="31"/>
        <v>12.10310645</v>
      </c>
      <c r="S36" s="51">
        <f t="shared" si="31"/>
        <v>12.104798349999999</v>
      </c>
      <c r="T36" s="51">
        <f t="shared" si="31"/>
        <v>12.104798349999999</v>
      </c>
      <c r="U36" s="51">
        <f t="shared" si="31"/>
        <v>12.104798349999999</v>
      </c>
      <c r="V36" s="51">
        <f t="shared" si="31"/>
        <v>12.104798349999999</v>
      </c>
      <c r="W36" s="51">
        <f t="shared" si="31"/>
        <v>12.104798349999999</v>
      </c>
      <c r="X36" s="51">
        <f t="shared" si="31"/>
        <v>12.104798349999999</v>
      </c>
      <c r="Y36" s="51">
        <f t="shared" si="31"/>
        <v>12.104798349999999</v>
      </c>
      <c r="Z36" s="51">
        <f t="shared" si="31"/>
        <v>12.104798349999999</v>
      </c>
      <c r="AA36" s="51">
        <f t="shared" si="31"/>
        <v>12.104798349999999</v>
      </c>
      <c r="AB36" s="51">
        <f t="shared" si="31"/>
        <v>12.104798349999999</v>
      </c>
      <c r="AC36" s="51">
        <f t="shared" si="31"/>
        <v>12.104798349999999</v>
      </c>
      <c r="AD36" s="51">
        <f t="shared" si="31"/>
        <v>12.104798349999999</v>
      </c>
      <c r="AE36" s="51">
        <f t="shared" si="31"/>
        <v>12.104798349999999</v>
      </c>
      <c r="AF36" s="51">
        <f t="shared" si="31"/>
        <v>12.104798349999999</v>
      </c>
      <c r="AG36" s="51">
        <f t="shared" si="31"/>
        <v>12.104798349999999</v>
      </c>
      <c r="AH36" s="51">
        <f t="shared" si="31"/>
        <v>12.104798349999999</v>
      </c>
      <c r="AI36" s="51">
        <f t="shared" si="31"/>
        <v>12.104798349999999</v>
      </c>
      <c r="AJ36" s="51">
        <f t="shared" si="31"/>
        <v>12.104798349999999</v>
      </c>
      <c r="AK36" s="51">
        <f t="shared" si="31"/>
        <v>12.104798349999999</v>
      </c>
      <c r="AL36" s="51">
        <f t="shared" si="31"/>
        <v>12.104798349999999</v>
      </c>
      <c r="AM36" s="51">
        <f t="shared" si="31"/>
        <v>12.104798349999999</v>
      </c>
      <c r="AN36" s="51">
        <f t="shared" si="31"/>
        <v>12.104798349999999</v>
      </c>
      <c r="AO36" s="51">
        <f t="shared" si="31"/>
        <v>12.104798349999999</v>
      </c>
      <c r="AP36" s="51">
        <f t="shared" ref="AP36:BP42" si="32">AVERAGE(AP8,AP22)</f>
        <v>12.104798349999999</v>
      </c>
      <c r="AQ36" s="51">
        <f t="shared" si="32"/>
        <v>12.104798349999999</v>
      </c>
      <c r="AR36" s="51">
        <f t="shared" si="32"/>
        <v>12.104798349999999</v>
      </c>
      <c r="AS36" s="51">
        <f t="shared" si="32"/>
        <v>12.104798349999999</v>
      </c>
      <c r="AT36" s="51">
        <f t="shared" si="32"/>
        <v>12.104798349999999</v>
      </c>
      <c r="AU36" s="51">
        <f t="shared" si="32"/>
        <v>12.104798349999999</v>
      </c>
      <c r="AV36" s="51">
        <f t="shared" si="32"/>
        <v>12.104798349999999</v>
      </c>
      <c r="AW36" s="51">
        <f t="shared" si="32"/>
        <v>12.104798349999999</v>
      </c>
      <c r="AX36" s="51">
        <f t="shared" si="32"/>
        <v>12.104798349999999</v>
      </c>
      <c r="AY36" s="51">
        <f t="shared" si="32"/>
        <v>12.104798349999999</v>
      </c>
      <c r="AZ36" s="51">
        <f t="shared" si="32"/>
        <v>12.104798349999999</v>
      </c>
      <c r="BA36" s="51">
        <f t="shared" si="32"/>
        <v>12.104798349999999</v>
      </c>
      <c r="BB36" s="51">
        <f t="shared" si="32"/>
        <v>12.104798349999999</v>
      </c>
      <c r="BC36" s="51">
        <f t="shared" si="32"/>
        <v>12.104798349999999</v>
      </c>
      <c r="BD36" s="51">
        <f t="shared" si="32"/>
        <v>12.104798349999999</v>
      </c>
      <c r="BE36" s="51">
        <f t="shared" si="32"/>
        <v>12.104798349999999</v>
      </c>
      <c r="BF36" s="51">
        <f t="shared" si="32"/>
        <v>12.104798349999999</v>
      </c>
      <c r="BG36" s="51">
        <f t="shared" si="32"/>
        <v>12.104798349999999</v>
      </c>
      <c r="BH36" s="51">
        <f t="shared" si="32"/>
        <v>12.104798349999999</v>
      </c>
      <c r="BI36" s="51">
        <f t="shared" si="32"/>
        <v>12.104798349999999</v>
      </c>
      <c r="BJ36" s="51">
        <f t="shared" si="32"/>
        <v>12.104798349999999</v>
      </c>
      <c r="BK36" s="51">
        <f t="shared" si="32"/>
        <v>12.104798349999999</v>
      </c>
      <c r="BL36" s="51">
        <f t="shared" si="32"/>
        <v>12.104798349999999</v>
      </c>
      <c r="BM36" s="51">
        <f t="shared" si="32"/>
        <v>12.104798349999999</v>
      </c>
      <c r="BN36" s="51">
        <f t="shared" si="32"/>
        <v>12.104798349999999</v>
      </c>
      <c r="BO36" s="51">
        <f t="shared" si="32"/>
        <v>12.104798349999999</v>
      </c>
      <c r="BP36" s="51">
        <f t="shared" si="32"/>
        <v>12.104798349999999</v>
      </c>
    </row>
    <row r="37" spans="3:68" x14ac:dyDescent="0.35">
      <c r="C37" s="13" t="s">
        <v>233</v>
      </c>
      <c r="D37" s="14" t="s">
        <v>207</v>
      </c>
      <c r="E37" s="14" t="s">
        <v>234</v>
      </c>
      <c r="F37" s="51" t="str">
        <f t="shared" si="30"/>
        <v>AverageElectricityResidential</v>
      </c>
      <c r="G37" s="51">
        <f t="shared" ref="G37:V46" si="33">AVERAGE(G9,G23)</f>
        <v>19.629681300000001</v>
      </c>
      <c r="H37" s="51">
        <f t="shared" si="33"/>
        <v>19.584817600000001</v>
      </c>
      <c r="I37" s="51">
        <f t="shared" si="33"/>
        <v>19.700537199999999</v>
      </c>
      <c r="J37" s="51">
        <f t="shared" si="33"/>
        <v>19.757024999999999</v>
      </c>
      <c r="K37" s="51">
        <f t="shared" si="33"/>
        <v>19.591034999999998</v>
      </c>
      <c r="L37" s="51">
        <f t="shared" si="33"/>
        <v>19.011685</v>
      </c>
      <c r="M37" s="51">
        <f t="shared" si="33"/>
        <v>18.5821553</v>
      </c>
      <c r="N37" s="51">
        <f t="shared" si="33"/>
        <v>18.831124750000001</v>
      </c>
      <c r="O37" s="51">
        <f t="shared" si="33"/>
        <v>18.833689499999998</v>
      </c>
      <c r="P37" s="51">
        <f t="shared" si="33"/>
        <v>18.576823400000002</v>
      </c>
      <c r="Q37" s="51">
        <f t="shared" si="33"/>
        <v>18.078240100000002</v>
      </c>
      <c r="R37" s="51">
        <f t="shared" si="33"/>
        <v>17.621602750000001</v>
      </c>
      <c r="S37" s="51">
        <f t="shared" si="33"/>
        <v>17.220613950000001</v>
      </c>
      <c r="T37" s="51">
        <f t="shared" si="33"/>
        <v>17.220613950000001</v>
      </c>
      <c r="U37" s="51">
        <f t="shared" si="33"/>
        <v>17.220613950000001</v>
      </c>
      <c r="V37" s="51">
        <f t="shared" si="33"/>
        <v>17.220613950000001</v>
      </c>
      <c r="W37" s="51">
        <f t="shared" si="31"/>
        <v>17.220613950000001</v>
      </c>
      <c r="X37" s="51">
        <f t="shared" si="31"/>
        <v>17.220613950000001</v>
      </c>
      <c r="Y37" s="51">
        <f t="shared" si="31"/>
        <v>17.220613950000001</v>
      </c>
      <c r="Z37" s="51">
        <f t="shared" si="31"/>
        <v>17.220613950000001</v>
      </c>
      <c r="AA37" s="51">
        <f t="shared" si="31"/>
        <v>17.220613950000001</v>
      </c>
      <c r="AB37" s="51">
        <f t="shared" si="31"/>
        <v>17.220613950000001</v>
      </c>
      <c r="AC37" s="51">
        <f t="shared" si="31"/>
        <v>17.220613950000001</v>
      </c>
      <c r="AD37" s="51">
        <f t="shared" si="31"/>
        <v>17.220613950000001</v>
      </c>
      <c r="AE37" s="51">
        <f t="shared" si="31"/>
        <v>17.220613950000001</v>
      </c>
      <c r="AF37" s="51">
        <f t="shared" si="31"/>
        <v>17.220613950000001</v>
      </c>
      <c r="AG37" s="51">
        <f t="shared" si="31"/>
        <v>17.220613950000001</v>
      </c>
      <c r="AH37" s="51">
        <f t="shared" si="31"/>
        <v>17.220613950000001</v>
      </c>
      <c r="AI37" s="51">
        <f t="shared" si="31"/>
        <v>17.220613950000001</v>
      </c>
      <c r="AJ37" s="51">
        <f t="shared" si="31"/>
        <v>17.220613950000001</v>
      </c>
      <c r="AK37" s="51">
        <f t="shared" si="31"/>
        <v>17.220613950000001</v>
      </c>
      <c r="AL37" s="51">
        <f t="shared" si="31"/>
        <v>17.220613950000001</v>
      </c>
      <c r="AM37" s="51">
        <f t="shared" si="31"/>
        <v>17.220613950000001</v>
      </c>
      <c r="AN37" s="51">
        <f t="shared" si="31"/>
        <v>17.220613950000001</v>
      </c>
      <c r="AO37" s="51">
        <f t="shared" si="31"/>
        <v>17.220613950000001</v>
      </c>
      <c r="AP37" s="51">
        <f t="shared" si="32"/>
        <v>17.220613950000001</v>
      </c>
      <c r="AQ37" s="51">
        <f t="shared" si="32"/>
        <v>17.220613950000001</v>
      </c>
      <c r="AR37" s="51">
        <f t="shared" si="32"/>
        <v>17.220613950000001</v>
      </c>
      <c r="AS37" s="51">
        <f t="shared" si="32"/>
        <v>17.220613950000001</v>
      </c>
      <c r="AT37" s="51">
        <f t="shared" si="32"/>
        <v>17.220613950000001</v>
      </c>
      <c r="AU37" s="51">
        <f t="shared" si="32"/>
        <v>17.220613950000001</v>
      </c>
      <c r="AV37" s="51">
        <f t="shared" si="32"/>
        <v>17.220613950000001</v>
      </c>
      <c r="AW37" s="51">
        <f t="shared" si="32"/>
        <v>17.220613950000001</v>
      </c>
      <c r="AX37" s="51">
        <f t="shared" si="32"/>
        <v>17.220613950000001</v>
      </c>
      <c r="AY37" s="51">
        <f t="shared" si="32"/>
        <v>17.220613950000001</v>
      </c>
      <c r="AZ37" s="51">
        <f t="shared" si="32"/>
        <v>17.220613950000001</v>
      </c>
      <c r="BA37" s="51">
        <f t="shared" si="32"/>
        <v>17.220613950000001</v>
      </c>
      <c r="BB37" s="51">
        <f t="shared" si="32"/>
        <v>17.220613950000001</v>
      </c>
      <c r="BC37" s="51">
        <f t="shared" si="32"/>
        <v>17.220613950000001</v>
      </c>
      <c r="BD37" s="51">
        <f t="shared" si="32"/>
        <v>17.220613950000001</v>
      </c>
      <c r="BE37" s="51">
        <f t="shared" si="32"/>
        <v>17.220613950000001</v>
      </c>
      <c r="BF37" s="51">
        <f t="shared" si="32"/>
        <v>17.220613950000001</v>
      </c>
      <c r="BG37" s="51">
        <f t="shared" si="32"/>
        <v>17.220613950000001</v>
      </c>
      <c r="BH37" s="51">
        <f t="shared" si="32"/>
        <v>17.220613950000001</v>
      </c>
      <c r="BI37" s="51">
        <f t="shared" si="32"/>
        <v>17.220613950000001</v>
      </c>
      <c r="BJ37" s="51">
        <f t="shared" si="32"/>
        <v>17.220613950000001</v>
      </c>
      <c r="BK37" s="51">
        <f t="shared" si="32"/>
        <v>17.220613950000001</v>
      </c>
      <c r="BL37" s="51">
        <f t="shared" si="32"/>
        <v>17.220613950000001</v>
      </c>
      <c r="BM37" s="51">
        <f t="shared" si="32"/>
        <v>17.220613950000001</v>
      </c>
      <c r="BN37" s="51">
        <f t="shared" si="32"/>
        <v>17.220613950000001</v>
      </c>
      <c r="BO37" s="51">
        <f t="shared" si="32"/>
        <v>17.220613950000001</v>
      </c>
      <c r="BP37" s="51">
        <f t="shared" si="32"/>
        <v>17.220613950000001</v>
      </c>
    </row>
    <row r="38" spans="3:68" x14ac:dyDescent="0.35">
      <c r="C38" s="13" t="s">
        <v>233</v>
      </c>
      <c r="D38" s="14" t="s">
        <v>211</v>
      </c>
      <c r="E38" s="14" t="s">
        <v>234</v>
      </c>
      <c r="F38" s="51" t="str">
        <f t="shared" si="30"/>
        <v>AverageElectricityServices</v>
      </c>
      <c r="G38" s="51">
        <f t="shared" si="33"/>
        <v>14.452093550000001</v>
      </c>
      <c r="H38" s="51">
        <f t="shared" si="31"/>
        <v>14.423840649999999</v>
      </c>
      <c r="I38" s="51">
        <f t="shared" si="31"/>
        <v>14.4316034</v>
      </c>
      <c r="J38" s="51">
        <f t="shared" si="31"/>
        <v>14.755437050000001</v>
      </c>
      <c r="K38" s="51">
        <f t="shared" si="31"/>
        <v>14.32779</v>
      </c>
      <c r="L38" s="51">
        <f t="shared" si="31"/>
        <v>14.007785</v>
      </c>
      <c r="M38" s="51">
        <f t="shared" si="31"/>
        <v>14.0671082</v>
      </c>
      <c r="N38" s="51">
        <f t="shared" si="31"/>
        <v>14.012029850000001</v>
      </c>
      <c r="O38" s="51">
        <f t="shared" si="31"/>
        <v>14.049693600000001</v>
      </c>
      <c r="P38" s="51">
        <f t="shared" si="31"/>
        <v>13.72750795</v>
      </c>
      <c r="Q38" s="51">
        <f t="shared" si="31"/>
        <v>13.261354000000001</v>
      </c>
      <c r="R38" s="51">
        <f t="shared" si="31"/>
        <v>12.85163105</v>
      </c>
      <c r="S38" s="51">
        <f t="shared" si="31"/>
        <v>12.46084065</v>
      </c>
      <c r="T38" s="51">
        <f t="shared" si="31"/>
        <v>12.46084065</v>
      </c>
      <c r="U38" s="51">
        <f t="shared" si="31"/>
        <v>12.46084065</v>
      </c>
      <c r="V38" s="51">
        <f t="shared" si="31"/>
        <v>12.46084065</v>
      </c>
      <c r="W38" s="51">
        <f t="shared" si="31"/>
        <v>12.46084065</v>
      </c>
      <c r="X38" s="51">
        <f t="shared" si="31"/>
        <v>12.46084065</v>
      </c>
      <c r="Y38" s="51">
        <f t="shared" si="31"/>
        <v>12.46084065</v>
      </c>
      <c r="Z38" s="51">
        <f t="shared" si="31"/>
        <v>12.46084065</v>
      </c>
      <c r="AA38" s="51">
        <f t="shared" si="31"/>
        <v>12.46084065</v>
      </c>
      <c r="AB38" s="51">
        <f t="shared" si="31"/>
        <v>12.46084065</v>
      </c>
      <c r="AC38" s="51">
        <f t="shared" si="31"/>
        <v>12.46084065</v>
      </c>
      <c r="AD38" s="51">
        <f t="shared" si="31"/>
        <v>12.46084065</v>
      </c>
      <c r="AE38" s="51">
        <f t="shared" si="31"/>
        <v>12.46084065</v>
      </c>
      <c r="AF38" s="51">
        <f t="shared" si="31"/>
        <v>12.46084065</v>
      </c>
      <c r="AG38" s="51">
        <f t="shared" si="31"/>
        <v>12.46084065</v>
      </c>
      <c r="AH38" s="51">
        <f t="shared" si="31"/>
        <v>12.46084065</v>
      </c>
      <c r="AI38" s="51">
        <f t="shared" si="31"/>
        <v>12.46084065</v>
      </c>
      <c r="AJ38" s="51">
        <f t="shared" si="31"/>
        <v>12.46084065</v>
      </c>
      <c r="AK38" s="51">
        <f t="shared" si="31"/>
        <v>12.46084065</v>
      </c>
      <c r="AL38" s="51">
        <f t="shared" si="31"/>
        <v>12.46084065</v>
      </c>
      <c r="AM38" s="51">
        <f t="shared" si="31"/>
        <v>12.46084065</v>
      </c>
      <c r="AN38" s="51">
        <f t="shared" si="31"/>
        <v>12.46084065</v>
      </c>
      <c r="AO38" s="51">
        <f t="shared" si="31"/>
        <v>12.46084065</v>
      </c>
      <c r="AP38" s="51">
        <f t="shared" si="32"/>
        <v>12.46084065</v>
      </c>
      <c r="AQ38" s="51">
        <f t="shared" si="32"/>
        <v>12.46084065</v>
      </c>
      <c r="AR38" s="51">
        <f t="shared" si="32"/>
        <v>12.46084065</v>
      </c>
      <c r="AS38" s="51">
        <f t="shared" si="32"/>
        <v>12.46084065</v>
      </c>
      <c r="AT38" s="51">
        <f t="shared" si="32"/>
        <v>12.46084065</v>
      </c>
      <c r="AU38" s="51">
        <f t="shared" si="32"/>
        <v>12.46084065</v>
      </c>
      <c r="AV38" s="51">
        <f t="shared" si="32"/>
        <v>12.46084065</v>
      </c>
      <c r="AW38" s="51">
        <f t="shared" si="32"/>
        <v>12.46084065</v>
      </c>
      <c r="AX38" s="51">
        <f t="shared" si="32"/>
        <v>12.46084065</v>
      </c>
      <c r="AY38" s="51">
        <f t="shared" si="32"/>
        <v>12.46084065</v>
      </c>
      <c r="AZ38" s="51">
        <f t="shared" si="32"/>
        <v>12.46084065</v>
      </c>
      <c r="BA38" s="51">
        <f t="shared" si="32"/>
        <v>12.46084065</v>
      </c>
      <c r="BB38" s="51">
        <f t="shared" si="32"/>
        <v>12.46084065</v>
      </c>
      <c r="BC38" s="51">
        <f t="shared" si="32"/>
        <v>12.46084065</v>
      </c>
      <c r="BD38" s="51">
        <f t="shared" si="32"/>
        <v>12.46084065</v>
      </c>
      <c r="BE38" s="51">
        <f t="shared" si="32"/>
        <v>12.46084065</v>
      </c>
      <c r="BF38" s="51">
        <f t="shared" si="32"/>
        <v>12.46084065</v>
      </c>
      <c r="BG38" s="51">
        <f t="shared" si="32"/>
        <v>12.46084065</v>
      </c>
      <c r="BH38" s="51">
        <f t="shared" si="32"/>
        <v>12.46084065</v>
      </c>
      <c r="BI38" s="51">
        <f t="shared" si="32"/>
        <v>12.46084065</v>
      </c>
      <c r="BJ38" s="51">
        <f t="shared" si="32"/>
        <v>12.46084065</v>
      </c>
      <c r="BK38" s="51">
        <f t="shared" si="32"/>
        <v>12.46084065</v>
      </c>
      <c r="BL38" s="51">
        <f t="shared" si="32"/>
        <v>12.46084065</v>
      </c>
      <c r="BM38" s="51">
        <f t="shared" si="32"/>
        <v>12.46084065</v>
      </c>
      <c r="BN38" s="51">
        <f t="shared" si="32"/>
        <v>12.46084065</v>
      </c>
      <c r="BO38" s="51">
        <f t="shared" si="32"/>
        <v>12.46084065</v>
      </c>
      <c r="BP38" s="51">
        <f t="shared" si="32"/>
        <v>12.46084065</v>
      </c>
    </row>
    <row r="39" spans="3:68" x14ac:dyDescent="0.35">
      <c r="C39" s="13" t="s">
        <v>233</v>
      </c>
      <c r="D39" s="14" t="s">
        <v>236</v>
      </c>
      <c r="E39" s="14" t="s">
        <v>234</v>
      </c>
      <c r="F39" s="51" t="str">
        <f t="shared" si="30"/>
        <v>AverageElectricityTransport: road (Private Vehicles) [8]</v>
      </c>
      <c r="G39" s="51">
        <f t="shared" si="33"/>
        <v>18.594163699999999</v>
      </c>
      <c r="H39" s="51">
        <f t="shared" si="31"/>
        <v>18.552622249999999</v>
      </c>
      <c r="I39" s="51">
        <f t="shared" si="31"/>
        <v>18.646750449999999</v>
      </c>
      <c r="J39" s="51">
        <f t="shared" si="31"/>
        <v>18.75670745</v>
      </c>
      <c r="K39" s="51">
        <f t="shared" si="31"/>
        <v>18.53839</v>
      </c>
      <c r="L39" s="51">
        <f t="shared" si="31"/>
        <v>18.010905000000001</v>
      </c>
      <c r="M39" s="51">
        <f t="shared" si="31"/>
        <v>17.679145900000002</v>
      </c>
      <c r="N39" s="51">
        <f t="shared" si="31"/>
        <v>17.86730575</v>
      </c>
      <c r="O39" s="51">
        <f t="shared" si="31"/>
        <v>17.876890299999999</v>
      </c>
      <c r="P39" s="51">
        <f t="shared" si="31"/>
        <v>17.60696025</v>
      </c>
      <c r="Q39" s="51">
        <f t="shared" si="31"/>
        <v>17.114862850000002</v>
      </c>
      <c r="R39" s="51">
        <f t="shared" si="31"/>
        <v>16.667608399999999</v>
      </c>
      <c r="S39" s="51">
        <f t="shared" si="31"/>
        <v>16.268659299999999</v>
      </c>
      <c r="T39" s="51">
        <f t="shared" si="31"/>
        <v>16.268659299999999</v>
      </c>
      <c r="U39" s="51">
        <f t="shared" si="31"/>
        <v>16.268659299999999</v>
      </c>
      <c r="V39" s="51">
        <f t="shared" si="31"/>
        <v>16.268659299999999</v>
      </c>
      <c r="W39" s="51">
        <f t="shared" si="31"/>
        <v>16.268659299999999</v>
      </c>
      <c r="X39" s="51">
        <f t="shared" si="31"/>
        <v>16.268659299999999</v>
      </c>
      <c r="Y39" s="51">
        <f t="shared" si="31"/>
        <v>16.268659299999999</v>
      </c>
      <c r="Z39" s="51">
        <f t="shared" si="31"/>
        <v>16.268659299999999</v>
      </c>
      <c r="AA39" s="51">
        <f t="shared" si="31"/>
        <v>16.268659299999999</v>
      </c>
      <c r="AB39" s="51">
        <f t="shared" si="31"/>
        <v>16.268659299999999</v>
      </c>
      <c r="AC39" s="51">
        <f t="shared" si="31"/>
        <v>16.268659299999999</v>
      </c>
      <c r="AD39" s="51">
        <f t="shared" si="31"/>
        <v>16.268659299999999</v>
      </c>
      <c r="AE39" s="51">
        <f t="shared" si="31"/>
        <v>16.268659299999999</v>
      </c>
      <c r="AF39" s="51">
        <f t="shared" si="31"/>
        <v>16.268659299999999</v>
      </c>
      <c r="AG39" s="51">
        <f t="shared" si="31"/>
        <v>16.268659299999999</v>
      </c>
      <c r="AH39" s="51">
        <f t="shared" si="31"/>
        <v>16.268659299999999</v>
      </c>
      <c r="AI39" s="51">
        <f t="shared" si="31"/>
        <v>16.268659299999999</v>
      </c>
      <c r="AJ39" s="51">
        <f t="shared" si="31"/>
        <v>16.268659299999999</v>
      </c>
      <c r="AK39" s="51">
        <f t="shared" si="31"/>
        <v>16.268659299999999</v>
      </c>
      <c r="AL39" s="51">
        <f t="shared" si="31"/>
        <v>16.268659299999999</v>
      </c>
      <c r="AM39" s="51">
        <f t="shared" si="31"/>
        <v>16.268659299999999</v>
      </c>
      <c r="AN39" s="51">
        <f t="shared" si="31"/>
        <v>16.268659299999999</v>
      </c>
      <c r="AO39" s="51">
        <f t="shared" si="31"/>
        <v>16.268659299999999</v>
      </c>
      <c r="AP39" s="51">
        <f t="shared" si="32"/>
        <v>16.268659299999999</v>
      </c>
      <c r="AQ39" s="51">
        <f t="shared" si="32"/>
        <v>16.268659299999999</v>
      </c>
      <c r="AR39" s="51">
        <f t="shared" si="32"/>
        <v>16.268659299999999</v>
      </c>
      <c r="AS39" s="51">
        <f t="shared" si="32"/>
        <v>16.268659299999999</v>
      </c>
      <c r="AT39" s="51">
        <f t="shared" si="32"/>
        <v>16.268659299999999</v>
      </c>
      <c r="AU39" s="51">
        <f t="shared" si="32"/>
        <v>16.268659299999999</v>
      </c>
      <c r="AV39" s="51">
        <f t="shared" si="32"/>
        <v>16.268659299999999</v>
      </c>
      <c r="AW39" s="51">
        <f t="shared" si="32"/>
        <v>16.268659299999999</v>
      </c>
      <c r="AX39" s="51">
        <f t="shared" si="32"/>
        <v>16.268659299999999</v>
      </c>
      <c r="AY39" s="51">
        <f t="shared" si="32"/>
        <v>16.268659299999999</v>
      </c>
      <c r="AZ39" s="51">
        <f t="shared" si="32"/>
        <v>16.268659299999999</v>
      </c>
      <c r="BA39" s="51">
        <f t="shared" si="32"/>
        <v>16.268659299999999</v>
      </c>
      <c r="BB39" s="51">
        <f t="shared" si="32"/>
        <v>16.268659299999999</v>
      </c>
      <c r="BC39" s="51">
        <f t="shared" si="32"/>
        <v>16.268659299999999</v>
      </c>
      <c r="BD39" s="51">
        <f t="shared" si="32"/>
        <v>16.268659299999999</v>
      </c>
      <c r="BE39" s="51">
        <f t="shared" si="32"/>
        <v>16.268659299999999</v>
      </c>
      <c r="BF39" s="51">
        <f t="shared" si="32"/>
        <v>16.268659299999999</v>
      </c>
      <c r="BG39" s="51">
        <f t="shared" si="32"/>
        <v>16.268659299999999</v>
      </c>
      <c r="BH39" s="51">
        <f t="shared" si="32"/>
        <v>16.268659299999999</v>
      </c>
      <c r="BI39" s="51">
        <f t="shared" si="32"/>
        <v>16.268659299999999</v>
      </c>
      <c r="BJ39" s="51">
        <f t="shared" si="32"/>
        <v>16.268659299999999</v>
      </c>
      <c r="BK39" s="51">
        <f t="shared" si="32"/>
        <v>16.268659299999999</v>
      </c>
      <c r="BL39" s="51">
        <f t="shared" si="32"/>
        <v>16.268659299999999</v>
      </c>
      <c r="BM39" s="51">
        <f t="shared" si="32"/>
        <v>16.268659299999999</v>
      </c>
      <c r="BN39" s="51">
        <f t="shared" si="32"/>
        <v>16.268659299999999</v>
      </c>
      <c r="BO39" s="51">
        <f t="shared" si="32"/>
        <v>16.268659299999999</v>
      </c>
      <c r="BP39" s="51">
        <f t="shared" si="32"/>
        <v>16.268659299999999</v>
      </c>
    </row>
    <row r="40" spans="3:68" x14ac:dyDescent="0.35">
      <c r="C40" s="13" t="s">
        <v>200</v>
      </c>
      <c r="D40" s="14" t="s">
        <v>188</v>
      </c>
      <c r="E40" s="14" t="s">
        <v>234</v>
      </c>
      <c r="F40" s="51" t="str">
        <f t="shared" si="30"/>
        <v>AverageNatural gasIndustrial</v>
      </c>
      <c r="G40" s="51">
        <f t="shared" si="33"/>
        <v>2.4889415000000001</v>
      </c>
      <c r="H40" s="51">
        <f t="shared" si="31"/>
        <v>2.5696500000000002</v>
      </c>
      <c r="I40" s="51">
        <f t="shared" si="31"/>
        <v>2.6501049999999999</v>
      </c>
      <c r="J40" s="51">
        <f t="shared" si="31"/>
        <v>2.6918418000000002</v>
      </c>
      <c r="K40" s="51">
        <f t="shared" si="31"/>
        <v>2.7139730000000002</v>
      </c>
      <c r="L40" s="51">
        <f t="shared" si="31"/>
        <v>2.7555375</v>
      </c>
      <c r="M40" s="51">
        <f t="shared" si="31"/>
        <v>2.7974424500000001</v>
      </c>
      <c r="N40" s="51">
        <f t="shared" si="31"/>
        <v>2.8387875500000002</v>
      </c>
      <c r="O40" s="51">
        <f t="shared" si="31"/>
        <v>2.8801876499999999</v>
      </c>
      <c r="P40" s="51">
        <f t="shared" si="31"/>
        <v>2.90222465</v>
      </c>
      <c r="Q40" s="51">
        <f t="shared" si="31"/>
        <v>2.9436609499999999</v>
      </c>
      <c r="R40" s="51">
        <f t="shared" si="31"/>
        <v>2.9851155</v>
      </c>
      <c r="S40" s="51">
        <f t="shared" si="31"/>
        <v>3.0072074</v>
      </c>
      <c r="T40" s="51">
        <f t="shared" si="31"/>
        <v>3.0072074</v>
      </c>
      <c r="U40" s="51">
        <f t="shared" si="31"/>
        <v>3.0072074</v>
      </c>
      <c r="V40" s="51">
        <f t="shared" si="31"/>
        <v>3.0072074</v>
      </c>
      <c r="W40" s="51">
        <f t="shared" si="31"/>
        <v>3.0072074</v>
      </c>
      <c r="X40" s="51">
        <f t="shared" si="31"/>
        <v>3.0072074</v>
      </c>
      <c r="Y40" s="51">
        <f t="shared" si="31"/>
        <v>3.0072074</v>
      </c>
      <c r="Z40" s="51">
        <f t="shared" si="31"/>
        <v>3.0072074</v>
      </c>
      <c r="AA40" s="51">
        <f t="shared" si="31"/>
        <v>3.0072074</v>
      </c>
      <c r="AB40" s="51">
        <f t="shared" si="31"/>
        <v>3.0072074</v>
      </c>
      <c r="AC40" s="51">
        <f t="shared" si="31"/>
        <v>3.0072074</v>
      </c>
      <c r="AD40" s="51">
        <f t="shared" si="31"/>
        <v>3.0072074</v>
      </c>
      <c r="AE40" s="51">
        <f t="shared" si="31"/>
        <v>3.0072074</v>
      </c>
      <c r="AF40" s="51">
        <f t="shared" si="31"/>
        <v>3.0072074</v>
      </c>
      <c r="AG40" s="51">
        <f t="shared" si="31"/>
        <v>3.0072074</v>
      </c>
      <c r="AH40" s="51">
        <f t="shared" si="31"/>
        <v>3.0072074</v>
      </c>
      <c r="AI40" s="51">
        <f t="shared" si="31"/>
        <v>3.0072074</v>
      </c>
      <c r="AJ40" s="51">
        <f t="shared" si="31"/>
        <v>3.0072074</v>
      </c>
      <c r="AK40" s="51">
        <f t="shared" si="31"/>
        <v>3.0072074</v>
      </c>
      <c r="AL40" s="51">
        <f t="shared" si="31"/>
        <v>3.0072074</v>
      </c>
      <c r="AM40" s="51">
        <f t="shared" si="31"/>
        <v>3.0072074</v>
      </c>
      <c r="AN40" s="51">
        <f t="shared" si="31"/>
        <v>3.0072074</v>
      </c>
      <c r="AO40" s="51">
        <f t="shared" si="31"/>
        <v>3.0072074</v>
      </c>
      <c r="AP40" s="51">
        <f t="shared" si="32"/>
        <v>3.0072074</v>
      </c>
      <c r="AQ40" s="51">
        <f t="shared" si="32"/>
        <v>3.0072074</v>
      </c>
      <c r="AR40" s="51">
        <f t="shared" si="32"/>
        <v>3.0072074</v>
      </c>
      <c r="AS40" s="51">
        <f t="shared" si="32"/>
        <v>3.0072074</v>
      </c>
      <c r="AT40" s="51">
        <f t="shared" si="32"/>
        <v>3.0072074</v>
      </c>
      <c r="AU40" s="51">
        <f t="shared" si="32"/>
        <v>3.0072074</v>
      </c>
      <c r="AV40" s="51">
        <f t="shared" si="32"/>
        <v>3.0072074</v>
      </c>
      <c r="AW40" s="51">
        <f t="shared" si="32"/>
        <v>3.0072074</v>
      </c>
      <c r="AX40" s="51">
        <f t="shared" si="32"/>
        <v>3.0072074</v>
      </c>
      <c r="AY40" s="51">
        <f t="shared" si="32"/>
        <v>3.0072074</v>
      </c>
      <c r="AZ40" s="51">
        <f t="shared" si="32"/>
        <v>3.0072074</v>
      </c>
      <c r="BA40" s="51">
        <f t="shared" si="32"/>
        <v>3.0072074</v>
      </c>
      <c r="BB40" s="51">
        <f t="shared" si="32"/>
        <v>3.0072074</v>
      </c>
      <c r="BC40" s="51">
        <f t="shared" si="32"/>
        <v>3.0072074</v>
      </c>
      <c r="BD40" s="51">
        <f t="shared" si="32"/>
        <v>3.0072074</v>
      </c>
      <c r="BE40" s="51">
        <f t="shared" si="32"/>
        <v>3.0072074</v>
      </c>
      <c r="BF40" s="51">
        <f t="shared" si="32"/>
        <v>3.0072074</v>
      </c>
      <c r="BG40" s="51">
        <f t="shared" si="32"/>
        <v>3.0072074</v>
      </c>
      <c r="BH40" s="51">
        <f t="shared" si="32"/>
        <v>3.0072074</v>
      </c>
      <c r="BI40" s="51">
        <f t="shared" si="32"/>
        <v>3.0072074</v>
      </c>
      <c r="BJ40" s="51">
        <f t="shared" si="32"/>
        <v>3.0072074</v>
      </c>
      <c r="BK40" s="51">
        <f t="shared" si="32"/>
        <v>3.0072074</v>
      </c>
      <c r="BL40" s="51">
        <f t="shared" si="32"/>
        <v>3.0072074</v>
      </c>
      <c r="BM40" s="51">
        <f t="shared" si="32"/>
        <v>3.0072074</v>
      </c>
      <c r="BN40" s="51">
        <f t="shared" si="32"/>
        <v>3.0072074</v>
      </c>
      <c r="BO40" s="51">
        <f t="shared" si="32"/>
        <v>3.0072074</v>
      </c>
      <c r="BP40" s="51">
        <f t="shared" si="32"/>
        <v>3.0072074</v>
      </c>
    </row>
    <row r="41" spans="3:68" x14ac:dyDescent="0.35">
      <c r="C41" s="13" t="s">
        <v>200</v>
      </c>
      <c r="D41" s="14" t="s">
        <v>207</v>
      </c>
      <c r="E41" s="14" t="s">
        <v>234</v>
      </c>
      <c r="F41" s="51" t="str">
        <f t="shared" si="30"/>
        <v>AverageNatural gasResidential</v>
      </c>
      <c r="G41" s="51">
        <f t="shared" si="33"/>
        <v>4.650773</v>
      </c>
      <c r="H41" s="51">
        <f t="shared" si="31"/>
        <v>4.6840193499999998</v>
      </c>
      <c r="I41" s="51">
        <f t="shared" si="31"/>
        <v>4.7122004000000004</v>
      </c>
      <c r="J41" s="51">
        <f t="shared" si="31"/>
        <v>4.7412114499999998</v>
      </c>
      <c r="K41" s="51">
        <f t="shared" si="31"/>
        <v>4.7828990000000005</v>
      </c>
      <c r="L41" s="51">
        <f t="shared" si="31"/>
        <v>4.7720915000000002</v>
      </c>
      <c r="M41" s="51">
        <f t="shared" si="31"/>
        <v>4.8061264000000001</v>
      </c>
      <c r="N41" s="51">
        <f t="shared" si="31"/>
        <v>4.8430554499999996</v>
      </c>
      <c r="O41" s="51">
        <f t="shared" si="31"/>
        <v>4.8850079500000003</v>
      </c>
      <c r="P41" s="51">
        <f t="shared" si="31"/>
        <v>4.9269604500000002</v>
      </c>
      <c r="Q41" s="51">
        <f t="shared" si="31"/>
        <v>4.9479366999999996</v>
      </c>
      <c r="R41" s="51">
        <f t="shared" si="31"/>
        <v>4.9898892000000004</v>
      </c>
      <c r="S41" s="51">
        <f t="shared" si="31"/>
        <v>5.0318416999999993</v>
      </c>
      <c r="T41" s="51">
        <f t="shared" si="31"/>
        <v>5.0318416999999993</v>
      </c>
      <c r="U41" s="51">
        <f t="shared" si="31"/>
        <v>5.0318416999999993</v>
      </c>
      <c r="V41" s="51">
        <f t="shared" si="31"/>
        <v>5.0318416999999993</v>
      </c>
      <c r="W41" s="51">
        <f t="shared" si="31"/>
        <v>5.0318416999999993</v>
      </c>
      <c r="X41" s="51">
        <f t="shared" si="31"/>
        <v>5.0318416999999993</v>
      </c>
      <c r="Y41" s="51">
        <f t="shared" si="31"/>
        <v>5.0318416999999993</v>
      </c>
      <c r="Z41" s="51">
        <f t="shared" si="31"/>
        <v>5.0318416999999993</v>
      </c>
      <c r="AA41" s="51">
        <f t="shared" si="31"/>
        <v>5.0318416999999993</v>
      </c>
      <c r="AB41" s="51">
        <f t="shared" si="31"/>
        <v>5.0318416999999993</v>
      </c>
      <c r="AC41" s="51">
        <f t="shared" si="31"/>
        <v>5.0318416999999993</v>
      </c>
      <c r="AD41" s="51">
        <f t="shared" si="31"/>
        <v>5.0318416999999993</v>
      </c>
      <c r="AE41" s="51">
        <f t="shared" si="31"/>
        <v>5.0318416999999993</v>
      </c>
      <c r="AF41" s="51">
        <f t="shared" si="31"/>
        <v>5.0318416999999993</v>
      </c>
      <c r="AG41" s="51">
        <f t="shared" si="31"/>
        <v>5.0318416999999993</v>
      </c>
      <c r="AH41" s="51">
        <f t="shared" si="31"/>
        <v>5.0318416999999993</v>
      </c>
      <c r="AI41" s="51">
        <f t="shared" si="31"/>
        <v>5.0318416999999993</v>
      </c>
      <c r="AJ41" s="51">
        <f t="shared" si="31"/>
        <v>5.0318416999999993</v>
      </c>
      <c r="AK41" s="51">
        <f t="shared" si="31"/>
        <v>5.0318416999999993</v>
      </c>
      <c r="AL41" s="51">
        <f t="shared" si="31"/>
        <v>5.0318416999999993</v>
      </c>
      <c r="AM41" s="51">
        <f t="shared" si="31"/>
        <v>5.0318416999999993</v>
      </c>
      <c r="AN41" s="51">
        <f t="shared" si="31"/>
        <v>5.0318416999999993</v>
      </c>
      <c r="AO41" s="51">
        <f t="shared" si="31"/>
        <v>5.0318416999999993</v>
      </c>
      <c r="AP41" s="51">
        <f t="shared" si="32"/>
        <v>5.0318416999999993</v>
      </c>
      <c r="AQ41" s="51">
        <f t="shared" si="32"/>
        <v>5.0318416999999993</v>
      </c>
      <c r="AR41" s="51">
        <f t="shared" si="32"/>
        <v>5.0318416999999993</v>
      </c>
      <c r="AS41" s="51">
        <f t="shared" si="32"/>
        <v>5.0318416999999993</v>
      </c>
      <c r="AT41" s="51">
        <f t="shared" si="32"/>
        <v>5.0318416999999993</v>
      </c>
      <c r="AU41" s="51">
        <f t="shared" si="32"/>
        <v>5.0318416999999993</v>
      </c>
      <c r="AV41" s="51">
        <f t="shared" si="32"/>
        <v>5.0318416999999993</v>
      </c>
      <c r="AW41" s="51">
        <f t="shared" si="32"/>
        <v>5.0318416999999993</v>
      </c>
      <c r="AX41" s="51">
        <f t="shared" si="32"/>
        <v>5.0318416999999993</v>
      </c>
      <c r="AY41" s="51">
        <f t="shared" si="32"/>
        <v>5.0318416999999993</v>
      </c>
      <c r="AZ41" s="51">
        <f t="shared" si="32"/>
        <v>5.0318416999999993</v>
      </c>
      <c r="BA41" s="51">
        <f t="shared" si="32"/>
        <v>5.0318416999999993</v>
      </c>
      <c r="BB41" s="51">
        <f t="shared" si="32"/>
        <v>5.0318416999999993</v>
      </c>
      <c r="BC41" s="51">
        <f t="shared" si="32"/>
        <v>5.0318416999999993</v>
      </c>
      <c r="BD41" s="51">
        <f t="shared" si="32"/>
        <v>5.0318416999999993</v>
      </c>
      <c r="BE41" s="51">
        <f t="shared" si="32"/>
        <v>5.0318416999999993</v>
      </c>
      <c r="BF41" s="51">
        <f t="shared" si="32"/>
        <v>5.0318416999999993</v>
      </c>
      <c r="BG41" s="51">
        <f t="shared" si="32"/>
        <v>5.0318416999999993</v>
      </c>
      <c r="BH41" s="51">
        <f t="shared" si="32"/>
        <v>5.0318416999999993</v>
      </c>
      <c r="BI41" s="51">
        <f t="shared" si="32"/>
        <v>5.0318416999999993</v>
      </c>
      <c r="BJ41" s="51">
        <f t="shared" si="32"/>
        <v>5.0318416999999993</v>
      </c>
      <c r="BK41" s="51">
        <f t="shared" si="32"/>
        <v>5.0318416999999993</v>
      </c>
      <c r="BL41" s="51">
        <f t="shared" si="32"/>
        <v>5.0318416999999993</v>
      </c>
      <c r="BM41" s="51">
        <f t="shared" si="32"/>
        <v>5.0318416999999993</v>
      </c>
      <c r="BN41" s="51">
        <f t="shared" si="32"/>
        <v>5.0318416999999993</v>
      </c>
      <c r="BO41" s="51">
        <f t="shared" si="32"/>
        <v>5.0318416999999993</v>
      </c>
      <c r="BP41" s="51">
        <f t="shared" si="32"/>
        <v>5.0318416999999993</v>
      </c>
    </row>
    <row r="42" spans="3:68" x14ac:dyDescent="0.35">
      <c r="C42" s="13" t="s">
        <v>200</v>
      </c>
      <c r="D42" s="14" t="s">
        <v>211</v>
      </c>
      <c r="E42" s="14" t="s">
        <v>234</v>
      </c>
      <c r="F42" s="51" t="str">
        <f t="shared" si="30"/>
        <v>AverageNatural gasServices</v>
      </c>
      <c r="G42" s="51">
        <f t="shared" si="33"/>
        <v>3.2431478</v>
      </c>
      <c r="H42" s="51">
        <f t="shared" si="31"/>
        <v>3.3690485999999997</v>
      </c>
      <c r="I42" s="51">
        <f t="shared" si="31"/>
        <v>3.4933391999999999</v>
      </c>
      <c r="J42" s="51">
        <f t="shared" si="31"/>
        <v>3.5390872</v>
      </c>
      <c r="K42" s="51">
        <f t="shared" si="31"/>
        <v>3.5645069999999999</v>
      </c>
      <c r="L42" s="51">
        <f t="shared" si="31"/>
        <v>3.6094835000000005</v>
      </c>
      <c r="M42" s="51">
        <f t="shared" si="31"/>
        <v>3.6558093500000002</v>
      </c>
      <c r="N42" s="51">
        <f t="shared" si="31"/>
        <v>3.6998231499999998</v>
      </c>
      <c r="O42" s="51">
        <f t="shared" si="31"/>
        <v>3.7440246500000001</v>
      </c>
      <c r="P42" s="51">
        <f t="shared" si="31"/>
        <v>3.7688822499999999</v>
      </c>
      <c r="Q42" s="51">
        <f t="shared" si="31"/>
        <v>3.8131584500000004</v>
      </c>
      <c r="R42" s="51">
        <f t="shared" si="31"/>
        <v>3.8574723500000001</v>
      </c>
      <c r="S42" s="51">
        <f t="shared" si="31"/>
        <v>3.8824430999999997</v>
      </c>
      <c r="T42" s="51">
        <f t="shared" si="31"/>
        <v>3.8824430999999997</v>
      </c>
      <c r="U42" s="51">
        <f t="shared" si="31"/>
        <v>3.8824430999999997</v>
      </c>
      <c r="V42" s="51">
        <f t="shared" si="31"/>
        <v>3.8824430999999997</v>
      </c>
      <c r="W42" s="51">
        <f t="shared" si="31"/>
        <v>3.8824430999999997</v>
      </c>
      <c r="X42" s="51">
        <f t="shared" si="31"/>
        <v>3.8824430999999997</v>
      </c>
      <c r="Y42" s="51">
        <f t="shared" si="31"/>
        <v>3.8824430999999997</v>
      </c>
      <c r="Z42" s="51">
        <f t="shared" si="31"/>
        <v>3.8824430999999997</v>
      </c>
      <c r="AA42" s="51">
        <f t="shared" si="31"/>
        <v>3.8824430999999997</v>
      </c>
      <c r="AB42" s="51">
        <f t="shared" si="31"/>
        <v>3.8824430999999997</v>
      </c>
      <c r="AC42" s="51">
        <f t="shared" si="31"/>
        <v>3.8824430999999997</v>
      </c>
      <c r="AD42" s="51">
        <f t="shared" si="31"/>
        <v>3.8824430999999997</v>
      </c>
      <c r="AE42" s="51">
        <f t="shared" si="31"/>
        <v>3.8824430999999997</v>
      </c>
      <c r="AF42" s="51">
        <f t="shared" si="31"/>
        <v>3.8824430999999997</v>
      </c>
      <c r="AG42" s="51">
        <f t="shared" si="31"/>
        <v>3.8824430999999997</v>
      </c>
      <c r="AH42" s="51">
        <f t="shared" si="31"/>
        <v>3.8824430999999997</v>
      </c>
      <c r="AI42" s="51">
        <f t="shared" si="31"/>
        <v>3.8824430999999997</v>
      </c>
      <c r="AJ42" s="51">
        <f t="shared" si="31"/>
        <v>3.8824430999999997</v>
      </c>
      <c r="AK42" s="51">
        <f t="shared" si="31"/>
        <v>3.8824430999999997</v>
      </c>
      <c r="AL42" s="51">
        <f t="shared" si="31"/>
        <v>3.8824430999999997</v>
      </c>
      <c r="AM42" s="51">
        <f t="shared" si="31"/>
        <v>3.8824430999999997</v>
      </c>
      <c r="AN42" s="51">
        <f t="shared" si="31"/>
        <v>3.8824430999999997</v>
      </c>
      <c r="AO42" s="51">
        <f t="shared" si="31"/>
        <v>3.8824430999999997</v>
      </c>
      <c r="AP42" s="51">
        <f t="shared" si="32"/>
        <v>3.8824430999999997</v>
      </c>
      <c r="AQ42" s="51">
        <f t="shared" si="32"/>
        <v>3.8824430999999997</v>
      </c>
      <c r="AR42" s="51">
        <f t="shared" si="32"/>
        <v>3.8824430999999997</v>
      </c>
      <c r="AS42" s="51">
        <f t="shared" si="32"/>
        <v>3.8824430999999997</v>
      </c>
      <c r="AT42" s="51">
        <f t="shared" si="32"/>
        <v>3.8824430999999997</v>
      </c>
      <c r="AU42" s="51">
        <f t="shared" si="32"/>
        <v>3.8824430999999997</v>
      </c>
      <c r="AV42" s="51">
        <f t="shared" si="32"/>
        <v>3.8824430999999997</v>
      </c>
      <c r="AW42" s="51">
        <f t="shared" si="32"/>
        <v>3.8824430999999997</v>
      </c>
      <c r="AX42" s="51">
        <f t="shared" si="32"/>
        <v>3.8824430999999997</v>
      </c>
      <c r="AY42" s="51">
        <f t="shared" si="32"/>
        <v>3.8824430999999997</v>
      </c>
      <c r="AZ42" s="51">
        <f t="shared" si="32"/>
        <v>3.8824430999999997</v>
      </c>
      <c r="BA42" s="51">
        <f t="shared" si="32"/>
        <v>3.8824430999999997</v>
      </c>
      <c r="BB42" s="51">
        <f t="shared" si="32"/>
        <v>3.8824430999999997</v>
      </c>
      <c r="BC42" s="51">
        <f t="shared" si="32"/>
        <v>3.8824430999999997</v>
      </c>
      <c r="BD42" s="51">
        <f t="shared" si="32"/>
        <v>3.8824430999999997</v>
      </c>
      <c r="BE42" s="51">
        <f t="shared" si="32"/>
        <v>3.8824430999999997</v>
      </c>
      <c r="BF42" s="51">
        <f t="shared" si="32"/>
        <v>3.8824430999999997</v>
      </c>
      <c r="BG42" s="51">
        <f t="shared" si="32"/>
        <v>3.8824430999999997</v>
      </c>
      <c r="BH42" s="51">
        <f t="shared" si="32"/>
        <v>3.8824430999999997</v>
      </c>
      <c r="BI42" s="51">
        <f t="shared" si="32"/>
        <v>3.8824430999999997</v>
      </c>
      <c r="BJ42" s="51">
        <f t="shared" si="32"/>
        <v>3.8824430999999997</v>
      </c>
      <c r="BK42" s="51">
        <f t="shared" si="32"/>
        <v>3.8824430999999997</v>
      </c>
      <c r="BL42" s="51">
        <f t="shared" si="32"/>
        <v>3.8824430999999997</v>
      </c>
      <c r="BM42" s="51">
        <f t="shared" si="32"/>
        <v>3.8824430999999997</v>
      </c>
      <c r="BN42" s="51">
        <f t="shared" si="32"/>
        <v>3.8824430999999997</v>
      </c>
      <c r="BO42" s="51">
        <f t="shared" si="32"/>
        <v>3.8824430999999997</v>
      </c>
      <c r="BP42" s="51">
        <f t="shared" si="32"/>
        <v>3.8824430999999997</v>
      </c>
    </row>
    <row r="43" spans="3:68" x14ac:dyDescent="0.35">
      <c r="C43" s="14" t="s">
        <v>237</v>
      </c>
      <c r="D43" s="14" t="s">
        <v>207</v>
      </c>
      <c r="E43" s="14" t="s">
        <v>238</v>
      </c>
      <c r="F43" s="51" t="str">
        <f t="shared" si="30"/>
        <v>AverageBurning oilResidential</v>
      </c>
      <c r="G43" s="51">
        <f t="shared" si="33"/>
        <v>46.51892625</v>
      </c>
      <c r="H43" s="51">
        <f t="shared" si="31"/>
        <v>47.292050750000001</v>
      </c>
      <c r="I43" s="51">
        <f t="shared" si="31"/>
        <v>47.78608895</v>
      </c>
      <c r="J43" s="51">
        <f t="shared" si="31"/>
        <v>48.537538550000001</v>
      </c>
      <c r="K43" s="51">
        <f t="shared" si="31"/>
        <v>49.014499999999998</v>
      </c>
      <c r="L43" s="51">
        <f t="shared" si="31"/>
        <v>49.745225000000005</v>
      </c>
      <c r="M43" s="51">
        <f t="shared" si="31"/>
        <v>50.205911999999998</v>
      </c>
      <c r="N43" s="51">
        <f t="shared" si="31"/>
        <v>50.9168114</v>
      </c>
      <c r="O43" s="51">
        <f t="shared" si="31"/>
        <v>51.617163400000003</v>
      </c>
      <c r="P43" s="51">
        <f t="shared" si="31"/>
        <v>52.0538867</v>
      </c>
      <c r="Q43" s="51">
        <f t="shared" si="31"/>
        <v>52.7356877</v>
      </c>
      <c r="R43" s="51">
        <f t="shared" si="31"/>
        <v>53.157955550000004</v>
      </c>
      <c r="S43" s="51">
        <f t="shared" si="31"/>
        <v>53.574138849999997</v>
      </c>
      <c r="T43" s="51">
        <f t="shared" si="31"/>
        <v>53.574138849999997</v>
      </c>
      <c r="U43" s="51">
        <f t="shared" si="31"/>
        <v>53.574138849999997</v>
      </c>
      <c r="V43" s="51">
        <f t="shared" si="31"/>
        <v>53.574138849999997</v>
      </c>
      <c r="W43" s="51">
        <f t="shared" si="31"/>
        <v>53.574138849999997</v>
      </c>
      <c r="X43" s="51">
        <f t="shared" si="31"/>
        <v>53.574138849999997</v>
      </c>
      <c r="Y43" s="51">
        <f t="shared" si="31"/>
        <v>53.574138849999997</v>
      </c>
      <c r="Z43" s="51">
        <f t="shared" si="31"/>
        <v>53.574138849999997</v>
      </c>
      <c r="AA43" s="51">
        <f t="shared" si="31"/>
        <v>53.574138849999997</v>
      </c>
      <c r="AB43" s="51">
        <f t="shared" si="31"/>
        <v>53.574138849999997</v>
      </c>
      <c r="AC43" s="51">
        <f t="shared" si="31"/>
        <v>53.574138849999997</v>
      </c>
      <c r="AD43" s="51">
        <f t="shared" si="31"/>
        <v>53.574138849999997</v>
      </c>
      <c r="AE43" s="51">
        <f t="shared" si="31"/>
        <v>53.574138849999997</v>
      </c>
      <c r="AF43" s="51">
        <f t="shared" si="31"/>
        <v>53.574138849999997</v>
      </c>
      <c r="AG43" s="51">
        <f t="shared" si="31"/>
        <v>53.574138849999997</v>
      </c>
      <c r="AH43" s="51">
        <f t="shared" si="31"/>
        <v>53.574138849999997</v>
      </c>
      <c r="AI43" s="51">
        <f t="shared" si="31"/>
        <v>53.574138849999997</v>
      </c>
      <c r="AJ43" s="51">
        <f t="shared" si="31"/>
        <v>53.574138849999997</v>
      </c>
      <c r="AK43" s="51">
        <f t="shared" si="31"/>
        <v>53.574138849999997</v>
      </c>
      <c r="AL43" s="51">
        <f t="shared" si="31"/>
        <v>53.574138849999997</v>
      </c>
      <c r="AM43" s="51">
        <f t="shared" si="31"/>
        <v>53.574138849999997</v>
      </c>
      <c r="AN43" s="51">
        <f t="shared" ref="H43:AO46" si="34">AVERAGE(AN15,AN29)</f>
        <v>53.574138849999997</v>
      </c>
      <c r="AO43" s="51">
        <f t="shared" si="34"/>
        <v>53.574138849999997</v>
      </c>
      <c r="AP43" s="51">
        <f t="shared" ref="AP43:BP43" si="35">AVERAGE(AP15,AP29)</f>
        <v>53.574138849999997</v>
      </c>
      <c r="AQ43" s="51">
        <f t="shared" si="35"/>
        <v>53.574138849999997</v>
      </c>
      <c r="AR43" s="51">
        <f t="shared" si="35"/>
        <v>53.574138849999997</v>
      </c>
      <c r="AS43" s="51">
        <f t="shared" si="35"/>
        <v>53.574138849999997</v>
      </c>
      <c r="AT43" s="51">
        <f t="shared" si="35"/>
        <v>53.574138849999997</v>
      </c>
      <c r="AU43" s="51">
        <f t="shared" si="35"/>
        <v>53.574138849999997</v>
      </c>
      <c r="AV43" s="51">
        <f t="shared" si="35"/>
        <v>53.574138849999997</v>
      </c>
      <c r="AW43" s="51">
        <f t="shared" si="35"/>
        <v>53.574138849999997</v>
      </c>
      <c r="AX43" s="51">
        <f t="shared" si="35"/>
        <v>53.574138849999997</v>
      </c>
      <c r="AY43" s="51">
        <f t="shared" si="35"/>
        <v>53.574138849999997</v>
      </c>
      <c r="AZ43" s="51">
        <f t="shared" si="35"/>
        <v>53.574138849999997</v>
      </c>
      <c r="BA43" s="51">
        <f t="shared" si="35"/>
        <v>53.574138849999997</v>
      </c>
      <c r="BB43" s="51">
        <f t="shared" si="35"/>
        <v>53.574138849999997</v>
      </c>
      <c r="BC43" s="51">
        <f t="shared" si="35"/>
        <v>53.574138849999997</v>
      </c>
      <c r="BD43" s="51">
        <f t="shared" si="35"/>
        <v>53.574138849999997</v>
      </c>
      <c r="BE43" s="51">
        <f t="shared" si="35"/>
        <v>53.574138849999997</v>
      </c>
      <c r="BF43" s="51">
        <f t="shared" si="35"/>
        <v>53.574138849999997</v>
      </c>
      <c r="BG43" s="51">
        <f t="shared" si="35"/>
        <v>53.574138849999997</v>
      </c>
      <c r="BH43" s="51">
        <f t="shared" si="35"/>
        <v>53.574138849999997</v>
      </c>
      <c r="BI43" s="51">
        <f t="shared" si="35"/>
        <v>53.574138849999997</v>
      </c>
      <c r="BJ43" s="51">
        <f t="shared" si="35"/>
        <v>53.574138849999997</v>
      </c>
      <c r="BK43" s="51">
        <f t="shared" si="35"/>
        <v>53.574138849999997</v>
      </c>
      <c r="BL43" s="51">
        <f t="shared" si="35"/>
        <v>53.574138849999997</v>
      </c>
      <c r="BM43" s="51">
        <f t="shared" si="35"/>
        <v>53.574138849999997</v>
      </c>
      <c r="BN43" s="51">
        <f t="shared" si="35"/>
        <v>53.574138849999997</v>
      </c>
      <c r="BO43" s="51">
        <f t="shared" si="35"/>
        <v>53.574138849999997</v>
      </c>
      <c r="BP43" s="51">
        <f t="shared" si="35"/>
        <v>53.574138849999997</v>
      </c>
    </row>
    <row r="44" spans="3:68" x14ac:dyDescent="0.35">
      <c r="C44" s="14" t="s">
        <v>237</v>
      </c>
      <c r="D44" s="14" t="s">
        <v>207</v>
      </c>
      <c r="E44" s="14" t="s">
        <v>234</v>
      </c>
      <c r="F44" s="51" t="str">
        <f t="shared" si="30"/>
        <v>AverageBurning oilResidential</v>
      </c>
      <c r="G44" s="51">
        <f t="shared" si="33"/>
        <v>4.5192294246429334</v>
      </c>
      <c r="H44" s="51">
        <f t="shared" si="34"/>
        <v>4.5943370694440073</v>
      </c>
      <c r="I44" s="51">
        <f t="shared" si="34"/>
        <v>4.6423319857139766</v>
      </c>
      <c r="J44" s="51">
        <f t="shared" si="34"/>
        <v>4.715333953240175</v>
      </c>
      <c r="K44" s="51">
        <f t="shared" si="34"/>
        <v>4.7616698941790601</v>
      </c>
      <c r="L44" s="51">
        <f t="shared" si="34"/>
        <v>4.8326585043540904</v>
      </c>
      <c r="M44" s="51">
        <f t="shared" si="34"/>
        <v>4.8774134119536718</v>
      </c>
      <c r="N44" s="51">
        <f t="shared" si="34"/>
        <v>4.9464760009991569</v>
      </c>
      <c r="O44" s="51">
        <f t="shared" si="34"/>
        <v>5.0145139292393335</v>
      </c>
      <c r="P44" s="51">
        <f t="shared" si="34"/>
        <v>5.0569408067897825</v>
      </c>
      <c r="Q44" s="51">
        <f t="shared" si="34"/>
        <v>5.1231765389817099</v>
      </c>
      <c r="R44" s="51">
        <f t="shared" si="34"/>
        <v>5.164199095748069</v>
      </c>
      <c r="S44" s="51">
        <f t="shared" si="34"/>
        <v>5.2046305495029799</v>
      </c>
      <c r="T44" s="51">
        <f t="shared" si="34"/>
        <v>5.2046305495029799</v>
      </c>
      <c r="U44" s="51">
        <f t="shared" si="34"/>
        <v>5.2046305495029799</v>
      </c>
      <c r="V44" s="51">
        <f t="shared" si="34"/>
        <v>5.2046305495029799</v>
      </c>
      <c r="W44" s="51">
        <f t="shared" si="34"/>
        <v>5.2046305495029799</v>
      </c>
      <c r="X44" s="51">
        <f t="shared" si="34"/>
        <v>5.2046305495029799</v>
      </c>
      <c r="Y44" s="51">
        <f t="shared" si="34"/>
        <v>5.2046305495029799</v>
      </c>
      <c r="Z44" s="51">
        <f t="shared" si="34"/>
        <v>5.2046305495029799</v>
      </c>
      <c r="AA44" s="51">
        <f t="shared" si="34"/>
        <v>5.2046305495029799</v>
      </c>
      <c r="AB44" s="51">
        <f t="shared" si="34"/>
        <v>5.2046305495029799</v>
      </c>
      <c r="AC44" s="51">
        <f t="shared" si="34"/>
        <v>5.2046305495029799</v>
      </c>
      <c r="AD44" s="51">
        <f t="shared" si="34"/>
        <v>5.2046305495029799</v>
      </c>
      <c r="AE44" s="51">
        <f t="shared" si="34"/>
        <v>5.2046305495029799</v>
      </c>
      <c r="AF44" s="51">
        <f t="shared" si="34"/>
        <v>5.2046305495029799</v>
      </c>
      <c r="AG44" s="51">
        <f t="shared" si="34"/>
        <v>5.2046305495029799</v>
      </c>
      <c r="AH44" s="51">
        <f t="shared" si="34"/>
        <v>5.2046305495029799</v>
      </c>
      <c r="AI44" s="51">
        <f t="shared" si="34"/>
        <v>5.2046305495029799</v>
      </c>
      <c r="AJ44" s="51">
        <f t="shared" si="34"/>
        <v>5.2046305495029799</v>
      </c>
      <c r="AK44" s="51">
        <f t="shared" si="34"/>
        <v>5.2046305495029799</v>
      </c>
      <c r="AL44" s="51">
        <f t="shared" si="34"/>
        <v>5.2046305495029799</v>
      </c>
      <c r="AM44" s="51">
        <f t="shared" si="34"/>
        <v>5.2046305495029799</v>
      </c>
      <c r="AN44" s="51">
        <f t="shared" si="34"/>
        <v>5.2046305495029799</v>
      </c>
      <c r="AO44" s="51">
        <f t="shared" si="34"/>
        <v>5.2046305495029799</v>
      </c>
      <c r="AP44" s="51">
        <f t="shared" ref="AP44:BP44" si="36">AVERAGE(AP16,AP30)</f>
        <v>5.2046305495029799</v>
      </c>
      <c r="AQ44" s="51">
        <f t="shared" si="36"/>
        <v>5.2046305495029799</v>
      </c>
      <c r="AR44" s="51">
        <f t="shared" si="36"/>
        <v>5.2046305495029799</v>
      </c>
      <c r="AS44" s="51">
        <f t="shared" si="36"/>
        <v>5.2046305495029799</v>
      </c>
      <c r="AT44" s="51">
        <f t="shared" si="36"/>
        <v>5.2046305495029799</v>
      </c>
      <c r="AU44" s="51">
        <f t="shared" si="36"/>
        <v>5.2046305495029799</v>
      </c>
      <c r="AV44" s="51">
        <f t="shared" si="36"/>
        <v>5.2046305495029799</v>
      </c>
      <c r="AW44" s="51">
        <f t="shared" si="36"/>
        <v>5.2046305495029799</v>
      </c>
      <c r="AX44" s="51">
        <f t="shared" si="36"/>
        <v>5.2046305495029799</v>
      </c>
      <c r="AY44" s="51">
        <f t="shared" si="36"/>
        <v>5.2046305495029799</v>
      </c>
      <c r="AZ44" s="51">
        <f t="shared" si="36"/>
        <v>5.2046305495029799</v>
      </c>
      <c r="BA44" s="51">
        <f t="shared" si="36"/>
        <v>5.2046305495029799</v>
      </c>
      <c r="BB44" s="51">
        <f t="shared" si="36"/>
        <v>5.2046305495029799</v>
      </c>
      <c r="BC44" s="51">
        <f t="shared" si="36"/>
        <v>5.2046305495029799</v>
      </c>
      <c r="BD44" s="51">
        <f t="shared" si="36"/>
        <v>5.2046305495029799</v>
      </c>
      <c r="BE44" s="51">
        <f t="shared" si="36"/>
        <v>5.2046305495029799</v>
      </c>
      <c r="BF44" s="51">
        <f t="shared" si="36"/>
        <v>5.2046305495029799</v>
      </c>
      <c r="BG44" s="51">
        <f t="shared" si="36"/>
        <v>5.2046305495029799</v>
      </c>
      <c r="BH44" s="51">
        <f t="shared" si="36"/>
        <v>5.2046305495029799</v>
      </c>
      <c r="BI44" s="51">
        <f t="shared" si="36"/>
        <v>5.2046305495029799</v>
      </c>
      <c r="BJ44" s="51">
        <f t="shared" si="36"/>
        <v>5.2046305495029799</v>
      </c>
      <c r="BK44" s="51">
        <f t="shared" si="36"/>
        <v>5.2046305495029799</v>
      </c>
      <c r="BL44" s="51">
        <f t="shared" si="36"/>
        <v>5.2046305495029799</v>
      </c>
      <c r="BM44" s="51">
        <f t="shared" si="36"/>
        <v>5.2046305495029799</v>
      </c>
      <c r="BN44" s="51">
        <f t="shared" si="36"/>
        <v>5.2046305495029799</v>
      </c>
      <c r="BO44" s="51">
        <f t="shared" si="36"/>
        <v>5.2046305495029799</v>
      </c>
      <c r="BP44" s="51">
        <f t="shared" si="36"/>
        <v>5.2046305495029799</v>
      </c>
    </row>
    <row r="45" spans="3:68" x14ac:dyDescent="0.35">
      <c r="C45" s="14" t="s">
        <v>239</v>
      </c>
      <c r="D45" s="14" t="s">
        <v>188</v>
      </c>
      <c r="E45" s="14" t="s">
        <v>234</v>
      </c>
      <c r="F45" s="51" t="str">
        <f t="shared" si="30"/>
        <v>AverageGas oilIndustrial</v>
      </c>
      <c r="G45" s="51">
        <f t="shared" si="33"/>
        <v>4.9781572000000001</v>
      </c>
      <c r="H45" s="51">
        <f t="shared" si="34"/>
        <v>5.0598964500000001</v>
      </c>
      <c r="I45" s="51">
        <f t="shared" si="34"/>
        <v>5.1148299000000002</v>
      </c>
      <c r="J45" s="51">
        <f t="shared" si="34"/>
        <v>5.1947424</v>
      </c>
      <c r="K45" s="51">
        <f t="shared" si="34"/>
        <v>5.2492130000000001</v>
      </c>
      <c r="L45" s="51">
        <f t="shared" si="34"/>
        <v>5.3277624999999995</v>
      </c>
      <c r="M45" s="51">
        <f t="shared" si="34"/>
        <v>5.3809249999999995</v>
      </c>
      <c r="N45" s="51">
        <f t="shared" si="34"/>
        <v>5.4577919000000001</v>
      </c>
      <c r="O45" s="51">
        <f t="shared" si="34"/>
        <v>5.5337756499999999</v>
      </c>
      <c r="P45" s="51">
        <f t="shared" si="34"/>
        <v>5.58495265</v>
      </c>
      <c r="Q45" s="51">
        <f t="shared" si="34"/>
        <v>5.6592700499999999</v>
      </c>
      <c r="R45" s="51">
        <f t="shared" si="34"/>
        <v>5.7091228999999997</v>
      </c>
      <c r="S45" s="51">
        <f t="shared" si="34"/>
        <v>5.7584251500000008</v>
      </c>
      <c r="T45" s="51">
        <f t="shared" si="34"/>
        <v>5.7584251500000008</v>
      </c>
      <c r="U45" s="51">
        <f t="shared" si="34"/>
        <v>5.7584251500000008</v>
      </c>
      <c r="V45" s="51">
        <f t="shared" si="34"/>
        <v>5.7584251500000008</v>
      </c>
      <c r="W45" s="51">
        <f t="shared" si="34"/>
        <v>5.7584251500000008</v>
      </c>
      <c r="X45" s="51">
        <f t="shared" si="34"/>
        <v>5.7584251500000008</v>
      </c>
      <c r="Y45" s="51">
        <f t="shared" si="34"/>
        <v>5.7584251500000008</v>
      </c>
      <c r="Z45" s="51">
        <f t="shared" si="34"/>
        <v>5.7584251500000008</v>
      </c>
      <c r="AA45" s="51">
        <f t="shared" si="34"/>
        <v>5.7584251500000008</v>
      </c>
      <c r="AB45" s="51">
        <f t="shared" si="34"/>
        <v>5.7584251500000008</v>
      </c>
      <c r="AC45" s="51">
        <f t="shared" si="34"/>
        <v>5.7584251500000008</v>
      </c>
      <c r="AD45" s="51">
        <f t="shared" si="34"/>
        <v>5.7584251500000008</v>
      </c>
      <c r="AE45" s="51">
        <f t="shared" si="34"/>
        <v>5.7584251500000008</v>
      </c>
      <c r="AF45" s="51">
        <f t="shared" si="34"/>
        <v>5.7584251500000008</v>
      </c>
      <c r="AG45" s="51">
        <f t="shared" si="34"/>
        <v>5.7584251500000008</v>
      </c>
      <c r="AH45" s="51">
        <f t="shared" si="34"/>
        <v>5.7584251500000008</v>
      </c>
      <c r="AI45" s="51">
        <f t="shared" si="34"/>
        <v>5.7584251500000008</v>
      </c>
      <c r="AJ45" s="51">
        <f t="shared" si="34"/>
        <v>5.7584251500000008</v>
      </c>
      <c r="AK45" s="51">
        <f t="shared" si="34"/>
        <v>5.7584251500000008</v>
      </c>
      <c r="AL45" s="51">
        <f t="shared" si="34"/>
        <v>5.7584251500000008</v>
      </c>
      <c r="AM45" s="51">
        <f t="shared" si="34"/>
        <v>5.7584251500000008</v>
      </c>
      <c r="AN45" s="51">
        <f t="shared" si="34"/>
        <v>5.7584251500000008</v>
      </c>
      <c r="AO45" s="51">
        <f t="shared" si="34"/>
        <v>5.7584251500000008</v>
      </c>
      <c r="AP45" s="51">
        <f t="shared" ref="AP45:BP45" si="37">AVERAGE(AP17,AP31)</f>
        <v>5.7584251500000008</v>
      </c>
      <c r="AQ45" s="51">
        <f t="shared" si="37"/>
        <v>5.7584251500000008</v>
      </c>
      <c r="AR45" s="51">
        <f t="shared" si="37"/>
        <v>5.7584251500000008</v>
      </c>
      <c r="AS45" s="51">
        <f t="shared" si="37"/>
        <v>5.7584251500000008</v>
      </c>
      <c r="AT45" s="51">
        <f t="shared" si="37"/>
        <v>5.7584251500000008</v>
      </c>
      <c r="AU45" s="51">
        <f t="shared" si="37"/>
        <v>5.7584251500000008</v>
      </c>
      <c r="AV45" s="51">
        <f t="shared" si="37"/>
        <v>5.7584251500000008</v>
      </c>
      <c r="AW45" s="51">
        <f t="shared" si="37"/>
        <v>5.7584251500000008</v>
      </c>
      <c r="AX45" s="51">
        <f t="shared" si="37"/>
        <v>5.7584251500000008</v>
      </c>
      <c r="AY45" s="51">
        <f t="shared" si="37"/>
        <v>5.7584251500000008</v>
      </c>
      <c r="AZ45" s="51">
        <f t="shared" si="37"/>
        <v>5.7584251500000008</v>
      </c>
      <c r="BA45" s="51">
        <f t="shared" si="37"/>
        <v>5.7584251500000008</v>
      </c>
      <c r="BB45" s="51">
        <f t="shared" si="37"/>
        <v>5.7584251500000008</v>
      </c>
      <c r="BC45" s="51">
        <f t="shared" si="37"/>
        <v>5.7584251500000008</v>
      </c>
      <c r="BD45" s="51">
        <f t="shared" si="37"/>
        <v>5.7584251500000008</v>
      </c>
      <c r="BE45" s="51">
        <f t="shared" si="37"/>
        <v>5.7584251500000008</v>
      </c>
      <c r="BF45" s="51">
        <f t="shared" si="37"/>
        <v>5.7584251500000008</v>
      </c>
      <c r="BG45" s="51">
        <f t="shared" si="37"/>
        <v>5.7584251500000008</v>
      </c>
      <c r="BH45" s="51">
        <f t="shared" si="37"/>
        <v>5.7584251500000008</v>
      </c>
      <c r="BI45" s="51">
        <f t="shared" si="37"/>
        <v>5.7584251500000008</v>
      </c>
      <c r="BJ45" s="51">
        <f t="shared" si="37"/>
        <v>5.7584251500000008</v>
      </c>
      <c r="BK45" s="51">
        <f t="shared" si="37"/>
        <v>5.7584251500000008</v>
      </c>
      <c r="BL45" s="51">
        <f t="shared" si="37"/>
        <v>5.7584251500000008</v>
      </c>
      <c r="BM45" s="51">
        <f t="shared" si="37"/>
        <v>5.7584251500000008</v>
      </c>
      <c r="BN45" s="51">
        <f t="shared" si="37"/>
        <v>5.7584251500000008</v>
      </c>
      <c r="BO45" s="51">
        <f t="shared" si="37"/>
        <v>5.7584251500000008</v>
      </c>
      <c r="BP45" s="51">
        <f t="shared" si="37"/>
        <v>5.7584251500000008</v>
      </c>
    </row>
    <row r="46" spans="3:68" x14ac:dyDescent="0.35">
      <c r="C46" s="14" t="s">
        <v>239</v>
      </c>
      <c r="D46" s="14" t="s">
        <v>211</v>
      </c>
      <c r="E46" s="14" t="s">
        <v>234</v>
      </c>
      <c r="F46" s="51" t="str">
        <f t="shared" si="30"/>
        <v>AverageGas oilServices</v>
      </c>
      <c r="G46" s="51">
        <f t="shared" si="33"/>
        <v>5.2698885999999998</v>
      </c>
      <c r="H46" s="51">
        <f t="shared" si="34"/>
        <v>5.3516278499999999</v>
      </c>
      <c r="I46" s="51">
        <f t="shared" si="34"/>
        <v>5.4065612999999999</v>
      </c>
      <c r="J46" s="51">
        <f t="shared" si="34"/>
        <v>5.4864738499999994</v>
      </c>
      <c r="K46" s="51">
        <f t="shared" si="34"/>
        <v>5.5409445000000002</v>
      </c>
      <c r="L46" s="51">
        <f t="shared" si="34"/>
        <v>5.6194939999999995</v>
      </c>
      <c r="M46" s="51">
        <f t="shared" si="34"/>
        <v>5.6726564000000002</v>
      </c>
      <c r="N46" s="51">
        <f t="shared" si="34"/>
        <v>5.7495233500000005</v>
      </c>
      <c r="O46" s="51">
        <f t="shared" si="34"/>
        <v>5.8255070500000006</v>
      </c>
      <c r="P46" s="51">
        <f t="shared" si="34"/>
        <v>5.8766840499999997</v>
      </c>
      <c r="Q46" s="51">
        <f t="shared" si="34"/>
        <v>5.9510014499999997</v>
      </c>
      <c r="R46" s="51">
        <f t="shared" si="34"/>
        <v>6.0008543000000003</v>
      </c>
      <c r="S46" s="51">
        <f t="shared" si="34"/>
        <v>6.0501566000000002</v>
      </c>
      <c r="T46" s="51">
        <f t="shared" si="34"/>
        <v>6.0501566000000002</v>
      </c>
      <c r="U46" s="51">
        <f t="shared" si="34"/>
        <v>6.0501566000000002</v>
      </c>
      <c r="V46" s="51">
        <f t="shared" si="34"/>
        <v>6.0501566000000002</v>
      </c>
      <c r="W46" s="51">
        <f t="shared" si="34"/>
        <v>6.0501566000000002</v>
      </c>
      <c r="X46" s="51">
        <f t="shared" si="34"/>
        <v>6.0501566000000002</v>
      </c>
      <c r="Y46" s="51">
        <f t="shared" si="34"/>
        <v>6.0501566000000002</v>
      </c>
      <c r="Z46" s="51">
        <f t="shared" si="34"/>
        <v>6.0501566000000002</v>
      </c>
      <c r="AA46" s="51">
        <f t="shared" si="34"/>
        <v>6.0501566000000002</v>
      </c>
      <c r="AB46" s="51">
        <f t="shared" si="34"/>
        <v>6.0501566000000002</v>
      </c>
      <c r="AC46" s="51">
        <f t="shared" si="34"/>
        <v>6.0501566000000002</v>
      </c>
      <c r="AD46" s="51">
        <f t="shared" si="34"/>
        <v>6.0501566000000002</v>
      </c>
      <c r="AE46" s="51">
        <f t="shared" si="34"/>
        <v>6.0501566000000002</v>
      </c>
      <c r="AF46" s="51">
        <f t="shared" si="34"/>
        <v>6.0501566000000002</v>
      </c>
      <c r="AG46" s="51">
        <f t="shared" si="34"/>
        <v>6.0501566000000002</v>
      </c>
      <c r="AH46" s="51">
        <f t="shared" si="34"/>
        <v>6.0501566000000002</v>
      </c>
      <c r="AI46" s="51">
        <f t="shared" si="34"/>
        <v>6.0501566000000002</v>
      </c>
      <c r="AJ46" s="51">
        <f t="shared" si="34"/>
        <v>6.0501566000000002</v>
      </c>
      <c r="AK46" s="51">
        <f t="shared" si="34"/>
        <v>6.0501566000000002</v>
      </c>
      <c r="AL46" s="51">
        <f t="shared" si="34"/>
        <v>6.0501566000000002</v>
      </c>
      <c r="AM46" s="51">
        <f t="shared" si="34"/>
        <v>6.0501566000000002</v>
      </c>
      <c r="AN46" s="51">
        <f t="shared" si="34"/>
        <v>6.0501566000000002</v>
      </c>
      <c r="AO46" s="51">
        <f t="shared" si="34"/>
        <v>6.0501566000000002</v>
      </c>
      <c r="AP46" s="51">
        <f t="shared" ref="AP46:BP46" si="38">AVERAGE(AP18,AP32)</f>
        <v>6.0501566000000002</v>
      </c>
      <c r="AQ46" s="51">
        <f t="shared" si="38"/>
        <v>6.0501566000000002</v>
      </c>
      <c r="AR46" s="51">
        <f t="shared" si="38"/>
        <v>6.0501566000000002</v>
      </c>
      <c r="AS46" s="51">
        <f t="shared" si="38"/>
        <v>6.0501566000000002</v>
      </c>
      <c r="AT46" s="51">
        <f t="shared" si="38"/>
        <v>6.0501566000000002</v>
      </c>
      <c r="AU46" s="51">
        <f t="shared" si="38"/>
        <v>6.0501566000000002</v>
      </c>
      <c r="AV46" s="51">
        <f t="shared" si="38"/>
        <v>6.0501566000000002</v>
      </c>
      <c r="AW46" s="51">
        <f t="shared" si="38"/>
        <v>6.0501566000000002</v>
      </c>
      <c r="AX46" s="51">
        <f t="shared" si="38"/>
        <v>6.0501566000000002</v>
      </c>
      <c r="AY46" s="51">
        <f t="shared" si="38"/>
        <v>6.0501566000000002</v>
      </c>
      <c r="AZ46" s="51">
        <f t="shared" si="38"/>
        <v>6.0501566000000002</v>
      </c>
      <c r="BA46" s="51">
        <f t="shared" si="38"/>
        <v>6.0501566000000002</v>
      </c>
      <c r="BB46" s="51">
        <f t="shared" si="38"/>
        <v>6.0501566000000002</v>
      </c>
      <c r="BC46" s="51">
        <f t="shared" si="38"/>
        <v>6.0501566000000002</v>
      </c>
      <c r="BD46" s="51">
        <f t="shared" si="38"/>
        <v>6.0501566000000002</v>
      </c>
      <c r="BE46" s="51">
        <f t="shared" si="38"/>
        <v>6.0501566000000002</v>
      </c>
      <c r="BF46" s="51">
        <f t="shared" si="38"/>
        <v>6.0501566000000002</v>
      </c>
      <c r="BG46" s="51">
        <f t="shared" si="38"/>
        <v>6.0501566000000002</v>
      </c>
      <c r="BH46" s="51">
        <f t="shared" si="38"/>
        <v>6.0501566000000002</v>
      </c>
      <c r="BI46" s="51">
        <f t="shared" si="38"/>
        <v>6.0501566000000002</v>
      </c>
      <c r="BJ46" s="51">
        <f t="shared" si="38"/>
        <v>6.0501566000000002</v>
      </c>
      <c r="BK46" s="51">
        <f t="shared" si="38"/>
        <v>6.0501566000000002</v>
      </c>
      <c r="BL46" s="51">
        <f t="shared" si="38"/>
        <v>6.0501566000000002</v>
      </c>
      <c r="BM46" s="51">
        <f t="shared" si="38"/>
        <v>6.0501566000000002</v>
      </c>
      <c r="BN46" s="51">
        <f t="shared" si="38"/>
        <v>6.0501566000000002</v>
      </c>
      <c r="BO46" s="51">
        <f t="shared" si="38"/>
        <v>6.0501566000000002</v>
      </c>
      <c r="BP46" s="51">
        <f t="shared" si="38"/>
        <v>6.0501566000000002</v>
      </c>
    </row>
    <row r="47" spans="3:68" s="2" customFormat="1" ht="14.25" x14ac:dyDescent="0.4"/>
    <row r="50" spans="3:68" x14ac:dyDescent="0.35">
      <c r="C50" s="50" t="s">
        <v>240</v>
      </c>
    </row>
    <row r="51" spans="3:68" s="53" customFormat="1" x14ac:dyDescent="0.35">
      <c r="E51" s="53" t="s">
        <v>241</v>
      </c>
      <c r="F51" s="53" t="s">
        <v>209</v>
      </c>
      <c r="G51" s="54">
        <f>HLOOKUP(G$6, 'Carbon factors'!$C$6:$AU$16, (MATCH('Projections year aligned'!$F51, 'Carbon factors'!$C$6:$C$20, FALSE)), FALSE)</f>
        <v>1.5129999999999999E-2</v>
      </c>
      <c r="H51" s="54">
        <f>IFERROR(HLOOKUP(H$6, 'Carbon factors'!$C$6:$AU$16, (MATCH('Projections year aligned'!$F51, 'Carbon factors'!$C$6:D16, FALSE)), FALSE), G51)</f>
        <v>1.5129999999999999E-2</v>
      </c>
      <c r="I51" s="54">
        <f>IFERROR(HLOOKUP(I$6, 'Carbon factors'!$C$6:$AU$16, (MATCH('Projections year aligned'!$F51, 'Carbon factors'!$C$6:E16, FALSE)), FALSE), H51)</f>
        <v>1.5129999999999999E-2</v>
      </c>
      <c r="J51" s="54">
        <f>IFERROR(HLOOKUP(J$6, 'Carbon factors'!$C$6:$AU$16, (MATCH('Projections year aligned'!$F51, 'Carbon factors'!$C$6:F16, FALSE)), FALSE), I51)</f>
        <v>1.5129999999999999E-2</v>
      </c>
      <c r="K51" s="54">
        <f>IFERROR(HLOOKUP(K$6, 'Carbon factors'!$C$6:$AU$16, (MATCH('Projections year aligned'!$F51, 'Carbon factors'!$C$6:G16, FALSE)), FALSE), J51)</f>
        <v>1.5129999999999999E-2</v>
      </c>
      <c r="L51" s="54">
        <f>IFERROR(HLOOKUP(L$6, 'Carbon factors'!$C$6:$AU$16, (MATCH('Projections year aligned'!$F51, 'Carbon factors'!$C$6:H16, FALSE)), FALSE), K51)</f>
        <v>1.5129999999999999E-2</v>
      </c>
      <c r="M51" s="54">
        <f>IFERROR(HLOOKUP(M$6, 'Carbon factors'!$C$6:$AU$16, (MATCH('Projections year aligned'!$F51, 'Carbon factors'!$C$6:I16, FALSE)), FALSE), L51)</f>
        <v>1.5129999999999999E-2</v>
      </c>
      <c r="N51" s="54">
        <f>IFERROR(HLOOKUP(N$6, 'Carbon factors'!$C$6:$AU$16, (MATCH('Projections year aligned'!$F51, 'Carbon factors'!$C$6:J16, FALSE)), FALSE), M51)</f>
        <v>1.5129999999999999E-2</v>
      </c>
      <c r="O51" s="54">
        <f>IFERROR(HLOOKUP(O$6, 'Carbon factors'!$C$6:$AU$16, (MATCH('Projections year aligned'!$F51, 'Carbon factors'!$C$6:K16, FALSE)), FALSE), N51)</f>
        <v>1.5129999999999999E-2</v>
      </c>
      <c r="P51" s="54">
        <f>IFERROR(HLOOKUP(P$6, 'Carbon factors'!$C$6:$AU$16, (MATCH('Projections year aligned'!$F51, 'Carbon factors'!$C$6:L16, FALSE)), FALSE), O51)</f>
        <v>1.5129999999999999E-2</v>
      </c>
      <c r="Q51" s="54">
        <f>IFERROR(HLOOKUP(Q$6, 'Carbon factors'!$C$6:$AU$16, (MATCH('Projections year aligned'!$F51, 'Carbon factors'!$C$6:M16, FALSE)), FALSE), P51)</f>
        <v>1.5129999999999999E-2</v>
      </c>
      <c r="R51" s="54">
        <f>IFERROR(HLOOKUP(R$6, 'Carbon factors'!$C$6:$AU$16, (MATCH('Projections year aligned'!$F51, 'Carbon factors'!$C$6:N16, FALSE)), FALSE), Q51)</f>
        <v>1.5129999999999999E-2</v>
      </c>
      <c r="S51" s="54">
        <f>IFERROR(HLOOKUP(S$6, 'Carbon factors'!$C$6:$AU$16, (MATCH('Projections year aligned'!$F51, 'Carbon factors'!$C$6:O16, FALSE)), FALSE), R51)</f>
        <v>1.5129999999999999E-2</v>
      </c>
      <c r="T51" s="54">
        <f>IFERROR(HLOOKUP(T$6, 'Carbon factors'!$C$6:$AU$16, (MATCH('Projections year aligned'!$F51, 'Carbon factors'!$C$6:P16, FALSE)), FALSE), S51)</f>
        <v>1.5129999999999999E-2</v>
      </c>
      <c r="U51" s="54">
        <f>IFERROR(HLOOKUP(U$6, 'Carbon factors'!$C$6:$AU$16, (MATCH('Projections year aligned'!$F51, 'Carbon factors'!$C$6:Q16, FALSE)), FALSE), T51)</f>
        <v>1.5129999999999999E-2</v>
      </c>
      <c r="V51" s="54">
        <f>IFERROR(HLOOKUP(V$6, 'Carbon factors'!$C$6:$AU$16, (MATCH('Projections year aligned'!$F51, 'Carbon factors'!$C$6:R16, FALSE)), FALSE), U51)</f>
        <v>1.5129999999999999E-2</v>
      </c>
      <c r="W51" s="54">
        <f>IFERROR(HLOOKUP(W$6, 'Carbon factors'!$C$6:$AU$16, (MATCH('Projections year aligned'!$F51, 'Carbon factors'!$C$6:S16, FALSE)), FALSE), V51)</f>
        <v>1.5129999999999999E-2</v>
      </c>
      <c r="X51" s="54">
        <f>IFERROR(HLOOKUP(X$6, 'Carbon factors'!$C$6:$AU$16, (MATCH('Projections year aligned'!$F51, 'Carbon factors'!$C$6:T16, FALSE)), FALSE), W51)</f>
        <v>1.5129999999999999E-2</v>
      </c>
      <c r="Y51" s="54">
        <f>IFERROR(HLOOKUP(Y$6, 'Carbon factors'!$C$6:$AU$16, (MATCH('Projections year aligned'!$F51, 'Carbon factors'!$C$6:U16, FALSE)), FALSE), X51)</f>
        <v>1.5129999999999999E-2</v>
      </c>
      <c r="Z51" s="54">
        <f>IFERROR(HLOOKUP(Z$6, 'Carbon factors'!$C$6:$AU$16, (MATCH('Projections year aligned'!$F51, 'Carbon factors'!$C$6:V16, FALSE)), FALSE), Y51)</f>
        <v>1.5129999999999999E-2</v>
      </c>
      <c r="AA51" s="54">
        <f>IFERROR(HLOOKUP(AA$6, 'Carbon factors'!$C$6:$AU$16, (MATCH('Projections year aligned'!$F51, 'Carbon factors'!$C$6:W16, FALSE)), FALSE), Z51)</f>
        <v>1.5129999999999999E-2</v>
      </c>
      <c r="AB51" s="54">
        <f>IFERROR(HLOOKUP(AB$6, 'Carbon factors'!$C$6:$AU$16, (MATCH('Projections year aligned'!$F51, 'Carbon factors'!$C$6:X16, FALSE)), FALSE), AA51)</f>
        <v>1.5129999999999999E-2</v>
      </c>
      <c r="AC51" s="54">
        <f>IFERROR(HLOOKUP(AC$6, 'Carbon factors'!$C$6:$AU$16, (MATCH('Projections year aligned'!$F51, 'Carbon factors'!$C$6:Y16, FALSE)), FALSE), AB51)</f>
        <v>1.5129999999999999E-2</v>
      </c>
      <c r="AD51" s="54">
        <f>IFERROR(HLOOKUP(AD$6, 'Carbon factors'!$C$6:$AU$16, (MATCH('Projections year aligned'!$F51, 'Carbon factors'!$C$6:Z16, FALSE)), FALSE), AC51)</f>
        <v>1.5129999999999999E-2</v>
      </c>
      <c r="AE51" s="54">
        <f>IFERROR(HLOOKUP(AE$6, 'Carbon factors'!$C$6:$AU$16, (MATCH('Projections year aligned'!$F51, 'Carbon factors'!$C$6:AA16, FALSE)), FALSE), AD51)</f>
        <v>1.5129999999999999E-2</v>
      </c>
      <c r="AF51" s="54">
        <f>IFERROR(HLOOKUP(AF$6, 'Carbon factors'!$C$6:$AU$16, (MATCH('Projections year aligned'!$F51, 'Carbon factors'!$C$6:AB16, FALSE)), FALSE), AE51)</f>
        <v>1.5129999999999999E-2</v>
      </c>
      <c r="AG51" s="54">
        <f>IFERROR(HLOOKUP(AG$6, 'Carbon factors'!$C$6:$AU$16, (MATCH('Projections year aligned'!$F51, 'Carbon factors'!$C$6:AC16, FALSE)), FALSE), AF51)</f>
        <v>1.5129999999999999E-2</v>
      </c>
      <c r="AH51" s="54">
        <f>IFERROR(HLOOKUP(AH$6, 'Carbon factors'!$C$6:$AU$16, (MATCH('Projections year aligned'!$F51, 'Carbon factors'!$C$6:AD16, FALSE)), FALSE), AG51)</f>
        <v>1.5129999999999999E-2</v>
      </c>
      <c r="AI51" s="54">
        <f>IFERROR(HLOOKUP(AI$6, 'Carbon factors'!$C$6:$AU$16, (MATCH('Projections year aligned'!$F51, 'Carbon factors'!$C$6:AE16, FALSE)), FALSE), AH51)</f>
        <v>1.5129999999999999E-2</v>
      </c>
      <c r="AJ51" s="54">
        <f>IFERROR(HLOOKUP(AJ$6, 'Carbon factors'!$C$6:$AU$16, (MATCH('Projections year aligned'!$F51, 'Carbon factors'!$C$6:AF16, FALSE)), FALSE), AI51)</f>
        <v>1.5129999999999999E-2</v>
      </c>
      <c r="AK51" s="54">
        <f>IFERROR(HLOOKUP(AK$6, 'Carbon factors'!$C$6:$AU$16, (MATCH('Projections year aligned'!$F51, 'Carbon factors'!$C$6:AG16, FALSE)), FALSE), AJ51)</f>
        <v>1.5129999999999999E-2</v>
      </c>
      <c r="AL51" s="54">
        <f>IFERROR(HLOOKUP(AL$6, 'Carbon factors'!$C$6:$AU$16, (MATCH('Projections year aligned'!$F51, 'Carbon factors'!$C$6:AH16, FALSE)), FALSE), AK51)</f>
        <v>1.5129999999999999E-2</v>
      </c>
      <c r="AM51" s="54">
        <f>IFERROR(HLOOKUP(AM$6, 'Carbon factors'!$C$6:$AU$16, (MATCH('Projections year aligned'!$F51, 'Carbon factors'!$C$6:AI16, FALSE)), FALSE), AL51)</f>
        <v>1.5129999999999999E-2</v>
      </c>
      <c r="AN51" s="54">
        <f>IFERROR(HLOOKUP(AN$6, 'Carbon factors'!$C$6:$AU$16, (MATCH('Projections year aligned'!$F51, 'Carbon factors'!$C$6:AJ16, FALSE)), FALSE), AM51)</f>
        <v>1.5129999999999999E-2</v>
      </c>
      <c r="AO51" s="54">
        <f>IFERROR(HLOOKUP(AO$6, 'Carbon factors'!$C$6:$AU$16, (MATCH('Projections year aligned'!$F51, 'Carbon factors'!$C$6:AK16, FALSE)), FALSE), AN51)</f>
        <v>1.5129999999999999E-2</v>
      </c>
      <c r="AP51" s="54">
        <f>IFERROR(HLOOKUP(AP$6, 'Carbon factors'!$C$6:$AU$16, (MATCH('Projections year aligned'!$F51, 'Carbon factors'!$C$6:AL16, FALSE)), FALSE), AO51)</f>
        <v>1.5129999999999999E-2</v>
      </c>
      <c r="AQ51" s="54">
        <f>IFERROR(HLOOKUP(AQ$6, 'Carbon factors'!$C$6:$AU$16, (MATCH('Projections year aligned'!$F51, 'Carbon factors'!$C$6:AM16, FALSE)), FALSE), AP51)</f>
        <v>1.5129999999999999E-2</v>
      </c>
      <c r="AR51" s="54">
        <f>IFERROR(HLOOKUP(AR$6, 'Carbon factors'!$C$6:$AU$16, (MATCH('Projections year aligned'!$F51, 'Carbon factors'!$C$6:AN16, FALSE)), FALSE), AQ51)</f>
        <v>1.5129999999999999E-2</v>
      </c>
      <c r="AS51" s="54">
        <f>IFERROR(HLOOKUP(AS$6, 'Carbon factors'!$C$6:$AU$16, (MATCH('Projections year aligned'!$F51, 'Carbon factors'!$C$6:AO16, FALSE)), FALSE), AR51)</f>
        <v>1.5129999999999999E-2</v>
      </c>
      <c r="AT51" s="54">
        <f>IFERROR(HLOOKUP(AT$6, 'Carbon factors'!$C$6:$AU$16, (MATCH('Projections year aligned'!$F51, 'Carbon factors'!$C$6:AP16, FALSE)), FALSE), AS51)</f>
        <v>1.5129999999999999E-2</v>
      </c>
      <c r="AU51" s="54">
        <f>IFERROR(HLOOKUP(AU$6, 'Carbon factors'!$C$6:$AU$16, (MATCH('Projections year aligned'!$F51, 'Carbon factors'!$C$6:AQ16, FALSE)), FALSE), AT51)</f>
        <v>1.5129999999999999E-2</v>
      </c>
      <c r="AV51" s="54">
        <f>IFERROR(HLOOKUP(AV$6, 'Carbon factors'!$C$6:$AU$16, (MATCH('Projections year aligned'!$F51, 'Carbon factors'!$C$6:AR16, FALSE)), FALSE), AU51)</f>
        <v>1.5129999999999999E-2</v>
      </c>
      <c r="AW51" s="54">
        <f>IFERROR(HLOOKUP(AW$6, 'Carbon factors'!$C$6:$AU$16, (MATCH('Projections year aligned'!$F51, 'Carbon factors'!$C$6:AS16, FALSE)), FALSE), AV51)</f>
        <v>1.5129999999999999E-2</v>
      </c>
      <c r="AX51" s="54">
        <f>IFERROR(HLOOKUP(AX$6, 'Carbon factors'!$C$6:$AU$16, (MATCH('Projections year aligned'!$F51, 'Carbon factors'!$C$6:AT16, FALSE)), FALSE), AW51)</f>
        <v>1.5129999999999999E-2</v>
      </c>
      <c r="AY51" s="54">
        <f>IFERROR(HLOOKUP(AY$6, 'Carbon factors'!$C$6:$AU$16, (MATCH('Projections year aligned'!$F51, 'Carbon factors'!$C$6:AU16, FALSE)), FALSE), AX51)</f>
        <v>1.5129999999999999E-2</v>
      </c>
      <c r="AZ51" s="54">
        <f>IFERROR(HLOOKUP(AZ$6, 'Carbon factors'!$C$6:$AU$16, (MATCH('Projections year aligned'!$F51, 'Carbon factors'!$C$6:AV16, FALSE)), FALSE), AY51)</f>
        <v>1.5129999999999999E-2</v>
      </c>
      <c r="BA51" s="54">
        <f>IFERROR(HLOOKUP(BA$6, 'Carbon factors'!$C$6:$AU$16, (MATCH('Projections year aligned'!$F51, 'Carbon factors'!$C$6:AW16, FALSE)), FALSE), AZ51)</f>
        <v>1.5129999999999999E-2</v>
      </c>
      <c r="BB51" s="54">
        <f>IFERROR(HLOOKUP(BB$6, 'Carbon factors'!$C$6:$AU$16, (MATCH('Projections year aligned'!$F51, 'Carbon factors'!$C$6:AX16, FALSE)), FALSE), BA51)</f>
        <v>1.5129999999999999E-2</v>
      </c>
      <c r="BC51" s="54">
        <f>IFERROR(HLOOKUP(BC$6, 'Carbon factors'!$C$6:$AU$16, (MATCH('Projections year aligned'!$F51, 'Carbon factors'!$C$6:AY16, FALSE)), FALSE), BB51)</f>
        <v>1.5129999999999999E-2</v>
      </c>
      <c r="BD51" s="54">
        <f>IFERROR(HLOOKUP(BD$6, 'Carbon factors'!$C$6:$AU$16, (MATCH('Projections year aligned'!$F51, 'Carbon factors'!$C$6:AZ16, FALSE)), FALSE), BC51)</f>
        <v>1.5129999999999999E-2</v>
      </c>
      <c r="BE51" s="54">
        <f>IFERROR(HLOOKUP(BE$6, 'Carbon factors'!$C$6:$AU$16, (MATCH('Projections year aligned'!$F51, 'Carbon factors'!$C$6:BA16, FALSE)), FALSE), BD51)</f>
        <v>1.5129999999999999E-2</v>
      </c>
      <c r="BF51" s="54">
        <f>IFERROR(HLOOKUP(BF$6, 'Carbon factors'!$C$6:$AU$16, (MATCH('Projections year aligned'!$F51, 'Carbon factors'!$C$6:BB16, FALSE)), FALSE), BE51)</f>
        <v>1.5129999999999999E-2</v>
      </c>
      <c r="BG51" s="54">
        <f>IFERROR(HLOOKUP(BG$6, 'Carbon factors'!$C$6:$AU$16, (MATCH('Projections year aligned'!$F51, 'Carbon factors'!$C$6:BC16, FALSE)), FALSE), BF51)</f>
        <v>1.5129999999999999E-2</v>
      </c>
      <c r="BH51" s="54">
        <f>IFERROR(HLOOKUP(BH$6, 'Carbon factors'!$C$6:$AU$16, (MATCH('Projections year aligned'!$F51, 'Carbon factors'!$C$6:BD16, FALSE)), FALSE), BG51)</f>
        <v>1.5129999999999999E-2</v>
      </c>
      <c r="BI51" s="54">
        <f>IFERROR(HLOOKUP(BI$6, 'Carbon factors'!$C$6:$AU$16, (MATCH('Projections year aligned'!$F51, 'Carbon factors'!$C$6:BE16, FALSE)), FALSE), BH51)</f>
        <v>1.5129999999999999E-2</v>
      </c>
      <c r="BJ51" s="54">
        <f>IFERROR(HLOOKUP(BJ$6, 'Carbon factors'!$C$6:$AU$16, (MATCH('Projections year aligned'!$F51, 'Carbon factors'!$C$6:BF16, FALSE)), FALSE), BI51)</f>
        <v>1.5129999999999999E-2</v>
      </c>
      <c r="BK51" s="54">
        <f>IFERROR(HLOOKUP(BK$6, 'Carbon factors'!$C$6:$AU$16, (MATCH('Projections year aligned'!$F51, 'Carbon factors'!$C$6:BG16, FALSE)), FALSE), BJ51)</f>
        <v>1.5129999999999999E-2</v>
      </c>
      <c r="BL51" s="54">
        <f>IFERROR(HLOOKUP(BL$6, 'Carbon factors'!$C$6:$AU$16, (MATCH('Projections year aligned'!$F51, 'Carbon factors'!$C$6:BH16, FALSE)), FALSE), BK51)</f>
        <v>1.5129999999999999E-2</v>
      </c>
      <c r="BM51" s="54">
        <f>IFERROR(HLOOKUP(BM$6, 'Carbon factors'!$C$6:$AU$16, (MATCH('Projections year aligned'!$F51, 'Carbon factors'!$C$6:BI16, FALSE)), FALSE), BL51)</f>
        <v>1.5129999999999999E-2</v>
      </c>
      <c r="BN51" s="54">
        <f>IFERROR(HLOOKUP(BN$6, 'Carbon factors'!$C$6:$AU$16, (MATCH('Projections year aligned'!$F51, 'Carbon factors'!$C$6:BJ16, FALSE)), FALSE), BM51)</f>
        <v>1.5129999999999999E-2</v>
      </c>
      <c r="BO51" s="54">
        <f>IFERROR(HLOOKUP(BO$6, 'Carbon factors'!$C$6:$AU$16, (MATCH('Projections year aligned'!$F51, 'Carbon factors'!$C$6:BK16, FALSE)), FALSE), BN51)</f>
        <v>1.5129999999999999E-2</v>
      </c>
      <c r="BP51" s="54">
        <f>IFERROR(HLOOKUP(BP$6, 'Carbon factors'!$C$6:$AU$16, (MATCH('Projections year aligned'!$F51, 'Carbon factors'!$C$6:BL16, FALSE)), FALSE), BO51)</f>
        <v>1.5129999999999999E-2</v>
      </c>
    </row>
    <row r="52" spans="3:68" x14ac:dyDescent="0.35">
      <c r="E52" s="53" t="s">
        <v>241</v>
      </c>
      <c r="F52" s="51" t="s">
        <v>242</v>
      </c>
      <c r="G52" s="54">
        <f>HLOOKUP(G6, 'Carbon factors'!$C$6:$AU$17, (MATCH('Projections year aligned'!$F52, 'Carbon factors'!$C$6:$C$20, FALSE)), FALSE)</f>
        <v>0.10987302049611848</v>
      </c>
      <c r="H52" s="54">
        <f>IFERROR(HLOOKUP(H$6, 'Carbon factors'!$C$6:$AU$16, (MATCH('Projections year aligned'!$F52, 'Carbon factors'!$C$6:D17, FALSE)), FALSE), G52)</f>
        <v>0.10987302049611848</v>
      </c>
      <c r="I52" s="54">
        <f>IFERROR(HLOOKUP(I$6, 'Carbon factors'!$C$6:$AU$16, (MATCH('Projections year aligned'!$F52, 'Carbon factors'!$C$6:E17, FALSE)), FALSE), H52)</f>
        <v>0.10987302049611848</v>
      </c>
      <c r="J52" s="54">
        <f>IFERROR(HLOOKUP(J$6, 'Carbon factors'!$C$6:$AU$16, (MATCH('Projections year aligned'!$F52, 'Carbon factors'!$C$6:F17, FALSE)), FALSE), I52)</f>
        <v>0.10987302049611848</v>
      </c>
      <c r="K52" s="54">
        <f>IFERROR(HLOOKUP(K$6, 'Carbon factors'!$C$6:$AU$16, (MATCH('Projections year aligned'!$F52, 'Carbon factors'!$C$6:G17, FALSE)), FALSE), J52)</f>
        <v>0.10987302049611848</v>
      </c>
      <c r="L52" s="54">
        <f>IFERROR(HLOOKUP(L$6, 'Carbon factors'!$C$6:$AU$16, (MATCH('Projections year aligned'!$F52, 'Carbon factors'!$C$6:H17, FALSE)), FALSE), K52)</f>
        <v>0.10987302049611848</v>
      </c>
      <c r="M52" s="54">
        <f>IFERROR(HLOOKUP(M$6, 'Carbon factors'!$C$6:$AU$16, (MATCH('Projections year aligned'!$F52, 'Carbon factors'!$C$6:I17, FALSE)), FALSE), L52)</f>
        <v>0.10987302049611848</v>
      </c>
      <c r="N52" s="54">
        <f>IFERROR(HLOOKUP(N$6, 'Carbon factors'!$C$6:$AU$16, (MATCH('Projections year aligned'!$F52, 'Carbon factors'!$C$6:J17, FALSE)), FALSE), M52)</f>
        <v>0.10987302049611848</v>
      </c>
      <c r="O52" s="54">
        <f>IFERROR(HLOOKUP(O$6, 'Carbon factors'!$C$6:$AU$16, (MATCH('Projections year aligned'!$F52, 'Carbon factors'!$C$6:K17, FALSE)), FALSE), N52)</f>
        <v>0.10987302049611848</v>
      </c>
      <c r="P52" s="54">
        <f>IFERROR(HLOOKUP(P$6, 'Carbon factors'!$C$6:$AU$16, (MATCH('Projections year aligned'!$F52, 'Carbon factors'!$C$6:L17, FALSE)), FALSE), O52)</f>
        <v>0.10987302049611848</v>
      </c>
      <c r="Q52" s="54">
        <f>IFERROR(HLOOKUP(Q$6, 'Carbon factors'!$C$6:$AU$16, (MATCH('Projections year aligned'!$F52, 'Carbon factors'!$C$6:M17, FALSE)), FALSE), P52)</f>
        <v>0.10987302049611848</v>
      </c>
      <c r="R52" s="54">
        <f>IFERROR(HLOOKUP(R$6, 'Carbon factors'!$C$6:$AU$16, (MATCH('Projections year aligned'!$F52, 'Carbon factors'!$C$6:N17, FALSE)), FALSE), Q52)</f>
        <v>0.10987302049611848</v>
      </c>
      <c r="S52" s="54">
        <f>IFERROR(HLOOKUP(S$6, 'Carbon factors'!$C$6:$AU$16, (MATCH('Projections year aligned'!$F52, 'Carbon factors'!$C$6:O17, FALSE)), FALSE), R52)</f>
        <v>0.10987302049611848</v>
      </c>
      <c r="T52" s="54">
        <f>IFERROR(HLOOKUP(T$6, 'Carbon factors'!$C$6:$AU$16, (MATCH('Projections year aligned'!$F52, 'Carbon factors'!$C$6:P17, FALSE)), FALSE), S52)</f>
        <v>0.10987302049611848</v>
      </c>
      <c r="U52" s="54">
        <f>IFERROR(HLOOKUP(U$6, 'Carbon factors'!$C$6:$AU$16, (MATCH('Projections year aligned'!$F52, 'Carbon factors'!$C$6:Q17, FALSE)), FALSE), T52)</f>
        <v>0.10987302049611848</v>
      </c>
      <c r="V52" s="54">
        <f>IFERROR(HLOOKUP(V$6, 'Carbon factors'!$C$6:$AU$16, (MATCH('Projections year aligned'!$F52, 'Carbon factors'!$C$6:R17, FALSE)), FALSE), U52)</f>
        <v>0.10987302049611848</v>
      </c>
      <c r="W52" s="54">
        <f>IFERROR(HLOOKUP(W$6, 'Carbon factors'!$C$6:$AU$16, (MATCH('Projections year aligned'!$F52, 'Carbon factors'!$C$6:S17, FALSE)), FALSE), V52)</f>
        <v>0.10987302049611848</v>
      </c>
      <c r="X52" s="54">
        <f>IFERROR(HLOOKUP(X$6, 'Carbon factors'!$C$6:$AU$16, (MATCH('Projections year aligned'!$F52, 'Carbon factors'!$C$6:T17, FALSE)), FALSE), W52)</f>
        <v>0.10987302049611848</v>
      </c>
      <c r="Y52" s="54">
        <f>IFERROR(HLOOKUP(Y$6, 'Carbon factors'!$C$6:$AU$16, (MATCH('Projections year aligned'!$F52, 'Carbon factors'!$C$6:U17, FALSE)), FALSE), X52)</f>
        <v>0.10987302049611848</v>
      </c>
      <c r="Z52" s="54">
        <f>IFERROR(HLOOKUP(Z$6, 'Carbon factors'!$C$6:$AU$16, (MATCH('Projections year aligned'!$F52, 'Carbon factors'!$C$6:V17, FALSE)), FALSE), Y52)</f>
        <v>0.10987302049611848</v>
      </c>
      <c r="AA52" s="54">
        <f>IFERROR(HLOOKUP(AA$6, 'Carbon factors'!$C$6:$AU$16, (MATCH('Projections year aligned'!$F52, 'Carbon factors'!$C$6:W17, FALSE)), FALSE), Z52)</f>
        <v>0.10987302049611848</v>
      </c>
      <c r="AB52" s="54">
        <f>IFERROR(HLOOKUP(AB$6, 'Carbon factors'!$C$6:$AU$16, (MATCH('Projections year aligned'!$F52, 'Carbon factors'!$C$6:X17, FALSE)), FALSE), AA52)</f>
        <v>0.10987302049611848</v>
      </c>
      <c r="AC52" s="54">
        <f>IFERROR(HLOOKUP(AC$6, 'Carbon factors'!$C$6:$AU$16, (MATCH('Projections year aligned'!$F52, 'Carbon factors'!$C$6:Y17, FALSE)), FALSE), AB52)</f>
        <v>0.10987302049611848</v>
      </c>
      <c r="AD52" s="54">
        <f>IFERROR(HLOOKUP(AD$6, 'Carbon factors'!$C$6:$AU$16, (MATCH('Projections year aligned'!$F52, 'Carbon factors'!$C$6:Z17, FALSE)), FALSE), AC52)</f>
        <v>0.10987302049611848</v>
      </c>
      <c r="AE52" s="54">
        <f>IFERROR(HLOOKUP(AE$6, 'Carbon factors'!$C$6:$AU$16, (MATCH('Projections year aligned'!$F52, 'Carbon factors'!$C$6:AA17, FALSE)), FALSE), AD52)</f>
        <v>0.10987302049611848</v>
      </c>
      <c r="AF52" s="54">
        <f>IFERROR(HLOOKUP(AF$6, 'Carbon factors'!$C$6:$AU$16, (MATCH('Projections year aligned'!$F52, 'Carbon factors'!$C$6:AB17, FALSE)), FALSE), AE52)</f>
        <v>0.10987302049611848</v>
      </c>
      <c r="AG52" s="54">
        <f>IFERROR(HLOOKUP(AG$6, 'Carbon factors'!$C$6:$AU$16, (MATCH('Projections year aligned'!$F52, 'Carbon factors'!$C$6:AC17, FALSE)), FALSE), AF52)</f>
        <v>0.10987302049611848</v>
      </c>
      <c r="AH52" s="54">
        <f>IFERROR(HLOOKUP(AH$6, 'Carbon factors'!$C$6:$AU$16, (MATCH('Projections year aligned'!$F52, 'Carbon factors'!$C$6:AD17, FALSE)), FALSE), AG52)</f>
        <v>0.10987302049611848</v>
      </c>
      <c r="AI52" s="54">
        <f>IFERROR(HLOOKUP(AI$6, 'Carbon factors'!$C$6:$AU$16, (MATCH('Projections year aligned'!$F52, 'Carbon factors'!$C$6:AE17, FALSE)), FALSE), AH52)</f>
        <v>0.10987302049611848</v>
      </c>
      <c r="AJ52" s="54">
        <f>IFERROR(HLOOKUP(AJ$6, 'Carbon factors'!$C$6:$AU$16, (MATCH('Projections year aligned'!$F52, 'Carbon factors'!$C$6:AF17, FALSE)), FALSE), AI52)</f>
        <v>0.10987302049611848</v>
      </c>
      <c r="AK52" s="54">
        <f>IFERROR(HLOOKUP(AK$6, 'Carbon factors'!$C$6:$AU$16, (MATCH('Projections year aligned'!$F52, 'Carbon factors'!$C$6:AG17, FALSE)), FALSE), AJ52)</f>
        <v>0.10987302049611848</v>
      </c>
      <c r="AL52" s="54">
        <f>IFERROR(HLOOKUP(AL$6, 'Carbon factors'!$C$6:$AU$16, (MATCH('Projections year aligned'!$F52, 'Carbon factors'!$C$6:AH17, FALSE)), FALSE), AK52)</f>
        <v>0.10987302049611848</v>
      </c>
      <c r="AM52" s="54">
        <f>IFERROR(HLOOKUP(AM$6, 'Carbon factors'!$C$6:$AU$16, (MATCH('Projections year aligned'!$F52, 'Carbon factors'!$C$6:AI17, FALSE)), FALSE), AL52)</f>
        <v>0.10987302049611848</v>
      </c>
      <c r="AN52" s="54">
        <f>IFERROR(HLOOKUP(AN$6, 'Carbon factors'!$C$6:$AU$16, (MATCH('Projections year aligned'!$F52, 'Carbon factors'!$C$6:AJ17, FALSE)), FALSE), AM52)</f>
        <v>0.10987302049611848</v>
      </c>
      <c r="AO52" s="54">
        <f>IFERROR(HLOOKUP(AO$6, 'Carbon factors'!$C$6:$AU$16, (MATCH('Projections year aligned'!$F52, 'Carbon factors'!$C$6:AK17, FALSE)), FALSE), AN52)</f>
        <v>0.10987302049611848</v>
      </c>
      <c r="AP52" s="54">
        <f>IFERROR(HLOOKUP(AP$6, 'Carbon factors'!$C$6:$AU$16, (MATCH('Projections year aligned'!$F52, 'Carbon factors'!$C$6:AL17, FALSE)), FALSE), AO52)</f>
        <v>0.10987302049611848</v>
      </c>
      <c r="AQ52" s="54">
        <f>IFERROR(HLOOKUP(AQ$6, 'Carbon factors'!$C$6:$AU$16, (MATCH('Projections year aligned'!$F52, 'Carbon factors'!$C$6:AM17, FALSE)), FALSE), AP52)</f>
        <v>0.10987302049611848</v>
      </c>
      <c r="AR52" s="54">
        <f>IFERROR(HLOOKUP(AR$6, 'Carbon factors'!$C$6:$AU$16, (MATCH('Projections year aligned'!$F52, 'Carbon factors'!$C$6:AN17, FALSE)), FALSE), AQ52)</f>
        <v>0.10987302049611848</v>
      </c>
      <c r="AS52" s="54">
        <f>IFERROR(HLOOKUP(AS$6, 'Carbon factors'!$C$6:$AU$16, (MATCH('Projections year aligned'!$F52, 'Carbon factors'!$C$6:AO17, FALSE)), FALSE), AR52)</f>
        <v>0.10987302049611848</v>
      </c>
      <c r="AT52" s="54">
        <f>IFERROR(HLOOKUP(AT$6, 'Carbon factors'!$C$6:$AU$16, (MATCH('Projections year aligned'!$F52, 'Carbon factors'!$C$6:AP17, FALSE)), FALSE), AS52)</f>
        <v>0.10987302049611848</v>
      </c>
      <c r="AU52" s="54">
        <f>IFERROR(HLOOKUP(AU$6, 'Carbon factors'!$C$6:$AU$16, (MATCH('Projections year aligned'!$F52, 'Carbon factors'!$C$6:AQ17, FALSE)), FALSE), AT52)</f>
        <v>0.10987302049611848</v>
      </c>
      <c r="AV52" s="54">
        <f>IFERROR(HLOOKUP(AV$6, 'Carbon factors'!$C$6:$AU$16, (MATCH('Projections year aligned'!$F52, 'Carbon factors'!$C$6:AR17, FALSE)), FALSE), AU52)</f>
        <v>0.10987302049611848</v>
      </c>
      <c r="AW52" s="54">
        <f>IFERROR(HLOOKUP(AW$6, 'Carbon factors'!$C$6:$AU$16, (MATCH('Projections year aligned'!$F52, 'Carbon factors'!$C$6:AS17, FALSE)), FALSE), AV52)</f>
        <v>0.10987302049611848</v>
      </c>
      <c r="AX52" s="54">
        <f>IFERROR(HLOOKUP(AX$6, 'Carbon factors'!$C$6:$AU$16, (MATCH('Projections year aligned'!$F52, 'Carbon factors'!$C$6:AT17, FALSE)), FALSE), AW52)</f>
        <v>0.10987302049611848</v>
      </c>
      <c r="AY52" s="54">
        <f>IFERROR(HLOOKUP(AY$6, 'Carbon factors'!$C$6:$AU$16, (MATCH('Projections year aligned'!$F52, 'Carbon factors'!$C$6:AU17, FALSE)), FALSE), AX52)</f>
        <v>0.10987302049611848</v>
      </c>
      <c r="AZ52" s="54">
        <f>IFERROR(HLOOKUP(AZ$6, 'Carbon factors'!$C$6:$AU$16, (MATCH('Projections year aligned'!$F52, 'Carbon factors'!$C$6:AV17, FALSE)), FALSE), AY52)</f>
        <v>0.10987302049611848</v>
      </c>
      <c r="BA52" s="54">
        <f>IFERROR(HLOOKUP(BA$6, 'Carbon factors'!$C$6:$AU$16, (MATCH('Projections year aligned'!$F52, 'Carbon factors'!$C$6:AW17, FALSE)), FALSE), AZ52)</f>
        <v>0.10987302049611848</v>
      </c>
      <c r="BB52" s="54">
        <f>IFERROR(HLOOKUP(BB$6, 'Carbon factors'!$C$6:$AU$16, (MATCH('Projections year aligned'!$F52, 'Carbon factors'!$C$6:AX17, FALSE)), FALSE), BA52)</f>
        <v>0.10987302049611848</v>
      </c>
      <c r="BC52" s="54">
        <f>IFERROR(HLOOKUP(BC$6, 'Carbon factors'!$C$6:$AU$16, (MATCH('Projections year aligned'!$F52, 'Carbon factors'!$C$6:AY17, FALSE)), FALSE), BB52)</f>
        <v>0.10987302049611848</v>
      </c>
      <c r="BD52" s="54">
        <f>IFERROR(HLOOKUP(BD$6, 'Carbon factors'!$C$6:$AU$16, (MATCH('Projections year aligned'!$F52, 'Carbon factors'!$C$6:AZ17, FALSE)), FALSE), BC52)</f>
        <v>0.10987302049611848</v>
      </c>
      <c r="BE52" s="54">
        <f>IFERROR(HLOOKUP(BE$6, 'Carbon factors'!$C$6:$AU$16, (MATCH('Projections year aligned'!$F52, 'Carbon factors'!$C$6:BA17, FALSE)), FALSE), BD52)</f>
        <v>0.10987302049611848</v>
      </c>
      <c r="BF52" s="54">
        <f>IFERROR(HLOOKUP(BF$6, 'Carbon factors'!$C$6:$AU$16, (MATCH('Projections year aligned'!$F52, 'Carbon factors'!$C$6:BB17, FALSE)), FALSE), BE52)</f>
        <v>0.10987302049611848</v>
      </c>
      <c r="BG52" s="54">
        <f>IFERROR(HLOOKUP(BG$6, 'Carbon factors'!$C$6:$AU$16, (MATCH('Projections year aligned'!$F52, 'Carbon factors'!$C$6:BC17, FALSE)), FALSE), BF52)</f>
        <v>0.10987302049611848</v>
      </c>
      <c r="BH52" s="54">
        <f>IFERROR(HLOOKUP(BH$6, 'Carbon factors'!$C$6:$AU$16, (MATCH('Projections year aligned'!$F52, 'Carbon factors'!$C$6:BD17, FALSE)), FALSE), BG52)</f>
        <v>0.10987302049611848</v>
      </c>
      <c r="BI52" s="54">
        <f>IFERROR(HLOOKUP(BI$6, 'Carbon factors'!$C$6:$AU$16, (MATCH('Projections year aligned'!$F52, 'Carbon factors'!$C$6:BE17, FALSE)), FALSE), BH52)</f>
        <v>0.10987302049611848</v>
      </c>
      <c r="BJ52" s="54">
        <f>IFERROR(HLOOKUP(BJ$6, 'Carbon factors'!$C$6:$AU$16, (MATCH('Projections year aligned'!$F52, 'Carbon factors'!$C$6:BF17, FALSE)), FALSE), BI52)</f>
        <v>0.10987302049611848</v>
      </c>
      <c r="BK52" s="54">
        <f>IFERROR(HLOOKUP(BK$6, 'Carbon factors'!$C$6:$AU$16, (MATCH('Projections year aligned'!$F52, 'Carbon factors'!$C$6:BG17, FALSE)), FALSE), BJ52)</f>
        <v>0.10987302049611848</v>
      </c>
      <c r="BL52" s="54">
        <f>IFERROR(HLOOKUP(BL$6, 'Carbon factors'!$C$6:$AU$16, (MATCH('Projections year aligned'!$F52, 'Carbon factors'!$C$6:BH17, FALSE)), FALSE), BK52)</f>
        <v>0.10987302049611848</v>
      </c>
      <c r="BM52" s="54">
        <f>IFERROR(HLOOKUP(BM$6, 'Carbon factors'!$C$6:$AU$16, (MATCH('Projections year aligned'!$F52, 'Carbon factors'!$C$6:BI17, FALSE)), FALSE), BL52)</f>
        <v>0.10987302049611848</v>
      </c>
      <c r="BN52" s="54">
        <f>IFERROR(HLOOKUP(BN$6, 'Carbon factors'!$C$6:$AU$16, (MATCH('Projections year aligned'!$F52, 'Carbon factors'!$C$6:BJ17, FALSE)), FALSE), BM52)</f>
        <v>0.10987302049611848</v>
      </c>
      <c r="BO52" s="54">
        <f>IFERROR(HLOOKUP(BO$6, 'Carbon factors'!$C$6:$AU$16, (MATCH('Projections year aligned'!$F52, 'Carbon factors'!$C$6:BK17, FALSE)), FALSE), BN52)</f>
        <v>0.10987302049611848</v>
      </c>
      <c r="BP52" s="54">
        <f>IFERROR(HLOOKUP(BP$6, 'Carbon factors'!$C$6:$AU$16, (MATCH('Projections year aligned'!$F52, 'Carbon factors'!$C$6:BL17, FALSE)), FALSE), BO52)</f>
        <v>0.10987302049611848</v>
      </c>
    </row>
    <row r="53" spans="3:68" x14ac:dyDescent="0.35">
      <c r="H53" s="55"/>
      <c r="I53" s="55"/>
      <c r="J53" s="55"/>
      <c r="K53" s="55"/>
      <c r="L53" s="55"/>
      <c r="M53" s="55"/>
      <c r="N53" s="55"/>
      <c r="O53" s="55"/>
      <c r="P53" s="55"/>
      <c r="Q53" s="55"/>
      <c r="R53" s="55"/>
      <c r="S53" s="55"/>
      <c r="T53" s="55"/>
    </row>
    <row r="54" spans="3:68" x14ac:dyDescent="0.35">
      <c r="H54" s="55"/>
      <c r="I54" s="55"/>
      <c r="J54" s="55"/>
      <c r="K54" s="55"/>
      <c r="L54" s="55"/>
      <c r="M54" s="55"/>
      <c r="N54" s="55"/>
      <c r="O54" s="55"/>
      <c r="P54" s="55"/>
      <c r="Q54" s="55"/>
      <c r="R54" s="55"/>
      <c r="S54" s="55"/>
      <c r="T54" s="55"/>
    </row>
    <row r="55" spans="3:68" x14ac:dyDescent="0.35">
      <c r="H55" s="55"/>
      <c r="I55" s="55"/>
      <c r="J55" s="55"/>
      <c r="K55" s="55"/>
      <c r="L55" s="55"/>
      <c r="M55" s="55"/>
      <c r="N55" s="55"/>
      <c r="O55" s="55"/>
      <c r="P55" s="55"/>
      <c r="Q55" s="55"/>
      <c r="R55" s="55"/>
      <c r="S55" s="55"/>
      <c r="T55" s="55"/>
    </row>
    <row r="56" spans="3:68" x14ac:dyDescent="0.35">
      <c r="H56" s="55"/>
      <c r="I56" s="55"/>
      <c r="J56" s="55"/>
      <c r="K56" s="55"/>
      <c r="L56" s="55"/>
      <c r="M56" s="55"/>
      <c r="N56" s="55"/>
      <c r="O56" s="55"/>
      <c r="P56" s="55"/>
      <c r="Q56" s="55"/>
      <c r="R56" s="55"/>
      <c r="S56" s="55"/>
      <c r="T56" s="55"/>
    </row>
    <row r="57" spans="3:68" x14ac:dyDescent="0.35">
      <c r="H57" s="55"/>
      <c r="I57" s="55"/>
      <c r="J57" s="55"/>
      <c r="K57" s="55"/>
      <c r="L57" s="55"/>
      <c r="M57" s="55"/>
      <c r="N57" s="55"/>
      <c r="O57" s="55"/>
      <c r="P57" s="55"/>
      <c r="Q57" s="55"/>
      <c r="R57" s="55"/>
      <c r="S57" s="55"/>
      <c r="T57" s="55"/>
    </row>
    <row r="58" spans="3:68" x14ac:dyDescent="0.35">
      <c r="H58" s="55"/>
      <c r="I58" s="55"/>
      <c r="J58" s="55"/>
      <c r="K58" s="55"/>
      <c r="L58" s="55"/>
      <c r="M58" s="55"/>
      <c r="N58" s="55"/>
      <c r="O58" s="55"/>
      <c r="P58" s="55"/>
      <c r="Q58" s="55"/>
      <c r="R58" s="55"/>
      <c r="S58" s="55"/>
      <c r="T58" s="55"/>
    </row>
    <row r="59" spans="3:68" x14ac:dyDescent="0.35">
      <c r="H59" s="55"/>
      <c r="I59" s="55"/>
      <c r="J59" s="55"/>
      <c r="K59" s="55"/>
      <c r="L59" s="55"/>
      <c r="M59" s="55"/>
      <c r="N59" s="55"/>
      <c r="O59" s="55"/>
      <c r="P59" s="55"/>
      <c r="Q59" s="55"/>
      <c r="R59" s="55"/>
      <c r="S59" s="55"/>
      <c r="T59" s="55"/>
    </row>
    <row r="60" spans="3:68" x14ac:dyDescent="0.35">
      <c r="H60" s="55"/>
      <c r="I60" s="55"/>
      <c r="J60" s="55"/>
      <c r="K60" s="55"/>
      <c r="L60" s="55"/>
      <c r="M60" s="55"/>
      <c r="N60" s="55"/>
      <c r="O60" s="55"/>
      <c r="P60" s="55"/>
      <c r="Q60" s="55"/>
      <c r="R60" s="55"/>
      <c r="S60" s="55"/>
      <c r="T60" s="55"/>
    </row>
    <row r="61" spans="3:68" x14ac:dyDescent="0.35">
      <c r="H61" s="55"/>
      <c r="I61" s="55"/>
      <c r="J61" s="55"/>
      <c r="K61" s="55"/>
      <c r="L61" s="55"/>
      <c r="M61" s="55"/>
      <c r="N61" s="55"/>
      <c r="O61" s="55"/>
      <c r="P61" s="55"/>
      <c r="Q61" s="55"/>
      <c r="R61" s="55"/>
      <c r="S61" s="55"/>
      <c r="T61" s="55"/>
    </row>
    <row r="62" spans="3:68" x14ac:dyDescent="0.35">
      <c r="H62" s="55"/>
      <c r="I62" s="55"/>
      <c r="J62" s="55"/>
      <c r="K62" s="55"/>
      <c r="L62" s="55"/>
      <c r="M62" s="55"/>
      <c r="N62" s="55"/>
      <c r="O62" s="55"/>
      <c r="P62" s="55"/>
      <c r="Q62" s="55"/>
      <c r="R62" s="55"/>
      <c r="S62" s="55"/>
      <c r="T62" s="55"/>
    </row>
    <row r="63" spans="3:68" x14ac:dyDescent="0.35">
      <c r="H63" s="55"/>
      <c r="I63" s="55"/>
      <c r="J63" s="55"/>
      <c r="K63" s="55"/>
      <c r="L63" s="55"/>
      <c r="M63" s="55"/>
      <c r="N63" s="55"/>
      <c r="O63" s="55"/>
      <c r="P63" s="55"/>
      <c r="Q63" s="55"/>
      <c r="R63" s="55"/>
      <c r="S63" s="55"/>
      <c r="T63" s="55"/>
    </row>
    <row r="64" spans="3:68" x14ac:dyDescent="0.35">
      <c r="H64" s="55"/>
      <c r="I64" s="55"/>
      <c r="J64" s="55"/>
      <c r="K64" s="55"/>
      <c r="L64" s="55"/>
      <c r="M64" s="55"/>
      <c r="N64" s="55"/>
      <c r="O64" s="55"/>
      <c r="P64" s="55"/>
      <c r="Q64" s="55"/>
      <c r="R64" s="55"/>
      <c r="S64" s="55"/>
      <c r="T64" s="55"/>
    </row>
  </sheetData>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5E05C-7DD5-47C1-BF5E-BAC564DC3D61}">
  <sheetPr codeName="Sheet31"/>
  <dimension ref="C5:CG33"/>
  <sheetViews>
    <sheetView zoomScaleNormal="100" workbookViewId="0">
      <selection activeCell="C6" sqref="C6"/>
    </sheetView>
  </sheetViews>
  <sheetFormatPr defaultColWidth="8.6875" defaultRowHeight="12" x14ac:dyDescent="0.35"/>
  <cols>
    <col min="1" max="2" width="3" style="12" customWidth="1"/>
    <col min="3" max="9" width="11.6875" style="12" customWidth="1"/>
    <col min="10" max="26" width="8.6875" style="12" customWidth="1"/>
    <col min="27" max="16384" width="8.6875" style="12"/>
  </cols>
  <sheetData>
    <row r="5" spans="3:85" x14ac:dyDescent="0.35">
      <c r="C5" s="12" t="s">
        <v>232</v>
      </c>
    </row>
    <row r="6" spans="3:85" x14ac:dyDescent="0.35">
      <c r="C6" s="12" t="s">
        <v>90</v>
      </c>
      <c r="G6" s="15" t="s">
        <v>243</v>
      </c>
      <c r="H6" s="15">
        <f>G6+1</f>
        <v>2002</v>
      </c>
      <c r="I6" s="15">
        <f t="shared" ref="I6:AO6" si="0">H6+1</f>
        <v>2003</v>
      </c>
      <c r="J6" s="15">
        <f t="shared" si="0"/>
        <v>2004</v>
      </c>
      <c r="K6" s="15">
        <f t="shared" si="0"/>
        <v>2005</v>
      </c>
      <c r="L6" s="15">
        <f t="shared" si="0"/>
        <v>2006</v>
      </c>
      <c r="M6" s="15">
        <f t="shared" si="0"/>
        <v>2007</v>
      </c>
      <c r="N6" s="15">
        <f t="shared" si="0"/>
        <v>2008</v>
      </c>
      <c r="O6" s="15">
        <f t="shared" si="0"/>
        <v>2009</v>
      </c>
      <c r="P6" s="15">
        <f t="shared" si="0"/>
        <v>2010</v>
      </c>
      <c r="Q6" s="15">
        <f t="shared" si="0"/>
        <v>2011</v>
      </c>
      <c r="R6" s="15">
        <f t="shared" si="0"/>
        <v>2012</v>
      </c>
      <c r="S6" s="15">
        <f t="shared" si="0"/>
        <v>2013</v>
      </c>
      <c r="T6" s="15">
        <f t="shared" si="0"/>
        <v>2014</v>
      </c>
      <c r="U6" s="15">
        <f t="shared" si="0"/>
        <v>2015</v>
      </c>
      <c r="V6" s="15">
        <f t="shared" si="0"/>
        <v>2016</v>
      </c>
      <c r="W6" s="15">
        <f t="shared" si="0"/>
        <v>2017</v>
      </c>
      <c r="X6" s="15">
        <f t="shared" si="0"/>
        <v>2018</v>
      </c>
      <c r="Y6" s="15">
        <f t="shared" si="0"/>
        <v>2019</v>
      </c>
      <c r="Z6" s="15">
        <f t="shared" si="0"/>
        <v>2020</v>
      </c>
      <c r="AA6" s="15">
        <f t="shared" si="0"/>
        <v>2021</v>
      </c>
      <c r="AB6" s="15">
        <f t="shared" si="0"/>
        <v>2022</v>
      </c>
      <c r="AC6" s="15">
        <f t="shared" si="0"/>
        <v>2023</v>
      </c>
      <c r="AD6" s="15">
        <f t="shared" si="0"/>
        <v>2024</v>
      </c>
      <c r="AE6" s="15">
        <f t="shared" si="0"/>
        <v>2025</v>
      </c>
      <c r="AF6" s="15">
        <f t="shared" si="0"/>
        <v>2026</v>
      </c>
      <c r="AG6" s="15">
        <f t="shared" si="0"/>
        <v>2027</v>
      </c>
      <c r="AH6" s="15">
        <f t="shared" si="0"/>
        <v>2028</v>
      </c>
      <c r="AI6" s="15">
        <f t="shared" si="0"/>
        <v>2029</v>
      </c>
      <c r="AJ6" s="15">
        <f t="shared" si="0"/>
        <v>2030</v>
      </c>
      <c r="AK6" s="15">
        <f t="shared" si="0"/>
        <v>2031</v>
      </c>
      <c r="AL6" s="15">
        <f t="shared" si="0"/>
        <v>2032</v>
      </c>
      <c r="AM6" s="15">
        <f t="shared" si="0"/>
        <v>2033</v>
      </c>
      <c r="AN6" s="15">
        <f t="shared" si="0"/>
        <v>2034</v>
      </c>
      <c r="AO6" s="15">
        <f t="shared" si="0"/>
        <v>2035</v>
      </c>
      <c r="AP6" s="15"/>
      <c r="AQ6" s="15"/>
      <c r="AR6" s="15"/>
      <c r="AS6" s="15"/>
      <c r="AT6" s="15"/>
      <c r="AU6" s="15"/>
    </row>
    <row r="7" spans="3:85" x14ac:dyDescent="0.35">
      <c r="C7" s="16" t="s">
        <v>244</v>
      </c>
    </row>
    <row r="8" spans="3:85" x14ac:dyDescent="0.35">
      <c r="C8" s="13" t="s">
        <v>233</v>
      </c>
      <c r="D8" s="14"/>
      <c r="E8" s="14" t="s">
        <v>188</v>
      </c>
      <c r="F8" s="14" t="s">
        <v>234</v>
      </c>
      <c r="G8" s="11">
        <v>4.0578650999999999</v>
      </c>
      <c r="H8" s="11">
        <v>3.6726296999999999</v>
      </c>
      <c r="I8" s="11">
        <v>4.0626394000000001</v>
      </c>
      <c r="J8" s="11">
        <v>4.4326518000000004</v>
      </c>
      <c r="K8" s="11">
        <v>5.5674675000000002</v>
      </c>
      <c r="L8" s="11">
        <v>6.9750101999999998</v>
      </c>
      <c r="M8" s="11">
        <v>7.7055278999999999</v>
      </c>
      <c r="N8" s="11">
        <v>9.2302330999999995</v>
      </c>
      <c r="O8" s="11">
        <v>9.8818826000000008</v>
      </c>
      <c r="P8" s="11">
        <v>8.0070682000000009</v>
      </c>
      <c r="Q8" s="11">
        <v>8.3020583999999999</v>
      </c>
      <c r="R8" s="11">
        <v>9.0657765000000001</v>
      </c>
      <c r="S8" s="11">
        <v>9.9477861999999995</v>
      </c>
      <c r="T8" s="11">
        <v>10.0705749</v>
      </c>
      <c r="U8" s="11">
        <v>10.175309199999999</v>
      </c>
      <c r="V8" s="11">
        <v>9.8962041599999999</v>
      </c>
      <c r="W8" s="11">
        <v>10.2791482</v>
      </c>
      <c r="X8" s="11">
        <v>10.2580217</v>
      </c>
      <c r="Y8" s="11">
        <v>11.2482782</v>
      </c>
      <c r="Z8" s="11">
        <v>10.9908872</v>
      </c>
      <c r="AA8" s="11">
        <v>11.0097804</v>
      </c>
      <c r="AB8" s="11">
        <v>11.1327227</v>
      </c>
      <c r="AC8" s="11">
        <v>11.206807700000001</v>
      </c>
      <c r="AD8" s="11">
        <v>11.2838458</v>
      </c>
      <c r="AE8" s="11">
        <v>11.389049099999999</v>
      </c>
      <c r="AF8" s="11">
        <v>11.856378100000001</v>
      </c>
      <c r="AG8" s="11">
        <v>11.540279999999999</v>
      </c>
      <c r="AH8" s="11">
        <v>11.337400000000001</v>
      </c>
      <c r="AI8" s="11">
        <v>11.472357199999999</v>
      </c>
      <c r="AJ8" s="11">
        <v>11.4631694</v>
      </c>
      <c r="AK8" s="11">
        <v>11.4618976</v>
      </c>
      <c r="AL8" s="11">
        <v>11.461012999999999</v>
      </c>
      <c r="AM8" s="11">
        <v>11.451567000000001</v>
      </c>
      <c r="AN8" s="11">
        <v>11.4661591</v>
      </c>
      <c r="AO8" s="11">
        <v>11.4694842</v>
      </c>
      <c r="AV8" s="12" t="s">
        <v>235</v>
      </c>
      <c r="AW8" s="12" t="s">
        <v>235</v>
      </c>
      <c r="AX8" s="12" t="s">
        <v>235</v>
      </c>
      <c r="AY8" s="12" t="s">
        <v>235</v>
      </c>
      <c r="AZ8" s="12" t="s">
        <v>235</v>
      </c>
      <c r="BA8" s="12" t="s">
        <v>235</v>
      </c>
      <c r="BB8" s="12" t="s">
        <v>235</v>
      </c>
      <c r="BC8" s="12" t="s">
        <v>235</v>
      </c>
      <c r="BD8" s="12" t="s">
        <v>235</v>
      </c>
      <c r="BE8" s="12" t="s">
        <v>235</v>
      </c>
      <c r="BF8" s="12" t="s">
        <v>235</v>
      </c>
      <c r="BG8" s="12" t="s">
        <v>235</v>
      </c>
      <c r="BH8" s="12" t="s">
        <v>235</v>
      </c>
      <c r="BI8" s="12" t="s">
        <v>235</v>
      </c>
      <c r="BJ8" s="12" t="s">
        <v>235</v>
      </c>
      <c r="BK8" s="12" t="s">
        <v>235</v>
      </c>
      <c r="BL8" s="12" t="s">
        <v>235</v>
      </c>
      <c r="BM8" s="12" t="s">
        <v>235</v>
      </c>
      <c r="BN8" s="12" t="s">
        <v>235</v>
      </c>
      <c r="BO8" s="12" t="s">
        <v>235</v>
      </c>
      <c r="BP8" s="12" t="s">
        <v>235</v>
      </c>
      <c r="BQ8" s="12" t="s">
        <v>235</v>
      </c>
      <c r="BR8" s="12" t="s">
        <v>235</v>
      </c>
      <c r="BS8" s="12" t="s">
        <v>235</v>
      </c>
      <c r="BT8" s="12" t="s">
        <v>235</v>
      </c>
      <c r="BU8" s="12" t="s">
        <v>235</v>
      </c>
      <c r="BV8" s="12" t="s">
        <v>235</v>
      </c>
      <c r="BW8" s="12" t="s">
        <v>235</v>
      </c>
      <c r="BX8" s="12" t="s">
        <v>235</v>
      </c>
      <c r="BY8" s="12" t="s">
        <v>235</v>
      </c>
      <c r="BZ8" s="12" t="s">
        <v>235</v>
      </c>
      <c r="CA8" s="12" t="s">
        <v>235</v>
      </c>
      <c r="CB8" s="12" t="s">
        <v>235</v>
      </c>
      <c r="CC8" s="12" t="s">
        <v>235</v>
      </c>
      <c r="CD8" s="12" t="s">
        <v>235</v>
      </c>
      <c r="CE8" s="12" t="s">
        <v>235</v>
      </c>
      <c r="CF8" s="12" t="s">
        <v>235</v>
      </c>
      <c r="CG8" s="12" t="s">
        <v>235</v>
      </c>
    </row>
    <row r="9" spans="3:85" x14ac:dyDescent="0.35">
      <c r="C9" s="13" t="s">
        <v>233</v>
      </c>
      <c r="D9" s="14"/>
      <c r="E9" s="14" t="s">
        <v>207</v>
      </c>
      <c r="F9" s="14" t="s">
        <v>234</v>
      </c>
      <c r="G9" s="11">
        <v>10.398436500000001</v>
      </c>
      <c r="H9" s="11">
        <v>10.398436500000001</v>
      </c>
      <c r="I9" s="11">
        <v>10.2048784</v>
      </c>
      <c r="J9" s="11">
        <v>10.206906200000001</v>
      </c>
      <c r="K9" s="11">
        <v>10.9911621</v>
      </c>
      <c r="L9" s="11">
        <v>12.584076899999999</v>
      </c>
      <c r="M9" s="11">
        <v>13.603051900000001</v>
      </c>
      <c r="N9" s="11">
        <v>15.206950300000001</v>
      </c>
      <c r="O9" s="11">
        <v>15.2957217</v>
      </c>
      <c r="P9" s="11">
        <v>14.6432597</v>
      </c>
      <c r="Q9" s="11">
        <v>15.5218513</v>
      </c>
      <c r="R9" s="11">
        <v>16.137055799999999</v>
      </c>
      <c r="S9" s="11">
        <v>16.855660499999999</v>
      </c>
      <c r="T9" s="11">
        <v>16.9916956</v>
      </c>
      <c r="U9" s="11">
        <v>16.6308221</v>
      </c>
      <c r="V9" s="11">
        <v>16.365356479999999</v>
      </c>
      <c r="W9" s="11">
        <v>16.964627100000001</v>
      </c>
      <c r="X9" s="11">
        <v>18.027952200000001</v>
      </c>
      <c r="Y9" s="11">
        <v>19.301536899999999</v>
      </c>
      <c r="Z9" s="11">
        <v>19.149143299999999</v>
      </c>
      <c r="AA9" s="11">
        <v>19.097857999999999</v>
      </c>
      <c r="AB9" s="11">
        <v>18.425919400000002</v>
      </c>
      <c r="AC9" s="11">
        <v>18.331098399999998</v>
      </c>
      <c r="AD9" s="11">
        <v>18.391964600000001</v>
      </c>
      <c r="AE9" s="11">
        <v>18.623753099999998</v>
      </c>
      <c r="AF9" s="11">
        <v>18.812688099999999</v>
      </c>
      <c r="AG9" s="11">
        <v>18.731259999999999</v>
      </c>
      <c r="AH9" s="11">
        <v>18.173249999999999</v>
      </c>
      <c r="AI9" s="11">
        <v>17.7750238</v>
      </c>
      <c r="AJ9" s="11">
        <v>18.064709799999999</v>
      </c>
      <c r="AK9" s="11">
        <v>18.1749622</v>
      </c>
      <c r="AL9" s="11">
        <v>17.974605499999999</v>
      </c>
      <c r="AM9" s="11">
        <v>17.487357500000002</v>
      </c>
      <c r="AN9" s="11">
        <v>17.039790499999999</v>
      </c>
      <c r="AO9" s="11">
        <v>16.625712700000001</v>
      </c>
      <c r="AV9" s="12" t="s">
        <v>235</v>
      </c>
      <c r="AW9" s="12" t="s">
        <v>235</v>
      </c>
      <c r="AX9" s="12" t="s">
        <v>235</v>
      </c>
      <c r="AY9" s="12" t="s">
        <v>235</v>
      </c>
      <c r="AZ9" s="12" t="s">
        <v>235</v>
      </c>
      <c r="BA9" s="12" t="s">
        <v>235</v>
      </c>
      <c r="BB9" s="12" t="s">
        <v>235</v>
      </c>
      <c r="BC9" s="12" t="s">
        <v>235</v>
      </c>
      <c r="BD9" s="12" t="s">
        <v>235</v>
      </c>
      <c r="BE9" s="12" t="s">
        <v>235</v>
      </c>
      <c r="BF9" s="12" t="s">
        <v>235</v>
      </c>
      <c r="BG9" s="12" t="s">
        <v>235</v>
      </c>
      <c r="BH9" s="12" t="s">
        <v>235</v>
      </c>
      <c r="BI9" s="12" t="s">
        <v>235</v>
      </c>
      <c r="BJ9" s="12" t="s">
        <v>235</v>
      </c>
      <c r="BK9" s="12" t="s">
        <v>235</v>
      </c>
      <c r="BL9" s="12" t="s">
        <v>235</v>
      </c>
      <c r="BM9" s="12" t="s">
        <v>235</v>
      </c>
      <c r="BN9" s="12" t="s">
        <v>235</v>
      </c>
      <c r="BO9" s="12" t="s">
        <v>235</v>
      </c>
      <c r="BP9" s="12" t="s">
        <v>235</v>
      </c>
      <c r="BQ9" s="12" t="s">
        <v>235</v>
      </c>
      <c r="BR9" s="12" t="s">
        <v>235</v>
      </c>
      <c r="BS9" s="12" t="s">
        <v>235</v>
      </c>
      <c r="BT9" s="12" t="s">
        <v>235</v>
      </c>
      <c r="BU9" s="12" t="s">
        <v>235</v>
      </c>
      <c r="BV9" s="12" t="s">
        <v>235</v>
      </c>
      <c r="BW9" s="12" t="s">
        <v>235</v>
      </c>
      <c r="BX9" s="12" t="s">
        <v>235</v>
      </c>
      <c r="BY9" s="12" t="s">
        <v>235</v>
      </c>
      <c r="BZ9" s="12" t="s">
        <v>235</v>
      </c>
      <c r="CA9" s="12" t="s">
        <v>235</v>
      </c>
      <c r="CB9" s="12" t="s">
        <v>235</v>
      </c>
      <c r="CC9" s="12" t="s">
        <v>235</v>
      </c>
      <c r="CD9" s="12" t="s">
        <v>235</v>
      </c>
      <c r="CE9" s="12" t="s">
        <v>235</v>
      </c>
      <c r="CF9" s="12" t="s">
        <v>235</v>
      </c>
      <c r="CG9" s="12" t="s">
        <v>235</v>
      </c>
    </row>
    <row r="10" spans="3:85" x14ac:dyDescent="0.35">
      <c r="C10" s="13" t="s">
        <v>233</v>
      </c>
      <c r="D10" s="14"/>
      <c r="E10" s="14" t="s">
        <v>211</v>
      </c>
      <c r="F10" s="14" t="s">
        <v>234</v>
      </c>
      <c r="G10" s="11">
        <v>4.7884431999999997</v>
      </c>
      <c r="H10" s="11">
        <v>4.4037676000000001</v>
      </c>
      <c r="I10" s="11">
        <v>4.8634917</v>
      </c>
      <c r="J10" s="11">
        <v>5.2683416999999997</v>
      </c>
      <c r="K10" s="11">
        <v>6.6197357999999999</v>
      </c>
      <c r="L10" s="11">
        <v>8.4394539999999996</v>
      </c>
      <c r="M10" s="11">
        <v>8.5845778999999993</v>
      </c>
      <c r="N10" s="11">
        <v>9.4680408000000007</v>
      </c>
      <c r="O10" s="11">
        <v>10.366798899999999</v>
      </c>
      <c r="P10" s="11">
        <v>9.0189904999999992</v>
      </c>
      <c r="Q10" s="11">
        <v>9.2620801999999998</v>
      </c>
      <c r="R10" s="11">
        <v>9.9011133999999998</v>
      </c>
      <c r="S10" s="11">
        <v>10.437253500000001</v>
      </c>
      <c r="T10" s="11">
        <v>10.789718000000001</v>
      </c>
      <c r="U10" s="11">
        <v>11.161652500000001</v>
      </c>
      <c r="V10" s="11">
        <v>10.74897801</v>
      </c>
      <c r="W10" s="11">
        <v>11.087910600000001</v>
      </c>
      <c r="X10" s="11">
        <v>11.943882800000001</v>
      </c>
      <c r="Y10" s="11">
        <v>13.141700800000001</v>
      </c>
      <c r="Z10" s="11">
        <v>13.0044588</v>
      </c>
      <c r="AA10" s="11">
        <v>13.0730754</v>
      </c>
      <c r="AB10" s="11">
        <v>13.225151</v>
      </c>
      <c r="AC10" s="11">
        <v>13.278925600000001</v>
      </c>
      <c r="AD10" s="11">
        <v>13.361713399999999</v>
      </c>
      <c r="AE10" s="11">
        <v>13.4737387</v>
      </c>
      <c r="AF10" s="11">
        <v>13.9722908</v>
      </c>
      <c r="AG10" s="11">
        <v>13.60338</v>
      </c>
      <c r="AH10" s="11">
        <v>13.331020000000001</v>
      </c>
      <c r="AI10" s="11">
        <v>13.433663599999999</v>
      </c>
      <c r="AJ10" s="11">
        <v>13.4328982</v>
      </c>
      <c r="AK10" s="11">
        <v>13.5107748</v>
      </c>
      <c r="AL10" s="11">
        <v>13.2238828</v>
      </c>
      <c r="AM10" s="11">
        <v>12.770501299999999</v>
      </c>
      <c r="AN10" s="11">
        <v>12.338494499999999</v>
      </c>
      <c r="AO10" s="11">
        <v>11.9538653</v>
      </c>
      <c r="AV10" s="12" t="s">
        <v>235</v>
      </c>
      <c r="AW10" s="12" t="s">
        <v>235</v>
      </c>
      <c r="AX10" s="12" t="s">
        <v>235</v>
      </c>
      <c r="AY10" s="12" t="s">
        <v>235</v>
      </c>
      <c r="AZ10" s="12" t="s">
        <v>235</v>
      </c>
      <c r="BA10" s="12" t="s">
        <v>235</v>
      </c>
      <c r="BB10" s="12" t="s">
        <v>235</v>
      </c>
      <c r="BC10" s="12" t="s">
        <v>235</v>
      </c>
      <c r="BD10" s="12" t="s">
        <v>235</v>
      </c>
      <c r="BE10" s="12" t="s">
        <v>235</v>
      </c>
      <c r="BF10" s="12" t="s">
        <v>235</v>
      </c>
      <c r="BG10" s="12" t="s">
        <v>235</v>
      </c>
      <c r="BH10" s="12" t="s">
        <v>235</v>
      </c>
      <c r="BI10" s="12" t="s">
        <v>235</v>
      </c>
      <c r="BJ10" s="12" t="s">
        <v>235</v>
      </c>
      <c r="BK10" s="12" t="s">
        <v>235</v>
      </c>
      <c r="BL10" s="12" t="s">
        <v>235</v>
      </c>
      <c r="BM10" s="12" t="s">
        <v>235</v>
      </c>
      <c r="BN10" s="12" t="s">
        <v>235</v>
      </c>
      <c r="BO10" s="12" t="s">
        <v>235</v>
      </c>
      <c r="BP10" s="12" t="s">
        <v>235</v>
      </c>
      <c r="BQ10" s="12" t="s">
        <v>235</v>
      </c>
      <c r="BR10" s="12" t="s">
        <v>235</v>
      </c>
      <c r="BS10" s="12" t="s">
        <v>235</v>
      </c>
      <c r="BT10" s="12" t="s">
        <v>235</v>
      </c>
      <c r="BU10" s="12" t="s">
        <v>235</v>
      </c>
      <c r="BV10" s="12" t="s">
        <v>235</v>
      </c>
      <c r="BW10" s="12" t="s">
        <v>235</v>
      </c>
      <c r="BX10" s="12" t="s">
        <v>235</v>
      </c>
      <c r="BY10" s="12" t="s">
        <v>235</v>
      </c>
      <c r="BZ10" s="12" t="s">
        <v>235</v>
      </c>
      <c r="CA10" s="12" t="s">
        <v>235</v>
      </c>
      <c r="CB10" s="12" t="s">
        <v>235</v>
      </c>
      <c r="CC10" s="12" t="s">
        <v>235</v>
      </c>
      <c r="CD10" s="12" t="s">
        <v>235</v>
      </c>
      <c r="CE10" s="12" t="s">
        <v>235</v>
      </c>
      <c r="CF10" s="12" t="s">
        <v>235</v>
      </c>
      <c r="CG10" s="12" t="s">
        <v>235</v>
      </c>
    </row>
    <row r="11" spans="3:85" x14ac:dyDescent="0.35">
      <c r="C11" s="13" t="s">
        <v>233</v>
      </c>
      <c r="D11" s="14"/>
      <c r="E11" s="14" t="s">
        <v>236</v>
      </c>
      <c r="F11" s="14" t="s">
        <v>234</v>
      </c>
      <c r="G11" s="11">
        <v>9.2764378000000001</v>
      </c>
      <c r="H11" s="11">
        <v>9.1995027</v>
      </c>
      <c r="I11" s="11">
        <v>9.1366010000000006</v>
      </c>
      <c r="J11" s="11">
        <v>9.2191933000000006</v>
      </c>
      <c r="K11" s="11">
        <v>10.1168768</v>
      </c>
      <c r="L11" s="11">
        <v>11.755152300000001</v>
      </c>
      <c r="M11" s="11">
        <v>12.599357100000001</v>
      </c>
      <c r="N11" s="11">
        <v>14.059168400000001</v>
      </c>
      <c r="O11" s="11">
        <v>14.309937100000001</v>
      </c>
      <c r="P11" s="11">
        <v>13.518405899999999</v>
      </c>
      <c r="Q11" s="11">
        <v>14.2698971</v>
      </c>
      <c r="R11" s="11">
        <v>14.8898674</v>
      </c>
      <c r="S11" s="11">
        <v>15.5719791</v>
      </c>
      <c r="T11" s="11">
        <v>15.7513001</v>
      </c>
      <c r="U11" s="11">
        <v>15.5369881</v>
      </c>
      <c r="V11" s="11">
        <v>15.242080789999999</v>
      </c>
      <c r="W11" s="11">
        <v>15.7892838</v>
      </c>
      <c r="X11" s="11">
        <v>16.8111383</v>
      </c>
      <c r="Y11" s="11">
        <v>18.069569699999999</v>
      </c>
      <c r="Z11" s="11">
        <v>17.920206400000001</v>
      </c>
      <c r="AA11" s="11">
        <v>17.892901500000001</v>
      </c>
      <c r="AB11" s="11">
        <v>17.3857657</v>
      </c>
      <c r="AC11" s="11">
        <v>17.320663799999998</v>
      </c>
      <c r="AD11" s="11">
        <v>17.385914400000001</v>
      </c>
      <c r="AE11" s="11">
        <v>17.593750199999999</v>
      </c>
      <c r="AF11" s="11">
        <v>17.844608699999998</v>
      </c>
      <c r="AG11" s="11">
        <v>17.705690000000001</v>
      </c>
      <c r="AH11" s="11">
        <v>17.204799999999999</v>
      </c>
      <c r="AI11" s="11">
        <v>16.906751799999999</v>
      </c>
      <c r="AJ11" s="11">
        <v>17.138347499999998</v>
      </c>
      <c r="AK11" s="11">
        <v>17.242124700000002</v>
      </c>
      <c r="AL11" s="11">
        <v>17.024460900000001</v>
      </c>
      <c r="AM11" s="11">
        <v>16.543986199999999</v>
      </c>
      <c r="AN11" s="11">
        <v>16.099531299999999</v>
      </c>
      <c r="AO11" s="11">
        <v>15.6913432</v>
      </c>
      <c r="AV11" s="12" t="s">
        <v>235</v>
      </c>
      <c r="AW11" s="12" t="s">
        <v>235</v>
      </c>
      <c r="AX11" s="12" t="s">
        <v>235</v>
      </c>
      <c r="AY11" s="12" t="s">
        <v>235</v>
      </c>
      <c r="AZ11" s="12" t="s">
        <v>235</v>
      </c>
      <c r="BA11" s="12" t="s">
        <v>235</v>
      </c>
      <c r="BB11" s="12" t="s">
        <v>235</v>
      </c>
      <c r="BC11" s="12" t="s">
        <v>235</v>
      </c>
      <c r="BD11" s="12" t="s">
        <v>235</v>
      </c>
      <c r="BE11" s="12" t="s">
        <v>235</v>
      </c>
      <c r="BF11" s="12" t="s">
        <v>235</v>
      </c>
      <c r="BG11" s="12" t="s">
        <v>235</v>
      </c>
      <c r="BH11" s="12" t="s">
        <v>235</v>
      </c>
      <c r="BI11" s="12" t="s">
        <v>235</v>
      </c>
      <c r="BJ11" s="12" t="s">
        <v>235</v>
      </c>
      <c r="BK11" s="12" t="s">
        <v>235</v>
      </c>
      <c r="BL11" s="12" t="s">
        <v>235</v>
      </c>
      <c r="BM11" s="12" t="s">
        <v>235</v>
      </c>
      <c r="BN11" s="12" t="s">
        <v>235</v>
      </c>
      <c r="BO11" s="12" t="s">
        <v>235</v>
      </c>
      <c r="BP11" s="12" t="s">
        <v>235</v>
      </c>
      <c r="BQ11" s="12" t="s">
        <v>235</v>
      </c>
      <c r="BR11" s="12" t="s">
        <v>235</v>
      </c>
      <c r="BS11" s="12" t="s">
        <v>235</v>
      </c>
      <c r="BT11" s="12" t="s">
        <v>235</v>
      </c>
      <c r="BU11" s="12" t="s">
        <v>235</v>
      </c>
      <c r="BV11" s="12" t="s">
        <v>235</v>
      </c>
      <c r="BW11" s="12" t="s">
        <v>235</v>
      </c>
      <c r="BX11" s="12" t="s">
        <v>235</v>
      </c>
      <c r="BY11" s="12" t="s">
        <v>235</v>
      </c>
      <c r="BZ11" s="12" t="s">
        <v>235</v>
      </c>
      <c r="CA11" s="12" t="s">
        <v>235</v>
      </c>
      <c r="CB11" s="12" t="s">
        <v>235</v>
      </c>
      <c r="CC11" s="12" t="s">
        <v>235</v>
      </c>
      <c r="CD11" s="12" t="s">
        <v>235</v>
      </c>
      <c r="CE11" s="12" t="s">
        <v>235</v>
      </c>
      <c r="CF11" s="12" t="s">
        <v>235</v>
      </c>
      <c r="CG11" s="12" t="s">
        <v>235</v>
      </c>
    </row>
    <row r="12" spans="3:85" x14ac:dyDescent="0.35">
      <c r="C12" s="13" t="s">
        <v>200</v>
      </c>
      <c r="D12" s="14"/>
      <c r="E12" s="14" t="s">
        <v>188</v>
      </c>
      <c r="F12" s="14" t="s">
        <v>234</v>
      </c>
      <c r="G12" s="11">
        <v>1.4126093</v>
      </c>
      <c r="H12" s="11">
        <v>1.0431604000000001</v>
      </c>
      <c r="I12" s="11">
        <v>1.2715623</v>
      </c>
      <c r="J12" s="11">
        <v>1.4555236</v>
      </c>
      <c r="K12" s="11">
        <v>2.0174184999999998</v>
      </c>
      <c r="L12" s="11">
        <v>2.5646182</v>
      </c>
      <c r="M12" s="11">
        <v>2.0547832000000001</v>
      </c>
      <c r="N12" s="11">
        <v>2.7083870000000001</v>
      </c>
      <c r="O12" s="11">
        <v>2.477557</v>
      </c>
      <c r="P12" s="11">
        <v>2.1205276</v>
      </c>
      <c r="Q12" s="11">
        <v>2.4855681000000001</v>
      </c>
      <c r="R12" s="11">
        <v>2.7726548000000002</v>
      </c>
      <c r="S12" s="11">
        <v>2.9623488</v>
      </c>
      <c r="T12" s="11">
        <v>2.6538078000000001</v>
      </c>
      <c r="U12" s="11">
        <v>2.2781015999999998</v>
      </c>
      <c r="V12" s="11">
        <v>1.84339904</v>
      </c>
      <c r="W12" s="11">
        <v>1.7076452</v>
      </c>
      <c r="X12" s="11">
        <v>1.9376602000000001</v>
      </c>
      <c r="Y12" s="11">
        <v>1.5497715999999999</v>
      </c>
      <c r="Z12" s="11">
        <v>1.505066</v>
      </c>
      <c r="AA12" s="11">
        <v>1.5571864</v>
      </c>
      <c r="AB12" s="11">
        <v>1.5943039999999999</v>
      </c>
      <c r="AC12" s="11">
        <v>1.6749338</v>
      </c>
      <c r="AD12" s="11">
        <v>1.7556423000000001</v>
      </c>
      <c r="AE12" s="11">
        <v>1.8360973</v>
      </c>
      <c r="AF12" s="11">
        <v>1.8778341000000001</v>
      </c>
      <c r="AG12" s="11">
        <v>1.880584</v>
      </c>
      <c r="AH12" s="11">
        <v>1.9221490000000001</v>
      </c>
      <c r="AI12" s="11">
        <v>1.9640536</v>
      </c>
      <c r="AJ12" s="11">
        <v>2.0053987000000002</v>
      </c>
      <c r="AK12" s="11">
        <v>2.0467987999999999</v>
      </c>
      <c r="AL12" s="11">
        <v>2.0494547000000001</v>
      </c>
      <c r="AM12" s="11">
        <v>2.0908910000000001</v>
      </c>
      <c r="AN12" s="11">
        <v>2.1323455</v>
      </c>
      <c r="AO12" s="11">
        <v>2.1350563</v>
      </c>
      <c r="AV12" s="12" t="s">
        <v>235</v>
      </c>
      <c r="AW12" s="12" t="s">
        <v>235</v>
      </c>
      <c r="AX12" s="12" t="s">
        <v>235</v>
      </c>
      <c r="AY12" s="12" t="s">
        <v>235</v>
      </c>
      <c r="AZ12" s="12" t="s">
        <v>235</v>
      </c>
      <c r="BA12" s="12" t="s">
        <v>235</v>
      </c>
      <c r="BB12" s="12" t="s">
        <v>235</v>
      </c>
      <c r="BC12" s="12" t="s">
        <v>235</v>
      </c>
      <c r="BD12" s="12" t="s">
        <v>235</v>
      </c>
      <c r="BE12" s="12" t="s">
        <v>235</v>
      </c>
      <c r="BF12" s="12" t="s">
        <v>235</v>
      </c>
      <c r="BG12" s="12" t="s">
        <v>235</v>
      </c>
      <c r="BH12" s="12" t="s">
        <v>235</v>
      </c>
      <c r="BI12" s="12" t="s">
        <v>235</v>
      </c>
      <c r="BJ12" s="12" t="s">
        <v>235</v>
      </c>
      <c r="BK12" s="12" t="s">
        <v>235</v>
      </c>
      <c r="BL12" s="12" t="s">
        <v>235</v>
      </c>
      <c r="BM12" s="12" t="s">
        <v>235</v>
      </c>
      <c r="BN12" s="12" t="s">
        <v>235</v>
      </c>
      <c r="BO12" s="12" t="s">
        <v>235</v>
      </c>
      <c r="BP12" s="12" t="s">
        <v>235</v>
      </c>
      <c r="BQ12" s="12" t="s">
        <v>235</v>
      </c>
      <c r="BR12" s="12" t="s">
        <v>235</v>
      </c>
      <c r="BS12" s="12" t="s">
        <v>235</v>
      </c>
      <c r="BT12" s="12" t="s">
        <v>235</v>
      </c>
      <c r="BU12" s="12" t="s">
        <v>235</v>
      </c>
      <c r="BV12" s="12" t="s">
        <v>235</v>
      </c>
      <c r="BW12" s="12" t="s">
        <v>235</v>
      </c>
      <c r="BX12" s="12" t="s">
        <v>235</v>
      </c>
      <c r="BY12" s="12" t="s">
        <v>235</v>
      </c>
      <c r="BZ12" s="12" t="s">
        <v>235</v>
      </c>
      <c r="CA12" s="12" t="s">
        <v>235</v>
      </c>
      <c r="CB12" s="12" t="s">
        <v>235</v>
      </c>
      <c r="CC12" s="12" t="s">
        <v>235</v>
      </c>
      <c r="CD12" s="12" t="s">
        <v>235</v>
      </c>
      <c r="CE12" s="12" t="s">
        <v>235</v>
      </c>
      <c r="CF12" s="12" t="s">
        <v>235</v>
      </c>
      <c r="CG12" s="12" t="s">
        <v>235</v>
      </c>
    </row>
    <row r="13" spans="3:85" x14ac:dyDescent="0.35">
      <c r="C13" s="13" t="s">
        <v>200</v>
      </c>
      <c r="D13" s="14"/>
      <c r="E13" s="14" t="s">
        <v>207</v>
      </c>
      <c r="F13" s="14" t="s">
        <v>234</v>
      </c>
      <c r="G13" s="11">
        <v>2.1496198999999998</v>
      </c>
      <c r="H13" s="11">
        <v>2.4084759999999998</v>
      </c>
      <c r="I13" s="11">
        <v>2.4380337999999999</v>
      </c>
      <c r="J13" s="11">
        <v>2.4869883000000002</v>
      </c>
      <c r="K13" s="11">
        <v>2.7844277000000002</v>
      </c>
      <c r="L13" s="11">
        <v>3.2987777999999999</v>
      </c>
      <c r="M13" s="11">
        <v>3.6620070999999998</v>
      </c>
      <c r="N13" s="11">
        <v>4.1754821</v>
      </c>
      <c r="O13" s="11">
        <v>4.6371947000000002</v>
      </c>
      <c r="P13" s="11">
        <v>4.4139850999999997</v>
      </c>
      <c r="Q13" s="11">
        <v>4.7293738999999997</v>
      </c>
      <c r="R13" s="11">
        <v>5.1741792000000002</v>
      </c>
      <c r="S13" s="11">
        <v>5.3949799000000001</v>
      </c>
      <c r="T13" s="11">
        <v>5.4679583000000003</v>
      </c>
      <c r="U13" s="11">
        <v>5.1598338000000004</v>
      </c>
      <c r="V13" s="11">
        <v>4.5986837899999999</v>
      </c>
      <c r="W13" s="11">
        <v>4.3740782999999999</v>
      </c>
      <c r="X13" s="11">
        <v>4.3903787000000003</v>
      </c>
      <c r="Y13" s="11">
        <v>5.2510754000000004</v>
      </c>
      <c r="Z13" s="11">
        <v>4.0765362999999999</v>
      </c>
      <c r="AA13" s="11">
        <v>3.8849303000000002</v>
      </c>
      <c r="AB13" s="11">
        <v>3.8128516000000001</v>
      </c>
      <c r="AC13" s="11">
        <v>3.7645552000000002</v>
      </c>
      <c r="AD13" s="11">
        <v>3.7984477999999999</v>
      </c>
      <c r="AE13" s="11">
        <v>3.8273679999999999</v>
      </c>
      <c r="AF13" s="11">
        <v>3.8573751000000001</v>
      </c>
      <c r="AG13" s="11">
        <v>3.8992070000000001</v>
      </c>
      <c r="AH13" s="11">
        <v>3.86937</v>
      </c>
      <c r="AI13" s="11">
        <v>3.9041255000000001</v>
      </c>
      <c r="AJ13" s="11">
        <v>3.9413255</v>
      </c>
      <c r="AK13" s="11">
        <v>3.9832779999999999</v>
      </c>
      <c r="AL13" s="11">
        <v>4.0252305000000002</v>
      </c>
      <c r="AM13" s="11">
        <v>4.0252305000000002</v>
      </c>
      <c r="AN13" s="11">
        <v>4.067183</v>
      </c>
      <c r="AO13" s="11">
        <v>4.1091354999999998</v>
      </c>
      <c r="AV13" s="12" t="s">
        <v>235</v>
      </c>
      <c r="AW13" s="12" t="s">
        <v>235</v>
      </c>
      <c r="AX13" s="12" t="s">
        <v>235</v>
      </c>
      <c r="AY13" s="12" t="s">
        <v>235</v>
      </c>
      <c r="AZ13" s="12" t="s">
        <v>235</v>
      </c>
      <c r="BA13" s="12" t="s">
        <v>235</v>
      </c>
      <c r="BB13" s="12" t="s">
        <v>235</v>
      </c>
      <c r="BC13" s="12" t="s">
        <v>235</v>
      </c>
      <c r="BD13" s="12" t="s">
        <v>235</v>
      </c>
      <c r="BE13" s="12" t="s">
        <v>235</v>
      </c>
      <c r="BF13" s="12" t="s">
        <v>235</v>
      </c>
      <c r="BG13" s="12" t="s">
        <v>235</v>
      </c>
      <c r="BH13" s="12" t="s">
        <v>235</v>
      </c>
      <c r="BI13" s="12" t="s">
        <v>235</v>
      </c>
      <c r="BJ13" s="12" t="s">
        <v>235</v>
      </c>
      <c r="BK13" s="12" t="s">
        <v>235</v>
      </c>
      <c r="BL13" s="12" t="s">
        <v>235</v>
      </c>
      <c r="BM13" s="12" t="s">
        <v>235</v>
      </c>
      <c r="BN13" s="12" t="s">
        <v>235</v>
      </c>
      <c r="BO13" s="12" t="s">
        <v>235</v>
      </c>
      <c r="BP13" s="12" t="s">
        <v>235</v>
      </c>
      <c r="BQ13" s="12" t="s">
        <v>235</v>
      </c>
      <c r="BR13" s="12" t="s">
        <v>235</v>
      </c>
      <c r="BS13" s="12" t="s">
        <v>235</v>
      </c>
      <c r="BT13" s="12" t="s">
        <v>235</v>
      </c>
      <c r="BU13" s="12" t="s">
        <v>235</v>
      </c>
      <c r="BV13" s="12" t="s">
        <v>235</v>
      </c>
      <c r="BW13" s="12" t="s">
        <v>235</v>
      </c>
      <c r="BX13" s="12" t="s">
        <v>235</v>
      </c>
      <c r="BY13" s="12" t="s">
        <v>235</v>
      </c>
      <c r="BZ13" s="12" t="s">
        <v>235</v>
      </c>
      <c r="CA13" s="12" t="s">
        <v>235</v>
      </c>
      <c r="CB13" s="12" t="s">
        <v>235</v>
      </c>
      <c r="CC13" s="12" t="s">
        <v>235</v>
      </c>
      <c r="CD13" s="12" t="s">
        <v>235</v>
      </c>
      <c r="CE13" s="12" t="s">
        <v>235</v>
      </c>
      <c r="CF13" s="12" t="s">
        <v>235</v>
      </c>
      <c r="CG13" s="12" t="s">
        <v>235</v>
      </c>
    </row>
    <row r="14" spans="3:85" x14ac:dyDescent="0.35">
      <c r="C14" s="13" t="s">
        <v>200</v>
      </c>
      <c r="D14" s="14"/>
      <c r="E14" s="14" t="s">
        <v>211</v>
      </c>
      <c r="F14" s="14" t="s">
        <v>234</v>
      </c>
      <c r="G14" s="11">
        <v>1.726065</v>
      </c>
      <c r="H14" s="11">
        <v>1.356616</v>
      </c>
      <c r="I14" s="11">
        <v>1.585018</v>
      </c>
      <c r="J14" s="11">
        <v>1.7689793</v>
      </c>
      <c r="K14" s="11">
        <v>2.3443290000000001</v>
      </c>
      <c r="L14" s="11">
        <v>2.8663854999999998</v>
      </c>
      <c r="M14" s="11">
        <v>2.5153078</v>
      </c>
      <c r="N14" s="11">
        <v>2.8934291000000001</v>
      </c>
      <c r="O14" s="11">
        <v>2.8249011999999998</v>
      </c>
      <c r="P14" s="11">
        <v>2.3550114999999998</v>
      </c>
      <c r="Q14" s="11">
        <v>2.6512215000000001</v>
      </c>
      <c r="R14" s="11">
        <v>3.0985307999999998</v>
      </c>
      <c r="S14" s="11">
        <v>3.4025824999999998</v>
      </c>
      <c r="T14" s="11">
        <v>3.2396527000000002</v>
      </c>
      <c r="U14" s="11">
        <v>2.8615495000000002</v>
      </c>
      <c r="V14" s="11">
        <v>2.42059683</v>
      </c>
      <c r="W14" s="11">
        <v>2.2562060000000002</v>
      </c>
      <c r="X14" s="11">
        <v>2.5034158</v>
      </c>
      <c r="Y14" s="11">
        <v>2.1767582999999999</v>
      </c>
      <c r="Z14" s="11">
        <v>2.1747619</v>
      </c>
      <c r="AA14" s="11">
        <v>2.2178612000000002</v>
      </c>
      <c r="AB14" s="11">
        <v>2.3037638999999999</v>
      </c>
      <c r="AC14" s="11">
        <v>2.4291401000000001</v>
      </c>
      <c r="AD14" s="11">
        <v>2.5550408999999998</v>
      </c>
      <c r="AE14" s="11">
        <v>2.6793315</v>
      </c>
      <c r="AF14" s="11">
        <v>2.7250795000000001</v>
      </c>
      <c r="AG14" s="11">
        <v>2.7311179999999999</v>
      </c>
      <c r="AH14" s="11">
        <v>2.7760950000000002</v>
      </c>
      <c r="AI14" s="11">
        <v>2.8224205000000002</v>
      </c>
      <c r="AJ14" s="11">
        <v>2.8664342999999999</v>
      </c>
      <c r="AK14" s="11">
        <v>2.9106358000000001</v>
      </c>
      <c r="AL14" s="11">
        <v>2.9161123</v>
      </c>
      <c r="AM14" s="11">
        <v>2.9603885000000001</v>
      </c>
      <c r="AN14" s="11">
        <v>3.0047024000000002</v>
      </c>
      <c r="AO14" s="11">
        <v>3.0102920000000002</v>
      </c>
    </row>
    <row r="15" spans="3:85" x14ac:dyDescent="0.35">
      <c r="C15" s="14" t="s">
        <v>237</v>
      </c>
      <c r="E15" s="14" t="s">
        <v>207</v>
      </c>
      <c r="F15" s="14" t="s">
        <v>238</v>
      </c>
      <c r="G15" s="11">
        <v>26.137951600000001</v>
      </c>
      <c r="H15" s="11">
        <v>22.0949445</v>
      </c>
      <c r="I15" s="11">
        <v>24.248086399999998</v>
      </c>
      <c r="J15" s="11">
        <v>28.637401000000001</v>
      </c>
      <c r="K15" s="11">
        <v>38.130461199999999</v>
      </c>
      <c r="L15" s="11">
        <v>43.036477499999997</v>
      </c>
      <c r="M15" s="11">
        <v>43.636842399999999</v>
      </c>
      <c r="N15" s="11">
        <v>61.840747800000003</v>
      </c>
      <c r="O15" s="11">
        <v>43.051132199999998</v>
      </c>
      <c r="P15" s="11">
        <v>53.356720799999998</v>
      </c>
      <c r="Q15" s="11">
        <v>66.890553100000005</v>
      </c>
      <c r="R15" s="11">
        <v>67.077171199999995</v>
      </c>
      <c r="S15" s="11">
        <v>63.434368900000003</v>
      </c>
      <c r="T15" s="11">
        <v>54.6922876</v>
      </c>
      <c r="U15" s="11">
        <v>36.9335588</v>
      </c>
      <c r="V15" s="11">
        <v>32.347760839999999</v>
      </c>
      <c r="W15" s="11">
        <v>40.792272699999998</v>
      </c>
      <c r="X15" s="11">
        <v>49.130699</v>
      </c>
      <c r="Y15" s="11">
        <v>42.556409700000003</v>
      </c>
      <c r="Z15" s="11">
        <v>29.059175</v>
      </c>
      <c r="AA15" s="11">
        <v>29.345435899999998</v>
      </c>
      <c r="AB15" s="11">
        <v>29.659297299999999</v>
      </c>
      <c r="AC15" s="11">
        <v>29.970001199999999</v>
      </c>
      <c r="AD15" s="11">
        <v>30.8726162</v>
      </c>
      <c r="AE15" s="11">
        <v>31.227053000000002</v>
      </c>
      <c r="AF15" s="11">
        <v>31.576028600000001</v>
      </c>
      <c r="AG15" s="11">
        <v>31.91967</v>
      </c>
      <c r="AH15" s="11">
        <v>32.258090000000003</v>
      </c>
      <c r="AI15" s="11">
        <v>32.591421400000002</v>
      </c>
      <c r="AJ15" s="11">
        <v>33.433968399999998</v>
      </c>
      <c r="AK15" s="11">
        <v>33.7536281</v>
      </c>
      <c r="AL15" s="11">
        <v>34.068579900000003</v>
      </c>
      <c r="AM15" s="11">
        <v>34.3789272</v>
      </c>
      <c r="AN15" s="11">
        <v>34.684770200000003</v>
      </c>
      <c r="AO15" s="11">
        <v>34.986206299999999</v>
      </c>
    </row>
    <row r="16" spans="3:85" x14ac:dyDescent="0.35">
      <c r="C16" s="14" t="s">
        <v>237</v>
      </c>
      <c r="D16" s="14"/>
      <c r="E16" s="14" t="s">
        <v>207</v>
      </c>
      <c r="F16" s="14" t="s">
        <v>234</v>
      </c>
      <c r="G16" s="11">
        <f>G15/'Lookups references'!$F$10*'Lookups references'!$F$8</f>
        <v>2.5392546538112071</v>
      </c>
      <c r="H16" s="11">
        <f>H15/'Lookups references'!$F$10*'Lookups references'!$F$8</f>
        <v>2.1464838372156652</v>
      </c>
      <c r="I16" s="11">
        <f>I15/'Lookups references'!$F$10*'Lookups references'!$F$8</f>
        <v>2.3556576727770908</v>
      </c>
      <c r="J16" s="11">
        <f>J15/'Lookups references'!$F$10*'Lookups references'!$F$8</f>
        <v>2.7820716357248023</v>
      </c>
      <c r="K16" s="11">
        <f>K15/'Lookups references'!$F$10*'Lookups references'!$F$8</f>
        <v>3.7043052392088622</v>
      </c>
      <c r="L16" s="11">
        <f>L15/'Lookups references'!$F$10*'Lookups references'!$F$8</f>
        <v>4.1809158364007484</v>
      </c>
      <c r="M16" s="11">
        <f>M15/'Lookups references'!$F$10*'Lookups references'!$F$8</f>
        <v>4.2392401989843069</v>
      </c>
      <c r="N16" s="11">
        <f>N15/'Lookups references'!$F$10*'Lookups references'!$F$8</f>
        <v>6.0077166355421356</v>
      </c>
      <c r="O16" s="11">
        <f>O15/'Lookups references'!$F$10*'Lookups references'!$F$8</f>
        <v>4.1823395139614341</v>
      </c>
      <c r="P16" s="11">
        <f>P15/'Lookups references'!$F$10*'Lookups references'!$F$8</f>
        <v>5.1835087797585953</v>
      </c>
      <c r="Q16" s="11">
        <f>Q15/'Lookups references'!$F$10*'Lookups references'!$F$8</f>
        <v>6.4982960736364923</v>
      </c>
      <c r="R16" s="11">
        <f>R15/'Lookups references'!$F$10*'Lookups references'!$F$8</f>
        <v>6.5164256840268644</v>
      </c>
      <c r="S16" s="11">
        <f>S15/'Lookups references'!$F$10*'Lookups references'!$F$8</f>
        <v>6.1625340388533703</v>
      </c>
      <c r="T16" s="11">
        <f>T15/'Lookups references'!$F$10*'Lookups references'!$F$8</f>
        <v>5.313256675243097</v>
      </c>
      <c r="U16" s="11">
        <f>U15/'Lookups references'!$F$10*'Lookups references'!$F$8</f>
        <v>3.5880283390191092</v>
      </c>
      <c r="V16" s="11">
        <f>V15/'Lookups references'!$F$10*'Lookups references'!$F$8</f>
        <v>3.1425263735411431</v>
      </c>
      <c r="W16" s="11">
        <f>W15/'Lookups references'!$F$10*'Lookups references'!$F$8</f>
        <v>3.9628954050481466</v>
      </c>
      <c r="X16" s="11">
        <f>X15/'Lookups references'!$F$10*'Lookups references'!$F$8</f>
        <v>4.7729584165557801</v>
      </c>
      <c r="Y16" s="11">
        <f>Y15/'Lookups references'!$F$10*'Lookups references'!$F$8</f>
        <v>4.1342781191859501</v>
      </c>
      <c r="Z16" s="11">
        <f>Z15/'Lookups references'!$F$10*'Lookups references'!$F$8</f>
        <v>2.8230462158581808</v>
      </c>
      <c r="AA16" s="11">
        <f>AA15/'Lookups references'!$F$10*'Lookups references'!$F$8</f>
        <v>2.8508559437838068</v>
      </c>
      <c r="AB16" s="11">
        <f>AB15/'Lookups references'!$F$10*'Lookups references'!$F$8</f>
        <v>2.8813470102911647</v>
      </c>
      <c r="AC16" s="11">
        <f>AC15/'Lookups references'!$F$10*'Lookups references'!$F$8</f>
        <v>2.9115313313927578</v>
      </c>
      <c r="AD16" s="11">
        <f>AD15/'Lookups references'!$F$10*'Lookups references'!$F$8</f>
        <v>2.9992187437204247</v>
      </c>
      <c r="AE16" s="11">
        <f>AE15/'Lookups references'!$F$10*'Lookups references'!$F$8</f>
        <v>3.0336516368428512</v>
      </c>
      <c r="AF16" s="11">
        <f>AF15/'Lookups references'!$F$10*'Lookups references'!$F$8</f>
        <v>3.0675539842772443</v>
      </c>
      <c r="AG16" s="11">
        <f>AG15/'Lookups references'!$F$10*'Lookups references'!$F$8</f>
        <v>3.1009381238435672</v>
      </c>
      <c r="AH16" s="11">
        <f>AH15/'Lookups references'!$F$10*'Lookups references'!$F$8</f>
        <v>3.1338150138575038</v>
      </c>
      <c r="AI16" s="11">
        <f>AI15/'Lookups references'!$F$10*'Lookups references'!$F$8</f>
        <v>3.1661975555985102</v>
      </c>
      <c r="AJ16" s="11">
        <f>AJ15/'Lookups references'!$F$10*'Lookups references'!$F$8</f>
        <v>3.2480494705283958</v>
      </c>
      <c r="AK16" s="11">
        <f>AK15/'Lookups references'!$F$10*'Lookups references'!$F$8</f>
        <v>3.2791038313781913</v>
      </c>
      <c r="AL16" s="11">
        <f>AL15/'Lookups references'!$F$10*'Lookups references'!$F$8</f>
        <v>3.3097008282704894</v>
      </c>
      <c r="AM16" s="11">
        <f>AM15/'Lookups references'!$F$10*'Lookups references'!$F$8</f>
        <v>3.3398505063279975</v>
      </c>
      <c r="AN16" s="11">
        <f>AN15/'Lookups references'!$F$10*'Lookups references'!$F$8</f>
        <v>3.3695625997992238</v>
      </c>
      <c r="AO16" s="11">
        <f>AO15/'Lookups references'!$F$10*'Lookups references'!$F$8</f>
        <v>3.3988465709177444</v>
      </c>
    </row>
    <row r="17" spans="3:41" x14ac:dyDescent="0.35">
      <c r="C17" s="14" t="s">
        <v>239</v>
      </c>
      <c r="E17" s="14" t="s">
        <v>188</v>
      </c>
      <c r="F17" s="14" t="s">
        <v>234</v>
      </c>
      <c r="G17" s="11">
        <v>2.3243225999999999</v>
      </c>
      <c r="H17" s="11">
        <v>2.1803178999999999</v>
      </c>
      <c r="I17" s="11">
        <v>2.4388599000000002</v>
      </c>
      <c r="J17" s="11">
        <v>2.6840478999999999</v>
      </c>
      <c r="K17" s="11">
        <v>3.3609969</v>
      </c>
      <c r="L17" s="11">
        <v>3.9700199999999999</v>
      </c>
      <c r="M17" s="11">
        <v>3.9472244999999999</v>
      </c>
      <c r="N17" s="11">
        <v>5.6925980000000003</v>
      </c>
      <c r="O17" s="11">
        <v>4.5831761000000002</v>
      </c>
      <c r="P17" s="11">
        <v>5.5162785999999997</v>
      </c>
      <c r="Q17" s="11">
        <v>6.7192017999999996</v>
      </c>
      <c r="R17" s="11">
        <v>6.8821503999999996</v>
      </c>
      <c r="S17" s="11">
        <v>6.6260218999999996</v>
      </c>
      <c r="T17" s="11">
        <v>5.9081998000000002</v>
      </c>
      <c r="U17" s="11">
        <v>4.3734776000000002</v>
      </c>
      <c r="V17" s="11">
        <v>4.0050789</v>
      </c>
      <c r="W17" s="11">
        <v>4.6417060000000001</v>
      </c>
      <c r="X17" s="11">
        <v>5.2725046000000004</v>
      </c>
      <c r="Y17" s="11">
        <v>4.5729810000000004</v>
      </c>
      <c r="Z17" s="11">
        <v>3.3005874999999998</v>
      </c>
      <c r="AA17" s="11">
        <v>3.3368945999999999</v>
      </c>
      <c r="AB17" s="11">
        <v>3.3766626</v>
      </c>
      <c r="AC17" s="11">
        <v>3.4170413000000002</v>
      </c>
      <c r="AD17" s="11">
        <v>3.5109957999999999</v>
      </c>
      <c r="AE17" s="11">
        <v>3.5527601999999998</v>
      </c>
      <c r="AF17" s="11">
        <v>3.5947059000000001</v>
      </c>
      <c r="AG17" s="11">
        <v>3.6366000000000001</v>
      </c>
      <c r="AH17" s="11">
        <v>3.6781419999999998</v>
      </c>
      <c r="AI17" s="11">
        <v>3.7192907000000002</v>
      </c>
      <c r="AJ17" s="11">
        <v>3.8085762999999999</v>
      </c>
      <c r="AK17" s="11">
        <v>3.8486481000000001</v>
      </c>
      <c r="AL17" s="11">
        <v>3.8883380000000001</v>
      </c>
      <c r="AM17" s="11">
        <v>3.9276149</v>
      </c>
      <c r="AN17" s="11">
        <v>3.966485</v>
      </c>
      <c r="AO17" s="11">
        <v>4.0049628000000004</v>
      </c>
    </row>
    <row r="18" spans="3:41" x14ac:dyDescent="0.35">
      <c r="C18" s="14" t="s">
        <v>239</v>
      </c>
      <c r="E18" s="14" t="s">
        <v>211</v>
      </c>
      <c r="F18" s="14" t="s">
        <v>234</v>
      </c>
      <c r="G18" s="11">
        <v>2.4915815000000001</v>
      </c>
      <c r="H18" s="11">
        <v>2.2847474000000001</v>
      </c>
      <c r="I18" s="11">
        <v>2.5792423000000002</v>
      </c>
      <c r="J18" s="11">
        <v>2.7823597000000002</v>
      </c>
      <c r="K18" s="11">
        <v>3.5987227000000002</v>
      </c>
      <c r="L18" s="11">
        <v>4.1937730999999996</v>
      </c>
      <c r="M18" s="11">
        <v>4.2150229000000001</v>
      </c>
      <c r="N18" s="11">
        <v>5.9257349000000001</v>
      </c>
      <c r="O18" s="11">
        <v>4.7713625999999998</v>
      </c>
      <c r="P18" s="11">
        <v>5.7663248999999999</v>
      </c>
      <c r="Q18" s="11">
        <v>6.9744486999999999</v>
      </c>
      <c r="R18" s="11">
        <v>7.2249568000000002</v>
      </c>
      <c r="S18" s="11">
        <v>7.0578400999999999</v>
      </c>
      <c r="T18" s="11">
        <v>6.4633547</v>
      </c>
      <c r="U18" s="11">
        <v>4.7476891999999999</v>
      </c>
      <c r="V18" s="11">
        <v>4.1451611599999998</v>
      </c>
      <c r="W18" s="11">
        <v>4.8229169000000001</v>
      </c>
      <c r="X18" s="11">
        <v>5.4702745000000004</v>
      </c>
      <c r="Y18" s="11">
        <v>4.8647125000000004</v>
      </c>
      <c r="Z18" s="11">
        <v>3.5923189</v>
      </c>
      <c r="AA18" s="11">
        <v>3.6286261</v>
      </c>
      <c r="AB18" s="11">
        <v>3.6683941</v>
      </c>
      <c r="AC18" s="11">
        <v>3.7087726999999999</v>
      </c>
      <c r="AD18" s="11">
        <v>3.8027272000000001</v>
      </c>
      <c r="AE18" s="11">
        <v>3.8444916</v>
      </c>
      <c r="AF18" s="11">
        <v>3.8864374000000002</v>
      </c>
      <c r="AG18" s="11">
        <v>3.928331</v>
      </c>
      <c r="AH18" s="11">
        <v>3.9698739999999999</v>
      </c>
      <c r="AI18" s="11">
        <v>4.0110220999999999</v>
      </c>
      <c r="AJ18" s="11">
        <v>4.1003078000000004</v>
      </c>
      <c r="AK18" s="11">
        <v>4.1403794999999999</v>
      </c>
      <c r="AL18" s="11">
        <v>4.1800693999999998</v>
      </c>
      <c r="AM18" s="11">
        <v>4.2193462999999998</v>
      </c>
      <c r="AN18" s="11">
        <v>4.2582164000000002</v>
      </c>
      <c r="AO18" s="11">
        <v>4.2966942000000001</v>
      </c>
    </row>
    <row r="19" spans="3:41" x14ac:dyDescent="0.35">
      <c r="F19" s="14"/>
    </row>
    <row r="21" spans="3:41" x14ac:dyDescent="0.35">
      <c r="C21" s="16" t="s">
        <v>245</v>
      </c>
    </row>
    <row r="22" spans="3:41" x14ac:dyDescent="0.35">
      <c r="C22" s="13" t="s">
        <v>233</v>
      </c>
      <c r="D22" s="14"/>
      <c r="E22" s="14" t="s">
        <v>188</v>
      </c>
      <c r="F22" s="14" t="s">
        <v>234</v>
      </c>
      <c r="G22" s="11">
        <v>4.0578523000000004</v>
      </c>
      <c r="H22" s="11">
        <v>3.6726036999999998</v>
      </c>
      <c r="I22" s="11">
        <v>4.0626267</v>
      </c>
      <c r="J22" s="11">
        <v>4.4326518000000004</v>
      </c>
      <c r="K22" s="11">
        <v>5.5674675000000002</v>
      </c>
      <c r="L22" s="11">
        <v>6.9750101999999998</v>
      </c>
      <c r="M22" s="11">
        <v>7.7055278999999999</v>
      </c>
      <c r="N22" s="11">
        <v>9.2302330999999995</v>
      </c>
      <c r="O22" s="11">
        <v>9.8818826000000008</v>
      </c>
      <c r="P22" s="11">
        <v>8.0070682000000009</v>
      </c>
      <c r="Q22" s="11">
        <v>8.3020583999999999</v>
      </c>
      <c r="R22" s="11">
        <v>9.0657765000000001</v>
      </c>
      <c r="S22" s="11">
        <v>9.9477861999999995</v>
      </c>
      <c r="T22" s="11">
        <v>10.0705749</v>
      </c>
      <c r="U22" s="11">
        <v>10.175309199999999</v>
      </c>
      <c r="V22" s="11">
        <v>9.8962041599999999</v>
      </c>
      <c r="W22" s="11">
        <v>10.2791482</v>
      </c>
      <c r="X22" s="11">
        <v>10.2580217</v>
      </c>
      <c r="Y22" s="11">
        <v>12.473208700000001</v>
      </c>
      <c r="Z22" s="11">
        <v>12.746146</v>
      </c>
      <c r="AA22" s="11">
        <v>13.300024799999999</v>
      </c>
      <c r="AB22" s="11">
        <v>13.7322218</v>
      </c>
      <c r="AC22" s="11">
        <v>13.543787</v>
      </c>
      <c r="AD22" s="11">
        <v>13.4236126</v>
      </c>
      <c r="AE22" s="11">
        <v>13.3463783</v>
      </c>
      <c r="AF22" s="11">
        <v>13.4957659</v>
      </c>
      <c r="AG22" s="11">
        <v>13.07859</v>
      </c>
      <c r="AH22" s="11">
        <v>12.788600000000001</v>
      </c>
      <c r="AI22" s="11">
        <v>12.8464916</v>
      </c>
      <c r="AJ22" s="11">
        <v>12.742280900000001</v>
      </c>
      <c r="AK22" s="11">
        <v>12.743744100000001</v>
      </c>
      <c r="AL22" s="11">
        <v>12.7487526</v>
      </c>
      <c r="AM22" s="11">
        <v>12.7368866</v>
      </c>
      <c r="AN22" s="11">
        <v>12.7400538</v>
      </c>
      <c r="AO22" s="11">
        <v>12.7401125</v>
      </c>
    </row>
    <row r="23" spans="3:41" x14ac:dyDescent="0.35">
      <c r="C23" s="13" t="s">
        <v>233</v>
      </c>
      <c r="D23" s="14"/>
      <c r="E23" s="14" t="s">
        <v>207</v>
      </c>
      <c r="F23" s="14" t="s">
        <v>234</v>
      </c>
      <c r="G23" s="11">
        <v>10.398436500000001</v>
      </c>
      <c r="H23" s="11">
        <v>10.398436500000001</v>
      </c>
      <c r="I23" s="11">
        <v>10.2048784</v>
      </c>
      <c r="J23" s="11">
        <v>10.206906200000001</v>
      </c>
      <c r="K23" s="11">
        <v>10.9911621</v>
      </c>
      <c r="L23" s="11">
        <v>12.584076899999999</v>
      </c>
      <c r="M23" s="11">
        <v>13.603051900000001</v>
      </c>
      <c r="N23" s="11">
        <v>15.206950300000001</v>
      </c>
      <c r="O23" s="11">
        <v>15.2957217</v>
      </c>
      <c r="P23" s="11">
        <v>14.6432597</v>
      </c>
      <c r="Q23" s="11">
        <v>15.5218513</v>
      </c>
      <c r="R23" s="11">
        <v>16.137055799999999</v>
      </c>
      <c r="S23" s="11">
        <v>16.855660499999999</v>
      </c>
      <c r="T23" s="11">
        <v>16.9916956</v>
      </c>
      <c r="U23" s="11">
        <v>16.6308221</v>
      </c>
      <c r="V23" s="11">
        <v>16.365356479999999</v>
      </c>
      <c r="W23" s="11">
        <v>16.964627100000001</v>
      </c>
      <c r="X23" s="11">
        <v>18.027952200000001</v>
      </c>
      <c r="Y23" s="11">
        <v>19.310570200000001</v>
      </c>
      <c r="Z23" s="11">
        <v>20.3638592</v>
      </c>
      <c r="AA23" s="11">
        <v>20.989573499999999</v>
      </c>
      <c r="AB23" s="11">
        <v>20.798607199999999</v>
      </c>
      <c r="AC23" s="11">
        <v>20.928264200000001</v>
      </c>
      <c r="AD23" s="11">
        <v>20.7776706</v>
      </c>
      <c r="AE23" s="11">
        <v>20.777321300000001</v>
      </c>
      <c r="AF23" s="11">
        <v>20.701361899999998</v>
      </c>
      <c r="AG23" s="11">
        <v>20.450810000000001</v>
      </c>
      <c r="AH23" s="11">
        <v>19.85012</v>
      </c>
      <c r="AI23" s="11">
        <v>19.389286800000001</v>
      </c>
      <c r="AJ23" s="11">
        <v>19.597539699999999</v>
      </c>
      <c r="AK23" s="11">
        <v>19.492416800000001</v>
      </c>
      <c r="AL23" s="11">
        <v>19.179041300000002</v>
      </c>
      <c r="AM23" s="11">
        <v>18.669122699999999</v>
      </c>
      <c r="AN23" s="11">
        <v>18.203415</v>
      </c>
      <c r="AO23" s="11">
        <v>17.8155152</v>
      </c>
    </row>
    <row r="24" spans="3:41" x14ac:dyDescent="0.35">
      <c r="C24" s="13" t="s">
        <v>233</v>
      </c>
      <c r="D24" s="14"/>
      <c r="E24" s="14" t="s">
        <v>211</v>
      </c>
      <c r="F24" s="14" t="s">
        <v>234</v>
      </c>
      <c r="G24" s="11">
        <v>4.7884279999999997</v>
      </c>
      <c r="H24" s="11">
        <v>4.4037369000000002</v>
      </c>
      <c r="I24" s="11">
        <v>4.8634766999999997</v>
      </c>
      <c r="J24" s="11">
        <v>5.2683416999999997</v>
      </c>
      <c r="K24" s="11">
        <v>6.6197357999999999</v>
      </c>
      <c r="L24" s="11">
        <v>8.4394539999999996</v>
      </c>
      <c r="M24" s="11">
        <v>8.5845778999999993</v>
      </c>
      <c r="N24" s="11">
        <v>9.4680408000000007</v>
      </c>
      <c r="O24" s="11">
        <v>10.366798899999999</v>
      </c>
      <c r="P24" s="11">
        <v>9.0189904999999992</v>
      </c>
      <c r="Q24" s="11">
        <v>9.2620801999999998</v>
      </c>
      <c r="R24" s="11">
        <v>9.9011133999999998</v>
      </c>
      <c r="S24" s="11">
        <v>10.437253500000001</v>
      </c>
      <c r="T24" s="11">
        <v>10.789718000000001</v>
      </c>
      <c r="U24" s="11">
        <v>11.161652500000001</v>
      </c>
      <c r="V24" s="11">
        <v>10.74897801</v>
      </c>
      <c r="W24" s="11">
        <v>11.087910600000001</v>
      </c>
      <c r="X24" s="11">
        <v>11.943882800000001</v>
      </c>
      <c r="Y24" s="11">
        <v>14.3745151</v>
      </c>
      <c r="Z24" s="11">
        <v>14.7803138</v>
      </c>
      <c r="AA24" s="11">
        <v>15.405295000000001</v>
      </c>
      <c r="AB24" s="11">
        <v>15.8456011</v>
      </c>
      <c r="AC24" s="11">
        <v>15.625261500000001</v>
      </c>
      <c r="AD24" s="11">
        <v>15.4859679</v>
      </c>
      <c r="AE24" s="11">
        <v>15.3894681</v>
      </c>
      <c r="AF24" s="11">
        <v>15.538583300000001</v>
      </c>
      <c r="AG24" s="11">
        <v>15.052199999999999</v>
      </c>
      <c r="AH24" s="11">
        <v>14.68455</v>
      </c>
      <c r="AI24" s="11">
        <v>14.700552800000001</v>
      </c>
      <c r="AJ24" s="11">
        <v>14.5911615</v>
      </c>
      <c r="AK24" s="11">
        <v>14.588612400000001</v>
      </c>
      <c r="AL24" s="11">
        <v>14.231133099999999</v>
      </c>
      <c r="AM24" s="11">
        <v>13.7522067</v>
      </c>
      <c r="AN24" s="11">
        <v>13.3647676</v>
      </c>
      <c r="AO24" s="11">
        <v>12.967815999999999</v>
      </c>
    </row>
    <row r="25" spans="3:41" x14ac:dyDescent="0.35">
      <c r="C25" s="13" t="s">
        <v>233</v>
      </c>
      <c r="D25" s="14"/>
      <c r="E25" s="14" t="s">
        <v>236</v>
      </c>
      <c r="F25" s="14" t="s">
        <v>234</v>
      </c>
      <c r="G25" s="11">
        <v>9.2764348000000005</v>
      </c>
      <c r="H25" s="11">
        <v>9.1994965999999998</v>
      </c>
      <c r="I25" s="11">
        <v>9.1365981000000005</v>
      </c>
      <c r="J25" s="11">
        <v>9.2191933000000006</v>
      </c>
      <c r="K25" s="11">
        <v>10.1168768</v>
      </c>
      <c r="L25" s="11">
        <v>11.755152300000001</v>
      </c>
      <c r="M25" s="11">
        <v>12.599357100000001</v>
      </c>
      <c r="N25" s="11">
        <v>14.059168400000001</v>
      </c>
      <c r="O25" s="11">
        <v>14.309937100000001</v>
      </c>
      <c r="P25" s="11">
        <v>13.518405899999999</v>
      </c>
      <c r="Q25" s="11">
        <v>14.2698971</v>
      </c>
      <c r="R25" s="11">
        <v>14.8898674</v>
      </c>
      <c r="S25" s="11">
        <v>15.5719791</v>
      </c>
      <c r="T25" s="11">
        <v>15.7513001</v>
      </c>
      <c r="U25" s="11">
        <v>15.5369881</v>
      </c>
      <c r="V25" s="11">
        <v>15.242080789999999</v>
      </c>
      <c r="W25" s="11">
        <v>15.7892838</v>
      </c>
      <c r="X25" s="11">
        <v>16.8111383</v>
      </c>
      <c r="Y25" s="11">
        <v>18.323359199999999</v>
      </c>
      <c r="Z25" s="11">
        <v>19.247150099999999</v>
      </c>
      <c r="AA25" s="11">
        <v>19.8727178</v>
      </c>
      <c r="AB25" s="11">
        <v>19.808005900000001</v>
      </c>
      <c r="AC25" s="11">
        <v>19.8676636</v>
      </c>
      <c r="AD25" s="11">
        <v>19.719330100000001</v>
      </c>
      <c r="AE25" s="11">
        <v>19.699750699999999</v>
      </c>
      <c r="AF25" s="11">
        <v>19.668806199999999</v>
      </c>
      <c r="AG25" s="11">
        <v>19.371089999999999</v>
      </c>
      <c r="AH25" s="11">
        <v>18.81701</v>
      </c>
      <c r="AI25" s="11">
        <v>18.451540000000001</v>
      </c>
      <c r="AJ25" s="11">
        <v>18.596264000000001</v>
      </c>
      <c r="AK25" s="11">
        <v>18.511655900000001</v>
      </c>
      <c r="AL25" s="11">
        <v>18.189459599999999</v>
      </c>
      <c r="AM25" s="11">
        <v>17.6857395</v>
      </c>
      <c r="AN25" s="11">
        <v>17.235685499999999</v>
      </c>
      <c r="AO25" s="11">
        <v>16.8459754</v>
      </c>
    </row>
    <row r="26" spans="3:41" x14ac:dyDescent="0.35">
      <c r="C26" s="13" t="s">
        <v>200</v>
      </c>
      <c r="D26" s="14"/>
      <c r="E26" s="14" t="s">
        <v>188</v>
      </c>
      <c r="F26" s="14" t="s">
        <v>234</v>
      </c>
      <c r="G26" s="11">
        <v>1.4126093</v>
      </c>
      <c r="H26" s="11">
        <v>1.0431604000000001</v>
      </c>
      <c r="I26" s="11">
        <v>1.2715623</v>
      </c>
      <c r="J26" s="11">
        <v>1.4555236</v>
      </c>
      <c r="K26" s="11">
        <v>2.0174184999999998</v>
      </c>
      <c r="L26" s="11">
        <v>2.5646182</v>
      </c>
      <c r="M26" s="11">
        <v>2.0547832000000001</v>
      </c>
      <c r="N26" s="11">
        <v>2.7083870000000001</v>
      </c>
      <c r="O26" s="11">
        <v>2.477557</v>
      </c>
      <c r="P26" s="11">
        <v>2.1205276</v>
      </c>
      <c r="Q26" s="11">
        <v>2.4855681000000001</v>
      </c>
      <c r="R26" s="11">
        <v>2.7726548000000002</v>
      </c>
      <c r="S26" s="11">
        <v>2.9623488</v>
      </c>
      <c r="T26" s="11">
        <v>2.6538078000000001</v>
      </c>
      <c r="U26" s="11">
        <v>2.2781015999999998</v>
      </c>
      <c r="V26" s="11">
        <v>1.84339904</v>
      </c>
      <c r="W26" s="11">
        <v>1.7076452</v>
      </c>
      <c r="X26" s="11">
        <v>1.9376602000000001</v>
      </c>
      <c r="Y26" s="11">
        <v>1.8986320000000001</v>
      </c>
      <c r="Z26" s="11">
        <v>3.0943190999999999</v>
      </c>
      <c r="AA26" s="11">
        <v>3.1464395000000001</v>
      </c>
      <c r="AB26" s="11">
        <v>3.2223193999999999</v>
      </c>
      <c r="AC26" s="11">
        <v>3.3029492</v>
      </c>
      <c r="AD26" s="11">
        <v>3.3836577000000001</v>
      </c>
      <c r="AE26" s="11">
        <v>3.4641126999999998</v>
      </c>
      <c r="AF26" s="11">
        <v>3.5058495000000001</v>
      </c>
      <c r="AG26" s="11">
        <v>3.5473620000000001</v>
      </c>
      <c r="AH26" s="11">
        <v>3.5889259999999998</v>
      </c>
      <c r="AI26" s="11">
        <v>3.6308313000000001</v>
      </c>
      <c r="AJ26" s="11">
        <v>3.6721764000000001</v>
      </c>
      <c r="AK26" s="11">
        <v>3.7135764999999998</v>
      </c>
      <c r="AL26" s="11">
        <v>3.7549945999999998</v>
      </c>
      <c r="AM26" s="11">
        <v>3.7964308999999998</v>
      </c>
      <c r="AN26" s="11">
        <v>3.8378855000000001</v>
      </c>
      <c r="AO26" s="11">
        <v>3.8793584999999999</v>
      </c>
    </row>
    <row r="27" spans="3:41" x14ac:dyDescent="0.35">
      <c r="C27" s="13" t="s">
        <v>200</v>
      </c>
      <c r="D27" s="14"/>
      <c r="E27" s="14" t="s">
        <v>207</v>
      </c>
      <c r="F27" s="14" t="s">
        <v>234</v>
      </c>
      <c r="G27" s="11">
        <v>2.1496198999999998</v>
      </c>
      <c r="H27" s="11">
        <v>2.4084759999999998</v>
      </c>
      <c r="I27" s="11">
        <v>2.4380337999999999</v>
      </c>
      <c r="J27" s="11">
        <v>2.4869883000000002</v>
      </c>
      <c r="K27" s="11">
        <v>2.7844277000000002</v>
      </c>
      <c r="L27" s="11">
        <v>3.2987777999999999</v>
      </c>
      <c r="M27" s="11">
        <v>3.6620070999999998</v>
      </c>
      <c r="N27" s="11">
        <v>4.1754821</v>
      </c>
      <c r="O27" s="11">
        <v>4.6371947000000002</v>
      </c>
      <c r="P27" s="11">
        <v>4.4139850999999997</v>
      </c>
      <c r="Q27" s="11">
        <v>4.7293738999999997</v>
      </c>
      <c r="R27" s="11">
        <v>5.1741792000000002</v>
      </c>
      <c r="S27" s="11">
        <v>5.3949799000000001</v>
      </c>
      <c r="T27" s="11">
        <v>5.4679583000000003</v>
      </c>
      <c r="U27" s="11">
        <v>5.1598338000000004</v>
      </c>
      <c r="V27" s="11">
        <v>4.5986837899999999</v>
      </c>
      <c r="W27" s="11">
        <v>4.3740782999999999</v>
      </c>
      <c r="X27" s="11">
        <v>4.3903787000000003</v>
      </c>
      <c r="Y27" s="11">
        <v>5.2510753000000001</v>
      </c>
      <c r="Z27" s="11">
        <v>4.4591861000000002</v>
      </c>
      <c r="AA27" s="11">
        <v>5.6281920999999997</v>
      </c>
      <c r="AB27" s="11">
        <v>5.5487380000000002</v>
      </c>
      <c r="AC27" s="11">
        <v>5.5369907999999999</v>
      </c>
      <c r="AD27" s="11">
        <v>5.5695908999999997</v>
      </c>
      <c r="AE27" s="11">
        <v>5.5970328</v>
      </c>
      <c r="AF27" s="11">
        <v>5.6250477999999999</v>
      </c>
      <c r="AG27" s="11">
        <v>5.6665910000000004</v>
      </c>
      <c r="AH27" s="11">
        <v>5.6748130000000003</v>
      </c>
      <c r="AI27" s="11">
        <v>5.7081273000000001</v>
      </c>
      <c r="AJ27" s="11">
        <v>5.7447853999999996</v>
      </c>
      <c r="AK27" s="11">
        <v>5.7867379000000003</v>
      </c>
      <c r="AL27" s="11">
        <v>5.8286904000000002</v>
      </c>
      <c r="AM27" s="11">
        <v>5.8706429</v>
      </c>
      <c r="AN27" s="11">
        <v>5.9125953999999998</v>
      </c>
      <c r="AO27" s="11">
        <v>5.9545478999999997</v>
      </c>
    </row>
    <row r="28" spans="3:41" x14ac:dyDescent="0.35">
      <c r="C28" s="13" t="s">
        <v>200</v>
      </c>
      <c r="D28" s="14"/>
      <c r="E28" s="14" t="s">
        <v>211</v>
      </c>
      <c r="F28" s="14" t="s">
        <v>234</v>
      </c>
      <c r="G28" s="11">
        <v>1.726065</v>
      </c>
      <c r="H28" s="11">
        <v>1.356616</v>
      </c>
      <c r="I28" s="11">
        <v>1.585018</v>
      </c>
      <c r="J28" s="11">
        <v>1.7689793</v>
      </c>
      <c r="K28" s="11">
        <v>2.3443290000000001</v>
      </c>
      <c r="L28" s="11">
        <v>2.8663854999999998</v>
      </c>
      <c r="M28" s="11">
        <v>2.5153078</v>
      </c>
      <c r="N28" s="11">
        <v>2.8934291000000001</v>
      </c>
      <c r="O28" s="11">
        <v>2.8249011999999998</v>
      </c>
      <c r="P28" s="11">
        <v>2.3550114999999998</v>
      </c>
      <c r="Q28" s="11">
        <v>2.6512215000000001</v>
      </c>
      <c r="R28" s="11">
        <v>3.0985307999999998</v>
      </c>
      <c r="S28" s="11">
        <v>3.4025824999999998</v>
      </c>
      <c r="T28" s="11">
        <v>3.2396527000000002</v>
      </c>
      <c r="U28" s="11">
        <v>2.8615495000000002</v>
      </c>
      <c r="V28" s="11">
        <v>2.42059683</v>
      </c>
      <c r="W28" s="11">
        <v>2.2562060000000002</v>
      </c>
      <c r="X28" s="11">
        <v>2.5034158</v>
      </c>
      <c r="Y28" s="11">
        <v>2.5256188000000002</v>
      </c>
      <c r="Z28" s="11">
        <v>3.7640150000000001</v>
      </c>
      <c r="AA28" s="11">
        <v>3.8071144000000001</v>
      </c>
      <c r="AB28" s="11">
        <v>3.9317793000000001</v>
      </c>
      <c r="AC28" s="11">
        <v>4.0571555000000004</v>
      </c>
      <c r="AD28" s="11">
        <v>4.1830562999999996</v>
      </c>
      <c r="AE28" s="11">
        <v>4.3073468999999998</v>
      </c>
      <c r="AF28" s="11">
        <v>4.3530949000000003</v>
      </c>
      <c r="AG28" s="11">
        <v>4.3978960000000002</v>
      </c>
      <c r="AH28" s="11">
        <v>4.4428720000000004</v>
      </c>
      <c r="AI28" s="11">
        <v>4.4891981999999997</v>
      </c>
      <c r="AJ28" s="11">
        <v>4.5332119999999998</v>
      </c>
      <c r="AK28" s="11">
        <v>4.5774134999999996</v>
      </c>
      <c r="AL28" s="11">
        <v>4.6216521999999998</v>
      </c>
      <c r="AM28" s="11">
        <v>4.6659284000000003</v>
      </c>
      <c r="AN28" s="11">
        <v>4.7102423</v>
      </c>
      <c r="AO28" s="11">
        <v>4.7545941999999997</v>
      </c>
    </row>
    <row r="29" spans="3:41" x14ac:dyDescent="0.35">
      <c r="C29" s="13" t="s">
        <v>246</v>
      </c>
      <c r="D29" s="14" t="s">
        <v>237</v>
      </c>
      <c r="E29" s="14" t="s">
        <v>207</v>
      </c>
      <c r="F29" s="14" t="s">
        <v>238</v>
      </c>
      <c r="G29" s="11">
        <v>26.137951600000001</v>
      </c>
      <c r="H29" s="11">
        <v>22.0949445</v>
      </c>
      <c r="I29" s="11">
        <v>24.248086399999998</v>
      </c>
      <c r="J29" s="11">
        <v>28.637401000000001</v>
      </c>
      <c r="K29" s="11">
        <v>38.130461199999999</v>
      </c>
      <c r="L29" s="11">
        <v>43.036477499999997</v>
      </c>
      <c r="M29" s="11">
        <v>43.636842399999999</v>
      </c>
      <c r="N29" s="11">
        <v>61.840747800000003</v>
      </c>
      <c r="O29" s="11">
        <v>43.051132199999998</v>
      </c>
      <c r="P29" s="11">
        <v>53.356720799999998</v>
      </c>
      <c r="Q29" s="11">
        <v>66.890553100000005</v>
      </c>
      <c r="R29" s="11">
        <v>67.077171199999995</v>
      </c>
      <c r="S29" s="11">
        <v>63.434368900000003</v>
      </c>
      <c r="T29" s="11">
        <v>54.6922876</v>
      </c>
      <c r="U29" s="11">
        <v>36.9335588</v>
      </c>
      <c r="V29" s="11">
        <v>32.347760839999999</v>
      </c>
      <c r="W29" s="11">
        <v>40.792272699999998</v>
      </c>
      <c r="X29" s="11">
        <v>49.130699</v>
      </c>
      <c r="Y29" s="11">
        <v>45.411532999999999</v>
      </c>
      <c r="Z29" s="11">
        <v>60.500625200000002</v>
      </c>
      <c r="AA29" s="11">
        <v>61.500532900000003</v>
      </c>
      <c r="AB29" s="11">
        <v>62.014000699999997</v>
      </c>
      <c r="AC29" s="11">
        <v>63.067851300000001</v>
      </c>
      <c r="AD29" s="11">
        <v>63.7114853</v>
      </c>
      <c r="AE29" s="11">
        <v>64.345124900000002</v>
      </c>
      <c r="AF29" s="11">
        <v>65.499048500000001</v>
      </c>
      <c r="AG29" s="11">
        <v>66.10933</v>
      </c>
      <c r="AH29" s="11">
        <v>67.23236</v>
      </c>
      <c r="AI29" s="11">
        <v>67.820402599999994</v>
      </c>
      <c r="AJ29" s="11">
        <v>68.399654400000003</v>
      </c>
      <c r="AK29" s="11">
        <v>69.480698700000005</v>
      </c>
      <c r="AL29" s="11">
        <v>70.039193499999996</v>
      </c>
      <c r="AM29" s="11">
        <v>71.092448200000007</v>
      </c>
      <c r="AN29" s="11">
        <v>71.631140900000005</v>
      </c>
      <c r="AO29" s="11">
        <v>72.162071400000002</v>
      </c>
    </row>
    <row r="30" spans="3:41" x14ac:dyDescent="0.35">
      <c r="C30" s="13" t="s">
        <v>246</v>
      </c>
      <c r="D30" s="14" t="s">
        <v>237</v>
      </c>
      <c r="E30" s="14" t="s">
        <v>207</v>
      </c>
      <c r="F30" s="14" t="s">
        <v>234</v>
      </c>
      <c r="G30" s="11">
        <f>G29/'Lookups references'!$F$10*'Lookups references'!$F$8</f>
        <v>2.5392546538112071</v>
      </c>
      <c r="H30" s="11">
        <f>H29/'Lookups references'!$F$10*'Lookups references'!$F$8</f>
        <v>2.1464838372156652</v>
      </c>
      <c r="I30" s="11">
        <f>I29/'Lookups references'!$F$10*'Lookups references'!$F$8</f>
        <v>2.3556576727770908</v>
      </c>
      <c r="J30" s="11">
        <f>J29/'Lookups references'!$F$10*'Lookups references'!$F$8</f>
        <v>2.7820716357248023</v>
      </c>
      <c r="K30" s="11">
        <f>K29/'Lookups references'!$F$10*'Lookups references'!$F$8</f>
        <v>3.7043052392088622</v>
      </c>
      <c r="L30" s="11">
        <f>L29/'Lookups references'!$F$10*'Lookups references'!$F$8</f>
        <v>4.1809158364007484</v>
      </c>
      <c r="M30" s="11">
        <f>M29/'Lookups references'!$F$10*'Lookups references'!$F$8</f>
        <v>4.2392401989843069</v>
      </c>
      <c r="N30" s="11">
        <f>N29/'Lookups references'!$F$10*'Lookups references'!$F$8</f>
        <v>6.0077166355421356</v>
      </c>
      <c r="O30" s="11">
        <f>O29/'Lookups references'!$F$10*'Lookups references'!$F$8</f>
        <v>4.1823395139614341</v>
      </c>
      <c r="P30" s="11">
        <f>P29/'Lookups references'!$F$10*'Lookups references'!$F$8</f>
        <v>5.1835087797585953</v>
      </c>
      <c r="Q30" s="11">
        <f>Q29/'Lookups references'!$F$10*'Lookups references'!$F$8</f>
        <v>6.4982960736364923</v>
      </c>
      <c r="R30" s="11">
        <f>R29/'Lookups references'!$F$10*'Lookups references'!$F$8</f>
        <v>6.5164256840268644</v>
      </c>
      <c r="S30" s="11">
        <f>S29/'Lookups references'!$F$10*'Lookups references'!$F$8</f>
        <v>6.1625340388533703</v>
      </c>
      <c r="T30" s="11">
        <f>T29/'Lookups references'!$F$10*'Lookups references'!$F$8</f>
        <v>5.313256675243097</v>
      </c>
      <c r="U30" s="11">
        <f>U29/'Lookups references'!$F$10*'Lookups references'!$F$8</f>
        <v>3.5880283390191092</v>
      </c>
      <c r="V30" s="11">
        <f>V29/'Lookups references'!$F$10*'Lookups references'!$F$8</f>
        <v>3.1425263735411431</v>
      </c>
      <c r="W30" s="11">
        <f>W29/'Lookups references'!$F$10*'Lookups references'!$F$8</f>
        <v>3.9628954050481466</v>
      </c>
      <c r="X30" s="11">
        <f>X29/'Lookups references'!$F$10*'Lookups references'!$F$8</f>
        <v>4.7729584165557801</v>
      </c>
      <c r="Y30" s="11">
        <f>Y29/'Lookups references'!$F$10*'Lookups references'!$F$8</f>
        <v>4.4116481762461905</v>
      </c>
      <c r="Z30" s="11">
        <f>Z29/'Lookups references'!$F$10*'Lookups references'!$F$8</f>
        <v>5.8775261523396347</v>
      </c>
      <c r="AA30" s="11">
        <f>AA29/'Lookups references'!$F$10*'Lookups references'!$F$8</f>
        <v>5.9746653742443332</v>
      </c>
      <c r="AB30" s="11">
        <f>AB29/'Lookups references'!$F$10*'Lookups references'!$F$8</f>
        <v>6.0245478409611275</v>
      </c>
      <c r="AC30" s="11">
        <f>AC29/'Lookups references'!$F$10*'Lookups references'!$F$8</f>
        <v>6.1269275178931082</v>
      </c>
      <c r="AD30" s="11">
        <f>AD29/'Lookups references'!$F$10*'Lookups references'!$F$8</f>
        <v>6.189455395167589</v>
      </c>
      <c r="AE30" s="11">
        <f>AE29/'Lookups references'!$F$10*'Lookups references'!$F$8</f>
        <v>6.2510123345851021</v>
      </c>
      <c r="AF30" s="11">
        <f>AF29/'Lookups references'!$F$10*'Lookups references'!$F$8</f>
        <v>6.3631139222031061</v>
      </c>
      <c r="AG30" s="11">
        <f>AG29/'Lookups references'!$F$10*'Lookups references'!$F$8</f>
        <v>6.4224016645145534</v>
      </c>
      <c r="AH30" s="11">
        <f>AH29/'Lookups references'!$F$10*'Lookups references'!$F$8</f>
        <v>6.531501994850677</v>
      </c>
      <c r="AI30" s="11">
        <f>AI29/'Lookups references'!$F$10*'Lookups references'!$F$8</f>
        <v>6.588629268308833</v>
      </c>
      <c r="AJ30" s="11">
        <f>AJ29/'Lookups references'!$F$10*'Lookups references'!$F$8</f>
        <v>6.6449025314699188</v>
      </c>
      <c r="AK30" s="11">
        <f>AK29/'Lookups references'!$F$10*'Lookups references'!$F$8</f>
        <v>6.7499240271004748</v>
      </c>
      <c r="AL30" s="11">
        <f>AL29/'Lookups references'!$F$10*'Lookups references'!$F$8</f>
        <v>6.8041807853090761</v>
      </c>
      <c r="AM30" s="11">
        <f>AM29/'Lookups references'!$F$10*'Lookups references'!$F$8</f>
        <v>6.9065025716354222</v>
      </c>
      <c r="AN30" s="11">
        <f>AN29/'Lookups references'!$F$10*'Lookups references'!$F$8</f>
        <v>6.9588355916969151</v>
      </c>
      <c r="AO30" s="11">
        <f>AO29/'Lookups references'!$F$10*'Lookups references'!$F$8</f>
        <v>7.0104145280882157</v>
      </c>
    </row>
    <row r="31" spans="3:41" x14ac:dyDescent="0.35">
      <c r="C31" s="13" t="s">
        <v>246</v>
      </c>
      <c r="D31" s="14" t="s">
        <v>239</v>
      </c>
      <c r="E31" s="14" t="s">
        <v>188</v>
      </c>
      <c r="F31" s="14" t="s">
        <v>234</v>
      </c>
      <c r="G31" s="11">
        <v>2.3243225999999999</v>
      </c>
      <c r="H31" s="11">
        <v>2.1803178999999999</v>
      </c>
      <c r="I31" s="11">
        <v>2.4388599000000002</v>
      </c>
      <c r="J31" s="11">
        <v>2.6840478999999999</v>
      </c>
      <c r="K31" s="11">
        <v>3.3609969</v>
      </c>
      <c r="L31" s="11">
        <v>3.9700199999999999</v>
      </c>
      <c r="M31" s="11">
        <v>3.9472244999999999</v>
      </c>
      <c r="N31" s="11">
        <v>5.6925980000000003</v>
      </c>
      <c r="O31" s="11">
        <v>4.5831761000000002</v>
      </c>
      <c r="P31" s="11">
        <v>5.5162785999999997</v>
      </c>
      <c r="Q31" s="11">
        <v>6.7192017999999996</v>
      </c>
      <c r="R31" s="11">
        <v>6.8821503999999996</v>
      </c>
      <c r="S31" s="11">
        <v>6.6260218999999996</v>
      </c>
      <c r="T31" s="11">
        <v>5.9081998000000002</v>
      </c>
      <c r="U31" s="11">
        <v>4.3734776000000002</v>
      </c>
      <c r="V31" s="11">
        <v>4.0050789</v>
      </c>
      <c r="W31" s="11">
        <v>4.6417060000000001</v>
      </c>
      <c r="X31" s="11">
        <v>5.2725046000000004</v>
      </c>
      <c r="Y31" s="11">
        <v>4.8423144000000002</v>
      </c>
      <c r="Z31" s="11">
        <v>6.2665655999999998</v>
      </c>
      <c r="AA31" s="11">
        <v>6.3701933999999998</v>
      </c>
      <c r="AB31" s="11">
        <v>6.4287910000000004</v>
      </c>
      <c r="AC31" s="11">
        <v>6.5392730999999999</v>
      </c>
      <c r="AD31" s="11">
        <v>6.6087971000000003</v>
      </c>
      <c r="AE31" s="11">
        <v>6.6768995999999996</v>
      </c>
      <c r="AF31" s="11">
        <v>6.7947788999999998</v>
      </c>
      <c r="AG31" s="11">
        <v>6.8618259999999998</v>
      </c>
      <c r="AH31" s="11">
        <v>6.9773829999999997</v>
      </c>
      <c r="AI31" s="11">
        <v>7.0425592999999997</v>
      </c>
      <c r="AJ31" s="11">
        <v>7.1070074999999999</v>
      </c>
      <c r="AK31" s="11">
        <v>7.2189031999999997</v>
      </c>
      <c r="AL31" s="11">
        <v>7.2815672999999999</v>
      </c>
      <c r="AM31" s="11">
        <v>7.3909251999999999</v>
      </c>
      <c r="AN31" s="11">
        <v>7.4517607999999997</v>
      </c>
      <c r="AO31" s="11">
        <v>7.5118875000000003</v>
      </c>
    </row>
    <row r="32" spans="3:41" x14ac:dyDescent="0.35">
      <c r="C32" s="13" t="s">
        <v>246</v>
      </c>
      <c r="D32" s="14" t="s">
        <v>239</v>
      </c>
      <c r="E32" s="14" t="s">
        <v>211</v>
      </c>
      <c r="F32" s="14" t="s">
        <v>234</v>
      </c>
      <c r="G32" s="11">
        <v>2.4915815000000001</v>
      </c>
      <c r="H32" s="11">
        <v>2.2847474000000001</v>
      </c>
      <c r="I32" s="11">
        <v>2.5792423000000002</v>
      </c>
      <c r="J32" s="11">
        <v>2.7823597000000002</v>
      </c>
      <c r="K32" s="11">
        <v>3.5987227000000002</v>
      </c>
      <c r="L32" s="11">
        <v>4.1937730999999996</v>
      </c>
      <c r="M32" s="11">
        <v>4.2150229000000001</v>
      </c>
      <c r="N32" s="11">
        <v>5.9257349000000001</v>
      </c>
      <c r="O32" s="11">
        <v>4.7713625999999998</v>
      </c>
      <c r="P32" s="11">
        <v>5.7663248999999999</v>
      </c>
      <c r="Q32" s="11">
        <v>6.9744486999999999</v>
      </c>
      <c r="R32" s="11">
        <v>7.2249568000000002</v>
      </c>
      <c r="S32" s="11">
        <v>7.0578400999999999</v>
      </c>
      <c r="T32" s="11">
        <v>6.4633547</v>
      </c>
      <c r="U32" s="11">
        <v>4.7476891999999999</v>
      </c>
      <c r="V32" s="11">
        <v>4.1451611599999998</v>
      </c>
      <c r="W32" s="11">
        <v>4.8229169000000001</v>
      </c>
      <c r="X32" s="11">
        <v>5.4702745000000004</v>
      </c>
      <c r="Y32" s="11">
        <v>5.1340459000000003</v>
      </c>
      <c r="Z32" s="11">
        <v>6.5582969999999996</v>
      </c>
      <c r="AA32" s="11">
        <v>6.6619248999999998</v>
      </c>
      <c r="AB32" s="11">
        <v>6.7205224000000001</v>
      </c>
      <c r="AC32" s="11">
        <v>6.8310044999999997</v>
      </c>
      <c r="AD32" s="11">
        <v>6.9005285000000001</v>
      </c>
      <c r="AE32" s="11">
        <v>6.9686310000000002</v>
      </c>
      <c r="AF32" s="11">
        <v>7.0865102999999996</v>
      </c>
      <c r="AG32" s="11">
        <v>7.1535580000000003</v>
      </c>
      <c r="AH32" s="11">
        <v>7.2691140000000001</v>
      </c>
      <c r="AI32" s="11">
        <v>7.3342907000000004</v>
      </c>
      <c r="AJ32" s="11">
        <v>7.3987388999999997</v>
      </c>
      <c r="AK32" s="11">
        <v>7.5106346000000004</v>
      </c>
      <c r="AL32" s="11">
        <v>7.5732986999999996</v>
      </c>
      <c r="AM32" s="11">
        <v>7.6826565999999996</v>
      </c>
      <c r="AN32" s="11">
        <v>7.7434922000000004</v>
      </c>
      <c r="AO32" s="11">
        <v>7.8036190000000003</v>
      </c>
    </row>
    <row r="33" spans="6:6" x14ac:dyDescent="0.35">
      <c r="F33" s="14"/>
    </row>
  </sheetData>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70021-22F8-413D-A867-C78F9BBF606F}">
  <sheetPr codeName="Sheet32"/>
  <dimension ref="B5:CG17"/>
  <sheetViews>
    <sheetView zoomScaleNormal="100" workbookViewId="0">
      <selection activeCell="C40" sqref="C40"/>
    </sheetView>
  </sheetViews>
  <sheetFormatPr defaultColWidth="8.6875" defaultRowHeight="14.25" x14ac:dyDescent="0.4"/>
  <cols>
    <col min="1" max="2" width="3" style="7" customWidth="1"/>
    <col min="3" max="3" width="34.6875" style="7" customWidth="1"/>
    <col min="4" max="9" width="11.6875" style="7" customWidth="1"/>
    <col min="10" max="16384" width="8.6875" style="7"/>
  </cols>
  <sheetData>
    <row r="5" spans="2:85" ht="16.899999999999999" x14ac:dyDescent="0.65">
      <c r="B5" s="6"/>
      <c r="C5" s="36" t="s">
        <v>247</v>
      </c>
    </row>
    <row r="6" spans="2:85" x14ac:dyDescent="0.4">
      <c r="C6" s="7" t="s">
        <v>90</v>
      </c>
      <c r="G6" s="8">
        <v>2023</v>
      </c>
      <c r="H6" s="8">
        <f>G6+1</f>
        <v>2024</v>
      </c>
      <c r="I6" s="8">
        <f t="shared" ref="I6:AU6" si="0">H6+1</f>
        <v>2025</v>
      </c>
      <c r="J6" s="8">
        <f t="shared" si="0"/>
        <v>2026</v>
      </c>
      <c r="K6" s="8">
        <f t="shared" si="0"/>
        <v>2027</v>
      </c>
      <c r="L6" s="8">
        <f t="shared" si="0"/>
        <v>2028</v>
      </c>
      <c r="M6" s="8">
        <f t="shared" si="0"/>
        <v>2029</v>
      </c>
      <c r="N6" s="8">
        <f t="shared" si="0"/>
        <v>2030</v>
      </c>
      <c r="O6" s="8">
        <f t="shared" si="0"/>
        <v>2031</v>
      </c>
      <c r="P6" s="8">
        <f t="shared" si="0"/>
        <v>2032</v>
      </c>
      <c r="Q6" s="8">
        <f t="shared" si="0"/>
        <v>2033</v>
      </c>
      <c r="R6" s="8">
        <f t="shared" si="0"/>
        <v>2034</v>
      </c>
      <c r="S6" s="8">
        <f t="shared" si="0"/>
        <v>2035</v>
      </c>
      <c r="T6" s="8">
        <f t="shared" si="0"/>
        <v>2036</v>
      </c>
      <c r="U6" s="8">
        <f t="shared" si="0"/>
        <v>2037</v>
      </c>
      <c r="V6" s="8">
        <f t="shared" si="0"/>
        <v>2038</v>
      </c>
      <c r="W6" s="8">
        <f t="shared" si="0"/>
        <v>2039</v>
      </c>
      <c r="X6" s="8">
        <f t="shared" si="0"/>
        <v>2040</v>
      </c>
      <c r="Y6" s="8">
        <f t="shared" si="0"/>
        <v>2041</v>
      </c>
      <c r="Z6" s="8">
        <f t="shared" si="0"/>
        <v>2042</v>
      </c>
      <c r="AA6" s="8">
        <f t="shared" si="0"/>
        <v>2043</v>
      </c>
      <c r="AB6" s="8">
        <f t="shared" si="0"/>
        <v>2044</v>
      </c>
      <c r="AC6" s="8">
        <f t="shared" si="0"/>
        <v>2045</v>
      </c>
      <c r="AD6" s="8">
        <f t="shared" si="0"/>
        <v>2046</v>
      </c>
      <c r="AE6" s="8">
        <f t="shared" si="0"/>
        <v>2047</v>
      </c>
      <c r="AF6" s="8">
        <f t="shared" si="0"/>
        <v>2048</v>
      </c>
      <c r="AG6" s="8">
        <f t="shared" si="0"/>
        <v>2049</v>
      </c>
      <c r="AH6" s="8">
        <f t="shared" si="0"/>
        <v>2050</v>
      </c>
      <c r="AI6" s="8">
        <f t="shared" si="0"/>
        <v>2051</v>
      </c>
      <c r="AJ6" s="8">
        <f t="shared" si="0"/>
        <v>2052</v>
      </c>
      <c r="AK6" s="8">
        <f t="shared" si="0"/>
        <v>2053</v>
      </c>
      <c r="AL6" s="8">
        <f t="shared" si="0"/>
        <v>2054</v>
      </c>
      <c r="AM6" s="8">
        <f t="shared" si="0"/>
        <v>2055</v>
      </c>
      <c r="AN6" s="8">
        <f t="shared" si="0"/>
        <v>2056</v>
      </c>
      <c r="AO6" s="8">
        <f t="shared" si="0"/>
        <v>2057</v>
      </c>
      <c r="AP6" s="8">
        <f t="shared" si="0"/>
        <v>2058</v>
      </c>
      <c r="AQ6" s="8">
        <f t="shared" si="0"/>
        <v>2059</v>
      </c>
      <c r="AR6" s="8">
        <f t="shared" si="0"/>
        <v>2060</v>
      </c>
      <c r="AS6" s="8">
        <f t="shared" si="0"/>
        <v>2061</v>
      </c>
      <c r="AT6" s="8">
        <f t="shared" si="0"/>
        <v>2062</v>
      </c>
      <c r="AU6" s="8">
        <f t="shared" si="0"/>
        <v>2063</v>
      </c>
    </row>
    <row r="8" spans="2:85" x14ac:dyDescent="0.4">
      <c r="C8" s="7" t="s">
        <v>248</v>
      </c>
      <c r="E8" s="35" t="s">
        <v>241</v>
      </c>
      <c r="G8" s="7">
        <v>0.25034741997510573</v>
      </c>
      <c r="H8" s="7">
        <v>0.23553986405283489</v>
      </c>
      <c r="I8" s="7">
        <v>0.21989183237387733</v>
      </c>
      <c r="J8" s="7">
        <v>0.20335561959771067</v>
      </c>
      <c r="K8" s="7">
        <v>0.18588081263228434</v>
      </c>
      <c r="L8" s="7">
        <v>0.16741413694224766</v>
      </c>
      <c r="M8" s="7">
        <v>0.14789929413364358</v>
      </c>
      <c r="N8" s="7">
        <v>0.12727679031992295</v>
      </c>
      <c r="O8" s="7">
        <v>0.1134065903281648</v>
      </c>
      <c r="P8" s="7">
        <v>0.10104791845813092</v>
      </c>
      <c r="Q8" s="7">
        <v>9.0036053417834119E-2</v>
      </c>
      <c r="R8" s="7">
        <v>8.0224224692149335E-2</v>
      </c>
      <c r="S8" s="7">
        <v>7.1481656327038082E-2</v>
      </c>
      <c r="T8" s="7">
        <v>6.3691823895641944E-2</v>
      </c>
      <c r="U8" s="7">
        <v>5.6750901414395871E-2</v>
      </c>
      <c r="V8" s="7">
        <v>5.0566377509042429E-2</v>
      </c>
      <c r="W8" s="7">
        <v>4.5055822386256827E-2</v>
      </c>
      <c r="X8" s="7">
        <v>4.0145789176590861E-2</v>
      </c>
      <c r="Y8" s="7">
        <v>3.884065062616314E-2</v>
      </c>
      <c r="Z8" s="7">
        <v>3.7535512075735411E-2</v>
      </c>
      <c r="AA8" s="7">
        <v>3.6230373525307683E-2</v>
      </c>
      <c r="AB8" s="7">
        <v>3.4925234974879961E-2</v>
      </c>
      <c r="AC8" s="7">
        <v>3.3620096424452232E-2</v>
      </c>
      <c r="AD8" s="7">
        <v>3.2314957874024504E-2</v>
      </c>
      <c r="AE8" s="7">
        <v>3.1009819323596779E-2</v>
      </c>
      <c r="AF8" s="7">
        <v>2.9704680773169047E-2</v>
      </c>
      <c r="AG8" s="7">
        <v>2.8399542222741325E-2</v>
      </c>
      <c r="AH8" s="7">
        <v>2.7094403672313614E-2</v>
      </c>
      <c r="AI8" s="7">
        <v>2.7094403672313614E-2</v>
      </c>
      <c r="AJ8" s="7">
        <v>2.7094403672313614E-2</v>
      </c>
      <c r="AK8" s="7">
        <v>2.7094403672313614E-2</v>
      </c>
      <c r="AL8" s="7">
        <v>2.7094403672313614E-2</v>
      </c>
      <c r="AM8" s="7">
        <v>2.7094403672313614E-2</v>
      </c>
      <c r="AN8" s="7">
        <v>2.7094403672313614E-2</v>
      </c>
      <c r="AO8" s="7">
        <v>2.7094403672313614E-2</v>
      </c>
      <c r="AP8" s="7">
        <v>2.7094403672313614E-2</v>
      </c>
      <c r="AQ8" s="7">
        <v>2.7094403672313614E-2</v>
      </c>
      <c r="AR8" s="7">
        <v>2.7094403672313614E-2</v>
      </c>
      <c r="AS8" s="7">
        <v>2.7094403672313614E-2</v>
      </c>
      <c r="AT8" s="7">
        <v>2.7094403672313614E-2</v>
      </c>
      <c r="AU8" s="7">
        <v>2.7094403672313614E-2</v>
      </c>
      <c r="AV8" s="7" t="s">
        <v>235</v>
      </c>
      <c r="AW8" s="7" t="s">
        <v>235</v>
      </c>
      <c r="AX8" s="7" t="s">
        <v>235</v>
      </c>
      <c r="AY8" s="7" t="s">
        <v>235</v>
      </c>
      <c r="AZ8" s="7" t="s">
        <v>235</v>
      </c>
      <c r="BA8" s="7" t="s">
        <v>235</v>
      </c>
      <c r="BB8" s="7" t="s">
        <v>235</v>
      </c>
      <c r="BC8" s="7" t="s">
        <v>235</v>
      </c>
      <c r="BD8" s="7" t="s">
        <v>235</v>
      </c>
      <c r="BE8" s="7" t="s">
        <v>235</v>
      </c>
      <c r="BF8" s="7" t="s">
        <v>235</v>
      </c>
      <c r="BG8" s="7" t="s">
        <v>235</v>
      </c>
      <c r="BH8" s="7" t="s">
        <v>235</v>
      </c>
      <c r="BI8" s="7" t="s">
        <v>235</v>
      </c>
      <c r="BJ8" s="7" t="s">
        <v>235</v>
      </c>
      <c r="BK8" s="7" t="s">
        <v>235</v>
      </c>
      <c r="BL8" s="7" t="s">
        <v>235</v>
      </c>
      <c r="BM8" s="7" t="s">
        <v>235</v>
      </c>
      <c r="BN8" s="7" t="s">
        <v>235</v>
      </c>
      <c r="BO8" s="7" t="s">
        <v>235</v>
      </c>
      <c r="BP8" s="7" t="s">
        <v>235</v>
      </c>
      <c r="BQ8" s="7" t="s">
        <v>235</v>
      </c>
      <c r="BR8" s="7" t="s">
        <v>235</v>
      </c>
      <c r="BS8" s="7" t="s">
        <v>235</v>
      </c>
      <c r="BT8" s="7" t="s">
        <v>235</v>
      </c>
      <c r="BU8" s="7" t="s">
        <v>235</v>
      </c>
      <c r="BV8" s="7" t="s">
        <v>235</v>
      </c>
      <c r="BW8" s="7" t="s">
        <v>235</v>
      </c>
      <c r="BX8" s="7" t="s">
        <v>235</v>
      </c>
      <c r="BY8" s="7" t="s">
        <v>235</v>
      </c>
      <c r="BZ8" s="7" t="s">
        <v>235</v>
      </c>
      <c r="CA8" s="7" t="s">
        <v>235</v>
      </c>
      <c r="CB8" s="7" t="s">
        <v>235</v>
      </c>
      <c r="CC8" s="7" t="s">
        <v>235</v>
      </c>
      <c r="CD8" s="7" t="s">
        <v>235</v>
      </c>
      <c r="CE8" s="7" t="s">
        <v>235</v>
      </c>
      <c r="CF8" s="7" t="s">
        <v>235</v>
      </c>
      <c r="CG8" s="7" t="s">
        <v>235</v>
      </c>
    </row>
    <row r="9" spans="2:85" x14ac:dyDescent="0.4">
      <c r="C9" s="7" t="s">
        <v>249</v>
      </c>
      <c r="E9" s="35" t="s">
        <v>241</v>
      </c>
      <c r="G9" s="7">
        <v>0.25034741997510573</v>
      </c>
      <c r="H9" s="7">
        <v>0.23553986405283489</v>
      </c>
      <c r="I9" s="7">
        <v>0.21989183237387733</v>
      </c>
      <c r="J9" s="7">
        <v>0.20335561959771067</v>
      </c>
      <c r="K9" s="7">
        <v>0.18588081263228434</v>
      </c>
      <c r="L9" s="7">
        <v>0.16741413694224766</v>
      </c>
      <c r="M9" s="7">
        <v>0.14789929413364358</v>
      </c>
      <c r="N9" s="7">
        <v>0.12727679031992295</v>
      </c>
      <c r="O9" s="7">
        <v>0.1134065903281648</v>
      </c>
      <c r="P9" s="7">
        <v>0.10104791845813092</v>
      </c>
      <c r="Q9" s="7">
        <v>9.0036053417834119E-2</v>
      </c>
      <c r="R9" s="7">
        <v>8.0224224692149335E-2</v>
      </c>
      <c r="S9" s="7">
        <v>7.1481656327038082E-2</v>
      </c>
      <c r="T9" s="7">
        <v>6.3691823895641944E-2</v>
      </c>
      <c r="U9" s="7">
        <v>5.6750901414395871E-2</v>
      </c>
      <c r="V9" s="7">
        <v>5.0566377509042429E-2</v>
      </c>
      <c r="W9" s="7">
        <v>4.5055822386256827E-2</v>
      </c>
      <c r="X9" s="7">
        <v>4.0145789176590861E-2</v>
      </c>
      <c r="Y9" s="7">
        <v>3.884065062616314E-2</v>
      </c>
      <c r="Z9" s="7">
        <v>3.7535512075735411E-2</v>
      </c>
      <c r="AA9" s="7">
        <v>3.6230373525307683E-2</v>
      </c>
      <c r="AB9" s="7">
        <v>3.4925234974879961E-2</v>
      </c>
      <c r="AC9" s="7">
        <v>3.3620096424452232E-2</v>
      </c>
      <c r="AD9" s="7">
        <v>3.2314957874024504E-2</v>
      </c>
      <c r="AE9" s="7">
        <v>3.1009819323596779E-2</v>
      </c>
      <c r="AF9" s="7">
        <v>2.9704680773169047E-2</v>
      </c>
      <c r="AG9" s="7">
        <v>2.8399542222741325E-2</v>
      </c>
      <c r="AH9" s="7">
        <v>2.7094403672313614E-2</v>
      </c>
      <c r="AI9" s="7">
        <v>2.7094403672313614E-2</v>
      </c>
      <c r="AJ9" s="7">
        <v>2.7094403672313614E-2</v>
      </c>
      <c r="AK9" s="7">
        <v>2.7094403672313614E-2</v>
      </c>
      <c r="AL9" s="7">
        <v>2.7094403672313614E-2</v>
      </c>
      <c r="AM9" s="7">
        <v>2.7094403672313614E-2</v>
      </c>
      <c r="AN9" s="7">
        <v>2.7094403672313614E-2</v>
      </c>
      <c r="AO9" s="7">
        <v>2.7094403672313614E-2</v>
      </c>
      <c r="AP9" s="7">
        <v>2.7094403672313614E-2</v>
      </c>
      <c r="AQ9" s="7">
        <v>2.7094403672313614E-2</v>
      </c>
      <c r="AR9" s="7">
        <v>2.7094403672313614E-2</v>
      </c>
      <c r="AS9" s="7">
        <v>2.7094403672313614E-2</v>
      </c>
      <c r="AT9" s="7">
        <v>2.7094403672313614E-2</v>
      </c>
      <c r="AU9" s="7">
        <v>2.7094403672313614E-2</v>
      </c>
      <c r="AV9" s="7" t="s">
        <v>235</v>
      </c>
      <c r="AW9" s="7" t="s">
        <v>235</v>
      </c>
      <c r="AX9" s="7" t="s">
        <v>235</v>
      </c>
      <c r="AY9" s="7" t="s">
        <v>235</v>
      </c>
      <c r="AZ9" s="7" t="s">
        <v>235</v>
      </c>
      <c r="BA9" s="7" t="s">
        <v>235</v>
      </c>
      <c r="BB9" s="7" t="s">
        <v>235</v>
      </c>
      <c r="BC9" s="7" t="s">
        <v>235</v>
      </c>
      <c r="BD9" s="7" t="s">
        <v>235</v>
      </c>
      <c r="BE9" s="7" t="s">
        <v>235</v>
      </c>
      <c r="BF9" s="7" t="s">
        <v>235</v>
      </c>
      <c r="BG9" s="7" t="s">
        <v>235</v>
      </c>
      <c r="BH9" s="7" t="s">
        <v>235</v>
      </c>
      <c r="BI9" s="7" t="s">
        <v>235</v>
      </c>
      <c r="BJ9" s="7" t="s">
        <v>235</v>
      </c>
      <c r="BK9" s="7" t="s">
        <v>235</v>
      </c>
      <c r="BL9" s="7" t="s">
        <v>235</v>
      </c>
      <c r="BM9" s="7" t="s">
        <v>235</v>
      </c>
      <c r="BN9" s="7" t="s">
        <v>235</v>
      </c>
      <c r="BO9" s="7" t="s">
        <v>235</v>
      </c>
      <c r="BP9" s="7" t="s">
        <v>235</v>
      </c>
      <c r="BQ9" s="7" t="s">
        <v>235</v>
      </c>
      <c r="BR9" s="7" t="s">
        <v>235</v>
      </c>
      <c r="BS9" s="7" t="s">
        <v>235</v>
      </c>
      <c r="BT9" s="7" t="s">
        <v>235</v>
      </c>
      <c r="BU9" s="7" t="s">
        <v>235</v>
      </c>
      <c r="BV9" s="7" t="s">
        <v>235</v>
      </c>
      <c r="BW9" s="7" t="s">
        <v>235</v>
      </c>
      <c r="BX9" s="7" t="s">
        <v>235</v>
      </c>
      <c r="BY9" s="7" t="s">
        <v>235</v>
      </c>
      <c r="BZ9" s="7" t="s">
        <v>235</v>
      </c>
      <c r="CA9" s="7" t="s">
        <v>235</v>
      </c>
      <c r="CB9" s="7" t="s">
        <v>235</v>
      </c>
      <c r="CC9" s="7" t="s">
        <v>235</v>
      </c>
      <c r="CD9" s="7" t="s">
        <v>235</v>
      </c>
      <c r="CE9" s="7" t="s">
        <v>235</v>
      </c>
      <c r="CF9" s="7" t="s">
        <v>235</v>
      </c>
      <c r="CG9" s="7" t="s">
        <v>235</v>
      </c>
    </row>
    <row r="10" spans="2:85" x14ac:dyDescent="0.4">
      <c r="C10" s="7" t="s">
        <v>250</v>
      </c>
      <c r="E10" s="35" t="s">
        <v>241</v>
      </c>
      <c r="G10" s="7">
        <v>0.11191707469177997</v>
      </c>
      <c r="H10" s="7">
        <v>0.1042953319689487</v>
      </c>
      <c r="I10" s="7">
        <v>0.10533096117638058</v>
      </c>
      <c r="J10" s="7">
        <v>9.8699731631366111E-2</v>
      </c>
      <c r="K10" s="7">
        <v>0.10525865894241662</v>
      </c>
      <c r="L10" s="7">
        <v>9.9675471631559445E-2</v>
      </c>
      <c r="M10" s="7">
        <v>9.1810107995225779E-2</v>
      </c>
      <c r="N10" s="7">
        <v>8.2774599769890836E-2</v>
      </c>
      <c r="O10" s="7">
        <v>7.2832792184155462E-2</v>
      </c>
      <c r="P10" s="7">
        <v>6.1277789002047382E-2</v>
      </c>
      <c r="Q10" s="7">
        <v>5.6809407747537198E-2</v>
      </c>
      <c r="R10" s="7">
        <v>4.9379859777665763E-2</v>
      </c>
      <c r="S10" s="7">
        <v>4.0892652860086767E-2</v>
      </c>
      <c r="T10" s="7">
        <v>4.0892652860086767E-2</v>
      </c>
      <c r="U10" s="7">
        <v>4.0892652860086767E-2</v>
      </c>
      <c r="V10" s="7">
        <v>4.0892652860086767E-2</v>
      </c>
      <c r="W10" s="7">
        <v>4.0892652860086767E-2</v>
      </c>
      <c r="X10" s="7">
        <v>4.0892652860086767E-2</v>
      </c>
      <c r="Y10" s="7">
        <v>3.9563233790948664E-2</v>
      </c>
      <c r="Z10" s="7">
        <v>3.8233814721810568E-2</v>
      </c>
      <c r="AA10" s="7">
        <v>3.6904395652672464E-2</v>
      </c>
      <c r="AB10" s="7">
        <v>3.5574976583534361E-2</v>
      </c>
      <c r="AC10" s="7">
        <v>3.4245557514396265E-2</v>
      </c>
      <c r="AD10" s="7">
        <v>3.2916138445258161E-2</v>
      </c>
      <c r="AE10" s="7">
        <v>3.1586719376120058E-2</v>
      </c>
      <c r="AF10" s="7">
        <v>3.0257300306981962E-2</v>
      </c>
      <c r="AG10" s="7">
        <v>2.8927881237843858E-2</v>
      </c>
      <c r="AH10" s="7">
        <v>2.7598462168705772E-2</v>
      </c>
      <c r="AI10" s="7">
        <v>2.7598462168705772E-2</v>
      </c>
      <c r="AJ10" s="7">
        <v>2.7598462168705772E-2</v>
      </c>
      <c r="AK10" s="7">
        <v>2.7598462168705772E-2</v>
      </c>
      <c r="AL10" s="7">
        <v>2.7598462168705772E-2</v>
      </c>
      <c r="AM10" s="7">
        <v>2.7598462168705772E-2</v>
      </c>
      <c r="AN10" s="7">
        <v>2.7598462168705772E-2</v>
      </c>
      <c r="AO10" s="7">
        <v>2.7598462168705772E-2</v>
      </c>
      <c r="AP10" s="7">
        <v>2.7598462168705772E-2</v>
      </c>
      <c r="AQ10" s="7">
        <v>2.7598462168705772E-2</v>
      </c>
      <c r="AR10" s="7">
        <v>2.7598462168705772E-2</v>
      </c>
      <c r="AS10" s="7">
        <v>2.7598462168705772E-2</v>
      </c>
      <c r="AT10" s="7">
        <v>2.7598462168705772E-2</v>
      </c>
      <c r="AU10" s="7">
        <v>2.7598462168705772E-2</v>
      </c>
      <c r="AV10" s="7" t="s">
        <v>235</v>
      </c>
      <c r="AW10" s="7" t="s">
        <v>235</v>
      </c>
      <c r="AX10" s="7" t="s">
        <v>235</v>
      </c>
      <c r="AY10" s="7" t="s">
        <v>235</v>
      </c>
      <c r="AZ10" s="7" t="s">
        <v>235</v>
      </c>
      <c r="BA10" s="7" t="s">
        <v>235</v>
      </c>
      <c r="BB10" s="7" t="s">
        <v>235</v>
      </c>
      <c r="BC10" s="7" t="s">
        <v>235</v>
      </c>
      <c r="BD10" s="7" t="s">
        <v>235</v>
      </c>
      <c r="BE10" s="7" t="s">
        <v>235</v>
      </c>
      <c r="BF10" s="7" t="s">
        <v>235</v>
      </c>
      <c r="BG10" s="7" t="s">
        <v>235</v>
      </c>
      <c r="BH10" s="7" t="s">
        <v>235</v>
      </c>
      <c r="BI10" s="7" t="s">
        <v>235</v>
      </c>
      <c r="BJ10" s="7" t="s">
        <v>235</v>
      </c>
      <c r="BK10" s="7" t="s">
        <v>235</v>
      </c>
      <c r="BL10" s="7" t="s">
        <v>235</v>
      </c>
      <c r="BM10" s="7" t="s">
        <v>235</v>
      </c>
      <c r="BN10" s="7" t="s">
        <v>235</v>
      </c>
      <c r="BO10" s="7" t="s">
        <v>235</v>
      </c>
      <c r="BP10" s="7" t="s">
        <v>235</v>
      </c>
      <c r="BQ10" s="7" t="s">
        <v>235</v>
      </c>
      <c r="BR10" s="7" t="s">
        <v>235</v>
      </c>
      <c r="BS10" s="7" t="s">
        <v>235</v>
      </c>
      <c r="BT10" s="7" t="s">
        <v>235</v>
      </c>
      <c r="BU10" s="7" t="s">
        <v>235</v>
      </c>
      <c r="BV10" s="7" t="s">
        <v>235</v>
      </c>
      <c r="BW10" s="7" t="s">
        <v>235</v>
      </c>
      <c r="BX10" s="7" t="s">
        <v>235</v>
      </c>
      <c r="BY10" s="7" t="s">
        <v>235</v>
      </c>
      <c r="BZ10" s="7" t="s">
        <v>235</v>
      </c>
      <c r="CA10" s="7" t="s">
        <v>235</v>
      </c>
      <c r="CB10" s="7" t="s">
        <v>235</v>
      </c>
      <c r="CC10" s="7" t="s">
        <v>235</v>
      </c>
      <c r="CD10" s="7" t="s">
        <v>235</v>
      </c>
      <c r="CE10" s="7" t="s">
        <v>235</v>
      </c>
      <c r="CF10" s="7" t="s">
        <v>235</v>
      </c>
      <c r="CG10" s="7" t="s">
        <v>235</v>
      </c>
    </row>
    <row r="11" spans="2:85" x14ac:dyDescent="0.4">
      <c r="C11" s="7" t="s">
        <v>251</v>
      </c>
      <c r="E11" s="35" t="s">
        <v>241</v>
      </c>
      <c r="G11" s="7">
        <v>0.1098730204961185</v>
      </c>
      <c r="H11" s="7">
        <v>0.10239048133301</v>
      </c>
      <c r="I11" s="7">
        <v>0.10340719580171742</v>
      </c>
      <c r="J11" s="7">
        <v>9.6897079077165868E-2</v>
      </c>
      <c r="K11" s="7">
        <v>0.1033362140962349</v>
      </c>
      <c r="L11" s="7">
        <v>9.7854998155513614E-2</v>
      </c>
      <c r="M11" s="7">
        <v>9.0133287572885357E-2</v>
      </c>
      <c r="N11" s="7">
        <v>8.1262803929802882E-2</v>
      </c>
      <c r="O11" s="7">
        <v>7.1502573583859086E-2</v>
      </c>
      <c r="P11" s="7">
        <v>6.0158611056631575E-2</v>
      </c>
      <c r="Q11" s="7">
        <v>5.5771840347038248E-2</v>
      </c>
      <c r="R11" s="7">
        <v>4.8477985690644737E-2</v>
      </c>
      <c r="S11" s="7">
        <v>4.0145789176590861E-2</v>
      </c>
      <c r="T11" s="7">
        <v>4.0145789176590861E-2</v>
      </c>
      <c r="U11" s="7">
        <v>4.0145789176590861E-2</v>
      </c>
      <c r="V11" s="7">
        <v>4.0145789176590861E-2</v>
      </c>
      <c r="W11" s="7">
        <v>4.0145789176590861E-2</v>
      </c>
      <c r="X11" s="7">
        <v>4.0145789176590861E-2</v>
      </c>
      <c r="Y11" s="7">
        <v>3.884065062616314E-2</v>
      </c>
      <c r="Z11" s="7">
        <v>3.7535512075735411E-2</v>
      </c>
      <c r="AA11" s="7">
        <v>3.6230373525307683E-2</v>
      </c>
      <c r="AB11" s="7">
        <v>3.4925234974879961E-2</v>
      </c>
      <c r="AC11" s="7">
        <v>3.3620096424452232E-2</v>
      </c>
      <c r="AD11" s="7">
        <v>3.2314957874024504E-2</v>
      </c>
      <c r="AE11" s="7">
        <v>3.1009819323596779E-2</v>
      </c>
      <c r="AF11" s="7">
        <v>2.970468077316905E-2</v>
      </c>
      <c r="AG11" s="7">
        <v>2.8399542222741325E-2</v>
      </c>
      <c r="AH11" s="7">
        <v>2.7094403672313614E-2</v>
      </c>
      <c r="AI11" s="7">
        <v>2.7094403672313614E-2</v>
      </c>
      <c r="AJ11" s="7">
        <v>2.7094403672313614E-2</v>
      </c>
      <c r="AK11" s="7">
        <v>2.7094403672313614E-2</v>
      </c>
      <c r="AL11" s="7">
        <v>2.7094403672313614E-2</v>
      </c>
      <c r="AM11" s="7">
        <v>2.7094403672313614E-2</v>
      </c>
      <c r="AN11" s="7">
        <v>2.7094403672313614E-2</v>
      </c>
      <c r="AO11" s="7">
        <v>2.7094403672313614E-2</v>
      </c>
      <c r="AP11" s="7">
        <v>2.7094403672313614E-2</v>
      </c>
      <c r="AQ11" s="7">
        <v>2.7094403672313614E-2</v>
      </c>
      <c r="AR11" s="7">
        <v>2.7094403672313614E-2</v>
      </c>
      <c r="AS11" s="7">
        <v>2.7094403672313614E-2</v>
      </c>
      <c r="AT11" s="7">
        <v>2.7094403672313614E-2</v>
      </c>
      <c r="AU11" s="7">
        <v>2.7094403672313614E-2</v>
      </c>
      <c r="AV11" s="7" t="s">
        <v>235</v>
      </c>
      <c r="AW11" s="7" t="s">
        <v>235</v>
      </c>
      <c r="AX11" s="7" t="s">
        <v>235</v>
      </c>
      <c r="AY11" s="7" t="s">
        <v>235</v>
      </c>
      <c r="AZ11" s="7" t="s">
        <v>235</v>
      </c>
      <c r="BA11" s="7" t="s">
        <v>235</v>
      </c>
      <c r="BB11" s="7" t="s">
        <v>235</v>
      </c>
      <c r="BC11" s="7" t="s">
        <v>235</v>
      </c>
      <c r="BD11" s="7" t="s">
        <v>235</v>
      </c>
      <c r="BE11" s="7" t="s">
        <v>235</v>
      </c>
      <c r="BF11" s="7" t="s">
        <v>235</v>
      </c>
      <c r="BG11" s="7" t="s">
        <v>235</v>
      </c>
      <c r="BH11" s="7" t="s">
        <v>235</v>
      </c>
      <c r="BI11" s="7" t="s">
        <v>235</v>
      </c>
      <c r="BJ11" s="7" t="s">
        <v>235</v>
      </c>
      <c r="BK11" s="7" t="s">
        <v>235</v>
      </c>
      <c r="BL11" s="7" t="s">
        <v>235</v>
      </c>
      <c r="BM11" s="7" t="s">
        <v>235</v>
      </c>
      <c r="BN11" s="7" t="s">
        <v>235</v>
      </c>
      <c r="BO11" s="7" t="s">
        <v>235</v>
      </c>
      <c r="BP11" s="7" t="s">
        <v>235</v>
      </c>
      <c r="BQ11" s="7" t="s">
        <v>235</v>
      </c>
      <c r="BR11" s="7" t="s">
        <v>235</v>
      </c>
      <c r="BS11" s="7" t="s">
        <v>235</v>
      </c>
      <c r="BT11" s="7" t="s">
        <v>235</v>
      </c>
      <c r="BU11" s="7" t="s">
        <v>235</v>
      </c>
      <c r="BV11" s="7" t="s">
        <v>235</v>
      </c>
      <c r="BW11" s="7" t="s">
        <v>235</v>
      </c>
      <c r="BX11" s="7" t="s">
        <v>235</v>
      </c>
      <c r="BY11" s="7" t="s">
        <v>235</v>
      </c>
      <c r="BZ11" s="7" t="s">
        <v>235</v>
      </c>
      <c r="CA11" s="7" t="s">
        <v>235</v>
      </c>
      <c r="CB11" s="7" t="s">
        <v>235</v>
      </c>
      <c r="CC11" s="7" t="s">
        <v>235</v>
      </c>
      <c r="CD11" s="7" t="s">
        <v>235</v>
      </c>
      <c r="CE11" s="7" t="s">
        <v>235</v>
      </c>
      <c r="CF11" s="7" t="s">
        <v>235</v>
      </c>
      <c r="CG11" s="7" t="s">
        <v>235</v>
      </c>
    </row>
    <row r="12" spans="2:85" x14ac:dyDescent="0.4">
      <c r="C12" s="7" t="s">
        <v>252</v>
      </c>
      <c r="E12" s="35" t="s">
        <v>241</v>
      </c>
      <c r="G12" s="7">
        <v>0.107828966300457</v>
      </c>
      <c r="H12" s="7">
        <v>0.1004856306970713</v>
      </c>
      <c r="I12" s="7">
        <v>0.10148343042705425</v>
      </c>
      <c r="J12" s="7">
        <v>9.5094426522965639E-2</v>
      </c>
      <c r="K12" s="7">
        <v>0.10141376925005317</v>
      </c>
      <c r="L12" s="7">
        <v>9.603452467946777E-2</v>
      </c>
      <c r="M12" s="7">
        <v>8.8456467150544935E-2</v>
      </c>
      <c r="N12" s="7">
        <v>7.9751008089714942E-2</v>
      </c>
      <c r="O12" s="7">
        <v>7.0172354983562724E-2</v>
      </c>
      <c r="P12" s="7">
        <v>5.9039433111215761E-2</v>
      </c>
      <c r="Q12" s="7">
        <v>5.4734272946539292E-2</v>
      </c>
      <c r="R12" s="7">
        <v>4.7576111603623711E-2</v>
      </c>
      <c r="S12" s="7">
        <v>3.9398925493094962E-2</v>
      </c>
      <c r="T12" s="7">
        <v>3.9398925493094962E-2</v>
      </c>
      <c r="U12" s="7">
        <v>3.9398925493094962E-2</v>
      </c>
      <c r="V12" s="7">
        <v>3.9398925493094962E-2</v>
      </c>
      <c r="W12" s="7">
        <v>3.9398925493094962E-2</v>
      </c>
      <c r="X12" s="7">
        <v>3.9398925493094962E-2</v>
      </c>
      <c r="Y12" s="7">
        <v>3.8118067461377608E-2</v>
      </c>
      <c r="Z12" s="7">
        <v>3.6837209429660255E-2</v>
      </c>
      <c r="AA12" s="7">
        <v>3.5556351397942908E-2</v>
      </c>
      <c r="AB12" s="7">
        <v>3.4275493366225554E-2</v>
      </c>
      <c r="AC12" s="7">
        <v>3.29946353345082E-2</v>
      </c>
      <c r="AD12" s="7">
        <v>3.1713777302790847E-2</v>
      </c>
      <c r="AE12" s="7">
        <v>3.0432919271073496E-2</v>
      </c>
      <c r="AF12" s="7">
        <v>2.9152061239356142E-2</v>
      </c>
      <c r="AG12" s="7">
        <v>2.7871203207638792E-2</v>
      </c>
      <c r="AH12" s="7">
        <v>2.6590345175921452E-2</v>
      </c>
      <c r="AI12" s="7">
        <v>2.6590345175921452E-2</v>
      </c>
      <c r="AJ12" s="7">
        <v>2.6590345175921452E-2</v>
      </c>
      <c r="AK12" s="7">
        <v>2.6590345175921452E-2</v>
      </c>
      <c r="AL12" s="7">
        <v>2.6590345175921452E-2</v>
      </c>
      <c r="AM12" s="7">
        <v>2.6590345175921452E-2</v>
      </c>
      <c r="AN12" s="7">
        <v>2.6590345175921452E-2</v>
      </c>
      <c r="AO12" s="7">
        <v>2.6590345175921452E-2</v>
      </c>
      <c r="AP12" s="7">
        <v>2.6590345175921452E-2</v>
      </c>
      <c r="AQ12" s="7">
        <v>2.6590345175921452E-2</v>
      </c>
      <c r="AR12" s="7">
        <v>2.6590345175921452E-2</v>
      </c>
      <c r="AS12" s="7">
        <v>2.6590345175921452E-2</v>
      </c>
      <c r="AT12" s="7">
        <v>2.6590345175921452E-2</v>
      </c>
      <c r="AU12" s="7">
        <v>2.6590345175921452E-2</v>
      </c>
      <c r="AV12" s="7" t="s">
        <v>235</v>
      </c>
      <c r="AW12" s="7" t="s">
        <v>235</v>
      </c>
      <c r="AX12" s="7" t="s">
        <v>235</v>
      </c>
      <c r="AY12" s="7" t="s">
        <v>235</v>
      </c>
      <c r="AZ12" s="7" t="s">
        <v>235</v>
      </c>
      <c r="BA12" s="7" t="s">
        <v>235</v>
      </c>
      <c r="BB12" s="7" t="s">
        <v>235</v>
      </c>
      <c r="BC12" s="7" t="s">
        <v>235</v>
      </c>
      <c r="BD12" s="7" t="s">
        <v>235</v>
      </c>
      <c r="BE12" s="7" t="s">
        <v>235</v>
      </c>
      <c r="BF12" s="7" t="s">
        <v>235</v>
      </c>
      <c r="BG12" s="7" t="s">
        <v>235</v>
      </c>
      <c r="BH12" s="7" t="s">
        <v>235</v>
      </c>
      <c r="BI12" s="7" t="s">
        <v>235</v>
      </c>
      <c r="BJ12" s="7" t="s">
        <v>235</v>
      </c>
      <c r="BK12" s="7" t="s">
        <v>235</v>
      </c>
      <c r="BL12" s="7" t="s">
        <v>235</v>
      </c>
      <c r="BM12" s="7" t="s">
        <v>235</v>
      </c>
      <c r="BN12" s="7" t="s">
        <v>235</v>
      </c>
      <c r="BO12" s="7" t="s">
        <v>235</v>
      </c>
      <c r="BP12" s="7" t="s">
        <v>235</v>
      </c>
      <c r="BQ12" s="7" t="s">
        <v>235</v>
      </c>
      <c r="BR12" s="7" t="s">
        <v>235</v>
      </c>
      <c r="BS12" s="7" t="s">
        <v>235</v>
      </c>
      <c r="BT12" s="7" t="s">
        <v>235</v>
      </c>
      <c r="BU12" s="7" t="s">
        <v>235</v>
      </c>
      <c r="BV12" s="7" t="s">
        <v>235</v>
      </c>
      <c r="BW12" s="7" t="s">
        <v>235</v>
      </c>
      <c r="BX12" s="7" t="s">
        <v>235</v>
      </c>
      <c r="BY12" s="7" t="s">
        <v>235</v>
      </c>
      <c r="BZ12" s="7" t="s">
        <v>235</v>
      </c>
      <c r="CA12" s="7" t="s">
        <v>235</v>
      </c>
      <c r="CB12" s="7" t="s">
        <v>235</v>
      </c>
      <c r="CC12" s="7" t="s">
        <v>235</v>
      </c>
      <c r="CD12" s="7" t="s">
        <v>235</v>
      </c>
      <c r="CE12" s="7" t="s">
        <v>235</v>
      </c>
      <c r="CF12" s="7" t="s">
        <v>235</v>
      </c>
      <c r="CG12" s="7" t="s">
        <v>235</v>
      </c>
    </row>
    <row r="13" spans="2:85" x14ac:dyDescent="0.4">
      <c r="C13" s="7" t="s">
        <v>253</v>
      </c>
      <c r="E13" s="35" t="s">
        <v>241</v>
      </c>
      <c r="G13" s="7">
        <v>9.4363636363636372E-2</v>
      </c>
      <c r="H13" s="7">
        <v>9.4363636363636372E-2</v>
      </c>
      <c r="I13" s="7">
        <v>9.4363636363636372E-2</v>
      </c>
      <c r="J13" s="7">
        <v>9.4363636363636372E-2</v>
      </c>
      <c r="K13" s="7">
        <v>9.4363636363636372E-2</v>
      </c>
      <c r="L13" s="7">
        <v>9.4363636363636372E-2</v>
      </c>
      <c r="M13" s="7">
        <v>9.4363636363636372E-2</v>
      </c>
      <c r="N13" s="7">
        <v>9.4363636363636372E-2</v>
      </c>
      <c r="O13" s="7">
        <v>9.4363636363636372E-2</v>
      </c>
      <c r="P13" s="7">
        <v>9.4363636363636372E-2</v>
      </c>
      <c r="Q13" s="7">
        <v>9.4363636363636372E-2</v>
      </c>
      <c r="R13" s="7">
        <v>9.4363636363636372E-2</v>
      </c>
      <c r="S13" s="7">
        <v>9.4363636363636372E-2</v>
      </c>
      <c r="T13" s="7">
        <v>9.4363636363636372E-2</v>
      </c>
      <c r="U13" s="7">
        <v>9.4363636363636372E-2</v>
      </c>
      <c r="V13" s="7">
        <v>9.4363636363636372E-2</v>
      </c>
      <c r="W13" s="7">
        <v>9.4363636363636372E-2</v>
      </c>
      <c r="X13" s="7">
        <v>9.4363636363636372E-2</v>
      </c>
      <c r="Y13" s="7">
        <v>9.4363636363636372E-2</v>
      </c>
      <c r="Z13" s="7">
        <v>9.4363636363636372E-2</v>
      </c>
      <c r="AA13" s="7">
        <v>9.4363636363636372E-2</v>
      </c>
      <c r="AB13" s="7">
        <v>9.4363636363636372E-2</v>
      </c>
      <c r="AC13" s="7">
        <v>9.4363636363636372E-2</v>
      </c>
      <c r="AD13" s="7">
        <v>9.4363636363636372E-2</v>
      </c>
      <c r="AE13" s="7">
        <v>9.4363636363636372E-2</v>
      </c>
      <c r="AF13" s="7">
        <v>9.4363636363636372E-2</v>
      </c>
      <c r="AG13" s="7">
        <v>9.4363636363636372E-2</v>
      </c>
      <c r="AH13" s="7">
        <v>9.4363636363636372E-2</v>
      </c>
      <c r="AI13" s="7">
        <v>9.4363636363636372E-2</v>
      </c>
      <c r="AJ13" s="7">
        <v>9.4363636363636372E-2</v>
      </c>
      <c r="AK13" s="7">
        <v>9.4363636363636372E-2</v>
      </c>
      <c r="AL13" s="7">
        <v>9.4363636363636372E-2</v>
      </c>
      <c r="AM13" s="7">
        <v>9.4363636363636372E-2</v>
      </c>
      <c r="AN13" s="7">
        <v>9.4363636363636372E-2</v>
      </c>
      <c r="AO13" s="7">
        <v>9.4363636363636372E-2</v>
      </c>
      <c r="AP13" s="7">
        <v>9.4363636363636372E-2</v>
      </c>
      <c r="AQ13" s="7">
        <v>9.4363636363636372E-2</v>
      </c>
      <c r="AR13" s="7">
        <v>9.4363636363636372E-2</v>
      </c>
      <c r="AS13" s="7">
        <v>9.4363636363636372E-2</v>
      </c>
      <c r="AT13" s="7">
        <v>9.4363636363636372E-2</v>
      </c>
      <c r="AU13" s="7">
        <v>9.4363636363636372E-2</v>
      </c>
      <c r="AV13" s="7" t="s">
        <v>235</v>
      </c>
      <c r="AW13" s="7" t="s">
        <v>235</v>
      </c>
      <c r="AX13" s="7" t="s">
        <v>235</v>
      </c>
      <c r="AY13" s="7" t="s">
        <v>235</v>
      </c>
      <c r="AZ13" s="7" t="s">
        <v>235</v>
      </c>
      <c r="BA13" s="7" t="s">
        <v>235</v>
      </c>
      <c r="BB13" s="7" t="s">
        <v>235</v>
      </c>
      <c r="BC13" s="7" t="s">
        <v>235</v>
      </c>
      <c r="BD13" s="7" t="s">
        <v>235</v>
      </c>
      <c r="BE13" s="7" t="s">
        <v>235</v>
      </c>
      <c r="BF13" s="7" t="s">
        <v>235</v>
      </c>
      <c r="BG13" s="7" t="s">
        <v>235</v>
      </c>
      <c r="BH13" s="7" t="s">
        <v>235</v>
      </c>
      <c r="BI13" s="7" t="s">
        <v>235</v>
      </c>
      <c r="BJ13" s="7" t="s">
        <v>235</v>
      </c>
      <c r="BK13" s="7" t="s">
        <v>235</v>
      </c>
      <c r="BL13" s="7" t="s">
        <v>235</v>
      </c>
      <c r="BM13" s="7" t="s">
        <v>235</v>
      </c>
      <c r="BN13" s="7" t="s">
        <v>235</v>
      </c>
      <c r="BO13" s="7" t="s">
        <v>235</v>
      </c>
      <c r="BP13" s="7" t="s">
        <v>235</v>
      </c>
      <c r="BQ13" s="7" t="s">
        <v>235</v>
      </c>
      <c r="BR13" s="7" t="s">
        <v>235</v>
      </c>
      <c r="BS13" s="7" t="s">
        <v>235</v>
      </c>
      <c r="BT13" s="7" t="s">
        <v>235</v>
      </c>
      <c r="BU13" s="7" t="s">
        <v>235</v>
      </c>
      <c r="BV13" s="7" t="s">
        <v>235</v>
      </c>
      <c r="BW13" s="7" t="s">
        <v>235</v>
      </c>
      <c r="BX13" s="7" t="s">
        <v>235</v>
      </c>
      <c r="BY13" s="7" t="s">
        <v>235</v>
      </c>
      <c r="BZ13" s="7" t="s">
        <v>235</v>
      </c>
      <c r="CA13" s="7" t="s">
        <v>235</v>
      </c>
      <c r="CB13" s="7" t="s">
        <v>235</v>
      </c>
      <c r="CC13" s="7" t="s">
        <v>235</v>
      </c>
      <c r="CD13" s="7" t="s">
        <v>235</v>
      </c>
      <c r="CE13" s="7" t="s">
        <v>235</v>
      </c>
      <c r="CF13" s="7" t="s">
        <v>235</v>
      </c>
      <c r="CG13" s="7" t="s">
        <v>235</v>
      </c>
    </row>
    <row r="14" spans="2:85" x14ac:dyDescent="0.4">
      <c r="C14" s="7" t="s">
        <v>200</v>
      </c>
      <c r="E14" s="35" t="s">
        <v>241</v>
      </c>
      <c r="G14" s="7">
        <f>'Lookups references'!$F$7</f>
        <v>0.18315999999999999</v>
      </c>
      <c r="H14" s="7">
        <f>'Lookups references'!$F$7</f>
        <v>0.18315999999999999</v>
      </c>
      <c r="I14" s="7">
        <f>'Lookups references'!$F$7</f>
        <v>0.18315999999999999</v>
      </c>
      <c r="J14" s="7">
        <f>'Lookups references'!$F$7</f>
        <v>0.18315999999999999</v>
      </c>
      <c r="K14" s="7">
        <f>'Lookups references'!$F$7</f>
        <v>0.18315999999999999</v>
      </c>
      <c r="L14" s="7">
        <f>'Lookups references'!$F$7</f>
        <v>0.18315999999999999</v>
      </c>
      <c r="M14" s="7">
        <f>'Lookups references'!$F$7</f>
        <v>0.18315999999999999</v>
      </c>
      <c r="N14" s="7">
        <f>'Lookups references'!$F$7</f>
        <v>0.18315999999999999</v>
      </c>
      <c r="O14" s="7">
        <f>'Lookups references'!$F$7</f>
        <v>0.18315999999999999</v>
      </c>
      <c r="P14" s="7">
        <f>'Lookups references'!$F$7</f>
        <v>0.18315999999999999</v>
      </c>
      <c r="Q14" s="7">
        <f>'Lookups references'!$F$7</f>
        <v>0.18315999999999999</v>
      </c>
      <c r="R14" s="7">
        <f>'Lookups references'!$F$7</f>
        <v>0.18315999999999999</v>
      </c>
      <c r="S14" s="7">
        <f>'Lookups references'!$F$7</f>
        <v>0.18315999999999999</v>
      </c>
      <c r="T14" s="7">
        <f>'Lookups references'!$F$7</f>
        <v>0.18315999999999999</v>
      </c>
      <c r="U14" s="7">
        <f>'Lookups references'!$F$7</f>
        <v>0.18315999999999999</v>
      </c>
      <c r="V14" s="7">
        <f>'Lookups references'!$F$7</f>
        <v>0.18315999999999999</v>
      </c>
      <c r="W14" s="7">
        <f>'Lookups references'!$F$7</f>
        <v>0.18315999999999999</v>
      </c>
      <c r="X14" s="7">
        <f>'Lookups references'!$F$7</f>
        <v>0.18315999999999999</v>
      </c>
      <c r="Y14" s="7">
        <f>'Lookups references'!$F$7</f>
        <v>0.18315999999999999</v>
      </c>
      <c r="Z14" s="7">
        <f>'Lookups references'!$F$7</f>
        <v>0.18315999999999999</v>
      </c>
      <c r="AA14" s="7">
        <f>'Lookups references'!$F$7</f>
        <v>0.18315999999999999</v>
      </c>
      <c r="AB14" s="7">
        <f>'Lookups references'!$F$7</f>
        <v>0.18315999999999999</v>
      </c>
      <c r="AC14" s="7">
        <f>'Lookups references'!$F$7</f>
        <v>0.18315999999999999</v>
      </c>
      <c r="AD14" s="7">
        <f>'Lookups references'!$F$7</f>
        <v>0.18315999999999999</v>
      </c>
      <c r="AE14" s="7">
        <f>'Lookups references'!$F$7</f>
        <v>0.18315999999999999</v>
      </c>
      <c r="AF14" s="7">
        <f>'Lookups references'!$F$7</f>
        <v>0.18315999999999999</v>
      </c>
      <c r="AG14" s="7">
        <f>'Lookups references'!$F$7</f>
        <v>0.18315999999999999</v>
      </c>
      <c r="AH14" s="7">
        <f>'Lookups references'!$F$7</f>
        <v>0.18315999999999999</v>
      </c>
      <c r="AI14" s="7">
        <f>'Lookups references'!$F$7</f>
        <v>0.18315999999999999</v>
      </c>
      <c r="AJ14" s="7">
        <f>'Lookups references'!$F$7</f>
        <v>0.18315999999999999</v>
      </c>
      <c r="AK14" s="7">
        <f>'Lookups references'!$F$7</f>
        <v>0.18315999999999999</v>
      </c>
      <c r="AL14" s="7">
        <f>'Lookups references'!$F$7</f>
        <v>0.18315999999999999</v>
      </c>
      <c r="AM14" s="7">
        <f>'Lookups references'!$F$7</f>
        <v>0.18315999999999999</v>
      </c>
      <c r="AN14" s="7">
        <f>'Lookups references'!$F$7</f>
        <v>0.18315999999999999</v>
      </c>
      <c r="AO14" s="7">
        <f>'Lookups references'!$F$7</f>
        <v>0.18315999999999999</v>
      </c>
      <c r="AP14" s="7">
        <f>'Lookups references'!$F$7</f>
        <v>0.18315999999999999</v>
      </c>
      <c r="AQ14" s="7">
        <f>'Lookups references'!$F$7</f>
        <v>0.18315999999999999</v>
      </c>
      <c r="AR14" s="7">
        <f>'Lookups references'!$F$7</f>
        <v>0.18315999999999999</v>
      </c>
      <c r="AS14" s="7">
        <f>'Lookups references'!$F$7</f>
        <v>0.18315999999999999</v>
      </c>
      <c r="AT14" s="7">
        <f>'Lookups references'!$F$7</f>
        <v>0.18315999999999999</v>
      </c>
      <c r="AU14" s="7">
        <f>'Lookups references'!$F$7</f>
        <v>0.18315999999999999</v>
      </c>
    </row>
    <row r="15" spans="2:85" x14ac:dyDescent="0.4">
      <c r="C15" s="7" t="s">
        <v>205</v>
      </c>
      <c r="E15" s="35" t="s">
        <v>241</v>
      </c>
      <c r="G15" s="7">
        <f>'Lookups references'!$F$8</f>
        <v>0.24676999999999999</v>
      </c>
      <c r="H15" s="7">
        <f>'Lookups references'!$F$8</f>
        <v>0.24676999999999999</v>
      </c>
      <c r="I15" s="7">
        <f>'Lookups references'!$F$8</f>
        <v>0.24676999999999999</v>
      </c>
      <c r="J15" s="7">
        <f>'Lookups references'!$F$8</f>
        <v>0.24676999999999999</v>
      </c>
      <c r="K15" s="7">
        <f>'Lookups references'!$F$8</f>
        <v>0.24676999999999999</v>
      </c>
      <c r="L15" s="7">
        <f>'Lookups references'!$F$8</f>
        <v>0.24676999999999999</v>
      </c>
      <c r="M15" s="7">
        <f>'Lookups references'!$F$8</f>
        <v>0.24676999999999999</v>
      </c>
      <c r="N15" s="7">
        <f>'Lookups references'!$F$8</f>
        <v>0.24676999999999999</v>
      </c>
      <c r="O15" s="7">
        <f>'Lookups references'!$F$8</f>
        <v>0.24676999999999999</v>
      </c>
      <c r="P15" s="7">
        <f>'Lookups references'!$F$8</f>
        <v>0.24676999999999999</v>
      </c>
      <c r="Q15" s="7">
        <f>'Lookups references'!$F$8</f>
        <v>0.24676999999999999</v>
      </c>
      <c r="R15" s="7">
        <f>'Lookups references'!$F$8</f>
        <v>0.24676999999999999</v>
      </c>
      <c r="S15" s="7">
        <f>'Lookups references'!$F$8</f>
        <v>0.24676999999999999</v>
      </c>
      <c r="T15" s="7">
        <f>'Lookups references'!$F$8</f>
        <v>0.24676999999999999</v>
      </c>
      <c r="U15" s="7">
        <f>'Lookups references'!$F$8</f>
        <v>0.24676999999999999</v>
      </c>
      <c r="V15" s="7">
        <f>'Lookups references'!$F$8</f>
        <v>0.24676999999999999</v>
      </c>
      <c r="W15" s="7">
        <f>'Lookups references'!$F$8</f>
        <v>0.24676999999999999</v>
      </c>
      <c r="X15" s="7">
        <f>'Lookups references'!$F$8</f>
        <v>0.24676999999999999</v>
      </c>
      <c r="Y15" s="7">
        <f>'Lookups references'!$F$8</f>
        <v>0.24676999999999999</v>
      </c>
      <c r="Z15" s="7">
        <f>'Lookups references'!$F$8</f>
        <v>0.24676999999999999</v>
      </c>
      <c r="AA15" s="7">
        <f>'Lookups references'!$F$8</f>
        <v>0.24676999999999999</v>
      </c>
      <c r="AB15" s="7">
        <f>'Lookups references'!$F$8</f>
        <v>0.24676999999999999</v>
      </c>
      <c r="AC15" s="7">
        <f>'Lookups references'!$F$8</f>
        <v>0.24676999999999999</v>
      </c>
      <c r="AD15" s="7">
        <f>'Lookups references'!$F$8</f>
        <v>0.24676999999999999</v>
      </c>
      <c r="AE15" s="7">
        <f>'Lookups references'!$F$8</f>
        <v>0.24676999999999999</v>
      </c>
      <c r="AF15" s="7">
        <f>'Lookups references'!$F$8</f>
        <v>0.24676999999999999</v>
      </c>
      <c r="AG15" s="7">
        <f>'Lookups references'!$F$8</f>
        <v>0.24676999999999999</v>
      </c>
      <c r="AH15" s="7">
        <f>'Lookups references'!$F$8</f>
        <v>0.24676999999999999</v>
      </c>
      <c r="AI15" s="7">
        <f>'Lookups references'!$F$8</f>
        <v>0.24676999999999999</v>
      </c>
      <c r="AJ15" s="7">
        <f>'Lookups references'!$F$8</f>
        <v>0.24676999999999999</v>
      </c>
      <c r="AK15" s="7">
        <f>'Lookups references'!$F$8</f>
        <v>0.24676999999999999</v>
      </c>
      <c r="AL15" s="7">
        <f>'Lookups references'!$F$8</f>
        <v>0.24676999999999999</v>
      </c>
      <c r="AM15" s="7">
        <f>'Lookups references'!$F$8</f>
        <v>0.24676999999999999</v>
      </c>
      <c r="AN15" s="7">
        <f>'Lookups references'!$F$8</f>
        <v>0.24676999999999999</v>
      </c>
      <c r="AO15" s="7">
        <f>'Lookups references'!$F$8</f>
        <v>0.24676999999999999</v>
      </c>
      <c r="AP15" s="7">
        <f>'Lookups references'!$F$8</f>
        <v>0.24676999999999999</v>
      </c>
      <c r="AQ15" s="7">
        <f>'Lookups references'!$F$8</f>
        <v>0.24676999999999999</v>
      </c>
      <c r="AR15" s="7">
        <f>'Lookups references'!$F$8</f>
        <v>0.24676999999999999</v>
      </c>
      <c r="AS15" s="7">
        <f>'Lookups references'!$F$8</f>
        <v>0.24676999999999999</v>
      </c>
      <c r="AT15" s="7">
        <f>'Lookups references'!$F$8</f>
        <v>0.24676999999999999</v>
      </c>
      <c r="AU15" s="7">
        <f>'Lookups references'!$F$8</f>
        <v>0.24676999999999999</v>
      </c>
    </row>
    <row r="16" spans="2:85" x14ac:dyDescent="0.4">
      <c r="C16" s="7" t="s">
        <v>209</v>
      </c>
      <c r="E16" s="35" t="s">
        <v>241</v>
      </c>
      <c r="G16" s="7">
        <f>'Lookups references'!$F$9</f>
        <v>1.5129999999999999E-2</v>
      </c>
      <c r="H16" s="7">
        <f>'Lookups references'!$F$9</f>
        <v>1.5129999999999999E-2</v>
      </c>
      <c r="I16" s="7">
        <f>'Lookups references'!$F$9</f>
        <v>1.5129999999999999E-2</v>
      </c>
      <c r="J16" s="7">
        <f>'Lookups references'!$F$9</f>
        <v>1.5129999999999999E-2</v>
      </c>
      <c r="K16" s="7">
        <f>'Lookups references'!$F$9</f>
        <v>1.5129999999999999E-2</v>
      </c>
      <c r="L16" s="7">
        <f>'Lookups references'!$F$9</f>
        <v>1.5129999999999999E-2</v>
      </c>
      <c r="M16" s="7">
        <f>'Lookups references'!$F$9</f>
        <v>1.5129999999999999E-2</v>
      </c>
      <c r="N16" s="7">
        <f>'Lookups references'!$F$9</f>
        <v>1.5129999999999999E-2</v>
      </c>
      <c r="O16" s="7">
        <f>'Lookups references'!$F$9</f>
        <v>1.5129999999999999E-2</v>
      </c>
      <c r="P16" s="7">
        <f>'Lookups references'!$F$9</f>
        <v>1.5129999999999999E-2</v>
      </c>
      <c r="Q16" s="7">
        <f>'Lookups references'!$F$9</f>
        <v>1.5129999999999999E-2</v>
      </c>
      <c r="R16" s="7">
        <f>'Lookups references'!$F$9</f>
        <v>1.5129999999999999E-2</v>
      </c>
      <c r="S16" s="7">
        <f>'Lookups references'!$F$9</f>
        <v>1.5129999999999999E-2</v>
      </c>
      <c r="T16" s="7">
        <f>'Lookups references'!$F$9</f>
        <v>1.5129999999999999E-2</v>
      </c>
      <c r="U16" s="7">
        <f>'Lookups references'!$F$9</f>
        <v>1.5129999999999999E-2</v>
      </c>
      <c r="V16" s="7">
        <f>'Lookups references'!$F$9</f>
        <v>1.5129999999999999E-2</v>
      </c>
      <c r="W16" s="7">
        <f>'Lookups references'!$F$9</f>
        <v>1.5129999999999999E-2</v>
      </c>
      <c r="X16" s="7">
        <f>'Lookups references'!$F$9</f>
        <v>1.5129999999999999E-2</v>
      </c>
      <c r="Y16" s="7">
        <f>'Lookups references'!$F$9</f>
        <v>1.5129999999999999E-2</v>
      </c>
      <c r="Z16" s="7">
        <f>'Lookups references'!$F$9</f>
        <v>1.5129999999999999E-2</v>
      </c>
      <c r="AA16" s="7">
        <f>'Lookups references'!$F$9</f>
        <v>1.5129999999999999E-2</v>
      </c>
      <c r="AB16" s="7">
        <f>'Lookups references'!$F$9</f>
        <v>1.5129999999999999E-2</v>
      </c>
      <c r="AC16" s="7">
        <f>'Lookups references'!$F$9</f>
        <v>1.5129999999999999E-2</v>
      </c>
      <c r="AD16" s="7">
        <f>'Lookups references'!$F$9</f>
        <v>1.5129999999999999E-2</v>
      </c>
      <c r="AE16" s="7">
        <f>'Lookups references'!$F$9</f>
        <v>1.5129999999999999E-2</v>
      </c>
      <c r="AF16" s="7">
        <f>'Lookups references'!$F$9</f>
        <v>1.5129999999999999E-2</v>
      </c>
      <c r="AG16" s="7">
        <f>'Lookups references'!$F$9</f>
        <v>1.5129999999999999E-2</v>
      </c>
      <c r="AH16" s="7">
        <f>'Lookups references'!$F$9</f>
        <v>1.5129999999999999E-2</v>
      </c>
      <c r="AI16" s="7">
        <f>'Lookups references'!$F$9</f>
        <v>1.5129999999999999E-2</v>
      </c>
      <c r="AJ16" s="7">
        <f>'Lookups references'!$F$9</f>
        <v>1.5129999999999999E-2</v>
      </c>
      <c r="AK16" s="7">
        <f>'Lookups references'!$F$9</f>
        <v>1.5129999999999999E-2</v>
      </c>
      <c r="AL16" s="7">
        <f>'Lookups references'!$F$9</f>
        <v>1.5129999999999999E-2</v>
      </c>
      <c r="AM16" s="7">
        <f>'Lookups references'!$F$9</f>
        <v>1.5129999999999999E-2</v>
      </c>
      <c r="AN16" s="7">
        <f>'Lookups references'!$F$9</f>
        <v>1.5129999999999999E-2</v>
      </c>
      <c r="AO16" s="7">
        <f>'Lookups references'!$F$9</f>
        <v>1.5129999999999999E-2</v>
      </c>
      <c r="AP16" s="7">
        <f>'Lookups references'!$F$9</f>
        <v>1.5129999999999999E-2</v>
      </c>
      <c r="AQ16" s="7">
        <f>'Lookups references'!$F$9</f>
        <v>1.5129999999999999E-2</v>
      </c>
      <c r="AR16" s="7">
        <f>'Lookups references'!$F$9</f>
        <v>1.5129999999999999E-2</v>
      </c>
      <c r="AS16" s="7">
        <f>'Lookups references'!$F$9</f>
        <v>1.5129999999999999E-2</v>
      </c>
      <c r="AT16" s="7">
        <f>'Lookups references'!$F$9</f>
        <v>1.5129999999999999E-2</v>
      </c>
      <c r="AU16" s="7">
        <f>'Lookups references'!$F$9</f>
        <v>1.5129999999999999E-2</v>
      </c>
    </row>
    <row r="17" spans="3:47" x14ac:dyDescent="0.4">
      <c r="C17" s="7" t="s">
        <v>242</v>
      </c>
      <c r="E17" s="35" t="s">
        <v>241</v>
      </c>
      <c r="G17" s="7">
        <f>AVERAGE(G10:G12)</f>
        <v>0.10987302049611848</v>
      </c>
      <c r="H17" s="7">
        <f t="shared" ref="H17:AU17" si="1">AVERAGE(H10:H12)</f>
        <v>0.10239048133301</v>
      </c>
      <c r="I17" s="7">
        <f t="shared" si="1"/>
        <v>0.10340719580171742</v>
      </c>
      <c r="J17" s="7">
        <f t="shared" si="1"/>
        <v>9.6897079077165868E-2</v>
      </c>
      <c r="K17" s="7">
        <f t="shared" si="1"/>
        <v>0.1033362140962349</v>
      </c>
      <c r="L17" s="7">
        <f t="shared" si="1"/>
        <v>9.7854998155513614E-2</v>
      </c>
      <c r="M17" s="7">
        <f t="shared" si="1"/>
        <v>9.0133287572885357E-2</v>
      </c>
      <c r="N17" s="7">
        <f t="shared" si="1"/>
        <v>8.1262803929802882E-2</v>
      </c>
      <c r="O17" s="7">
        <f t="shared" si="1"/>
        <v>7.1502573583859086E-2</v>
      </c>
      <c r="P17" s="7">
        <f t="shared" si="1"/>
        <v>6.0158611056631568E-2</v>
      </c>
      <c r="Q17" s="7">
        <f t="shared" si="1"/>
        <v>5.5771840347038248E-2</v>
      </c>
      <c r="R17" s="7">
        <f t="shared" si="1"/>
        <v>4.8477985690644737E-2</v>
      </c>
      <c r="S17" s="7">
        <f t="shared" si="1"/>
        <v>4.0145789176590861E-2</v>
      </c>
      <c r="T17" s="7">
        <f t="shared" si="1"/>
        <v>4.0145789176590861E-2</v>
      </c>
      <c r="U17" s="7">
        <f t="shared" si="1"/>
        <v>4.0145789176590861E-2</v>
      </c>
      <c r="V17" s="7">
        <f t="shared" si="1"/>
        <v>4.0145789176590861E-2</v>
      </c>
      <c r="W17" s="7">
        <f t="shared" si="1"/>
        <v>4.0145789176590861E-2</v>
      </c>
      <c r="X17" s="7">
        <f t="shared" si="1"/>
        <v>4.0145789176590861E-2</v>
      </c>
      <c r="Y17" s="7">
        <f t="shared" si="1"/>
        <v>3.8840650626163133E-2</v>
      </c>
      <c r="Z17" s="7">
        <f t="shared" si="1"/>
        <v>3.7535512075735411E-2</v>
      </c>
      <c r="AA17" s="7">
        <f t="shared" si="1"/>
        <v>3.6230373525307689E-2</v>
      </c>
      <c r="AB17" s="7">
        <f t="shared" si="1"/>
        <v>3.4925234974879961E-2</v>
      </c>
      <c r="AC17" s="7">
        <f t="shared" si="1"/>
        <v>3.3620096424452232E-2</v>
      </c>
      <c r="AD17" s="7">
        <f t="shared" si="1"/>
        <v>3.2314957874024504E-2</v>
      </c>
      <c r="AE17" s="7">
        <f t="shared" si="1"/>
        <v>3.1009819323596779E-2</v>
      </c>
      <c r="AF17" s="7">
        <f t="shared" si="1"/>
        <v>2.970468077316905E-2</v>
      </c>
      <c r="AG17" s="7">
        <f t="shared" si="1"/>
        <v>2.8399542222741325E-2</v>
      </c>
      <c r="AH17" s="7">
        <f t="shared" si="1"/>
        <v>2.7094403672313611E-2</v>
      </c>
      <c r="AI17" s="7">
        <f t="shared" si="1"/>
        <v>2.7094403672313611E-2</v>
      </c>
      <c r="AJ17" s="7">
        <f t="shared" si="1"/>
        <v>2.7094403672313611E-2</v>
      </c>
      <c r="AK17" s="7">
        <f t="shared" si="1"/>
        <v>2.7094403672313611E-2</v>
      </c>
      <c r="AL17" s="7">
        <f t="shared" si="1"/>
        <v>2.7094403672313611E-2</v>
      </c>
      <c r="AM17" s="7">
        <f t="shared" si="1"/>
        <v>2.7094403672313611E-2</v>
      </c>
      <c r="AN17" s="7">
        <f t="shared" si="1"/>
        <v>2.7094403672313611E-2</v>
      </c>
      <c r="AO17" s="7">
        <f t="shared" si="1"/>
        <v>2.7094403672313611E-2</v>
      </c>
      <c r="AP17" s="7">
        <f t="shared" si="1"/>
        <v>2.7094403672313611E-2</v>
      </c>
      <c r="AQ17" s="7">
        <f t="shared" si="1"/>
        <v>2.7094403672313611E-2</v>
      </c>
      <c r="AR17" s="7">
        <f t="shared" si="1"/>
        <v>2.7094403672313611E-2</v>
      </c>
      <c r="AS17" s="7">
        <f t="shared" si="1"/>
        <v>2.7094403672313611E-2</v>
      </c>
      <c r="AT17" s="7">
        <f t="shared" si="1"/>
        <v>2.7094403672313611E-2</v>
      </c>
      <c r="AU17" s="7">
        <f t="shared" si="1"/>
        <v>2.7094403672313611E-2</v>
      </c>
    </row>
  </sheetData>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19ED0-23AB-4FD1-8D14-9ED5823EB7A9}">
  <sheetPr codeName="Sheet33"/>
  <dimension ref="B5:I23"/>
  <sheetViews>
    <sheetView zoomScaleNormal="100" workbookViewId="0">
      <selection activeCell="F29" sqref="F29"/>
    </sheetView>
  </sheetViews>
  <sheetFormatPr defaultColWidth="8.6875" defaultRowHeight="14.25" x14ac:dyDescent="0.4"/>
  <cols>
    <col min="1" max="2" width="3" style="2" customWidth="1"/>
    <col min="3" max="9" width="11.6875" style="2" customWidth="1"/>
    <col min="10" max="16384" width="8.6875" style="2"/>
  </cols>
  <sheetData>
    <row r="5" spans="2:9" ht="16.899999999999999" x14ac:dyDescent="0.65">
      <c r="B5" s="1"/>
    </row>
    <row r="8" spans="2:9" x14ac:dyDescent="0.4">
      <c r="C8" s="3"/>
      <c r="D8" s="3"/>
      <c r="E8" s="3"/>
      <c r="F8" s="3"/>
      <c r="G8" s="3"/>
      <c r="H8" s="3"/>
      <c r="I8" s="3"/>
    </row>
    <row r="9" spans="2:9" x14ac:dyDescent="0.4">
      <c r="C9" s="3"/>
      <c r="D9" s="3"/>
      <c r="E9" s="3"/>
      <c r="F9" s="3"/>
      <c r="G9" s="3"/>
      <c r="H9" s="3"/>
      <c r="I9" s="3"/>
    </row>
    <row r="10" spans="2:9" x14ac:dyDescent="0.4">
      <c r="C10" s="3"/>
      <c r="D10" s="3"/>
      <c r="E10" s="3"/>
      <c r="F10" s="3"/>
      <c r="G10" s="3"/>
      <c r="H10" s="3"/>
      <c r="I10" s="3"/>
    </row>
    <row r="11" spans="2:9" x14ac:dyDescent="0.4">
      <c r="C11" s="3"/>
      <c r="D11" s="3"/>
      <c r="E11" s="3"/>
      <c r="F11" s="3"/>
      <c r="G11" s="3"/>
      <c r="H11" s="3"/>
      <c r="I11" s="3"/>
    </row>
    <row r="12" spans="2:9" x14ac:dyDescent="0.4">
      <c r="C12" s="3"/>
      <c r="D12" s="3"/>
      <c r="E12" s="3"/>
      <c r="F12" s="3"/>
      <c r="G12" s="3"/>
      <c r="H12" s="3"/>
      <c r="I12" s="3"/>
    </row>
    <row r="13" spans="2:9" x14ac:dyDescent="0.4">
      <c r="C13" s="3"/>
      <c r="D13" s="3"/>
      <c r="E13" s="3"/>
      <c r="F13" s="3"/>
      <c r="G13" s="3"/>
      <c r="H13" s="3"/>
      <c r="I13" s="3"/>
    </row>
    <row r="15" spans="2:9" ht="16.899999999999999" x14ac:dyDescent="0.65">
      <c r="B15" s="1"/>
    </row>
    <row r="18" spans="3:9" x14ac:dyDescent="0.4">
      <c r="C18" s="3"/>
      <c r="D18" s="3"/>
      <c r="E18" s="3"/>
      <c r="F18" s="3"/>
      <c r="G18" s="3"/>
      <c r="H18" s="3"/>
      <c r="I18" s="3"/>
    </row>
    <row r="19" spans="3:9" x14ac:dyDescent="0.4">
      <c r="C19" s="3"/>
      <c r="D19" s="3"/>
      <c r="E19" s="3"/>
      <c r="F19" s="3"/>
      <c r="G19" s="3"/>
      <c r="H19" s="3"/>
      <c r="I19" s="3"/>
    </row>
    <row r="20" spans="3:9" x14ac:dyDescent="0.4">
      <c r="C20" s="3"/>
      <c r="D20" s="3"/>
      <c r="E20" s="3"/>
      <c r="F20" s="3"/>
      <c r="G20" s="3"/>
      <c r="H20" s="3"/>
      <c r="I20" s="3"/>
    </row>
    <row r="21" spans="3:9" x14ac:dyDescent="0.4">
      <c r="C21" s="3"/>
      <c r="D21" s="3"/>
      <c r="E21" s="3"/>
      <c r="F21" s="3"/>
      <c r="G21" s="3"/>
      <c r="H21" s="3"/>
      <c r="I21" s="3"/>
    </row>
    <row r="22" spans="3:9" x14ac:dyDescent="0.4">
      <c r="C22" s="3"/>
      <c r="D22" s="3"/>
      <c r="E22" s="3"/>
      <c r="F22" s="3"/>
      <c r="G22" s="3"/>
      <c r="H22" s="3"/>
      <c r="I22" s="3"/>
    </row>
    <row r="23" spans="3:9" x14ac:dyDescent="0.4">
      <c r="C23" s="3"/>
      <c r="D23" s="3"/>
      <c r="E23" s="3"/>
      <c r="F23" s="3"/>
      <c r="G23" s="3"/>
      <c r="H23" s="3"/>
      <c r="I23" s="3"/>
    </row>
  </sheetData>
  <pageMargins left="0.7" right="0.7" top="0.75" bottom="0.75" header="0.3" footer="0.3"/>
  <pageSetup paperSize="9" orientation="landscape" r:id="rId1"/>
  <headerFooter>
    <oddHeader>&amp;R&amp;G</oddHeader>
    <oddFooter>&amp;L&amp;8© Avieco Ltd&amp;R&amp;6 Avieco Ltd
3rd Floor, 105-107 Farringdon Road
London, EC1R 3BU
hello@avieco.com | www.avieco.com | +44 20 7048 0450
   Registered in England and Wales | Company number 6235381</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2119472CF81CD479E85C4C317FADC60" ma:contentTypeVersion="6" ma:contentTypeDescription="Create a new document." ma:contentTypeScope="" ma:versionID="83760a05ae38110c271cdbf39f30982e">
  <xsd:schema xmlns:xsd="http://www.w3.org/2001/XMLSchema" xmlns:xs="http://www.w3.org/2001/XMLSchema" xmlns:p="http://schemas.microsoft.com/office/2006/metadata/properties" xmlns:ns2="e5961520-7b5f-4b40-834b-5bf95e2e6cc3" xmlns:ns3="7aec7bad-5f75-4739-9d22-cff37d58ecca" targetNamespace="http://schemas.microsoft.com/office/2006/metadata/properties" ma:root="true" ma:fieldsID="abfd5f2e0992446b3fa568b28a4b64a5" ns2:_="" ns3:_="">
    <xsd:import namespace="e5961520-7b5f-4b40-834b-5bf95e2e6cc3"/>
    <xsd:import namespace="7aec7bad-5f75-4739-9d22-cff37d58ecc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961520-7b5f-4b40-834b-5bf95e2e6c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ec7bad-5f75-4739-9d22-cff37d58ecc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22542B-20E5-4FC1-A127-DDC211225280}">
  <ds:schemaRefs>
    <ds:schemaRef ds:uri="http://schemas.microsoft.com/sharepoint/v3/contenttype/forms"/>
  </ds:schemaRefs>
</ds:datastoreItem>
</file>

<file path=customXml/itemProps2.xml><?xml version="1.0" encoding="utf-8"?>
<ds:datastoreItem xmlns:ds="http://schemas.openxmlformats.org/officeDocument/2006/customXml" ds:itemID="{0F00BBA3-1707-4011-B8E8-3FA07EF688C0}">
  <ds:schemaRefs>
    <ds:schemaRef ds:uri="http://purl.org/dc/dcmitype/"/>
    <ds:schemaRef ds:uri="http://schemas.microsoft.com/office/2006/documentManagement/types"/>
    <ds:schemaRef ds:uri="http://purl.org/dc/elements/1.1/"/>
    <ds:schemaRef ds:uri="http://schemas.openxmlformats.org/package/2006/metadata/core-properties"/>
    <ds:schemaRef ds:uri="http://www.w3.org/XML/1998/namespace"/>
    <ds:schemaRef ds:uri="8d41e8fb-9d34-41ee-ba1e-27437a0c35e5"/>
    <ds:schemaRef ds:uri="http://schemas.microsoft.com/office/infopath/2007/PartnerControls"/>
    <ds:schemaRef ds:uri="7f7d181d-cd63-4401-9356-bde05d9d1de0"/>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F2795D4-6FA4-4298-960C-254CD5F965F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USER GUIDE</vt:lpstr>
      <vt:lpstr>Twiggs Stores</vt:lpstr>
      <vt:lpstr>Highfields Upper</vt:lpstr>
      <vt:lpstr>New Site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 Troup</dc:creator>
  <cp:keywords/>
  <dc:description/>
  <cp:lastModifiedBy>Martin Cruickshank</cp:lastModifiedBy>
  <cp:revision/>
  <dcterms:created xsi:type="dcterms:W3CDTF">2020-02-21T11:57:57Z</dcterms:created>
  <dcterms:modified xsi:type="dcterms:W3CDTF">2022-01-28T17:14:14Z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0x01010012119472CF81CD479E85C4C317FADC60</vt:lpwstr>
  </property>
</Properties>
</file>